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1. Production Report\1. DAILY REPORT SHIFT\1. Report Engieering\1. Production Report\Production Report 2026\"/>
    </mc:Choice>
  </mc:AlternateContent>
  <xr:revisionPtr revIDLastSave="0" documentId="13_ncr:1_{3E30E983-BCC0-4FA9-BC15-D17F24249CE1}" xr6:coauthVersionLast="47" xr6:coauthVersionMax="47" xr10:uidLastSave="{00000000-0000-0000-0000-000000000000}"/>
  <bookViews>
    <workbookView xWindow="0" yWindow="0" windowWidth="14400" windowHeight="15600" tabRatio="565" firstSheet="10" activeTab="14" xr2:uid="{00000000-000D-0000-FFFF-FFFF00000000}"/>
  </bookViews>
  <sheets>
    <sheet name="Februari 2026 PMG 1" sheetId="43" r:id="rId1"/>
    <sheet name="OIP Ref PMG 1" sheetId="44" state="hidden" r:id="rId2"/>
    <sheet name="Peformance test Fract 1" sheetId="40" state="hidden" r:id="rId3"/>
    <sheet name="Peformance Test REFINERY 1" sheetId="38" state="hidden" r:id="rId4"/>
    <sheet name="peformance  test REFINERY 2" sheetId="39" state="hidden" r:id="rId5"/>
    <sheet name="HPP REF " sheetId="17" state="hidden" r:id="rId6"/>
    <sheet name="HPP FRACT" sheetId="18" state="hidden" r:id="rId7"/>
    <sheet name="SUMMARY HPP " sheetId="19" state="hidden" r:id="rId8"/>
    <sheet name="Lembar1" sheetId="42" state="hidden" r:id="rId9"/>
    <sheet name="OIP Fract PMG 1" sheetId="45" state="hidden" r:id="rId10"/>
    <sheet name="Februari 2026 PMG 2" sheetId="6" r:id="rId11"/>
    <sheet name="Convert Gas" sheetId="3" state="hidden" r:id="rId12"/>
    <sheet name="OIP Ref PMG 2" sheetId="36" state="hidden" r:id="rId13"/>
    <sheet name="OIP Fract PMG 2" sheetId="37" state="hidden" r:id="rId14"/>
    <sheet name="2026" sheetId="41" r:id="rId15"/>
    <sheet name="Downtime Ref Oktober" sheetId="34" state="hidden" r:id="rId16"/>
    <sheet name="Downtime Fract Oktober" sheetId="35" state="hidden" r:id="rId17"/>
    <sheet name="Prod" sheetId="31" state="hidden" r:id="rId18"/>
    <sheet name="Utility" sheetId="32" state="hidden" r:id="rId19"/>
    <sheet name="Qty cons analysis" sheetId="33" state="hidden" r:id="rId20"/>
    <sheet name="Steam" sheetId="26" state="hidden" r:id="rId21"/>
    <sheet name="WWTP" sheetId="27" state="hidden" r:id="rId22"/>
    <sheet name="WTP" sheetId="28" state="hidden" r:id="rId23"/>
    <sheet name="lab" sheetId="29" state="hidden" r:id="rId24"/>
    <sheet name="genset" sheetId="30" state="hidden" r:id="rId25"/>
    <sheet name="AMOR" sheetId="24" state="hidden" r:id="rId26"/>
    <sheet name="DEP" sheetId="23" state="hidden" r:id="rId27"/>
    <sheet name="MTC" sheetId="20" state="hidden" r:id="rId28"/>
    <sheet name="LOG" sheetId="21" state="hidden" r:id="rId29"/>
    <sheet name="OH" sheetId="22" state="hidden" r:id="rId30"/>
    <sheet name="Time Sheet Bulanan" sheetId="25" state="hidden" r:id="rId31"/>
    <sheet name="Flow Meter" sheetId="8" state="hidden" r:id="rId32"/>
  </sheets>
  <externalReferences>
    <externalReference r:id="rId33"/>
    <externalReference r:id="rId34"/>
    <externalReference r:id="rId35"/>
    <externalReference r:id="rId36"/>
    <externalReference r:id="rId37"/>
  </externalReferences>
  <definedNames>
    <definedName name="_xlnm._FilterDatabase" localSheetId="0" hidden="1">'Februari 2026 PMG 1'!$A$4:$VTX$4</definedName>
    <definedName name="_xlnm._FilterDatabase" localSheetId="10" hidden="1">'Februari 2026 PMG 2'!$A$4:$VTX$4</definedName>
    <definedName name="_xlnm.Print_Area" localSheetId="14">'2026'!$B$161:$U$266</definedName>
    <definedName name="_xlnm.Print_Area" localSheetId="3">'Peformance Test REFINERY 1'!#REF!</definedName>
    <definedName name="_xlnm.Print_Area" localSheetId="17">Prod!$B$2:$H$85</definedName>
    <definedName name="_xlnm.Print_Area" localSheetId="19">'Qty cons analysis'!$D$2:$I$53</definedName>
    <definedName name="_xlnm.Print_Area" localSheetId="18">Utility!$D$1:$L$56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82" i="41" l="1"/>
  <c r="AH261" i="6"/>
  <c r="AH259" i="6"/>
  <c r="AH299" i="6"/>
  <c r="AG299" i="6"/>
  <c r="AH297" i="6"/>
  <c r="AG297" i="6"/>
  <c r="AH293" i="6"/>
  <c r="AG293" i="6"/>
  <c r="AH274" i="6"/>
  <c r="AG274" i="6"/>
  <c r="AH278" i="6"/>
  <c r="AG278" i="6"/>
  <c r="AG261" i="6"/>
  <c r="AG259" i="6"/>
  <c r="S81" i="41"/>
  <c r="S80" i="41"/>
  <c r="G81" i="41"/>
  <c r="AH248" i="6"/>
  <c r="AG248" i="6"/>
  <c r="AG249" i="6" s="1"/>
  <c r="AH256" i="6"/>
  <c r="AG256" i="6"/>
  <c r="AH88" i="6"/>
  <c r="AH89" i="6" s="1"/>
  <c r="AG88" i="6"/>
  <c r="AG89" i="6" s="1"/>
  <c r="AH91" i="6"/>
  <c r="AG91" i="6"/>
  <c r="AH304" i="6"/>
  <c r="AG304" i="6"/>
  <c r="AH302" i="6"/>
  <c r="AG302" i="6"/>
  <c r="AH276" i="6"/>
  <c r="AG276" i="6"/>
  <c r="AH258" i="6"/>
  <c r="AG258" i="6"/>
  <c r="AH249" i="6" l="1"/>
  <c r="AG250" i="6"/>
  <c r="AG251" i="6" s="1"/>
  <c r="AH250" i="6"/>
  <c r="AH251" i="6" s="1"/>
  <c r="AG69" i="6" l="1"/>
  <c r="AH68" i="6"/>
  <c r="AH87" i="6"/>
  <c r="AG87" i="6"/>
  <c r="AH85" i="6"/>
  <c r="AG85" i="6"/>
  <c r="AH76" i="6"/>
  <c r="AG76" i="6"/>
  <c r="AH29" i="6"/>
  <c r="AH28" i="6" s="1"/>
  <c r="AG29" i="6"/>
  <c r="AG28" i="6" s="1"/>
  <c r="AH67" i="6"/>
  <c r="AG67" i="6"/>
  <c r="AH66" i="6"/>
  <c r="AG66" i="6"/>
  <c r="AH65" i="6"/>
  <c r="AG65" i="6"/>
  <c r="AH64" i="6"/>
  <c r="AG64" i="6"/>
  <c r="AH63" i="6"/>
  <c r="AH62" i="6"/>
  <c r="AG62" i="6"/>
  <c r="AH61" i="6"/>
  <c r="AG61" i="6"/>
  <c r="AH60" i="6"/>
  <c r="AG60" i="6"/>
  <c r="AH32" i="6"/>
  <c r="AG32" i="6"/>
  <c r="AG63" i="6" s="1"/>
  <c r="AH11" i="6"/>
  <c r="AG11" i="6"/>
  <c r="AH8" i="6"/>
  <c r="AG8" i="6"/>
  <c r="AG68" i="6" l="1"/>
  <c r="AH69" i="6"/>
  <c r="AH299" i="43"/>
  <c r="AG299" i="43"/>
  <c r="AH297" i="43"/>
  <c r="AG297" i="43"/>
  <c r="AH293" i="43"/>
  <c r="AG293" i="43"/>
  <c r="AH278" i="43"/>
  <c r="AG278" i="43"/>
  <c r="AH274" i="43"/>
  <c r="AG274" i="43"/>
  <c r="AH259" i="43"/>
  <c r="AH261" i="43" s="1"/>
  <c r="AG259" i="43"/>
  <c r="AG261" i="43" s="1"/>
  <c r="AH256" i="43"/>
  <c r="AG256" i="43"/>
  <c r="AH249" i="43"/>
  <c r="AG249" i="43"/>
  <c r="AH248" i="43"/>
  <c r="AH250" i="43" s="1"/>
  <c r="AH251" i="43" s="1"/>
  <c r="AG248" i="43"/>
  <c r="AG250" i="43" s="1"/>
  <c r="AG251" i="43" s="1"/>
  <c r="AH91" i="43"/>
  <c r="AG91" i="43"/>
  <c r="AH88" i="43"/>
  <c r="AH89" i="43" s="1"/>
  <c r="AG88" i="43"/>
  <c r="AG89" i="43" s="1"/>
  <c r="AH87" i="43"/>
  <c r="AG87" i="43"/>
  <c r="AH85" i="43"/>
  <c r="AG85" i="43"/>
  <c r="AH76" i="43"/>
  <c r="AG76" i="43"/>
  <c r="AH69" i="43"/>
  <c r="AH68" i="43"/>
  <c r="AH67" i="43"/>
  <c r="AH66" i="43"/>
  <c r="AH65" i="43"/>
  <c r="AH64" i="43"/>
  <c r="AH62" i="43"/>
  <c r="AH61" i="43"/>
  <c r="AH60" i="43"/>
  <c r="AG69" i="43"/>
  <c r="AG68" i="43"/>
  <c r="AG67" i="43"/>
  <c r="AG66" i="43"/>
  <c r="AG65" i="43"/>
  <c r="AG64" i="43"/>
  <c r="AG62" i="43"/>
  <c r="AG61" i="43"/>
  <c r="AG60" i="43"/>
  <c r="AH45" i="43"/>
  <c r="AG45" i="43"/>
  <c r="AH32" i="43"/>
  <c r="AH63" i="43" s="1"/>
  <c r="AG32" i="43"/>
  <c r="AG63" i="43" s="1"/>
  <c r="AG29" i="43"/>
  <c r="AG28" i="43" s="1"/>
  <c r="AH8" i="43"/>
  <c r="AG8" i="43"/>
  <c r="AF33" i="43"/>
  <c r="AF278" i="6"/>
  <c r="AF274" i="6"/>
  <c r="AF256" i="6"/>
  <c r="AF250" i="6"/>
  <c r="AF251" i="6" s="1"/>
  <c r="AF249" i="6"/>
  <c r="AF87" i="6"/>
  <c r="AF85" i="6"/>
  <c r="AF91" i="6"/>
  <c r="AF88" i="6"/>
  <c r="AF89" i="6" s="1"/>
  <c r="AF11" i="6"/>
  <c r="AF76" i="6" s="1"/>
  <c r="AF293" i="6"/>
  <c r="AF297" i="6"/>
  <c r="AF299" i="6"/>
  <c r="AF261" i="6"/>
  <c r="AF259" i="6"/>
  <c r="AF29" i="6"/>
  <c r="AF28" i="6" s="1"/>
  <c r="AF45" i="6"/>
  <c r="AF32" i="6"/>
  <c r="AF63" i="6" s="1"/>
  <c r="AF69" i="6"/>
  <c r="AF68" i="6"/>
  <c r="AF67" i="6"/>
  <c r="AF66" i="6"/>
  <c r="AF65" i="6"/>
  <c r="AF64" i="6"/>
  <c r="AF62" i="6"/>
  <c r="AF61" i="6"/>
  <c r="AF60" i="6"/>
  <c r="AG302" i="43" l="1"/>
  <c r="AG304" i="43"/>
  <c r="AG258" i="43"/>
  <c r="AG276" i="43"/>
  <c r="AH29" i="43"/>
  <c r="AH258" i="43" s="1"/>
  <c r="AF302" i="6"/>
  <c r="AF258" i="6"/>
  <c r="AF276" i="6"/>
  <c r="AF304" i="6"/>
  <c r="AF8" i="43"/>
  <c r="AF32" i="43"/>
  <c r="AF63" i="43" s="1"/>
  <c r="AF45" i="43"/>
  <c r="AF91" i="43"/>
  <c r="AF88" i="43"/>
  <c r="AF89" i="43" s="1"/>
  <c r="AF87" i="43"/>
  <c r="AF85" i="43"/>
  <c r="AF76" i="43"/>
  <c r="AF69" i="43"/>
  <c r="AF68" i="43"/>
  <c r="AF67" i="43"/>
  <c r="AF66" i="43"/>
  <c r="AF65" i="43"/>
  <c r="AF64" i="43"/>
  <c r="AF62" i="43"/>
  <c r="AF61" i="43"/>
  <c r="AF60" i="43"/>
  <c r="AF250" i="43"/>
  <c r="AF251" i="43" s="1"/>
  <c r="AF248" i="43"/>
  <c r="AF249" i="43" s="1"/>
  <c r="AF293" i="43"/>
  <c r="AF299" i="43"/>
  <c r="AF297" i="43"/>
  <c r="AF278" i="43"/>
  <c r="AF274" i="43"/>
  <c r="AF261" i="43"/>
  <c r="AF259" i="43"/>
  <c r="AF256" i="43"/>
  <c r="AF248" i="6"/>
  <c r="AF8" i="6"/>
  <c r="F83" i="41"/>
  <c r="F82" i="41"/>
  <c r="AH302" i="43" l="1"/>
  <c r="AH304" i="43"/>
  <c r="AH28" i="43"/>
  <c r="AH276" i="43"/>
  <c r="AF29" i="43"/>
  <c r="AF28" i="43" s="1"/>
  <c r="AF302" i="43"/>
  <c r="AE299" i="6"/>
  <c r="AE297" i="6"/>
  <c r="AE293" i="6"/>
  <c r="AE278" i="6"/>
  <c r="AE274" i="6"/>
  <c r="AE261" i="6"/>
  <c r="AE259" i="6"/>
  <c r="AE256" i="6"/>
  <c r="AE251" i="6"/>
  <c r="AE250" i="6"/>
  <c r="AE249" i="6"/>
  <c r="AE91" i="6"/>
  <c r="AE88" i="6"/>
  <c r="AE89" i="6" s="1"/>
  <c r="AE87" i="6"/>
  <c r="AE85" i="6"/>
  <c r="AE76" i="6"/>
  <c r="AE69" i="6"/>
  <c r="AE68" i="6"/>
  <c r="AE67" i="6"/>
  <c r="AE66" i="6"/>
  <c r="AE65" i="6"/>
  <c r="AE64" i="6"/>
  <c r="AE62" i="6"/>
  <c r="AE61" i="6"/>
  <c r="AE60" i="6"/>
  <c r="AE45" i="6"/>
  <c r="AE32" i="6"/>
  <c r="AE29" i="6" s="1"/>
  <c r="AE28" i="6" s="1"/>
  <c r="AE8" i="6"/>
  <c r="AE11" i="6"/>
  <c r="AF276" i="43" l="1"/>
  <c r="AF304" i="43"/>
  <c r="AF258" i="43"/>
  <c r="AE63" i="6"/>
  <c r="AE276" i="6"/>
  <c r="AE258" i="6"/>
  <c r="AE302" i="6"/>
  <c r="AE304" i="6"/>
  <c r="AE299" i="43"/>
  <c r="AE297" i="43"/>
  <c r="AE293" i="43"/>
  <c r="AE278" i="43"/>
  <c r="AE274" i="43"/>
  <c r="AE261" i="43"/>
  <c r="AE259" i="43"/>
  <c r="AE256" i="43"/>
  <c r="AE248" i="43"/>
  <c r="AE91" i="43"/>
  <c r="AE88" i="43"/>
  <c r="AE89" i="43" s="1"/>
  <c r="AE87" i="43"/>
  <c r="AE85" i="43"/>
  <c r="AE76" i="43"/>
  <c r="AE69" i="43"/>
  <c r="AE68" i="43"/>
  <c r="AE67" i="43"/>
  <c r="AE66" i="43"/>
  <c r="AE65" i="43"/>
  <c r="AE64" i="43"/>
  <c r="AE62" i="43"/>
  <c r="AE61" i="43"/>
  <c r="AE60" i="43"/>
  <c r="AE45" i="43"/>
  <c r="AE32" i="43"/>
  <c r="AE63" i="43" s="1"/>
  <c r="AE29" i="43"/>
  <c r="AE28" i="43" s="1"/>
  <c r="AE8" i="43"/>
  <c r="AE248" i="6"/>
  <c r="AE258" i="43" l="1"/>
  <c r="AE276" i="43"/>
  <c r="AE302" i="43"/>
  <c r="AE304" i="43"/>
  <c r="AE249" i="43"/>
  <c r="AE250" i="43"/>
  <c r="AE251" i="43" s="1"/>
  <c r="AD88" i="6"/>
  <c r="AC88" i="6"/>
  <c r="AB88" i="6"/>
  <c r="AA88" i="6"/>
  <c r="Z88" i="6"/>
  <c r="Y88" i="6"/>
  <c r="X88" i="6"/>
  <c r="W88" i="6"/>
  <c r="V88" i="6"/>
  <c r="U88" i="6"/>
  <c r="T88" i="6"/>
  <c r="S88" i="6"/>
  <c r="R88" i="6"/>
  <c r="Q88" i="6"/>
  <c r="O88" i="6"/>
  <c r="N88" i="6"/>
  <c r="M88" i="6"/>
  <c r="L88" i="6"/>
  <c r="K88" i="6"/>
  <c r="J88" i="6"/>
  <c r="I88" i="6"/>
  <c r="H88" i="6"/>
  <c r="G88" i="6"/>
  <c r="P88" i="6"/>
  <c r="AD62" i="6" l="1"/>
  <c r="AD14" i="6"/>
  <c r="AD13" i="6"/>
  <c r="AD45" i="6"/>
  <c r="AD11" i="6"/>
  <c r="AD76" i="6" s="1"/>
  <c r="AD8" i="6"/>
  <c r="AD69" i="6"/>
  <c r="AD68" i="6"/>
  <c r="AD67" i="6"/>
  <c r="AD66" i="6"/>
  <c r="AD65" i="6"/>
  <c r="AD64" i="6"/>
  <c r="AD61" i="6"/>
  <c r="AD60" i="6"/>
  <c r="AD85" i="6"/>
  <c r="AD87" i="6"/>
  <c r="AD278" i="6"/>
  <c r="AD274" i="6"/>
  <c r="AD259" i="6"/>
  <c r="AD261" i="6" s="1"/>
  <c r="AD256" i="6"/>
  <c r="AC256" i="6"/>
  <c r="AD297" i="6"/>
  <c r="AD299" i="6"/>
  <c r="AD293" i="6"/>
  <c r="AD91" i="6"/>
  <c r="AD89" i="6"/>
  <c r="AD250" i="6"/>
  <c r="AD251" i="6" s="1"/>
  <c r="AD249" i="6"/>
  <c r="AD304" i="43"/>
  <c r="AD302" i="43"/>
  <c r="AD299" i="43"/>
  <c r="AD297" i="43"/>
  <c r="AD293" i="43"/>
  <c r="AD276" i="43"/>
  <c r="AD278" i="43"/>
  <c r="AD274" i="43"/>
  <c r="AD261" i="43"/>
  <c r="AD259" i="43"/>
  <c r="AD258" i="43"/>
  <c r="AD256" i="43"/>
  <c r="AD250" i="43"/>
  <c r="AD248" i="43"/>
  <c r="AD251" i="43" s="1"/>
  <c r="AD91" i="43"/>
  <c r="AD88" i="43"/>
  <c r="AD89" i="43" s="1"/>
  <c r="AD87" i="43"/>
  <c r="AD85" i="43"/>
  <c r="AD76" i="43"/>
  <c r="AD69" i="43"/>
  <c r="AD68" i="43"/>
  <c r="AD67" i="43"/>
  <c r="AD66" i="43"/>
  <c r="AD65" i="43"/>
  <c r="AD64" i="43"/>
  <c r="AD63" i="43"/>
  <c r="AD62" i="43"/>
  <c r="AD61" i="43"/>
  <c r="AD60" i="43"/>
  <c r="AD45" i="43"/>
  <c r="AD32" i="43"/>
  <c r="AD29" i="43"/>
  <c r="AD28" i="43" s="1"/>
  <c r="AD8" i="43"/>
  <c r="AD248" i="6"/>
  <c r="AD32" i="6" l="1"/>
  <c r="AD63" i="6" s="1"/>
  <c r="AD29" i="6"/>
  <c r="AD304" i="6" s="1"/>
  <c r="AD249" i="43"/>
  <c r="AD28" i="6" l="1"/>
  <c r="AD302" i="6"/>
  <c r="AD276" i="6"/>
  <c r="AD258" i="6"/>
  <c r="AC32" i="6" l="1"/>
  <c r="AC63" i="6" s="1"/>
  <c r="AC45" i="6"/>
  <c r="AC69" i="6"/>
  <c r="AC68" i="6"/>
  <c r="AC67" i="6"/>
  <c r="AC66" i="6"/>
  <c r="AC65" i="6"/>
  <c r="AC64" i="6"/>
  <c r="AC62" i="6"/>
  <c r="AC61" i="6"/>
  <c r="AC60" i="6"/>
  <c r="AC11" i="6"/>
  <c r="AC76" i="6" s="1"/>
  <c r="AC8" i="6"/>
  <c r="AC293" i="43"/>
  <c r="AC299" i="43"/>
  <c r="AC297" i="43"/>
  <c r="AC91" i="6"/>
  <c r="AC89" i="6"/>
  <c r="AC299" i="6"/>
  <c r="AC297" i="6"/>
  <c r="AC293" i="6"/>
  <c r="AC278" i="6"/>
  <c r="AC274" i="6"/>
  <c r="AC259" i="6"/>
  <c r="AC261" i="6" s="1"/>
  <c r="AC250" i="6"/>
  <c r="AC251" i="6" s="1"/>
  <c r="AC249" i="6"/>
  <c r="AC278" i="43"/>
  <c r="AB278" i="43"/>
  <c r="AC274" i="43"/>
  <c r="AC259" i="43"/>
  <c r="AC261" i="43" s="1"/>
  <c r="AC256" i="43"/>
  <c r="AC251" i="43"/>
  <c r="AC250" i="43"/>
  <c r="AC249" i="43"/>
  <c r="AC248" i="43"/>
  <c r="AC91" i="43"/>
  <c r="AC89" i="43"/>
  <c r="AC88" i="43"/>
  <c r="AC87" i="43"/>
  <c r="AC85" i="43"/>
  <c r="AC76" i="43"/>
  <c r="AC69" i="43"/>
  <c r="AC68" i="43"/>
  <c r="AC67" i="43"/>
  <c r="AC66" i="43"/>
  <c r="AC65" i="43"/>
  <c r="AC64" i="43"/>
  <c r="AC62" i="43"/>
  <c r="AC61" i="43"/>
  <c r="AC60" i="43"/>
  <c r="AC45" i="43"/>
  <c r="AC29" i="43" s="1"/>
  <c r="AC28" i="43" s="1"/>
  <c r="AC32" i="43"/>
  <c r="AC63" i="43" s="1"/>
  <c r="AC8" i="43"/>
  <c r="AC87" i="6"/>
  <c r="AC85" i="6"/>
  <c r="AC248" i="6"/>
  <c r="Z14" i="6"/>
  <c r="Z13" i="6"/>
  <c r="AB14" i="6"/>
  <c r="AB13" i="6"/>
  <c r="AB304" i="6"/>
  <c r="AA304" i="6"/>
  <c r="Z304" i="6"/>
  <c r="AB302" i="6"/>
  <c r="AA302" i="6"/>
  <c r="Z302" i="6"/>
  <c r="AB299" i="6"/>
  <c r="AA299" i="6"/>
  <c r="Z299" i="6"/>
  <c r="AB297" i="6"/>
  <c r="AA297" i="6"/>
  <c r="Z297" i="6"/>
  <c r="AB251" i="6"/>
  <c r="AB250" i="6"/>
  <c r="AA250" i="6"/>
  <c r="AA251" i="6" s="1"/>
  <c r="AB249" i="6"/>
  <c r="AA249" i="6"/>
  <c r="AB293" i="6"/>
  <c r="AA293" i="6"/>
  <c r="Z293" i="6"/>
  <c r="AB278" i="6"/>
  <c r="AA278" i="6"/>
  <c r="Z278" i="6"/>
  <c r="AB276" i="6"/>
  <c r="AA276" i="6"/>
  <c r="Z276" i="6"/>
  <c r="AB274" i="6"/>
  <c r="AA274" i="6"/>
  <c r="Z274" i="6"/>
  <c r="AB259" i="6"/>
  <c r="AB261" i="6" s="1"/>
  <c r="AA259" i="6"/>
  <c r="AA261" i="6" s="1"/>
  <c r="Z259" i="6"/>
  <c r="Z261" i="6" s="1"/>
  <c r="AB258" i="6"/>
  <c r="AA258" i="6"/>
  <c r="Z258" i="6"/>
  <c r="AB256" i="6"/>
  <c r="AA256" i="6"/>
  <c r="Z256" i="6"/>
  <c r="AB299" i="43"/>
  <c r="AA299" i="43"/>
  <c r="Z299" i="43"/>
  <c r="AB297" i="43"/>
  <c r="AA297" i="43"/>
  <c r="Z297" i="43"/>
  <c r="AB293" i="43"/>
  <c r="AA293" i="43"/>
  <c r="Z293" i="43"/>
  <c r="AA278" i="43"/>
  <c r="Z278" i="43"/>
  <c r="AB274" i="43"/>
  <c r="AA274" i="43"/>
  <c r="Z274" i="43"/>
  <c r="AB259" i="43"/>
  <c r="AB261" i="43" s="1"/>
  <c r="AA259" i="43"/>
  <c r="AA261" i="43" s="1"/>
  <c r="Z259" i="43"/>
  <c r="Z261" i="43" s="1"/>
  <c r="AB256" i="43"/>
  <c r="AA256" i="43"/>
  <c r="Z256" i="43"/>
  <c r="Z249" i="43"/>
  <c r="AB248" i="43"/>
  <c r="AA248" i="43"/>
  <c r="Z248" i="43"/>
  <c r="AB91" i="43"/>
  <c r="AA91" i="43"/>
  <c r="Z91" i="43"/>
  <c r="AB88" i="43"/>
  <c r="AB89" i="43" s="1"/>
  <c r="AA88" i="43"/>
  <c r="AA89" i="43" s="1"/>
  <c r="Z88" i="43"/>
  <c r="Z89" i="43" s="1"/>
  <c r="AB87" i="43"/>
  <c r="AA87" i="43"/>
  <c r="Z87" i="43"/>
  <c r="AB85" i="43"/>
  <c r="AA85" i="43"/>
  <c r="Z85" i="43"/>
  <c r="AB76" i="43"/>
  <c r="AA76" i="43"/>
  <c r="Z76" i="43"/>
  <c r="AB69" i="43"/>
  <c r="AA69" i="43"/>
  <c r="Z69" i="43"/>
  <c r="AB68" i="43"/>
  <c r="AA68" i="43"/>
  <c r="Z68" i="43"/>
  <c r="AB67" i="43"/>
  <c r="AA67" i="43"/>
  <c r="Z67" i="43"/>
  <c r="AB66" i="43"/>
  <c r="AA66" i="43"/>
  <c r="Z66" i="43"/>
  <c r="AB65" i="43"/>
  <c r="AA65" i="43"/>
  <c r="Z65" i="43"/>
  <c r="AB64" i="43"/>
  <c r="AA64" i="43"/>
  <c r="Z64" i="43"/>
  <c r="AB63" i="43"/>
  <c r="AA63" i="43"/>
  <c r="Z63" i="43"/>
  <c r="AB62" i="43"/>
  <c r="AA62" i="43"/>
  <c r="Z62" i="43"/>
  <c r="AB61" i="43"/>
  <c r="AA61" i="43"/>
  <c r="Z61" i="43"/>
  <c r="AB60" i="43"/>
  <c r="AA60" i="43"/>
  <c r="Z60" i="43"/>
  <c r="AB45" i="43"/>
  <c r="AB29" i="43" s="1"/>
  <c r="AA45" i="43"/>
  <c r="AA29" i="43" s="1"/>
  <c r="AA28" i="43" s="1"/>
  <c r="Z45" i="43"/>
  <c r="AB32" i="43"/>
  <c r="AA32" i="43"/>
  <c r="Z32" i="43"/>
  <c r="Z29" i="43"/>
  <c r="Z28" i="43" s="1"/>
  <c r="AB248" i="6"/>
  <c r="AA248" i="6"/>
  <c r="Z248" i="6"/>
  <c r="Z250" i="6" s="1"/>
  <c r="Z251" i="6" s="1"/>
  <c r="AB91" i="6"/>
  <c r="AA91" i="6"/>
  <c r="Z91" i="6"/>
  <c r="AB89" i="6"/>
  <c r="AA89" i="6"/>
  <c r="Z89" i="6"/>
  <c r="AB87" i="6"/>
  <c r="AA87" i="6"/>
  <c r="Z87" i="6"/>
  <c r="AB85" i="6"/>
  <c r="AA85" i="6"/>
  <c r="Z85" i="6"/>
  <c r="AB69" i="6"/>
  <c r="AA69" i="6"/>
  <c r="Z69" i="6"/>
  <c r="AB68" i="6"/>
  <c r="AA68" i="6"/>
  <c r="Z68" i="6"/>
  <c r="AB67" i="6"/>
  <c r="AA67" i="6"/>
  <c r="Z67" i="6"/>
  <c r="AB66" i="6"/>
  <c r="AA66" i="6"/>
  <c r="Z66" i="6"/>
  <c r="AB65" i="6"/>
  <c r="AA65" i="6"/>
  <c r="Z65" i="6"/>
  <c r="AB64" i="6"/>
  <c r="AA64" i="6"/>
  <c r="Z64" i="6"/>
  <c r="AB63" i="6"/>
  <c r="AA63" i="6"/>
  <c r="Z63" i="6"/>
  <c r="AB62" i="6"/>
  <c r="AA62" i="6"/>
  <c r="Z62" i="6"/>
  <c r="AB61" i="6"/>
  <c r="AA61" i="6"/>
  <c r="Z61" i="6"/>
  <c r="AB60" i="6"/>
  <c r="AA60" i="6"/>
  <c r="Z60" i="6"/>
  <c r="AB45" i="6"/>
  <c r="AA45" i="6"/>
  <c r="Z45" i="6"/>
  <c r="Z29" i="6" s="1"/>
  <c r="Z28" i="6" s="1"/>
  <c r="AB32" i="6"/>
  <c r="AA32" i="6"/>
  <c r="Z32" i="6"/>
  <c r="AB29" i="6"/>
  <c r="AB28" i="6" s="1"/>
  <c r="AB11" i="6"/>
  <c r="AB76" i="6" s="1"/>
  <c r="AA11" i="6"/>
  <c r="AA76" i="6" s="1"/>
  <c r="Z11" i="6"/>
  <c r="Z76" i="6" s="1"/>
  <c r="AB8" i="6"/>
  <c r="AA8" i="6"/>
  <c r="Z8" i="6"/>
  <c r="AB8" i="43"/>
  <c r="AA8" i="43"/>
  <c r="Z8" i="43"/>
  <c r="M34" i="45"/>
  <c r="M33" i="45"/>
  <c r="M32" i="45"/>
  <c r="M31" i="45"/>
  <c r="M30" i="45"/>
  <c r="M29" i="45"/>
  <c r="M28" i="45"/>
  <c r="M27" i="45"/>
  <c r="M26" i="45"/>
  <c r="J34" i="45"/>
  <c r="J33" i="45"/>
  <c r="J32" i="45"/>
  <c r="J31" i="45"/>
  <c r="J30" i="45"/>
  <c r="J29" i="45"/>
  <c r="J28" i="45"/>
  <c r="J27" i="45"/>
  <c r="J26" i="45"/>
  <c r="X14" i="6"/>
  <c r="X13" i="6"/>
  <c r="Y91" i="6"/>
  <c r="X91" i="6"/>
  <c r="Y89" i="6"/>
  <c r="X89" i="6"/>
  <c r="Y304" i="6"/>
  <c r="X304" i="6"/>
  <c r="Y302" i="6"/>
  <c r="X302" i="6"/>
  <c r="Y299" i="6"/>
  <c r="X299" i="6"/>
  <c r="Y297" i="6"/>
  <c r="X297" i="6"/>
  <c r="Y293" i="6"/>
  <c r="X293" i="6"/>
  <c r="Y278" i="6"/>
  <c r="X278" i="6"/>
  <c r="X276" i="6"/>
  <c r="Y274" i="6"/>
  <c r="X274" i="6"/>
  <c r="Y259" i="6"/>
  <c r="Y261" i="6" s="1"/>
  <c r="X259" i="6"/>
  <c r="X261" i="6" s="1"/>
  <c r="X258" i="6"/>
  <c r="Y256" i="6"/>
  <c r="X256" i="6"/>
  <c r="Y251" i="6"/>
  <c r="Y250" i="6"/>
  <c r="Y249" i="6"/>
  <c r="X249" i="6"/>
  <c r="X87" i="6"/>
  <c r="Y76" i="6"/>
  <c r="X76" i="6"/>
  <c r="Y87" i="6"/>
  <c r="Y85" i="6"/>
  <c r="X85" i="6"/>
  <c r="Y67" i="6"/>
  <c r="Y66" i="6"/>
  <c r="Y65" i="6"/>
  <c r="Y64" i="6"/>
  <c r="Y62" i="6"/>
  <c r="Y61" i="6"/>
  <c r="Y60" i="6"/>
  <c r="X69" i="6"/>
  <c r="X68" i="6"/>
  <c r="X67" i="6"/>
  <c r="X66" i="6"/>
  <c r="X65" i="6"/>
  <c r="X64" i="6"/>
  <c r="X62" i="6"/>
  <c r="X61" i="6"/>
  <c r="X60" i="6"/>
  <c r="X45" i="6"/>
  <c r="Y32" i="6"/>
  <c r="Y63" i="6" s="1"/>
  <c r="X32" i="6"/>
  <c r="X63" i="6" s="1"/>
  <c r="X29" i="6"/>
  <c r="X28" i="6" s="1"/>
  <c r="Y11" i="6"/>
  <c r="X11" i="6"/>
  <c r="Y8" i="6"/>
  <c r="X8" i="6"/>
  <c r="X304" i="43"/>
  <c r="X302" i="43"/>
  <c r="Y299" i="43"/>
  <c r="X299" i="43"/>
  <c r="Y297" i="43"/>
  <c r="X297" i="43"/>
  <c r="Y293" i="43"/>
  <c r="X293" i="43"/>
  <c r="Y278" i="43"/>
  <c r="X278" i="43"/>
  <c r="X276" i="43"/>
  <c r="Y274" i="43"/>
  <c r="X274" i="43"/>
  <c r="Y261" i="43"/>
  <c r="X261" i="43"/>
  <c r="Y259" i="43"/>
  <c r="X259" i="43"/>
  <c r="Y256" i="43"/>
  <c r="X256" i="43"/>
  <c r="Y248" i="43"/>
  <c r="X248" i="43"/>
  <c r="Y91" i="43"/>
  <c r="X91" i="43"/>
  <c r="Y88" i="43"/>
  <c r="Y89" i="43" s="1"/>
  <c r="X88" i="43"/>
  <c r="X89" i="43" s="1"/>
  <c r="Y87" i="43"/>
  <c r="X87" i="43"/>
  <c r="Y85" i="43"/>
  <c r="X85" i="43"/>
  <c r="Y76" i="43"/>
  <c r="X76" i="43"/>
  <c r="Y69" i="43"/>
  <c r="X69" i="43"/>
  <c r="Y68" i="43"/>
  <c r="X68" i="43"/>
  <c r="Y67" i="43"/>
  <c r="X67" i="43"/>
  <c r="Y66" i="43"/>
  <c r="X66" i="43"/>
  <c r="Y65" i="43"/>
  <c r="X65" i="43"/>
  <c r="Y64" i="43"/>
  <c r="X64" i="43"/>
  <c r="Y62" i="43"/>
  <c r="X62" i="43"/>
  <c r="Y61" i="43"/>
  <c r="X61" i="43"/>
  <c r="Y60" i="43"/>
  <c r="X60" i="43"/>
  <c r="Y45" i="43"/>
  <c r="X45" i="43"/>
  <c r="Y32" i="43"/>
  <c r="Y63" i="43" s="1"/>
  <c r="X32" i="43"/>
  <c r="X63" i="43" s="1"/>
  <c r="Y29" i="43"/>
  <c r="Y28" i="43" s="1"/>
  <c r="X29" i="43"/>
  <c r="X258" i="43" s="1"/>
  <c r="X28" i="43"/>
  <c r="Y8" i="43"/>
  <c r="X8" i="43"/>
  <c r="W304" i="43"/>
  <c r="V304" i="43"/>
  <c r="W302" i="43"/>
  <c r="V302" i="43"/>
  <c r="W299" i="43"/>
  <c r="V299" i="43"/>
  <c r="W297" i="43"/>
  <c r="V297" i="43"/>
  <c r="W293" i="43"/>
  <c r="V293" i="43"/>
  <c r="W278" i="43"/>
  <c r="W276" i="43"/>
  <c r="W274" i="43"/>
  <c r="W261" i="43"/>
  <c r="W259" i="43"/>
  <c r="W258" i="43"/>
  <c r="W256" i="43"/>
  <c r="V278" i="43"/>
  <c r="V276" i="43"/>
  <c r="V274" i="43"/>
  <c r="V259" i="43"/>
  <c r="V261" i="43" s="1"/>
  <c r="V258" i="43"/>
  <c r="V256" i="43"/>
  <c r="W250" i="43"/>
  <c r="W248" i="43"/>
  <c r="W249" i="43" s="1"/>
  <c r="V248" i="43"/>
  <c r="V250" i="43" s="1"/>
  <c r="W91" i="43"/>
  <c r="V91" i="43"/>
  <c r="V89" i="43"/>
  <c r="W88" i="43"/>
  <c r="W89" i="43" s="1"/>
  <c r="V88" i="43"/>
  <c r="W87" i="43"/>
  <c r="V87" i="43"/>
  <c r="W85" i="43"/>
  <c r="V85" i="43"/>
  <c r="W76" i="43"/>
  <c r="V76" i="43"/>
  <c r="W69" i="43"/>
  <c r="V69" i="43"/>
  <c r="W68" i="43"/>
  <c r="V68" i="43"/>
  <c r="W67" i="43"/>
  <c r="V67" i="43"/>
  <c r="W66" i="43"/>
  <c r="V66" i="43"/>
  <c r="W65" i="43"/>
  <c r="V65" i="43"/>
  <c r="W64" i="43"/>
  <c r="V64" i="43"/>
  <c r="W63" i="43"/>
  <c r="V63" i="43"/>
  <c r="W62" i="43"/>
  <c r="V62" i="43"/>
  <c r="W61" i="43"/>
  <c r="V61" i="43"/>
  <c r="W60" i="43"/>
  <c r="V60" i="43"/>
  <c r="W45" i="43"/>
  <c r="V45" i="43"/>
  <c r="W32" i="43"/>
  <c r="V32" i="43"/>
  <c r="W29" i="43"/>
  <c r="W28" i="43" s="1"/>
  <c r="V29" i="43"/>
  <c r="V28" i="43" s="1"/>
  <c r="W8" i="43"/>
  <c r="V8" i="43"/>
  <c r="J25" i="45"/>
  <c r="M25" i="45"/>
  <c r="Y248" i="6"/>
  <c r="X248" i="6"/>
  <c r="X250" i="6" s="1"/>
  <c r="X251" i="6" s="1"/>
  <c r="W89" i="6"/>
  <c r="V89" i="6"/>
  <c r="W299" i="6"/>
  <c r="V299" i="6"/>
  <c r="W297" i="6"/>
  <c r="V297" i="6"/>
  <c r="W293" i="6"/>
  <c r="V293" i="6"/>
  <c r="W278" i="6"/>
  <c r="V278" i="6"/>
  <c r="W274" i="6"/>
  <c r="V274" i="6"/>
  <c r="W259" i="6"/>
  <c r="W261" i="6" s="1"/>
  <c r="V259" i="6"/>
  <c r="V261" i="6" s="1"/>
  <c r="W256" i="6"/>
  <c r="V256" i="6"/>
  <c r="W250" i="6"/>
  <c r="W251" i="6" s="1"/>
  <c r="W249" i="6"/>
  <c r="W45" i="6"/>
  <c r="V45" i="6"/>
  <c r="W32" i="6"/>
  <c r="V32" i="6"/>
  <c r="W29" i="6"/>
  <c r="W28" i="6" s="1"/>
  <c r="V29" i="6"/>
  <c r="V28" i="6" s="1"/>
  <c r="W11" i="6"/>
  <c r="V11" i="6"/>
  <c r="W8" i="6"/>
  <c r="V8" i="6"/>
  <c r="AC304" i="43" l="1"/>
  <c r="AC258" i="43"/>
  <c r="AC276" i="43"/>
  <c r="AC302" i="43"/>
  <c r="AC29" i="6"/>
  <c r="AC302" i="6" s="1"/>
  <c r="Z249" i="6"/>
  <c r="AB276" i="43"/>
  <c r="AB258" i="43"/>
  <c r="AB304" i="43"/>
  <c r="AB302" i="43"/>
  <c r="AB28" i="43"/>
  <c r="AA302" i="43"/>
  <c r="AA258" i="43"/>
  <c r="AA276" i="43"/>
  <c r="AA304" i="43"/>
  <c r="Z276" i="43"/>
  <c r="Z302" i="43"/>
  <c r="Z304" i="43"/>
  <c r="Z258" i="43"/>
  <c r="Z250" i="43"/>
  <c r="Z251" i="43" s="1"/>
  <c r="AA249" i="43"/>
  <c r="AB249" i="43"/>
  <c r="AA250" i="43"/>
  <c r="AA251" i="43" s="1"/>
  <c r="AB250" i="43"/>
  <c r="AB251" i="43" s="1"/>
  <c r="AA29" i="6"/>
  <c r="AA28" i="6" s="1"/>
  <c r="Y68" i="6"/>
  <c r="Y69" i="6"/>
  <c r="Y45" i="6"/>
  <c r="Y29" i="6" s="1"/>
  <c r="Y304" i="43"/>
  <c r="Y276" i="43"/>
  <c r="Y302" i="43"/>
  <c r="X249" i="43"/>
  <c r="Y258" i="43"/>
  <c r="X250" i="43"/>
  <c r="X251" i="43" s="1"/>
  <c r="Y250" i="43"/>
  <c r="Y251" i="43" s="1"/>
  <c r="Y249" i="43"/>
  <c r="W251" i="43"/>
  <c r="V251" i="43"/>
  <c r="V249" i="43"/>
  <c r="V276" i="6"/>
  <c r="V302" i="6"/>
  <c r="V304" i="6"/>
  <c r="V258" i="6"/>
  <c r="W302" i="6"/>
  <c r="W258" i="6"/>
  <c r="W276" i="6"/>
  <c r="W304" i="6"/>
  <c r="AC276" i="6" l="1"/>
  <c r="AC258" i="6"/>
  <c r="AC304" i="6"/>
  <c r="AC28" i="6"/>
  <c r="Y28" i="6"/>
  <c r="Y276" i="6"/>
  <c r="Y258" i="6"/>
  <c r="W248" i="6"/>
  <c r="V248" i="6"/>
  <c r="W87" i="6"/>
  <c r="V87" i="6"/>
  <c r="W85" i="6"/>
  <c r="V85" i="6"/>
  <c r="W76" i="6"/>
  <c r="V76" i="6"/>
  <c r="W69" i="6"/>
  <c r="V69" i="6"/>
  <c r="W68" i="6"/>
  <c r="V68" i="6"/>
  <c r="W67" i="6"/>
  <c r="V67" i="6"/>
  <c r="W66" i="6"/>
  <c r="V66" i="6"/>
  <c r="W65" i="6"/>
  <c r="V65" i="6"/>
  <c r="W64" i="6"/>
  <c r="V64" i="6"/>
  <c r="W63" i="6"/>
  <c r="V63" i="6"/>
  <c r="W62" i="6"/>
  <c r="V62" i="6"/>
  <c r="W61" i="6"/>
  <c r="V61" i="6"/>
  <c r="W60" i="6"/>
  <c r="V60" i="6"/>
  <c r="W91" i="6"/>
  <c r="V91" i="6"/>
  <c r="U304" i="43"/>
  <c r="T304" i="43"/>
  <c r="S304" i="43"/>
  <c r="R304" i="43"/>
  <c r="Q304" i="43"/>
  <c r="U302" i="43"/>
  <c r="T302" i="43"/>
  <c r="S302" i="43"/>
  <c r="R302" i="43"/>
  <c r="Q302" i="43"/>
  <c r="U299" i="43"/>
  <c r="T299" i="43"/>
  <c r="S299" i="43"/>
  <c r="R299" i="43"/>
  <c r="Q299" i="43"/>
  <c r="U297" i="43"/>
  <c r="T297" i="43"/>
  <c r="S297" i="43"/>
  <c r="R297" i="43"/>
  <c r="Q297" i="43"/>
  <c r="U278" i="43"/>
  <c r="T278" i="43"/>
  <c r="S278" i="43"/>
  <c r="R278" i="43"/>
  <c r="Q278" i="43"/>
  <c r="U276" i="43"/>
  <c r="T276" i="43"/>
  <c r="S276" i="43"/>
  <c r="R276" i="43"/>
  <c r="Q276" i="43"/>
  <c r="U274" i="43"/>
  <c r="T274" i="43"/>
  <c r="S274" i="43"/>
  <c r="R274" i="43"/>
  <c r="Q274" i="43"/>
  <c r="Q261" i="43"/>
  <c r="U259" i="43"/>
  <c r="U261" i="43" s="1"/>
  <c r="T259" i="43"/>
  <c r="T261" i="43" s="1"/>
  <c r="S259" i="43"/>
  <c r="S261" i="43" s="1"/>
  <c r="R259" i="43"/>
  <c r="R261" i="43" s="1"/>
  <c r="Q259" i="43"/>
  <c r="U258" i="43"/>
  <c r="T258" i="43"/>
  <c r="S258" i="43"/>
  <c r="R258" i="43"/>
  <c r="Q258" i="43"/>
  <c r="U256" i="43"/>
  <c r="T256" i="43"/>
  <c r="S256" i="43"/>
  <c r="R256" i="43"/>
  <c r="Q256" i="43"/>
  <c r="R250" i="43"/>
  <c r="Q250" i="43"/>
  <c r="Q249" i="43"/>
  <c r="U248" i="43"/>
  <c r="T248" i="43"/>
  <c r="S248" i="43"/>
  <c r="R248" i="43"/>
  <c r="R251" i="43" s="1"/>
  <c r="Q248" i="43"/>
  <c r="Q251" i="43" s="1"/>
  <c r="U91" i="43"/>
  <c r="T91" i="43"/>
  <c r="S91" i="43"/>
  <c r="R91" i="43"/>
  <c r="Q91" i="43"/>
  <c r="T89" i="43"/>
  <c r="S89" i="43"/>
  <c r="R89" i="43"/>
  <c r="U88" i="43"/>
  <c r="U89" i="43" s="1"/>
  <c r="T88" i="43"/>
  <c r="S88" i="43"/>
  <c r="R88" i="43"/>
  <c r="Q88" i="43"/>
  <c r="Q89" i="43" s="1"/>
  <c r="U87" i="43"/>
  <c r="T87" i="43"/>
  <c r="S87" i="43"/>
  <c r="R87" i="43"/>
  <c r="Q87" i="43"/>
  <c r="U85" i="43"/>
  <c r="T85" i="43"/>
  <c r="S85" i="43"/>
  <c r="R85" i="43"/>
  <c r="Q85" i="43"/>
  <c r="U76" i="43"/>
  <c r="T76" i="43"/>
  <c r="S76" i="43"/>
  <c r="R76" i="43"/>
  <c r="Q76" i="43"/>
  <c r="U69" i="43"/>
  <c r="T69" i="43"/>
  <c r="S69" i="43"/>
  <c r="R69" i="43"/>
  <c r="Q69" i="43"/>
  <c r="U68" i="43"/>
  <c r="T68" i="43"/>
  <c r="S68" i="43"/>
  <c r="R68" i="43"/>
  <c r="Q68" i="43"/>
  <c r="U67" i="43"/>
  <c r="T67" i="43"/>
  <c r="S67" i="43"/>
  <c r="R67" i="43"/>
  <c r="Q67" i="43"/>
  <c r="U66" i="43"/>
  <c r="T66" i="43"/>
  <c r="S66" i="43"/>
  <c r="R66" i="43"/>
  <c r="Q66" i="43"/>
  <c r="U65" i="43"/>
  <c r="T65" i="43"/>
  <c r="S65" i="43"/>
  <c r="R65" i="43"/>
  <c r="Q65" i="43"/>
  <c r="U64" i="43"/>
  <c r="T64" i="43"/>
  <c r="S64" i="43"/>
  <c r="R64" i="43"/>
  <c r="Q64" i="43"/>
  <c r="U63" i="43"/>
  <c r="T63" i="43"/>
  <c r="S63" i="43"/>
  <c r="R63" i="43"/>
  <c r="Q63" i="43"/>
  <c r="U62" i="43"/>
  <c r="T62" i="43"/>
  <c r="S62" i="43"/>
  <c r="R62" i="43"/>
  <c r="Q62" i="43"/>
  <c r="U61" i="43"/>
  <c r="T61" i="43"/>
  <c r="S61" i="43"/>
  <c r="R61" i="43"/>
  <c r="Q61" i="43"/>
  <c r="U60" i="43"/>
  <c r="T60" i="43"/>
  <c r="S60" i="43"/>
  <c r="R60" i="43"/>
  <c r="Q60" i="43"/>
  <c r="U45" i="43"/>
  <c r="T45" i="43"/>
  <c r="S45" i="43"/>
  <c r="R45" i="43"/>
  <c r="Q45" i="43"/>
  <c r="U32" i="43"/>
  <c r="T32" i="43"/>
  <c r="S32" i="43"/>
  <c r="R32" i="43"/>
  <c r="Q32" i="43"/>
  <c r="Q29" i="43" s="1"/>
  <c r="Q28" i="43" s="1"/>
  <c r="U29" i="43"/>
  <c r="U28" i="43" s="1"/>
  <c r="T29" i="43"/>
  <c r="T28" i="43" s="1"/>
  <c r="S29" i="43"/>
  <c r="S28" i="43" s="1"/>
  <c r="R29" i="43"/>
  <c r="R28" i="43" s="1"/>
  <c r="U8" i="43"/>
  <c r="T8" i="43"/>
  <c r="S8" i="43"/>
  <c r="R8" i="43"/>
  <c r="Q8" i="43"/>
  <c r="U11" i="6"/>
  <c r="U76" i="6" s="1"/>
  <c r="T11" i="6"/>
  <c r="T76" i="6" s="1"/>
  <c r="U293" i="43"/>
  <c r="T293" i="43"/>
  <c r="S293" i="43"/>
  <c r="S14" i="6"/>
  <c r="S13" i="6"/>
  <c r="U297" i="6"/>
  <c r="U91" i="6"/>
  <c r="T91" i="6"/>
  <c r="S91" i="6"/>
  <c r="U89" i="6"/>
  <c r="T89" i="6"/>
  <c r="S89" i="6"/>
  <c r="U87" i="6"/>
  <c r="T87" i="6"/>
  <c r="S87" i="6"/>
  <c r="U85" i="6"/>
  <c r="T85" i="6"/>
  <c r="S85" i="6"/>
  <c r="U299" i="6"/>
  <c r="T299" i="6"/>
  <c r="S299" i="6"/>
  <c r="T297" i="6"/>
  <c r="S297" i="6"/>
  <c r="U293" i="6"/>
  <c r="T293" i="6"/>
  <c r="S293" i="6"/>
  <c r="U278" i="6"/>
  <c r="T278" i="6"/>
  <c r="S278" i="6"/>
  <c r="U274" i="6"/>
  <c r="T274" i="6"/>
  <c r="S274" i="6"/>
  <c r="U248" i="6"/>
  <c r="U250" i="6" s="1"/>
  <c r="U251" i="6" s="1"/>
  <c r="T248" i="6"/>
  <c r="T250" i="6" s="1"/>
  <c r="T251" i="6" s="1"/>
  <c r="S248" i="6"/>
  <c r="S249" i="6" s="1"/>
  <c r="U261" i="6"/>
  <c r="T261" i="6"/>
  <c r="U259" i="6"/>
  <c r="T259" i="6"/>
  <c r="S259" i="6"/>
  <c r="S261" i="6" s="1"/>
  <c r="U256" i="6"/>
  <c r="T256" i="6"/>
  <c r="S256" i="6"/>
  <c r="U69" i="6"/>
  <c r="T69" i="6"/>
  <c r="S69" i="6"/>
  <c r="U68" i="6"/>
  <c r="T68" i="6"/>
  <c r="S68" i="6"/>
  <c r="U67" i="6"/>
  <c r="T67" i="6"/>
  <c r="S67" i="6"/>
  <c r="U66" i="6"/>
  <c r="T66" i="6"/>
  <c r="S66" i="6"/>
  <c r="U65" i="6"/>
  <c r="T65" i="6"/>
  <c r="S65" i="6"/>
  <c r="U64" i="6"/>
  <c r="T64" i="6"/>
  <c r="S64" i="6"/>
  <c r="U62" i="6"/>
  <c r="T62" i="6"/>
  <c r="S62" i="6"/>
  <c r="U61" i="6"/>
  <c r="T61" i="6"/>
  <c r="S61" i="6"/>
  <c r="U60" i="6"/>
  <c r="T60" i="6"/>
  <c r="S60" i="6"/>
  <c r="U45" i="6"/>
  <c r="T45" i="6"/>
  <c r="S45" i="6"/>
  <c r="R45" i="6"/>
  <c r="U32" i="6"/>
  <c r="U63" i="6" s="1"/>
  <c r="T32" i="6"/>
  <c r="T63" i="6" s="1"/>
  <c r="S32" i="6"/>
  <c r="S63" i="6" s="1"/>
  <c r="U29" i="6"/>
  <c r="U28" i="6" s="1"/>
  <c r="T29" i="6"/>
  <c r="T28" i="6" s="1"/>
  <c r="S29" i="6"/>
  <c r="S28" i="6" s="1"/>
  <c r="S11" i="6"/>
  <c r="S76" i="6" s="1"/>
  <c r="U8" i="6"/>
  <c r="T8" i="6"/>
  <c r="S8" i="6"/>
  <c r="V249" i="6" l="1"/>
  <c r="V250" i="6"/>
  <c r="V251" i="6" s="1"/>
  <c r="T250" i="43"/>
  <c r="T251" i="43" s="1"/>
  <c r="R249" i="43"/>
  <c r="U250" i="43"/>
  <c r="U251" i="43" s="1"/>
  <c r="S250" i="43"/>
  <c r="S251" i="43" s="1"/>
  <c r="S249" i="43"/>
  <c r="T249" i="43"/>
  <c r="U249" i="43"/>
  <c r="T302" i="6"/>
  <c r="T304" i="6"/>
  <c r="T276" i="6"/>
  <c r="T258" i="6"/>
  <c r="U276" i="6"/>
  <c r="U304" i="6"/>
  <c r="U258" i="6"/>
  <c r="U302" i="6"/>
  <c r="S258" i="6"/>
  <c r="S304" i="6"/>
  <c r="S302" i="6"/>
  <c r="S276" i="6"/>
  <c r="T249" i="6"/>
  <c r="U249" i="6"/>
  <c r="S250" i="6"/>
  <c r="S251" i="6" s="1"/>
  <c r="R32" i="6"/>
  <c r="R63" i="6" s="1"/>
  <c r="R11" i="6"/>
  <c r="R76" i="6" s="1"/>
  <c r="R69" i="6"/>
  <c r="R68" i="6"/>
  <c r="R67" i="6"/>
  <c r="R66" i="6"/>
  <c r="R65" i="6"/>
  <c r="R64" i="6"/>
  <c r="R62" i="6"/>
  <c r="R61" i="6"/>
  <c r="R60" i="6"/>
  <c r="R87" i="6"/>
  <c r="R85" i="6"/>
  <c r="R293" i="43"/>
  <c r="Q293" i="43"/>
  <c r="R91" i="6"/>
  <c r="R89" i="6"/>
  <c r="R299" i="6"/>
  <c r="R297" i="6"/>
  <c r="R293" i="6"/>
  <c r="R278" i="6"/>
  <c r="R274" i="6"/>
  <c r="R250" i="6"/>
  <c r="R251" i="6" s="1"/>
  <c r="R249" i="6"/>
  <c r="R256" i="6"/>
  <c r="R261" i="6"/>
  <c r="R259" i="6"/>
  <c r="R29" i="6"/>
  <c r="R304" i="6" s="1"/>
  <c r="R8" i="6"/>
  <c r="R276" i="6" l="1"/>
  <c r="R258" i="6"/>
  <c r="R302" i="6"/>
  <c r="R28" i="6"/>
  <c r="R248" i="6" l="1"/>
  <c r="F30" i="41"/>
  <c r="F43" i="41"/>
  <c r="Q14" i="6"/>
  <c r="Q13" i="6"/>
  <c r="Q45" i="6"/>
  <c r="F26" i="41" l="1"/>
  <c r="Q299" i="6"/>
  <c r="Q297" i="6"/>
  <c r="Q293" i="6"/>
  <c r="Q278" i="6"/>
  <c r="Q274" i="6"/>
  <c r="Q259" i="6"/>
  <c r="Q261" i="6" s="1"/>
  <c r="Q256" i="6"/>
  <c r="Q248" i="6"/>
  <c r="Q249" i="6" s="1"/>
  <c r="Q91" i="6"/>
  <c r="Q89" i="6"/>
  <c r="Q87" i="6"/>
  <c r="Q85" i="6"/>
  <c r="Q69" i="6"/>
  <c r="Q68" i="6"/>
  <c r="Q67" i="6"/>
  <c r="Q66" i="6"/>
  <c r="Q65" i="6"/>
  <c r="Q64" i="6"/>
  <c r="Q62" i="6"/>
  <c r="Q61" i="6"/>
  <c r="Q60" i="6"/>
  <c r="Q32" i="6"/>
  <c r="Q63" i="6" s="1"/>
  <c r="Q11" i="6"/>
  <c r="Q76" i="6" s="1"/>
  <c r="Q8" i="6"/>
  <c r="N32" i="43"/>
  <c r="P45" i="43"/>
  <c r="O45" i="43"/>
  <c r="O29" i="43" s="1"/>
  <c r="O28" i="43" s="1"/>
  <c r="N45" i="43"/>
  <c r="M45" i="43"/>
  <c r="L45" i="43"/>
  <c r="K45" i="43"/>
  <c r="P32" i="43"/>
  <c r="O32" i="43"/>
  <c r="M32" i="43"/>
  <c r="L32" i="43"/>
  <c r="K32" i="43"/>
  <c r="P8" i="43"/>
  <c r="O8" i="43"/>
  <c r="O248" i="43"/>
  <c r="N248" i="43"/>
  <c r="P248" i="43"/>
  <c r="M248" i="43"/>
  <c r="P91" i="43"/>
  <c r="O91" i="43"/>
  <c r="P88" i="43"/>
  <c r="P89" i="43" s="1"/>
  <c r="O88" i="43"/>
  <c r="O89" i="43" s="1"/>
  <c r="P87" i="43"/>
  <c r="O87" i="43"/>
  <c r="P85" i="43"/>
  <c r="O85" i="43"/>
  <c r="P76" i="43"/>
  <c r="O76" i="43"/>
  <c r="P69" i="43"/>
  <c r="O69" i="43"/>
  <c r="P68" i="43"/>
  <c r="O68" i="43"/>
  <c r="P67" i="43"/>
  <c r="O67" i="43"/>
  <c r="P66" i="43"/>
  <c r="O66" i="43"/>
  <c r="P65" i="43"/>
  <c r="O65" i="43"/>
  <c r="P64" i="43"/>
  <c r="O64" i="43"/>
  <c r="P63" i="43"/>
  <c r="O63" i="43"/>
  <c r="P62" i="43"/>
  <c r="O62" i="43"/>
  <c r="P61" i="43"/>
  <c r="O61" i="43"/>
  <c r="P60" i="43"/>
  <c r="O60" i="43"/>
  <c r="P29" i="43"/>
  <c r="P28" i="43" s="1"/>
  <c r="P256" i="43"/>
  <c r="O256" i="43"/>
  <c r="P259" i="43"/>
  <c r="P261" i="43" s="1"/>
  <c r="O261" i="43"/>
  <c r="O259" i="43"/>
  <c r="P278" i="43"/>
  <c r="O278" i="43"/>
  <c r="P274" i="43"/>
  <c r="O274" i="43"/>
  <c r="P299" i="43"/>
  <c r="O299" i="43"/>
  <c r="P297" i="43"/>
  <c r="O297" i="43"/>
  <c r="P293" i="43"/>
  <c r="O293" i="43"/>
  <c r="P32" i="6"/>
  <c r="P63" i="6" s="1"/>
  <c r="O32" i="6"/>
  <c r="N32" i="6"/>
  <c r="P45" i="6"/>
  <c r="P29" i="6" s="1"/>
  <c r="O45" i="6"/>
  <c r="N45" i="6"/>
  <c r="M45" i="6"/>
  <c r="P11" i="6"/>
  <c r="P76" i="6" s="1"/>
  <c r="O11" i="6"/>
  <c r="O76" i="6" s="1"/>
  <c r="P14" i="6"/>
  <c r="P13" i="6"/>
  <c r="O293" i="6"/>
  <c r="P293" i="6"/>
  <c r="P299" i="6"/>
  <c r="O299" i="6"/>
  <c r="P297" i="6"/>
  <c r="O297" i="6"/>
  <c r="P278" i="6"/>
  <c r="O278" i="6"/>
  <c r="P274" i="6"/>
  <c r="O274" i="6"/>
  <c r="P248" i="6"/>
  <c r="P261" i="6"/>
  <c r="O261" i="6"/>
  <c r="P259" i="6"/>
  <c r="O259" i="6"/>
  <c r="P256" i="6"/>
  <c r="O256" i="6"/>
  <c r="P91" i="6"/>
  <c r="O91" i="6"/>
  <c r="P89" i="6"/>
  <c r="O89" i="6"/>
  <c r="P87" i="6"/>
  <c r="O87" i="6"/>
  <c r="P85" i="6"/>
  <c r="O85" i="6"/>
  <c r="P69" i="6"/>
  <c r="O69" i="6"/>
  <c r="P68" i="6"/>
  <c r="O68" i="6"/>
  <c r="P67" i="6"/>
  <c r="O67" i="6"/>
  <c r="P66" i="6"/>
  <c r="O66" i="6"/>
  <c r="P65" i="6"/>
  <c r="O65" i="6"/>
  <c r="P64" i="6"/>
  <c r="O64" i="6"/>
  <c r="O63" i="6"/>
  <c r="P62" i="6"/>
  <c r="O62" i="6"/>
  <c r="P61" i="6"/>
  <c r="O61" i="6"/>
  <c r="P60" i="6"/>
  <c r="O60" i="6"/>
  <c r="O29" i="6"/>
  <c r="O304" i="6" s="1"/>
  <c r="P8" i="6"/>
  <c r="O8" i="6"/>
  <c r="O248" i="6"/>
  <c r="O250" i="6" s="1"/>
  <c r="O251" i="6" s="1"/>
  <c r="Q29" i="6" l="1"/>
  <c r="Q304" i="6" s="1"/>
  <c r="Q250" i="6"/>
  <c r="Q251" i="6" s="1"/>
  <c r="P258" i="43"/>
  <c r="O276" i="43"/>
  <c r="M249" i="43"/>
  <c r="M250" i="43"/>
  <c r="M251" i="43" s="1"/>
  <c r="P249" i="43"/>
  <c r="P250" i="43"/>
  <c r="P251" i="43" s="1"/>
  <c r="N250" i="43"/>
  <c r="N251" i="43" s="1"/>
  <c r="O250" i="43"/>
  <c r="O251" i="43" s="1"/>
  <c r="N249" i="43"/>
  <c r="O249" i="43"/>
  <c r="P276" i="43"/>
  <c r="O302" i="43"/>
  <c r="P302" i="43"/>
  <c r="O304" i="43"/>
  <c r="O258" i="43"/>
  <c r="P304" i="43"/>
  <c r="P304" i="6"/>
  <c r="P302" i="6"/>
  <c r="P276" i="6"/>
  <c r="P258" i="6"/>
  <c r="P28" i="6"/>
  <c r="O258" i="6"/>
  <c r="O302" i="6"/>
  <c r="O28" i="6"/>
  <c r="O276" i="6"/>
  <c r="P249" i="6"/>
  <c r="P250" i="6"/>
  <c r="P251" i="6" s="1"/>
  <c r="O249" i="6"/>
  <c r="N278" i="43"/>
  <c r="M278" i="43"/>
  <c r="L278" i="43"/>
  <c r="N274" i="43"/>
  <c r="M274" i="43"/>
  <c r="L274" i="43"/>
  <c r="N261" i="6"/>
  <c r="N259" i="6"/>
  <c r="N256" i="6"/>
  <c r="N261" i="43"/>
  <c r="N259" i="43"/>
  <c r="N256" i="43"/>
  <c r="N91" i="43"/>
  <c r="M91" i="43"/>
  <c r="L91" i="43"/>
  <c r="N88" i="43"/>
  <c r="N89" i="43" s="1"/>
  <c r="M88" i="43"/>
  <c r="M89" i="43" s="1"/>
  <c r="L88" i="43"/>
  <c r="L89" i="43" s="1"/>
  <c r="N87" i="43"/>
  <c r="M87" i="43"/>
  <c r="L87" i="43"/>
  <c r="N85" i="43"/>
  <c r="M85" i="43"/>
  <c r="L85" i="43"/>
  <c r="N76" i="43"/>
  <c r="M76" i="43"/>
  <c r="L76" i="43"/>
  <c r="N8" i="43"/>
  <c r="M8" i="43"/>
  <c r="L8" i="43"/>
  <c r="Q302" i="6" l="1"/>
  <c r="Q258" i="6"/>
  <c r="Q276" i="6"/>
  <c r="Q28" i="6"/>
  <c r="N248" i="6"/>
  <c r="N250" i="6" s="1"/>
  <c r="N251" i="6" s="1"/>
  <c r="M248" i="6"/>
  <c r="M250" i="6" s="1"/>
  <c r="M251" i="6" s="1"/>
  <c r="L248" i="6"/>
  <c r="L250" i="6" s="1"/>
  <c r="L251" i="6" s="1"/>
  <c r="M249" i="6"/>
  <c r="N14" i="6"/>
  <c r="N13" i="6"/>
  <c r="N29" i="43"/>
  <c r="M29" i="43"/>
  <c r="L29" i="43"/>
  <c r="L304" i="43" s="1"/>
  <c r="N91" i="6"/>
  <c r="M91" i="6"/>
  <c r="L91" i="6"/>
  <c r="N89" i="6"/>
  <c r="M89" i="6"/>
  <c r="L89" i="6"/>
  <c r="N85" i="6"/>
  <c r="M85" i="6"/>
  <c r="L85" i="6"/>
  <c r="N293" i="6"/>
  <c r="M293" i="6"/>
  <c r="L293" i="6"/>
  <c r="N278" i="6"/>
  <c r="M278" i="6"/>
  <c r="L278" i="6"/>
  <c r="N274" i="6"/>
  <c r="M274" i="6"/>
  <c r="L274" i="6"/>
  <c r="L261" i="6"/>
  <c r="L259" i="6"/>
  <c r="L256" i="6"/>
  <c r="N11" i="6"/>
  <c r="N76" i="6" s="1"/>
  <c r="M11" i="6"/>
  <c r="M76" i="6" s="1"/>
  <c r="L11" i="6"/>
  <c r="L14" i="6"/>
  <c r="L13" i="6"/>
  <c r="L246" i="43"/>
  <c r="L248" i="43" s="1"/>
  <c r="N299" i="43"/>
  <c r="M299" i="43"/>
  <c r="L299" i="43"/>
  <c r="N297" i="43"/>
  <c r="M297" i="43"/>
  <c r="L297" i="43"/>
  <c r="N293" i="43"/>
  <c r="M293" i="43"/>
  <c r="L293" i="43"/>
  <c r="L261" i="43"/>
  <c r="L259" i="43"/>
  <c r="L256" i="43"/>
  <c r="N87" i="6"/>
  <c r="M87" i="6"/>
  <c r="L87" i="6"/>
  <c r="L76" i="6"/>
  <c r="N69" i="6"/>
  <c r="M69" i="6"/>
  <c r="L69" i="6"/>
  <c r="N68" i="6"/>
  <c r="M68" i="6"/>
  <c r="L68" i="6"/>
  <c r="N67" i="6"/>
  <c r="M67" i="6"/>
  <c r="L67" i="6"/>
  <c r="N66" i="6"/>
  <c r="M66" i="6"/>
  <c r="L66" i="6"/>
  <c r="N65" i="6"/>
  <c r="M65" i="6"/>
  <c r="L65" i="6"/>
  <c r="N64" i="6"/>
  <c r="M64" i="6"/>
  <c r="L64" i="6"/>
  <c r="N63" i="6"/>
  <c r="N62" i="6"/>
  <c r="M62" i="6"/>
  <c r="L62" i="6"/>
  <c r="N61" i="6"/>
  <c r="M61" i="6"/>
  <c r="L61" i="6"/>
  <c r="N60" i="6"/>
  <c r="M60" i="6"/>
  <c r="L60" i="6"/>
  <c r="M32" i="6"/>
  <c r="M63" i="6" s="1"/>
  <c r="L32" i="6"/>
  <c r="L63" i="6" s="1"/>
  <c r="N29" i="6"/>
  <c r="N276" i="6" s="1"/>
  <c r="M29" i="6"/>
  <c r="M28" i="6" s="1"/>
  <c r="L29" i="6"/>
  <c r="L28" i="6" s="1"/>
  <c r="N8" i="6"/>
  <c r="M8" i="6"/>
  <c r="L8" i="6"/>
  <c r="M28" i="43" l="1"/>
  <c r="M276" i="43"/>
  <c r="L302" i="43"/>
  <c r="L258" i="43"/>
  <c r="N28" i="43"/>
  <c r="N302" i="43"/>
  <c r="N304" i="43"/>
  <c r="N276" i="43"/>
  <c r="N258" i="43"/>
  <c r="L28" i="43"/>
  <c r="L276" i="43"/>
  <c r="L249" i="6"/>
  <c r="L258" i="6"/>
  <c r="L276" i="6"/>
  <c r="N28" i="6"/>
  <c r="N258" i="6"/>
  <c r="M276" i="6"/>
  <c r="N249" i="6"/>
  <c r="M304" i="43"/>
  <c r="M302" i="43"/>
  <c r="L250" i="43"/>
  <c r="L251" i="43" s="1"/>
  <c r="L249" i="43"/>
  <c r="M259" i="43" l="1"/>
  <c r="M261" i="43" s="1"/>
  <c r="M258" i="43"/>
  <c r="M256" i="43"/>
  <c r="N69" i="43"/>
  <c r="M69" i="43"/>
  <c r="L69" i="43"/>
  <c r="N68" i="43"/>
  <c r="M68" i="43"/>
  <c r="L68" i="43"/>
  <c r="N67" i="43"/>
  <c r="M67" i="43"/>
  <c r="L67" i="43"/>
  <c r="N66" i="43"/>
  <c r="M66" i="43"/>
  <c r="L66" i="43"/>
  <c r="N65" i="43"/>
  <c r="M65" i="43"/>
  <c r="L65" i="43"/>
  <c r="N64" i="43"/>
  <c r="M64" i="43"/>
  <c r="L64" i="43"/>
  <c r="N63" i="43"/>
  <c r="M63" i="43"/>
  <c r="L63" i="43"/>
  <c r="N62" i="43"/>
  <c r="M62" i="43"/>
  <c r="L62" i="43"/>
  <c r="N61" i="43"/>
  <c r="M61" i="43"/>
  <c r="L61" i="43"/>
  <c r="N60" i="43"/>
  <c r="M60" i="43"/>
  <c r="L60" i="43"/>
  <c r="N297" i="6"/>
  <c r="M297" i="6"/>
  <c r="L297" i="6"/>
  <c r="N299" i="6"/>
  <c r="M299" i="6"/>
  <c r="L299" i="6"/>
  <c r="N302" i="6"/>
  <c r="M302" i="6"/>
  <c r="L302" i="6"/>
  <c r="N304" i="6"/>
  <c r="M304" i="6"/>
  <c r="L304" i="6"/>
  <c r="M261" i="6"/>
  <c r="M259" i="6"/>
  <c r="M258" i="6"/>
  <c r="M256" i="6"/>
  <c r="K32" i="6"/>
  <c r="J32" i="6"/>
  <c r="I32" i="6"/>
  <c r="K60" i="43"/>
  <c r="K11" i="6" l="1"/>
  <c r="K76" i="6" s="1"/>
  <c r="K91" i="6"/>
  <c r="K89" i="6"/>
  <c r="K250" i="6"/>
  <c r="K251" i="6" s="1"/>
  <c r="K249" i="6"/>
  <c r="K293" i="6"/>
  <c r="K299" i="6"/>
  <c r="K297" i="6"/>
  <c r="K278" i="6"/>
  <c r="K274" i="6"/>
  <c r="K14" i="6"/>
  <c r="K13" i="6"/>
  <c r="K69" i="43"/>
  <c r="K68" i="43"/>
  <c r="K67" i="43"/>
  <c r="K66" i="43"/>
  <c r="K65" i="43"/>
  <c r="K64" i="43"/>
  <c r="K63" i="43"/>
  <c r="K62" i="43"/>
  <c r="K61" i="43"/>
  <c r="K29" i="43"/>
  <c r="K11" i="43"/>
  <c r="K8" i="43"/>
  <c r="K248" i="6"/>
  <c r="K29" i="6"/>
  <c r="K28" i="6" s="1"/>
  <c r="K8" i="6"/>
  <c r="K69" i="6"/>
  <c r="K68" i="6"/>
  <c r="K67" i="6"/>
  <c r="K66" i="6"/>
  <c r="K65" i="6"/>
  <c r="K64" i="6"/>
  <c r="K63" i="6"/>
  <c r="K62" i="6"/>
  <c r="K61" i="6"/>
  <c r="K60" i="6"/>
  <c r="K87" i="6"/>
  <c r="K85" i="6"/>
  <c r="J11" i="44"/>
  <c r="J33" i="44"/>
  <c r="J32" i="44"/>
  <c r="J31" i="44"/>
  <c r="J30" i="44"/>
  <c r="J29" i="44"/>
  <c r="J28" i="44"/>
  <c r="J27" i="44"/>
  <c r="J26" i="44"/>
  <c r="J25" i="44"/>
  <c r="J24" i="44"/>
  <c r="J23" i="44"/>
  <c r="J22" i="44"/>
  <c r="J21" i="44"/>
  <c r="J20" i="44"/>
  <c r="J19" i="44"/>
  <c r="J18" i="44"/>
  <c r="J17" i="44"/>
  <c r="J16" i="44"/>
  <c r="J15" i="44"/>
  <c r="J14" i="44"/>
  <c r="J13" i="44"/>
  <c r="J12" i="44"/>
  <c r="J10" i="44"/>
  <c r="K246" i="43"/>
  <c r="K248" i="43" s="1"/>
  <c r="K91" i="43"/>
  <c r="K88" i="43"/>
  <c r="K89" i="43" s="1"/>
  <c r="K87" i="43"/>
  <c r="J87" i="43"/>
  <c r="K28" i="43" l="1"/>
  <c r="K304" i="43"/>
  <c r="K302" i="43"/>
  <c r="K250" i="43"/>
  <c r="K251" i="43" s="1"/>
  <c r="K249" i="43"/>
  <c r="K302" i="6"/>
  <c r="K258" i="6"/>
  <c r="K276" i="6"/>
  <c r="K304" i="6"/>
  <c r="K256" i="6"/>
  <c r="K259" i="6"/>
  <c r="K261" i="6" s="1"/>
  <c r="K85" i="43" l="1"/>
  <c r="K76" i="43"/>
  <c r="K299" i="43"/>
  <c r="K297" i="43"/>
  <c r="K293" i="43"/>
  <c r="K278" i="43"/>
  <c r="K276" i="43"/>
  <c r="K274" i="43"/>
  <c r="K261" i="43"/>
  <c r="K259" i="43"/>
  <c r="K258" i="43"/>
  <c r="K256" i="43"/>
  <c r="J297" i="43"/>
  <c r="J299" i="43"/>
  <c r="J274" i="43"/>
  <c r="J278" i="43"/>
  <c r="J259" i="43"/>
  <c r="J261" i="43" s="1"/>
  <c r="J256" i="43"/>
  <c r="J91" i="43"/>
  <c r="J88" i="43"/>
  <c r="J89" i="43" s="1"/>
  <c r="J85" i="43"/>
  <c r="J69" i="43"/>
  <c r="J68" i="43"/>
  <c r="J64" i="43"/>
  <c r="J62" i="43"/>
  <c r="J61" i="43"/>
  <c r="J60" i="43"/>
  <c r="J45" i="43"/>
  <c r="J41" i="43"/>
  <c r="J67" i="43" s="1"/>
  <c r="J36" i="43"/>
  <c r="J65" i="43" s="1"/>
  <c r="J32" i="43"/>
  <c r="J63" i="43" s="1"/>
  <c r="J12" i="43"/>
  <c r="J11" i="43" s="1"/>
  <c r="J76" i="43" s="1"/>
  <c r="J8" i="43"/>
  <c r="J299" i="6"/>
  <c r="J297" i="6"/>
  <c r="J293" i="6"/>
  <c r="J293" i="43"/>
  <c r="J257" i="6"/>
  <c r="J255" i="6"/>
  <c r="I253" i="6"/>
  <c r="J248" i="6"/>
  <c r="J278" i="6"/>
  <c r="J274" i="6"/>
  <c r="J89" i="6"/>
  <c r="J91" i="6"/>
  <c r="J250" i="6"/>
  <c r="J251" i="6" s="1"/>
  <c r="J249" i="6"/>
  <c r="J259" i="6"/>
  <c r="J261" i="6" s="1"/>
  <c r="J256" i="6"/>
  <c r="J87" i="6"/>
  <c r="J85" i="6"/>
  <c r="J69" i="6"/>
  <c r="J68" i="6"/>
  <c r="J67" i="6"/>
  <c r="J66" i="6"/>
  <c r="J65" i="6"/>
  <c r="J64" i="6"/>
  <c r="J63" i="6"/>
  <c r="J62" i="6"/>
  <c r="J61" i="6"/>
  <c r="J60" i="6"/>
  <c r="J8" i="6"/>
  <c r="J11" i="6"/>
  <c r="J76" i="6" s="1"/>
  <c r="J29" i="6"/>
  <c r="J28" i="6" s="1"/>
  <c r="J246" i="43"/>
  <c r="J248" i="43" s="1"/>
  <c r="J250" i="43" s="1"/>
  <c r="J251" i="43" s="1"/>
  <c r="J66" i="43" l="1"/>
  <c r="J249" i="43"/>
  <c r="J29" i="43"/>
  <c r="J304" i="6"/>
  <c r="J276" i="6"/>
  <c r="J258" i="6"/>
  <c r="J302" i="6"/>
  <c r="I293" i="43"/>
  <c r="H293" i="43"/>
  <c r="G293" i="43"/>
  <c r="J30" i="43" l="1"/>
  <c r="J258" i="43"/>
  <c r="J28" i="43"/>
  <c r="J276" i="43"/>
  <c r="I11" i="6"/>
  <c r="I76" i="6" s="1"/>
  <c r="I29" i="6"/>
  <c r="I28" i="6" s="1"/>
  <c r="I69" i="6"/>
  <c r="I68" i="6"/>
  <c r="I67" i="6"/>
  <c r="I66" i="6"/>
  <c r="I65" i="6"/>
  <c r="I64" i="6"/>
  <c r="I63" i="6"/>
  <c r="I62" i="6"/>
  <c r="I61" i="6"/>
  <c r="I60" i="6"/>
  <c r="I89" i="6"/>
  <c r="I257" i="6"/>
  <c r="I299" i="6"/>
  <c r="I297" i="6"/>
  <c r="I293" i="6"/>
  <c r="I278" i="6"/>
  <c r="I274" i="6"/>
  <c r="I256" i="6"/>
  <c r="I248" i="6"/>
  <c r="I250" i="6" s="1"/>
  <c r="I251" i="6" s="1"/>
  <c r="I91" i="6"/>
  <c r="I87" i="6"/>
  <c r="I85" i="6"/>
  <c r="H85" i="6"/>
  <c r="I8" i="6"/>
  <c r="I255" i="6"/>
  <c r="I14" i="6"/>
  <c r="I13" i="6"/>
  <c r="H76" i="6"/>
  <c r="U8" i="37"/>
  <c r="S8" i="37"/>
  <c r="S9" i="37"/>
  <c r="U9" i="37"/>
  <c r="S10" i="37"/>
  <c r="U10" i="37"/>
  <c r="S11" i="37"/>
  <c r="U11" i="37"/>
  <c r="S12" i="37"/>
  <c r="U12" i="37"/>
  <c r="S13" i="37"/>
  <c r="U13" i="37"/>
  <c r="S14" i="37"/>
  <c r="U14" i="37"/>
  <c r="S15" i="37"/>
  <c r="U15" i="37"/>
  <c r="S16" i="37"/>
  <c r="U16" i="37"/>
  <c r="S17" i="37"/>
  <c r="U17" i="37"/>
  <c r="S18" i="37"/>
  <c r="U18" i="37"/>
  <c r="S19" i="37"/>
  <c r="U19" i="37"/>
  <c r="S20" i="37"/>
  <c r="U20" i="37"/>
  <c r="S21" i="37"/>
  <c r="U21" i="37"/>
  <c r="S22" i="37"/>
  <c r="U22" i="37"/>
  <c r="S23" i="37"/>
  <c r="U23" i="37"/>
  <c r="S24" i="37"/>
  <c r="U24" i="37"/>
  <c r="S25" i="37"/>
  <c r="U25" i="37"/>
  <c r="S26" i="37"/>
  <c r="U26" i="37"/>
  <c r="S27" i="37"/>
  <c r="U27" i="37"/>
  <c r="S28" i="37"/>
  <c r="U28" i="37"/>
  <c r="S29" i="37"/>
  <c r="U29" i="37"/>
  <c r="U30" i="37"/>
  <c r="S30" i="37"/>
  <c r="S31" i="37"/>
  <c r="U31" i="37"/>
  <c r="S32" i="37"/>
  <c r="U32" i="37"/>
  <c r="S33" i="37"/>
  <c r="U33" i="37"/>
  <c r="S34" i="37"/>
  <c r="U34" i="37"/>
  <c r="AJ7" i="6"/>
  <c r="I302" i="6" l="1"/>
  <c r="I304" i="6"/>
  <c r="I276" i="6"/>
  <c r="I259" i="6"/>
  <c r="I261" i="6" s="1"/>
  <c r="I249" i="6"/>
  <c r="I258" i="6"/>
  <c r="G257" i="6"/>
  <c r="G255" i="6" l="1"/>
  <c r="G253" i="6"/>
  <c r="H253" i="6"/>
  <c r="H75" i="6" l="1"/>
  <c r="H248" i="6"/>
  <c r="H255" i="6"/>
  <c r="H14" i="6"/>
  <c r="H13" i="6"/>
  <c r="H257" i="6"/>
  <c r="G75" i="6"/>
  <c r="M34" i="37"/>
  <c r="M33" i="37"/>
  <c r="M32" i="37"/>
  <c r="M31" i="37"/>
  <c r="M30" i="37"/>
  <c r="M29" i="37"/>
  <c r="M28" i="37"/>
  <c r="M27" i="37"/>
  <c r="M26" i="37"/>
  <c r="M25" i="37"/>
  <c r="M24" i="37"/>
  <c r="M23" i="37"/>
  <c r="M22" i="37"/>
  <c r="M21" i="37"/>
  <c r="M20" i="37"/>
  <c r="M19" i="37"/>
  <c r="M18" i="37"/>
  <c r="M17" i="37"/>
  <c r="M16" i="37"/>
  <c r="M15" i="37"/>
  <c r="M14" i="37"/>
  <c r="M13" i="37"/>
  <c r="M12" i="37"/>
  <c r="M11" i="37"/>
  <c r="M10" i="37"/>
  <c r="M9" i="37"/>
  <c r="M8" i="37"/>
  <c r="J34" i="37"/>
  <c r="J33" i="37"/>
  <c r="J32" i="37"/>
  <c r="J31" i="37"/>
  <c r="J30" i="37"/>
  <c r="J29" i="37"/>
  <c r="J28" i="37"/>
  <c r="J27" i="37"/>
  <c r="J26" i="37"/>
  <c r="J25" i="37"/>
  <c r="J24" i="37"/>
  <c r="J23" i="37"/>
  <c r="J22" i="37"/>
  <c r="J21" i="37"/>
  <c r="J20" i="37"/>
  <c r="J19" i="37"/>
  <c r="J18" i="37"/>
  <c r="J17" i="37"/>
  <c r="J16" i="37"/>
  <c r="J15" i="37"/>
  <c r="J14" i="37"/>
  <c r="J13" i="37"/>
  <c r="J12" i="37"/>
  <c r="J11" i="37"/>
  <c r="J10" i="37"/>
  <c r="J9" i="37"/>
  <c r="J8" i="37"/>
  <c r="J33" i="36"/>
  <c r="J32" i="36"/>
  <c r="J31" i="36"/>
  <c r="J30" i="36"/>
  <c r="J29" i="36"/>
  <c r="J28" i="36"/>
  <c r="J27" i="36"/>
  <c r="J26" i="36"/>
  <c r="J25" i="36"/>
  <c r="J24" i="36"/>
  <c r="J23" i="36"/>
  <c r="J22" i="36"/>
  <c r="J21" i="36"/>
  <c r="J20" i="36"/>
  <c r="J19" i="36"/>
  <c r="J18" i="36"/>
  <c r="J17" i="36"/>
  <c r="J16" i="36"/>
  <c r="J15" i="36"/>
  <c r="J14" i="36"/>
  <c r="J13" i="36"/>
  <c r="J12" i="36"/>
  <c r="J11" i="36"/>
  <c r="J10" i="36"/>
  <c r="J9" i="36"/>
  <c r="J8" i="36"/>
  <c r="J7" i="36"/>
  <c r="G248" i="6"/>
  <c r="G86" i="6"/>
  <c r="AV61" i="6" l="1"/>
  <c r="AU76" i="6" l="1"/>
  <c r="AV62" i="6" s="1"/>
  <c r="AJ9" i="43"/>
  <c r="AJ21" i="43"/>
  <c r="AJ19" i="43"/>
  <c r="G8" i="37" l="1"/>
  <c r="G24" i="36" l="1"/>
  <c r="Z12" i="41" l="1"/>
  <c r="AJ7" i="43" l="1"/>
  <c r="AR7" i="6" l="1"/>
  <c r="G11" i="41"/>
  <c r="AJ255" i="43" l="1"/>
  <c r="AJ257" i="6"/>
  <c r="AJ255" i="6"/>
  <c r="AJ253" i="6"/>
  <c r="G237" i="41"/>
  <c r="G252" i="41" l="1"/>
  <c r="G259" i="6"/>
  <c r="G42" i="45" l="1"/>
  <c r="G41" i="45"/>
  <c r="G43" i="45" s="1"/>
  <c r="D30" i="45"/>
  <c r="E30" i="45" s="1"/>
  <c r="G30" i="45" s="1"/>
  <c r="D29" i="45"/>
  <c r="E29" i="45" s="1"/>
  <c r="G29" i="45" s="1"/>
  <c r="D28" i="45"/>
  <c r="E28" i="45" s="1"/>
  <c r="G28" i="45" s="1"/>
  <c r="D27" i="45"/>
  <c r="E27" i="45" s="1"/>
  <c r="G27" i="45" s="1"/>
  <c r="E21" i="45"/>
  <c r="G21" i="45" s="1"/>
  <c r="E20" i="45"/>
  <c r="G20" i="45" s="1"/>
  <c r="E19" i="45"/>
  <c r="G19" i="45" s="1"/>
  <c r="G18" i="45"/>
  <c r="E18" i="45"/>
  <c r="G17" i="45"/>
  <c r="E17" i="45"/>
  <c r="E16" i="45"/>
  <c r="G16" i="45" s="1"/>
  <c r="E15" i="45"/>
  <c r="G15" i="45" s="1"/>
  <c r="G14" i="45"/>
  <c r="E14" i="45"/>
  <c r="G13" i="45"/>
  <c r="E13" i="45"/>
  <c r="E12" i="45"/>
  <c r="G12" i="45" s="1"/>
  <c r="G11" i="45"/>
  <c r="E11" i="45"/>
  <c r="G10" i="45"/>
  <c r="E10" i="45"/>
  <c r="E9" i="45"/>
  <c r="G9" i="45" s="1"/>
  <c r="E8" i="45"/>
  <c r="G8" i="45" s="1"/>
  <c r="E7" i="45"/>
  <c r="G7" i="45" s="1"/>
  <c r="G39" i="44"/>
  <c r="E39" i="44"/>
  <c r="C39" i="44"/>
  <c r="L33" i="44"/>
  <c r="L32" i="44"/>
  <c r="L31" i="44"/>
  <c r="L30" i="44"/>
  <c r="L29" i="44"/>
  <c r="L28" i="44"/>
  <c r="L27" i="44"/>
  <c r="L26" i="44"/>
  <c r="L25" i="44"/>
  <c r="L24" i="44"/>
  <c r="C24" i="44"/>
  <c r="L23" i="44"/>
  <c r="E23" i="44"/>
  <c r="G23" i="44" s="1"/>
  <c r="L22" i="44"/>
  <c r="G22" i="44"/>
  <c r="E22" i="44"/>
  <c r="L21" i="44"/>
  <c r="G21" i="44"/>
  <c r="E21" i="44"/>
  <c r="L20" i="44"/>
  <c r="E20" i="44"/>
  <c r="G20" i="44" s="1"/>
  <c r="L19" i="44"/>
  <c r="G19" i="44"/>
  <c r="E19" i="44"/>
  <c r="L18" i="44"/>
  <c r="E18" i="44"/>
  <c r="G18" i="44" s="1"/>
  <c r="L17" i="44"/>
  <c r="E17" i="44"/>
  <c r="G17" i="44" s="1"/>
  <c r="L16" i="44"/>
  <c r="G16" i="44"/>
  <c r="E16" i="44"/>
  <c r="R15" i="44"/>
  <c r="O15" i="44"/>
  <c r="L15" i="44"/>
  <c r="G15" i="44"/>
  <c r="E15" i="44"/>
  <c r="R14" i="44"/>
  <c r="L14" i="44"/>
  <c r="S14" i="44" s="1"/>
  <c r="E14" i="44"/>
  <c r="G14" i="44" s="1"/>
  <c r="L13" i="44"/>
  <c r="G13" i="44"/>
  <c r="E13" i="44"/>
  <c r="L12" i="44"/>
  <c r="E12" i="44"/>
  <c r="G12" i="44" s="1"/>
  <c r="L11" i="44"/>
  <c r="E11" i="44"/>
  <c r="G11" i="44" s="1"/>
  <c r="L10" i="44"/>
  <c r="G10" i="44"/>
  <c r="E10" i="44"/>
  <c r="L9" i="44"/>
  <c r="E9" i="44"/>
  <c r="G9" i="44" s="1"/>
  <c r="L8" i="44"/>
  <c r="G8" i="44"/>
  <c r="E8" i="44"/>
  <c r="L7" i="44"/>
  <c r="E7" i="44"/>
  <c r="G7" i="44" s="1"/>
  <c r="L6" i="44"/>
  <c r="G6" i="44"/>
  <c r="E6" i="44"/>
  <c r="E24" i="44" s="1"/>
  <c r="AJ322" i="43"/>
  <c r="AJ321" i="43"/>
  <c r="AH320" i="43"/>
  <c r="AG320" i="43"/>
  <c r="AF320" i="43"/>
  <c r="AE320" i="43"/>
  <c r="AD320" i="43"/>
  <c r="AC320" i="43"/>
  <c r="AB320" i="43"/>
  <c r="AA320" i="43"/>
  <c r="Z320" i="43"/>
  <c r="Y320" i="43"/>
  <c r="X320" i="43"/>
  <c r="W320" i="43"/>
  <c r="V320" i="43"/>
  <c r="U320" i="43"/>
  <c r="T320" i="43"/>
  <c r="S320" i="43"/>
  <c r="R320" i="43"/>
  <c r="Q320" i="43"/>
  <c r="P320" i="43"/>
  <c r="O320" i="43"/>
  <c r="N320" i="43"/>
  <c r="M320" i="43"/>
  <c r="L320" i="43"/>
  <c r="K320" i="43"/>
  <c r="J320" i="43"/>
  <c r="I320" i="43"/>
  <c r="H320" i="43"/>
  <c r="G320" i="43"/>
  <c r="AH318" i="43"/>
  <c r="AG318" i="43"/>
  <c r="AF318" i="43"/>
  <c r="AE318" i="43"/>
  <c r="AD318" i="43"/>
  <c r="AC318" i="43"/>
  <c r="AB318" i="43"/>
  <c r="AA318" i="43"/>
  <c r="Z318" i="43"/>
  <c r="Y318" i="43"/>
  <c r="X318" i="43"/>
  <c r="V318" i="43"/>
  <c r="U318" i="43"/>
  <c r="T318" i="43"/>
  <c r="S318" i="43"/>
  <c r="R318" i="43"/>
  <c r="K318" i="43"/>
  <c r="J318" i="43"/>
  <c r="I318" i="43"/>
  <c r="H318" i="43"/>
  <c r="G318" i="43"/>
  <c r="E318" i="43"/>
  <c r="AJ317" i="43"/>
  <c r="AH316" i="43"/>
  <c r="AG316" i="43"/>
  <c r="AF316" i="43"/>
  <c r="AE316" i="43"/>
  <c r="AD316" i="43"/>
  <c r="AC316" i="43"/>
  <c r="AB316" i="43"/>
  <c r="AA316" i="43"/>
  <c r="Z316" i="43"/>
  <c r="Y316" i="43"/>
  <c r="X316" i="43"/>
  <c r="V316" i="43"/>
  <c r="U316" i="43"/>
  <c r="T316" i="43"/>
  <c r="S316" i="43"/>
  <c r="R316" i="43"/>
  <c r="K316" i="43"/>
  <c r="J316" i="43"/>
  <c r="I316" i="43"/>
  <c r="H316" i="43"/>
  <c r="G316" i="43"/>
  <c r="E316" i="43"/>
  <c r="AJ315" i="43"/>
  <c r="AH313" i="43"/>
  <c r="AG313" i="43"/>
  <c r="AF313" i="43"/>
  <c r="AE313" i="43"/>
  <c r="AD313" i="43"/>
  <c r="AC313" i="43"/>
  <c r="AB313" i="43"/>
  <c r="AA313" i="43"/>
  <c r="Z313" i="43"/>
  <c r="Y313" i="43"/>
  <c r="X313" i="43"/>
  <c r="V313" i="43"/>
  <c r="U313" i="43"/>
  <c r="T313" i="43"/>
  <c r="S313" i="43"/>
  <c r="R313" i="43"/>
  <c r="K313" i="43"/>
  <c r="J313" i="43"/>
  <c r="I313" i="43"/>
  <c r="H313" i="43"/>
  <c r="G313" i="43"/>
  <c r="E313" i="43"/>
  <c r="AJ312" i="43"/>
  <c r="AH311" i="43"/>
  <c r="AG311" i="43"/>
  <c r="AF311" i="43"/>
  <c r="AE311" i="43"/>
  <c r="AD311" i="43"/>
  <c r="AC311" i="43"/>
  <c r="AB311" i="43"/>
  <c r="AA311" i="43"/>
  <c r="Z311" i="43"/>
  <c r="Y311" i="43"/>
  <c r="X311" i="43"/>
  <c r="V311" i="43"/>
  <c r="U311" i="43"/>
  <c r="T311" i="43"/>
  <c r="S311" i="43"/>
  <c r="R311" i="43"/>
  <c r="K311" i="43"/>
  <c r="J311" i="43"/>
  <c r="I311" i="43"/>
  <c r="H311" i="43"/>
  <c r="G311" i="43"/>
  <c r="E311" i="43"/>
  <c r="AJ310" i="43"/>
  <c r="AL312" i="43" s="1"/>
  <c r="AH307" i="43"/>
  <c r="AG307" i="43"/>
  <c r="AF307" i="43"/>
  <c r="AE307" i="43"/>
  <c r="AD307" i="43"/>
  <c r="AC307" i="43"/>
  <c r="AB307" i="43"/>
  <c r="AA307" i="43"/>
  <c r="Z307" i="43"/>
  <c r="Y307" i="43"/>
  <c r="X307" i="43"/>
  <c r="V307" i="43"/>
  <c r="U307" i="43"/>
  <c r="T307" i="43"/>
  <c r="S307" i="43"/>
  <c r="R307" i="43"/>
  <c r="K307" i="43"/>
  <c r="J307" i="43"/>
  <c r="I307" i="43"/>
  <c r="H307" i="43"/>
  <c r="G307" i="43"/>
  <c r="AJ307" i="43" s="1"/>
  <c r="AJ306" i="43"/>
  <c r="E304" i="43"/>
  <c r="AJ303" i="43"/>
  <c r="E302" i="43"/>
  <c r="AJ301" i="43"/>
  <c r="E299" i="43"/>
  <c r="AJ298" i="43"/>
  <c r="E297" i="43"/>
  <c r="AJ296" i="43"/>
  <c r="AJ287" i="43"/>
  <c r="AJ286" i="43"/>
  <c r="E285" i="43"/>
  <c r="AJ284" i="43"/>
  <c r="E283" i="43"/>
  <c r="AJ282" i="43"/>
  <c r="AJ279" i="43"/>
  <c r="AJ277" i="43"/>
  <c r="E276" i="43"/>
  <c r="AJ275" i="43"/>
  <c r="G246" i="41" s="1"/>
  <c r="S246" i="41" s="1"/>
  <c r="E274" i="43"/>
  <c r="AJ273" i="43"/>
  <c r="E266" i="43"/>
  <c r="AJ265" i="43"/>
  <c r="E264" i="43"/>
  <c r="AJ263" i="43"/>
  <c r="E258" i="43"/>
  <c r="AJ257" i="43"/>
  <c r="E256" i="43"/>
  <c r="AJ253" i="43"/>
  <c r="G243" i="41" s="1"/>
  <c r="S243" i="41" s="1"/>
  <c r="AJ248" i="43"/>
  <c r="AJ246" i="43"/>
  <c r="E246" i="43"/>
  <c r="AJ244" i="43"/>
  <c r="AJ90" i="43"/>
  <c r="AJ86" i="43"/>
  <c r="AJ87" i="43" s="1"/>
  <c r="AJ84" i="43"/>
  <c r="AJ81" i="43"/>
  <c r="AJ79" i="43"/>
  <c r="AJ77" i="43"/>
  <c r="AJ75" i="43"/>
  <c r="G76" i="41" s="1"/>
  <c r="AJ58" i="43"/>
  <c r="AJ57" i="43"/>
  <c r="AJ56" i="43"/>
  <c r="W340" i="43"/>
  <c r="X340" i="43" s="1"/>
  <c r="E55" i="43"/>
  <c r="AJ54" i="43"/>
  <c r="AJ52" i="43"/>
  <c r="AJ51" i="43"/>
  <c r="AJ50" i="43"/>
  <c r="E50" i="43"/>
  <c r="AJ49" i="43"/>
  <c r="AJ47" i="43"/>
  <c r="AJ46" i="43"/>
  <c r="AJ43" i="43"/>
  <c r="AJ42" i="43"/>
  <c r="AJ40" i="43"/>
  <c r="AJ38" i="43"/>
  <c r="AJ37" i="43"/>
  <c r="AJ36" i="43"/>
  <c r="AJ34" i="43"/>
  <c r="AM15" i="43" s="1"/>
  <c r="AJ33" i="43"/>
  <c r="AJ25" i="43"/>
  <c r="AJ23" i="43"/>
  <c r="AJ20" i="43"/>
  <c r="AJ18" i="43"/>
  <c r="AP14" i="43"/>
  <c r="AP13" i="43"/>
  <c r="AP16" i="43" s="1"/>
  <c r="AJ12" i="43"/>
  <c r="AJ6" i="43"/>
  <c r="AP4" i="43"/>
  <c r="AJ71" i="43" l="1"/>
  <c r="AJ88" i="43"/>
  <c r="AJ73" i="43"/>
  <c r="AJ45" i="43"/>
  <c r="AJ69" i="43" s="1"/>
  <c r="AJ293" i="43"/>
  <c r="S15" i="44"/>
  <c r="AJ278" i="43"/>
  <c r="AM6" i="43"/>
  <c r="AM5" i="43"/>
  <c r="AJ272" i="43"/>
  <c r="G245" i="41"/>
  <c r="S245" i="41" s="1"/>
  <c r="AJ271" i="43"/>
  <c r="AJ68" i="43"/>
  <c r="AJ62" i="43"/>
  <c r="G31" i="45"/>
  <c r="G23" i="45"/>
  <c r="G25" i="44"/>
  <c r="AJ70" i="43"/>
  <c r="AM14" i="43"/>
  <c r="AM16" i="43" s="1"/>
  <c r="AJ91" i="43"/>
  <c r="AJ267" i="43"/>
  <c r="AJ269" i="43" s="1"/>
  <c r="AJ256" i="43"/>
  <c r="AL298" i="43"/>
  <c r="AJ63" i="43"/>
  <c r="AJ283" i="43"/>
  <c r="AJ318" i="43"/>
  <c r="AJ15" i="43"/>
  <c r="AJ249" i="43"/>
  <c r="AJ313" i="43"/>
  <c r="AJ299" i="43"/>
  <c r="AJ60" i="43"/>
  <c r="AJ266" i="43"/>
  <c r="AJ274" i="43"/>
  <c r="AJ285" i="43"/>
  <c r="AJ316" i="43"/>
  <c r="AJ85" i="43"/>
  <c r="AJ251" i="43"/>
  <c r="AJ11" i="43"/>
  <c r="AJ76" i="43" s="1"/>
  <c r="AJ8" i="43"/>
  <c r="AJ14" i="43"/>
  <c r="AJ55" i="43"/>
  <c r="AJ250" i="43"/>
  <c r="AJ264" i="43"/>
  <c r="AJ297" i="43"/>
  <c r="AJ41" i="43"/>
  <c r="AJ67" i="43" s="1"/>
  <c r="AJ10" i="43"/>
  <c r="AJ61" i="43"/>
  <c r="AJ13" i="43"/>
  <c r="AJ32" i="43"/>
  <c r="AJ243" i="43"/>
  <c r="AJ311" i="43"/>
  <c r="AJ292" i="43"/>
  <c r="AL292" i="43" s="1"/>
  <c r="AJ72" i="43"/>
  <c r="AJ259" i="43"/>
  <c r="AJ281" i="43"/>
  <c r="AM17" i="43" l="1"/>
  <c r="AM13" i="43"/>
  <c r="AP17" i="43" s="1"/>
  <c r="AJ89" i="43"/>
  <c r="AJ304" i="43"/>
  <c r="AJ302" i="43"/>
  <c r="AJ261" i="43"/>
  <c r="AJ260" i="43"/>
  <c r="AJ29" i="43"/>
  <c r="AJ66" i="43"/>
  <c r="AJ64" i="43"/>
  <c r="AJ65" i="43"/>
  <c r="H62" i="6"/>
  <c r="G74" i="41"/>
  <c r="G73" i="41"/>
  <c r="G56" i="41"/>
  <c r="G55" i="41"/>
  <c r="G53" i="41"/>
  <c r="AJ24" i="43" l="1"/>
  <c r="AJ28" i="43"/>
  <c r="AJ276" i="43"/>
  <c r="AJ258" i="43"/>
  <c r="AJ254" i="43" s="1"/>
  <c r="AJ30" i="43"/>
  <c r="H259" i="6"/>
  <c r="H91" i="6"/>
  <c r="H89" i="6"/>
  <c r="H61" i="6"/>
  <c r="H60" i="6"/>
  <c r="H32" i="6"/>
  <c r="H63" i="6" s="1"/>
  <c r="C37" i="3" l="1"/>
  <c r="AJ19" i="6" l="1"/>
  <c r="G21" i="41" l="1"/>
  <c r="S21" i="41" s="1"/>
  <c r="AJ86" i="6"/>
  <c r="AJ75" i="6"/>
  <c r="AK86" i="6" l="1"/>
  <c r="AK75" i="6"/>
  <c r="S76" i="41"/>
  <c r="AA14" i="41"/>
  <c r="G80" i="41"/>
  <c r="L36" i="3" l="1"/>
  <c r="I36" i="3"/>
  <c r="AE311" i="6" l="1"/>
  <c r="AJ263" i="6"/>
  <c r="AJ264" i="6" l="1"/>
  <c r="AJ265" i="6"/>
  <c r="AJ90" i="6"/>
  <c r="G84" i="41" s="1"/>
  <c r="AD318" i="6" l="1"/>
  <c r="AD316" i="6"/>
  <c r="AD313" i="6"/>
  <c r="AD311" i="6"/>
  <c r="AD307" i="6"/>
  <c r="AJ282" i="6"/>
  <c r="AJ273" i="6"/>
  <c r="G256" i="6" l="1"/>
  <c r="G297" i="6" l="1"/>
  <c r="H274" i="6"/>
  <c r="G274" i="6"/>
  <c r="AJ21" i="6"/>
  <c r="G22" i="41" s="1"/>
  <c r="AJ20" i="6"/>
  <c r="AA15" i="41" l="1"/>
  <c r="E14" i="37"/>
  <c r="E13" i="37"/>
  <c r="AJ244" i="6" l="1"/>
  <c r="G236" i="41" s="1"/>
  <c r="G85" i="6" l="1"/>
  <c r="AJ33" i="6"/>
  <c r="G31" i="41" s="1"/>
  <c r="D30" i="37"/>
  <c r="D27" i="37"/>
  <c r="E7" i="37"/>
  <c r="E8" i="37"/>
  <c r="G7" i="37"/>
  <c r="AA16" i="41" l="1"/>
  <c r="AH318" i="6" l="1"/>
  <c r="AH316" i="6"/>
  <c r="AH313" i="6"/>
  <c r="AH311" i="6"/>
  <c r="AH307" i="6"/>
  <c r="AG318" i="6" l="1"/>
  <c r="AG316" i="6"/>
  <c r="AG313" i="6"/>
  <c r="AG311" i="6"/>
  <c r="AG307" i="6"/>
  <c r="AJ306" i="6"/>
  <c r="AF307" i="6"/>
  <c r="AE307" i="6"/>
  <c r="AC307" i="6"/>
  <c r="AB307" i="6"/>
  <c r="AA307" i="6"/>
  <c r="Z307" i="6"/>
  <c r="Y307" i="6"/>
  <c r="X307" i="6"/>
  <c r="V307" i="6"/>
  <c r="U307" i="6"/>
  <c r="T307" i="6"/>
  <c r="S307" i="6"/>
  <c r="R307" i="6"/>
  <c r="K307" i="6"/>
  <c r="J307" i="6"/>
  <c r="I307" i="6"/>
  <c r="H307" i="6"/>
  <c r="G307" i="6"/>
  <c r="AJ307" i="6" l="1"/>
  <c r="AJ312" i="6"/>
  <c r="AC313" i="6"/>
  <c r="AB313" i="6"/>
  <c r="AA313" i="6"/>
  <c r="AJ317" i="6"/>
  <c r="AJ286" i="6"/>
  <c r="AJ284" i="6"/>
  <c r="AJ281" i="6" l="1"/>
  <c r="D35" i="17" l="1"/>
  <c r="F35" i="17" s="1"/>
  <c r="G28" i="37" l="1"/>
  <c r="G27" i="37"/>
  <c r="G249" i="6" l="1"/>
  <c r="AJ84" i="6" l="1"/>
  <c r="AJ23" i="6"/>
  <c r="G24" i="41" s="1"/>
  <c r="G269" i="6" l="1"/>
  <c r="H269" i="6"/>
  <c r="H266" i="6"/>
  <c r="G266" i="6"/>
  <c r="H264" i="6"/>
  <c r="G264" i="6"/>
  <c r="H287" i="6"/>
  <c r="G287" i="6"/>
  <c r="H285" i="6"/>
  <c r="G285" i="6"/>
  <c r="H283" i="6"/>
  <c r="AF318" i="6"/>
  <c r="AE318" i="6"/>
  <c r="AC318" i="6"/>
  <c r="AB318" i="6"/>
  <c r="AA318" i="6"/>
  <c r="Z318" i="6"/>
  <c r="Y318" i="6"/>
  <c r="X318" i="6"/>
  <c r="V318" i="6"/>
  <c r="U318" i="6"/>
  <c r="T318" i="6"/>
  <c r="S318" i="6"/>
  <c r="R318" i="6"/>
  <c r="K318" i="6"/>
  <c r="J318" i="6"/>
  <c r="I318" i="6"/>
  <c r="H318" i="6"/>
  <c r="G318" i="6"/>
  <c r="E318" i="6"/>
  <c r="AF316" i="6"/>
  <c r="AE316" i="6"/>
  <c r="AC316" i="6"/>
  <c r="AB316" i="6"/>
  <c r="AA316" i="6"/>
  <c r="Z316" i="6"/>
  <c r="Y316" i="6"/>
  <c r="X316" i="6"/>
  <c r="V316" i="6"/>
  <c r="U316" i="6"/>
  <c r="T316" i="6"/>
  <c r="S316" i="6"/>
  <c r="R316" i="6"/>
  <c r="K316" i="6"/>
  <c r="J316" i="6"/>
  <c r="I316" i="6"/>
  <c r="H316" i="6"/>
  <c r="G316" i="6"/>
  <c r="E316" i="6"/>
  <c r="AJ315" i="6"/>
  <c r="AF313" i="6"/>
  <c r="AE313" i="6"/>
  <c r="Z313" i="6"/>
  <c r="Y313" i="6"/>
  <c r="X313" i="6"/>
  <c r="V313" i="6"/>
  <c r="U313" i="6"/>
  <c r="T313" i="6"/>
  <c r="S313" i="6"/>
  <c r="R313" i="6"/>
  <c r="K313" i="6"/>
  <c r="J313" i="6"/>
  <c r="I313" i="6"/>
  <c r="H313" i="6"/>
  <c r="G313" i="6"/>
  <c r="E313" i="6"/>
  <c r="AF311" i="6"/>
  <c r="AC311" i="6"/>
  <c r="AB311" i="6"/>
  <c r="AA311" i="6"/>
  <c r="Z311" i="6"/>
  <c r="Y311" i="6"/>
  <c r="X311" i="6"/>
  <c r="V311" i="6"/>
  <c r="U311" i="6"/>
  <c r="T311" i="6"/>
  <c r="S311" i="6"/>
  <c r="R311" i="6"/>
  <c r="K311" i="6"/>
  <c r="J311" i="6"/>
  <c r="I311" i="6"/>
  <c r="H311" i="6"/>
  <c r="G311" i="6"/>
  <c r="E311" i="6"/>
  <c r="AJ310" i="6"/>
  <c r="G320" i="6"/>
  <c r="H320" i="6"/>
  <c r="I320" i="6"/>
  <c r="J320" i="6"/>
  <c r="K320" i="6"/>
  <c r="H250" i="6"/>
  <c r="AJ287" i="6" l="1"/>
  <c r="AL312" i="6"/>
  <c r="H293" i="6" l="1"/>
  <c r="S50" i="41"/>
  <c r="S49" i="41"/>
  <c r="S48" i="41" l="1"/>
  <c r="G45" i="6" l="1"/>
  <c r="G32" i="6"/>
  <c r="AJ9" i="6" l="1"/>
  <c r="AJ87" i="6" l="1"/>
  <c r="AJ88" i="6"/>
  <c r="G12" i="41"/>
  <c r="AJ256" i="6"/>
  <c r="AJ274" i="6"/>
  <c r="AJ283" i="6"/>
  <c r="AJ85" i="6"/>
  <c r="G10" i="41" l="1"/>
  <c r="S12" i="41"/>
  <c r="G77" i="41"/>
  <c r="AA29" i="41"/>
  <c r="AA30" i="41" s="1"/>
  <c r="G13" i="41"/>
  <c r="S13" i="41" s="1"/>
  <c r="AA13" i="41"/>
  <c r="S10" i="41" l="1"/>
  <c r="S61" i="41"/>
  <c r="Y13" i="41"/>
  <c r="V12" i="41"/>
  <c r="V320" i="6"/>
  <c r="AJ6" i="6"/>
  <c r="G8" i="41" s="1"/>
  <c r="S8" i="41" s="1"/>
  <c r="AJ243" i="6" l="1"/>
  <c r="AJ8" i="6"/>
  <c r="AJ10" i="6"/>
  <c r="AJ292" i="6"/>
  <c r="G259" i="41" s="1"/>
  <c r="AJ271" i="6"/>
  <c r="G250" i="41" s="1"/>
  <c r="AJ246" i="6"/>
  <c r="G239" i="41" s="1"/>
  <c r="L16" i="36" l="1"/>
  <c r="AJ18" i="6" l="1"/>
  <c r="AJ60" i="6" l="1"/>
  <c r="G61" i="41" s="1"/>
  <c r="G299" i="6"/>
  <c r="G293" i="6"/>
  <c r="G278" i="6"/>
  <c r="G261" i="6"/>
  <c r="G250" i="6"/>
  <c r="G251" i="6" s="1"/>
  <c r="G91" i="6"/>
  <c r="G89" i="6"/>
  <c r="G87" i="6"/>
  <c r="G72" i="6"/>
  <c r="G71" i="6"/>
  <c r="G70" i="6"/>
  <c r="G69" i="6"/>
  <c r="G68" i="6"/>
  <c r="G62" i="6"/>
  <c r="G61" i="6"/>
  <c r="G60" i="6"/>
  <c r="G55" i="6"/>
  <c r="G73" i="6" s="1"/>
  <c r="G50" i="6"/>
  <c r="G41" i="6"/>
  <c r="G67" i="6" s="1"/>
  <c r="G36" i="6"/>
  <c r="G65" i="6" s="1"/>
  <c r="G63" i="6"/>
  <c r="G12" i="6"/>
  <c r="G11" i="6" s="1"/>
  <c r="G76" i="6" s="1"/>
  <c r="G8" i="6"/>
  <c r="G64" i="6" l="1"/>
  <c r="G29" i="6"/>
  <c r="G302" i="6" s="1"/>
  <c r="G66" i="6"/>
  <c r="G258" i="6" l="1"/>
  <c r="G276" i="6"/>
  <c r="G28" i="6"/>
  <c r="G283" i="6"/>
  <c r="G30" i="6"/>
  <c r="G304" i="6"/>
  <c r="W60" i="41"/>
  <c r="AD320" i="6" l="1"/>
  <c r="S320" i="6" l="1"/>
  <c r="F36" i="3"/>
  <c r="W73" i="41"/>
  <c r="T269" i="41"/>
  <c r="S269" i="41"/>
  <c r="T268" i="41"/>
  <c r="S268" i="41"/>
  <c r="AW259" i="41"/>
  <c r="S259" i="41"/>
  <c r="U259" i="41" s="1"/>
  <c r="T255" i="41"/>
  <c r="AW250" i="41"/>
  <c r="S250" i="41"/>
  <c r="U250" i="41" s="1"/>
  <c r="T248" i="41"/>
  <c r="T241" i="41"/>
  <c r="S239" i="41"/>
  <c r="AW237" i="41"/>
  <c r="S237" i="41"/>
  <c r="U237" i="41" s="1"/>
  <c r="S236" i="41"/>
  <c r="U236" i="41" s="1"/>
  <c r="T234" i="41"/>
  <c r="S234" i="41"/>
  <c r="T233" i="41"/>
  <c r="S233" i="41"/>
  <c r="S232" i="41"/>
  <c r="U232" i="41" s="1"/>
  <c r="S231" i="41"/>
  <c r="U231" i="41" s="1"/>
  <c r="S230" i="41"/>
  <c r="U230" i="41" s="1"/>
  <c r="S222" i="41"/>
  <c r="S220" i="41"/>
  <c r="S219" i="41"/>
  <c r="S218" i="41"/>
  <c r="S213" i="41"/>
  <c r="S212" i="41"/>
  <c r="T206" i="41"/>
  <c r="T205" i="41"/>
  <c r="T203" i="41"/>
  <c r="S203" i="41"/>
  <c r="U203" i="41" s="1"/>
  <c r="T192" i="41"/>
  <c r="S192" i="41"/>
  <c r="U192" i="41" s="1"/>
  <c r="T191" i="41"/>
  <c r="S191" i="41"/>
  <c r="U191" i="41" s="1"/>
  <c r="T190" i="41"/>
  <c r="S190" i="41"/>
  <c r="T187" i="41"/>
  <c r="S187" i="41"/>
  <c r="U187" i="41" s="1"/>
  <c r="T186" i="41"/>
  <c r="T195" i="41" s="1"/>
  <c r="S186" i="41"/>
  <c r="U186" i="41" s="1"/>
  <c r="T182" i="41"/>
  <c r="T181" i="41"/>
  <c r="T179" i="41"/>
  <c r="T178" i="41"/>
  <c r="T176" i="41"/>
  <c r="T180" i="41" s="1"/>
  <c r="S176" i="41"/>
  <c r="T171" i="41"/>
  <c r="T170" i="41"/>
  <c r="S181" i="41"/>
  <c r="U181" i="41" s="1"/>
  <c r="T160" i="41"/>
  <c r="C160" i="41"/>
  <c r="T159" i="41"/>
  <c r="C159" i="41"/>
  <c r="T157" i="41"/>
  <c r="T156" i="41"/>
  <c r="T153" i="41"/>
  <c r="T152" i="41"/>
  <c r="T151" i="41"/>
  <c r="T150" i="41"/>
  <c r="FZ145" i="41"/>
  <c r="T145" i="41"/>
  <c r="T144" i="41"/>
  <c r="S152" i="41"/>
  <c r="U152" i="41" s="1"/>
  <c r="T133" i="41"/>
  <c r="T132" i="41"/>
  <c r="T130" i="41"/>
  <c r="T137" i="41" s="1"/>
  <c r="S130" i="41"/>
  <c r="T129" i="41"/>
  <c r="T136" i="41" s="1"/>
  <c r="S129" i="41"/>
  <c r="T126" i="41"/>
  <c r="T125" i="41"/>
  <c r="T124" i="41"/>
  <c r="T123" i="41"/>
  <c r="S121" i="41"/>
  <c r="T117" i="41"/>
  <c r="T116" i="41"/>
  <c r="S125" i="41"/>
  <c r="U125" i="41" s="1"/>
  <c r="T106" i="41"/>
  <c r="T105" i="41"/>
  <c r="T103" i="41"/>
  <c r="T110" i="41" s="1"/>
  <c r="T102" i="41"/>
  <c r="T109" i="41" s="1"/>
  <c r="T99" i="41"/>
  <c r="T97" i="41"/>
  <c r="T96" i="41"/>
  <c r="S94" i="41"/>
  <c r="S93" i="41"/>
  <c r="T91" i="41"/>
  <c r="S91" i="41"/>
  <c r="FW90" i="41"/>
  <c r="OY90" i="41" s="1"/>
  <c r="T90" i="41"/>
  <c r="FW89" i="41"/>
  <c r="OY89" i="41" s="1"/>
  <c r="T89" i="41"/>
  <c r="S98" i="41"/>
  <c r="T87" i="41"/>
  <c r="S87" i="41"/>
  <c r="OX86" i="41"/>
  <c r="FZ85" i="41"/>
  <c r="S84" i="41"/>
  <c r="T82" i="41"/>
  <c r="FM81" i="41"/>
  <c r="S78" i="41"/>
  <c r="U78" i="41" s="1"/>
  <c r="FM77" i="41"/>
  <c r="OQ74" i="41"/>
  <c r="OQ73" i="41" s="1"/>
  <c r="FM74" i="41"/>
  <c r="OO62" i="41"/>
  <c r="OQ62" i="41" s="1"/>
  <c r="T62" i="41"/>
  <c r="OQ61" i="41"/>
  <c r="T61" i="41"/>
  <c r="S59" i="41"/>
  <c r="S58" i="41"/>
  <c r="S57" i="41"/>
  <c r="DF56" i="41"/>
  <c r="T54" i="41"/>
  <c r="S54" i="41"/>
  <c r="U54" i="41" s="1"/>
  <c r="T53" i="41"/>
  <c r="T73" i="41" s="1"/>
  <c r="S52" i="41"/>
  <c r="T43" i="41"/>
  <c r="S41" i="41"/>
  <c r="U41" i="41" s="1"/>
  <c r="S40" i="41"/>
  <c r="T39" i="41"/>
  <c r="DH38" i="41"/>
  <c r="DG38" i="41"/>
  <c r="DF38" i="41"/>
  <c r="S38" i="41"/>
  <c r="PE37" i="41"/>
  <c r="DH37" i="41"/>
  <c r="DG37" i="41"/>
  <c r="DF37" i="41"/>
  <c r="S36" i="41"/>
  <c r="S35" i="41"/>
  <c r="T34" i="41"/>
  <c r="PE32" i="41"/>
  <c r="AEF31" i="41"/>
  <c r="PE31" i="41"/>
  <c r="ON31" i="41"/>
  <c r="ON37" i="41" s="1"/>
  <c r="AEF30" i="41"/>
  <c r="T30" i="41"/>
  <c r="T64" i="41" s="1"/>
  <c r="AEF22" i="41"/>
  <c r="AEQ22" i="41" s="1"/>
  <c r="PE22" i="41"/>
  <c r="AEF21" i="41"/>
  <c r="AEQ21" i="41" s="1"/>
  <c r="AGU18" i="41"/>
  <c r="OQ18" i="41"/>
  <c r="S18" i="41"/>
  <c r="U18" i="41" s="1"/>
  <c r="AGU17" i="41"/>
  <c r="AGU21" i="41" s="1"/>
  <c r="OQ17" i="41"/>
  <c r="OQ16" i="41" s="1"/>
  <c r="OR17" i="41" s="1"/>
  <c r="DH17" i="41"/>
  <c r="DG17" i="41"/>
  <c r="DF17" i="41"/>
  <c r="AW14" i="41"/>
  <c r="S14" i="41"/>
  <c r="AED12" i="41"/>
  <c r="T169" i="41" l="1"/>
  <c r="T142" i="41"/>
  <c r="T115" i="41"/>
  <c r="T204" i="41"/>
  <c r="T113" i="41"/>
  <c r="PE39" i="41"/>
  <c r="OR29" i="41" s="1"/>
  <c r="PE29" i="41" s="1"/>
  <c r="T38" i="41"/>
  <c r="U38" i="41" s="1"/>
  <c r="AIU8" i="41"/>
  <c r="AIV8" i="41" s="1"/>
  <c r="S205" i="41"/>
  <c r="U205" i="41" s="1"/>
  <c r="S39" i="41"/>
  <c r="U39" i="41" s="1"/>
  <c r="U87" i="41"/>
  <c r="T88" i="41"/>
  <c r="T98" i="41" s="1"/>
  <c r="U98" i="41" s="1"/>
  <c r="T52" i="41"/>
  <c r="U52" i="41" s="1"/>
  <c r="T143" i="41"/>
  <c r="S34" i="41"/>
  <c r="S66" i="41" s="1"/>
  <c r="OQ77" i="41"/>
  <c r="T196" i="41"/>
  <c r="T63" i="41"/>
  <c r="T112" i="41"/>
  <c r="U234" i="41"/>
  <c r="T140" i="41"/>
  <c r="U233" i="41"/>
  <c r="T139" i="41"/>
  <c r="OR18" i="41"/>
  <c r="T199" i="41"/>
  <c r="S214" i="41"/>
  <c r="S215" i="41"/>
  <c r="S126" i="41"/>
  <c r="U126" i="41" s="1"/>
  <c r="S209" i="41"/>
  <c r="S225" i="41" s="1"/>
  <c r="S116" i="41"/>
  <c r="S170" i="41"/>
  <c r="S210" i="41"/>
  <c r="S226" i="41" s="1"/>
  <c r="S103" i="41"/>
  <c r="U103" i="41" s="1"/>
  <c r="S120" i="41"/>
  <c r="S136" i="41" s="1"/>
  <c r="S144" i="41"/>
  <c r="S148" i="41"/>
  <c r="S153" i="41"/>
  <c r="U153" i="41" s="1"/>
  <c r="T18" i="41"/>
  <c r="S102" i="41"/>
  <c r="U102" i="41" s="1"/>
  <c r="S147" i="41"/>
  <c r="S175" i="41"/>
  <c r="S179" i="41" s="1"/>
  <c r="AGU22" i="41"/>
  <c r="AGU29" i="41"/>
  <c r="U94" i="41"/>
  <c r="S97" i="41"/>
  <c r="U97" i="41" s="1"/>
  <c r="S160" i="41"/>
  <c r="AED31" i="41"/>
  <c r="AED30" i="41"/>
  <c r="U35" i="41"/>
  <c r="U36" i="41"/>
  <c r="T74" i="41"/>
  <c r="S124" i="41"/>
  <c r="U121" i="41"/>
  <c r="U124" i="41" s="1"/>
  <c r="S180" i="41"/>
  <c r="S200" i="41" s="1"/>
  <c r="U176" i="41"/>
  <c r="U180" i="41" s="1"/>
  <c r="U200" i="41" s="1"/>
  <c r="T200" i="41"/>
  <c r="U40" i="41"/>
  <c r="S137" i="41"/>
  <c r="U130" i="41"/>
  <c r="AW35" i="41"/>
  <c r="AW36" i="41"/>
  <c r="S79" i="41"/>
  <c r="AW79" i="41" s="1"/>
  <c r="S96" i="41"/>
  <c r="U96" i="41" s="1"/>
  <c r="U93" i="41"/>
  <c r="S89" i="41"/>
  <c r="U129" i="41"/>
  <c r="S99" i="41"/>
  <c r="U99" i="41" s="1"/>
  <c r="S174" i="41"/>
  <c r="U239" i="41"/>
  <c r="S156" i="41"/>
  <c r="S157" i="41"/>
  <c r="S182" i="41"/>
  <c r="U182" i="41" s="1"/>
  <c r="U190" i="41"/>
  <c r="S196" i="41"/>
  <c r="OQ75" i="41"/>
  <c r="OQ78" i="41" s="1"/>
  <c r="S90" i="41"/>
  <c r="U90" i="41" s="1"/>
  <c r="S68" i="41" l="1"/>
  <c r="S206" i="41"/>
  <c r="U206" i="41" s="1"/>
  <c r="U204" i="41" s="1"/>
  <c r="S65" i="41"/>
  <c r="AW34" i="41"/>
  <c r="OQ79" i="41"/>
  <c r="OQ81" i="41" s="1"/>
  <c r="S67" i="41"/>
  <c r="U34" i="41"/>
  <c r="U12" i="41"/>
  <c r="ON16" i="41"/>
  <c r="ON18" i="41" s="1"/>
  <c r="ON19" i="41" s="1"/>
  <c r="AW12" i="41"/>
  <c r="S110" i="41"/>
  <c r="U170" i="41"/>
  <c r="U110" i="41"/>
  <c r="S171" i="41"/>
  <c r="U171" i="41" s="1"/>
  <c r="U196" i="41"/>
  <c r="S117" i="41"/>
  <c r="U117" i="41" s="1"/>
  <c r="U175" i="41"/>
  <c r="U179" i="41" s="1"/>
  <c r="S145" i="41"/>
  <c r="U145" i="41" s="1"/>
  <c r="U109" i="41"/>
  <c r="U144" i="41"/>
  <c r="S123" i="41"/>
  <c r="U120" i="41"/>
  <c r="U123" i="41" s="1"/>
  <c r="U137" i="41"/>
  <c r="S150" i="41"/>
  <c r="U147" i="41"/>
  <c r="U150" i="41" s="1"/>
  <c r="U116" i="41"/>
  <c r="S109" i="41"/>
  <c r="S151" i="41"/>
  <c r="S167" i="41" s="1"/>
  <c r="U148" i="41"/>
  <c r="U151" i="41" s="1"/>
  <c r="S229" i="41"/>
  <c r="S159" i="41"/>
  <c r="S106" i="41"/>
  <c r="S164" i="41"/>
  <c r="U157" i="41"/>
  <c r="S133" i="41"/>
  <c r="S105" i="41"/>
  <c r="S221" i="41"/>
  <c r="S228" i="41" s="1"/>
  <c r="S163" i="41"/>
  <c r="U156" i="41"/>
  <c r="S132" i="41"/>
  <c r="S178" i="41"/>
  <c r="S199" i="41" s="1"/>
  <c r="U174" i="41"/>
  <c r="S195" i="41"/>
  <c r="U160" i="41"/>
  <c r="U89" i="41"/>
  <c r="S88" i="41"/>
  <c r="U88" i="41" s="1"/>
  <c r="U8" i="41"/>
  <c r="U115" i="41" l="1"/>
  <c r="S204" i="41"/>
  <c r="S142" i="41"/>
  <c r="S143" i="41"/>
  <c r="S169" i="41"/>
  <c r="S115" i="41"/>
  <c r="U143" i="41"/>
  <c r="U169" i="41"/>
  <c r="ON22" i="41"/>
  <c r="U142" i="41"/>
  <c r="U136" i="41"/>
  <c r="U178" i="41"/>
  <c r="U199" i="41" s="1"/>
  <c r="U195" i="41"/>
  <c r="U106" i="41"/>
  <c r="U113" i="41" s="1"/>
  <c r="S113" i="41"/>
  <c r="S140" i="41"/>
  <c r="U133" i="41"/>
  <c r="U140" i="41" s="1"/>
  <c r="U159" i="41"/>
  <c r="S166" i="41"/>
  <c r="S139" i="41"/>
  <c r="U132" i="41"/>
  <c r="U139" i="41" s="1"/>
  <c r="U105" i="41"/>
  <c r="U112" i="41" s="1"/>
  <c r="S112" i="41"/>
  <c r="AJ279" i="6" l="1"/>
  <c r="G256" i="41" s="1"/>
  <c r="S256" i="41" l="1"/>
  <c r="U256" i="41" s="1"/>
  <c r="E4" i="27"/>
  <c r="H297" i="6"/>
  <c r="H261" i="6"/>
  <c r="U245" i="41"/>
  <c r="H256" i="6"/>
  <c r="AJ267" i="6" l="1"/>
  <c r="AJ269" i="6" s="1"/>
  <c r="U243" i="41"/>
  <c r="U246" i="41"/>
  <c r="AJ259" i="6"/>
  <c r="AJ303" i="6"/>
  <c r="G265" i="41" s="1"/>
  <c r="M320" i="6"/>
  <c r="G247" i="41" l="1"/>
  <c r="S247" i="41" s="1"/>
  <c r="U247" i="41" s="1"/>
  <c r="AJ261" i="6"/>
  <c r="G248" i="41" s="1"/>
  <c r="S248" i="41" s="1"/>
  <c r="S265" i="41"/>
  <c r="AJ260" i="6"/>
  <c r="L320" i="6"/>
  <c r="H299" i="6"/>
  <c r="U248" i="41" l="1"/>
  <c r="T265" i="41"/>
  <c r="H251" i="6"/>
  <c r="AJ34" i="6"/>
  <c r="G32" i="41" s="1"/>
  <c r="H249" i="6"/>
  <c r="AJ62" i="6" l="1"/>
  <c r="G63" i="41" s="1"/>
  <c r="AJ63" i="6"/>
  <c r="G64" i="41" s="1"/>
  <c r="U84" i="41"/>
  <c r="G16" i="36"/>
  <c r="AA17" i="41" l="1"/>
  <c r="S32" i="41"/>
  <c r="S31" i="41"/>
  <c r="AJ61" i="6" l="1"/>
  <c r="G62" i="41" s="1"/>
  <c r="S22" i="41"/>
  <c r="AJ311" i="6"/>
  <c r="AJ313" i="6"/>
  <c r="U32" i="41"/>
  <c r="AIU18" i="41"/>
  <c r="AIV18" i="41" s="1"/>
  <c r="AIU17" i="41"/>
  <c r="AIV17" i="41" s="1"/>
  <c r="U31" i="41"/>
  <c r="S30" i="41"/>
  <c r="S63" i="41" s="1"/>
  <c r="AJ89" i="6" l="1"/>
  <c r="U82" i="41"/>
  <c r="U30" i="41"/>
  <c r="S64" i="41"/>
  <c r="S62" i="41"/>
  <c r="AIU12" i="41"/>
  <c r="AIV12" i="41" s="1"/>
  <c r="U22" i="41"/>
  <c r="U21" i="41"/>
  <c r="AJ298" i="6"/>
  <c r="G262" i="41" s="1"/>
  <c r="AJ296" i="6"/>
  <c r="G263" i="41" s="1"/>
  <c r="AJ277" i="6"/>
  <c r="G254" i="41" s="1"/>
  <c r="AJ275" i="6"/>
  <c r="G253" i="41" s="1"/>
  <c r="AJ248" i="6"/>
  <c r="AJ25" i="6"/>
  <c r="G83" i="41" l="1"/>
  <c r="G82" i="41"/>
  <c r="S254" i="41"/>
  <c r="U254" i="41" s="1"/>
  <c r="S253" i="41"/>
  <c r="AFQ253" i="41" s="1"/>
  <c r="T262" i="41"/>
  <c r="S262" i="41"/>
  <c r="T263" i="41"/>
  <c r="S263" i="41"/>
  <c r="S252" i="41"/>
  <c r="S25" i="41"/>
  <c r="AW81" i="41"/>
  <c r="S24" i="41"/>
  <c r="AJ297" i="6"/>
  <c r="AJ249" i="6"/>
  <c r="AJ272" i="6"/>
  <c r="AJ299" i="6"/>
  <c r="AJ15" i="6"/>
  <c r="S83" i="41" l="1"/>
  <c r="U253" i="41"/>
  <c r="AFQ252" i="41"/>
  <c r="U252" i="41"/>
  <c r="S77" i="41"/>
  <c r="AW77" i="41" s="1"/>
  <c r="W76" i="41"/>
  <c r="S85" i="41"/>
  <c r="W64" i="41"/>
  <c r="U76" i="41"/>
  <c r="U85" i="41" s="1"/>
  <c r="U80" i="41"/>
  <c r="U81" i="41" s="1"/>
  <c r="L10" i="36"/>
  <c r="L9" i="36"/>
  <c r="L33" i="36"/>
  <c r="L32" i="36"/>
  <c r="L31" i="36"/>
  <c r="L30" i="36"/>
  <c r="L29" i="36"/>
  <c r="L28" i="36"/>
  <c r="L27" i="36"/>
  <c r="L26" i="36"/>
  <c r="L25" i="36"/>
  <c r="L24" i="36"/>
  <c r="L23" i="36"/>
  <c r="L22" i="36"/>
  <c r="L21" i="36"/>
  <c r="L20" i="36"/>
  <c r="L19" i="36"/>
  <c r="L18" i="36"/>
  <c r="L17" i="36"/>
  <c r="L15" i="36"/>
  <c r="L14" i="36"/>
  <c r="L13" i="36"/>
  <c r="L12" i="36"/>
  <c r="L11" i="36"/>
  <c r="L8" i="36"/>
  <c r="L7" i="36"/>
  <c r="L6" i="36"/>
  <c r="AJ301" i="6"/>
  <c r="G266" i="41" s="1"/>
  <c r="T266" i="41" l="1"/>
  <c r="AJ14" i="6"/>
  <c r="G17" i="41" s="1"/>
  <c r="AJ13" i="6"/>
  <c r="G16" i="41" s="1"/>
  <c r="S266" i="41" l="1"/>
  <c r="T17" i="41"/>
  <c r="S17" i="41"/>
  <c r="U17" i="41" s="1"/>
  <c r="T16" i="41"/>
  <c r="S16" i="41"/>
  <c r="U16" i="41" s="1"/>
  <c r="AH320" i="6" l="1"/>
  <c r="O320" i="6"/>
  <c r="P320" i="6"/>
  <c r="Q320" i="6"/>
  <c r="R320" i="6"/>
  <c r="T320" i="6"/>
  <c r="AE320" i="6"/>
  <c r="AF320" i="6"/>
  <c r="AG320" i="6"/>
  <c r="N320" i="6"/>
  <c r="AC320" i="6" l="1"/>
  <c r="AB320" i="6"/>
  <c r="AA320" i="6" l="1"/>
  <c r="Z320" i="6" l="1"/>
  <c r="U320" i="6"/>
  <c r="Y320" i="6"/>
  <c r="X320" i="6"/>
  <c r="W320" i="6"/>
  <c r="AP14" i="6"/>
  <c r="AP13" i="6"/>
  <c r="AP16" i="6" s="1"/>
  <c r="AP4" i="6"/>
  <c r="AM14" i="6" l="1"/>
  <c r="AL298" i="6"/>
  <c r="AM6" i="6" l="1"/>
  <c r="AM15" i="6" l="1"/>
  <c r="AM16" i="6" s="1"/>
  <c r="AM13" i="6" l="1"/>
  <c r="AP17" i="6" s="1"/>
  <c r="AM17" i="6"/>
  <c r="AJ251" i="6"/>
  <c r="G241" i="41" s="1"/>
  <c r="C4" i="27" l="1"/>
  <c r="H11" i="27"/>
  <c r="H10" i="27"/>
  <c r="H9" i="27"/>
  <c r="H8" i="27"/>
  <c r="F12" i="26"/>
  <c r="G13" i="36" l="1"/>
  <c r="G12" i="36"/>
  <c r="AJ47" i="6" l="1"/>
  <c r="G45" i="41" s="1"/>
  <c r="AA19" i="41" s="1"/>
  <c r="S45" i="41" l="1"/>
  <c r="U45" i="41" s="1"/>
  <c r="H8" i="6" l="1"/>
  <c r="D12" i="17" l="1"/>
  <c r="AL292" i="6"/>
  <c r="AM5" i="6"/>
  <c r="F7" i="33"/>
  <c r="F6" i="33"/>
  <c r="E61" i="31"/>
  <c r="E45" i="31"/>
  <c r="E44" i="31"/>
  <c r="E36" i="31"/>
  <c r="E35" i="31"/>
  <c r="E26" i="31"/>
  <c r="E27" i="31"/>
  <c r="E22" i="31"/>
  <c r="E19" i="31"/>
  <c r="E18" i="31"/>
  <c r="E11" i="31"/>
  <c r="E43" i="31" l="1"/>
  <c r="D9" i="17"/>
  <c r="E34" i="31"/>
  <c r="E25" i="31"/>
  <c r="I111" i="29" l="1"/>
  <c r="H63" i="29"/>
  <c r="H61" i="29"/>
  <c r="H54" i="29"/>
  <c r="H33" i="29"/>
  <c r="H6" i="29"/>
  <c r="C8" i="27"/>
  <c r="AJ56" i="6" l="1"/>
  <c r="S55" i="41" l="1"/>
  <c r="U55" i="41" l="1"/>
  <c r="L19" i="17"/>
  <c r="E4" i="28" l="1"/>
  <c r="AJ57" i="6"/>
  <c r="S56" i="41" l="1"/>
  <c r="S53" i="41" s="1"/>
  <c r="AJ73" i="6"/>
  <c r="AJ72" i="6"/>
  <c r="U56" i="41" l="1"/>
  <c r="U53" i="41"/>
  <c r="OO16" i="41"/>
  <c r="OO18" i="41" s="1"/>
  <c r="S73" i="41"/>
  <c r="S74" i="41"/>
  <c r="W340" i="6"/>
  <c r="X340" i="6" s="1"/>
  <c r="OO22" i="41" l="1"/>
  <c r="OO19" i="41"/>
  <c r="N3" i="17" l="1"/>
  <c r="F21" i="17" s="1"/>
  <c r="N4" i="17"/>
  <c r="F9" i="31"/>
  <c r="F19" i="31" l="1"/>
  <c r="F14" i="31"/>
  <c r="N5" i="17"/>
  <c r="E19" i="3" l="1"/>
  <c r="E6" i="36" l="1"/>
  <c r="G6" i="36" s="1"/>
  <c r="H72" i="6" l="1"/>
  <c r="AJ79" i="6" l="1"/>
  <c r="AJ77" i="6" l="1"/>
  <c r="AJ250" i="6" l="1"/>
  <c r="G240" i="41" l="1"/>
  <c r="S240" i="41" s="1"/>
  <c r="K13" i="17"/>
  <c r="K12" i="17"/>
  <c r="U240" i="41" l="1"/>
  <c r="S241" i="41"/>
  <c r="U241" i="41" s="1"/>
  <c r="K267" i="38"/>
  <c r="C92" i="40"/>
  <c r="C101" i="40" l="1"/>
  <c r="L270" i="38"/>
  <c r="K270" i="38"/>
  <c r="G282" i="38"/>
  <c r="H282" i="38" s="1"/>
  <c r="G281" i="38"/>
  <c r="H281" i="38" s="1"/>
  <c r="H290" i="38" s="1"/>
  <c r="G274" i="38"/>
  <c r="C271" i="38"/>
  <c r="H270" i="38"/>
  <c r="G270" i="38"/>
  <c r="R266" i="38"/>
  <c r="R267" i="38" s="1"/>
  <c r="C263" i="38"/>
  <c r="G262" i="38"/>
  <c r="G266" i="38" s="1"/>
  <c r="G254" i="38"/>
  <c r="G256" i="38" s="1"/>
  <c r="G257" i="38" s="1"/>
  <c r="G95" i="38"/>
  <c r="H95" i="38" s="1"/>
  <c r="E92" i="38"/>
  <c r="G91" i="38"/>
  <c r="H91" i="38" s="1"/>
  <c r="E87" i="38"/>
  <c r="E86" i="38"/>
  <c r="E85" i="38"/>
  <c r="E84" i="38"/>
  <c r="E83" i="38"/>
  <c r="E82" i="38"/>
  <c r="E79" i="38"/>
  <c r="E78" i="38"/>
  <c r="E77" i="38"/>
  <c r="E76" i="38"/>
  <c r="E75" i="38"/>
  <c r="E74" i="38"/>
  <c r="E68" i="38"/>
  <c r="E63" i="38"/>
  <c r="C63" i="38"/>
  <c r="E58" i="38"/>
  <c r="C58" i="38"/>
  <c r="E54" i="38"/>
  <c r="E81" i="38" s="1"/>
  <c r="E49" i="38"/>
  <c r="E45" i="38"/>
  <c r="G36" i="38"/>
  <c r="H36" i="38" s="1"/>
  <c r="C36" i="38"/>
  <c r="H27" i="38"/>
  <c r="G27" i="38"/>
  <c r="C27" i="38"/>
  <c r="E17" i="38"/>
  <c r="E94" i="38" s="1"/>
  <c r="G14" i="38"/>
  <c r="H97" i="38" l="1"/>
  <c r="H98" i="38" s="1"/>
  <c r="H262" i="38"/>
  <c r="E42" i="38"/>
  <c r="E43" i="38" s="1"/>
  <c r="E80" i="38"/>
  <c r="H100" i="38"/>
  <c r="H254" i="38"/>
  <c r="H9" i="39" l="1"/>
  <c r="H19" i="39"/>
  <c r="C281" i="39" l="1"/>
  <c r="C272" i="39"/>
  <c r="C261" i="39"/>
  <c r="C253" i="39"/>
  <c r="C252" i="39"/>
  <c r="C244" i="39"/>
  <c r="C53" i="39"/>
  <c r="C48" i="39"/>
  <c r="C26" i="39"/>
  <c r="C19" i="39"/>
  <c r="H85" i="39"/>
  <c r="G85" i="39"/>
  <c r="R257" i="39"/>
  <c r="R256" i="39"/>
  <c r="E14" i="3"/>
  <c r="G99" i="40" l="1"/>
  <c r="C32" i="40" l="1"/>
  <c r="C27" i="40"/>
  <c r="G27" i="40"/>
  <c r="G112" i="40" l="1"/>
  <c r="G110" i="40"/>
  <c r="G108" i="40"/>
  <c r="G103" i="40"/>
  <c r="C91" i="40"/>
  <c r="G90" i="40"/>
  <c r="E81" i="40"/>
  <c r="E80" i="40"/>
  <c r="E79" i="40"/>
  <c r="E78" i="40"/>
  <c r="E72" i="40"/>
  <c r="E71" i="40"/>
  <c r="E70" i="40"/>
  <c r="E64" i="40"/>
  <c r="E82" i="40" s="1"/>
  <c r="E59" i="40"/>
  <c r="C59" i="40"/>
  <c r="E54" i="40"/>
  <c r="C54" i="40"/>
  <c r="E50" i="40"/>
  <c r="E77" i="40" s="1"/>
  <c r="E45" i="40"/>
  <c r="E74" i="40" s="1"/>
  <c r="E41" i="40"/>
  <c r="E73" i="40" s="1"/>
  <c r="G32" i="40"/>
  <c r="H27" i="40" s="1"/>
  <c r="E18" i="40"/>
  <c r="G15" i="40"/>
  <c r="E4" i="26" l="1"/>
  <c r="H15" i="40"/>
  <c r="H99" i="40"/>
  <c r="G95" i="40"/>
  <c r="H90" i="40"/>
  <c r="H32" i="40"/>
  <c r="E75" i="40"/>
  <c r="E76" i="40"/>
  <c r="H110" i="40"/>
  <c r="E38" i="40"/>
  <c r="E39" i="40" s="1"/>
  <c r="E83" i="40"/>
  <c r="H112" i="40"/>
  <c r="G273" i="39"/>
  <c r="G271" i="39"/>
  <c r="G269" i="39"/>
  <c r="G264" i="39"/>
  <c r="G256" i="39"/>
  <c r="G251" i="39"/>
  <c r="G246" i="39"/>
  <c r="G247" i="39" s="1"/>
  <c r="E82" i="39"/>
  <c r="G81" i="39"/>
  <c r="G90" i="39" s="1"/>
  <c r="E75" i="39"/>
  <c r="E74" i="39"/>
  <c r="E73" i="39"/>
  <c r="E72" i="39"/>
  <c r="E66" i="39"/>
  <c r="E65" i="39"/>
  <c r="E64" i="39"/>
  <c r="E58" i="39"/>
  <c r="E77" i="39" s="1"/>
  <c r="E53" i="39"/>
  <c r="E48" i="39"/>
  <c r="E44" i="39"/>
  <c r="E71" i="39" s="1"/>
  <c r="E39" i="39"/>
  <c r="E69" i="39" s="1"/>
  <c r="E35" i="39"/>
  <c r="E67" i="39" s="1"/>
  <c r="E32" i="39"/>
  <c r="E33" i="39" s="1"/>
  <c r="G26" i="39"/>
  <c r="G19" i="39"/>
  <c r="E12" i="39"/>
  <c r="E84" i="39" s="1"/>
  <c r="G9" i="39"/>
  <c r="E70" i="39" l="1"/>
  <c r="G87" i="39"/>
  <c r="H244" i="39"/>
  <c r="H273" i="39"/>
  <c r="H271" i="39"/>
  <c r="H81" i="39"/>
  <c r="H251" i="39"/>
  <c r="G88" i="39"/>
  <c r="H26" i="39"/>
  <c r="E68" i="39"/>
  <c r="E76" i="39"/>
  <c r="F19" i="3"/>
  <c r="O15" i="36" l="1"/>
  <c r="R15" i="36"/>
  <c r="R14" i="36"/>
  <c r="S14" i="36"/>
  <c r="S15" i="36" l="1"/>
  <c r="AJ293" i="6" l="1"/>
  <c r="G260" i="41" s="1"/>
  <c r="S260" i="41" l="1"/>
  <c r="U260" i="41" s="1"/>
  <c r="D28" i="37"/>
  <c r="E27" i="37"/>
  <c r="C24" i="36"/>
  <c r="E28" i="37" l="1"/>
  <c r="G42" i="37" l="1"/>
  <c r="G41" i="37"/>
  <c r="E30" i="37"/>
  <c r="G30" i="37" s="1"/>
  <c r="D29" i="37"/>
  <c r="E21" i="37"/>
  <c r="G21" i="37" s="1"/>
  <c r="E20" i="37"/>
  <c r="G20" i="37" s="1"/>
  <c r="E19" i="37"/>
  <c r="G19" i="37" s="1"/>
  <c r="E18" i="37"/>
  <c r="G18" i="37" s="1"/>
  <c r="E17" i="37"/>
  <c r="G17" i="37" s="1"/>
  <c r="E16" i="37"/>
  <c r="G16" i="37" s="1"/>
  <c r="E15" i="37"/>
  <c r="G15" i="37" s="1"/>
  <c r="G14" i="37"/>
  <c r="G13" i="37"/>
  <c r="E12" i="37"/>
  <c r="G12" i="37" s="1"/>
  <c r="E11" i="37"/>
  <c r="G11" i="37" s="1"/>
  <c r="E10" i="37"/>
  <c r="G10" i="37" s="1"/>
  <c r="E9" i="37"/>
  <c r="G9" i="37" s="1"/>
  <c r="C39" i="36"/>
  <c r="E39" i="36" s="1"/>
  <c r="G39" i="36" s="1"/>
  <c r="E23" i="36"/>
  <c r="G23" i="36" s="1"/>
  <c r="E22" i="36"/>
  <c r="G22" i="36" s="1"/>
  <c r="E21" i="36"/>
  <c r="G21" i="36" s="1"/>
  <c r="E20" i="36"/>
  <c r="G20" i="36" s="1"/>
  <c r="E19" i="36"/>
  <c r="E18" i="36"/>
  <c r="G18" i="36" s="1"/>
  <c r="E17" i="36"/>
  <c r="G17" i="36" s="1"/>
  <c r="E16" i="36"/>
  <c r="E15" i="36"/>
  <c r="G15" i="36" s="1"/>
  <c r="E14" i="36"/>
  <c r="G14" i="36" s="1"/>
  <c r="E13" i="36"/>
  <c r="E12" i="36"/>
  <c r="E11" i="36"/>
  <c r="G11" i="36" s="1"/>
  <c r="E10" i="36"/>
  <c r="G10" i="36" s="1"/>
  <c r="E9" i="36"/>
  <c r="G9" i="36" s="1"/>
  <c r="E8" i="36"/>
  <c r="G8" i="36" s="1"/>
  <c r="E7" i="36"/>
  <c r="G7" i="36" s="1"/>
  <c r="G23" i="37" l="1"/>
  <c r="E29" i="37"/>
  <c r="G29" i="37" s="1"/>
  <c r="G31" i="37" s="1"/>
  <c r="G43" i="37"/>
  <c r="G19" i="36"/>
  <c r="G25" i="36" s="1"/>
  <c r="E24" i="36"/>
  <c r="F18" i="31" l="1"/>
  <c r="O4" i="18" l="1"/>
  <c r="K14" i="17" l="1"/>
  <c r="AJ37" i="6" l="1"/>
  <c r="AJ266" i="6" s="1"/>
  <c r="AJ38" i="6"/>
  <c r="AJ285" i="6" s="1"/>
  <c r="H12" i="6" l="1"/>
  <c r="H36" i="6"/>
  <c r="H41" i="6"/>
  <c r="H50" i="6"/>
  <c r="H55" i="6"/>
  <c r="H71" i="6"/>
  <c r="H70" i="6"/>
  <c r="H278" i="6"/>
  <c r="H87" i="6"/>
  <c r="H65" i="6" l="1"/>
  <c r="H64" i="6"/>
  <c r="H67" i="6"/>
  <c r="H66" i="6"/>
  <c r="AJ278" i="6"/>
  <c r="G255" i="41" s="1"/>
  <c r="AJ32" i="6"/>
  <c r="G30" i="41" s="1"/>
  <c r="AJ12" i="6"/>
  <c r="AJ55" i="6"/>
  <c r="H11" i="6"/>
  <c r="H73" i="6"/>
  <c r="S255" i="41" l="1"/>
  <c r="U255" i="41" s="1"/>
  <c r="AJ304" i="6"/>
  <c r="AJ302" i="6"/>
  <c r="E8" i="3" l="1"/>
  <c r="F8" i="3" l="1"/>
  <c r="I52" i="35"/>
  <c r="I38" i="35"/>
  <c r="G38" i="35"/>
  <c r="M37" i="35"/>
  <c r="K37" i="35"/>
  <c r="J37" i="35"/>
  <c r="M36" i="35"/>
  <c r="K36" i="35"/>
  <c r="J36" i="35"/>
  <c r="M35" i="35"/>
  <c r="K35" i="35"/>
  <c r="J35" i="35"/>
  <c r="M34" i="35"/>
  <c r="K34" i="35"/>
  <c r="J34" i="35"/>
  <c r="M33" i="35"/>
  <c r="K33" i="35"/>
  <c r="J33" i="35"/>
  <c r="M32" i="35"/>
  <c r="K32" i="35"/>
  <c r="J32" i="35"/>
  <c r="M31" i="35"/>
  <c r="K31" i="35"/>
  <c r="J31" i="35"/>
  <c r="M30" i="35"/>
  <c r="K30" i="35"/>
  <c r="J30" i="35"/>
  <c r="M29" i="35"/>
  <c r="K29" i="35"/>
  <c r="J29" i="35"/>
  <c r="M28" i="35"/>
  <c r="K28" i="35"/>
  <c r="J28" i="35"/>
  <c r="M27" i="35"/>
  <c r="K27" i="35"/>
  <c r="J27" i="35"/>
  <c r="I51" i="35" s="1"/>
  <c r="M26" i="35"/>
  <c r="K26" i="35"/>
  <c r="J26" i="35"/>
  <c r="M25" i="35"/>
  <c r="K25" i="35"/>
  <c r="J25" i="35"/>
  <c r="M24" i="35"/>
  <c r="K24" i="35"/>
  <c r="J24" i="35"/>
  <c r="M23" i="35"/>
  <c r="K23" i="35"/>
  <c r="J23" i="35"/>
  <c r="M22" i="35"/>
  <c r="K22" i="35"/>
  <c r="J22" i="35"/>
  <c r="M21" i="35"/>
  <c r="K21" i="35"/>
  <c r="J21" i="35"/>
  <c r="M20" i="35"/>
  <c r="K20" i="35"/>
  <c r="J20" i="35"/>
  <c r="M19" i="35"/>
  <c r="K19" i="35"/>
  <c r="J19" i="35"/>
  <c r="M18" i="35"/>
  <c r="K18" i="35"/>
  <c r="J18" i="35"/>
  <c r="M17" i="35"/>
  <c r="K17" i="35"/>
  <c r="J17" i="35"/>
  <c r="M16" i="35"/>
  <c r="K16" i="35"/>
  <c r="J16" i="35"/>
  <c r="M15" i="35"/>
  <c r="K15" i="35"/>
  <c r="J15" i="35"/>
  <c r="M14" i="35"/>
  <c r="K14" i="35"/>
  <c r="J14" i="35"/>
  <c r="M13" i="35"/>
  <c r="K13" i="35"/>
  <c r="J13" i="35"/>
  <c r="M12" i="35"/>
  <c r="K12" i="35"/>
  <c r="J12" i="35"/>
  <c r="M11" i="35"/>
  <c r="K11" i="35"/>
  <c r="J11" i="35"/>
  <c r="M10" i="35"/>
  <c r="K10" i="35"/>
  <c r="J10" i="35"/>
  <c r="M9" i="35"/>
  <c r="K9" i="35"/>
  <c r="J9" i="35"/>
  <c r="M8" i="35"/>
  <c r="K8" i="35"/>
  <c r="J8" i="35"/>
  <c r="I50" i="35" s="1"/>
  <c r="I55" i="35" s="1"/>
  <c r="AR7" i="35"/>
  <c r="AP7" i="35"/>
  <c r="AL7" i="35"/>
  <c r="AK7" i="35"/>
  <c r="AI7" i="35"/>
  <c r="AC7" i="35"/>
  <c r="AB7" i="35"/>
  <c r="AA7" i="35"/>
  <c r="Z7" i="35"/>
  <c r="R7" i="35"/>
  <c r="Q7" i="35"/>
  <c r="P7" i="35"/>
  <c r="O7" i="35"/>
  <c r="M7" i="35"/>
  <c r="M38" i="35" s="1"/>
  <c r="K7" i="35"/>
  <c r="J7" i="35"/>
  <c r="I54" i="35" s="1"/>
  <c r="I51" i="34"/>
  <c r="I38" i="34"/>
  <c r="G38" i="34"/>
  <c r="M37" i="34"/>
  <c r="K37" i="34"/>
  <c r="J37" i="34"/>
  <c r="M36" i="34"/>
  <c r="K36" i="34"/>
  <c r="J36" i="34"/>
  <c r="M35" i="34"/>
  <c r="K35" i="34"/>
  <c r="J35" i="34"/>
  <c r="M34" i="34"/>
  <c r="K34" i="34"/>
  <c r="J34" i="34"/>
  <c r="M33" i="34"/>
  <c r="K33" i="34"/>
  <c r="J33" i="34"/>
  <c r="M32" i="34"/>
  <c r="K32" i="34"/>
  <c r="J32" i="34"/>
  <c r="M31" i="34"/>
  <c r="K31" i="34"/>
  <c r="J31" i="34"/>
  <c r="M30" i="34"/>
  <c r="K30" i="34"/>
  <c r="J30" i="34"/>
  <c r="M29" i="34"/>
  <c r="K29" i="34"/>
  <c r="J29" i="34"/>
  <c r="M28" i="34"/>
  <c r="K28" i="34"/>
  <c r="J28" i="34"/>
  <c r="M27" i="34"/>
  <c r="K27" i="34"/>
  <c r="J27" i="34"/>
  <c r="M26" i="34"/>
  <c r="K26" i="34"/>
  <c r="J26" i="34"/>
  <c r="M25" i="34"/>
  <c r="K25" i="34"/>
  <c r="J25" i="34"/>
  <c r="M24" i="34"/>
  <c r="K24" i="34"/>
  <c r="J24" i="34"/>
  <c r="M23" i="34"/>
  <c r="K23" i="34"/>
  <c r="J23" i="34"/>
  <c r="M22" i="34"/>
  <c r="K22" i="34"/>
  <c r="J22" i="34"/>
  <c r="M21" i="34"/>
  <c r="K21" i="34"/>
  <c r="J21" i="34"/>
  <c r="M20" i="34"/>
  <c r="K20" i="34"/>
  <c r="J20" i="34"/>
  <c r="M19" i="34"/>
  <c r="K19" i="34"/>
  <c r="J19" i="34"/>
  <c r="M18" i="34"/>
  <c r="K18" i="34"/>
  <c r="J18" i="34"/>
  <c r="M17" i="34"/>
  <c r="K17" i="34"/>
  <c r="J17" i="34"/>
  <c r="M16" i="34"/>
  <c r="K16" i="34"/>
  <c r="J16" i="34"/>
  <c r="M15" i="34"/>
  <c r="K15" i="34"/>
  <c r="J15" i="34"/>
  <c r="M14" i="34"/>
  <c r="K14" i="34"/>
  <c r="J14" i="34"/>
  <c r="M13" i="34"/>
  <c r="K13" i="34"/>
  <c r="J13" i="34"/>
  <c r="M12" i="34"/>
  <c r="K12" i="34"/>
  <c r="J12" i="34"/>
  <c r="M11" i="34"/>
  <c r="K11" i="34"/>
  <c r="J11" i="34"/>
  <c r="M10" i="34"/>
  <c r="K10" i="34"/>
  <c r="J10" i="34"/>
  <c r="M9" i="34"/>
  <c r="K9" i="34"/>
  <c r="J9" i="34"/>
  <c r="M8" i="34"/>
  <c r="K8" i="34"/>
  <c r="J8" i="34"/>
  <c r="AR7" i="34"/>
  <c r="AP7" i="34"/>
  <c r="AL7" i="34"/>
  <c r="AK7" i="34"/>
  <c r="AI7" i="34"/>
  <c r="AC7" i="34"/>
  <c r="AB7" i="34"/>
  <c r="AA7" i="34"/>
  <c r="Z7" i="34"/>
  <c r="R7" i="34"/>
  <c r="Q7" i="34"/>
  <c r="P7" i="34"/>
  <c r="O7" i="34"/>
  <c r="M7" i="34"/>
  <c r="M38" i="34" s="1"/>
  <c r="K7" i="34"/>
  <c r="J7" i="34"/>
  <c r="I44" i="34" s="1"/>
  <c r="I52" i="34" s="1"/>
  <c r="H8" i="3" l="1"/>
  <c r="J38" i="35"/>
  <c r="J38" i="34"/>
  <c r="J8" i="3" l="1"/>
  <c r="AJ322" i="6"/>
  <c r="AJ321" i="6"/>
  <c r="AJ81" i="6"/>
  <c r="AJ91" i="6" s="1"/>
  <c r="G85" i="41" s="1"/>
  <c r="AJ58" i="6"/>
  <c r="AJ54" i="6"/>
  <c r="AJ52" i="6"/>
  <c r="AJ51" i="6"/>
  <c r="AJ50" i="6"/>
  <c r="AJ49" i="6"/>
  <c r="AJ43" i="6"/>
  <c r="AJ42" i="6"/>
  <c r="AJ41" i="6"/>
  <c r="AJ40" i="6"/>
  <c r="AJ36" i="6"/>
  <c r="AJ316" i="6" l="1"/>
  <c r="AJ318" i="6"/>
  <c r="K8" i="3"/>
  <c r="M8" i="3"/>
  <c r="AJ71" i="6"/>
  <c r="E5" i="26"/>
  <c r="H5" i="26" s="1"/>
  <c r="AJ70" i="6"/>
  <c r="AJ66" i="6"/>
  <c r="AJ67" i="6"/>
  <c r="AJ64" i="6"/>
  <c r="AJ65" i="6"/>
  <c r="N8" i="3" l="1"/>
  <c r="D16" i="17"/>
  <c r="D37" i="17" l="1"/>
  <c r="E28" i="3" l="1"/>
  <c r="F28" i="3" s="1"/>
  <c r="H28" i="3" s="1"/>
  <c r="J28" i="3" s="1"/>
  <c r="M28" i="3" s="1"/>
  <c r="K28" i="3" l="1"/>
  <c r="N28" i="3" s="1"/>
  <c r="E29" i="3" l="1"/>
  <c r="F29" i="3" l="1"/>
  <c r="H29" i="3" s="1"/>
  <c r="J29" i="3" s="1"/>
  <c r="M29" i="3" l="1"/>
  <c r="K29" i="3"/>
  <c r="N29" i="3" s="1"/>
  <c r="E18" i="3" l="1"/>
  <c r="F18" i="3" l="1"/>
  <c r="H18" i="3" s="1"/>
  <c r="K36" i="32"/>
  <c r="K28" i="32"/>
  <c r="K19" i="32"/>
  <c r="G63" i="31"/>
  <c r="G58" i="31"/>
  <c r="G57" i="31"/>
  <c r="F54" i="31"/>
  <c r="G54" i="31" s="1"/>
  <c r="G53" i="31"/>
  <c r="F53" i="31"/>
  <c r="G52" i="31"/>
  <c r="G51" i="31"/>
  <c r="G43" i="31"/>
  <c r="G42" i="31"/>
  <c r="G36" i="31"/>
  <c r="G35" i="31"/>
  <c r="F34" i="31"/>
  <c r="G34" i="31" s="1"/>
  <c r="G33" i="31"/>
  <c r="F16" i="31"/>
  <c r="G16" i="31" s="1"/>
  <c r="J18" i="3" l="1"/>
  <c r="K18" i="3" s="1"/>
  <c r="F25" i="19"/>
  <c r="F24" i="19"/>
  <c r="F23" i="19"/>
  <c r="F22" i="19"/>
  <c r="F17" i="19"/>
  <c r="G17" i="19"/>
  <c r="D44" i="17"/>
  <c r="D41" i="17"/>
  <c r="D40" i="17"/>
  <c r="K10" i="18"/>
  <c r="I18" i="32"/>
  <c r="M18" i="3" l="1"/>
  <c r="N18" i="3"/>
  <c r="K18" i="32"/>
  <c r="J18" i="32"/>
  <c r="H2" i="27"/>
  <c r="E17" i="30"/>
  <c r="E16" i="30"/>
  <c r="E7" i="30"/>
  <c r="E8" i="30"/>
  <c r="E6" i="30"/>
  <c r="H20" i="30" l="1"/>
  <c r="H21" i="30" s="1"/>
  <c r="H18" i="30"/>
  <c r="H17" i="30"/>
  <c r="H16" i="30"/>
  <c r="E14" i="30"/>
  <c r="H8" i="30"/>
  <c r="H7" i="30"/>
  <c r="H6" i="30"/>
  <c r="F110" i="29"/>
  <c r="I110" i="29" s="1"/>
  <c r="F109" i="29"/>
  <c r="I109" i="29" s="1"/>
  <c r="I108" i="29"/>
  <c r="F108" i="29"/>
  <c r="I107" i="29"/>
  <c r="F107" i="29"/>
  <c r="I106" i="29"/>
  <c r="F106" i="29"/>
  <c r="I105" i="29"/>
  <c r="F105" i="29"/>
  <c r="I104" i="29"/>
  <c r="F104" i="29"/>
  <c r="F103" i="29"/>
  <c r="I103" i="29" s="1"/>
  <c r="F102" i="29"/>
  <c r="I102" i="29" s="1"/>
  <c r="F101" i="29"/>
  <c r="I101" i="29" s="1"/>
  <c r="I100" i="29"/>
  <c r="F100" i="29"/>
  <c r="I99" i="29"/>
  <c r="F99" i="29"/>
  <c r="I98" i="29"/>
  <c r="F98" i="29"/>
  <c r="I97" i="29"/>
  <c r="F97" i="29"/>
  <c r="F96" i="29"/>
  <c r="I96" i="29" s="1"/>
  <c r="F95" i="29"/>
  <c r="I95" i="29" s="1"/>
  <c r="F94" i="29"/>
  <c r="I94" i="29" s="1"/>
  <c r="F93" i="29"/>
  <c r="I93" i="29" s="1"/>
  <c r="I92" i="29"/>
  <c r="F92" i="29"/>
  <c r="I91" i="29"/>
  <c r="F91" i="29"/>
  <c r="I90" i="29"/>
  <c r="F90" i="29"/>
  <c r="I89" i="29"/>
  <c r="F89" i="29"/>
  <c r="F88" i="29"/>
  <c r="I88" i="29" s="1"/>
  <c r="F87" i="29"/>
  <c r="I87" i="29" s="1"/>
  <c r="F86" i="29"/>
  <c r="I86" i="29" s="1"/>
  <c r="F85" i="29"/>
  <c r="I85" i="29" s="1"/>
  <c r="I84" i="29"/>
  <c r="F84" i="29"/>
  <c r="I83" i="29"/>
  <c r="F83" i="29"/>
  <c r="I82" i="29"/>
  <c r="F82" i="29"/>
  <c r="I81" i="29"/>
  <c r="F81" i="29"/>
  <c r="F80" i="29"/>
  <c r="I80" i="29" s="1"/>
  <c r="F79" i="29"/>
  <c r="I79" i="29" s="1"/>
  <c r="F78" i="29"/>
  <c r="I78" i="29" s="1"/>
  <c r="F77" i="29"/>
  <c r="I77" i="29" s="1"/>
  <c r="I76" i="29"/>
  <c r="F76" i="29"/>
  <c r="I75" i="29"/>
  <c r="F75" i="29"/>
  <c r="I74" i="29"/>
  <c r="F74" i="29"/>
  <c r="I73" i="29"/>
  <c r="F73" i="29"/>
  <c r="F72" i="29"/>
  <c r="I72" i="29" s="1"/>
  <c r="B72" i="29"/>
  <c r="B73" i="29" s="1"/>
  <c r="B74" i="29" s="1"/>
  <c r="B75" i="29" s="1"/>
  <c r="B76" i="29" s="1"/>
  <c r="B77" i="29" s="1"/>
  <c r="B78" i="29" s="1"/>
  <c r="B79" i="29" s="1"/>
  <c r="B80" i="29" s="1"/>
  <c r="B81" i="29" s="1"/>
  <c r="B82" i="29" s="1"/>
  <c r="B83" i="29" s="1"/>
  <c r="B84" i="29" s="1"/>
  <c r="B85" i="29" s="1"/>
  <c r="B86" i="29" s="1"/>
  <c r="B87" i="29" s="1"/>
  <c r="B88" i="29" s="1"/>
  <c r="B89" i="29" s="1"/>
  <c r="B90" i="29" s="1"/>
  <c r="B91" i="29" s="1"/>
  <c r="B92" i="29" s="1"/>
  <c r="B93" i="29" s="1"/>
  <c r="B94" i="29" s="1"/>
  <c r="B95" i="29" s="1"/>
  <c r="B96" i="29" s="1"/>
  <c r="B97" i="29" s="1"/>
  <c r="B98" i="29" s="1"/>
  <c r="B99" i="29" s="1"/>
  <c r="B100" i="29" s="1"/>
  <c r="B101" i="29" s="1"/>
  <c r="B102" i="29" s="1"/>
  <c r="B103" i="29" s="1"/>
  <c r="B104" i="29" s="1"/>
  <c r="B105" i="29" s="1"/>
  <c r="B106" i="29" s="1"/>
  <c r="B107" i="29" s="1"/>
  <c r="B108" i="29" s="1"/>
  <c r="B109" i="29" s="1"/>
  <c r="B110" i="29" s="1"/>
  <c r="F71" i="29"/>
  <c r="I71" i="29" s="1"/>
  <c r="B71" i="29"/>
  <c r="F70" i="29"/>
  <c r="I70" i="29" s="1"/>
  <c r="C60" i="29"/>
  <c r="E60" i="29" s="1"/>
  <c r="H60" i="29" s="1"/>
  <c r="C59" i="29"/>
  <c r="E59" i="29" s="1"/>
  <c r="H59" i="29" s="1"/>
  <c r="E53" i="29"/>
  <c r="H53" i="29" s="1"/>
  <c r="E52" i="29"/>
  <c r="H52" i="29" s="1"/>
  <c r="C51" i="29"/>
  <c r="E51" i="29" s="1"/>
  <c r="H51" i="29" s="1"/>
  <c r="C50" i="29"/>
  <c r="E50" i="29" s="1"/>
  <c r="H50" i="29" s="1"/>
  <c r="E49" i="29"/>
  <c r="H49" i="29" s="1"/>
  <c r="C48" i="29"/>
  <c r="E48" i="29" s="1"/>
  <c r="H48" i="29" s="1"/>
  <c r="C47" i="29"/>
  <c r="E47" i="29" s="1"/>
  <c r="H47" i="29" s="1"/>
  <c r="C46" i="29"/>
  <c r="E46" i="29" s="1"/>
  <c r="H46" i="29" s="1"/>
  <c r="E45" i="29"/>
  <c r="H45" i="29" s="1"/>
  <c r="C45" i="29"/>
  <c r="C44" i="29"/>
  <c r="E44" i="29" s="1"/>
  <c r="H44" i="29" s="1"/>
  <c r="E43" i="29"/>
  <c r="H43" i="29" s="1"/>
  <c r="E42" i="29"/>
  <c r="H42" i="29" s="1"/>
  <c r="C42" i="29"/>
  <c r="C41" i="29"/>
  <c r="E41" i="29" s="1"/>
  <c r="H41" i="29" s="1"/>
  <c r="C40" i="29"/>
  <c r="E40" i="29" s="1"/>
  <c r="H40" i="29" s="1"/>
  <c r="H39" i="29"/>
  <c r="E39" i="29"/>
  <c r="C39" i="29"/>
  <c r="C38" i="29"/>
  <c r="E38" i="29" s="1"/>
  <c r="H38" i="29" s="1"/>
  <c r="E32" i="29"/>
  <c r="H32" i="29" s="1"/>
  <c r="C32" i="29"/>
  <c r="C31" i="29"/>
  <c r="E31" i="29" s="1"/>
  <c r="H31" i="29" s="1"/>
  <c r="E30" i="29"/>
  <c r="H30" i="29" s="1"/>
  <c r="E29" i="29"/>
  <c r="H29" i="29" s="1"/>
  <c r="C29" i="29"/>
  <c r="C28" i="29"/>
  <c r="E28" i="29" s="1"/>
  <c r="H28" i="29" s="1"/>
  <c r="C27" i="29"/>
  <c r="E27" i="29" s="1"/>
  <c r="H27" i="29" s="1"/>
  <c r="H26" i="29"/>
  <c r="E26" i="29"/>
  <c r="C26" i="29"/>
  <c r="E25" i="29"/>
  <c r="H25" i="29" s="1"/>
  <c r="E24" i="29"/>
  <c r="H24" i="29" s="1"/>
  <c r="E23" i="29"/>
  <c r="H23" i="29" s="1"/>
  <c r="H22" i="29"/>
  <c r="E22" i="29"/>
  <c r="C21" i="29"/>
  <c r="E21" i="29" s="1"/>
  <c r="H21" i="29" s="1"/>
  <c r="E20" i="29"/>
  <c r="H20" i="29" s="1"/>
  <c r="H19" i="29"/>
  <c r="E19" i="29"/>
  <c r="E18" i="29"/>
  <c r="H18" i="29" s="1"/>
  <c r="C17" i="29"/>
  <c r="E17" i="29" s="1"/>
  <c r="H17" i="29" s="1"/>
  <c r="E16" i="29"/>
  <c r="H16" i="29" s="1"/>
  <c r="C16" i="29"/>
  <c r="E15" i="29"/>
  <c r="H15" i="29" s="1"/>
  <c r="E14" i="29"/>
  <c r="H14" i="29" s="1"/>
  <c r="E13" i="29"/>
  <c r="H13" i="29" s="1"/>
  <c r="H12" i="29"/>
  <c r="E12" i="29"/>
  <c r="E11" i="29"/>
  <c r="H11" i="29" s="1"/>
  <c r="E10" i="29"/>
  <c r="H10" i="29" s="1"/>
  <c r="E9" i="29"/>
  <c r="H9" i="29" s="1"/>
  <c r="H8" i="29"/>
  <c r="E8" i="29"/>
  <c r="E7" i="29"/>
  <c r="H7" i="29" s="1"/>
  <c r="E6" i="29"/>
  <c r="H10" i="30" l="1"/>
  <c r="H11" i="28" l="1"/>
  <c r="F10" i="28"/>
  <c r="E10" i="28"/>
  <c r="E9" i="28"/>
  <c r="H9" i="28" s="1"/>
  <c r="H8" i="28"/>
  <c r="E8" i="28"/>
  <c r="E7" i="28"/>
  <c r="H7" i="28" s="1"/>
  <c r="H6" i="28"/>
  <c r="E6" i="28"/>
  <c r="C4" i="28"/>
  <c r="H15" i="27"/>
  <c r="F14" i="27"/>
  <c r="H14" i="27" s="1"/>
  <c r="H16" i="27" s="1"/>
  <c r="H17" i="27" s="1"/>
  <c r="K35" i="17" s="1"/>
  <c r="E14" i="27"/>
  <c r="E13" i="27"/>
  <c r="H13" i="27" s="1"/>
  <c r="E12" i="27"/>
  <c r="H12" i="27" s="1"/>
  <c r="C10" i="27"/>
  <c r="C9" i="27"/>
  <c r="H7" i="27"/>
  <c r="E7" i="27"/>
  <c r="C11" i="27"/>
  <c r="H13" i="26"/>
  <c r="C12" i="26"/>
  <c r="E12" i="26" s="1"/>
  <c r="H12" i="26" s="1"/>
  <c r="H14" i="26" s="1"/>
  <c r="H15" i="26" s="1"/>
  <c r="E11" i="26"/>
  <c r="H11" i="26" s="1"/>
  <c r="H10" i="26"/>
  <c r="E10" i="26"/>
  <c r="E9" i="26"/>
  <c r="H9" i="26" s="1"/>
  <c r="E8" i="26"/>
  <c r="H8" i="26" s="1"/>
  <c r="E7" i="26"/>
  <c r="H7" i="26" s="1"/>
  <c r="C4" i="26"/>
  <c r="H10" i="28" l="1"/>
  <c r="I35" i="32" l="1"/>
  <c r="F40" i="31"/>
  <c r="I22" i="32" l="1"/>
  <c r="K35" i="32"/>
  <c r="J35" i="32"/>
  <c r="G40" i="31"/>
  <c r="I39" i="32" l="1"/>
  <c r="I26" i="32"/>
  <c r="I12" i="32"/>
  <c r="G11" i="33"/>
  <c r="F45" i="31"/>
  <c r="G45" i="31" s="1"/>
  <c r="F44" i="31"/>
  <c r="G44" i="31" s="1"/>
  <c r="G9" i="31"/>
  <c r="I11" i="32" l="1"/>
  <c r="I20" i="32"/>
  <c r="K20" i="32" s="1"/>
  <c r="G16" i="33"/>
  <c r="G18" i="33"/>
  <c r="H18" i="33" s="1"/>
  <c r="I38" i="32"/>
  <c r="G21" i="33"/>
  <c r="I21" i="32"/>
  <c r="I37" i="32"/>
  <c r="G17" i="33"/>
  <c r="G23" i="33"/>
  <c r="H23" i="33" s="1"/>
  <c r="I41" i="32"/>
  <c r="G15" i="33"/>
  <c r="I29" i="32"/>
  <c r="G22" i="33"/>
  <c r="I40" i="32"/>
  <c r="I16" i="32"/>
  <c r="I30" i="32"/>
  <c r="G20" i="33"/>
  <c r="K39" i="32"/>
  <c r="J39" i="32"/>
  <c r="I42" i="32"/>
  <c r="F60" i="31"/>
  <c r="G10" i="33"/>
  <c r="H11" i="33"/>
  <c r="F23" i="31"/>
  <c r="G23" i="31" s="1"/>
  <c r="G7" i="33"/>
  <c r="H7" i="33" s="1"/>
  <c r="F64" i="31"/>
  <c r="G12" i="33"/>
  <c r="G19" i="31"/>
  <c r="F26" i="31"/>
  <c r="F27" i="31"/>
  <c r="F68" i="31"/>
  <c r="G68" i="31" s="1"/>
  <c r="J20" i="32" l="1"/>
  <c r="J38" i="32"/>
  <c r="K38" i="32"/>
  <c r="K41" i="32"/>
  <c r="J41" i="32"/>
  <c r="H10" i="33"/>
  <c r="H20" i="33"/>
  <c r="G60" i="31"/>
  <c r="K12" i="32"/>
  <c r="J16" i="32"/>
  <c r="J12" i="32"/>
  <c r="K26" i="32"/>
  <c r="G27" i="31"/>
  <c r="F25" i="31"/>
  <c r="G25" i="31" s="1"/>
  <c r="F49" i="31"/>
  <c r="G49" i="31" s="1"/>
  <c r="G26" i="31"/>
  <c r="H12" i="33"/>
  <c r="G64" i="31"/>
  <c r="K21" i="32"/>
  <c r="J21" i="32"/>
  <c r="H5" i="28"/>
  <c r="H12" i="28" s="1"/>
  <c r="H13" i="28" s="1"/>
  <c r="K13" i="18" s="1"/>
  <c r="H21" i="33"/>
  <c r="K42" i="32"/>
  <c r="J42" i="32"/>
  <c r="F69" i="31"/>
  <c r="G69" i="31" s="1"/>
  <c r="F50" i="31" l="1"/>
  <c r="G50" i="31" s="1"/>
  <c r="H15" i="33"/>
  <c r="K29" i="32"/>
  <c r="J29" i="32"/>
  <c r="K30" i="32"/>
  <c r="J30" i="32"/>
  <c r="J40" i="32"/>
  <c r="K40" i="32"/>
  <c r="H17" i="33"/>
  <c r="H22" i="33"/>
  <c r="K23" i="17"/>
  <c r="K37" i="32"/>
  <c r="J37" i="32"/>
  <c r="I31" i="32" l="1"/>
  <c r="K22" i="32"/>
  <c r="J22" i="32"/>
  <c r="I23" i="32"/>
  <c r="F13" i="31"/>
  <c r="F62" i="31"/>
  <c r="G62" i="31" s="1"/>
  <c r="I27" i="32" l="1"/>
  <c r="K31" i="32"/>
  <c r="J31" i="32"/>
  <c r="K23" i="32"/>
  <c r="J23" i="32"/>
  <c r="I25" i="32" l="1"/>
  <c r="I32" i="32"/>
  <c r="K27" i="32"/>
  <c r="H16" i="33"/>
  <c r="K11" i="18"/>
  <c r="F21" i="18"/>
  <c r="F20" i="18"/>
  <c r="F18" i="18"/>
  <c r="F17" i="18"/>
  <c r="F16" i="18"/>
  <c r="F15" i="18"/>
  <c r="D43" i="17"/>
  <c r="G25" i="19"/>
  <c r="G24" i="19"/>
  <c r="G23" i="19"/>
  <c r="G22" i="19"/>
  <c r="G20" i="24"/>
  <c r="D20" i="24"/>
  <c r="F15" i="24"/>
  <c r="E15" i="24"/>
  <c r="E14" i="24"/>
  <c r="E13" i="24"/>
  <c r="E12" i="24"/>
  <c r="E11" i="24"/>
  <c r="B11" i="24"/>
  <c r="B12" i="24" s="1"/>
  <c r="B13" i="24" s="1"/>
  <c r="B14" i="24" s="1"/>
  <c r="B15" i="24" s="1"/>
  <c r="E10" i="24"/>
  <c r="E20" i="24" s="1"/>
  <c r="B10" i="24"/>
  <c r="J9" i="24"/>
  <c r="F9" i="24"/>
  <c r="F20" i="24" s="1"/>
  <c r="E9" i="24"/>
  <c r="H71" i="23"/>
  <c r="H70" i="23"/>
  <c r="H69" i="23"/>
  <c r="H68" i="23"/>
  <c r="H67" i="23"/>
  <c r="H66" i="23"/>
  <c r="H65" i="23"/>
  <c r="H64" i="23"/>
  <c r="H63" i="23"/>
  <c r="H62" i="23"/>
  <c r="H61" i="23"/>
  <c r="H60" i="23"/>
  <c r="H59" i="23"/>
  <c r="H58" i="23"/>
  <c r="H57" i="23"/>
  <c r="H56" i="23"/>
  <c r="H55" i="23"/>
  <c r="H54" i="23"/>
  <c r="H53" i="23"/>
  <c r="H52" i="23"/>
  <c r="H51" i="23"/>
  <c r="H50" i="23"/>
  <c r="H49" i="23"/>
  <c r="H48" i="23"/>
  <c r="H47" i="23"/>
  <c r="H46" i="23"/>
  <c r="H45" i="23"/>
  <c r="H44" i="23"/>
  <c r="H43" i="23"/>
  <c r="H42" i="23"/>
  <c r="H41" i="23"/>
  <c r="H40" i="23"/>
  <c r="L40" i="23" s="1"/>
  <c r="H39" i="23"/>
  <c r="H38" i="23"/>
  <c r="H37" i="23"/>
  <c r="H36" i="23"/>
  <c r="H35" i="23"/>
  <c r="H34" i="23"/>
  <c r="H33" i="23"/>
  <c r="H32" i="23"/>
  <c r="H31" i="23"/>
  <c r="H30" i="23"/>
  <c r="H29" i="23"/>
  <c r="H28" i="23"/>
  <c r="H27" i="23"/>
  <c r="H26" i="23"/>
  <c r="H25" i="23"/>
  <c r="H24" i="23"/>
  <c r="H23" i="23"/>
  <c r="H22" i="23"/>
  <c r="H21" i="23"/>
  <c r="H20" i="23"/>
  <c r="H19" i="23"/>
  <c r="H18" i="23"/>
  <c r="H17" i="23"/>
  <c r="H16" i="23"/>
  <c r="H15" i="23"/>
  <c r="H14" i="23"/>
  <c r="H13" i="23"/>
  <c r="H12" i="23"/>
  <c r="H11" i="23"/>
  <c r="B11" i="23"/>
  <c r="B12" i="23" s="1"/>
  <c r="B13" i="23" s="1"/>
  <c r="B14" i="23" s="1"/>
  <c r="B15" i="23" s="1"/>
  <c r="B16" i="23" s="1"/>
  <c r="B17" i="23" s="1"/>
  <c r="B18" i="23" s="1"/>
  <c r="B19" i="23" s="1"/>
  <c r="B20" i="23" s="1"/>
  <c r="B21" i="23" s="1"/>
  <c r="B22" i="23" s="1"/>
  <c r="B23" i="23" s="1"/>
  <c r="B24" i="23" s="1"/>
  <c r="B25" i="23" s="1"/>
  <c r="B26" i="23" s="1"/>
  <c r="B27" i="23" s="1"/>
  <c r="B28" i="23" s="1"/>
  <c r="B29" i="23" s="1"/>
  <c r="B30" i="23" s="1"/>
  <c r="B31" i="23" s="1"/>
  <c r="B32" i="23" s="1"/>
  <c r="B33" i="23" s="1"/>
  <c r="B34" i="23" s="1"/>
  <c r="B35" i="23" s="1"/>
  <c r="B36" i="23" s="1"/>
  <c r="B37" i="23" s="1"/>
  <c r="B38" i="23" s="1"/>
  <c r="B39" i="23" s="1"/>
  <c r="B40" i="23" s="1"/>
  <c r="B41" i="23" s="1"/>
  <c r="B42" i="23" s="1"/>
  <c r="B43" i="23" s="1"/>
  <c r="B44" i="23" s="1"/>
  <c r="B45" i="23" s="1"/>
  <c r="B46" i="23" s="1"/>
  <c r="B47" i="23" s="1"/>
  <c r="B48" i="23" s="1"/>
  <c r="B49" i="23" s="1"/>
  <c r="B50" i="23" s="1"/>
  <c r="B51" i="23" s="1"/>
  <c r="B52" i="23" s="1"/>
  <c r="B53" i="23" s="1"/>
  <c r="B54" i="23" s="1"/>
  <c r="B55" i="23" s="1"/>
  <c r="B56" i="23" s="1"/>
  <c r="B57" i="23" s="1"/>
  <c r="B58" i="23" s="1"/>
  <c r="B59" i="23" s="1"/>
  <c r="B60" i="23" s="1"/>
  <c r="B61" i="23" s="1"/>
  <c r="B62" i="23" s="1"/>
  <c r="B63" i="23" s="1"/>
  <c r="B64" i="23" s="1"/>
  <c r="B65" i="23" s="1"/>
  <c r="B66" i="23" s="1"/>
  <c r="B67" i="23" s="1"/>
  <c r="B68" i="23" s="1"/>
  <c r="B69" i="23" s="1"/>
  <c r="B70" i="23" s="1"/>
  <c r="B71" i="23" s="1"/>
  <c r="H10" i="23"/>
  <c r="H9" i="23" s="1"/>
  <c r="I9" i="23"/>
  <c r="G9" i="23"/>
  <c r="F9" i="23"/>
  <c r="E9" i="23"/>
  <c r="D9" i="23"/>
  <c r="G51" i="22"/>
  <c r="D51" i="22"/>
  <c r="F50" i="22"/>
  <c r="E50" i="22"/>
  <c r="F49" i="22"/>
  <c r="E49" i="22"/>
  <c r="F48" i="22"/>
  <c r="E48" i="22"/>
  <c r="F47" i="22"/>
  <c r="E47" i="22"/>
  <c r="F46" i="22"/>
  <c r="E46" i="22"/>
  <c r="F45" i="22"/>
  <c r="E45" i="22"/>
  <c r="F44" i="22"/>
  <c r="E44" i="22"/>
  <c r="F43" i="22"/>
  <c r="E43" i="22"/>
  <c r="F42" i="22"/>
  <c r="E42" i="22"/>
  <c r="F41" i="22"/>
  <c r="E41" i="22"/>
  <c r="F40" i="22"/>
  <c r="E40" i="22"/>
  <c r="F39" i="22"/>
  <c r="E39" i="22"/>
  <c r="F38" i="22"/>
  <c r="E38" i="22"/>
  <c r="F37" i="22"/>
  <c r="E37" i="22"/>
  <c r="F36" i="22"/>
  <c r="E36" i="22"/>
  <c r="F35" i="22"/>
  <c r="E35" i="22"/>
  <c r="F34" i="22"/>
  <c r="E34" i="22"/>
  <c r="F33" i="22"/>
  <c r="E33" i="22"/>
  <c r="F32" i="22"/>
  <c r="E32" i="22"/>
  <c r="F31" i="22"/>
  <c r="E31" i="22"/>
  <c r="F30" i="22"/>
  <c r="E30" i="22"/>
  <c r="F29" i="22"/>
  <c r="E29" i="22"/>
  <c r="F28" i="22"/>
  <c r="E28" i="22"/>
  <c r="F27" i="22"/>
  <c r="E27" i="22"/>
  <c r="F26" i="22"/>
  <c r="E26" i="22"/>
  <c r="F25" i="22"/>
  <c r="E25" i="22"/>
  <c r="F24" i="22"/>
  <c r="E24" i="22"/>
  <c r="F23" i="22"/>
  <c r="E23" i="22"/>
  <c r="F22" i="22"/>
  <c r="E22" i="22"/>
  <c r="F21" i="22"/>
  <c r="E21" i="22"/>
  <c r="F20" i="22"/>
  <c r="E20" i="22"/>
  <c r="F19" i="22"/>
  <c r="E19" i="22"/>
  <c r="F18" i="22"/>
  <c r="E18" i="22"/>
  <c r="F17" i="22"/>
  <c r="E17" i="22"/>
  <c r="F16" i="22"/>
  <c r="E16" i="22"/>
  <c r="F15" i="22"/>
  <c r="E15" i="22"/>
  <c r="F14" i="22"/>
  <c r="E14" i="22"/>
  <c r="F13" i="22"/>
  <c r="E13" i="22"/>
  <c r="F12" i="22"/>
  <c r="E12" i="22"/>
  <c r="F11" i="22"/>
  <c r="E11" i="22"/>
  <c r="B11" i="22"/>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34" i="22" s="1"/>
  <c r="B35" i="22" s="1"/>
  <c r="B36" i="22" s="1"/>
  <c r="B37" i="22" s="1"/>
  <c r="B38" i="22" s="1"/>
  <c r="B39" i="22" s="1"/>
  <c r="B40" i="22" s="1"/>
  <c r="B41" i="22" s="1"/>
  <c r="B42" i="22" s="1"/>
  <c r="B43" i="22" s="1"/>
  <c r="B44" i="22" s="1"/>
  <c r="B45" i="22" s="1"/>
  <c r="B46" i="22" s="1"/>
  <c r="B47" i="22" s="1"/>
  <c r="B48" i="22" s="1"/>
  <c r="B49" i="22" s="1"/>
  <c r="B50" i="22" s="1"/>
  <c r="F10" i="22"/>
  <c r="E10" i="22"/>
  <c r="B10" i="22"/>
  <c r="F9" i="22"/>
  <c r="F51" i="22" s="1"/>
  <c r="E9" i="22"/>
  <c r="E51" i="22" s="1"/>
  <c r="B20" i="21"/>
  <c r="B21" i="21" s="1"/>
  <c r="B22" i="21" s="1"/>
  <c r="B23" i="21" s="1"/>
  <c r="B24" i="21" s="1"/>
  <c r="B19" i="21"/>
  <c r="I14" i="21"/>
  <c r="I13" i="21"/>
  <c r="I12" i="21"/>
  <c r="I11" i="21"/>
  <c r="C17" i="20"/>
  <c r="F13" i="20"/>
  <c r="J32" i="32" l="1"/>
  <c r="K32" i="32"/>
  <c r="J25" i="32"/>
  <c r="K25" i="32"/>
  <c r="G26" i="19"/>
  <c r="F34" i="17"/>
  <c r="F47" i="17"/>
  <c r="F44" i="17"/>
  <c r="F43" i="17"/>
  <c r="F42" i="17"/>
  <c r="F41" i="17"/>
  <c r="F40" i="17"/>
  <c r="F38" i="17"/>
  <c r="F33" i="17"/>
  <c r="F32" i="17"/>
  <c r="F31" i="17"/>
  <c r="F30" i="17"/>
  <c r="F28" i="17"/>
  <c r="F27" i="17"/>
  <c r="F26" i="17"/>
  <c r="F25" i="17"/>
  <c r="L20" i="17"/>
  <c r="L21" i="17" s="1"/>
  <c r="F10" i="17"/>
  <c r="H10" i="18" l="1"/>
  <c r="H11" i="18" s="1"/>
  <c r="H13" i="18" s="1"/>
  <c r="H15" i="18" s="1"/>
  <c r="I7" i="19" l="1"/>
  <c r="H8" i="18"/>
  <c r="H17" i="18"/>
  <c r="J17" i="18" s="1"/>
  <c r="M17" i="18" s="1"/>
  <c r="H16" i="18"/>
  <c r="J15" i="18"/>
  <c r="M15" i="18" s="1"/>
  <c r="H18" i="18" l="1"/>
  <c r="J16" i="18"/>
  <c r="M16" i="18" s="1"/>
  <c r="H20" i="18" l="1"/>
  <c r="J18" i="18"/>
  <c r="M18" i="18" s="1"/>
  <c r="H21" i="18" l="1"/>
  <c r="J21" i="18" s="1"/>
  <c r="M21" i="18" s="1"/>
  <c r="J20" i="18"/>
  <c r="M20" i="18" s="1"/>
  <c r="F2" i="20" l="1"/>
  <c r="F14" i="20" s="1"/>
  <c r="C2" i="20"/>
  <c r="C18" i="20" s="1"/>
  <c r="C19" i="20" s="1"/>
  <c r="I4" i="19" l="1"/>
  <c r="K4" i="23"/>
  <c r="I4" i="24"/>
  <c r="H8" i="17"/>
  <c r="K4" i="21"/>
  <c r="F37" i="17"/>
  <c r="J37" i="17" s="1"/>
  <c r="M37" i="17" s="1"/>
  <c r="F18" i="20"/>
  <c r="G13" i="19" s="1"/>
  <c r="F15" i="20"/>
  <c r="I4" i="22" l="1"/>
  <c r="H47" i="17"/>
  <c r="J47" i="17" s="1"/>
  <c r="M47" i="17" s="1"/>
  <c r="H37" i="17"/>
  <c r="H27" i="17"/>
  <c r="J27" i="17" s="1"/>
  <c r="M27" i="17" s="1"/>
  <c r="H16" i="17"/>
  <c r="H32" i="17"/>
  <c r="J32" i="17" s="1"/>
  <c r="M32" i="17" s="1"/>
  <c r="H12" i="17"/>
  <c r="H31" i="17"/>
  <c r="J31" i="17" s="1"/>
  <c r="M31" i="17" s="1"/>
  <c r="H20" i="17"/>
  <c r="H28" i="17"/>
  <c r="J28" i="17" s="1"/>
  <c r="M28" i="17" s="1"/>
  <c r="H46" i="17"/>
  <c r="J46" i="17" s="1"/>
  <c r="M46" i="17" s="1"/>
  <c r="H35" i="17"/>
  <c r="J35" i="17" s="1"/>
  <c r="H26" i="17"/>
  <c r="J26" i="17" s="1"/>
  <c r="M26" i="17" s="1"/>
  <c r="H10" i="17"/>
  <c r="J10" i="17" s="1"/>
  <c r="M10" i="17" s="1"/>
  <c r="H43" i="17"/>
  <c r="M43" i="17" s="1"/>
  <c r="H13" i="17"/>
  <c r="H42" i="17"/>
  <c r="M42" i="17" s="1"/>
  <c r="H21" i="17"/>
  <c r="H41" i="17"/>
  <c r="M41" i="17" s="1"/>
  <c r="H9" i="17"/>
  <c r="H17" i="17"/>
  <c r="H44" i="17"/>
  <c r="M44" i="17" s="1"/>
  <c r="H34" i="17"/>
  <c r="J34" i="17" s="1"/>
  <c r="M34" i="17" s="1"/>
  <c r="H25" i="17"/>
  <c r="J25" i="17" s="1"/>
  <c r="M25" i="17" s="1"/>
  <c r="H14" i="17"/>
  <c r="H33" i="17"/>
  <c r="J33" i="17" s="1"/>
  <c r="M33" i="17" s="1"/>
  <c r="H23" i="17"/>
  <c r="H40" i="17"/>
  <c r="M40" i="17" s="1"/>
  <c r="H30" i="17"/>
  <c r="J30" i="17" s="1"/>
  <c r="M30" i="17" s="1"/>
  <c r="H19" i="17"/>
  <c r="H38" i="17"/>
  <c r="J38" i="17" s="1"/>
  <c r="M38" i="17" s="1"/>
  <c r="F19" i="20"/>
  <c r="M35" i="17" l="1"/>
  <c r="G18" i="31" l="1"/>
  <c r="G14" i="31" l="1"/>
  <c r="F15" i="31"/>
  <c r="G15" i="31" s="1"/>
  <c r="S16" i="8" l="1"/>
  <c r="S18" i="8" l="1"/>
  <c r="R21" i="8"/>
  <c r="R39" i="8" l="1"/>
  <c r="R32" i="8"/>
  <c r="R36" i="8" s="1"/>
  <c r="F30" i="8"/>
  <c r="R30" i="8" s="1"/>
  <c r="R29" i="8"/>
  <c r="R28" i="8"/>
  <c r="R20" i="8"/>
  <c r="W17" i="8" s="1"/>
  <c r="R19" i="8"/>
  <c r="K19" i="8"/>
  <c r="J19" i="8"/>
  <c r="I19" i="8"/>
  <c r="H19" i="8"/>
  <c r="G19" i="8"/>
  <c r="F19" i="8"/>
  <c r="E19" i="8"/>
  <c r="D19" i="8"/>
  <c r="C19" i="8"/>
  <c r="R18" i="8"/>
  <c r="R17" i="8"/>
  <c r="R16" i="8"/>
  <c r="P12" i="8"/>
  <c r="O12" i="8"/>
  <c r="N12" i="8"/>
  <c r="M12" i="8"/>
  <c r="L12" i="8"/>
  <c r="K12" i="8"/>
  <c r="J12" i="8"/>
  <c r="I12" i="8"/>
  <c r="H12" i="8"/>
  <c r="G12" i="8"/>
  <c r="P11" i="8"/>
  <c r="O11" i="8"/>
  <c r="N11" i="8"/>
  <c r="M11" i="8"/>
  <c r="L11" i="8"/>
  <c r="K11" i="8"/>
  <c r="J11" i="8"/>
  <c r="I11" i="8"/>
  <c r="H11" i="8"/>
  <c r="G11" i="8"/>
  <c r="P10" i="8"/>
  <c r="O10" i="8"/>
  <c r="N10" i="8"/>
  <c r="M10" i="8"/>
  <c r="L10" i="8"/>
  <c r="K10" i="8"/>
  <c r="J10" i="8"/>
  <c r="I10" i="8"/>
  <c r="H10" i="8"/>
  <c r="G10" i="8"/>
  <c r="U9" i="8"/>
  <c r="F9" i="8"/>
  <c r="E9" i="8"/>
  <c r="C9" i="8"/>
  <c r="W8" i="8"/>
  <c r="U8" i="8"/>
  <c r="R8" i="8"/>
  <c r="F7" i="8"/>
  <c r="E7" i="8"/>
  <c r="D7" i="8"/>
  <c r="D11" i="8" s="1"/>
  <c r="C7" i="8"/>
  <c r="C10" i="8" l="1"/>
  <c r="R7" i="8"/>
  <c r="T8" i="8" s="1"/>
  <c r="F12" i="8"/>
  <c r="S17" i="8"/>
  <c r="U17" i="8" s="1"/>
  <c r="E12" i="8"/>
  <c r="U18" i="8"/>
  <c r="U19" i="8" s="1"/>
  <c r="T18" i="8"/>
  <c r="F10" i="8"/>
  <c r="T17" i="8"/>
  <c r="C11" i="8"/>
  <c r="E11" i="8"/>
  <c r="F11" i="8"/>
  <c r="D10" i="8"/>
  <c r="E10" i="8"/>
  <c r="R9" i="8"/>
  <c r="D12" i="8"/>
  <c r="C12" i="8"/>
  <c r="T9" i="8" l="1"/>
  <c r="D10" i="18" l="1"/>
  <c r="D11" i="18"/>
  <c r="E22" i="3" l="1"/>
  <c r="F22" i="3" s="1"/>
  <c r="H22" i="3" s="1"/>
  <c r="J22" i="3" s="1"/>
  <c r="M22" i="3" s="1"/>
  <c r="E23" i="3"/>
  <c r="F23" i="3" s="1"/>
  <c r="H23" i="3" s="1"/>
  <c r="J23" i="3" s="1"/>
  <c r="M23" i="3" s="1"/>
  <c r="E24" i="3"/>
  <c r="E25" i="3"/>
  <c r="F25" i="3" s="1"/>
  <c r="H25" i="3" s="1"/>
  <c r="J25" i="3" s="1"/>
  <c r="M25" i="3" s="1"/>
  <c r="E26" i="3"/>
  <c r="F26" i="3" s="1"/>
  <c r="H26" i="3" s="1"/>
  <c r="J26" i="3" s="1"/>
  <c r="M26" i="3" s="1"/>
  <c r="E27" i="3"/>
  <c r="F27" i="3" s="1"/>
  <c r="H27" i="3" s="1"/>
  <c r="J27" i="3" s="1"/>
  <c r="E30" i="3"/>
  <c r="E31" i="3"/>
  <c r="E32" i="3"/>
  <c r="E33" i="3"/>
  <c r="E34" i="3"/>
  <c r="E35" i="3"/>
  <c r="F24" i="3" l="1"/>
  <c r="H24" i="3" s="1"/>
  <c r="J24" i="3" s="1"/>
  <c r="M24" i="3" s="1"/>
  <c r="M27" i="3"/>
  <c r="K27" i="3"/>
  <c r="N27" i="3" s="1"/>
  <c r="F35" i="3"/>
  <c r="H35" i="3" s="1"/>
  <c r="J35" i="3" s="1"/>
  <c r="F34" i="3"/>
  <c r="H34" i="3" s="1"/>
  <c r="J34" i="3" s="1"/>
  <c r="F33" i="3"/>
  <c r="H33" i="3" s="1"/>
  <c r="J33" i="3" s="1"/>
  <c r="F32" i="3"/>
  <c r="H32" i="3" s="1"/>
  <c r="J32" i="3" s="1"/>
  <c r="F31" i="3"/>
  <c r="H31" i="3" s="1"/>
  <c r="J31" i="3" s="1"/>
  <c r="F30" i="3"/>
  <c r="H30" i="3" s="1"/>
  <c r="J30" i="3" s="1"/>
  <c r="K24" i="3"/>
  <c r="N24" i="3" s="1"/>
  <c r="K23" i="3"/>
  <c r="N23" i="3" s="1"/>
  <c r="K26" i="3"/>
  <c r="N26" i="3" s="1"/>
  <c r="K22" i="3"/>
  <c r="N22" i="3" s="1"/>
  <c r="K25" i="3"/>
  <c r="N25" i="3" s="1"/>
  <c r="K35" i="3" l="1"/>
  <c r="N35" i="3" s="1"/>
  <c r="M35" i="3"/>
  <c r="M34" i="3"/>
  <c r="K34" i="3"/>
  <c r="N34" i="3" s="1"/>
  <c r="M33" i="3"/>
  <c r="K33" i="3"/>
  <c r="N33" i="3" s="1"/>
  <c r="M32" i="3"/>
  <c r="K32" i="3"/>
  <c r="N32" i="3" s="1"/>
  <c r="M31" i="3"/>
  <c r="K31" i="3"/>
  <c r="N31" i="3" s="1"/>
  <c r="M30" i="3"/>
  <c r="K30" i="3"/>
  <c r="N30" i="3" s="1"/>
  <c r="C45" i="3"/>
  <c r="C47" i="3"/>
  <c r="E21" i="3"/>
  <c r="F21" i="3" s="1"/>
  <c r="H21" i="3" s="1"/>
  <c r="J21" i="3" s="1"/>
  <c r="M21" i="3" s="1"/>
  <c r="E20" i="3"/>
  <c r="H19" i="3"/>
  <c r="E17" i="3"/>
  <c r="F17" i="3" s="1"/>
  <c r="H17" i="3" s="1"/>
  <c r="J17" i="3" s="1"/>
  <c r="K17" i="3" s="1"/>
  <c r="E16" i="3"/>
  <c r="F16" i="3" s="1"/>
  <c r="H16" i="3" s="1"/>
  <c r="E15" i="3"/>
  <c r="F15" i="3" s="1"/>
  <c r="H15" i="3" s="1"/>
  <c r="F14" i="3"/>
  <c r="H14" i="3" s="1"/>
  <c r="E13" i="3"/>
  <c r="E12" i="3"/>
  <c r="F12" i="3" s="1"/>
  <c r="H12" i="3" s="1"/>
  <c r="J12" i="3" s="1"/>
  <c r="E11" i="3"/>
  <c r="E10" i="3"/>
  <c r="E9" i="3"/>
  <c r="B9" i="3"/>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E37" i="3" l="1"/>
  <c r="F37" i="3" s="1"/>
  <c r="F10" i="3"/>
  <c r="H10" i="3" s="1"/>
  <c r="F13" i="3"/>
  <c r="H13" i="3" s="1"/>
  <c r="J13" i="3" s="1"/>
  <c r="M13" i="3" s="1"/>
  <c r="J19" i="3"/>
  <c r="M19" i="3" s="1"/>
  <c r="J15" i="3"/>
  <c r="J14" i="3"/>
  <c r="K14" i="3" s="1"/>
  <c r="N14" i="3" s="1"/>
  <c r="F11" i="3"/>
  <c r="F9" i="3"/>
  <c r="N17" i="3"/>
  <c r="M17" i="3"/>
  <c r="F20" i="3"/>
  <c r="H20" i="3" s="1"/>
  <c r="J20" i="3" s="1"/>
  <c r="M20" i="3" s="1"/>
  <c r="J16" i="3"/>
  <c r="K21" i="3"/>
  <c r="N21" i="3" s="1"/>
  <c r="M12" i="3"/>
  <c r="K12" i="3"/>
  <c r="N12" i="3" s="1"/>
  <c r="J10" i="3" l="1"/>
  <c r="M15" i="3"/>
  <c r="K15" i="3"/>
  <c r="M16" i="3"/>
  <c r="K16" i="3"/>
  <c r="K19" i="3"/>
  <c r="M14" i="3"/>
  <c r="H11" i="3"/>
  <c r="H9" i="3"/>
  <c r="K20" i="3"/>
  <c r="N20" i="3" s="1"/>
  <c r="K13" i="3"/>
  <c r="N13" i="3" s="1"/>
  <c r="G14" i="33"/>
  <c r="I14" i="32"/>
  <c r="G43" i="3"/>
  <c r="C42" i="3"/>
  <c r="C44" i="3" s="1"/>
  <c r="C46" i="3" s="1"/>
  <c r="C48" i="3" s="1"/>
  <c r="F42" i="3"/>
  <c r="F44" i="3" s="1"/>
  <c r="H37" i="3" l="1"/>
  <c r="H39" i="3" s="1"/>
  <c r="H36" i="3"/>
  <c r="K10" i="3"/>
  <c r="N10" i="3" s="1"/>
  <c r="M10" i="3"/>
  <c r="N19" i="3"/>
  <c r="J11" i="3"/>
  <c r="J9" i="3"/>
  <c r="H14" i="33"/>
  <c r="I15" i="32"/>
  <c r="K14" i="32"/>
  <c r="J14" i="32"/>
  <c r="J36" i="3" l="1"/>
  <c r="J37" i="3"/>
  <c r="J39" i="3" s="1"/>
  <c r="K11" i="3"/>
  <c r="M11" i="3"/>
  <c r="K15" i="32"/>
  <c r="K16" i="32" s="1"/>
  <c r="J15" i="32"/>
  <c r="N11" i="3" l="1"/>
  <c r="AJ11" i="6"/>
  <c r="AJ76" i="6" l="1"/>
  <c r="D17" i="17"/>
  <c r="G6" i="33"/>
  <c r="G28" i="33" s="1"/>
  <c r="H28" i="33" s="1"/>
  <c r="F14" i="17"/>
  <c r="J14" i="17" s="1"/>
  <c r="M14" i="17" s="1"/>
  <c r="D20" i="17"/>
  <c r="F20" i="17" s="1"/>
  <c r="D19" i="17"/>
  <c r="F19" i="17" s="1"/>
  <c r="F12" i="31" l="1"/>
  <c r="F11" i="31" s="1"/>
  <c r="G11" i="31" s="1"/>
  <c r="M19" i="17"/>
  <c r="J19" i="17"/>
  <c r="G30" i="33"/>
  <c r="H30" i="33" s="1"/>
  <c r="F9" i="17"/>
  <c r="J9" i="17" s="1"/>
  <c r="M9" i="17" s="1"/>
  <c r="G32" i="33"/>
  <c r="H32" i="33" s="1"/>
  <c r="G26" i="33"/>
  <c r="H26" i="33" s="1"/>
  <c r="G38" i="33"/>
  <c r="H38" i="33" s="1"/>
  <c r="G33" i="33"/>
  <c r="H33" i="33" s="1"/>
  <c r="H6" i="33"/>
  <c r="G31" i="33"/>
  <c r="H31" i="33" s="1"/>
  <c r="I3" i="24"/>
  <c r="I5" i="24" s="1"/>
  <c r="H15" i="24" s="1"/>
  <c r="I3" i="19"/>
  <c r="I5" i="19" s="1"/>
  <c r="H13" i="19" s="1"/>
  <c r="G36" i="33"/>
  <c r="H36" i="33" s="1"/>
  <c r="M21" i="17"/>
  <c r="G27" i="33"/>
  <c r="H27" i="33" s="1"/>
  <c r="G34" i="33"/>
  <c r="H34" i="33" s="1"/>
  <c r="G39" i="33"/>
  <c r="H39" i="33" s="1"/>
  <c r="F17" i="17"/>
  <c r="J17" i="17" s="1"/>
  <c r="G37" i="33"/>
  <c r="H37" i="33" s="1"/>
  <c r="M20" i="17"/>
  <c r="F13" i="17"/>
  <c r="J13" i="17" s="1"/>
  <c r="M13" i="17" s="1"/>
  <c r="I3" i="22"/>
  <c r="I5" i="22" s="1"/>
  <c r="K3" i="23"/>
  <c r="K5" i="23" s="1"/>
  <c r="K3" i="21"/>
  <c r="K5" i="21" s="1"/>
  <c r="D23" i="17"/>
  <c r="F23" i="17" s="1"/>
  <c r="J23" i="17" s="1"/>
  <c r="M23" i="17" s="1"/>
  <c r="F67" i="31"/>
  <c r="G67" i="31" s="1"/>
  <c r="K16" i="17"/>
  <c r="F16" i="17"/>
  <c r="J16" i="17" s="1"/>
  <c r="F12" i="17"/>
  <c r="J12" i="17" s="1"/>
  <c r="M12" i="17" s="1"/>
  <c r="G13" i="33"/>
  <c r="D8" i="17" l="1"/>
  <c r="F8" i="17" s="1"/>
  <c r="J8" i="17" s="1"/>
  <c r="M8" i="17" s="1"/>
  <c r="N35" i="17"/>
  <c r="N19" i="17"/>
  <c r="O19" i="17"/>
  <c r="O14" i="17"/>
  <c r="N10" i="17"/>
  <c r="I12" i="24"/>
  <c r="J21" i="17"/>
  <c r="I11" i="24"/>
  <c r="H14" i="24"/>
  <c r="H9" i="24"/>
  <c r="H11" i="24"/>
  <c r="H12" i="24"/>
  <c r="H13" i="24"/>
  <c r="I9" i="24"/>
  <c r="H10" i="24"/>
  <c r="I15" i="24"/>
  <c r="I13" i="24"/>
  <c r="I14" i="24"/>
  <c r="I10" i="24"/>
  <c r="H23" i="19"/>
  <c r="H25" i="19"/>
  <c r="I25" i="19"/>
  <c r="I22" i="19"/>
  <c r="I23" i="19"/>
  <c r="I17" i="19"/>
  <c r="I24" i="19"/>
  <c r="H24" i="19"/>
  <c r="H22" i="19"/>
  <c r="H17" i="19"/>
  <c r="I13" i="19"/>
  <c r="K39" i="23"/>
  <c r="J41" i="23"/>
  <c r="K45" i="23"/>
  <c r="J64" i="23"/>
  <c r="J20" i="23"/>
  <c r="K43" i="23"/>
  <c r="K29" i="23"/>
  <c r="J66" i="23"/>
  <c r="K47" i="23"/>
  <c r="J27" i="23"/>
  <c r="J52" i="23"/>
  <c r="K71" i="23"/>
  <c r="K55" i="23"/>
  <c r="K11" i="23"/>
  <c r="K15" i="23"/>
  <c r="J43" i="23"/>
  <c r="J32" i="23"/>
  <c r="K37" i="23"/>
  <c r="K23" i="23"/>
  <c r="J22" i="23"/>
  <c r="J59" i="23"/>
  <c r="J23" i="23"/>
  <c r="J48" i="23"/>
  <c r="K12" i="23"/>
  <c r="J11" i="23"/>
  <c r="K40" i="23"/>
  <c r="J21" i="23"/>
  <c r="J39" i="23"/>
  <c r="J67" i="23"/>
  <c r="J63" i="23"/>
  <c r="J13" i="23"/>
  <c r="J28" i="23"/>
  <c r="J56" i="23"/>
  <c r="J46" i="23"/>
  <c r="K70" i="23"/>
  <c r="K68" i="23"/>
  <c r="K42" i="23"/>
  <c r="J70" i="23"/>
  <c r="J58" i="23"/>
  <c r="J40" i="23"/>
  <c r="J45" i="23"/>
  <c r="K25" i="23"/>
  <c r="J38" i="23"/>
  <c r="J10" i="23"/>
  <c r="K49" i="23"/>
  <c r="J50" i="23"/>
  <c r="K36" i="23"/>
  <c r="K53" i="23"/>
  <c r="J51" i="23"/>
  <c r="K38" i="23"/>
  <c r="K56" i="23"/>
  <c r="K69" i="23"/>
  <c r="J68" i="23"/>
  <c r="J33" i="23"/>
  <c r="K33" i="23"/>
  <c r="J47" i="23"/>
  <c r="J25" i="23"/>
  <c r="J29" i="23"/>
  <c r="K50" i="23"/>
  <c r="K26" i="23"/>
  <c r="J12" i="23"/>
  <c r="J42" i="23"/>
  <c r="K63" i="23"/>
  <c r="K10" i="23"/>
  <c r="J65" i="23"/>
  <c r="K20" i="23"/>
  <c r="K41" i="23"/>
  <c r="J16" i="23"/>
  <c r="J34" i="23"/>
  <c r="K57" i="23"/>
  <c r="J44" i="23"/>
  <c r="K18" i="23"/>
  <c r="K17" i="23"/>
  <c r="J15" i="23"/>
  <c r="K16" i="23"/>
  <c r="J60" i="23"/>
  <c r="J57" i="23"/>
  <c r="K21" i="23"/>
  <c r="K67" i="23"/>
  <c r="J14" i="23"/>
  <c r="J31" i="23"/>
  <c r="K58" i="23"/>
  <c r="K59" i="23"/>
  <c r="J30" i="23"/>
  <c r="J17" i="23"/>
  <c r="J53" i="23"/>
  <c r="K27" i="23"/>
  <c r="K13" i="23"/>
  <c r="K35" i="23"/>
  <c r="K44" i="23"/>
  <c r="K19" i="23"/>
  <c r="K30" i="23"/>
  <c r="K51" i="23"/>
  <c r="K24" i="23"/>
  <c r="J71" i="23"/>
  <c r="K61" i="23"/>
  <c r="J24" i="23"/>
  <c r="K32" i="23"/>
  <c r="J55" i="23"/>
  <c r="K48" i="23"/>
  <c r="K65" i="23"/>
  <c r="J62" i="23"/>
  <c r="J49" i="23"/>
  <c r="K14" i="23"/>
  <c r="K62" i="23"/>
  <c r="J61" i="23"/>
  <c r="K28" i="23"/>
  <c r="K34" i="23"/>
  <c r="K46" i="23"/>
  <c r="J35" i="23"/>
  <c r="J54" i="23"/>
  <c r="K60" i="23"/>
  <c r="K22" i="23"/>
  <c r="K54" i="23"/>
  <c r="J69" i="23"/>
  <c r="K64" i="23"/>
  <c r="J18" i="23"/>
  <c r="K66" i="23"/>
  <c r="J19" i="23"/>
  <c r="K52" i="23"/>
  <c r="K31" i="23"/>
  <c r="J26" i="23"/>
  <c r="J37" i="23"/>
  <c r="J36" i="23"/>
  <c r="H44" i="22"/>
  <c r="I18" i="22"/>
  <c r="I19" i="22"/>
  <c r="H18" i="22"/>
  <c r="H27" i="22"/>
  <c r="I34" i="22"/>
  <c r="H42" i="22"/>
  <c r="H45" i="22"/>
  <c r="I35" i="22"/>
  <c r="H22" i="22"/>
  <c r="I50" i="22"/>
  <c r="H11" i="22"/>
  <c r="H23" i="22"/>
  <c r="I14" i="22"/>
  <c r="I11" i="22"/>
  <c r="H50" i="22"/>
  <c r="I46" i="22"/>
  <c r="H16" i="22"/>
  <c r="I44" i="22"/>
  <c r="H39" i="22"/>
  <c r="I9" i="22"/>
  <c r="I32" i="22"/>
  <c r="I30" i="22"/>
  <c r="H21" i="22"/>
  <c r="I33" i="22"/>
  <c r="I39" i="22"/>
  <c r="I16" i="22"/>
  <c r="H29" i="22"/>
  <c r="H37" i="22"/>
  <c r="I31" i="22"/>
  <c r="I36" i="22"/>
  <c r="H48" i="22"/>
  <c r="I41" i="22"/>
  <c r="I48" i="22"/>
  <c r="I27" i="22"/>
  <c r="H14" i="22"/>
  <c r="H9" i="22"/>
  <c r="H46" i="22"/>
  <c r="H25" i="22"/>
  <c r="H38" i="22"/>
  <c r="I21" i="22"/>
  <c r="I25" i="22"/>
  <c r="H34" i="22"/>
  <c r="H30" i="22"/>
  <c r="I42" i="22"/>
  <c r="I28" i="22"/>
  <c r="H17" i="22"/>
  <c r="I29" i="22"/>
  <c r="H19" i="22"/>
  <c r="H28" i="22"/>
  <c r="I43" i="22"/>
  <c r="H43" i="22"/>
  <c r="I47" i="22"/>
  <c r="I24" i="22"/>
  <c r="H47" i="22"/>
  <c r="H35" i="22"/>
  <c r="I45" i="22"/>
  <c r="H20" i="22"/>
  <c r="I20" i="22"/>
  <c r="H26" i="22"/>
  <c r="I15" i="22"/>
  <c r="I26" i="22"/>
  <c r="H40" i="22"/>
  <c r="I49" i="22"/>
  <c r="I13" i="22"/>
  <c r="H41" i="22"/>
  <c r="H36" i="22"/>
  <c r="I22" i="22"/>
  <c r="I23" i="22"/>
  <c r="I12" i="22"/>
  <c r="I10" i="22"/>
  <c r="H12" i="22"/>
  <c r="H15" i="22"/>
  <c r="H49" i="22"/>
  <c r="H24" i="22"/>
  <c r="I40" i="22"/>
  <c r="H33" i="22"/>
  <c r="H32" i="22"/>
  <c r="H10" i="22"/>
  <c r="I37" i="22"/>
  <c r="I17" i="22"/>
  <c r="H13" i="22"/>
  <c r="H31" i="22"/>
  <c r="I38" i="22"/>
  <c r="N39" i="17"/>
  <c r="O30" i="17"/>
  <c r="O28" i="17"/>
  <c r="O31" i="17"/>
  <c r="N32" i="17"/>
  <c r="N41" i="17"/>
  <c r="O32" i="17"/>
  <c r="N46" i="17"/>
  <c r="N31" i="17"/>
  <c r="O25" i="17"/>
  <c r="N38" i="17"/>
  <c r="O27" i="17"/>
  <c r="N27" i="17"/>
  <c r="O44" i="17"/>
  <c r="N37" i="17"/>
  <c r="N40" i="17"/>
  <c r="N42" i="17"/>
  <c r="N25" i="17"/>
  <c r="N43" i="17"/>
  <c r="N34" i="17"/>
  <c r="N24" i="17"/>
  <c r="O37" i="17"/>
  <c r="O33" i="17"/>
  <c r="O46" i="17"/>
  <c r="O34" i="17"/>
  <c r="O10" i="17"/>
  <c r="O26" i="17"/>
  <c r="O39" i="17"/>
  <c r="N30" i="17"/>
  <c r="N44" i="17"/>
  <c r="O35" i="17"/>
  <c r="O47" i="17"/>
  <c r="N28" i="17"/>
  <c r="O41" i="17"/>
  <c r="O38" i="17"/>
  <c r="N26" i="17"/>
  <c r="O40" i="17"/>
  <c r="N47" i="17"/>
  <c r="N33" i="17"/>
  <c r="O43" i="17"/>
  <c r="O42" i="17"/>
  <c r="O24" i="17"/>
  <c r="N13" i="17"/>
  <c r="O13" i="17"/>
  <c r="N9" i="17"/>
  <c r="N14" i="17"/>
  <c r="O9" i="17"/>
  <c r="K12" i="21"/>
  <c r="F10" i="21"/>
  <c r="J12" i="21"/>
  <c r="F9" i="21"/>
  <c r="F8" i="21"/>
  <c r="K13" i="21"/>
  <c r="J14" i="21"/>
  <c r="K14" i="21"/>
  <c r="K11" i="21"/>
  <c r="J13" i="21"/>
  <c r="J11" i="21"/>
  <c r="J20" i="17"/>
  <c r="F61" i="31"/>
  <c r="G61" i="31" s="1"/>
  <c r="O12" i="17"/>
  <c r="N12" i="17"/>
  <c r="O23" i="17"/>
  <c r="N23" i="17"/>
  <c r="N21" i="17"/>
  <c r="O21" i="17"/>
  <c r="M16" i="17"/>
  <c r="K17" i="17"/>
  <c r="M17" i="17" s="1"/>
  <c r="K8" i="18"/>
  <c r="G29" i="33"/>
  <c r="H29" i="33" s="1"/>
  <c r="H13" i="33"/>
  <c r="M48" i="17" l="1"/>
  <c r="G11" i="19" s="1"/>
  <c r="O8" i="17"/>
  <c r="N8" i="17"/>
  <c r="H20" i="24"/>
  <c r="I20" i="24"/>
  <c r="H26" i="19"/>
  <c r="I26" i="19"/>
  <c r="K9" i="23"/>
  <c r="O20" i="17"/>
  <c r="N20" i="17"/>
  <c r="F15" i="21"/>
  <c r="I15" i="21" s="1"/>
  <c r="F18" i="21"/>
  <c r="I8" i="21"/>
  <c r="I10" i="21"/>
  <c r="F17" i="21"/>
  <c r="I17" i="21" s="1"/>
  <c r="J9" i="23"/>
  <c r="I9" i="21"/>
  <c r="F16" i="21"/>
  <c r="I16" i="21" s="1"/>
  <c r="H51" i="22"/>
  <c r="I51" i="22"/>
  <c r="O16" i="17"/>
  <c r="N16" i="17"/>
  <c r="F65" i="31"/>
  <c r="G65" i="31" s="1"/>
  <c r="F47" i="31"/>
  <c r="G47" i="31" s="1"/>
  <c r="F48" i="31"/>
  <c r="G48" i="31" s="1"/>
  <c r="N17" i="17"/>
  <c r="O17" i="17"/>
  <c r="N48" i="17" l="1"/>
  <c r="O48" i="17"/>
  <c r="K8" i="21"/>
  <c r="G16" i="19"/>
  <c r="J8" i="21"/>
  <c r="J16" i="21"/>
  <c r="K16" i="21"/>
  <c r="F20" i="21"/>
  <c r="F19" i="21"/>
  <c r="I19" i="21"/>
  <c r="I18" i="21"/>
  <c r="K9" i="21"/>
  <c r="J9" i="21"/>
  <c r="J15" i="21"/>
  <c r="G19" i="19"/>
  <c r="K15" i="21"/>
  <c r="J17" i="21"/>
  <c r="K17" i="21"/>
  <c r="J10" i="21"/>
  <c r="K10" i="21"/>
  <c r="H11" i="19"/>
  <c r="I11" i="19"/>
  <c r="K19" i="21" l="1"/>
  <c r="J19" i="21"/>
  <c r="H19" i="19"/>
  <c r="I19" i="19"/>
  <c r="H16" i="19"/>
  <c r="I16" i="19"/>
  <c r="F21" i="21"/>
  <c r="I21" i="21" s="1"/>
  <c r="I20" i="21"/>
  <c r="J18" i="21"/>
  <c r="K18" i="21"/>
  <c r="K21" i="21" l="1"/>
  <c r="J21" i="21"/>
  <c r="J20" i="21"/>
  <c r="K20" i="21"/>
  <c r="I25" i="21"/>
  <c r="G18" i="19"/>
  <c r="K25" i="21" l="1"/>
  <c r="H18" i="19"/>
  <c r="H20" i="19" s="1"/>
  <c r="G20" i="19"/>
  <c r="I18" i="19"/>
  <c r="I20" i="19" s="1"/>
  <c r="J25" i="21"/>
  <c r="N16" i="3" l="1"/>
  <c r="M9" i="3"/>
  <c r="M36" i="3" s="1"/>
  <c r="K9" i="3"/>
  <c r="K36" i="3" s="1"/>
  <c r="N15" i="3" l="1"/>
  <c r="N9" i="3"/>
  <c r="N36" i="3" s="1"/>
  <c r="AJ46" i="6"/>
  <c r="H68" i="6"/>
  <c r="H45" i="6"/>
  <c r="AJ45" i="6" s="1"/>
  <c r="G43" i="41" s="1"/>
  <c r="H69" i="6"/>
  <c r="G26" i="41" l="1"/>
  <c r="S26" i="41" s="1"/>
  <c r="F39" i="31"/>
  <c r="F38" i="31" s="1"/>
  <c r="F56" i="31" s="1"/>
  <c r="G56" i="31" s="1"/>
  <c r="G44" i="41"/>
  <c r="H29" i="6"/>
  <c r="H302" i="6" s="1"/>
  <c r="AJ68" i="6"/>
  <c r="G69" i="41" s="1"/>
  <c r="AJ69" i="6"/>
  <c r="G70" i="41" s="1"/>
  <c r="F55" i="31" l="1"/>
  <c r="G55" i="31" s="1"/>
  <c r="G39" i="31"/>
  <c r="G38" i="31"/>
  <c r="G27" i="41"/>
  <c r="S27" i="41"/>
  <c r="H304" i="6"/>
  <c r="AJ29" i="6"/>
  <c r="AJ258" i="6" s="1"/>
  <c r="H28" i="6"/>
  <c r="H30" i="6"/>
  <c r="AJ30" i="6" s="1"/>
  <c r="H276" i="6"/>
  <c r="H258" i="6"/>
  <c r="AA18" i="41"/>
  <c r="S44" i="41"/>
  <c r="AJ276" i="6" l="1"/>
  <c r="D13" i="18" s="1"/>
  <c r="F13" i="18" s="1"/>
  <c r="J13" i="18" s="1"/>
  <c r="M13" i="18" s="1"/>
  <c r="F22" i="31"/>
  <c r="G22" i="31" s="1"/>
  <c r="AJ28" i="6"/>
  <c r="AJ24" i="6"/>
  <c r="O3" i="18" s="1"/>
  <c r="I6" i="19" s="1"/>
  <c r="I8" i="19" s="1"/>
  <c r="U44" i="41"/>
  <c r="S43" i="41"/>
  <c r="S69" i="41" s="1"/>
  <c r="AJ254" i="6"/>
  <c r="D8" i="18"/>
  <c r="F10" i="18" l="1"/>
  <c r="J10" i="18" s="1"/>
  <c r="O5" i="18"/>
  <c r="O18" i="18" s="1"/>
  <c r="F11" i="18"/>
  <c r="M11" i="18" s="1"/>
  <c r="F8" i="18"/>
  <c r="J8" i="18" s="1"/>
  <c r="M8" i="18" s="1"/>
  <c r="U43" i="41"/>
  <c r="AW22" i="41"/>
  <c r="AW21" i="41" s="1"/>
  <c r="S70" i="41"/>
  <c r="N21" i="18"/>
  <c r="N8" i="18" l="1"/>
  <c r="M10" i="18"/>
  <c r="N10" i="18" s="1"/>
  <c r="O13" i="18"/>
  <c r="N13" i="18"/>
  <c r="O15" i="18"/>
  <c r="N16" i="18"/>
  <c r="N18" i="18"/>
  <c r="O20" i="18"/>
  <c r="N17" i="18"/>
  <c r="O16" i="18"/>
  <c r="O17" i="18"/>
  <c r="O21" i="18"/>
  <c r="N15" i="18"/>
  <c r="N20" i="18"/>
  <c r="O8" i="18"/>
  <c r="J11" i="18"/>
  <c r="O11" i="18"/>
  <c r="N11" i="18"/>
  <c r="M22" i="18" l="1"/>
  <c r="G12" i="19" s="1"/>
  <c r="I12" i="19" s="1"/>
  <c r="I14" i="19" s="1"/>
  <c r="I28" i="19" s="1"/>
  <c r="O10" i="18"/>
  <c r="O22" i="18" s="1"/>
  <c r="N22" i="18"/>
  <c r="H12" i="19" l="1"/>
  <c r="H14" i="19" s="1"/>
  <c r="H28" i="19" s="1"/>
  <c r="G14" i="19"/>
  <c r="G28"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6" authorId="0" shapeId="0" xr:uid="{79AF8161-0D82-42EE-B92C-DABF97842BD0}">
      <text>
        <r>
          <rPr>
            <b/>
            <sz val="9"/>
            <color indexed="81"/>
            <rFont val="Tahoma"/>
            <family val="2"/>
          </rPr>
          <t>User:</t>
        </r>
        <r>
          <rPr>
            <sz val="9"/>
            <color indexed="81"/>
            <rFont val="Tahoma"/>
            <family val="2"/>
          </rPr>
          <t xml:space="preserve">
Start Up PMG 1</t>
        </r>
      </text>
    </comment>
    <comment ref="L6" authorId="0" shapeId="0" xr:uid="{F75F3C03-0C24-4564-A78F-592F3BF7747A}">
      <text>
        <r>
          <rPr>
            <b/>
            <sz val="9"/>
            <color indexed="81"/>
            <rFont val="Tahoma"/>
            <family val="2"/>
          </rPr>
          <t>User:</t>
        </r>
        <r>
          <rPr>
            <sz val="9"/>
            <color indexed="81"/>
            <rFont val="Tahoma"/>
            <family val="2"/>
          </rPr>
          <t xml:space="preserve">
Stop Plant</t>
        </r>
      </text>
    </comment>
    <comment ref="L23" authorId="0" shapeId="0" xr:uid="{BDD63169-F68A-4C99-88CD-49DD68A12808}">
      <text>
        <r>
          <rPr>
            <b/>
            <sz val="9"/>
            <color indexed="81"/>
            <rFont val="Tahoma"/>
            <family val="2"/>
          </rPr>
          <t>User:</t>
        </r>
        <r>
          <rPr>
            <sz val="9"/>
            <color indexed="81"/>
            <rFont val="Tahoma"/>
            <family val="2"/>
          </rPr>
          <t xml:space="preserve">
Proses filling dari TK 131 ke CR</t>
        </r>
      </text>
    </comment>
    <comment ref="Y23" authorId="0" shapeId="0" xr:uid="{3412172D-A2F5-402A-8029-10588F844C7C}">
      <text>
        <r>
          <rPr>
            <b/>
            <sz val="9"/>
            <color indexed="81"/>
            <rFont val="Tahoma"/>
            <family val="2"/>
          </rPr>
          <t>User:</t>
        </r>
        <r>
          <rPr>
            <sz val="9"/>
            <color indexed="81"/>
            <rFont val="Tahoma"/>
            <family val="2"/>
          </rPr>
          <t xml:space="preserve">
Proses IV 58,
Chiller high temperature</t>
        </r>
      </text>
    </comment>
    <comment ref="AH23" authorId="0" shapeId="0" xr:uid="{D86FF20D-E326-4795-AEE1-C523DAEA85EA}">
      <text>
        <r>
          <rPr>
            <b/>
            <sz val="9"/>
            <color indexed="81"/>
            <rFont val="Tahoma"/>
            <family val="2"/>
          </rPr>
          <t>User:</t>
        </r>
        <r>
          <rPr>
            <sz val="9"/>
            <color indexed="81"/>
            <rFont val="Tahoma"/>
            <family val="2"/>
          </rPr>
          <t xml:space="preserve">
Stop Plant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Q13" authorId="0" shapeId="0" xr:uid="{CE1BC215-84C5-4486-B01F-C05B16C6E044}">
      <text>
        <r>
          <rPr>
            <b/>
            <sz val="9"/>
            <color indexed="81"/>
            <rFont val="Tahoma"/>
            <family val="2"/>
          </rPr>
          <t>User:</t>
        </r>
        <r>
          <rPr>
            <sz val="9"/>
            <color indexed="81"/>
            <rFont val="Tahoma"/>
            <family val="2"/>
          </rPr>
          <t xml:space="preserve">
transmitter blm akurat </t>
        </r>
      </text>
    </comment>
    <comment ref="N14" authorId="0" shapeId="0" xr:uid="{FBF04807-FF08-46E3-9A6C-762D6323FDCD}">
      <text>
        <r>
          <rPr>
            <b/>
            <sz val="9"/>
            <color indexed="81"/>
            <rFont val="Tahoma"/>
            <family val="2"/>
          </rPr>
          <t>User:</t>
        </r>
        <r>
          <rPr>
            <sz val="9"/>
            <color indexed="81"/>
            <rFont val="Tahoma"/>
            <family val="2"/>
          </rPr>
          <t xml:space="preserve">
sounding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6" authorId="0" shapeId="0" xr:uid="{240DDE34-97C5-4026-859C-A24C5B3D1AAC}">
      <text>
        <r>
          <rPr>
            <b/>
            <sz val="9"/>
            <color indexed="81"/>
            <rFont val="Tahoma"/>
            <family val="2"/>
          </rPr>
          <t>User:</t>
        </r>
        <r>
          <rPr>
            <sz val="9"/>
            <color indexed="81"/>
            <rFont val="Tahoma"/>
            <family val="2"/>
          </rPr>
          <t xml:space="preserve"> 
- Stok Opname</t>
        </r>
      </text>
    </comment>
    <comment ref="H6" authorId="0" shapeId="0" xr:uid="{1B267A29-A8F4-4E21-8857-C730F6F2D847}">
      <text>
        <r>
          <rPr>
            <b/>
            <sz val="9"/>
            <color indexed="81"/>
            <rFont val="Tahoma"/>
            <family val="2"/>
          </rPr>
          <t>User:</t>
        </r>
        <r>
          <rPr>
            <sz val="9"/>
            <color indexed="81"/>
            <rFont val="Tahoma"/>
            <family val="2"/>
          </rPr>
          <t xml:space="preserve">
Bongkar Niagara 4</t>
        </r>
      </text>
    </comment>
    <comment ref="I6" authorId="0" shapeId="0" xr:uid="{65A9CCD3-05A6-448D-B6BD-56045382DDFA}">
      <text>
        <r>
          <rPr>
            <b/>
            <sz val="9"/>
            <color indexed="81"/>
            <rFont val="Tahoma"/>
            <family val="2"/>
          </rPr>
          <t>User:</t>
        </r>
        <r>
          <rPr>
            <sz val="9"/>
            <color indexed="81"/>
            <rFont val="Tahoma"/>
            <family val="2"/>
          </rPr>
          <t xml:space="preserve">
Plant Hold terkait pekerjaan jalur PFAD</t>
        </r>
      </text>
    </comment>
    <comment ref="J6" authorId="0" shapeId="0" xr:uid="{865CF3C0-C23A-475E-88D8-0377E0058252}">
      <text>
        <r>
          <rPr>
            <b/>
            <sz val="9"/>
            <color indexed="81"/>
            <rFont val="Tahoma"/>
            <family val="2"/>
          </rPr>
          <t>User:</t>
        </r>
        <r>
          <rPr>
            <sz val="9"/>
            <color indexed="81"/>
            <rFont val="Tahoma"/>
            <family val="2"/>
          </rPr>
          <t xml:space="preserve">
Ganti Filter Leaf Niagara 3</t>
        </r>
      </text>
    </comment>
    <comment ref="K6" authorId="0" shapeId="0" xr:uid="{18A5A8B0-28CE-4A0B-A3D5-BC151765D371}">
      <text>
        <r>
          <rPr>
            <b/>
            <sz val="9"/>
            <color indexed="81"/>
            <rFont val="Tahoma"/>
            <family val="2"/>
          </rPr>
          <t>User:</t>
        </r>
        <r>
          <rPr>
            <sz val="9"/>
            <color indexed="81"/>
            <rFont val="Tahoma"/>
            <family val="2"/>
          </rPr>
          <t xml:space="preserve">
Penyesuaian level TK 131 dan 132
</t>
        </r>
      </text>
    </comment>
    <comment ref="L6" authorId="0" shapeId="0" xr:uid="{480BF25E-4F98-4864-8029-65AF17CE0A84}">
      <text>
        <r>
          <rPr>
            <b/>
            <sz val="9"/>
            <color indexed="81"/>
            <rFont val="Tahoma"/>
            <family val="2"/>
          </rPr>
          <t>User:</t>
        </r>
        <r>
          <rPr>
            <sz val="9"/>
            <color indexed="81"/>
            <rFont val="Tahoma"/>
            <family val="2"/>
          </rPr>
          <t xml:space="preserve">
Proses TK 134,
Ganti Niagara 1</t>
        </r>
      </text>
    </comment>
    <comment ref="M6" authorId="0" shapeId="0" xr:uid="{292D67CC-97CB-4C6A-AD76-F42E5BE36BE4}">
      <text>
        <r>
          <rPr>
            <b/>
            <sz val="9"/>
            <color indexed="81"/>
            <rFont val="Tahoma"/>
            <family val="2"/>
          </rPr>
          <t>User:</t>
        </r>
        <r>
          <rPr>
            <sz val="9"/>
            <color indexed="81"/>
            <rFont val="Tahoma"/>
            <family val="2"/>
          </rPr>
          <t xml:space="preserve">
Feed 104, Tarik bottom</t>
        </r>
      </text>
    </comment>
    <comment ref="N6" authorId="0" shapeId="0" xr:uid="{66904599-9E12-4C65-ADE9-57840BDEFE5B}">
      <text>
        <r>
          <rPr>
            <b/>
            <sz val="9"/>
            <color indexed="81"/>
            <rFont val="Tahoma"/>
            <family val="2"/>
          </rPr>
          <t>User:</t>
        </r>
        <r>
          <rPr>
            <sz val="9"/>
            <color indexed="81"/>
            <rFont val="Tahoma"/>
            <family val="2"/>
          </rPr>
          <t xml:space="preserve">
Feed 104, Tarik bottom</t>
        </r>
      </text>
    </comment>
    <comment ref="O6" authorId="0" shapeId="0" xr:uid="{1C2159A8-5C97-4301-8FDE-DE066A87D486}">
      <text>
        <r>
          <rPr>
            <b/>
            <sz val="9"/>
            <color indexed="81"/>
            <rFont val="Tahoma"/>
            <family val="2"/>
          </rPr>
          <t>User:</t>
        </r>
        <r>
          <rPr>
            <sz val="9"/>
            <color indexed="81"/>
            <rFont val="Tahoma"/>
            <family val="2"/>
          </rPr>
          <t xml:space="preserve">
Ganti filter leaf niagara 5</t>
        </r>
      </text>
    </comment>
    <comment ref="P6" authorId="0" shapeId="0" xr:uid="{27E645D8-CD12-420F-839C-41B8FD57CE30}">
      <text>
        <r>
          <rPr>
            <b/>
            <sz val="9"/>
            <color indexed="81"/>
            <rFont val="Tahoma"/>
            <family val="2"/>
          </rPr>
          <t>User:</t>
        </r>
        <r>
          <rPr>
            <sz val="9"/>
            <color indexed="81"/>
            <rFont val="Tahoma"/>
            <family val="2"/>
          </rPr>
          <t xml:space="preserve">
Ganti Filter leaf N2</t>
        </r>
      </text>
    </comment>
    <comment ref="R6" authorId="0" shapeId="0" xr:uid="{68779C9F-208A-4FE1-B5AB-530982AA1A03}">
      <text>
        <r>
          <rPr>
            <b/>
            <sz val="9"/>
            <color indexed="81"/>
            <rFont val="Tahoma"/>
            <family val="2"/>
          </rPr>
          <t>User:</t>
        </r>
        <r>
          <rPr>
            <sz val="9"/>
            <color indexed="81"/>
            <rFont val="Tahoma"/>
            <family val="2"/>
          </rPr>
          <t xml:space="preserve">
Penyesuaian level TK 131 &amp; 132</t>
        </r>
      </text>
    </comment>
    <comment ref="S6" authorId="0" shapeId="0" xr:uid="{40324641-46CC-4ECE-B6AA-814F61190F93}">
      <text>
        <r>
          <rPr>
            <b/>
            <sz val="9"/>
            <color indexed="81"/>
            <rFont val="Tahoma"/>
            <family val="2"/>
          </rPr>
          <t>User:</t>
        </r>
        <r>
          <rPr>
            <sz val="9"/>
            <color indexed="81"/>
            <rFont val="Tahoma"/>
            <family val="2"/>
          </rPr>
          <t xml:space="preserve">
* Penyesuaian level TK 131 &amp; 132,
* Bongkar Filter Leaf N4</t>
        </r>
      </text>
    </comment>
    <comment ref="T6" authorId="0" shapeId="0" xr:uid="{695ACFEB-77FC-4790-9A1C-AAFEE44C5BB8}">
      <text>
        <r>
          <rPr>
            <b/>
            <sz val="9"/>
            <color indexed="81"/>
            <rFont val="Tahoma"/>
            <family val="2"/>
          </rPr>
          <t>User:</t>
        </r>
        <r>
          <rPr>
            <sz val="9"/>
            <color indexed="81"/>
            <rFont val="Tahoma"/>
            <family val="2"/>
          </rPr>
          <t xml:space="preserve">
Penyesuaian TK Rpo (131/132)</t>
        </r>
      </text>
    </comment>
    <comment ref="U6" authorId="0" shapeId="0" xr:uid="{B82535F7-2AED-4974-803B-E373DD9F2461}">
      <text>
        <r>
          <rPr>
            <b/>
            <sz val="9"/>
            <color indexed="81"/>
            <rFont val="Tahoma"/>
            <family val="2"/>
          </rPr>
          <t>User:</t>
        </r>
        <r>
          <rPr>
            <sz val="9"/>
            <color indexed="81"/>
            <rFont val="Tahoma"/>
            <family val="2"/>
          </rPr>
          <t xml:space="preserve">
Ganti Filter Leaf N1 dan Tapping N3</t>
        </r>
      </text>
    </comment>
    <comment ref="V6" authorId="0" shapeId="0" xr:uid="{1A57649B-4BAB-4AA9-9FA5-7A985D6E4891}">
      <text>
        <r>
          <rPr>
            <b/>
            <sz val="9"/>
            <color indexed="81"/>
            <rFont val="Tahoma"/>
            <family val="2"/>
          </rPr>
          <t>User:</t>
        </r>
        <r>
          <rPr>
            <sz val="9"/>
            <color indexed="81"/>
            <rFont val="Tahoma"/>
            <family val="2"/>
          </rPr>
          <t xml:space="preserve">
11.33 Plant start kembali,
13.00 Power Trip dan plant hold
13.20 Power sudah masuk dari PLN menunggu suply steam dari MP Boiler
13.50 Supply steam to plant
14.00 HPB trip 
16.00 Prepare produk</t>
        </r>
      </text>
    </comment>
    <comment ref="W6" authorId="0" shapeId="0" xr:uid="{83B68D2D-3FF6-49BE-9CDC-EA8C06A5B134}">
      <text>
        <r>
          <rPr>
            <b/>
            <sz val="9"/>
            <color indexed="81"/>
            <rFont val="Tahoma"/>
            <family val="2"/>
          </rPr>
          <t>User:</t>
        </r>
        <r>
          <rPr>
            <sz val="9"/>
            <color indexed="81"/>
            <rFont val="Tahoma"/>
            <family val="2"/>
          </rPr>
          <t xml:space="preserve">
Ganti filter leaf N5</t>
        </r>
      </text>
    </comment>
    <comment ref="Z6" authorId="0" shapeId="0" xr:uid="{4310E55B-8FE6-4C85-9534-63F9EC394DDC}">
      <text>
        <r>
          <rPr>
            <b/>
            <sz val="9"/>
            <color indexed="81"/>
            <rFont val="Tahoma"/>
            <family val="2"/>
          </rPr>
          <t>User:</t>
        </r>
        <r>
          <rPr>
            <sz val="9"/>
            <color indexed="81"/>
            <rFont val="Tahoma"/>
            <family val="2"/>
          </rPr>
          <t xml:space="preserve">
Ganti N3 pukul 23.00</t>
        </r>
      </text>
    </comment>
    <comment ref="AA6" authorId="0" shapeId="0" xr:uid="{9517FCC2-E48F-4311-A365-1AE2FBA28B19}">
      <text>
        <r>
          <rPr>
            <b/>
            <sz val="9"/>
            <color indexed="81"/>
            <rFont val="Tahoma"/>
            <family val="2"/>
          </rPr>
          <t>User:</t>
        </r>
        <r>
          <rPr>
            <sz val="9"/>
            <color indexed="81"/>
            <rFont val="Tahoma"/>
            <family val="2"/>
          </rPr>
          <t xml:space="preserve">
Ganti leaf Niagara 4</t>
        </r>
      </text>
    </comment>
    <comment ref="AB6" authorId="0" shapeId="0" xr:uid="{0FBF75BE-E05D-4FA6-8BA5-9702D6FA7337}">
      <text>
        <r>
          <rPr>
            <b/>
            <sz val="9"/>
            <color indexed="81"/>
            <rFont val="Tahoma"/>
            <family val="2"/>
          </rPr>
          <t>User:</t>
        </r>
        <r>
          <rPr>
            <sz val="9"/>
            <color indexed="81"/>
            <rFont val="Tahoma"/>
            <family val="2"/>
          </rPr>
          <t xml:space="preserve">
Plant normal
</t>
        </r>
      </text>
    </comment>
    <comment ref="AC6" authorId="0" shapeId="0" xr:uid="{3D39014E-0751-4FF0-9F44-875019434F18}">
      <text>
        <r>
          <rPr>
            <b/>
            <sz val="9"/>
            <color indexed="81"/>
            <rFont val="Tahoma"/>
            <family val="2"/>
          </rPr>
          <t>User:</t>
        </r>
        <r>
          <rPr>
            <sz val="9"/>
            <color indexed="81"/>
            <rFont val="Tahoma"/>
            <family val="2"/>
          </rPr>
          <t xml:space="preserve">
Penyesuaian Level TK 131 TK 132
</t>
        </r>
      </text>
    </comment>
    <comment ref="AD6" authorId="0" shapeId="0" xr:uid="{40594204-3FF7-4E11-9F10-3479DBEB230F}">
      <text>
        <r>
          <rPr>
            <b/>
            <sz val="9"/>
            <color indexed="81"/>
            <rFont val="Tahoma"/>
            <family val="2"/>
          </rPr>
          <t>User:</t>
        </r>
        <r>
          <rPr>
            <sz val="9"/>
            <color indexed="81"/>
            <rFont val="Tahoma"/>
            <family val="2"/>
          </rPr>
          <t xml:space="preserve">
Penyesuaian level TK 131 132</t>
        </r>
      </text>
    </comment>
    <comment ref="AF6" authorId="0" shapeId="0" xr:uid="{3FC25BD3-5B74-4C53-94B7-68869E65B225}">
      <text>
        <r>
          <rPr>
            <b/>
            <sz val="9"/>
            <color indexed="81"/>
            <rFont val="Tahoma"/>
            <family val="2"/>
          </rPr>
          <t>User:</t>
        </r>
        <r>
          <rPr>
            <sz val="9"/>
            <color indexed="81"/>
            <rFont val="Tahoma"/>
            <family val="2"/>
          </rPr>
          <t xml:space="preserve">
Tanki 131/132 Low Level</t>
        </r>
      </text>
    </comment>
    <comment ref="AG6" authorId="0" shapeId="0" xr:uid="{37EF9E1D-E77A-4D06-96EC-F3B77F273FC0}">
      <text>
        <r>
          <rPr>
            <b/>
            <sz val="9"/>
            <color indexed="81"/>
            <rFont val="Tahoma"/>
            <family val="2"/>
          </rPr>
          <t>User:</t>
        </r>
        <r>
          <rPr>
            <sz val="9"/>
            <color indexed="81"/>
            <rFont val="Tahoma"/>
            <family val="2"/>
          </rPr>
          <t xml:space="preserve">
Pergantian Leaf N1</t>
        </r>
      </text>
    </comment>
    <comment ref="AH6" authorId="0" shapeId="0" xr:uid="{7B5D5EF0-8DCD-4E52-93B3-A2207281FCA7}">
      <text>
        <r>
          <rPr>
            <b/>
            <sz val="9"/>
            <color indexed="81"/>
            <rFont val="Tahoma"/>
            <family val="2"/>
          </rPr>
          <t>User:</t>
        </r>
        <r>
          <rPr>
            <sz val="9"/>
            <color indexed="81"/>
            <rFont val="Tahoma"/>
            <family val="2"/>
          </rPr>
          <t xml:space="preserve">
Ganti Leaf N5</t>
        </r>
      </text>
    </comment>
    <comment ref="O23" authorId="0" shapeId="0" xr:uid="{21AA1386-8A1A-4651-9E59-2A60A4A87A14}">
      <text>
        <r>
          <rPr>
            <b/>
            <sz val="9"/>
            <color indexed="81"/>
            <rFont val="Tahoma"/>
            <family val="2"/>
          </rPr>
          <t>User:</t>
        </r>
        <r>
          <rPr>
            <sz val="9"/>
            <color indexed="81"/>
            <rFont val="Tahoma"/>
            <family val="2"/>
          </rPr>
          <t xml:space="preserve">
Proses IV 58
</t>
        </r>
      </text>
    </comment>
    <comment ref="P23" authorId="0" shapeId="0" xr:uid="{0E95647C-6D8B-4768-A643-8FC43825F88B}">
      <text>
        <r>
          <rPr>
            <b/>
            <sz val="9"/>
            <color indexed="81"/>
            <rFont val="Tahoma"/>
            <family val="2"/>
          </rPr>
          <t>User:</t>
        </r>
        <r>
          <rPr>
            <sz val="9"/>
            <color indexed="81"/>
            <rFont val="Tahoma"/>
            <family val="2"/>
          </rPr>
          <t xml:space="preserve">
Proses IV 56
</t>
        </r>
      </text>
    </comment>
    <comment ref="Q23" authorId="0" shapeId="0" xr:uid="{B5D16AA3-0665-430F-A131-00CD26BB7362}">
      <text>
        <r>
          <rPr>
            <b/>
            <sz val="9"/>
            <color indexed="81"/>
            <rFont val="Tahoma"/>
            <family val="2"/>
          </rPr>
          <t>User:</t>
        </r>
        <r>
          <rPr>
            <sz val="9"/>
            <color indexed="81"/>
            <rFont val="Tahoma"/>
            <family val="2"/>
          </rPr>
          <t xml:space="preserve">
Proses IV 56
</t>
        </r>
      </text>
    </comment>
    <comment ref="R23" authorId="0" shapeId="0" xr:uid="{236EBAB9-A1FD-4EDA-9CE8-755C753A3C59}">
      <text>
        <r>
          <rPr>
            <b/>
            <sz val="9"/>
            <color indexed="81"/>
            <rFont val="Tahoma"/>
            <family val="2"/>
          </rPr>
          <t>User:</t>
        </r>
        <r>
          <rPr>
            <sz val="9"/>
            <color indexed="81"/>
            <rFont val="Tahoma"/>
            <family val="2"/>
          </rPr>
          <t xml:space="preserve">
Proses IV 56
</t>
        </r>
      </text>
    </comment>
    <comment ref="S23" authorId="0" shapeId="0" xr:uid="{E09B123D-92C3-47AD-82C4-93888C80EC6E}">
      <text>
        <r>
          <rPr>
            <b/>
            <sz val="9"/>
            <color indexed="81"/>
            <rFont val="Tahoma"/>
            <family val="2"/>
          </rPr>
          <t>User:</t>
        </r>
        <r>
          <rPr>
            <sz val="9"/>
            <color indexed="81"/>
            <rFont val="Tahoma"/>
            <family val="2"/>
          </rPr>
          <t xml:space="preserve">
Proses IV 56
</t>
        </r>
      </text>
    </comment>
    <comment ref="T23" authorId="0" shapeId="0" xr:uid="{E02C4141-B7A4-4CCC-94EF-185DBF600FDA}">
      <text>
        <r>
          <rPr>
            <b/>
            <sz val="9"/>
            <color indexed="81"/>
            <rFont val="Tahoma"/>
            <family val="2"/>
          </rPr>
          <t>User:</t>
        </r>
        <r>
          <rPr>
            <sz val="9"/>
            <color indexed="81"/>
            <rFont val="Tahoma"/>
            <family val="2"/>
          </rPr>
          <t xml:space="preserve">
Proses IV 56
</t>
        </r>
      </text>
    </comment>
    <comment ref="U23" authorId="0" shapeId="0" xr:uid="{C4172F0E-0D7E-489C-8959-BADE3B9C08A2}">
      <text>
        <r>
          <rPr>
            <b/>
            <sz val="9"/>
            <color indexed="81"/>
            <rFont val="Tahoma"/>
            <family val="2"/>
          </rPr>
          <t>User:</t>
        </r>
        <r>
          <rPr>
            <sz val="9"/>
            <color indexed="81"/>
            <rFont val="Tahoma"/>
            <family val="2"/>
          </rPr>
          <t xml:space="preserve">
Proses IV 56
</t>
        </r>
      </text>
    </comment>
    <comment ref="V23" authorId="0" shapeId="0" xr:uid="{612B8804-9B91-44D5-88A5-6CFDCA8F0C28}">
      <text>
        <r>
          <rPr>
            <b/>
            <sz val="9"/>
            <color indexed="81"/>
            <rFont val="Tahoma"/>
            <family val="2"/>
          </rPr>
          <t>User:</t>
        </r>
        <r>
          <rPr>
            <sz val="9"/>
            <color indexed="81"/>
            <rFont val="Tahoma"/>
            <family val="2"/>
          </rPr>
          <t xml:space="preserve">
Proses IV 56
</t>
        </r>
      </text>
    </comment>
    <comment ref="W23" authorId="0" shapeId="0" xr:uid="{C246E317-FEDC-4F79-AF7F-C4D22610CA9F}">
      <text>
        <r>
          <rPr>
            <b/>
            <sz val="9"/>
            <color indexed="81"/>
            <rFont val="Tahoma"/>
            <family val="2"/>
          </rPr>
          <t>User:</t>
        </r>
        <r>
          <rPr>
            <sz val="9"/>
            <color indexed="81"/>
            <rFont val="Tahoma"/>
            <family val="2"/>
          </rPr>
          <t xml:space="preserve">
Proses IV 56
</t>
        </r>
      </text>
    </comment>
    <comment ref="X23" authorId="0" shapeId="0" xr:uid="{C19834A8-37A1-49BA-8D82-B69D75D682FE}">
      <text>
        <r>
          <rPr>
            <b/>
            <sz val="9"/>
            <color indexed="81"/>
            <rFont val="Tahoma"/>
            <family val="2"/>
          </rPr>
          <t>User:</t>
        </r>
        <r>
          <rPr>
            <sz val="9"/>
            <color indexed="81"/>
            <rFont val="Tahoma"/>
            <family val="2"/>
          </rPr>
          <t xml:space="preserve">
Proses IV 56
</t>
        </r>
      </text>
    </comment>
    <comment ref="Y23" authorId="0" shapeId="0" xr:uid="{B46E49A0-4535-4CB5-9822-E860E005396E}">
      <text>
        <r>
          <rPr>
            <b/>
            <sz val="9"/>
            <color indexed="81"/>
            <rFont val="Tahoma"/>
            <family val="2"/>
          </rPr>
          <t>User:</t>
        </r>
        <r>
          <rPr>
            <sz val="9"/>
            <color indexed="81"/>
            <rFont val="Tahoma"/>
            <family val="2"/>
          </rPr>
          <t xml:space="preserve">
Proses IV 56 &amp; 58
</t>
        </r>
      </text>
    </comment>
    <comment ref="Z23" authorId="0" shapeId="0" xr:uid="{17637F96-8694-41A9-BD86-C76C313FE155}">
      <text>
        <r>
          <rPr>
            <b/>
            <sz val="9"/>
            <color indexed="81"/>
            <rFont val="Tahoma"/>
            <family val="2"/>
          </rPr>
          <t>User:</t>
        </r>
        <r>
          <rPr>
            <sz val="9"/>
            <color indexed="81"/>
            <rFont val="Tahoma"/>
            <family val="2"/>
          </rPr>
          <t xml:space="preserve">
Proses IV 58
</t>
        </r>
      </text>
    </comment>
    <comment ref="AA23" authorId="0" shapeId="0" xr:uid="{45591683-0E2A-4213-8B0D-37312CB6A3DA}">
      <text>
        <r>
          <rPr>
            <b/>
            <sz val="9"/>
            <color indexed="81"/>
            <rFont val="Tahoma"/>
            <family val="2"/>
          </rPr>
          <t>User:</t>
        </r>
        <r>
          <rPr>
            <sz val="9"/>
            <color indexed="81"/>
            <rFont val="Tahoma"/>
            <family val="2"/>
          </rPr>
          <t xml:space="preserve">
Proses IV 58
</t>
        </r>
      </text>
    </comment>
    <comment ref="AB23" authorId="0" shapeId="0" xr:uid="{816E2BEE-3C5C-409C-BA38-5CFFDF7C3AC7}">
      <text>
        <r>
          <rPr>
            <b/>
            <sz val="9"/>
            <color indexed="81"/>
            <rFont val="Tahoma"/>
            <family val="2"/>
          </rPr>
          <t>User:</t>
        </r>
        <r>
          <rPr>
            <sz val="9"/>
            <color indexed="81"/>
            <rFont val="Tahoma"/>
            <family val="2"/>
          </rPr>
          <t xml:space="preserve">
Proses IV 58
</t>
        </r>
      </text>
    </comment>
    <comment ref="AE23" authorId="0" shapeId="0" xr:uid="{BD9965CF-620C-4117-9DDB-660AFECC6F71}">
      <text>
        <r>
          <rPr>
            <b/>
            <sz val="9"/>
            <color indexed="81"/>
            <rFont val="Tahoma"/>
            <family val="2"/>
          </rPr>
          <t>User:</t>
        </r>
        <r>
          <rPr>
            <sz val="9"/>
            <color indexed="81"/>
            <rFont val="Tahoma"/>
            <family val="2"/>
          </rPr>
          <t xml:space="preserve">
Proses IV 56
</t>
        </r>
      </text>
    </comment>
    <comment ref="AF23" authorId="0" shapeId="0" xr:uid="{2A752BAF-ED12-4761-8628-B91F1AE0A529}">
      <text>
        <r>
          <rPr>
            <b/>
            <sz val="9"/>
            <color indexed="81"/>
            <rFont val="Tahoma"/>
            <family val="2"/>
          </rPr>
          <t>User:</t>
        </r>
        <r>
          <rPr>
            <sz val="9"/>
            <color indexed="81"/>
            <rFont val="Tahoma"/>
            <family val="2"/>
          </rPr>
          <t xml:space="preserve">
Cleaning tubing chiller B, 
Proses IV 56
Total olein IV 56 ke TK 135 = 283,4T
Total olein IV 56 ke TK 112 = 458,5 T
</t>
        </r>
      </text>
    </comment>
    <comment ref="AG23" authorId="0" shapeId="0" xr:uid="{1B60BF27-0574-4C41-8376-49C6DABFC7C8}">
      <text>
        <r>
          <rPr>
            <b/>
            <sz val="9"/>
            <color indexed="81"/>
            <rFont val="Tahoma"/>
            <family val="2"/>
          </rPr>
          <t>User:</t>
        </r>
        <r>
          <rPr>
            <sz val="9"/>
            <color indexed="81"/>
            <rFont val="Tahoma"/>
            <family val="2"/>
          </rPr>
          <t xml:space="preserve">
RBDPO Shortage
Proses IV 56</t>
        </r>
      </text>
    </comment>
    <comment ref="AH23" authorId="0" shapeId="0" xr:uid="{B79A45B8-51CB-4454-A803-9E57401F60BE}">
      <text>
        <r>
          <rPr>
            <b/>
            <sz val="9"/>
            <color indexed="81"/>
            <rFont val="Tahoma"/>
            <family val="2"/>
          </rPr>
          <t>User:</t>
        </r>
        <r>
          <rPr>
            <sz val="9"/>
            <color indexed="81"/>
            <rFont val="Tahoma"/>
            <family val="2"/>
          </rPr>
          <t xml:space="preserve">
Proses IV 56
Olein IV 56 ke TK 135 = 337,8 T
Olein IV 56 ke TK 112 = 1230,3 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Q13" authorId="0" shapeId="0" xr:uid="{86A29DA1-D132-4DD0-B82B-3931D21749F8}">
      <text>
        <r>
          <rPr>
            <b/>
            <sz val="9"/>
            <color indexed="81"/>
            <rFont val="Tahoma"/>
            <family val="2"/>
          </rPr>
          <t>User:</t>
        </r>
        <r>
          <rPr>
            <sz val="9"/>
            <color indexed="81"/>
            <rFont val="Tahoma"/>
            <family val="2"/>
          </rPr>
          <t xml:space="preserve">
transmitter blm akurat </t>
        </r>
      </text>
    </comment>
    <comment ref="N14" authorId="0" shapeId="0" xr:uid="{25F80C65-54F1-4E72-9C5B-4591A34B58AD}">
      <text>
        <r>
          <rPr>
            <b/>
            <sz val="9"/>
            <color indexed="81"/>
            <rFont val="Tahoma"/>
            <family val="2"/>
          </rPr>
          <t>User:</t>
        </r>
        <r>
          <rPr>
            <sz val="9"/>
            <color indexed="81"/>
            <rFont val="Tahoma"/>
            <family val="2"/>
          </rPr>
          <t xml:space="preserve">
sounding
</t>
        </r>
      </text>
    </comment>
  </commentList>
</comments>
</file>

<file path=xl/sharedStrings.xml><?xml version="1.0" encoding="utf-8"?>
<sst xmlns="http://schemas.openxmlformats.org/spreadsheetml/2006/main" count="4644" uniqueCount="1159">
  <si>
    <t xml:space="preserve"> kWH </t>
  </si>
  <si>
    <t>Total</t>
  </si>
  <si>
    <t>Kwh</t>
  </si>
  <si>
    <t>PLN</t>
  </si>
  <si>
    <t>Incoming</t>
  </si>
  <si>
    <t>POWER CONSUMPTION</t>
  </si>
  <si>
    <t>Waste Water (Effluent)</t>
  </si>
  <si>
    <t>Others</t>
  </si>
  <si>
    <t>RO Product</t>
  </si>
  <si>
    <t>Softener Product (to Fractionation)</t>
  </si>
  <si>
    <t>Softener Product (to Refinery)</t>
  </si>
  <si>
    <t>Outgoing</t>
  </si>
  <si>
    <t>Incoming from Kinra</t>
  </si>
  <si>
    <t>WATER CONSUMPTION</t>
  </si>
  <si>
    <t>Kg</t>
  </si>
  <si>
    <t>Fractionation</t>
  </si>
  <si>
    <t>Refinery</t>
  </si>
  <si>
    <t>Distribution to</t>
  </si>
  <si>
    <t>STEAM CONSUMPTION</t>
  </si>
  <si>
    <t>mmbtu</t>
  </si>
  <si>
    <t>MP Boiler 1, 2</t>
  </si>
  <si>
    <t>HP Boiler Refinery</t>
  </si>
  <si>
    <t>Incoming *based on Pertagas</t>
  </si>
  <si>
    <t>Incoming *based on INL</t>
  </si>
  <si>
    <t>GAS CONSUMPTION</t>
  </si>
  <si>
    <t>%</t>
  </si>
  <si>
    <t xml:space="preserve">INL 900 mL  </t>
  </si>
  <si>
    <t xml:space="preserve">INL 450 mL    </t>
  </si>
  <si>
    <t>Pouch</t>
  </si>
  <si>
    <t>Carton</t>
  </si>
  <si>
    <t>REJECT MATERIAL (%)</t>
  </si>
  <si>
    <t>Box</t>
  </si>
  <si>
    <t>REJECT MATERIAL QTY</t>
  </si>
  <si>
    <t>Roll</t>
  </si>
  <si>
    <t>Consumable Packing Tape</t>
  </si>
  <si>
    <t>gram</t>
  </si>
  <si>
    <t>Consumable Vit. A</t>
  </si>
  <si>
    <t xml:space="preserve">INL 1800 mL </t>
  </si>
  <si>
    <t>- sample</t>
  </si>
  <si>
    <t>- finished product</t>
  </si>
  <si>
    <t>PACKAGING (Brand INL Pillow Pack)</t>
  </si>
  <si>
    <t>INL SP 1,8 L</t>
  </si>
  <si>
    <t xml:space="preserve">INL SP 900 mL  </t>
  </si>
  <si>
    <t>PACKAGING (Brand INL Standing Pouch)</t>
  </si>
  <si>
    <t>Nusakita 2 Liter</t>
  </si>
  <si>
    <t>Nusakita 1 Liter</t>
  </si>
  <si>
    <t>Olein IV 60 Consume</t>
  </si>
  <si>
    <t>PACKAGING (Brand Nusakita)</t>
  </si>
  <si>
    <t>Salvaco 2 Liter</t>
  </si>
  <si>
    <t>Salvaco 1 Liter</t>
  </si>
  <si>
    <t>- remelt, flushing, downgrade</t>
  </si>
  <si>
    <t>Olein IV 60 Received</t>
  </si>
  <si>
    <t>PACKAGING (Brand Salvaco)</t>
  </si>
  <si>
    <t>Spent Bleaching Earth</t>
  </si>
  <si>
    <t>% Oil Content</t>
  </si>
  <si>
    <t>Phosporic Acid (PA)</t>
  </si>
  <si>
    <t xml:space="preserve">Kg </t>
  </si>
  <si>
    <t>Bleaching Earth (BE) to Branded Spec</t>
  </si>
  <si>
    <t>Bleaching Earth (BE) to Poram Spec</t>
  </si>
  <si>
    <t>CHEMICAL CONSUMABLE</t>
  </si>
  <si>
    <t>Soft Stearin</t>
  </si>
  <si>
    <t>Olein IV 60</t>
  </si>
  <si>
    <t>Stearin</t>
  </si>
  <si>
    <t>Olein IV 56</t>
  </si>
  <si>
    <t>PFAD</t>
  </si>
  <si>
    <t xml:space="preserve">RBDPO </t>
  </si>
  <si>
    <t>YIELD</t>
  </si>
  <si>
    <t>SOFT STEARIN</t>
  </si>
  <si>
    <t>OLEIN IV 60 Salvaco</t>
  </si>
  <si>
    <t>OLEIN IV 60 Bulk</t>
  </si>
  <si>
    <t>RBDPO Brand Consume</t>
  </si>
  <si>
    <t>CPO Consume</t>
  </si>
  <si>
    <t>Fractionation OLEIN IV 60</t>
  </si>
  <si>
    <t>STEARIN</t>
  </si>
  <si>
    <t>OLEIN IV 56</t>
  </si>
  <si>
    <t>RBDPO Consume</t>
  </si>
  <si>
    <t>Fractionation OLEIN IV 56</t>
  </si>
  <si>
    <t>Product</t>
  </si>
  <si>
    <t>2,20 Min</t>
  </si>
  <si>
    <t>- DOBI</t>
  </si>
  <si>
    <t>- Moist &amp; Impurities</t>
  </si>
  <si>
    <t>- FFA</t>
  </si>
  <si>
    <t>Day</t>
  </si>
  <si>
    <t>Running Days</t>
  </si>
  <si>
    <t>PRODUCTION</t>
  </si>
  <si>
    <t>kg</t>
  </si>
  <si>
    <t>PACKAGING (Minyakita Standing Pouch)</t>
  </si>
  <si>
    <t xml:space="preserve">Minyakita SP 1 L  </t>
  </si>
  <si>
    <t>Olein Received IV 60</t>
  </si>
  <si>
    <t>Total Olein Received</t>
  </si>
  <si>
    <t xml:space="preserve">INL SP 1,8 mL  </t>
  </si>
  <si>
    <t>Olein IV 56 Received</t>
  </si>
  <si>
    <t>Olein IV 56 Consume</t>
  </si>
  <si>
    <t>Olein Received IV 56</t>
  </si>
  <si>
    <t>Total Olein Consume</t>
  </si>
  <si>
    <t>CPO Consume Total</t>
  </si>
  <si>
    <t>CPO Consume Poram</t>
  </si>
  <si>
    <t>CPO Consume Brand</t>
  </si>
  <si>
    <t>No</t>
  </si>
  <si>
    <t>ITEM</t>
  </si>
  <si>
    <t>Budget / Norma</t>
  </si>
  <si>
    <t>UoM</t>
  </si>
  <si>
    <t>Ratio Run CPO</t>
  </si>
  <si>
    <t>Fractionation OLEIN IV 57 ( Bulk )</t>
  </si>
  <si>
    <t>OLEIN IV 57</t>
  </si>
  <si>
    <t>Olein IV 57 ( Bulk )</t>
  </si>
  <si>
    <t>Fractionation OLEIN IV 57 ( Retail )</t>
  </si>
  <si>
    <t>Olein IV 57 ( Retail )</t>
  </si>
  <si>
    <t>OLEIN IV 57 Low Color</t>
  </si>
  <si>
    <t>Fractionation OLEIN IV 58 ( Bulk )</t>
  </si>
  <si>
    <t>Olein IV 58 ( Bulk )</t>
  </si>
  <si>
    <t xml:space="preserve">OLEIN IV 58 </t>
  </si>
  <si>
    <t>Ratio Run RBDPO</t>
  </si>
  <si>
    <t>Olein IV 57 Received</t>
  </si>
  <si>
    <t>Olein IV 57 Consume</t>
  </si>
  <si>
    <t xml:space="preserve">INL 250 mL    </t>
  </si>
  <si>
    <t xml:space="preserve">Minyakita SP 2 L  </t>
  </si>
  <si>
    <t>Olein Received IV 57</t>
  </si>
  <si>
    <t>Physical Refinery Plant</t>
  </si>
  <si>
    <t>Cooling Water System</t>
  </si>
  <si>
    <t>Dry fractionation plant</t>
  </si>
  <si>
    <t>Refinery &amp; Fractionation Utilities</t>
  </si>
  <si>
    <t>Refinery &amp; Fractionation ( Penerangan )</t>
  </si>
  <si>
    <t>m3</t>
  </si>
  <si>
    <t>Incoming CPO</t>
  </si>
  <si>
    <t>TOTAL
(Kg)</t>
  </si>
  <si>
    <t>Production</t>
  </si>
  <si>
    <t>Yield</t>
  </si>
  <si>
    <t>Chemical</t>
  </si>
  <si>
    <t>Packaging</t>
  </si>
  <si>
    <t>Loss Material</t>
  </si>
  <si>
    <t>Gas</t>
  </si>
  <si>
    <t>Steam</t>
  </si>
  <si>
    <t>Water</t>
  </si>
  <si>
    <t>Power</t>
  </si>
  <si>
    <t>CONVERT PEMAKAIAN GAS HP BOILER &amp; MP BOILER</t>
  </si>
  <si>
    <t>HP BOILER</t>
  </si>
  <si>
    <t>TOTAL CORRECTED VOLUME 
(Sm3)</t>
  </si>
  <si>
    <t>ENERGY MP BOILER
(MMBTU)</t>
  </si>
  <si>
    <t>TOTAL GAS CONSUMPTION
(MMBTU)</t>
  </si>
  <si>
    <t>PERCENTAGE</t>
  </si>
  <si>
    <t>PRESS.
Bar</t>
  </si>
  <si>
    <r>
      <rPr>
        <b/>
        <sz val="11"/>
        <color theme="1"/>
        <rFont val="Arial"/>
        <family val="2"/>
      </rPr>
      <t>CORRECTED VOLUME (CV)
(Sm</t>
    </r>
    <r>
      <rPr>
        <b/>
        <vertAlign val="superscript"/>
        <sz val="11"/>
        <color theme="1"/>
        <rFont val="Arial"/>
        <family val="2"/>
      </rPr>
      <t>3</t>
    </r>
    <r>
      <rPr>
        <b/>
        <sz val="11"/>
        <color theme="1"/>
        <rFont val="Arial"/>
        <family val="2"/>
      </rPr>
      <t>)</t>
    </r>
  </si>
  <si>
    <t>Convert Sm3 to SCF</t>
  </si>
  <si>
    <t>VOLUME (MSCF)</t>
  </si>
  <si>
    <t>HEATING VALUE
(BTU / SCF)</t>
  </si>
  <si>
    <t>ENERGY HP BOILER (MMBTU)</t>
  </si>
  <si>
    <t>HP Boiler</t>
  </si>
  <si>
    <t>MP Boiler</t>
  </si>
  <si>
    <t>3 = 1 x 2</t>
  </si>
  <si>
    <t>4 = 3</t>
  </si>
  <si>
    <t>6 = (4 x 5) / 1000</t>
  </si>
  <si>
    <t>8 = (6 x 7) / 1000</t>
  </si>
  <si>
    <t>9 = 10 - 8</t>
  </si>
  <si>
    <t>11 = 8 / 10</t>
  </si>
  <si>
    <t>12 = 9 / 10</t>
  </si>
  <si>
    <t>Average</t>
  </si>
  <si>
    <t>TOTAL</t>
  </si>
  <si>
    <t>Koreksi</t>
  </si>
  <si>
    <t>Total Setelah Koreksi</t>
  </si>
  <si>
    <t>CONVERT HP Boiler from Utility</t>
  </si>
  <si>
    <t>bar</t>
  </si>
  <si>
    <t>Sm3</t>
  </si>
  <si>
    <t>Scf</t>
  </si>
  <si>
    <t>Volume (MSCF)</t>
  </si>
  <si>
    <t>Heating Value</t>
  </si>
  <si>
    <t>Energy (mmbtu)</t>
  </si>
  <si>
    <t>OIL LOSSES</t>
  </si>
  <si>
    <t xml:space="preserve">Tanggal </t>
  </si>
  <si>
    <t xml:space="preserve">Opening Stock </t>
  </si>
  <si>
    <t>Closing Stock</t>
  </si>
  <si>
    <t xml:space="preserve">TOTAL TONASE FLOWMETER PRODUK </t>
  </si>
  <si>
    <t>REFINERY</t>
  </si>
  <si>
    <t>TANGGAL</t>
  </si>
  <si>
    <t>NO</t>
  </si>
  <si>
    <t>NAMA PRODUK</t>
  </si>
  <si>
    <t>01 Juli</t>
  </si>
  <si>
    <t>02 Juli</t>
  </si>
  <si>
    <t>03 Juli</t>
  </si>
  <si>
    <t>04 Juli</t>
  </si>
  <si>
    <t>05 Juli</t>
  </si>
  <si>
    <t>06 Juli</t>
  </si>
  <si>
    <t>07 Juli</t>
  </si>
  <si>
    <t>08 Juli</t>
  </si>
  <si>
    <t>09 Juli</t>
  </si>
  <si>
    <t>10 Juli</t>
  </si>
  <si>
    <t>11 Juli</t>
  </si>
  <si>
    <t xml:space="preserve">TOTAL </t>
  </si>
  <si>
    <t xml:space="preserve">Sounding </t>
  </si>
  <si>
    <t>Yield Theory</t>
  </si>
  <si>
    <t>Yield Aktual</t>
  </si>
  <si>
    <t>CPO</t>
  </si>
  <si>
    <t>RBDPO</t>
  </si>
  <si>
    <t>Losses</t>
  </si>
  <si>
    <t>FRAKSINASI</t>
  </si>
  <si>
    <t>OLEIN IV 58</t>
  </si>
  <si>
    <t>12 Juli</t>
  </si>
  <si>
    <t>13 Juli</t>
  </si>
  <si>
    <t>14 Juli</t>
  </si>
  <si>
    <t>15 Juli</t>
  </si>
  <si>
    <t xml:space="preserve">CPO </t>
  </si>
  <si>
    <t>STOCK OPNAME</t>
  </si>
  <si>
    <t>TOTAL TERIMA 1- 11 TIMBANGAN</t>
  </si>
  <si>
    <t>PIPANISASI DAN GK 1 - 11</t>
  </si>
  <si>
    <t>STOCK AKHIR OPNAME 11 JULI</t>
  </si>
  <si>
    <t>STOCK OPNAME 1 JULI</t>
  </si>
  <si>
    <t>TOTAL FLOW METER 11</t>
  </si>
  <si>
    <t xml:space="preserve">Nb : </t>
  </si>
  <si>
    <t>1. 5.745.000 adalaha angka consume CPO tanggal 1 - 11 ( Opening Stock + Incoming - Closing tanggal 11 )</t>
  </si>
  <si>
    <t>2. 14.073 ( Beda Pembacaan antara sounding dan timbangan )</t>
  </si>
  <si>
    <t>3. 1.533.740 adalah angka sounding CPO 12, 13, 14</t>
  </si>
  <si>
    <t>TANGGAL VALIDASI</t>
  </si>
  <si>
    <t>LOSIS</t>
  </si>
  <si>
    <t>TANGGAL flow meter</t>
  </si>
  <si>
    <t>Agustus</t>
  </si>
  <si>
    <t xml:space="preserve"> </t>
  </si>
  <si>
    <t>Refinery Cost</t>
  </si>
  <si>
    <t>Item Cost</t>
  </si>
  <si>
    <t>Norma</t>
  </si>
  <si>
    <t>Pemakaian / Hari</t>
  </si>
  <si>
    <t>HK</t>
  </si>
  <si>
    <t xml:space="preserve">Total Pemakaian </t>
  </si>
  <si>
    <t>Harga / stn</t>
  </si>
  <si>
    <t>Total Biaya</t>
  </si>
  <si>
    <t>Rp / kg</t>
  </si>
  <si>
    <t>USD/MT</t>
  </si>
  <si>
    <t>Through Put CPO Proses (Ton/Day)</t>
  </si>
  <si>
    <t>Days</t>
  </si>
  <si>
    <t xml:space="preserve">Working Day </t>
  </si>
  <si>
    <t>Total CPO Process</t>
  </si>
  <si>
    <t>KURS</t>
  </si>
  <si>
    <t>Rp/USD</t>
  </si>
  <si>
    <t>Bleaching Earth</t>
  </si>
  <si>
    <t>Kg/day</t>
  </si>
  <si>
    <t>Phosporic acid</t>
  </si>
  <si>
    <t>Caustic Soda</t>
  </si>
  <si>
    <t>kg/day</t>
  </si>
  <si>
    <t>Pemakaian Natural Gas HPB Geka</t>
  </si>
  <si>
    <t>Normal Consumption</t>
  </si>
  <si>
    <t>MMBTU/MT CPO</t>
  </si>
  <si>
    <t>MMBTU/day</t>
  </si>
  <si>
    <t>Penalty Below Consumption</t>
  </si>
  <si>
    <t>Penalty Above Consumption</t>
  </si>
  <si>
    <t>For Process</t>
  </si>
  <si>
    <t>Kg/MT CPO</t>
  </si>
  <si>
    <t>Ton/day</t>
  </si>
  <si>
    <t>Storage Tank for Heating</t>
  </si>
  <si>
    <t>kW/MT CPO</t>
  </si>
  <si>
    <t>kW/day</t>
  </si>
  <si>
    <t>Cooling Tower</t>
  </si>
  <si>
    <t xml:space="preserve">Storage Tank </t>
  </si>
  <si>
    <t xml:space="preserve">Water </t>
  </si>
  <si>
    <t xml:space="preserve">Make Up CT </t>
  </si>
  <si>
    <t>M3/day</t>
  </si>
  <si>
    <t xml:space="preserve">Chemical Water </t>
  </si>
  <si>
    <t>EONBAC BC 3108</t>
  </si>
  <si>
    <t>EONLINE T722</t>
  </si>
  <si>
    <t>EONLINE AG5770</t>
  </si>
  <si>
    <t>EONScale T2511</t>
  </si>
  <si>
    <t>Filter Bag 10 Microne</t>
  </si>
  <si>
    <t>Pcs/day</t>
  </si>
  <si>
    <t>Filter Bag 100 Microne</t>
  </si>
  <si>
    <t>Filter Cartridge 10 Microne</t>
  </si>
  <si>
    <t>Filter Dustbag</t>
  </si>
  <si>
    <t>O Ring Filter Leaves</t>
  </si>
  <si>
    <t xml:space="preserve">SHE </t>
  </si>
  <si>
    <t>SBE</t>
  </si>
  <si>
    <t>Domestic</t>
  </si>
  <si>
    <t>Trip/day</t>
  </si>
  <si>
    <t xml:space="preserve">LAB Chemical </t>
  </si>
  <si>
    <t>Rp/day</t>
  </si>
  <si>
    <t>Sample and Analysis</t>
  </si>
  <si>
    <t>Consumable Part</t>
  </si>
  <si>
    <t>Solar</t>
  </si>
  <si>
    <t>Forklift -1 (3 Ton)</t>
  </si>
  <si>
    <t>Ltr/day</t>
  </si>
  <si>
    <t>WA Loader</t>
  </si>
  <si>
    <t>Fractionation Cost</t>
  </si>
  <si>
    <t>RPO Proses / Day</t>
  </si>
  <si>
    <t>MTD</t>
  </si>
  <si>
    <t>Working Day</t>
  </si>
  <si>
    <t>Electrical</t>
  </si>
  <si>
    <t>Filter Cloth</t>
  </si>
  <si>
    <t>Items</t>
  </si>
  <si>
    <t>Description</t>
  </si>
  <si>
    <t>Rp/Kg</t>
  </si>
  <si>
    <t>I</t>
  </si>
  <si>
    <t>Refining Cost</t>
  </si>
  <si>
    <t>Preventive Maintenance Cost</t>
  </si>
  <si>
    <t>II</t>
  </si>
  <si>
    <t>Fix Cost</t>
  </si>
  <si>
    <t>Manpower Cost</t>
  </si>
  <si>
    <t>Admin OH Cost</t>
  </si>
  <si>
    <t>Depresiasi Cost</t>
  </si>
  <si>
    <t>Amortisation of leasehold land Cost</t>
  </si>
  <si>
    <t>TOTAL MONTHLY
(Kg)</t>
  </si>
  <si>
    <t>Yearly Report</t>
  </si>
  <si>
    <t>Yearly Report RKAP (Budget)</t>
  </si>
  <si>
    <t>Yearly Report RKAP</t>
  </si>
  <si>
    <t>JANUARI</t>
  </si>
  <si>
    <t>FEBRUARI</t>
  </si>
  <si>
    <t>MARET</t>
  </si>
  <si>
    <t>APRIL</t>
  </si>
  <si>
    <t>MEI</t>
  </si>
  <si>
    <t>JUNI</t>
  </si>
  <si>
    <t>JULI</t>
  </si>
  <si>
    <t>SEPTEMBER</t>
  </si>
  <si>
    <t>OKTOBER</t>
  </si>
  <si>
    <t>NOVEMBER</t>
  </si>
  <si>
    <t>DESEMBER</t>
  </si>
  <si>
    <t>TOTAL
(%)</t>
  </si>
  <si>
    <t>CPO Olah</t>
  </si>
  <si>
    <t>Sounding</t>
  </si>
  <si>
    <t>Diff</t>
  </si>
  <si>
    <t>Poram</t>
  </si>
  <si>
    <t>14 Juni</t>
  </si>
  <si>
    <t>15 Juni</t>
  </si>
  <si>
    <t xml:space="preserve">HP Boiler </t>
  </si>
  <si>
    <t>RBDPO Olah</t>
  </si>
  <si>
    <t>Budget CPO Olah</t>
  </si>
  <si>
    <t>Steam Ref</t>
  </si>
  <si>
    <t>Kg/MT</t>
  </si>
  <si>
    <t>Product OIP</t>
  </si>
  <si>
    <t>Juni</t>
  </si>
  <si>
    <t>Sisa Product OIP</t>
  </si>
  <si>
    <t>Tahun 2021</t>
  </si>
  <si>
    <t>Oktober</t>
  </si>
  <si>
    <t>Olein IV 58</t>
  </si>
  <si>
    <t>CPO Feed - Sounding</t>
  </si>
  <si>
    <t>INL 900 ml</t>
  </si>
  <si>
    <t>Salvaco 1L</t>
  </si>
  <si>
    <t>Report Prod</t>
  </si>
  <si>
    <t>Salvaco 2L</t>
  </si>
  <si>
    <t>OLEIN IV 57 ( Retail )</t>
  </si>
  <si>
    <t>Fractionation OLEIN IV 58 ( BULK )</t>
  </si>
  <si>
    <t>OLEIN IV 58 ( Bulk )</t>
  </si>
  <si>
    <t>Utilitas RBDPO</t>
  </si>
  <si>
    <t>Budget RBDPO</t>
  </si>
  <si>
    <t>MT CPO</t>
  </si>
  <si>
    <t>MT RBDPO Brand</t>
  </si>
  <si>
    <t>Total CPO Brand</t>
  </si>
  <si>
    <t>Total BE Brand</t>
  </si>
  <si>
    <t>Budget (Kg/MT)</t>
  </si>
  <si>
    <t>Over (Kg/MT)</t>
  </si>
  <si>
    <t>Oil Losses</t>
  </si>
  <si>
    <t>Olein Filling to Packaging</t>
  </si>
  <si>
    <t xml:space="preserve">  </t>
  </si>
  <si>
    <r>
      <rPr>
        <sz val="11"/>
        <color theme="1"/>
        <rFont val="Arial"/>
        <family val="2"/>
      </rPr>
      <t>m</t>
    </r>
    <r>
      <rPr>
        <vertAlign val="superscript"/>
        <sz val="11"/>
        <color theme="1"/>
        <rFont val="Arial"/>
        <family val="2"/>
      </rPr>
      <t>3</t>
    </r>
  </si>
  <si>
    <t xml:space="preserve">Fractionation </t>
  </si>
  <si>
    <t>Sisa Filling Crystalizer</t>
  </si>
  <si>
    <t>Total Proses RBDPO</t>
  </si>
  <si>
    <t>Total Filling Crystalizer ( Feed )</t>
  </si>
  <si>
    <t>Filling Langsung CR Fr Refinery</t>
  </si>
  <si>
    <t>Kg/Mt</t>
  </si>
  <si>
    <t>m3/ Mt</t>
  </si>
  <si>
    <t>OIP RBDPO</t>
  </si>
  <si>
    <t xml:space="preserve">Through Put CPO Proses </t>
  </si>
  <si>
    <t>Pemakaian Steam</t>
  </si>
  <si>
    <t xml:space="preserve">Pemakaian Electrical </t>
  </si>
  <si>
    <t xml:space="preserve">Pemakaian Water </t>
  </si>
  <si>
    <t>Waste Water Treatment Plant ( WWTP )</t>
  </si>
  <si>
    <t>Chemical Consumption</t>
  </si>
  <si>
    <t>Chemical Boiler dan WTP</t>
  </si>
  <si>
    <t>Chemical WWTP</t>
  </si>
  <si>
    <t>Rupiah</t>
  </si>
  <si>
    <t>Production Cost</t>
  </si>
  <si>
    <t>●</t>
  </si>
  <si>
    <t>Port Cost</t>
  </si>
  <si>
    <t>Trucking Komoditi ke Kuala Tanjung</t>
  </si>
  <si>
    <t>Sewa Tank PTI Total Volume : 24.000 MT  ( 5 Unit )</t>
  </si>
  <si>
    <t>Instalasi &amp; Pemanasan, Pompa, Surveyor dan Documen</t>
  </si>
  <si>
    <t>Finalty Over Capacity Tank</t>
  </si>
  <si>
    <t>Total Production Cost</t>
  </si>
  <si>
    <t>Avg Daily Consump RPO ( MTD )</t>
  </si>
  <si>
    <t>Avg Daily Consump CPO ( MTD )</t>
  </si>
  <si>
    <t>convert Gas HPB</t>
  </si>
  <si>
    <t>TPD</t>
  </si>
  <si>
    <t>Through Put RPO Proses (Ton/Day)</t>
  </si>
  <si>
    <t>Summary - PM Electrical</t>
  </si>
  <si>
    <t>Summary - PM Mechanical</t>
  </si>
  <si>
    <t>Consumable Item</t>
  </si>
  <si>
    <t>Total Price</t>
  </si>
  <si>
    <t>Per Day</t>
  </si>
  <si>
    <t>Biaya Pemeliharaan Unit Refinery(Listrik)</t>
  </si>
  <si>
    <t>Biaya Pemeliharaan Unit Refinery</t>
  </si>
  <si>
    <t>Biaya Pemeliharaan Unit Fraksinasi</t>
  </si>
  <si>
    <t>Dry Fractination - Crystalizer &amp; Filter Press</t>
  </si>
  <si>
    <t>Biaya Pemeliharaan Unit Cooling Tower</t>
  </si>
  <si>
    <t>Physical Refinery-Bleaching and Deodorization</t>
  </si>
  <si>
    <t>Biaya Pemeliharaan Unit Packaging</t>
  </si>
  <si>
    <t>BOILER</t>
  </si>
  <si>
    <t>Biaya Pemeliharaan Unit Material Handling</t>
  </si>
  <si>
    <t>Water Plant,  Effluent &amp; Hydrant</t>
  </si>
  <si>
    <t>Biaya Pemeliharaan Unit Utility</t>
  </si>
  <si>
    <t>Pump House</t>
  </si>
  <si>
    <t>Barang Consumable Maintenance</t>
  </si>
  <si>
    <t>DCS-CCR ISBL</t>
  </si>
  <si>
    <t>Lighting All Area</t>
  </si>
  <si>
    <t>Consumable</t>
  </si>
  <si>
    <t>Total/Month</t>
  </si>
  <si>
    <t>Kalibrasi Instrument Pabrik</t>
  </si>
  <si>
    <t xml:space="preserve">Total/Yearly </t>
  </si>
  <si>
    <t>Service Special Equipment</t>
  </si>
  <si>
    <t>Total/Day</t>
  </si>
  <si>
    <t>working days</t>
  </si>
  <si>
    <t>PM E + PM M</t>
  </si>
  <si>
    <t>TOTAL COST</t>
  </si>
  <si>
    <t>Port Cost Kuala Tanjung</t>
  </si>
  <si>
    <t xml:space="preserve">Working Day  </t>
  </si>
  <si>
    <t xml:space="preserve">Total CPO Refined </t>
  </si>
  <si>
    <t>TPM</t>
  </si>
  <si>
    <t>Kurs Rupiah</t>
  </si>
  <si>
    <t>Total Biaya ( Rp )</t>
  </si>
  <si>
    <t>RP/KG</t>
  </si>
  <si>
    <t>Olein ( Ton )</t>
  </si>
  <si>
    <t>Stearin ( Ton ) Iso Tank</t>
  </si>
  <si>
    <t>PFAD ( Ton ) Iso Tank</t>
  </si>
  <si>
    <t>Tank 8.000 MT &gt;&gt; Olein</t>
  </si>
  <si>
    <t>Tank 5.000 MT &gt;&gt; Stearin</t>
  </si>
  <si>
    <t>Tank 3.000 MT &gt;&gt; RBDPO</t>
  </si>
  <si>
    <t>Tank 3.000 MT S/S &gt;&gt; PFAD</t>
  </si>
  <si>
    <t>Finalty Over Capacity dari tank</t>
  </si>
  <si>
    <t>Over Volume Olein</t>
  </si>
  <si>
    <t>Over Volume Stearin</t>
  </si>
  <si>
    <t>Over Volume PFAD</t>
  </si>
  <si>
    <t>Beban Instalasi Pemompaan dan Pemanasan</t>
  </si>
  <si>
    <t>Total Volume</t>
  </si>
  <si>
    <t>Pompa</t>
  </si>
  <si>
    <t>Beban Analisa ( Surveyor )</t>
  </si>
  <si>
    <t>Beban Pelabuhan ( Documen-Documen Pelabuhan )</t>
  </si>
  <si>
    <t>Beban Asuransi (Cost Insurance Freight)</t>
  </si>
  <si>
    <t>Beban Sewa Kapal</t>
  </si>
  <si>
    <t>Beban Pengangkutan Di Pelabuhan</t>
  </si>
  <si>
    <t>Total Biaya Transfer Product ke Kuala Tanjung Port</t>
  </si>
  <si>
    <t>Overhead ( OH )</t>
  </si>
  <si>
    <t>Actual 2023 (Audited)</t>
  </si>
  <si>
    <t>Budget 2024</t>
  </si>
  <si>
    <t>Years</t>
  </si>
  <si>
    <t>Month</t>
  </si>
  <si>
    <t>Biaya Perjalanan Dinas (Dalam Provinsi)</t>
  </si>
  <si>
    <t>Biaya Perjalanan Dinas (Luar Provinsi)</t>
  </si>
  <si>
    <t>Beban BBM Kendaraan</t>
  </si>
  <si>
    <t>Beban Sewa Kendaraan</t>
  </si>
  <si>
    <t>Beban Kendaraan Lainnya</t>
  </si>
  <si>
    <t>Beban Sewa Bangunan / Inventaris / Aset</t>
  </si>
  <si>
    <t>Beban Penelitian, Percobaan &amp; Pengembangan</t>
  </si>
  <si>
    <t>Beban Pemeliharaan Bangunan Rumah</t>
  </si>
  <si>
    <t>Beban Pemeliharaan Bangunan Perusahaan</t>
  </si>
  <si>
    <t>Beban Pemeliharaan Mesin &amp; Instalansi</t>
  </si>
  <si>
    <t>Beban Pemeliharaan Jalan, Jembatan &amp; Saluran Air</t>
  </si>
  <si>
    <t>Beban Pemeliharaan Alat Inventaris Kecil</t>
  </si>
  <si>
    <t>Beban Pemakaian Inventaris Kecil</t>
  </si>
  <si>
    <t>Beban Iuran, Sumbangan, &amp; Bina Lingkungan</t>
  </si>
  <si>
    <t>Beban Instansi Kelembagaan</t>
  </si>
  <si>
    <t>Beban Pajak &amp; Retribusi</t>
  </si>
  <si>
    <t>Beban Premi Assuransi</t>
  </si>
  <si>
    <t>Beban Penerangan</t>
  </si>
  <si>
    <t>Beban Persediaan Air</t>
  </si>
  <si>
    <t>Beban Pemakaian Perlengkapan Kantor</t>
  </si>
  <si>
    <t>Beban Pengendalian Lingkungan (ISO 14000)</t>
  </si>
  <si>
    <t>Beban Sistem Manajemen Keselamatan &amp; Kesehatan Kerja (SMK3)</t>
  </si>
  <si>
    <t>Beban Pendidikan &amp; Pengembangan SDM</t>
  </si>
  <si>
    <t>Beban Audit (Independent Auditor)</t>
  </si>
  <si>
    <t>Beban Konsultan - Eksternal</t>
  </si>
  <si>
    <t>Beban Insentif Karyawan</t>
  </si>
  <si>
    <t>Beban Jasa Produksi Karyawan</t>
  </si>
  <si>
    <t>Beban Uang Jasa (Jubilium, SHT, Dll)</t>
  </si>
  <si>
    <t>Beban Imbalan Pasca Kerja</t>
  </si>
  <si>
    <t>Beban Pengurusan Sertifikasi / Hak Merk / Izin / Dll</t>
  </si>
  <si>
    <t>Beban Entertainment</t>
  </si>
  <si>
    <t>Beban Akomodasi Rapat</t>
  </si>
  <si>
    <t>Beban Bonus Karyawan</t>
  </si>
  <si>
    <t>Beban Tantiem</t>
  </si>
  <si>
    <t xml:space="preserve"> Beban Konsumsi</t>
  </si>
  <si>
    <t xml:space="preserve"> Beban Ekstra Fooding</t>
  </si>
  <si>
    <t xml:space="preserve"> Beban Pemeriksaan Kesehatan / Perobatan</t>
  </si>
  <si>
    <t xml:space="preserve"> Beban Peringatan Hari Besar</t>
  </si>
  <si>
    <t xml:space="preserve"> Beban Perlengkapan Karyawan</t>
  </si>
  <si>
    <t xml:space="preserve"> Beban Keperluan Dapur / Pantry</t>
  </si>
  <si>
    <t xml:space="preserve"> Beban Employee Gathering</t>
  </si>
  <si>
    <t xml:space="preserve"> Beban Kebersihan</t>
  </si>
  <si>
    <t>Depreciation</t>
  </si>
  <si>
    <t>Asset</t>
  </si>
  <si>
    <t>Total Cost Depreciation</t>
  </si>
  <si>
    <t>Front Office + Canteen</t>
  </si>
  <si>
    <t>Bea Cukai Building</t>
  </si>
  <si>
    <t>Security Building</t>
  </si>
  <si>
    <t>Bangunan Shelter / Pelataran</t>
  </si>
  <si>
    <t>Laboratorium Building</t>
  </si>
  <si>
    <t>Refinery Room</t>
  </si>
  <si>
    <t>Fractionation Room</t>
  </si>
  <si>
    <t>Utility Building</t>
  </si>
  <si>
    <t>Power House &amp; Electrical Building</t>
  </si>
  <si>
    <t>Weight Bridge Building (Timbangan)</t>
  </si>
  <si>
    <t>Warehouse TPS Spent Earth</t>
  </si>
  <si>
    <t>Packaging Building</t>
  </si>
  <si>
    <t>Warehouse TPS Limbah B3</t>
  </si>
  <si>
    <t>Panel Room Loading - Unloading</t>
  </si>
  <si>
    <t>Kantor RO Medan</t>
  </si>
  <si>
    <t>Gedung Logistic</t>
  </si>
  <si>
    <t>Ruang Expansi Filling Packaging</t>
  </si>
  <si>
    <t>Bangunan Lainnya</t>
  </si>
  <si>
    <t>Power House System</t>
  </si>
  <si>
    <t>Reception from Road Tanker System</t>
  </si>
  <si>
    <t>Reception &amp; CPO Storage Tank System</t>
  </si>
  <si>
    <t>Refinery Product System</t>
  </si>
  <si>
    <t>Fractionation Product System</t>
  </si>
  <si>
    <t>Compressed Air System</t>
  </si>
  <si>
    <t>Fuel Distribution System</t>
  </si>
  <si>
    <t>Waste Water Treatment System</t>
  </si>
  <si>
    <t>Clean Water System</t>
  </si>
  <si>
    <t>Demin Water Distribution System</t>
  </si>
  <si>
    <t>Steam Generation System</t>
  </si>
  <si>
    <t>Cooling Water Distribution System</t>
  </si>
  <si>
    <t>Fire Water System</t>
  </si>
  <si>
    <t>Dual Fuel Emergency Generator</t>
  </si>
  <si>
    <t>Steam Distribution &amp; Condensate Recovery System</t>
  </si>
  <si>
    <t>Fire Water Main Ring System</t>
  </si>
  <si>
    <t>Packaging System</t>
  </si>
  <si>
    <t>Refinery System</t>
  </si>
  <si>
    <t>Fractionation System</t>
  </si>
  <si>
    <t>Fat Pit System</t>
  </si>
  <si>
    <t>Weight Bridge</t>
  </si>
  <si>
    <t>Mesin Dan Perlengkapan Pabrik</t>
  </si>
  <si>
    <t>Installation System Electrical (Auxiliary)</t>
  </si>
  <si>
    <t>Perlengkapan Pabrik Lainnya</t>
  </si>
  <si>
    <t>Saluran Drainase</t>
  </si>
  <si>
    <t>Fence</t>
  </si>
  <si>
    <t>Alat Pengangkutan</t>
  </si>
  <si>
    <t>Perabot &amp; Perlengkapan Kantor</t>
  </si>
  <si>
    <t>Perabot dan Perlengkapan Mess</t>
  </si>
  <si>
    <t>Alat &amp; Perlengkapan Pabrik</t>
  </si>
  <si>
    <t>Alat dan Perlengkapan Bengkel</t>
  </si>
  <si>
    <t>Alat dan Perlengkapan Laboratorium</t>
  </si>
  <si>
    <t>Alat IT / Komputer</t>
  </si>
  <si>
    <t>Perabot &amp; Perlengkapan Lainnya</t>
  </si>
  <si>
    <t>Aktiva Tetap Non Produktif</t>
  </si>
  <si>
    <t>Totem AKHLAK</t>
  </si>
  <si>
    <t>Main Office</t>
  </si>
  <si>
    <t>Amortization</t>
  </si>
  <si>
    <t>Actual 2023</t>
  </si>
  <si>
    <t>Perangkat Lunak/Software</t>
  </si>
  <si>
    <t>Sertifikat/Surat Izin</t>
  </si>
  <si>
    <t>Inventaris Kecil (Aset Sewa)</t>
  </si>
  <si>
    <t>Aset Hak Guna (ROU) - Kendaraan</t>
  </si>
  <si>
    <t>Aset Hak Guna (ROU) - Tangki Timbun</t>
  </si>
  <si>
    <t>Aset Atas Biaya Penyambungan</t>
  </si>
  <si>
    <t>Aset Hak Guna (ROU) - Pemanfaatan Lahan Sei Mangkei + Surabaya</t>
  </si>
  <si>
    <t>Refined CPO ( Ton/month )</t>
  </si>
  <si>
    <t>Fract RPO ( ton/month )</t>
  </si>
  <si>
    <t>Nomor</t>
  </si>
  <si>
    <t xml:space="preserve">Keterangan </t>
  </si>
  <si>
    <t>Fraksinasi</t>
  </si>
  <si>
    <t>Stop sementara &amp; aktifitas cleaning chiller</t>
  </si>
  <si>
    <t xml:space="preserve">Refinery
* 07.40 start sirkulasi </t>
  </si>
  <si>
    <t>Fraksinasi
* Stop sementara dan pagi ini kunci mainhole chiller pak</t>
  </si>
  <si>
    <t>Update tgal 24/09/2024
Refinery
* 07.00 ref HOLD
* 22.00 steam masuk ke plant
* 01.20 ref firing hpb 
* 02.00 sirkulasi 
* 03.00-07.00 plant HOLD terkait pressure gas HPB drop</t>
  </si>
  <si>
    <t>Steam Price Package Boiler</t>
  </si>
  <si>
    <t>Kurs</t>
  </si>
  <si>
    <t>Consumption, Ton/day</t>
  </si>
  <si>
    <t>Unit Price</t>
  </si>
  <si>
    <t>Total Cost</t>
  </si>
  <si>
    <t>Steam Production (Including Dearator)</t>
  </si>
  <si>
    <t>Ton/jam</t>
  </si>
  <si>
    <t xml:space="preserve">Gas </t>
  </si>
  <si>
    <t>USD/MMBTU</t>
  </si>
  <si>
    <t>Harga steam tinggi dikarenakan oleh unit price gas yang tinggi, ideal (9.6)</t>
  </si>
  <si>
    <t>Chemical Treatment</t>
  </si>
  <si>
    <t>EONALKALOX B1414</t>
  </si>
  <si>
    <t>l/day</t>
  </si>
  <si>
    <t>Rp/l</t>
  </si>
  <si>
    <t>EONCONDENS B1720</t>
  </si>
  <si>
    <t>EONOXY B8100</t>
  </si>
  <si>
    <t>EONSCALE B5100</t>
  </si>
  <si>
    <t>EONDESCALER B2550</t>
  </si>
  <si>
    <t>Water Demin</t>
  </si>
  <si>
    <t>Rp/m3</t>
  </si>
  <si>
    <t>Preventive Maintenance</t>
  </si>
  <si>
    <t>Total Pakage Boiler</t>
  </si>
  <si>
    <t>Unit Price, Rp/Ton</t>
  </si>
  <si>
    <t>Note :</t>
  </si>
  <si>
    <t>1. Harga gas, secara general untuk industri adalah 9,21-9,6 usd/mmBtu</t>
  </si>
  <si>
    <t>Kurita H-504 18:25</t>
  </si>
  <si>
    <t>Water Waste Treatment Plant</t>
  </si>
  <si>
    <t>Consumption, M3/day</t>
  </si>
  <si>
    <t>Waste Water Feed</t>
  </si>
  <si>
    <t>M3/jam</t>
  </si>
  <si>
    <t xml:space="preserve">biaya transfer ke kawasan </t>
  </si>
  <si>
    <t>Sugar</t>
  </si>
  <si>
    <t>Rp/kg</t>
  </si>
  <si>
    <t>PE</t>
  </si>
  <si>
    <t>PAC</t>
  </si>
  <si>
    <t>Urea</t>
  </si>
  <si>
    <t>TSP</t>
  </si>
  <si>
    <t>HCL</t>
  </si>
  <si>
    <t>NaOH</t>
  </si>
  <si>
    <t>Rp/kW</t>
  </si>
  <si>
    <t>Unit Price, Rp/M3</t>
  </si>
  <si>
    <t>Water Treatment Plant</t>
  </si>
  <si>
    <t xml:space="preserve">Chemical </t>
  </si>
  <si>
    <t xml:space="preserve">anti scalant </t>
  </si>
  <si>
    <t>caustic soda</t>
  </si>
  <si>
    <t>citrid acid</t>
  </si>
  <si>
    <t>bioside</t>
  </si>
  <si>
    <t>Laboratorium Chemical Cost</t>
  </si>
  <si>
    <t>Consumption/ Hari</t>
  </si>
  <si>
    <t>Per Hari</t>
  </si>
  <si>
    <t>Refinery, Fraksinasi, Packaging &amp; Sotrage tank</t>
  </si>
  <si>
    <t>Acetic Acid Glacial</t>
  </si>
  <si>
    <t>ml</t>
  </si>
  <si>
    <t>Aquadest</t>
  </si>
  <si>
    <t>liter</t>
  </si>
  <si>
    <t>BF3-methanol solution, Reagen Grade</t>
  </si>
  <si>
    <t>Chloroform</t>
  </si>
  <si>
    <t>Cyclohexane</t>
  </si>
  <si>
    <t>Hydrazine Sulphate</t>
  </si>
  <si>
    <t>gr</t>
  </si>
  <si>
    <t>Hydrochloric Acid 37%</t>
  </si>
  <si>
    <t>Iso Propanol Alcohol TG</t>
  </si>
  <si>
    <t>Isooctane</t>
  </si>
  <si>
    <t>Indikator Phenolpthalaein 1 %</t>
  </si>
  <si>
    <t>Indikator Thymolpthalaein</t>
  </si>
  <si>
    <t>Starch</t>
  </si>
  <si>
    <t>Liquid standard Lovibond 3,4R 30,0 Y 0,9N</t>
  </si>
  <si>
    <t xml:space="preserve">Liquid standard Lovibond 3,0R 28,0Y </t>
  </si>
  <si>
    <t>n-HexaneTehcnis</t>
  </si>
  <si>
    <t>p-Anisidine</t>
  </si>
  <si>
    <t>Wijs Solution</t>
  </si>
  <si>
    <t>N2 (UHP) gas refill for GC &amp; Foam test</t>
  </si>
  <si>
    <t>Liter</t>
  </si>
  <si>
    <t>H2 (UHP) gas refill for GC</t>
  </si>
  <si>
    <t>UT (UHP) gas refill for GC</t>
  </si>
  <si>
    <t>Zinc Oksida GR</t>
  </si>
  <si>
    <t>Potassium Dihydrogen Phosphate</t>
  </si>
  <si>
    <t>Pottasium Hydrogen Phtalate</t>
  </si>
  <si>
    <t xml:space="preserve">Sodium Thiosulphate </t>
  </si>
  <si>
    <t>Potassium Iodide</t>
  </si>
  <si>
    <t>Pottasium Dichromate</t>
  </si>
  <si>
    <t xml:space="preserve">Sodium Hydroxide </t>
  </si>
  <si>
    <t>Sub Total</t>
  </si>
  <si>
    <t>Consumption/day</t>
  </si>
  <si>
    <t>Chemical Boiler &amp; WTP</t>
  </si>
  <si>
    <t>Sodium Molybdate</t>
  </si>
  <si>
    <t xml:space="preserve">Iron test 0.0025 - 5.00 mg/l </t>
  </si>
  <si>
    <t>Test</t>
  </si>
  <si>
    <t xml:space="preserve">Phosphate Test 0.5 - 30 mg/l PO4-P </t>
  </si>
  <si>
    <t>pcs</t>
  </si>
  <si>
    <t>Sulfite Test 1,0-60,0 mg/l SO3</t>
  </si>
  <si>
    <t>Pcs</t>
  </si>
  <si>
    <t>Silica Test 0-800 mg/L</t>
  </si>
  <si>
    <t>Silicate (Silicic Acid) 0,3-10 mg/L</t>
  </si>
  <si>
    <t>Ammonium Vanadate</t>
  </si>
  <si>
    <t>Ammonium Chloride</t>
  </si>
  <si>
    <t>Ammonium Hidroksida</t>
  </si>
  <si>
    <t>mL</t>
  </si>
  <si>
    <t>Mg EDTA</t>
  </si>
  <si>
    <t>Pottasium Carbonat</t>
  </si>
  <si>
    <t>Trietanolamin</t>
  </si>
  <si>
    <t>Indikator EBT</t>
  </si>
  <si>
    <t>Indikator Calcon</t>
  </si>
  <si>
    <t>Hydroxylammonium Chloride GR</t>
  </si>
  <si>
    <t>Eriocrom Black T-Metal</t>
  </si>
  <si>
    <t xml:space="preserve">COD cell test 50 - 500 mg/l </t>
  </si>
  <si>
    <t xml:space="preserve">COD cell test 500 - 10000 mg/l </t>
  </si>
  <si>
    <t xml:space="preserve">Total keseluruhan </t>
  </si>
  <si>
    <t>Spere Part Laboratorium</t>
  </si>
  <si>
    <t>Batang pengaduk</t>
  </si>
  <si>
    <t>Pcs/Tahun</t>
  </si>
  <si>
    <t>Rp/Pcs</t>
  </si>
  <si>
    <t>Beaker glass 100 mL</t>
  </si>
  <si>
    <t>Beaker glass 500 mL</t>
  </si>
  <si>
    <t>Beaker glass 1000 mL</t>
  </si>
  <si>
    <t>Beaker glass 2000 mL</t>
  </si>
  <si>
    <t>Beaker Plastik with handle 1000 mL</t>
  </si>
  <si>
    <t>Boiling Round Bottom Flask 250 mL</t>
  </si>
  <si>
    <t>Boiling Round Bottom Flask 1000 mL IKA</t>
  </si>
  <si>
    <t>Rotary flask 1000 mL IKA</t>
  </si>
  <si>
    <t>Corong 75 mm</t>
  </si>
  <si>
    <t>Erlenmeyer 250 mL</t>
  </si>
  <si>
    <t>Filtering Flask 500 mL</t>
  </si>
  <si>
    <t>Gelas ukur 100 mL</t>
  </si>
  <si>
    <t>Gelas ukur 1000 mL</t>
  </si>
  <si>
    <t>Gelas ukur 2000 mL</t>
  </si>
  <si>
    <t>Iodine Flask 250 mL</t>
  </si>
  <si>
    <t>Labu Didih  leher 2 500 cc</t>
  </si>
  <si>
    <t>Labu Didih  leher 1 100 cc</t>
  </si>
  <si>
    <t>Gas washing bottle 500 cc Duran</t>
  </si>
  <si>
    <t>Petridish 100 mm x 20 mm</t>
  </si>
  <si>
    <t>Pipet ukur 10 mL</t>
  </si>
  <si>
    <t>Pipet volumetrik 10 mL</t>
  </si>
  <si>
    <t>Pipet volumetrik 25 mL</t>
  </si>
  <si>
    <t>Volumetric Flask 25 mL</t>
  </si>
  <si>
    <t>Volumetric Flask 50 mL</t>
  </si>
  <si>
    <t>Volumetric Flask 250 mL</t>
  </si>
  <si>
    <t>Volumetric Flask 500 mL</t>
  </si>
  <si>
    <t>Volumetric Flask 1000 mL</t>
  </si>
  <si>
    <t>Volumetric Flask 2000 mL</t>
  </si>
  <si>
    <t>Botol Sampel Kaca 300 mL</t>
  </si>
  <si>
    <t>Tabung Reaksi</t>
  </si>
  <si>
    <t>Kick Cup For Conical 29/32</t>
  </si>
  <si>
    <t>Kick Cup For Conical 19/26</t>
  </si>
  <si>
    <t>Spring for Conical Joint 29/32</t>
  </si>
  <si>
    <t>Rubber Stoper Silicon</t>
  </si>
  <si>
    <t>Splash Join Elbo TS 29/32</t>
  </si>
  <si>
    <t>Vacuum Distilkat  Elbow TS 29/32 - 19/26</t>
  </si>
  <si>
    <t>Hair dryer 400 watt</t>
  </si>
  <si>
    <t>Saparating funnel 500 mL</t>
  </si>
  <si>
    <t>Ball Pipet</t>
  </si>
  <si>
    <t>Magnetic Stirer 8 cm</t>
  </si>
  <si>
    <t>Total Cost/Days</t>
  </si>
  <si>
    <t>Warming Up Genset</t>
  </si>
  <si>
    <t>PLN - Power Unit Price</t>
  </si>
  <si>
    <t>Genset Warming Up</t>
  </si>
  <si>
    <t>kW/Jam</t>
  </si>
  <si>
    <t>PLN Fee</t>
  </si>
  <si>
    <t>Rp/kWh</t>
  </si>
  <si>
    <t>Genset - 1 (1044 kW)</t>
  </si>
  <si>
    <t>Ltr/Jam</t>
  </si>
  <si>
    <t>Rp/ltr</t>
  </si>
  <si>
    <t>Genset - 2 (1044 kW)</t>
  </si>
  <si>
    <t>Genset - 3 (1044 kW)</t>
  </si>
  <si>
    <t>Cost Power by Genset</t>
  </si>
  <si>
    <t/>
  </si>
  <si>
    <t>Genset - Power Unit Price</t>
  </si>
  <si>
    <t>Power, kW/day</t>
  </si>
  <si>
    <t>Power Production by Genset</t>
  </si>
  <si>
    <t>Unit Price, Rp/Kw</t>
  </si>
  <si>
    <t>Unit price terlalu tinggi</t>
  </si>
  <si>
    <t>1. Cross cek kembali consumption solar genset per unit</t>
  </si>
  <si>
    <t>MONTHLY PRODUCTION REPORT</t>
  </si>
  <si>
    <t>PT. INDUSTRI NABATI LESTARI</t>
  </si>
  <si>
    <t>Item</t>
  </si>
  <si>
    <t>Unit</t>
  </si>
  <si>
    <t>September</t>
  </si>
  <si>
    <t>Remaks</t>
  </si>
  <si>
    <t>Budget</t>
  </si>
  <si>
    <t>Actual</t>
  </si>
  <si>
    <t>Percentage Act.</t>
  </si>
  <si>
    <t>1.</t>
  </si>
  <si>
    <t>Refinery Plant</t>
  </si>
  <si>
    <t>Tercapai</t>
  </si>
  <si>
    <t>CPO Incoming</t>
  </si>
  <si>
    <t>Total CPO Consume</t>
  </si>
  <si>
    <t>Tidak Tercapai</t>
  </si>
  <si>
    <t>- Avg. FFA</t>
  </si>
  <si>
    <t>- Avg. Moist &amp; Impurities</t>
  </si>
  <si>
    <t>- Avg. DOBI</t>
  </si>
  <si>
    <t>Fraksinasi  Plant</t>
  </si>
  <si>
    <t>Total Olah RBDPO ( Feed )</t>
  </si>
  <si>
    <t>Fractionation Olein IV 56</t>
  </si>
  <si>
    <t>Fractionation Olein IV 57 ( Bulk )</t>
  </si>
  <si>
    <t>Olein IV 57</t>
  </si>
  <si>
    <t>Fractionation Olein IV 58</t>
  </si>
  <si>
    <t>Fractionation Olein IV 60</t>
  </si>
  <si>
    <t>Olein IV 60 Salvaco</t>
  </si>
  <si>
    <t>2.</t>
  </si>
  <si>
    <t>% YIELD</t>
  </si>
  <si>
    <t>3.</t>
  </si>
  <si>
    <t>Bleaching Earth to Poram Spec</t>
  </si>
  <si>
    <t>Bleaching Earth to Branded Spec</t>
  </si>
  <si>
    <t>Phosporic Acid</t>
  </si>
  <si>
    <t>4.</t>
  </si>
  <si>
    <t>(Loss)/Gain</t>
  </si>
  <si>
    <t xml:space="preserve">NB : </t>
  </si>
  <si>
    <t>- BE Achieve dengan pemakaian consume Bleaching Earth 7,80 Kg/MT</t>
  </si>
  <si>
    <t>- Untuk hari olah Produksi terpenuhi namun dalam kondisi Slow Flowrate dikarenakan Shortage CPO dan target Shipment yang
   tercapai hanya Olein IV 56</t>
  </si>
  <si>
    <t>- Total CPO Proses sebesar : 24.046 Mt dengan total CPO Incoming ke INL sebanyak : 24.987 MT</t>
  </si>
  <si>
    <t>- Rata rata incoming CPO perhari 832 MT</t>
  </si>
  <si>
    <t>Prepared by,</t>
  </si>
  <si>
    <t>Checked by,</t>
  </si>
  <si>
    <t>Approved by,</t>
  </si>
  <si>
    <t xml:space="preserve">Syaiful Sembiring </t>
  </si>
  <si>
    <t>Reza P. Panjaitan</t>
  </si>
  <si>
    <t>Sudarianto</t>
  </si>
  <si>
    <t>Eben Jaya Ginting</t>
  </si>
  <si>
    <t xml:space="preserve">Admin. Process </t>
  </si>
  <si>
    <t>Supervisor Produksi</t>
  </si>
  <si>
    <t>Jr. Manager Produksi</t>
  </si>
  <si>
    <t>Manager Plant</t>
  </si>
  <si>
    <t>UTILITY (GAS, STEAM, WATER &amp; POWER) REPORT</t>
  </si>
  <si>
    <t xml:space="preserve">Norma </t>
  </si>
  <si>
    <t>Consume CPO ( MT )</t>
  </si>
  <si>
    <t>Total Feed Raw Material CPO</t>
  </si>
  <si>
    <t>Incoming *base on INL</t>
  </si>
  <si>
    <t>Incoming *base on Pertagas</t>
  </si>
  <si>
    <t xml:space="preserve">MP Boiler </t>
  </si>
  <si>
    <t>&lt; 90</t>
  </si>
  <si>
    <t>&lt; 61</t>
  </si>
  <si>
    <t>Incoming Raw Water</t>
  </si>
  <si>
    <t>- Suplay To RO Product</t>
  </si>
  <si>
    <t>- Suplay To Proses dan Sanitary</t>
  </si>
  <si>
    <t>Rincian Outgoing Proses</t>
  </si>
  <si>
    <t>&lt; 0,5</t>
  </si>
  <si>
    <t>&lt; 0,4</t>
  </si>
  <si>
    <t>PLN *base on BA Kinra</t>
  </si>
  <si>
    <t>- Physical Refinery Plant</t>
  </si>
  <si>
    <t>- Refinery - Cooling Water System</t>
  </si>
  <si>
    <t xml:space="preserve">- Refinery - Utilities </t>
  </si>
  <si>
    <t>- Dry Fractionation Plant</t>
  </si>
  <si>
    <t>- Dry Fractionation CW System</t>
  </si>
  <si>
    <t xml:space="preserve">- Lighting - Refinery &amp; Dry Fractionation  </t>
  </si>
  <si>
    <t>Note untuk Power Consumption</t>
  </si>
  <si>
    <t>Selisih antara incoming dan outgoing dikarenakan hal berikut :</t>
  </si>
  <si>
    <t>- Over pemakaian Gas dikarenakan running sesuai RKAP 19 hari namun plant running 27 hari</t>
  </si>
  <si>
    <t>Quantity Utility Consumption Analysis (based on Guarantee Utility Consumption)</t>
  </si>
  <si>
    <t>Refinery &amp; Fractionation Plant</t>
  </si>
  <si>
    <t>Consumption</t>
  </si>
  <si>
    <t xml:space="preserve">Budget </t>
  </si>
  <si>
    <t>Under (Over) Budget</t>
  </si>
  <si>
    <t>Explanation Under / Over  budget</t>
  </si>
  <si>
    <t>RbdPO Consume</t>
  </si>
  <si>
    <t>TOTAL ACTUAL CONSUMPTION</t>
  </si>
  <si>
    <t>Gas Consumption (HP Boiler)</t>
  </si>
  <si>
    <t>Cooling Water top up to Cooling Tower</t>
  </si>
  <si>
    <t>Power (Process Plant)</t>
  </si>
  <si>
    <t>Power (Cooling Tower)</t>
  </si>
  <si>
    <t>ACTUAL CONSUMPTION PER MT RAW MATERIAL</t>
  </si>
  <si>
    <t>Nm3/MT</t>
  </si>
  <si>
    <t xml:space="preserve">Gas Over dikarenakan kapasitas tidak tercapai </t>
  </si>
  <si>
    <t>Gas Consumption (HP Boiler) **)</t>
  </si>
  <si>
    <t>mmbtu/MT</t>
  </si>
  <si>
    <t>m3/MT</t>
  </si>
  <si>
    <t xml:space="preserve">Steam </t>
  </si>
  <si>
    <t>Steam Refinery Over dikarenakan kapasitas tidak tercapai</t>
  </si>
  <si>
    <t>Kwh/MT</t>
  </si>
  <si>
    <t>Power Over dikarenakan kapasitas tidak tercapai</t>
  </si>
  <si>
    <t>Steam Over dikarenakan menggunakan 2 unit chiller</t>
  </si>
  <si>
    <t>* Steam Refinery Over dikarenakan kapasitas tidak tercapai</t>
  </si>
  <si>
    <t>* Gas Refinery Over dikarenakan kapasitas tidak tercapai</t>
  </si>
  <si>
    <t>* Power Fractionation Over dikarenakan kapasitas tidak tercapai</t>
  </si>
  <si>
    <t xml:space="preserve">                              Approved by,</t>
  </si>
  <si>
    <r>
      <rPr>
        <b/>
        <sz val="11"/>
        <rFont val="Arial"/>
        <family val="2"/>
      </rPr>
      <t xml:space="preserve">                             </t>
    </r>
    <r>
      <rPr>
        <b/>
        <u/>
        <sz val="11"/>
        <rFont val="Arial"/>
        <family val="2"/>
      </rPr>
      <t>Eben Jaya Ginting</t>
    </r>
  </si>
  <si>
    <t xml:space="preserve">                            Manager Plant</t>
  </si>
  <si>
    <t>Gas Consumption (MP Boiler)</t>
  </si>
  <si>
    <t>Fractionation OLEIN IV 58 ( Retail  )</t>
  </si>
  <si>
    <t>Olein IV 58 ( Retail )</t>
  </si>
  <si>
    <t>OK</t>
  </si>
  <si>
    <t>DOWN TIME SLOW FLOWRATE PRODUCTION REFINERY</t>
  </si>
  <si>
    <t>Periode 01/31 Oktober 2024</t>
  </si>
  <si>
    <t>CAPACITY (Kg)</t>
  </si>
  <si>
    <t>REMARKS</t>
  </si>
  <si>
    <t>Down time</t>
  </si>
  <si>
    <t>Tph</t>
  </si>
  <si>
    <t>Stop</t>
  </si>
  <si>
    <t>Slow</t>
  </si>
  <si>
    <t>Penyesuaian incoming CPO</t>
  </si>
  <si>
    <t>HOLD CPO Shortage</t>
  </si>
  <si>
    <t xml:space="preserve">Penyesuaian incoming CPO </t>
  </si>
  <si>
    <t>Summary</t>
  </si>
  <si>
    <t>1. Slow flow rate due to Space Tank High</t>
  </si>
  <si>
    <t>hours</t>
  </si>
  <si>
    <t>2. Slow flow rate due to Olein IV 60 process</t>
  </si>
  <si>
    <t>3. Hold plant due to trip MP boiler &amp; maintenance</t>
  </si>
  <si>
    <t>4. Penyesuaian incoming CPO</t>
  </si>
  <si>
    <t>5. Downtime due to Start Up Plant</t>
  </si>
  <si>
    <t>6. Running Normal Plant</t>
  </si>
  <si>
    <t>7. Stop Plant due to Preventive Maintenance Plant</t>
  </si>
  <si>
    <t>8. Energizing PMG II</t>
  </si>
  <si>
    <t>9. Zero Suplay Gas (Problem Pertagas)</t>
  </si>
  <si>
    <t>10, Stop Plant</t>
  </si>
  <si>
    <t>11.HOLD CPO Shortage</t>
  </si>
  <si>
    <t>Note : Kapasitas 2200 TPD</t>
  </si>
  <si>
    <t>DOWN TIME SLOW FLOWRATE PRODUCTION FRACTIONATION</t>
  </si>
  <si>
    <t>Periode 01/30 Oktober 2024</t>
  </si>
  <si>
    <t xml:space="preserve"> Slow flow rate due to Olein IV 56 process &amp; IV 58 process</t>
  </si>
  <si>
    <t>Slow flow rate due to Olein IV 58 process</t>
  </si>
  <si>
    <t>Slow flow rate due to Olein IV 56 process</t>
  </si>
  <si>
    <t>STOP PLANT</t>
  </si>
  <si>
    <t>3. Slow flow rate due to Olein IV 57 process</t>
  </si>
  <si>
    <t xml:space="preserve">4. Slow Flow rate terkait material sortage &amp; menyesuaikan </t>
  </si>
  <si>
    <t>5. Downtime due to Start/Stop Up Plant</t>
  </si>
  <si>
    <t>10. Slow flow rate due to Olein IV 58 process</t>
  </si>
  <si>
    <t>11. STOP PLANT</t>
  </si>
  <si>
    <t>12.Slow flow rate due to Olein IV 56 process</t>
  </si>
  <si>
    <t>13. Slow flow rate due to Olein IV 56 process &amp; IV 57 process</t>
  </si>
  <si>
    <t>14. Slow flow rate due to Olein IV 56 process &amp; IV 58 process</t>
  </si>
  <si>
    <t>8. Note : Kapasitas 2000 TPD</t>
  </si>
  <si>
    <t>Vessel</t>
  </si>
  <si>
    <t>Operating Volume (m3)</t>
  </si>
  <si>
    <t>Oil Density (kg/m3)</t>
  </si>
  <si>
    <t>MT</t>
  </si>
  <si>
    <t>Level yg diisi</t>
  </si>
  <si>
    <t>Actual OIP (Kg)</t>
  </si>
  <si>
    <t>2MX312</t>
  </si>
  <si>
    <t>2VE611A</t>
  </si>
  <si>
    <t>2VE611B</t>
  </si>
  <si>
    <t>2VE612</t>
  </si>
  <si>
    <t xml:space="preserve">2VE661 </t>
  </si>
  <si>
    <t xml:space="preserve">FL621 </t>
  </si>
  <si>
    <t xml:space="preserve">FL622 </t>
  </si>
  <si>
    <t xml:space="preserve">FL623 </t>
  </si>
  <si>
    <t xml:space="preserve">FL624 </t>
  </si>
  <si>
    <t>FL625</t>
  </si>
  <si>
    <t>2VE701</t>
  </si>
  <si>
    <t>2VE751</t>
  </si>
  <si>
    <t>2HE721A (tube)</t>
  </si>
  <si>
    <t>2HE721A (shell)</t>
  </si>
  <si>
    <t>HE721B (tube)</t>
  </si>
  <si>
    <t>2HE722</t>
  </si>
  <si>
    <t>2PR731</t>
  </si>
  <si>
    <t>2DE732</t>
  </si>
  <si>
    <t>Total OIP =</t>
  </si>
  <si>
    <t>Solar Daily Tank HPB</t>
  </si>
  <si>
    <t>2TK726</t>
  </si>
  <si>
    <t>Stock Chemicals In Plant</t>
  </si>
  <si>
    <t>BE</t>
  </si>
  <si>
    <t>H3PO4</t>
  </si>
  <si>
    <t>Citrid Acid</t>
  </si>
  <si>
    <t>Oil In Plant (OIP) Fraksinasi</t>
  </si>
  <si>
    <t>Level Transmitter (1%/MT)</t>
  </si>
  <si>
    <t>Level (%)</t>
  </si>
  <si>
    <t>2CR1201</t>
  </si>
  <si>
    <t>2CR1202</t>
  </si>
  <si>
    <t>2CR1203</t>
  </si>
  <si>
    <t>2CR1204</t>
  </si>
  <si>
    <t>2CR1205</t>
  </si>
  <si>
    <t>2CR1206</t>
  </si>
  <si>
    <t>2CR1207</t>
  </si>
  <si>
    <t>2CR1208</t>
  </si>
  <si>
    <t>2CR1209</t>
  </si>
  <si>
    <t>2CR1210</t>
  </si>
  <si>
    <t>2CR1211</t>
  </si>
  <si>
    <t>2CR1212</t>
  </si>
  <si>
    <t>2CR1213</t>
  </si>
  <si>
    <t>2CR1214</t>
  </si>
  <si>
    <t>2CR1215</t>
  </si>
  <si>
    <t>Total RBDPO</t>
  </si>
  <si>
    <t>Olein OIP</t>
  </si>
  <si>
    <t>2TK221</t>
  </si>
  <si>
    <t>2TK241</t>
  </si>
  <si>
    <t>Stearin OIP</t>
  </si>
  <si>
    <t>Melting Tank</t>
  </si>
  <si>
    <t>Panjang (m)</t>
  </si>
  <si>
    <t>Lebar (m)</t>
  </si>
  <si>
    <t>tinggi (m)</t>
  </si>
  <si>
    <t>Density</t>
  </si>
  <si>
    <t>Tinggi Sounding (Cm) Maks 4,4 m</t>
  </si>
  <si>
    <t>TK231 A</t>
  </si>
  <si>
    <t>TK231 B</t>
  </si>
  <si>
    <t>Total STEARIN</t>
  </si>
  <si>
    <t>2CL251</t>
  </si>
  <si>
    <t>utility system/chiller</t>
  </si>
  <si>
    <t>TANK</t>
  </si>
  <si>
    <t>Mwh</t>
  </si>
  <si>
    <t>2TK261</t>
  </si>
  <si>
    <t xml:space="preserve">BEFORE </t>
  </si>
  <si>
    <t xml:space="preserve">AFTER </t>
  </si>
  <si>
    <t>REFINERY PMG 2</t>
  </si>
  <si>
    <t xml:space="preserve">Others ( Tank farm &amp; spurging OSBL ) </t>
  </si>
  <si>
    <t>kwh</t>
  </si>
  <si>
    <t>- LC</t>
  </si>
  <si>
    <t xml:space="preserve">utility  System/chiller </t>
  </si>
  <si>
    <t xml:space="preserve">1. peformance yield blm tercapai RBDP &amp; PFAD blm tercapai </t>
  </si>
  <si>
    <t>3. peformance power Consump over dari standard</t>
  </si>
  <si>
    <t xml:space="preserve">Remaks </t>
  </si>
  <si>
    <t xml:space="preserve">Issue </t>
  </si>
  <si>
    <t>- Aom stability min ( hr )</t>
  </si>
  <si>
    <t xml:space="preserve">- teste &amp; Odor </t>
  </si>
  <si>
    <t>bland/Odorless</t>
  </si>
  <si>
    <t xml:space="preserve">- temp max ( C ) </t>
  </si>
  <si>
    <t xml:space="preserve">Action </t>
  </si>
  <si>
    <t xml:space="preserve">4. Peformance Quality blm tercapai standar </t>
  </si>
  <si>
    <t xml:space="preserve">plant tidak continue run selama uji coba/ permasalahn ejector vacum sumbat  </t>
  </si>
  <si>
    <t xml:space="preserve">perbaikan,ada sumbatan serpihan las, kondisi perbaikan done </t>
  </si>
  <si>
    <t xml:space="preserve">Team </t>
  </si>
  <si>
    <t>Prod/lipico/eti</t>
  </si>
  <si>
    <t xml:space="preserve">dalam penyesuaian pembacaan KW motor terhadap beban olah jam produksi </t>
  </si>
  <si>
    <t xml:space="preserve">proses kalibrasi pembacaan panel terhadap kalkuklasi display totalizer </t>
  </si>
  <si>
    <t xml:space="preserve">penyesuaian kapasitas terhadap dosing chemical dan parameter plant </t>
  </si>
  <si>
    <t xml:space="preserve">Plant continue running </t>
  </si>
  <si>
    <t>OLEIN</t>
  </si>
  <si>
    <t xml:space="preserve">OIP </t>
  </si>
  <si>
    <t xml:space="preserve">Closing Stock </t>
  </si>
  <si>
    <t>balance stok</t>
  </si>
  <si>
    <t>TK131 RPO</t>
  </si>
  <si>
    <t>TK132 RPO</t>
  </si>
  <si>
    <t>CONSUMP stok</t>
  </si>
  <si>
    <t xml:space="preserve">TOTAL STOK RPO DI PLANT </t>
  </si>
  <si>
    <r>
      <t>UNCORRECTED VOLUME (UV)
(Nm</t>
    </r>
    <r>
      <rPr>
        <b/>
        <vertAlign val="superscript"/>
        <sz val="11"/>
        <color theme="1"/>
        <rFont val="Arial"/>
        <family val="2"/>
      </rPr>
      <t>3</t>
    </r>
    <r>
      <rPr>
        <b/>
        <sz val="11"/>
        <color theme="1"/>
        <rFont val="Arial"/>
        <family val="2"/>
      </rPr>
      <t>)</t>
    </r>
  </si>
  <si>
    <t xml:space="preserve">Total RBDPO transfer to plant </t>
  </si>
  <si>
    <t>Stok TK 131</t>
  </si>
  <si>
    <t>Stok TK 132</t>
  </si>
  <si>
    <t>ton</t>
  </si>
  <si>
    <t>RPO CR</t>
  </si>
  <si>
    <t>OIP</t>
  </si>
  <si>
    <t>BUFFER TANK</t>
  </si>
  <si>
    <t xml:space="preserve">2. peformance dosing be  blm tercapai </t>
  </si>
  <si>
    <t>melakukan kalibrasi system dan manual pembacaan dosing  BE</t>
  </si>
  <si>
    <t xml:space="preserve"> Day 2 tanggal 12/12/2024</t>
  </si>
  <si>
    <t>630A</t>
  </si>
  <si>
    <t>630B</t>
  </si>
  <si>
    <t xml:space="preserve">plant tidak continue run selama uji coba/dan perlu di lakukan kalibrasi ulang  </t>
  </si>
  <si>
    <t>RBDPO Consume Total</t>
  </si>
  <si>
    <t>IV 56</t>
  </si>
  <si>
    <t>- IV</t>
  </si>
  <si>
    <t>52 - 52,5</t>
  </si>
  <si>
    <t xml:space="preserve">- Temp </t>
  </si>
  <si>
    <t xml:space="preserve">QUALITY </t>
  </si>
  <si>
    <t xml:space="preserve">- Cloud Point ( metter ) </t>
  </si>
  <si>
    <t xml:space="preserve"> YIELD %</t>
  </si>
  <si>
    <t xml:space="preserve">- IV </t>
  </si>
  <si>
    <t xml:space="preserve">- Melting Point </t>
  </si>
  <si>
    <t xml:space="preserve">fraksinasi </t>
  </si>
  <si>
    <t>Softener Product (to Fraksinasi )</t>
  </si>
  <si>
    <t>Dry Fraksinasi  Plant</t>
  </si>
  <si>
    <t>108/109</t>
  </si>
  <si>
    <t>2,6/20</t>
  </si>
  <si>
    <t>Avg Daily Consump RBDPO ( MTD )</t>
  </si>
  <si>
    <t>UOM</t>
  </si>
  <si>
    <t>Min</t>
  </si>
  <si>
    <t>min ( hr )</t>
  </si>
  <si>
    <t>~93</t>
  </si>
  <si>
    <t>0,4 - 0,5</t>
  </si>
  <si>
    <t>20 to 21</t>
  </si>
  <si>
    <t>- 0,8</t>
  </si>
  <si>
    <t>Mmbtu</t>
  </si>
  <si>
    <t xml:space="preserve"> Yield ( % )</t>
  </si>
  <si>
    <t>kw/ton</t>
  </si>
  <si>
    <t xml:space="preserve">  ( % )</t>
  </si>
  <si>
    <t>Nm3</t>
  </si>
  <si>
    <t xml:space="preserve">  (Nm3)</t>
  </si>
  <si>
    <t xml:space="preserve">  ( kg/ton CPO)</t>
  </si>
  <si>
    <t xml:space="preserve">  ( M3/ton CPO)</t>
  </si>
  <si>
    <t xml:space="preserve">  ( kw/ton CPO)</t>
  </si>
  <si>
    <t xml:space="preserve"> Norma LIPICO</t>
  </si>
  <si>
    <t>m3/ day</t>
  </si>
  <si>
    <t>Kw/day</t>
  </si>
  <si>
    <t>kw/day</t>
  </si>
  <si>
    <t>ton/day</t>
  </si>
  <si>
    <t>Kg/Day</t>
  </si>
  <si>
    <r>
      <t>max˚</t>
    </r>
    <r>
      <rPr>
        <sz val="9.9"/>
        <color theme="1"/>
        <rFont val="Arial"/>
        <family val="2"/>
      </rPr>
      <t>C</t>
    </r>
  </si>
  <si>
    <t>kg/ton</t>
  </si>
  <si>
    <t>M³/Day</t>
  </si>
  <si>
    <t>M³/Ton</t>
  </si>
  <si>
    <t>Kw/ton</t>
  </si>
  <si>
    <t xml:space="preserve"> UOM</t>
  </si>
  <si>
    <t>% Max</t>
  </si>
  <si>
    <t>Max</t>
  </si>
  <si>
    <t>˚C Min</t>
  </si>
  <si>
    <t>˚C Max</t>
  </si>
  <si>
    <t>Kg/ton</t>
  </si>
  <si>
    <t xml:space="preserve"> Kg/Ton RBDPO</t>
  </si>
  <si>
    <t xml:space="preserve"> M³/Ton RBDPO</t>
  </si>
  <si>
    <t>M³/ton</t>
  </si>
  <si>
    <t xml:space="preserve"> Kw/Ton RBDPO</t>
  </si>
  <si>
    <t>Kw/Day</t>
  </si>
  <si>
    <t xml:space="preserve">24 jam </t>
  </si>
  <si>
    <t>52-52,5</t>
  </si>
  <si>
    <t xml:space="preserve"> Kontrak LIPICO</t>
  </si>
  <si>
    <t xml:space="preserve">STATUS/REMAKS </t>
  </si>
  <si>
    <t xml:space="preserve">TOTALIZER </t>
  </si>
  <si>
    <t xml:space="preserve">PT.INDUSTRI NABATI LESTARI </t>
  </si>
  <si>
    <t>Pabrik Minyak Goreng ( PMG 2 )</t>
  </si>
  <si>
    <t>Kantor Pusat: Komp. KEK Sei Mangkei, Kav.2-3, Kec. Bosar Maligas, Kab. Simalungun, Sumatera Utara, 21184</t>
  </si>
  <si>
    <t>ACTUAL PEFORMANCE / CONSUMPT REPORT FRAKSINASI PLANT</t>
  </si>
  <si>
    <t>Start / Date / Time</t>
  </si>
  <si>
    <t>Finish / Date / Time</t>
  </si>
  <si>
    <t>17/12/24 ( 07.00 Wib )</t>
  </si>
  <si>
    <t xml:space="preserve"> Trial </t>
  </si>
  <si>
    <t>ACTUAL PEFORMANCE / CONSUMPT REPORT REFINERY PLANT</t>
  </si>
  <si>
    <t>Peformance</t>
  </si>
  <si>
    <t>17/12/24 ( 21.00 Wib )</t>
  </si>
  <si>
    <t>18/12/24 ( 21.00 Wib )</t>
  </si>
  <si>
    <t>- TOTOX 2PV + AV</t>
  </si>
  <si>
    <t>N/A</t>
  </si>
  <si>
    <t xml:space="preserve">- FE Content </t>
  </si>
  <si>
    <t>&lt; 5</t>
  </si>
  <si>
    <t>ppm</t>
  </si>
  <si>
    <t>- PV</t>
  </si>
  <si>
    <t>&lt; 4</t>
  </si>
  <si>
    <t>Meg/kg</t>
  </si>
  <si>
    <t>- Phosporus Max</t>
  </si>
  <si>
    <t>TANK / TEMP</t>
  </si>
  <si>
    <r>
      <t>˚</t>
    </r>
    <r>
      <rPr>
        <sz val="9.9"/>
        <color theme="1"/>
        <rFont val="Arial"/>
        <family val="2"/>
      </rPr>
      <t>C</t>
    </r>
  </si>
  <si>
    <t xml:space="preserve">- Peroxide value </t>
  </si>
  <si>
    <t>Nil</t>
  </si>
  <si>
    <t>-</t>
  </si>
  <si>
    <t>- Phosporous max</t>
  </si>
  <si>
    <r>
      <t>Nm</t>
    </r>
    <r>
      <rPr>
        <sz val="11"/>
        <color theme="1"/>
        <rFont val="Calibri"/>
        <family val="2"/>
      </rPr>
      <t>³</t>
    </r>
  </si>
  <si>
    <t>M³</t>
  </si>
  <si>
    <t>Prepared By</t>
  </si>
  <si>
    <t>Checked By</t>
  </si>
  <si>
    <t>Approved By</t>
  </si>
  <si>
    <t xml:space="preserve">Supervisor </t>
  </si>
  <si>
    <t>Jr.Manager Prod</t>
  </si>
  <si>
    <t>Manager Prod</t>
  </si>
  <si>
    <t>Manager Cordev</t>
  </si>
  <si>
    <t>LIPICO</t>
  </si>
  <si>
    <t>ETI</t>
  </si>
  <si>
    <t>MIPCON</t>
  </si>
  <si>
    <t>TK 630 A ( TRANSFER )</t>
  </si>
  <si>
    <t>TK 630 B ( TRANSFER )</t>
  </si>
  <si>
    <t>Oil In Plant (OIP) Refinery pmg 2</t>
  </si>
  <si>
    <t>Ratio Run CPO ( utilisasi kapasitas )</t>
  </si>
  <si>
    <t>Periode 01 s/d 31 maret 2025</t>
  </si>
  <si>
    <t>Fractionation Olein IV 58 ( bulk )</t>
  </si>
  <si>
    <t>utility section ( chiller )</t>
  </si>
  <si>
    <t>YEARLY REPORT</t>
  </si>
  <si>
    <t>DIRECT</t>
  </si>
  <si>
    <t>DIRECT RBDPO FRACT</t>
  </si>
  <si>
    <t>olein 56</t>
  </si>
  <si>
    <t>stearin 56</t>
  </si>
  <si>
    <t>cpo feed</t>
  </si>
  <si>
    <t xml:space="preserve">rpo prod </t>
  </si>
  <si>
    <t xml:space="preserve">aktual refinery </t>
  </si>
  <si>
    <t xml:space="preserve">rpo feed </t>
  </si>
  <si>
    <t xml:space="preserve">yield olein </t>
  </si>
  <si>
    <t xml:space="preserve">yield stearin </t>
  </si>
  <si>
    <t xml:space="preserve">sisa rbpo tank </t>
  </si>
  <si>
    <t>tk 108</t>
  </si>
  <si>
    <t xml:space="preserve">opening stok rpo </t>
  </si>
  <si>
    <t>tk131</t>
  </si>
  <si>
    <t>tk132</t>
  </si>
  <si>
    <t>after</t>
  </si>
  <si>
    <t>RbdPO</t>
  </si>
  <si>
    <t xml:space="preserve">Utilitas CPO vs RKAP </t>
  </si>
  <si>
    <t xml:space="preserve">Utilitas RBDPO vs RKAP </t>
  </si>
  <si>
    <t>Budget RBDPO Olah</t>
  </si>
  <si>
    <t>Tanggal</t>
  </si>
  <si>
    <t>Sisa Stok Di Lap</t>
  </si>
  <si>
    <t>Order</t>
  </si>
  <si>
    <t>Bleaching Earth (BE) to Hopper</t>
  </si>
  <si>
    <t>Bleaching Earth (BE) to Silo</t>
  </si>
  <si>
    <t>Aktual Pengiisian BE</t>
  </si>
  <si>
    <t>AGUSTUS</t>
  </si>
  <si>
    <t>PMG 2</t>
  </si>
  <si>
    <t>PMG 1</t>
  </si>
  <si>
    <t>Distribution to PMG 2</t>
  </si>
  <si>
    <t>Distribution to PMG 1</t>
  </si>
  <si>
    <t>Outgoing PMG 2</t>
  </si>
  <si>
    <t>Outgoing PMG 1</t>
  </si>
  <si>
    <t>Note : BE Aktivasi start tgl 23 Bulan September (0,67 %)</t>
  </si>
  <si>
    <t xml:space="preserve">Production Cost OKTOBER 2025 </t>
  </si>
  <si>
    <t xml:space="preserve">- FFA </t>
  </si>
  <si>
    <t xml:space="preserve">PRODUCTION REPORT PMG 2 </t>
  </si>
  <si>
    <t>MP Boiler 1, 2, 3</t>
  </si>
  <si>
    <t xml:space="preserve">RBDPO OIP </t>
  </si>
  <si>
    <t>Total Olein</t>
  </si>
  <si>
    <t>PRODUCTION REPORT 2026</t>
  </si>
  <si>
    <t xml:space="preserve">     </t>
  </si>
  <si>
    <t>PRODUCTION REPORT PMG 1</t>
  </si>
  <si>
    <t xml:space="preserve">Oil In Plant (OIP) Refinery pmg </t>
  </si>
  <si>
    <t>Consume Total</t>
  </si>
  <si>
    <t>RPO</t>
  </si>
  <si>
    <t>Stearin 56</t>
  </si>
  <si>
    <t>Olein 56</t>
  </si>
  <si>
    <t>Olein 58</t>
  </si>
  <si>
    <t>Stearin 58</t>
  </si>
  <si>
    <t>aktivasi 709</t>
  </si>
  <si>
    <t>semi 710</t>
  </si>
  <si>
    <t>aktivasi</t>
  </si>
  <si>
    <t>qty</t>
  </si>
  <si>
    <t>semi aktivasi</t>
  </si>
  <si>
    <t>jika di konsum harusnya koosng di 1013 produksi</t>
  </si>
  <si>
    <t>ok cek konsum rpo pas</t>
  </si>
  <si>
    <t>ok cek</t>
  </si>
  <si>
    <t>Februari</t>
  </si>
  <si>
    <t>Februari 2026</t>
  </si>
  <si>
    <t>February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</si>
</sst>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1" formatCode="_-* #,##0_-;\-* #,##0_-;_-* &quot;-&quot;_-;_-@_-"/>
    <numFmt numFmtId="44" formatCode="_-&quot;Rp&quot;* #,##0.00_-;\-&quot;Rp&quot;* #,##0.00_-;_-&quot;Rp&quot;* &quot;-&quot;??_-;_-@_-"/>
    <numFmt numFmtId="43" formatCode="_-* #,##0.00_-;\-* #,##0.00_-;_-* &quot;-&quot;??_-;_-@_-"/>
    <numFmt numFmtId="164" formatCode="_(* #,##0_);_(* \(#,##0\);_(* &quot;-&quot;_);_(@_)"/>
    <numFmt numFmtId="165" formatCode="_(&quot;$&quot;* #,##0.00_);_(&quot;$&quot;* \(#,##0.00\);_(&quot;$&quot;* &quot;-&quot;??_);_(@_)"/>
    <numFmt numFmtId="166" formatCode="_(* #,##0.00_);_(* \(#,##0.00\);_(* &quot;-&quot;??_);_(@_)"/>
    <numFmt numFmtId="167" formatCode="_-* #,##0.00_-;\-* #,##0.00_-;_-* &quot;-&quot;_-;_-@_-"/>
    <numFmt numFmtId="168" formatCode="_(* #,##0_);_(* \(#,##0\);_(* &quot;-&quot;??_);_(@_)"/>
    <numFmt numFmtId="169" formatCode="_(* #,##0.000_);_(* \(#,##0.000\);_(* &quot;-&quot;??_);_(@_)"/>
    <numFmt numFmtId="170" formatCode="_(* #,##0.0000_);_(* \(#,##0.0000\);_(* &quot;-&quot;??_);_(@_)"/>
    <numFmt numFmtId="171" formatCode="_-* #,##0.0000_-;\-* #,##0.0000_-;_-* &quot;-&quot;????_-;_-@_-"/>
    <numFmt numFmtId="172" formatCode="_(* #,##0.00_);_(* \(#,##0.00\);_(* &quot;-&quot;??.0_);_(@_)"/>
    <numFmt numFmtId="173" formatCode="_(* #,##0.0_);_(* \(#,##0.0\);_(* &quot;-&quot;??.0_);_(@_)"/>
    <numFmt numFmtId="174" formatCode="_(* #,##0.000_);_(* \(#,##0.000\);_(* &quot;-&quot;??.00_);_(@_)"/>
    <numFmt numFmtId="175" formatCode="_(* #.##0_);_(* \(#.##0\);_(* &quot;-&quot;??_);_(@_)"/>
    <numFmt numFmtId="176" formatCode="_(* #,##0.0_);_(* \(#,##0.0\);_(* &quot;-&quot;??_);_(@_)"/>
    <numFmt numFmtId="177" formatCode="_-* #,##0.0000_-;\-* #,##0.0000_-;_-* &quot;-&quot;_-;_-@_-"/>
    <numFmt numFmtId="178" formatCode="_-* #,##0_-;\-* #,##0_-;_-* &quot;-&quot;????_-;_-@_-"/>
    <numFmt numFmtId="179" formatCode="_-* #,##0_-;\-* #,##0_-;_-* &quot;-&quot;??_-;_-@_-"/>
    <numFmt numFmtId="180" formatCode="0.0%"/>
    <numFmt numFmtId="181" formatCode="#,##0.0"/>
    <numFmt numFmtId="182" formatCode="0.0"/>
    <numFmt numFmtId="183" formatCode="_(* #,##0.0000_);_(* \(#,##0.0000\);_(* &quot;-&quot;??.00_);_(@_)"/>
    <numFmt numFmtId="184" formatCode="_(* #,##0.0000_);_(* \(#,##0.0000\);_(* &quot;-&quot;??.000_);_(@_)"/>
    <numFmt numFmtId="185" formatCode="_(* #,###.0000_);_(* \(#,###.0000\);_(* &quot;-&quot;?,?00.00_);_(@_)"/>
    <numFmt numFmtId="186" formatCode="_(* #,###.00_);_(* \(#,###.00\);_(* &quot;-&quot;?,?00_);_(@_)"/>
    <numFmt numFmtId="187" formatCode="[$-13809]dd\ mmmm\ yyyy;@"/>
    <numFmt numFmtId="188" formatCode="#,##0_ ;[Red]\-#,##0\ "/>
    <numFmt numFmtId="189" formatCode="#,##0_ ;\-#,##0\ "/>
    <numFmt numFmtId="190" formatCode="_(* #,##0.00_);_(* \(#,##0.00\);_(* &quot;-&quot;??.00_);_(@_)"/>
    <numFmt numFmtId="191" formatCode="_(* #,##0.0000_);_(* \(#,##0.0000\);_(* &quot;-&quot;??.0000_);_(@_)"/>
    <numFmt numFmtId="192" formatCode="_-* #,##0.00_-;\-* #,##0.00_-;_-* &quot;-&quot;????_-;_-@_-"/>
    <numFmt numFmtId="193" formatCode="[$-409]d\-mmm;@"/>
    <numFmt numFmtId="194" formatCode="_(* #,##0.00_);_(* \(#,##0.00\);_(* &quot;-&quot;_);_(@_)"/>
    <numFmt numFmtId="195" formatCode="_(* #,##0.000_);_(* \(#,##0.000\);_(* &quot;-&quot;_);_(@_)"/>
    <numFmt numFmtId="196" formatCode="_(* #,##0.0_);_(* \(#,##0.0\);_(* &quot;-&quot;_);_(@_)"/>
    <numFmt numFmtId="197" formatCode="_-* #,##0.000_-;\-* #,##0.000_-;_-* &quot;-&quot;???_-;_-@_-"/>
    <numFmt numFmtId="198" formatCode="0.000"/>
    <numFmt numFmtId="199" formatCode="_-* #,##0.0_-;\-* #,##0.0_-;_-* &quot;-&quot;_-;_-@_-"/>
    <numFmt numFmtId="200" formatCode="_-* #,##0_-;\-* #,##0_-;_-* &quot;-&quot;???_-;_-@_-"/>
    <numFmt numFmtId="201" formatCode="_-* #,##0.0_-;\-* #,##0.0_-;_-* &quot;-&quot;?_-;_-@_-"/>
    <numFmt numFmtId="202" formatCode="_-* #,##0.000_-;\-* #,##0.000_-;_-* &quot;-&quot;?_-;_-@_-"/>
    <numFmt numFmtId="203" formatCode="_-* #,##0_-;\-* #,##0_-;_-* &quot;-&quot;?_-;_-@_-"/>
    <numFmt numFmtId="204" formatCode="_-* #,##0.00\ _€_-;\-* #,##0.00\ _€_-;_-* &quot;-&quot;??\ _€_-;_-@_-"/>
    <numFmt numFmtId="205" formatCode="_-* #,##0.000_-;\-* #,##0.000_-;_-* &quot;-&quot;??_-;_-@_-"/>
    <numFmt numFmtId="206" formatCode="_-* #,##0.0_-;\-* #,##0.0_-;_-* &quot;-&quot;??_-;_-@_-"/>
    <numFmt numFmtId="207" formatCode="_-* #,##0.000_-;\-* #,##0.000_-;_-* &quot;-&quot;_-;_-@_-"/>
    <numFmt numFmtId="208" formatCode="0.0000000"/>
    <numFmt numFmtId="209" formatCode="_-* #,##0.0000_-;\-* #,##0.0000_-;_-* &quot;-&quot;???_-;_-@_-"/>
  </numFmts>
  <fonts count="103"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u/>
      <sz val="11"/>
      <color theme="1"/>
      <name val="Arial"/>
      <family val="2"/>
    </font>
    <font>
      <b/>
      <i/>
      <sz val="11"/>
      <color theme="1"/>
      <name val="Arial"/>
      <family val="2"/>
    </font>
    <font>
      <i/>
      <sz val="11"/>
      <color theme="1"/>
      <name val="Arial"/>
      <family val="2"/>
    </font>
    <font>
      <u/>
      <sz val="11"/>
      <color theme="1"/>
      <name val="Arial"/>
      <family val="2"/>
    </font>
    <font>
      <sz val="11"/>
      <color theme="8" tint="0.39997558519241921"/>
      <name val="Arial"/>
      <family val="2"/>
    </font>
    <font>
      <b/>
      <sz val="11"/>
      <name val="Arial"/>
      <family val="2"/>
    </font>
    <font>
      <sz val="11"/>
      <name val="Arial"/>
      <family val="2"/>
    </font>
    <font>
      <b/>
      <sz val="25"/>
      <color theme="1"/>
      <name val="Arial"/>
      <family val="2"/>
    </font>
    <font>
      <b/>
      <vertAlign val="superscript"/>
      <sz val="11"/>
      <color theme="1"/>
      <name val="Arial"/>
      <family val="2"/>
    </font>
    <font>
      <b/>
      <sz val="9"/>
      <color theme="1"/>
      <name val="Arial"/>
      <family val="2"/>
    </font>
    <font>
      <sz val="9"/>
      <color theme="1"/>
      <name val="Arial"/>
      <family val="2"/>
    </font>
    <font>
      <sz val="11"/>
      <color theme="1"/>
      <name val="Calibri"/>
      <family val="2"/>
      <scheme val="minor"/>
    </font>
    <font>
      <sz val="11"/>
      <color theme="8"/>
      <name val="Arial"/>
      <family val="2"/>
    </font>
    <font>
      <sz val="15"/>
      <color theme="1"/>
      <name val="Calibri"/>
      <family val="2"/>
      <scheme val="minor"/>
    </font>
    <font>
      <sz val="11"/>
      <color rgb="FFFF0000"/>
      <name val="Calibri"/>
      <family val="2"/>
      <scheme val="minor"/>
    </font>
    <font>
      <b/>
      <sz val="11"/>
      <color theme="1"/>
      <name val="Calibri"/>
      <family val="2"/>
      <scheme val="minor"/>
    </font>
    <font>
      <b/>
      <sz val="15"/>
      <color theme="1"/>
      <name val="Calibri"/>
      <family val="2"/>
      <scheme val="minor"/>
    </font>
    <font>
      <b/>
      <sz val="12"/>
      <color theme="1"/>
      <name val="Calibri"/>
      <family val="2"/>
      <scheme val="minor"/>
    </font>
    <font>
      <sz val="11"/>
      <color theme="1"/>
      <name val="Calibri"/>
      <family val="2"/>
    </font>
    <font>
      <sz val="10"/>
      <name val="Arial"/>
      <family val="2"/>
    </font>
    <font>
      <sz val="10"/>
      <name val="Calibri"/>
      <family val="2"/>
    </font>
    <font>
      <b/>
      <sz val="11"/>
      <color theme="1"/>
      <name val="Calibri"/>
      <family val="2"/>
    </font>
    <font>
      <b/>
      <sz val="10"/>
      <color rgb="FFC00000"/>
      <name val="Calibri"/>
      <family val="2"/>
    </font>
    <font>
      <b/>
      <sz val="10"/>
      <color rgb="FFC00000"/>
      <name val="Calibri"/>
      <family val="2"/>
      <scheme val="minor"/>
    </font>
    <font>
      <b/>
      <sz val="10"/>
      <name val="Calibri"/>
      <family val="2"/>
    </font>
    <font>
      <sz val="10"/>
      <color theme="1"/>
      <name val="Calibri"/>
      <family val="2"/>
    </font>
    <font>
      <b/>
      <sz val="11"/>
      <name val="Calibri"/>
      <family val="2"/>
    </font>
    <font>
      <b/>
      <sz val="11"/>
      <color rgb="FF0070C0"/>
      <name val="Calibri"/>
      <family val="2"/>
    </font>
    <font>
      <b/>
      <sz val="14"/>
      <color theme="1"/>
      <name val="Arial"/>
      <family val="2"/>
    </font>
    <font>
      <sz val="11"/>
      <color theme="0"/>
      <name val="Arial"/>
      <family val="2"/>
    </font>
    <font>
      <sz val="11"/>
      <color rgb="FFFF0000"/>
      <name val="Arial"/>
      <family val="2"/>
    </font>
    <font>
      <b/>
      <sz val="11"/>
      <color theme="0"/>
      <name val="Arial"/>
      <family val="2"/>
    </font>
    <font>
      <i/>
      <sz val="11"/>
      <name val="Arial"/>
      <family val="2"/>
    </font>
    <font>
      <vertAlign val="superscript"/>
      <sz val="11"/>
      <color theme="1"/>
      <name val="Arial"/>
      <family val="2"/>
    </font>
    <font>
      <sz val="10"/>
      <color rgb="FF000000"/>
      <name val="Times New Roman"/>
      <family val="1"/>
    </font>
    <font>
      <b/>
      <sz val="14"/>
      <name val="Calibri"/>
      <family val="2"/>
    </font>
    <font>
      <sz val="9"/>
      <name val="Calibri"/>
      <family val="2"/>
    </font>
    <font>
      <sz val="7"/>
      <color theme="1"/>
      <name val="Aptos Narrow"/>
      <family val="2"/>
    </font>
    <font>
      <b/>
      <sz val="12"/>
      <color rgb="FF0070C0"/>
      <name val="Calibri"/>
      <family val="2"/>
      <scheme val="minor"/>
    </font>
    <font>
      <b/>
      <sz val="14"/>
      <color theme="1"/>
      <name val="Calibri"/>
      <family val="2"/>
      <scheme val="minor"/>
    </font>
    <font>
      <b/>
      <sz val="11"/>
      <color rgb="FFC00000"/>
      <name val="Calibri"/>
      <family val="2"/>
      <scheme val="minor"/>
    </font>
    <font>
      <sz val="10"/>
      <color theme="1"/>
      <name val="Calibri"/>
      <family val="2"/>
      <scheme val="minor"/>
    </font>
    <font>
      <b/>
      <sz val="14"/>
      <color theme="1"/>
      <name val="Calibri"/>
      <family val="2"/>
    </font>
    <font>
      <b/>
      <sz val="10"/>
      <color rgb="FF0070C0"/>
      <name val="Calibri"/>
      <family val="2"/>
      <scheme val="minor"/>
    </font>
    <font>
      <sz val="10"/>
      <color rgb="FFC00000"/>
      <name val="Calibri"/>
      <family val="2"/>
    </font>
    <font>
      <b/>
      <sz val="11"/>
      <name val="Calibri"/>
      <family val="2"/>
      <scheme val="minor"/>
    </font>
    <font>
      <b/>
      <sz val="10"/>
      <color theme="1"/>
      <name val="Calibri"/>
      <family val="2"/>
      <scheme val="minor"/>
    </font>
    <font>
      <sz val="11"/>
      <color theme="1"/>
      <name val="Times New Roman"/>
      <family val="1"/>
    </font>
    <font>
      <b/>
      <sz val="13"/>
      <color theme="1"/>
      <name val="Times New Roman"/>
      <family val="1"/>
    </font>
    <font>
      <b/>
      <sz val="18"/>
      <color theme="1"/>
      <name val="Arial"/>
      <family val="2"/>
    </font>
    <font>
      <sz val="11"/>
      <color theme="1"/>
      <name val="Calibri"/>
      <family val="2"/>
      <scheme val="minor"/>
    </font>
    <font>
      <b/>
      <sz val="14"/>
      <color rgb="FFC00000"/>
      <name val="Calibri"/>
      <family val="2"/>
    </font>
    <font>
      <sz val="11"/>
      <name val="Calibri"/>
      <family val="2"/>
    </font>
    <font>
      <b/>
      <sz val="12"/>
      <color rgb="FFC00000"/>
      <name val="Calibri"/>
      <family val="2"/>
    </font>
    <font>
      <b/>
      <sz val="16"/>
      <color theme="1"/>
      <name val="Calibri"/>
      <family val="2"/>
      <scheme val="minor"/>
    </font>
    <font>
      <b/>
      <sz val="11"/>
      <color theme="0"/>
      <name val="Calibri"/>
      <family val="2"/>
    </font>
    <font>
      <b/>
      <sz val="11"/>
      <color rgb="FFC00000"/>
      <name val="Calibri"/>
      <family val="2"/>
    </font>
    <font>
      <b/>
      <sz val="12"/>
      <color rgb="FF0070C0"/>
      <name val="Calibri"/>
      <family val="2"/>
    </font>
    <font>
      <b/>
      <sz val="12"/>
      <color theme="1"/>
      <name val="Calibri"/>
      <family val="2"/>
    </font>
    <font>
      <sz val="11"/>
      <color rgb="FFC00000"/>
      <name val="Calibri"/>
      <family val="2"/>
    </font>
    <font>
      <sz val="11"/>
      <name val="Calibri"/>
      <family val="2"/>
      <scheme val="minor"/>
    </font>
    <font>
      <sz val="12"/>
      <name val="Arial"/>
      <family val="2"/>
    </font>
    <font>
      <i/>
      <sz val="10"/>
      <name val="Arial"/>
      <family val="2"/>
    </font>
    <font>
      <b/>
      <u/>
      <sz val="11"/>
      <name val="Arial"/>
      <family val="2"/>
    </font>
    <font>
      <u/>
      <sz val="11"/>
      <name val="Arial"/>
      <family val="2"/>
    </font>
    <font>
      <b/>
      <sz val="12"/>
      <color theme="1"/>
      <name val="Arial"/>
      <family val="2"/>
    </font>
    <font>
      <b/>
      <sz val="12"/>
      <name val="Arial"/>
      <family val="2"/>
    </font>
    <font>
      <sz val="12"/>
      <color theme="1"/>
      <name val="Arial"/>
      <family val="2"/>
    </font>
    <font>
      <sz val="12"/>
      <color rgb="FFFF0000"/>
      <name val="Arial"/>
      <family val="2"/>
    </font>
    <font>
      <b/>
      <sz val="14"/>
      <name val="Arial"/>
      <family val="2"/>
    </font>
    <font>
      <sz val="14"/>
      <name val="Arial"/>
      <family val="2"/>
    </font>
    <font>
      <u/>
      <sz val="10"/>
      <color rgb="FFFF0000"/>
      <name val="Arial"/>
      <family val="2"/>
    </font>
    <font>
      <b/>
      <sz val="10"/>
      <name val="Arial"/>
      <family val="2"/>
    </font>
    <font>
      <i/>
      <sz val="10"/>
      <color rgb="FFFF0000"/>
      <name val="Arial"/>
      <family val="2"/>
    </font>
    <font>
      <sz val="9"/>
      <color indexed="81"/>
      <name val="Tahoma"/>
      <family val="2"/>
    </font>
    <font>
      <b/>
      <sz val="9"/>
      <color indexed="81"/>
      <name val="Tahoma"/>
      <family val="2"/>
    </font>
    <font>
      <sz val="11"/>
      <name val="Tahoma"/>
      <family val="2"/>
    </font>
    <font>
      <sz val="11"/>
      <color theme="1"/>
      <name val="Tahoma"/>
      <family val="2"/>
    </font>
    <font>
      <b/>
      <sz val="11"/>
      <name val="Tahoma"/>
      <family val="2"/>
    </font>
    <font>
      <b/>
      <sz val="11"/>
      <color theme="1"/>
      <name val="Tahoma"/>
      <family val="2"/>
    </font>
    <font>
      <b/>
      <sz val="9"/>
      <color theme="1"/>
      <name val="Calibri"/>
      <family val="2"/>
      <scheme val="minor"/>
    </font>
    <font>
      <b/>
      <u/>
      <sz val="12"/>
      <color theme="1"/>
      <name val="Arial"/>
      <family val="2"/>
    </font>
    <font>
      <sz val="9.9"/>
      <color theme="1"/>
      <name val="Arial"/>
      <family val="2"/>
    </font>
    <font>
      <sz val="12"/>
      <color theme="1"/>
      <name val="Times New Roman"/>
      <family val="1"/>
    </font>
    <font>
      <b/>
      <sz val="14"/>
      <color theme="1"/>
      <name val="Times New Roman"/>
      <family val="1"/>
    </font>
    <font>
      <b/>
      <i/>
      <sz val="12"/>
      <color theme="1"/>
      <name val="Times New Roman"/>
      <family val="1"/>
    </font>
    <font>
      <sz val="8.5"/>
      <color theme="1"/>
      <name val="Times New Roman"/>
      <family val="1"/>
    </font>
    <font>
      <b/>
      <sz val="12"/>
      <color theme="1"/>
      <name val="Times New Roman"/>
      <family val="1"/>
    </font>
    <font>
      <b/>
      <i/>
      <sz val="11"/>
      <color theme="1"/>
      <name val="Times New Roman"/>
      <family val="1"/>
    </font>
    <font>
      <b/>
      <sz val="11"/>
      <color theme="1"/>
      <name val="Times New Roman"/>
      <family val="1"/>
    </font>
    <font>
      <sz val="11"/>
      <color theme="1"/>
      <name val="Calibri"/>
      <family val="2"/>
      <scheme val="minor"/>
    </font>
    <font>
      <sz val="11"/>
      <color indexed="8"/>
      <name val="Calibri"/>
      <family val="2"/>
    </font>
    <font>
      <sz val="11"/>
      <color theme="1"/>
      <name val="Calibri"/>
      <family val="2"/>
      <scheme val="minor"/>
    </font>
    <font>
      <sz val="11"/>
      <color theme="1"/>
      <name val="Calibri"/>
      <family val="2"/>
      <scheme val="minor"/>
    </font>
    <font>
      <u/>
      <sz val="11"/>
      <color theme="10"/>
      <name val="Calibri"/>
      <family val="2"/>
      <scheme val="minor"/>
    </font>
    <font>
      <sz val="10"/>
      <color indexed="8"/>
      <name val="Arial"/>
      <family val="2"/>
    </font>
    <font>
      <sz val="11"/>
      <color theme="1"/>
      <name val="Calibri"/>
      <family val="2"/>
      <scheme val="minor"/>
    </font>
    <font>
      <sz val="10"/>
      <color theme="1"/>
      <name val="Arial"/>
      <family val="2"/>
    </font>
    <font>
      <sz val="11"/>
      <color rgb="FF0070C0"/>
      <name val="Arial"/>
      <family val="2"/>
    </font>
  </fonts>
  <fills count="31">
    <fill>
      <patternFill patternType="none"/>
    </fill>
    <fill>
      <patternFill patternType="gray125"/>
    </fill>
    <fill>
      <patternFill patternType="solid">
        <fgColor theme="4" tint="0.79992065187536243"/>
        <bgColor indexed="64"/>
      </patternFill>
    </fill>
    <fill>
      <patternFill patternType="solid">
        <fgColor theme="0" tint="-0.14996795556505021"/>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79989013336588644"/>
        <bgColor indexed="64"/>
      </patternFill>
    </fill>
    <fill>
      <patternFill patternType="solid">
        <fgColor theme="0" tint="-0.14993743705557422"/>
        <bgColor indexed="64"/>
      </patternFill>
    </fill>
    <fill>
      <patternFill patternType="solid">
        <fgColor theme="5" tint="0.59999389629810485"/>
        <bgColor indexed="64"/>
      </patternFill>
    </fill>
    <fill>
      <patternFill patternType="solid">
        <fgColor rgb="FFF7C7AC"/>
        <bgColor indexed="64"/>
      </patternFill>
    </fill>
    <fill>
      <patternFill patternType="solid">
        <fgColor theme="9" tint="-0.499984740745262"/>
        <bgColor indexed="64"/>
      </patternFill>
    </fill>
    <fill>
      <patternFill patternType="solid">
        <fgColor rgb="FFFFFF66"/>
        <bgColor indexed="64"/>
      </patternFill>
    </fill>
    <fill>
      <patternFill patternType="solid">
        <fgColor theme="0"/>
        <bgColor theme="0"/>
      </patternFill>
    </fill>
    <fill>
      <patternFill patternType="solid">
        <fgColor rgb="FFC6E0B4"/>
        <bgColor rgb="FF000000"/>
      </patternFill>
    </fill>
    <fill>
      <patternFill patternType="solid">
        <fgColor rgb="FFFFFFFF"/>
        <bgColor rgb="FF000000"/>
      </patternFill>
    </fill>
    <fill>
      <patternFill patternType="solid">
        <fgColor rgb="FFD9D9D9"/>
        <bgColor rgb="FF000000"/>
      </patternFill>
    </fill>
    <fill>
      <patternFill patternType="solid">
        <fgColor rgb="FF92D050"/>
        <bgColor indexed="64"/>
      </patternFill>
    </fill>
    <fill>
      <patternFill patternType="solid">
        <fgColor theme="9" tint="0.79998168889431442"/>
        <bgColor indexed="64"/>
      </patternFill>
    </fill>
    <fill>
      <patternFill patternType="solid">
        <fgColor rgb="FFFFF2CC"/>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3" tint="0.79998168889431442"/>
        <bgColor indexed="64"/>
      </patternFill>
    </fill>
  </fills>
  <borders count="194">
    <border>
      <left/>
      <right/>
      <top/>
      <bottom/>
      <diagonal/>
    </border>
    <border>
      <left style="medium">
        <color auto="1"/>
      </left>
      <right style="medium">
        <color auto="1"/>
      </right>
      <top/>
      <bottom style="medium">
        <color auto="1"/>
      </bottom>
      <diagonal/>
    </border>
    <border>
      <left style="thin">
        <color auto="1"/>
      </left>
      <right style="thin">
        <color auto="1"/>
      </right>
      <top/>
      <bottom style="thin">
        <color auto="1"/>
      </bottom>
      <diagonal/>
    </border>
    <border>
      <left style="medium">
        <color auto="1"/>
      </left>
      <right style="medium">
        <color auto="1"/>
      </right>
      <top/>
      <bottom/>
      <diagonal/>
    </border>
    <border>
      <left style="thin">
        <color auto="1"/>
      </left>
      <right style="thin">
        <color auto="1"/>
      </right>
      <top/>
      <bottom/>
      <diagonal/>
    </border>
    <border>
      <left style="medium">
        <color auto="1"/>
      </left>
      <right style="medium">
        <color auto="1"/>
      </right>
      <top style="thin">
        <color auto="1"/>
      </top>
      <bottom/>
      <diagonal/>
    </border>
    <border>
      <left style="thin">
        <color auto="1"/>
      </left>
      <right style="thin">
        <color auto="1"/>
      </right>
      <top style="thin">
        <color auto="1"/>
      </top>
      <bottom/>
      <diagonal/>
    </border>
    <border>
      <left style="medium">
        <color auto="1"/>
      </left>
      <right style="medium">
        <color auto="1"/>
      </right>
      <top/>
      <bottom style="thin">
        <color auto="1"/>
      </bottom>
      <diagonal/>
    </border>
    <border>
      <left/>
      <right style="thin">
        <color auto="1"/>
      </right>
      <top/>
      <bottom/>
      <diagonal/>
    </border>
    <border>
      <left style="thin">
        <color auto="1"/>
      </left>
      <right style="thin">
        <color auto="1"/>
      </right>
      <top/>
      <bottom style="dashed">
        <color auto="1"/>
      </bottom>
      <diagonal/>
    </border>
    <border>
      <left style="thin">
        <color auto="1"/>
      </left>
      <right style="thin">
        <color auto="1"/>
      </right>
      <top style="dashed">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top style="thin">
        <color auto="1"/>
      </top>
      <bottom/>
      <diagonal/>
    </border>
    <border>
      <left style="thin">
        <color auto="1"/>
      </left>
      <right/>
      <top/>
      <bottom/>
      <diagonal/>
    </border>
    <border>
      <left style="medium">
        <color auto="1"/>
      </left>
      <right style="medium">
        <color auto="1"/>
      </right>
      <top style="medium">
        <color auto="1"/>
      </top>
      <bottom/>
      <diagonal/>
    </border>
    <border>
      <left style="thin">
        <color auto="1"/>
      </left>
      <right/>
      <top style="thin">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diagonal/>
    </border>
    <border>
      <left style="thin">
        <color auto="1"/>
      </left>
      <right style="medium">
        <color auto="1"/>
      </right>
      <top/>
      <bottom style="thin">
        <color auto="1"/>
      </bottom>
      <diagonal/>
    </border>
    <border>
      <left/>
      <right style="thin">
        <color auto="1"/>
      </right>
      <top style="dashed">
        <color auto="1"/>
      </top>
      <bottom/>
      <diagonal/>
    </border>
    <border>
      <left/>
      <right style="thin">
        <color auto="1"/>
      </right>
      <top/>
      <bottom style="dashed">
        <color auto="1"/>
      </bottom>
      <diagonal/>
    </border>
    <border>
      <left/>
      <right style="thin">
        <color auto="1"/>
      </right>
      <top/>
      <bottom style="thin">
        <color auto="1"/>
      </bottom>
      <diagonal/>
    </border>
    <border>
      <left/>
      <right style="medium">
        <color auto="1"/>
      </right>
      <top/>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style="medium">
        <color auto="1"/>
      </top>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bottom style="dashed">
        <color auto="1"/>
      </bottom>
      <diagonal/>
    </border>
    <border>
      <left style="thin">
        <color auto="1"/>
      </left>
      <right/>
      <top/>
      <bottom style="thin">
        <color auto="1"/>
      </bottom>
      <diagonal/>
    </border>
    <border>
      <left/>
      <right/>
      <top/>
      <bottom style="thin">
        <color auto="1"/>
      </bottom>
      <diagonal/>
    </border>
    <border>
      <left/>
      <right/>
      <top style="thin">
        <color auto="1"/>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right/>
      <top/>
      <bottom style="hair">
        <color indexed="64"/>
      </bottom>
      <diagonal/>
    </border>
    <border>
      <left style="medium">
        <color auto="1"/>
      </left>
      <right/>
      <top/>
      <bottom style="medium">
        <color auto="1"/>
      </bottom>
      <diagonal/>
    </border>
    <border>
      <left/>
      <right/>
      <top/>
      <bottom style="medium">
        <color auto="1"/>
      </bottom>
      <diagonal/>
    </border>
    <border>
      <left style="medium">
        <color auto="1"/>
      </left>
      <right/>
      <top/>
      <bottom/>
      <diagonal/>
    </border>
    <border>
      <left/>
      <right/>
      <top style="medium">
        <color auto="1"/>
      </top>
      <bottom/>
      <diagonal/>
    </border>
    <border>
      <left style="medium">
        <color auto="1"/>
      </left>
      <right style="medium">
        <color auto="1"/>
      </right>
      <top style="dashed">
        <color auto="1"/>
      </top>
      <bottom/>
      <diagonal/>
    </border>
    <border>
      <left style="medium">
        <color auto="1"/>
      </left>
      <right style="thin">
        <color auto="1"/>
      </right>
      <top style="thin">
        <color auto="1"/>
      </top>
      <bottom/>
      <diagonal/>
    </border>
    <border>
      <left/>
      <right style="medium">
        <color auto="1"/>
      </right>
      <top style="thin">
        <color auto="1"/>
      </top>
      <bottom/>
      <diagonal/>
    </border>
    <border>
      <left/>
      <right style="medium">
        <color auto="1"/>
      </right>
      <top style="dashed">
        <color auto="1"/>
      </top>
      <bottom/>
      <diagonal/>
    </border>
    <border>
      <left/>
      <right style="medium">
        <color auto="1"/>
      </right>
      <top/>
      <bottom style="thin">
        <color auto="1"/>
      </bottom>
      <diagonal/>
    </border>
    <border>
      <left style="medium">
        <color indexed="64"/>
      </left>
      <right style="medium">
        <color indexed="64"/>
      </right>
      <top style="hair">
        <color indexed="64"/>
      </top>
      <bottom style="hair">
        <color indexed="64"/>
      </bottom>
      <diagonal/>
    </border>
    <border>
      <left/>
      <right style="thin">
        <color auto="1"/>
      </right>
      <top style="medium">
        <color auto="1"/>
      </top>
      <bottom style="thin">
        <color auto="1"/>
      </bottom>
      <diagonal/>
    </border>
    <border>
      <left style="thin">
        <color auto="1"/>
      </left>
      <right/>
      <top/>
      <bottom style="medium">
        <color auto="1"/>
      </bottom>
      <diagonal/>
    </border>
    <border>
      <left style="medium">
        <color auto="1"/>
      </left>
      <right/>
      <top style="thin">
        <color auto="1"/>
      </top>
      <bottom/>
      <diagonal/>
    </border>
    <border>
      <left style="medium">
        <color auto="1"/>
      </left>
      <right/>
      <top/>
      <bottom style="thin">
        <color auto="1"/>
      </bottom>
      <diagonal/>
    </border>
    <border>
      <left style="medium">
        <color auto="1"/>
      </left>
      <right/>
      <top/>
      <bottom style="dashed">
        <color auto="1"/>
      </bottom>
      <diagonal/>
    </border>
    <border>
      <left style="medium">
        <color auto="1"/>
      </left>
      <right/>
      <top style="dashed">
        <color auto="1"/>
      </top>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indexed="64"/>
      </left>
      <right style="hair">
        <color indexed="64"/>
      </right>
      <top style="hair">
        <color indexed="64"/>
      </top>
      <bottom style="hair">
        <color indexed="64"/>
      </bottom>
      <diagonal/>
    </border>
    <border>
      <left style="thin">
        <color auto="1"/>
      </left>
      <right style="medium">
        <color auto="1"/>
      </right>
      <top style="hair">
        <color auto="1"/>
      </top>
      <bottom style="hair">
        <color auto="1"/>
      </bottom>
      <diagonal/>
    </border>
    <border>
      <left style="medium">
        <color auto="1"/>
      </left>
      <right/>
      <top style="hair">
        <color auto="1"/>
      </top>
      <bottom style="hair">
        <color auto="1"/>
      </bottom>
      <diagonal/>
    </border>
    <border>
      <left style="medium">
        <color indexed="64"/>
      </left>
      <right/>
      <top style="hair">
        <color indexed="64"/>
      </top>
      <bottom/>
      <diagonal/>
    </border>
    <border>
      <left style="thin">
        <color indexed="64"/>
      </left>
      <right style="medium">
        <color indexed="64"/>
      </right>
      <top style="hair">
        <color indexed="64"/>
      </top>
      <bottom/>
      <diagonal/>
    </border>
    <border>
      <left style="medium">
        <color indexed="64"/>
      </left>
      <right style="thin">
        <color auto="1"/>
      </right>
      <top style="medium">
        <color indexed="64"/>
      </top>
      <bottom style="double">
        <color auto="1"/>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thin">
        <color indexed="64"/>
      </right>
      <top style="medium">
        <color indexed="64"/>
      </top>
      <bottom style="double">
        <color auto="1"/>
      </bottom>
      <diagonal/>
    </border>
    <border>
      <left style="thin">
        <color auto="1"/>
      </left>
      <right style="medium">
        <color auto="1"/>
      </right>
      <top style="medium">
        <color indexed="64"/>
      </top>
      <bottom style="double">
        <color auto="1"/>
      </bottom>
      <diagonal/>
    </border>
    <border>
      <left style="medium">
        <color auto="1"/>
      </left>
      <right style="thin">
        <color auto="1"/>
      </right>
      <top style="double">
        <color auto="1"/>
      </top>
      <bottom style="hair">
        <color auto="1"/>
      </bottom>
      <diagonal/>
    </border>
    <border>
      <left style="thin">
        <color indexed="64"/>
      </left>
      <right/>
      <top style="double">
        <color auto="1"/>
      </top>
      <bottom style="hair">
        <color indexed="64"/>
      </bottom>
      <diagonal/>
    </border>
    <border>
      <left style="thin">
        <color auto="1"/>
      </left>
      <right style="thin">
        <color auto="1"/>
      </right>
      <top style="double">
        <color auto="1"/>
      </top>
      <bottom style="hair">
        <color auto="1"/>
      </bottom>
      <diagonal/>
    </border>
    <border>
      <left/>
      <right style="thin">
        <color indexed="64"/>
      </right>
      <top style="double">
        <color auto="1"/>
      </top>
      <bottom style="hair">
        <color indexed="64"/>
      </bottom>
      <diagonal/>
    </border>
    <border>
      <left style="thin">
        <color auto="1"/>
      </left>
      <right style="medium">
        <color auto="1"/>
      </right>
      <top style="double">
        <color auto="1"/>
      </top>
      <bottom style="hair">
        <color auto="1"/>
      </bottom>
      <diagonal/>
    </border>
    <border>
      <left style="medium">
        <color auto="1"/>
      </left>
      <right style="thin">
        <color auto="1"/>
      </right>
      <top style="hair">
        <color auto="1"/>
      </top>
      <bottom style="hair">
        <color auto="1"/>
      </bottom>
      <diagonal/>
    </border>
    <border>
      <left style="medium">
        <color auto="1"/>
      </left>
      <right style="thin">
        <color auto="1"/>
      </right>
      <top style="hair">
        <color auto="1"/>
      </top>
      <bottom/>
      <diagonal/>
    </border>
    <border>
      <left style="medium">
        <color auto="1"/>
      </left>
      <right style="thin">
        <color auto="1"/>
      </right>
      <top/>
      <bottom style="hair">
        <color auto="1"/>
      </bottom>
      <diagonal/>
    </border>
    <border>
      <left style="thin">
        <color indexed="64"/>
      </left>
      <right/>
      <top style="hair">
        <color indexed="64"/>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style="medium">
        <color auto="1"/>
      </right>
      <top/>
      <bottom style="hair">
        <color auto="1"/>
      </bottom>
      <diagonal/>
    </border>
    <border>
      <left/>
      <right style="thin">
        <color indexed="64"/>
      </right>
      <top style="hair">
        <color indexed="64"/>
      </top>
      <bottom style="medium">
        <color indexed="64"/>
      </bottom>
      <diagonal/>
    </border>
    <border>
      <left style="thin">
        <color auto="1"/>
      </left>
      <right style="medium">
        <color indexed="64"/>
      </right>
      <top/>
      <bottom style="medium">
        <color indexed="64"/>
      </bottom>
      <diagonal/>
    </border>
    <border>
      <left style="medium">
        <color auto="1"/>
      </left>
      <right style="medium">
        <color auto="1"/>
      </right>
      <top style="medium">
        <color auto="1"/>
      </top>
      <bottom style="double">
        <color auto="1"/>
      </bottom>
      <diagonal/>
    </border>
    <border>
      <left style="medium">
        <color auto="1"/>
      </left>
      <right/>
      <top style="medium">
        <color auto="1"/>
      </top>
      <bottom style="double">
        <color auto="1"/>
      </bottom>
      <diagonal/>
    </border>
    <border>
      <left/>
      <right/>
      <top style="medium">
        <color indexed="64"/>
      </top>
      <bottom style="double">
        <color indexed="64"/>
      </bottom>
      <diagonal/>
    </border>
    <border>
      <left/>
      <right style="medium">
        <color auto="1"/>
      </right>
      <top style="medium">
        <color auto="1"/>
      </top>
      <bottom style="double">
        <color auto="1"/>
      </bottom>
      <diagonal/>
    </border>
    <border>
      <left style="medium">
        <color auto="1"/>
      </left>
      <right style="thin">
        <color auto="1"/>
      </right>
      <top style="double">
        <color auto="1"/>
      </top>
      <bottom/>
      <diagonal/>
    </border>
    <border>
      <left/>
      <right/>
      <top style="double">
        <color indexed="64"/>
      </top>
      <bottom/>
      <diagonal/>
    </border>
    <border>
      <left style="thin">
        <color indexed="64"/>
      </left>
      <right/>
      <top style="double">
        <color indexed="64"/>
      </top>
      <bottom/>
      <diagonal/>
    </border>
    <border>
      <left/>
      <right style="thin">
        <color auto="1"/>
      </right>
      <top style="double">
        <color auto="1"/>
      </top>
      <bottom/>
      <diagonal/>
    </border>
    <border>
      <left style="thin">
        <color auto="1"/>
      </left>
      <right style="thin">
        <color auto="1"/>
      </right>
      <top style="double">
        <color auto="1"/>
      </top>
      <bottom/>
      <diagonal/>
    </border>
    <border>
      <left/>
      <right style="medium">
        <color indexed="64"/>
      </right>
      <top style="double">
        <color auto="1"/>
      </top>
      <bottom/>
      <diagonal/>
    </border>
    <border>
      <left style="thin">
        <color auto="1"/>
      </left>
      <right style="medium">
        <color indexed="64"/>
      </right>
      <top/>
      <bottom/>
      <diagonal/>
    </border>
    <border>
      <left/>
      <right style="medium">
        <color indexed="64"/>
      </right>
      <top/>
      <bottom style="hair">
        <color auto="1"/>
      </bottom>
      <diagonal/>
    </border>
    <border>
      <left style="medium">
        <color auto="1"/>
      </left>
      <right style="medium">
        <color auto="1"/>
      </right>
      <top style="double">
        <color auto="1"/>
      </top>
      <bottom style="medium">
        <color auto="1"/>
      </bottom>
      <diagonal/>
    </border>
    <border>
      <left style="medium">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style="double">
        <color indexed="64"/>
      </top>
      <bottom/>
      <diagonal/>
    </border>
    <border>
      <left style="thin">
        <color auto="1"/>
      </left>
      <right/>
      <top style="hair">
        <color auto="1"/>
      </top>
      <bottom style="double">
        <color auto="1"/>
      </bottom>
      <diagonal/>
    </border>
    <border>
      <left style="thin">
        <color auto="1"/>
      </left>
      <right style="thin">
        <color auto="1"/>
      </right>
      <top style="double">
        <color auto="1"/>
      </top>
      <bottom style="medium">
        <color auto="1"/>
      </bottom>
      <diagonal/>
    </border>
    <border>
      <left style="thin">
        <color auto="1"/>
      </left>
      <right style="thin">
        <color auto="1"/>
      </right>
      <top style="thin">
        <color auto="1"/>
      </top>
      <bottom style="double">
        <color auto="1"/>
      </bottom>
      <diagonal/>
    </border>
    <border>
      <left style="medium">
        <color indexed="64"/>
      </left>
      <right style="thin">
        <color auto="1"/>
      </right>
      <top style="thin">
        <color indexed="64"/>
      </top>
      <bottom style="double">
        <color auto="1"/>
      </bottom>
      <diagonal/>
    </border>
    <border>
      <left style="thin">
        <color auto="1"/>
      </left>
      <right style="medium">
        <color indexed="64"/>
      </right>
      <top style="thin">
        <color indexed="64"/>
      </top>
      <bottom style="double">
        <color auto="1"/>
      </bottom>
      <diagonal/>
    </border>
    <border>
      <left style="medium">
        <color auto="1"/>
      </left>
      <right/>
      <top style="double">
        <color auto="1"/>
      </top>
      <bottom style="double">
        <color auto="1"/>
      </bottom>
      <diagonal/>
    </border>
    <border>
      <left/>
      <right style="medium">
        <color auto="1"/>
      </right>
      <top style="double">
        <color auto="1"/>
      </top>
      <bottom style="double">
        <color auto="1"/>
      </bottom>
      <diagonal/>
    </border>
    <border>
      <left style="medium">
        <color auto="1"/>
      </left>
      <right style="medium">
        <color auto="1"/>
      </right>
      <top style="double">
        <color auto="1"/>
      </top>
      <bottom style="double">
        <color auto="1"/>
      </bottom>
      <diagonal/>
    </border>
    <border>
      <left style="thin">
        <color auto="1"/>
      </left>
      <right style="thin">
        <color auto="1"/>
      </right>
      <top style="hair">
        <color auto="1"/>
      </top>
      <bottom style="dotted">
        <color auto="1"/>
      </bottom>
      <diagonal/>
    </border>
    <border>
      <left style="medium">
        <color indexed="64"/>
      </left>
      <right style="thin">
        <color indexed="64"/>
      </right>
      <top style="double">
        <color auto="1"/>
      </top>
      <bottom style="medium">
        <color indexed="64"/>
      </bottom>
      <diagonal/>
    </border>
    <border>
      <left style="thin">
        <color auto="1"/>
      </left>
      <right/>
      <top style="double">
        <color auto="1"/>
      </top>
      <bottom style="medium">
        <color auto="1"/>
      </bottom>
      <diagonal/>
    </border>
    <border>
      <left style="double">
        <color indexed="64"/>
      </left>
      <right/>
      <top style="double">
        <color indexed="64"/>
      </top>
      <bottom/>
      <diagonal/>
    </border>
    <border>
      <left style="double">
        <color indexed="64"/>
      </left>
      <right style="double">
        <color indexed="64"/>
      </right>
      <top style="double">
        <color indexed="64"/>
      </top>
      <bottom/>
      <diagonal/>
    </border>
    <border>
      <left style="double">
        <color indexed="64"/>
      </left>
      <right/>
      <top/>
      <bottom style="double">
        <color indexed="64"/>
      </bottom>
      <diagonal/>
    </border>
    <border>
      <left/>
      <right/>
      <top/>
      <bottom style="double">
        <color auto="1"/>
      </bottom>
      <diagonal/>
    </border>
    <border>
      <left style="double">
        <color indexed="64"/>
      </left>
      <right style="double">
        <color indexed="64"/>
      </right>
      <top/>
      <bottom style="double">
        <color indexed="64"/>
      </bottom>
      <diagonal/>
    </border>
    <border>
      <left style="medium">
        <color auto="1"/>
      </left>
      <right style="thin">
        <color auto="1"/>
      </right>
      <top style="hair">
        <color auto="1"/>
      </top>
      <bottom style="medium">
        <color auto="1"/>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indexed="64"/>
      </right>
      <top style="medium">
        <color indexed="64"/>
      </top>
      <bottom style="medium">
        <color auto="1"/>
      </bottom>
      <diagonal/>
    </border>
    <border>
      <left style="thin">
        <color auto="1"/>
      </left>
      <right style="medium">
        <color indexed="64"/>
      </right>
      <top style="hair">
        <color auto="1"/>
      </top>
      <bottom style="thin">
        <color auto="1"/>
      </bottom>
      <diagonal/>
    </border>
    <border>
      <left style="thin">
        <color auto="1"/>
      </left>
      <right style="medium">
        <color indexed="64"/>
      </right>
      <top style="thin">
        <color auto="1"/>
      </top>
      <bottom style="hair">
        <color auto="1"/>
      </bottom>
      <diagonal/>
    </border>
    <border>
      <left style="thin">
        <color indexed="64"/>
      </left>
      <right style="thin">
        <color indexed="64"/>
      </right>
      <top style="hair">
        <color auto="1"/>
      </top>
      <bottom style="thin">
        <color indexed="64"/>
      </bottom>
      <diagonal/>
    </border>
    <border>
      <left style="double">
        <color auto="1"/>
      </left>
      <right style="thin">
        <color auto="1"/>
      </right>
      <top style="double">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top/>
      <bottom style="double">
        <color auto="1"/>
      </bottom>
      <diagonal/>
    </border>
    <border>
      <left style="double">
        <color auto="1"/>
      </left>
      <right style="double">
        <color auto="1"/>
      </right>
      <top style="double">
        <color auto="1"/>
      </top>
      <bottom style="double">
        <color auto="1"/>
      </bottom>
      <diagonal/>
    </border>
    <border>
      <left/>
      <right style="double">
        <color auto="1"/>
      </right>
      <top/>
      <bottom style="double">
        <color auto="1"/>
      </bottom>
      <diagonal/>
    </border>
    <border>
      <left style="double">
        <color auto="1"/>
      </left>
      <right style="thin">
        <color auto="1"/>
      </right>
      <top/>
      <bottom style="hair">
        <color auto="1"/>
      </bottom>
      <diagonal/>
    </border>
    <border>
      <left style="double">
        <color auto="1"/>
      </left>
      <right style="double">
        <color auto="1"/>
      </right>
      <top style="double">
        <color auto="1"/>
      </top>
      <bottom style="hair">
        <color auto="1"/>
      </bottom>
      <diagonal/>
    </border>
    <border>
      <left style="double">
        <color auto="1"/>
      </left>
      <right style="thin">
        <color auto="1"/>
      </right>
      <top style="hair">
        <color auto="1"/>
      </top>
      <bottom/>
      <diagonal/>
    </border>
    <border>
      <left style="double">
        <color auto="1"/>
      </left>
      <right style="double">
        <color auto="1"/>
      </right>
      <top/>
      <bottom style="hair">
        <color auto="1"/>
      </bottom>
      <diagonal/>
    </border>
    <border>
      <left style="double">
        <color auto="1"/>
      </left>
      <right style="double">
        <color auto="1"/>
      </right>
      <top/>
      <bottom/>
      <diagonal/>
    </border>
    <border>
      <left style="double">
        <color auto="1"/>
      </left>
      <right style="thin">
        <color auto="1"/>
      </right>
      <top style="hair">
        <color auto="1"/>
      </top>
      <bottom style="hair">
        <color auto="1"/>
      </bottom>
      <diagonal/>
    </border>
    <border>
      <left style="double">
        <color auto="1"/>
      </left>
      <right/>
      <top/>
      <bottom/>
      <diagonal/>
    </border>
    <border>
      <left style="double">
        <color auto="1"/>
      </left>
      <right style="thin">
        <color auto="1"/>
      </right>
      <top style="hair">
        <color auto="1"/>
      </top>
      <bottom style="double">
        <color auto="1"/>
      </bottom>
      <diagonal/>
    </border>
    <border>
      <left style="thin">
        <color auto="1"/>
      </left>
      <right style="thin">
        <color auto="1"/>
      </right>
      <top style="hair">
        <color auto="1"/>
      </top>
      <bottom style="double">
        <color auto="1"/>
      </bottom>
      <diagonal/>
    </border>
    <border>
      <left style="double">
        <color auto="1"/>
      </left>
      <right style="double">
        <color auto="1"/>
      </right>
      <top style="hair">
        <color auto="1"/>
      </top>
      <bottom style="double">
        <color auto="1"/>
      </bottom>
      <diagonal/>
    </border>
    <border>
      <left/>
      <right style="double">
        <color auto="1"/>
      </right>
      <top/>
      <bottom/>
      <diagonal/>
    </border>
    <border>
      <left style="thin">
        <color auto="1"/>
      </left>
      <right style="thin">
        <color auto="1"/>
      </right>
      <top style="double">
        <color auto="1"/>
      </top>
      <bottom style="double">
        <color auto="1"/>
      </bottom>
      <diagonal/>
    </border>
    <border>
      <left style="thin">
        <color auto="1"/>
      </left>
      <right/>
      <top style="double">
        <color auto="1"/>
      </top>
      <bottom style="double">
        <color auto="1"/>
      </bottom>
      <diagonal/>
    </border>
    <border>
      <left style="double">
        <color auto="1"/>
      </left>
      <right style="double">
        <color auto="1"/>
      </right>
      <top style="hair">
        <color auto="1"/>
      </top>
      <bottom style="hair">
        <color auto="1"/>
      </bottom>
      <diagonal/>
    </border>
    <border>
      <left style="double">
        <color auto="1"/>
      </left>
      <right style="double">
        <color auto="1"/>
      </right>
      <top style="hair">
        <color auto="1"/>
      </top>
      <bottom/>
      <diagonal/>
    </border>
    <border>
      <left/>
      <right style="thin">
        <color auto="1"/>
      </right>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medium">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style="hair">
        <color auto="1"/>
      </top>
      <bottom style="medium">
        <color auto="1"/>
      </bottom>
      <diagonal/>
    </border>
    <border>
      <left/>
      <right style="thin">
        <color auto="1"/>
      </right>
      <top/>
      <bottom style="double">
        <color auto="1"/>
      </bottom>
      <diagonal/>
    </border>
    <border>
      <left/>
      <right style="medium">
        <color indexed="64"/>
      </right>
      <top style="hair">
        <color auto="1"/>
      </top>
      <bottom style="hair">
        <color auto="1"/>
      </bottom>
      <diagonal/>
    </border>
    <border>
      <left/>
      <right style="medium">
        <color indexed="64"/>
      </right>
      <top style="hair">
        <color auto="1"/>
      </top>
      <bottom/>
      <diagonal/>
    </border>
    <border>
      <left style="medium">
        <color indexed="64"/>
      </left>
      <right style="medium">
        <color indexed="64"/>
      </right>
      <top/>
      <bottom style="hair">
        <color indexed="64"/>
      </bottom>
      <diagonal/>
    </border>
    <border>
      <left style="thin">
        <color auto="1"/>
      </left>
      <right style="medium">
        <color auto="1"/>
      </right>
      <top style="dashed">
        <color auto="1"/>
      </top>
      <bottom/>
      <diagonal/>
    </border>
    <border>
      <left style="medium">
        <color auto="1"/>
      </left>
      <right style="medium">
        <color auto="1"/>
      </right>
      <top/>
      <bottom style="thick">
        <color auto="1"/>
      </bottom>
      <diagonal/>
    </border>
  </borders>
  <cellStyleXfs count="30887">
    <xf numFmtId="0" fontId="0"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xf numFmtId="166" fontId="1" fillId="0" borderId="0" applyFont="0" applyFill="0" applyBorder="0" applyAlignment="0" applyProtection="0"/>
    <xf numFmtId="0" fontId="15" fillId="0" borderId="0"/>
    <xf numFmtId="0" fontId="23" fillId="0" borderId="0"/>
    <xf numFmtId="9" fontId="1" fillId="0" borderId="0" applyFont="0" applyFill="0" applyBorder="0" applyAlignment="0" applyProtection="0"/>
    <xf numFmtId="0" fontId="1" fillId="0" borderId="0"/>
    <xf numFmtId="0" fontId="38" fillId="0" borderId="0"/>
    <xf numFmtId="0" fontId="54"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9" fontId="80"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4" fillId="0" borderId="0"/>
    <xf numFmtId="0" fontId="1" fillId="0" borderId="0"/>
    <xf numFmtId="0" fontId="95"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alignment vertical="center"/>
    </xf>
    <xf numFmtId="0" fontId="1"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alignment vertical="center"/>
    </xf>
    <xf numFmtId="0" fontId="1"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6" fillId="0" borderId="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7" fillId="0" borderId="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204" fontId="99"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165" fontId="1" fillId="0" borderId="0" applyFont="0" applyFill="0" applyBorder="0" applyAlignment="0" applyProtection="0"/>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0" fontId="98" fillId="0" borderId="0" applyNumberFormat="0" applyFill="0" applyBorder="0" applyAlignment="0" applyProtection="0"/>
    <xf numFmtId="0" fontId="1" fillId="0" borderId="0">
      <alignment vertical="center"/>
    </xf>
    <xf numFmtId="0" fontId="23" fillId="0" borderId="0">
      <protection locked="0"/>
    </xf>
    <xf numFmtId="0" fontId="1" fillId="0" borderId="0"/>
    <xf numFmtId="0" fontId="1" fillId="0" borderId="0"/>
    <xf numFmtId="0" fontId="1" fillId="0" borderId="0"/>
    <xf numFmtId="0" fontId="23" fillId="0" borderId="0"/>
    <xf numFmtId="0" fontId="23" fillId="0" borderId="0"/>
    <xf numFmtId="0" fontId="1" fillId="0" borderId="0"/>
    <xf numFmtId="0" fontId="1" fillId="0" borderId="0"/>
    <xf numFmtId="0" fontId="1" fillId="0" borderId="0"/>
    <xf numFmtId="43" fontId="1" fillId="0" borderId="0" applyFont="0" applyFill="0" applyBorder="0" applyAlignment="0" applyProtection="0">
      <alignment vertical="center"/>
    </xf>
    <xf numFmtId="0" fontId="1" fillId="0" borderId="0"/>
    <xf numFmtId="43" fontId="1" fillId="0" borderId="0" applyFont="0" applyFill="0" applyBorder="0" applyAlignment="0" applyProtection="0"/>
    <xf numFmtId="44" fontId="1" fillId="0" borderId="0" applyFont="0" applyFill="0" applyBorder="0" applyAlignment="0" applyProtection="0">
      <alignment vertical="center"/>
    </xf>
    <xf numFmtId="0" fontId="1" fillId="0" borderId="0"/>
    <xf numFmtId="41"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alignment vertical="center"/>
    </xf>
    <xf numFmtId="0" fontId="1" fillId="0" borderId="0"/>
    <xf numFmtId="41"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alignment vertical="center"/>
    </xf>
    <xf numFmtId="0" fontId="1" fillId="0" borderId="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23" fillId="0"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4"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xf numFmtId="44" fontId="1" fillId="0" borderId="0" applyFont="0" applyFill="0" applyBorder="0" applyAlignment="0" applyProtection="0">
      <alignment vertical="center"/>
    </xf>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00" fillId="0" borderId="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41" fontId="9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8" fillId="0" borderId="0" applyNumberFormat="0" applyFill="0" applyBorder="0" applyAlignment="0" applyProtection="0"/>
  </cellStyleXfs>
  <cellXfs count="2443">
    <xf numFmtId="0" fontId="0" fillId="0" borderId="0" xfId="0"/>
    <xf numFmtId="0" fontId="2" fillId="0" borderId="0" xfId="0" applyFont="1"/>
    <xf numFmtId="0" fontId="3" fillId="0" borderId="0" xfId="0" applyFont="1"/>
    <xf numFmtId="168" fontId="2" fillId="0" borderId="0" xfId="0" applyNumberFormat="1" applyFont="1"/>
    <xf numFmtId="41" fontId="2" fillId="0" borderId="0" xfId="0" applyNumberFormat="1" applyFont="1"/>
    <xf numFmtId="0" fontId="2" fillId="0" borderId="0" xfId="0" applyFont="1" applyAlignment="1">
      <alignment horizontal="center"/>
    </xf>
    <xf numFmtId="168" fontId="2" fillId="0" borderId="0" xfId="1" applyNumberFormat="1" applyFont="1" applyFill="1" applyBorder="1"/>
    <xf numFmtId="0" fontId="3" fillId="0" borderId="5" xfId="0" applyFont="1" applyBorder="1" applyAlignment="1">
      <alignment horizontal="center"/>
    </xf>
    <xf numFmtId="0" fontId="3" fillId="0" borderId="3" xfId="0" applyFont="1" applyBorder="1" applyAlignment="1">
      <alignment horizontal="center"/>
    </xf>
    <xf numFmtId="0" fontId="4" fillId="0" borderId="23" xfId="0" applyFont="1" applyBorder="1" applyAlignment="1">
      <alignment vertical="center"/>
    </xf>
    <xf numFmtId="0" fontId="3" fillId="0" borderId="6" xfId="0" applyFont="1" applyBorder="1" applyAlignment="1">
      <alignment horizontal="center" vertical="center"/>
    </xf>
    <xf numFmtId="0" fontId="2" fillId="0" borderId="8" xfId="0" applyFont="1" applyBorder="1" applyAlignment="1">
      <alignment vertical="center"/>
    </xf>
    <xf numFmtId="0" fontId="3" fillId="0" borderId="4" xfId="0" applyFont="1" applyBorder="1" applyAlignment="1">
      <alignment horizontal="center" vertical="center"/>
    </xf>
    <xf numFmtId="0" fontId="3" fillId="0" borderId="4" xfId="0" applyFont="1" applyBorder="1" applyAlignment="1">
      <alignment horizontal="center"/>
    </xf>
    <xf numFmtId="0" fontId="2" fillId="0" borderId="8" xfId="0" quotePrefix="1" applyFont="1" applyBorder="1"/>
    <xf numFmtId="0" fontId="2" fillId="0" borderId="3" xfId="0" applyFont="1" applyBorder="1" applyAlignment="1">
      <alignment horizontal="center"/>
    </xf>
    <xf numFmtId="0" fontId="2" fillId="0" borderId="0" xfId="0" applyFont="1" applyAlignment="1">
      <alignment vertical="center"/>
    </xf>
    <xf numFmtId="0" fontId="2" fillId="0" borderId="3" xfId="0" applyFont="1" applyBorder="1" applyAlignment="1">
      <alignment horizontal="center" vertical="center"/>
    </xf>
    <xf numFmtId="166" fontId="2" fillId="0" borderId="0" xfId="1" applyNumberFormat="1" applyFont="1" applyFill="1" applyBorder="1"/>
    <xf numFmtId="0" fontId="2" fillId="0" borderId="1" xfId="0" applyFont="1" applyBorder="1" applyAlignment="1">
      <alignment horizontal="center"/>
    </xf>
    <xf numFmtId="0" fontId="3" fillId="0" borderId="4" xfId="0" quotePrefix="1" applyFont="1" applyBorder="1" applyAlignment="1">
      <alignment horizontal="center"/>
    </xf>
    <xf numFmtId="0" fontId="2" fillId="0" borderId="8" xfId="0" applyFont="1" applyBorder="1"/>
    <xf numFmtId="0" fontId="2" fillId="0" borderId="26" xfId="0" applyFont="1" applyBorder="1"/>
    <xf numFmtId="0" fontId="3" fillId="0" borderId="9" xfId="0" quotePrefix="1" applyFont="1" applyBorder="1" applyAlignment="1">
      <alignment horizontal="center"/>
    </xf>
    <xf numFmtId="0" fontId="2" fillId="0" borderId="27" xfId="0" applyFont="1" applyBorder="1"/>
    <xf numFmtId="0" fontId="3" fillId="0" borderId="2" xfId="0" quotePrefix="1" applyFont="1" applyBorder="1" applyAlignment="1">
      <alignment horizontal="center"/>
    </xf>
    <xf numFmtId="0" fontId="3" fillId="0" borderId="8" xfId="0" applyFont="1" applyBorder="1" applyAlignment="1">
      <alignment vertical="center"/>
    </xf>
    <xf numFmtId="168" fontId="3" fillId="0" borderId="0" xfId="0" applyNumberFormat="1" applyFont="1"/>
    <xf numFmtId="0" fontId="3" fillId="0" borderId="8" xfId="0" quotePrefix="1" applyFont="1" applyBorder="1"/>
    <xf numFmtId="167" fontId="2" fillId="0" borderId="4" xfId="2" applyNumberFormat="1" applyFont="1" applyFill="1" applyBorder="1" applyAlignment="1">
      <alignment vertical="center"/>
    </xf>
    <xf numFmtId="0" fontId="6" fillId="0" borderId="8" xfId="0" quotePrefix="1" applyFont="1" applyBorder="1"/>
    <xf numFmtId="0" fontId="2" fillId="0" borderId="8" xfId="0" quotePrefix="1" applyFont="1" applyBorder="1" applyAlignment="1">
      <alignment vertical="center"/>
    </xf>
    <xf numFmtId="0" fontId="3" fillId="0" borderId="4" xfId="0" quotePrefix="1" applyFont="1" applyBorder="1" applyAlignment="1">
      <alignment horizontal="center" vertical="center"/>
    </xf>
    <xf numFmtId="168" fontId="2" fillId="0" borderId="4" xfId="1" applyNumberFormat="1" applyFont="1" applyFill="1" applyBorder="1" applyAlignment="1">
      <alignment vertical="center"/>
    </xf>
    <xf numFmtId="166" fontId="2" fillId="0" borderId="4" xfId="1" applyNumberFormat="1" applyFont="1" applyFill="1" applyBorder="1" applyAlignment="1">
      <alignment vertical="center"/>
    </xf>
    <xf numFmtId="166" fontId="3" fillId="0" borderId="0" xfId="1" applyNumberFormat="1" applyFont="1" applyFill="1" applyBorder="1"/>
    <xf numFmtId="166" fontId="3" fillId="0" borderId="0" xfId="1" applyNumberFormat="1" applyFont="1" applyFill="1" applyBorder="1" applyAlignment="1">
      <alignment vertical="center"/>
    </xf>
    <xf numFmtId="168" fontId="2" fillId="0" borderId="0" xfId="1" applyNumberFormat="1" applyFont="1" applyFill="1" applyBorder="1" applyAlignment="1">
      <alignment vertical="center"/>
    </xf>
    <xf numFmtId="0" fontId="6" fillId="0" borderId="8" xfId="0" applyFont="1" applyBorder="1" applyAlignment="1">
      <alignment vertical="center"/>
    </xf>
    <xf numFmtId="171" fontId="2" fillId="0" borderId="0" xfId="0" applyNumberFormat="1" applyFont="1"/>
    <xf numFmtId="0" fontId="3" fillId="0" borderId="1" xfId="0" applyFont="1" applyBorder="1" applyAlignment="1">
      <alignment horizontal="center"/>
    </xf>
    <xf numFmtId="0" fontId="3" fillId="0" borderId="27" xfId="0" quotePrefix="1" applyFont="1" applyBorder="1"/>
    <xf numFmtId="166" fontId="3" fillId="0" borderId="4" xfId="1" applyNumberFormat="1" applyFont="1" applyFill="1" applyBorder="1" applyAlignment="1">
      <alignment vertical="center"/>
    </xf>
    <xf numFmtId="0" fontId="3" fillId="0" borderId="8" xfId="0" quotePrefix="1" applyFont="1" applyBorder="1" applyAlignment="1">
      <alignment vertical="center"/>
    </xf>
    <xf numFmtId="0" fontId="3" fillId="0" borderId="31" xfId="0" applyFont="1" applyBorder="1"/>
    <xf numFmtId="0" fontId="3" fillId="0" borderId="4" xfId="0" applyFont="1" applyBorder="1"/>
    <xf numFmtId="0" fontId="1" fillId="0" borderId="0" xfId="0" applyFont="1"/>
    <xf numFmtId="0" fontId="3" fillId="4" borderId="23" xfId="0" applyFont="1" applyFill="1" applyBorder="1" applyAlignment="1">
      <alignment vertical="center"/>
    </xf>
    <xf numFmtId="0" fontId="2" fillId="4" borderId="6" xfId="0" applyFont="1" applyFill="1" applyBorder="1" applyAlignment="1">
      <alignment horizontal="center" vertical="center"/>
    </xf>
    <xf numFmtId="0" fontId="3" fillId="4" borderId="6" xfId="0" applyFont="1" applyFill="1" applyBorder="1" applyAlignment="1">
      <alignment horizontal="center" vertical="center"/>
    </xf>
    <xf numFmtId="168" fontId="2" fillId="4" borderId="6" xfId="1" applyNumberFormat="1" applyFont="1" applyFill="1" applyBorder="1"/>
    <xf numFmtId="168" fontId="2" fillId="4" borderId="13" xfId="1" applyNumberFormat="1" applyFont="1" applyFill="1" applyBorder="1"/>
    <xf numFmtId="0" fontId="5" fillId="0" borderId="3" xfId="0" applyFont="1" applyBorder="1"/>
    <xf numFmtId="0" fontId="2" fillId="3" borderId="4" xfId="0" applyFont="1" applyFill="1" applyBorder="1" applyAlignment="1">
      <alignment horizontal="center" vertical="center"/>
    </xf>
    <xf numFmtId="168" fontId="2" fillId="0" borderId="3" xfId="0" applyNumberFormat="1" applyFont="1" applyBorder="1"/>
    <xf numFmtId="0" fontId="2" fillId="6" borderId="8" xfId="0" applyFont="1" applyFill="1" applyBorder="1"/>
    <xf numFmtId="0" fontId="3" fillId="6" borderId="4" xfId="0" applyFont="1" applyFill="1" applyBorder="1" applyAlignment="1">
      <alignment horizontal="center"/>
    </xf>
    <xf numFmtId="168" fontId="2" fillId="6" borderId="3" xfId="0" applyNumberFormat="1" applyFont="1" applyFill="1" applyBorder="1"/>
    <xf numFmtId="166" fontId="2" fillId="0" borderId="3" xfId="0" applyNumberFormat="1" applyFont="1" applyBorder="1"/>
    <xf numFmtId="0" fontId="5" fillId="5" borderId="8" xfId="0" applyFont="1" applyFill="1" applyBorder="1"/>
    <xf numFmtId="0" fontId="2" fillId="3" borderId="4" xfId="0" applyFont="1" applyFill="1" applyBorder="1" applyAlignment="1">
      <alignment horizontal="center"/>
    </xf>
    <xf numFmtId="0" fontId="3" fillId="5" borderId="4" xfId="0" applyFont="1" applyFill="1" applyBorder="1" applyAlignment="1">
      <alignment horizontal="center"/>
    </xf>
    <xf numFmtId="0" fontId="2" fillId="5" borderId="0" xfId="0" applyFont="1" applyFill="1"/>
    <xf numFmtId="168" fontId="6" fillId="0" borderId="3" xfId="0" applyNumberFormat="1" applyFont="1" applyBorder="1"/>
    <xf numFmtId="0" fontId="2" fillId="6" borderId="8" xfId="0" quotePrefix="1" applyFont="1" applyFill="1" applyBorder="1"/>
    <xf numFmtId="0" fontId="3" fillId="6" borderId="4" xfId="0" quotePrefix="1" applyFont="1" applyFill="1" applyBorder="1" applyAlignment="1">
      <alignment horizontal="center"/>
    </xf>
    <xf numFmtId="168" fontId="5" fillId="0" borderId="3" xfId="0" applyNumberFormat="1" applyFont="1" applyBorder="1"/>
    <xf numFmtId="41" fontId="2" fillId="3" borderId="4" xfId="2" applyFont="1" applyFill="1" applyBorder="1" applyAlignment="1">
      <alignment horizontal="center"/>
    </xf>
    <xf numFmtId="0" fontId="2" fillId="5" borderId="3" xfId="0" applyFont="1" applyFill="1" applyBorder="1" applyAlignment="1">
      <alignment horizontal="center"/>
    </xf>
    <xf numFmtId="0" fontId="3" fillId="5" borderId="4" xfId="0" quotePrefix="1" applyFont="1" applyFill="1" applyBorder="1" applyAlignment="1">
      <alignment horizontal="center"/>
    </xf>
    <xf numFmtId="0" fontId="1" fillId="5" borderId="0" xfId="0" applyFont="1" applyFill="1"/>
    <xf numFmtId="0" fontId="2" fillId="6" borderId="8" xfId="0" applyFont="1" applyFill="1" applyBorder="1" applyAlignment="1">
      <alignment vertical="center"/>
    </xf>
    <xf numFmtId="0" fontId="3" fillId="6" borderId="4" xfId="0" applyFont="1" applyFill="1" applyBorder="1" applyAlignment="1">
      <alignment horizontal="center" vertical="center"/>
    </xf>
    <xf numFmtId="0" fontId="1" fillId="0" borderId="0" xfId="0" applyFont="1" applyAlignment="1">
      <alignment vertical="center"/>
    </xf>
    <xf numFmtId="0" fontId="2" fillId="5" borderId="8" xfId="0" quotePrefix="1" applyFont="1" applyFill="1" applyBorder="1"/>
    <xf numFmtId="0" fontId="3" fillId="4" borderId="23" xfId="0" quotePrefix="1" applyFont="1" applyFill="1" applyBorder="1"/>
    <xf numFmtId="0" fontId="2" fillId="4" borderId="6" xfId="0" applyFont="1" applyFill="1" applyBorder="1" applyAlignment="1">
      <alignment horizontal="center"/>
    </xf>
    <xf numFmtId="0" fontId="3" fillId="4" borderId="6" xfId="0" applyFont="1" applyFill="1" applyBorder="1" applyAlignment="1">
      <alignment horizontal="center"/>
    </xf>
    <xf numFmtId="0" fontId="3" fillId="4" borderId="5" xfId="0" quotePrefix="1" applyFont="1" applyFill="1" applyBorder="1"/>
    <xf numFmtId="0" fontId="3" fillId="5" borderId="14" xfId="0" quotePrefix="1" applyFont="1" applyFill="1" applyBorder="1" applyAlignment="1">
      <alignment horizontal="center"/>
    </xf>
    <xf numFmtId="0" fontId="3" fillId="4" borderId="23" xfId="0" applyFont="1" applyFill="1" applyBorder="1"/>
    <xf numFmtId="0" fontId="3" fillId="4" borderId="5" xfId="0" applyFont="1" applyFill="1" applyBorder="1"/>
    <xf numFmtId="168" fontId="2" fillId="0" borderId="3" xfId="1" applyNumberFormat="1" applyFont="1" applyBorder="1"/>
    <xf numFmtId="0" fontId="3" fillId="5" borderId="3" xfId="0" applyFont="1" applyFill="1" applyBorder="1" applyAlignment="1">
      <alignment horizontal="center"/>
    </xf>
    <xf numFmtId="166" fontId="2" fillId="5" borderId="3" xfId="0" applyNumberFormat="1" applyFont="1" applyFill="1" applyBorder="1"/>
    <xf numFmtId="0" fontId="2" fillId="5" borderId="1" xfId="0" applyFont="1" applyFill="1" applyBorder="1" applyAlignment="1">
      <alignment horizontal="center"/>
    </xf>
    <xf numFmtId="0" fontId="2" fillId="5" borderId="27" xfId="0" quotePrefix="1" applyFont="1" applyFill="1" applyBorder="1"/>
    <xf numFmtId="0" fontId="3" fillId="5" borderId="2" xfId="0" quotePrefix="1" applyFont="1" applyFill="1" applyBorder="1" applyAlignment="1">
      <alignment horizontal="center"/>
    </xf>
    <xf numFmtId="0" fontId="3" fillId="3" borderId="4" xfId="0" applyFont="1" applyFill="1" applyBorder="1" applyAlignment="1">
      <alignment horizontal="center" vertical="center"/>
    </xf>
    <xf numFmtId="166" fontId="3" fillId="0" borderId="3" xfId="0" applyNumberFormat="1" applyFont="1" applyBorder="1"/>
    <xf numFmtId="0" fontId="3" fillId="3" borderId="4" xfId="0" applyFont="1" applyFill="1" applyBorder="1" applyAlignment="1">
      <alignment horizontal="center"/>
    </xf>
    <xf numFmtId="168" fontId="2" fillId="0" borderId="3" xfId="0" applyNumberFormat="1" applyFont="1" applyBorder="1" applyAlignment="1">
      <alignment vertical="center"/>
    </xf>
    <xf numFmtId="0" fontId="3" fillId="4" borderId="6" xfId="0" quotePrefix="1" applyFont="1" applyFill="1" applyBorder="1" applyAlignment="1">
      <alignment horizontal="center"/>
    </xf>
    <xf numFmtId="167" fontId="3" fillId="5" borderId="3" xfId="2" applyNumberFormat="1" applyFont="1" applyFill="1" applyBorder="1"/>
    <xf numFmtId="168" fontId="2" fillId="4" borderId="6" xfId="1" applyNumberFormat="1" applyFont="1" applyFill="1" applyBorder="1" applyAlignment="1">
      <alignment vertical="center"/>
    </xf>
    <xf numFmtId="168" fontId="2" fillId="4" borderId="5" xfId="0" applyNumberFormat="1" applyFont="1" applyFill="1" applyBorder="1"/>
    <xf numFmtId="168" fontId="2" fillId="0" borderId="7" xfId="0" applyNumberFormat="1" applyFont="1" applyBorder="1"/>
    <xf numFmtId="0" fontId="2" fillId="5" borderId="0" xfId="0" quotePrefix="1" applyFont="1" applyFill="1" applyAlignment="1">
      <alignment horizontal="center"/>
    </xf>
    <xf numFmtId="166" fontId="3" fillId="4" borderId="3" xfId="0" applyNumberFormat="1" applyFont="1" applyFill="1" applyBorder="1"/>
    <xf numFmtId="0" fontId="3" fillId="4" borderId="4" xfId="0" quotePrefix="1" applyFont="1" applyFill="1" applyBorder="1" applyAlignment="1">
      <alignment horizontal="center"/>
    </xf>
    <xf numFmtId="168" fontId="2" fillId="0" borderId="3" xfId="1" applyNumberFormat="1" applyFont="1" applyFill="1" applyBorder="1"/>
    <xf numFmtId="0" fontId="2" fillId="6" borderId="23" xfId="0" applyFont="1" applyFill="1" applyBorder="1" applyAlignment="1">
      <alignment vertical="center"/>
    </xf>
    <xf numFmtId="0" fontId="3" fillId="6" borderId="6" xfId="0" quotePrefix="1" applyFont="1" applyFill="1" applyBorder="1" applyAlignment="1">
      <alignment horizontal="center"/>
    </xf>
    <xf numFmtId="168" fontId="2" fillId="6" borderId="5" xfId="0" applyNumberFormat="1" applyFont="1" applyFill="1" applyBorder="1"/>
    <xf numFmtId="0" fontId="2" fillId="6" borderId="27" xfId="0" applyFont="1" applyFill="1" applyBorder="1" applyAlignment="1">
      <alignment vertical="center"/>
    </xf>
    <xf numFmtId="0" fontId="3" fillId="6" borderId="2" xfId="0" quotePrefix="1" applyFont="1" applyFill="1" applyBorder="1" applyAlignment="1">
      <alignment horizontal="center"/>
    </xf>
    <xf numFmtId="168" fontId="2" fillId="6" borderId="7" xfId="0" applyNumberFormat="1" applyFont="1" applyFill="1" applyBorder="1"/>
    <xf numFmtId="0" fontId="3" fillId="6" borderId="21" xfId="0" applyFont="1" applyFill="1" applyBorder="1" applyAlignment="1">
      <alignment vertical="center"/>
    </xf>
    <xf numFmtId="0" fontId="3" fillId="6" borderId="11" xfId="0" quotePrefix="1" applyFont="1" applyFill="1" applyBorder="1" applyAlignment="1">
      <alignment horizontal="center"/>
    </xf>
    <xf numFmtId="168" fontId="3" fillId="6" borderId="33" xfId="1" applyNumberFormat="1" applyFont="1" applyFill="1" applyBorder="1"/>
    <xf numFmtId="167" fontId="3" fillId="6" borderId="21" xfId="2" applyNumberFormat="1" applyFont="1" applyFill="1" applyBorder="1" applyAlignment="1">
      <alignment horizontal="left" vertical="top"/>
    </xf>
    <xf numFmtId="167" fontId="3" fillId="6" borderId="11" xfId="2" quotePrefix="1" applyNumberFormat="1" applyFont="1" applyFill="1" applyBorder="1" applyAlignment="1">
      <alignment horizontal="center"/>
    </xf>
    <xf numFmtId="167" fontId="3" fillId="6" borderId="11" xfId="2" applyNumberFormat="1" applyFont="1" applyFill="1" applyBorder="1"/>
    <xf numFmtId="167" fontId="3" fillId="5" borderId="0" xfId="2" applyNumberFormat="1" applyFont="1" applyFill="1" applyBorder="1"/>
    <xf numFmtId="41" fontId="3" fillId="6" borderId="7" xfId="2" applyFont="1" applyFill="1" applyBorder="1"/>
    <xf numFmtId="0" fontId="6" fillId="0" borderId="3" xfId="0" applyFont="1" applyBorder="1"/>
    <xf numFmtId="170" fontId="3" fillId="0" borderId="7" xfId="0" applyNumberFormat="1" applyFont="1" applyBorder="1"/>
    <xf numFmtId="0" fontId="3" fillId="4" borderId="8" xfId="0" quotePrefix="1" applyFont="1" applyFill="1" applyBorder="1"/>
    <xf numFmtId="0" fontId="3" fillId="4" borderId="4" xfId="0" applyFont="1" applyFill="1" applyBorder="1" applyAlignment="1">
      <alignment horizontal="center"/>
    </xf>
    <xf numFmtId="168" fontId="6" fillId="0" borderId="3" xfId="0" applyNumberFormat="1" applyFont="1" applyBorder="1" applyAlignment="1">
      <alignment vertical="center"/>
    </xf>
    <xf numFmtId="168" fontId="3" fillId="4" borderId="5" xfId="1" applyNumberFormat="1" applyFont="1" applyFill="1" applyBorder="1"/>
    <xf numFmtId="0" fontId="3" fillId="5" borderId="8" xfId="0" quotePrefix="1" applyFont="1" applyFill="1" applyBorder="1"/>
    <xf numFmtId="0" fontId="3" fillId="5" borderId="4" xfId="0" applyFont="1" applyFill="1" applyBorder="1" applyAlignment="1">
      <alignment horizontal="right"/>
    </xf>
    <xf numFmtId="0" fontId="3" fillId="5" borderId="3" xfId="0" quotePrefix="1" applyFont="1" applyFill="1" applyBorder="1"/>
    <xf numFmtId="168" fontId="3" fillId="0" borderId="3" xfId="1" applyNumberFormat="1" applyFont="1" applyBorder="1"/>
    <xf numFmtId="166" fontId="2" fillId="3" borderId="4" xfId="1" applyNumberFormat="1" applyFont="1" applyFill="1" applyBorder="1" applyAlignment="1">
      <alignment horizontal="center"/>
    </xf>
    <xf numFmtId="166" fontId="2" fillId="4" borderId="6" xfId="1" applyNumberFormat="1" applyFont="1" applyFill="1" applyBorder="1" applyAlignment="1">
      <alignment horizontal="center"/>
    </xf>
    <xf numFmtId="166" fontId="3" fillId="4" borderId="6" xfId="1" applyNumberFormat="1" applyFont="1" applyFill="1" applyBorder="1" applyAlignment="1">
      <alignment horizontal="center"/>
    </xf>
    <xf numFmtId="166" fontId="2" fillId="5" borderId="0" xfId="1" applyNumberFormat="1" applyFont="1" applyFill="1" applyBorder="1" applyAlignment="1">
      <alignment horizontal="center"/>
    </xf>
    <xf numFmtId="166" fontId="2" fillId="4" borderId="4" xfId="1" applyNumberFormat="1" applyFont="1" applyFill="1" applyBorder="1" applyAlignment="1">
      <alignment horizontal="center"/>
    </xf>
    <xf numFmtId="166" fontId="2" fillId="6" borderId="6" xfId="1" applyNumberFormat="1" applyFont="1" applyFill="1" applyBorder="1" applyAlignment="1">
      <alignment horizontal="center"/>
    </xf>
    <xf numFmtId="166" fontId="2" fillId="5" borderId="0" xfId="1" applyNumberFormat="1" applyFont="1" applyFill="1" applyBorder="1"/>
    <xf numFmtId="166" fontId="2" fillId="6" borderId="4" xfId="1" applyNumberFormat="1" applyFont="1" applyFill="1" applyBorder="1" applyAlignment="1">
      <alignment horizontal="center"/>
    </xf>
    <xf numFmtId="166" fontId="2" fillId="6" borderId="2" xfId="1" applyNumberFormat="1" applyFont="1" applyFill="1" applyBorder="1" applyAlignment="1">
      <alignment horizontal="center"/>
    </xf>
    <xf numFmtId="166" fontId="2" fillId="6" borderId="11" xfId="1" applyNumberFormat="1" applyFont="1" applyFill="1" applyBorder="1" applyAlignment="1">
      <alignment horizontal="center"/>
    </xf>
    <xf numFmtId="166" fontId="3" fillId="4" borderId="5" xfId="1" applyNumberFormat="1" applyFont="1" applyFill="1" applyBorder="1"/>
    <xf numFmtId="0" fontId="8" fillId="5" borderId="0" xfId="0" applyFont="1" applyFill="1"/>
    <xf numFmtId="0" fontId="9" fillId="5" borderId="3" xfId="0" applyFont="1" applyFill="1" applyBorder="1" applyAlignment="1">
      <alignment horizontal="center"/>
    </xf>
    <xf numFmtId="168" fontId="2" fillId="0" borderId="0" xfId="0" applyNumberFormat="1" applyFont="1" applyAlignment="1">
      <alignment vertical="center"/>
    </xf>
    <xf numFmtId="43" fontId="2" fillId="0" borderId="0" xfId="0" applyNumberFormat="1" applyFont="1"/>
    <xf numFmtId="41" fontId="2" fillId="0" borderId="0" xfId="2" applyFont="1"/>
    <xf numFmtId="41" fontId="2" fillId="0" borderId="0" xfId="2" applyFont="1" applyFill="1"/>
    <xf numFmtId="41" fontId="2" fillId="5" borderId="0" xfId="2" applyFont="1" applyFill="1"/>
    <xf numFmtId="41" fontId="2" fillId="0" borderId="0" xfId="2" applyFont="1" applyAlignment="1">
      <alignment vertical="center"/>
    </xf>
    <xf numFmtId="167" fontId="2" fillId="0" borderId="0" xfId="2" applyNumberFormat="1" applyFont="1" applyFill="1"/>
    <xf numFmtId="41" fontId="3" fillId="0" borderId="0" xfId="2" applyFont="1" applyFill="1"/>
    <xf numFmtId="41" fontId="8" fillId="5" borderId="0" xfId="2" applyFont="1" applyFill="1"/>
    <xf numFmtId="41" fontId="2" fillId="0" borderId="0" xfId="2" applyFont="1" applyFill="1" applyAlignment="1">
      <alignment vertical="center"/>
    </xf>
    <xf numFmtId="41" fontId="2" fillId="0" borderId="0" xfId="2" applyFont="1" applyFill="1" applyAlignment="1">
      <alignment horizontal="center"/>
    </xf>
    <xf numFmtId="41" fontId="3" fillId="0" borderId="0" xfId="2" applyFont="1" applyFill="1" applyAlignment="1">
      <alignment horizontal="center"/>
    </xf>
    <xf numFmtId="41" fontId="3" fillId="0" borderId="0" xfId="2" applyFont="1"/>
    <xf numFmtId="167" fontId="2" fillId="5" borderId="0" xfId="2" applyNumberFormat="1" applyFont="1" applyFill="1"/>
    <xf numFmtId="167" fontId="3" fillId="6" borderId="34" xfId="2" applyNumberFormat="1" applyFont="1" applyFill="1" applyBorder="1" applyAlignment="1">
      <alignment horizontal="center" vertical="center" wrapText="1"/>
    </xf>
    <xf numFmtId="167" fontId="13" fillId="6" borderId="34" xfId="2" applyNumberFormat="1" applyFont="1" applyFill="1" applyBorder="1" applyAlignment="1">
      <alignment horizontal="center" vertical="center" wrapText="1"/>
    </xf>
    <xf numFmtId="176" fontId="2" fillId="0" borderId="17" xfId="5" applyNumberFormat="1" applyFont="1" applyBorder="1"/>
    <xf numFmtId="166" fontId="2" fillId="0" borderId="17" xfId="5" applyFont="1" applyBorder="1"/>
    <xf numFmtId="170" fontId="2" fillId="0" borderId="17" xfId="5" applyNumberFormat="1" applyFont="1" applyBorder="1"/>
    <xf numFmtId="170" fontId="2" fillId="0" borderId="43" xfId="5" applyNumberFormat="1" applyFont="1" applyBorder="1"/>
    <xf numFmtId="177" fontId="2" fillId="6" borderId="44" xfId="2" applyNumberFormat="1" applyFont="1" applyFill="1" applyBorder="1"/>
    <xf numFmtId="10" fontId="2" fillId="0" borderId="43" xfId="3" applyNumberFormat="1" applyFont="1" applyBorder="1"/>
    <xf numFmtId="176" fontId="2" fillId="0" borderId="11" xfId="5" applyNumberFormat="1" applyFont="1" applyBorder="1"/>
    <xf numFmtId="166" fontId="2" fillId="0" borderId="11" xfId="5" applyFont="1" applyBorder="1"/>
    <xf numFmtId="170" fontId="2" fillId="0" borderId="11" xfId="5" applyNumberFormat="1" applyFont="1" applyBorder="1"/>
    <xf numFmtId="170" fontId="2" fillId="0" borderId="22" xfId="5" applyNumberFormat="1" applyFont="1" applyBorder="1"/>
    <xf numFmtId="177" fontId="2" fillId="6" borderId="22" xfId="2" applyNumberFormat="1" applyFont="1" applyFill="1" applyBorder="1"/>
    <xf numFmtId="10" fontId="2" fillId="0" borderId="33" xfId="3" applyNumberFormat="1" applyFont="1" applyBorder="1"/>
    <xf numFmtId="10" fontId="2" fillId="0" borderId="22" xfId="3" applyNumberFormat="1" applyFont="1" applyBorder="1"/>
    <xf numFmtId="170" fontId="2" fillId="6" borderId="4" xfId="5" applyNumberFormat="1" applyFont="1" applyFill="1" applyBorder="1"/>
    <xf numFmtId="167" fontId="3" fillId="6" borderId="19" xfId="2" applyNumberFormat="1" applyFont="1" applyFill="1" applyBorder="1" applyAlignment="1"/>
    <xf numFmtId="167" fontId="3" fillId="6" borderId="50" xfId="2" applyNumberFormat="1" applyFont="1" applyFill="1" applyBorder="1" applyAlignment="1"/>
    <xf numFmtId="167" fontId="3" fillId="6" borderId="52" xfId="2" applyNumberFormat="1" applyFont="1" applyFill="1" applyBorder="1" applyAlignment="1">
      <alignment vertical="center"/>
    </xf>
    <xf numFmtId="171" fontId="2" fillId="5" borderId="0" xfId="0" applyNumberFormat="1" applyFont="1" applyFill="1"/>
    <xf numFmtId="167" fontId="3" fillId="5" borderId="0" xfId="2" applyNumberFormat="1" applyFont="1" applyFill="1"/>
    <xf numFmtId="167" fontId="2" fillId="6" borderId="0" xfId="2" applyNumberFormat="1" applyFont="1" applyFill="1"/>
    <xf numFmtId="0" fontId="2" fillId="5" borderId="0" xfId="6" applyFont="1" applyFill="1"/>
    <xf numFmtId="0" fontId="3" fillId="0" borderId="34" xfId="6" applyFont="1" applyBorder="1" applyAlignment="1">
      <alignment horizontal="center" vertical="center" wrapText="1"/>
    </xf>
    <xf numFmtId="0" fontId="3" fillId="0" borderId="34" xfId="6" applyFont="1" applyBorder="1" applyAlignment="1">
      <alignment vertical="center" wrapText="1"/>
    </xf>
    <xf numFmtId="0" fontId="3" fillId="6" borderId="34" xfId="6" applyFont="1" applyFill="1" applyBorder="1" applyAlignment="1">
      <alignment vertical="center" wrapText="1"/>
    </xf>
    <xf numFmtId="0" fontId="2" fillId="0" borderId="0" xfId="6" applyFont="1"/>
    <xf numFmtId="0" fontId="3" fillId="6" borderId="34" xfId="6" applyFont="1" applyFill="1" applyBorder="1" applyAlignment="1">
      <alignment horizontal="center" vertical="center" wrapText="1"/>
    </xf>
    <xf numFmtId="0" fontId="13" fillId="0" borderId="34" xfId="6" applyFont="1" applyBorder="1" applyAlignment="1">
      <alignment horizontal="center" vertical="center" wrapText="1"/>
    </xf>
    <xf numFmtId="0" fontId="13" fillId="6" borderId="34" xfId="6" applyFont="1" applyFill="1" applyBorder="1" applyAlignment="1">
      <alignment horizontal="center" vertical="center" wrapText="1"/>
    </xf>
    <xf numFmtId="0" fontId="13" fillId="0" borderId="37" xfId="6" applyFont="1" applyBorder="1" applyAlignment="1">
      <alignment horizontal="center" vertical="center" wrapText="1"/>
    </xf>
    <xf numFmtId="0" fontId="14" fillId="0" borderId="0" xfId="6" applyFont="1"/>
    <xf numFmtId="0" fontId="2" fillId="0" borderId="41" xfId="6" applyFont="1" applyBorder="1" applyAlignment="1">
      <alignment horizontal="center"/>
    </xf>
    <xf numFmtId="171" fontId="2" fillId="0" borderId="38" xfId="6" applyNumberFormat="1" applyFont="1" applyBorder="1"/>
    <xf numFmtId="0" fontId="2" fillId="0" borderId="45" xfId="6" applyFont="1" applyBorder="1" applyAlignment="1">
      <alignment horizontal="center"/>
    </xf>
    <xf numFmtId="170" fontId="2" fillId="6" borderId="11" xfId="5" applyNumberFormat="1" applyFont="1" applyFill="1" applyBorder="1"/>
    <xf numFmtId="171" fontId="2" fillId="0" borderId="46" xfId="6" applyNumberFormat="1" applyFont="1" applyBorder="1"/>
    <xf numFmtId="0" fontId="3" fillId="0" borderId="47" xfId="6" applyFont="1" applyBorder="1"/>
    <xf numFmtId="0" fontId="3" fillId="0" borderId="19" xfId="6" applyFont="1" applyBorder="1"/>
    <xf numFmtId="170" fontId="3" fillId="0" borderId="42" xfId="6" applyNumberFormat="1" applyFont="1" applyBorder="1"/>
    <xf numFmtId="170" fontId="3" fillId="6" borderId="42" xfId="6" applyNumberFormat="1" applyFont="1" applyFill="1" applyBorder="1"/>
    <xf numFmtId="170" fontId="3" fillId="0" borderId="44" xfId="6" applyNumberFormat="1" applyFont="1" applyBorder="1"/>
    <xf numFmtId="170" fontId="3" fillId="0" borderId="19" xfId="6" applyNumberFormat="1" applyFont="1" applyBorder="1"/>
    <xf numFmtId="170" fontId="3" fillId="6" borderId="48" xfId="6" applyNumberFormat="1" applyFont="1" applyFill="1" applyBorder="1"/>
    <xf numFmtId="170" fontId="3" fillId="0" borderId="48" xfId="6" applyNumberFormat="1" applyFont="1" applyBorder="1"/>
    <xf numFmtId="0" fontId="3" fillId="0" borderId="45" xfId="6" applyFont="1" applyBorder="1" applyAlignment="1">
      <alignment horizontal="center"/>
    </xf>
    <xf numFmtId="170" fontId="2" fillId="0" borderId="16" xfId="6" applyNumberFormat="1" applyFont="1" applyBorder="1"/>
    <xf numFmtId="170" fontId="3" fillId="0" borderId="11" xfId="6" applyNumberFormat="1" applyFont="1" applyBorder="1"/>
    <xf numFmtId="0" fontId="3" fillId="6" borderId="11" xfId="6" applyFont="1" applyFill="1" applyBorder="1"/>
    <xf numFmtId="170" fontId="3" fillId="0" borderId="22" xfId="6" applyNumberFormat="1" applyFont="1" applyBorder="1"/>
    <xf numFmtId="0" fontId="2" fillId="0" borderId="46" xfId="6" applyFont="1" applyBorder="1"/>
    <xf numFmtId="0" fontId="2" fillId="6" borderId="24" xfId="6" applyFont="1" applyFill="1" applyBorder="1"/>
    <xf numFmtId="0" fontId="2" fillId="0" borderId="22" xfId="6" applyFont="1" applyBorder="1"/>
    <xf numFmtId="0" fontId="3" fillId="0" borderId="49" xfId="6" applyFont="1" applyBorder="1"/>
    <xf numFmtId="0" fontId="3" fillId="0" borderId="50" xfId="6" applyFont="1" applyBorder="1"/>
    <xf numFmtId="0" fontId="2" fillId="0" borderId="11" xfId="6" applyFont="1" applyBorder="1"/>
    <xf numFmtId="0" fontId="2" fillId="6" borderId="11" xfId="6" applyFont="1" applyFill="1" applyBorder="1"/>
    <xf numFmtId="0" fontId="2" fillId="6" borderId="22" xfId="6" applyFont="1" applyFill="1" applyBorder="1"/>
    <xf numFmtId="0" fontId="3" fillId="0" borderId="51" xfId="6" applyFont="1" applyBorder="1" applyAlignment="1">
      <alignment vertical="center"/>
    </xf>
    <xf numFmtId="0" fontId="3" fillId="0" borderId="52" xfId="6" applyFont="1" applyBorder="1" applyAlignment="1">
      <alignment vertical="center"/>
    </xf>
    <xf numFmtId="0" fontId="2" fillId="0" borderId="53" xfId="6" applyFont="1" applyBorder="1"/>
    <xf numFmtId="170" fontId="3" fillId="0" borderId="53" xfId="6" applyNumberFormat="1" applyFont="1" applyBorder="1" applyAlignment="1">
      <alignment vertical="center"/>
    </xf>
    <xf numFmtId="0" fontId="2" fillId="6" borderId="53" xfId="6" applyFont="1" applyFill="1" applyBorder="1"/>
    <xf numFmtId="170" fontId="3" fillId="0" borderId="54" xfId="6" applyNumberFormat="1" applyFont="1" applyBorder="1" applyAlignment="1">
      <alignment vertical="center"/>
    </xf>
    <xf numFmtId="0" fontId="2" fillId="0" borderId="55" xfId="6" applyFont="1" applyBorder="1"/>
    <xf numFmtId="0" fontId="2" fillId="6" borderId="54" xfId="6" applyFont="1" applyFill="1" applyBorder="1"/>
    <xf numFmtId="0" fontId="2" fillId="0" borderId="54" xfId="6" applyFont="1" applyBorder="1"/>
    <xf numFmtId="171" fontId="2" fillId="5" borderId="0" xfId="6" applyNumberFormat="1" applyFont="1" applyFill="1"/>
    <xf numFmtId="0" fontId="3" fillId="5" borderId="0" xfId="6" applyFont="1" applyFill="1"/>
    <xf numFmtId="41" fontId="2" fillId="5" borderId="0" xfId="6" applyNumberFormat="1" applyFont="1" applyFill="1"/>
    <xf numFmtId="178" fontId="2" fillId="5" borderId="0" xfId="6" applyNumberFormat="1" applyFont="1" applyFill="1"/>
    <xf numFmtId="167" fontId="2" fillId="5" borderId="0" xfId="6" applyNumberFormat="1" applyFont="1" applyFill="1"/>
    <xf numFmtId="43" fontId="3" fillId="5" borderId="0" xfId="6" applyNumberFormat="1" applyFont="1" applyFill="1"/>
    <xf numFmtId="0" fontId="2" fillId="6" borderId="0" xfId="6" applyFont="1" applyFill="1"/>
    <xf numFmtId="41" fontId="2" fillId="0" borderId="4" xfId="2" applyFont="1" applyFill="1" applyBorder="1" applyAlignment="1">
      <alignment horizontal="center"/>
    </xf>
    <xf numFmtId="0" fontId="4" fillId="4" borderId="23" xfId="0" applyFont="1" applyFill="1" applyBorder="1"/>
    <xf numFmtId="0" fontId="7" fillId="4" borderId="6" xfId="0" applyFont="1" applyFill="1" applyBorder="1" applyAlignment="1">
      <alignment horizontal="center"/>
    </xf>
    <xf numFmtId="0" fontId="4" fillId="4" borderId="6" xfId="0" applyFont="1" applyFill="1" applyBorder="1" applyAlignment="1">
      <alignment horizontal="center"/>
    </xf>
    <xf numFmtId="41" fontId="7" fillId="4" borderId="6" xfId="2" applyFont="1" applyFill="1" applyBorder="1" applyAlignment="1">
      <alignment horizontal="center"/>
    </xf>
    <xf numFmtId="168" fontId="2" fillId="8" borderId="4" xfId="1" applyNumberFormat="1" applyFont="1" applyFill="1" applyBorder="1" applyAlignment="1">
      <alignment horizontal="center"/>
    </xf>
    <xf numFmtId="0" fontId="2" fillId="7" borderId="8" xfId="0" quotePrefix="1" applyFont="1" applyFill="1" applyBorder="1"/>
    <xf numFmtId="0" fontId="3" fillId="7" borderId="4" xfId="0" quotePrefix="1" applyFont="1" applyFill="1" applyBorder="1" applyAlignment="1">
      <alignment horizontal="center"/>
    </xf>
    <xf numFmtId="0" fontId="2" fillId="7" borderId="25" xfId="0" quotePrefix="1" applyFont="1" applyFill="1" applyBorder="1"/>
    <xf numFmtId="0" fontId="3" fillId="7" borderId="10" xfId="0" quotePrefix="1" applyFont="1" applyFill="1" applyBorder="1" applyAlignment="1">
      <alignment horizontal="center"/>
    </xf>
    <xf numFmtId="0" fontId="9" fillId="4" borderId="23" xfId="0" quotePrefix="1" applyFont="1" applyFill="1" applyBorder="1"/>
    <xf numFmtId="172" fontId="10" fillId="4" borderId="6" xfId="1" applyNumberFormat="1" applyFont="1" applyFill="1" applyBorder="1" applyAlignment="1">
      <alignment horizontal="center"/>
    </xf>
    <xf numFmtId="0" fontId="2" fillId="7" borderId="8" xfId="0" quotePrefix="1" applyFont="1" applyFill="1" applyBorder="1" applyAlignment="1">
      <alignment vertical="center"/>
    </xf>
    <xf numFmtId="0" fontId="3" fillId="7" borderId="4" xfId="0" quotePrefix="1" applyFont="1" applyFill="1" applyBorder="1" applyAlignment="1">
      <alignment horizontal="center" vertical="center"/>
    </xf>
    <xf numFmtId="166" fontId="3" fillId="7" borderId="4" xfId="1" applyNumberFormat="1" applyFont="1" applyFill="1" applyBorder="1" applyAlignment="1">
      <alignment vertical="center"/>
    </xf>
    <xf numFmtId="166" fontId="2" fillId="7" borderId="4" xfId="1" applyNumberFormat="1" applyFont="1" applyFill="1" applyBorder="1" applyAlignment="1">
      <alignment vertical="center"/>
    </xf>
    <xf numFmtId="0" fontId="3" fillId="7" borderId="4" xfId="0" applyFont="1" applyFill="1" applyBorder="1" applyAlignment="1">
      <alignment horizontal="center"/>
    </xf>
    <xf numFmtId="0" fontId="2" fillId="7" borderId="31" xfId="0" applyFont="1" applyFill="1" applyBorder="1"/>
    <xf numFmtId="0" fontId="2" fillId="7" borderId="32" xfId="0" applyFont="1" applyFill="1" applyBorder="1"/>
    <xf numFmtId="0" fontId="3" fillId="7" borderId="12" xfId="0" applyFont="1" applyFill="1" applyBorder="1" applyAlignment="1">
      <alignment horizontal="center"/>
    </xf>
    <xf numFmtId="0" fontId="2" fillId="8" borderId="6" xfId="0" applyFont="1" applyFill="1" applyBorder="1" applyAlignment="1">
      <alignment horizontal="center" vertical="center"/>
    </xf>
    <xf numFmtId="0" fontId="2" fillId="8" borderId="4" xfId="0" applyFont="1" applyFill="1" applyBorder="1" applyAlignment="1">
      <alignment horizontal="center" vertical="center"/>
    </xf>
    <xf numFmtId="166" fontId="2" fillId="8" borderId="4" xfId="1" applyNumberFormat="1" applyFont="1" applyFill="1" applyBorder="1" applyAlignment="1">
      <alignment horizontal="center"/>
    </xf>
    <xf numFmtId="166" fontId="2" fillId="8" borderId="4" xfId="1" applyNumberFormat="1" applyFont="1" applyFill="1" applyBorder="1" applyAlignment="1">
      <alignment horizontal="right"/>
    </xf>
    <xf numFmtId="0" fontId="2" fillId="8" borderId="4" xfId="0" applyFont="1" applyFill="1" applyBorder="1" applyAlignment="1">
      <alignment horizontal="center"/>
    </xf>
    <xf numFmtId="41" fontId="2" fillId="8" borderId="4" xfId="2" applyFont="1" applyFill="1" applyBorder="1" applyAlignment="1">
      <alignment horizontal="center"/>
    </xf>
    <xf numFmtId="41" fontId="7" fillId="8" borderId="4" xfId="2" applyFont="1" applyFill="1" applyBorder="1" applyAlignment="1">
      <alignment horizontal="center" vertical="center"/>
    </xf>
    <xf numFmtId="166" fontId="2" fillId="8" borderId="10" xfId="1" applyNumberFormat="1" applyFont="1" applyFill="1" applyBorder="1" applyAlignment="1">
      <alignment horizontal="center"/>
    </xf>
    <xf numFmtId="0" fontId="2" fillId="8" borderId="9" xfId="0" applyFont="1" applyFill="1" applyBorder="1" applyAlignment="1">
      <alignment horizontal="center"/>
    </xf>
    <xf numFmtId="173" fontId="2" fillId="8" borderId="4" xfId="1" applyNumberFormat="1" applyFont="1" applyFill="1" applyBorder="1" applyAlignment="1">
      <alignment horizontal="center"/>
    </xf>
    <xf numFmtId="172" fontId="2" fillId="8" borderId="4" xfId="1" applyNumberFormat="1" applyFont="1" applyFill="1" applyBorder="1" applyAlignment="1">
      <alignment horizontal="center"/>
    </xf>
    <xf numFmtId="166" fontId="3" fillId="8" borderId="2" xfId="1" applyNumberFormat="1" applyFont="1" applyFill="1" applyBorder="1" applyAlignment="1">
      <alignment horizontal="center"/>
    </xf>
    <xf numFmtId="0" fontId="3" fillId="8" borderId="4" xfId="0" applyFont="1" applyFill="1" applyBorder="1" applyAlignment="1">
      <alignment horizontal="center"/>
    </xf>
    <xf numFmtId="168" fontId="3" fillId="8" borderId="4" xfId="1" applyNumberFormat="1" applyFont="1" applyFill="1" applyBorder="1" applyAlignment="1">
      <alignment horizontal="center"/>
    </xf>
    <xf numFmtId="166" fontId="2" fillId="8" borderId="4" xfId="1" applyNumberFormat="1" applyFont="1" applyFill="1" applyBorder="1" applyAlignment="1">
      <alignment horizontal="center" vertical="center"/>
    </xf>
    <xf numFmtId="166" fontId="2" fillId="8" borderId="4" xfId="1" applyNumberFormat="1" applyFont="1" applyFill="1" applyBorder="1" applyAlignment="1">
      <alignment vertical="center"/>
    </xf>
    <xf numFmtId="0" fontId="2" fillId="8" borderId="4" xfId="0" applyFont="1" applyFill="1" applyBorder="1"/>
    <xf numFmtId="0" fontId="2" fillId="8" borderId="12" xfId="0" applyFont="1" applyFill="1" applyBorder="1"/>
    <xf numFmtId="168" fontId="2" fillId="0" borderId="1" xfId="1" applyNumberFormat="1" applyFont="1" applyBorder="1"/>
    <xf numFmtId="168" fontId="2" fillId="0" borderId="6" xfId="1" applyNumberFormat="1" applyFont="1" applyFill="1" applyBorder="1" applyAlignment="1">
      <alignment vertical="center"/>
    </xf>
    <xf numFmtId="168" fontId="2" fillId="6" borderId="4" xfId="1" applyNumberFormat="1" applyFont="1" applyFill="1" applyBorder="1" applyAlignment="1">
      <alignment vertical="center"/>
    </xf>
    <xf numFmtId="168" fontId="2" fillId="6" borderId="2" xfId="1" applyNumberFormat="1" applyFont="1" applyFill="1" applyBorder="1" applyAlignment="1">
      <alignment vertical="center"/>
    </xf>
    <xf numFmtId="168" fontId="2" fillId="4" borderId="4" xfId="1" applyNumberFormat="1" applyFont="1" applyFill="1" applyBorder="1" applyAlignment="1">
      <alignment vertical="center"/>
    </xf>
    <xf numFmtId="166" fontId="2" fillId="5" borderId="4" xfId="1" applyNumberFormat="1" applyFont="1" applyFill="1" applyBorder="1" applyAlignment="1">
      <alignment vertical="center"/>
    </xf>
    <xf numFmtId="43" fontId="2" fillId="0" borderId="4" xfId="1" applyFont="1" applyFill="1" applyBorder="1" applyAlignment="1">
      <alignment vertical="center"/>
    </xf>
    <xf numFmtId="168" fontId="2" fillId="7" borderId="4" xfId="1" applyNumberFormat="1" applyFont="1" applyFill="1" applyBorder="1" applyAlignment="1">
      <alignment vertical="center"/>
    </xf>
    <xf numFmtId="43" fontId="10" fillId="0" borderId="4" xfId="1" applyFont="1" applyFill="1" applyBorder="1" applyAlignment="1">
      <alignment vertical="center"/>
    </xf>
    <xf numFmtId="168" fontId="2" fillId="7" borderId="10" xfId="1" applyNumberFormat="1" applyFont="1" applyFill="1" applyBorder="1" applyAlignment="1">
      <alignment vertical="center"/>
    </xf>
    <xf numFmtId="43" fontId="2" fillId="0" borderId="9" xfId="1" applyFont="1" applyFill="1" applyBorder="1" applyAlignment="1">
      <alignment vertical="center"/>
    </xf>
    <xf numFmtId="174" fontId="2" fillId="0" borderId="4" xfId="1" applyNumberFormat="1" applyFont="1" applyFill="1" applyBorder="1" applyAlignment="1">
      <alignment vertical="center"/>
    </xf>
    <xf numFmtId="43" fontId="10" fillId="4" borderId="6" xfId="1" applyFont="1" applyFill="1" applyBorder="1" applyAlignment="1">
      <alignment vertical="center"/>
    </xf>
    <xf numFmtId="166" fontId="10" fillId="7" borderId="4" xfId="1" applyNumberFormat="1" applyFont="1" applyFill="1" applyBorder="1" applyAlignment="1">
      <alignment vertical="center"/>
    </xf>
    <xf numFmtId="168" fontId="3" fillId="0" borderId="4" xfId="1" applyNumberFormat="1" applyFont="1" applyFill="1" applyBorder="1" applyAlignment="1">
      <alignment vertical="center"/>
    </xf>
    <xf numFmtId="167" fontId="2" fillId="5" borderId="4" xfId="2" applyNumberFormat="1" applyFont="1" applyFill="1" applyBorder="1" applyAlignment="1">
      <alignment vertical="center"/>
    </xf>
    <xf numFmtId="168" fontId="2" fillId="0" borderId="4" xfId="1" applyNumberFormat="1" applyFont="1" applyFill="1" applyBorder="1" applyAlignment="1">
      <alignment vertical="center" wrapText="1"/>
    </xf>
    <xf numFmtId="166" fontId="2" fillId="4" borderId="6" xfId="1" applyNumberFormat="1" applyFont="1" applyFill="1" applyBorder="1" applyAlignment="1">
      <alignment vertical="center"/>
    </xf>
    <xf numFmtId="166" fontId="2" fillId="4" borderId="6" xfId="1" applyNumberFormat="1" applyFont="1" applyFill="1" applyBorder="1" applyAlignment="1">
      <alignment horizontal="center" vertical="center"/>
    </xf>
    <xf numFmtId="0" fontId="2" fillId="4" borderId="6" xfId="0" quotePrefix="1" applyFont="1" applyFill="1" applyBorder="1" applyAlignment="1">
      <alignment horizontal="center" vertical="center"/>
    </xf>
    <xf numFmtId="166" fontId="2" fillId="6" borderId="6" xfId="1" applyNumberFormat="1" applyFont="1" applyFill="1" applyBorder="1" applyAlignment="1">
      <alignment vertical="center"/>
    </xf>
    <xf numFmtId="166" fontId="2" fillId="6" borderId="4" xfId="1" applyNumberFormat="1" applyFont="1" applyFill="1" applyBorder="1" applyAlignment="1">
      <alignment vertical="center"/>
    </xf>
    <xf numFmtId="166" fontId="2" fillId="6" borderId="2" xfId="1" applyNumberFormat="1" applyFont="1" applyFill="1" applyBorder="1" applyAlignment="1">
      <alignment vertical="center"/>
    </xf>
    <xf numFmtId="166" fontId="2" fillId="6" borderId="11" xfId="1" applyNumberFormat="1" applyFont="1" applyFill="1" applyBorder="1" applyAlignment="1">
      <alignment vertical="center"/>
    </xf>
    <xf numFmtId="167" fontId="3" fillId="6" borderId="11" xfId="2" applyNumberFormat="1" applyFont="1" applyFill="1" applyBorder="1" applyAlignment="1">
      <alignment vertical="center"/>
    </xf>
    <xf numFmtId="170" fontId="2" fillId="7" borderId="4" xfId="1" applyNumberFormat="1" applyFont="1" applyFill="1" applyBorder="1" applyAlignment="1">
      <alignment horizontal="center" vertical="center"/>
    </xf>
    <xf numFmtId="170" fontId="2" fillId="7" borderId="4" xfId="1" applyNumberFormat="1" applyFont="1" applyFill="1" applyBorder="1" applyAlignment="1">
      <alignment vertical="center"/>
    </xf>
    <xf numFmtId="170" fontId="2" fillId="0" borderId="4" xfId="1" applyNumberFormat="1" applyFont="1" applyFill="1" applyBorder="1" applyAlignment="1">
      <alignment vertical="center"/>
    </xf>
    <xf numFmtId="170" fontId="3" fillId="0" borderId="2" xfId="1" applyNumberFormat="1" applyFont="1" applyFill="1" applyBorder="1" applyAlignment="1">
      <alignment vertical="center"/>
    </xf>
    <xf numFmtId="170" fontId="3" fillId="4" borderId="4" xfId="1" applyNumberFormat="1" applyFont="1" applyFill="1" applyBorder="1" applyAlignment="1">
      <alignment vertical="center"/>
    </xf>
    <xf numFmtId="168" fontId="3" fillId="7" borderId="4" xfId="1" applyNumberFormat="1" applyFont="1" applyFill="1" applyBorder="1" applyAlignment="1">
      <alignment vertical="center"/>
    </xf>
    <xf numFmtId="168" fontId="2" fillId="0" borderId="4" xfId="1" applyNumberFormat="1" applyFont="1" applyBorder="1" applyAlignment="1">
      <alignment vertical="center"/>
    </xf>
    <xf numFmtId="166" fontId="2" fillId="7" borderId="12" xfId="1" applyNumberFormat="1" applyFont="1" applyFill="1" applyBorder="1" applyAlignment="1">
      <alignment vertical="center"/>
    </xf>
    <xf numFmtId="43" fontId="2" fillId="6" borderId="3" xfId="1" applyFont="1" applyFill="1" applyBorder="1"/>
    <xf numFmtId="43" fontId="10" fillId="0" borderId="56" xfId="1" applyFont="1" applyFill="1" applyBorder="1"/>
    <xf numFmtId="174" fontId="2" fillId="0" borderId="3" xfId="1" applyNumberFormat="1" applyFont="1" applyBorder="1"/>
    <xf numFmtId="43" fontId="16" fillId="0" borderId="5" xfId="1" applyFont="1" applyFill="1" applyBorder="1"/>
    <xf numFmtId="41" fontId="2" fillId="4" borderId="6" xfId="2" applyFont="1" applyFill="1" applyBorder="1" applyAlignment="1">
      <alignment horizontal="center"/>
    </xf>
    <xf numFmtId="166" fontId="2" fillId="0" borderId="0" xfId="0" applyNumberFormat="1" applyFont="1"/>
    <xf numFmtId="166" fontId="2" fillId="0" borderId="56" xfId="1" applyNumberFormat="1" applyFont="1" applyFill="1" applyBorder="1"/>
    <xf numFmtId="0" fontId="0" fillId="0" borderId="11" xfId="0" applyBorder="1" applyAlignment="1">
      <alignment horizontal="center" vertical="center"/>
    </xf>
    <xf numFmtId="0" fontId="9" fillId="0" borderId="8" xfId="0" quotePrefix="1" applyFont="1" applyBorder="1"/>
    <xf numFmtId="172" fontId="10" fillId="0" borderId="4" xfId="1" applyNumberFormat="1" applyFont="1" applyFill="1" applyBorder="1" applyAlignment="1">
      <alignment horizontal="center"/>
    </xf>
    <xf numFmtId="0" fontId="9" fillId="0" borderId="4" xfId="0" quotePrefix="1" applyFont="1" applyBorder="1" applyAlignment="1">
      <alignment horizontal="center"/>
    </xf>
    <xf numFmtId="179" fontId="10" fillId="0" borderId="4" xfId="1" applyNumberFormat="1" applyFont="1" applyFill="1" applyBorder="1" applyAlignment="1">
      <alignment vertical="center"/>
    </xf>
    <xf numFmtId="179" fontId="16" fillId="0" borderId="3" xfId="1" applyNumberFormat="1" applyFont="1" applyFill="1" applyBorder="1"/>
    <xf numFmtId="0" fontId="20" fillId="0" borderId="0" xfId="0" applyFont="1" applyAlignment="1">
      <alignment horizontal="center"/>
    </xf>
    <xf numFmtId="0" fontId="17" fillId="0" borderId="0" xfId="0" applyFont="1" applyAlignment="1">
      <alignment horizontal="center"/>
    </xf>
    <xf numFmtId="0" fontId="0" fillId="0" borderId="11" xfId="0" applyBorder="1" applyAlignment="1">
      <alignment horizontal="center" vertical="center" wrapText="1"/>
    </xf>
    <xf numFmtId="0" fontId="19" fillId="0" borderId="11" xfId="0" applyFont="1"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xf>
    <xf numFmtId="179" fontId="0" fillId="0" borderId="11" xfId="1" applyNumberFormat="1" applyFont="1" applyBorder="1" applyAlignment="1">
      <alignment horizontal="left" vertical="center"/>
    </xf>
    <xf numFmtId="179" fontId="0" fillId="0" borderId="11" xfId="1" applyNumberFormat="1" applyFont="1" applyBorder="1"/>
    <xf numFmtId="179" fontId="0" fillId="0" borderId="11" xfId="0" applyNumberFormat="1" applyBorder="1"/>
    <xf numFmtId="10" fontId="0" fillId="0" borderId="11" xfId="0" applyNumberFormat="1" applyBorder="1"/>
    <xf numFmtId="0" fontId="0" fillId="0" borderId="0" xfId="0" applyAlignment="1">
      <alignment horizontal="center"/>
    </xf>
    <xf numFmtId="0" fontId="0" fillId="0" borderId="0" xfId="0" applyAlignment="1">
      <alignment horizontal="left" vertical="center"/>
    </xf>
    <xf numFmtId="179" fontId="0" fillId="0" borderId="0" xfId="0" applyNumberFormat="1"/>
    <xf numFmtId="10" fontId="0" fillId="0" borderId="0" xfId="0" applyNumberFormat="1"/>
    <xf numFmtId="179" fontId="0" fillId="0" borderId="11" xfId="1" applyNumberFormat="1" applyFont="1" applyBorder="1" applyAlignment="1">
      <alignment horizontal="center"/>
    </xf>
    <xf numFmtId="179" fontId="0" fillId="0" borderId="11" xfId="1" applyNumberFormat="1" applyFont="1" applyBorder="1" applyAlignment="1">
      <alignment horizontal="center" vertical="center" wrapText="1"/>
    </xf>
    <xf numFmtId="179" fontId="0" fillId="0" borderId="11" xfId="0" applyNumberFormat="1" applyBorder="1" applyAlignment="1">
      <alignment vertical="center"/>
    </xf>
    <xf numFmtId="10" fontId="0" fillId="0" borderId="11" xfId="0" applyNumberFormat="1" applyBorder="1" applyAlignment="1">
      <alignment vertical="center"/>
    </xf>
    <xf numFmtId="179" fontId="0" fillId="0" borderId="0" xfId="1" applyNumberFormat="1" applyFont="1" applyAlignment="1">
      <alignment horizontal="center" vertical="center" wrapText="1"/>
    </xf>
    <xf numFmtId="179" fontId="0" fillId="0" borderId="11" xfId="1" applyNumberFormat="1" applyFont="1" applyBorder="1" applyAlignment="1">
      <alignment vertical="center"/>
    </xf>
    <xf numFmtId="0" fontId="0" fillId="0" borderId="11" xfId="0" applyBorder="1" applyAlignment="1">
      <alignment vertical="center"/>
    </xf>
    <xf numFmtId="179" fontId="0" fillId="0" borderId="0" xfId="1" applyNumberFormat="1" applyFont="1"/>
    <xf numFmtId="179" fontId="1" fillId="0" borderId="4" xfId="1" applyNumberFormat="1" applyFont="1" applyFill="1" applyBorder="1" applyAlignment="1">
      <alignment vertical="center"/>
    </xf>
    <xf numFmtId="179" fontId="1" fillId="0" borderId="0" xfId="1" applyNumberFormat="1" applyFont="1" applyAlignment="1">
      <alignment vertical="center"/>
    </xf>
    <xf numFmtId="179" fontId="1" fillId="0" borderId="0" xfId="1" applyNumberFormat="1" applyFont="1" applyAlignment="1">
      <alignment horizontal="center" vertical="center"/>
    </xf>
    <xf numFmtId="0" fontId="0" fillId="4" borderId="11" xfId="0" applyFill="1" applyBorder="1" applyAlignment="1">
      <alignment horizontal="center" vertical="center" wrapText="1"/>
    </xf>
    <xf numFmtId="179" fontId="0" fillId="0" borderId="0" xfId="1" applyNumberFormat="1" applyFont="1" applyBorder="1" applyAlignment="1">
      <alignment horizontal="left" vertical="center"/>
    </xf>
    <xf numFmtId="179" fontId="0" fillId="0" borderId="0" xfId="1" applyNumberFormat="1" applyFont="1" applyBorder="1" applyAlignment="1">
      <alignment vertical="center"/>
    </xf>
    <xf numFmtId="179" fontId="0" fillId="0" borderId="0" xfId="0" applyNumberFormat="1" applyAlignment="1">
      <alignment vertical="center"/>
    </xf>
    <xf numFmtId="0" fontId="0" fillId="0" borderId="0" xfId="0" applyAlignment="1">
      <alignment vertical="center"/>
    </xf>
    <xf numFmtId="179" fontId="18" fillId="0" borderId="11" xfId="1" applyNumberFormat="1" applyFont="1" applyBorder="1"/>
    <xf numFmtId="179" fontId="0" fillId="0" borderId="0" xfId="1" applyNumberFormat="1" applyFont="1" applyAlignment="1">
      <alignment horizontal="center" vertical="center"/>
    </xf>
    <xf numFmtId="0" fontId="20" fillId="0" borderId="0" xfId="0" applyFont="1" applyAlignment="1">
      <alignment horizontal="right" vertical="center"/>
    </xf>
    <xf numFmtId="10" fontId="0" fillId="0" borderId="0" xfId="0" applyNumberFormat="1" applyAlignment="1">
      <alignment horizontal="center" vertical="center"/>
    </xf>
    <xf numFmtId="179" fontId="0" fillId="4" borderId="11" xfId="0" applyNumberFormat="1" applyFill="1" applyBorder="1"/>
    <xf numFmtId="179" fontId="0" fillId="4" borderId="11" xfId="1" applyNumberFormat="1" applyFont="1" applyFill="1" applyBorder="1"/>
    <xf numFmtId="0" fontId="0" fillId="0" borderId="57" xfId="0" applyBorder="1" applyAlignment="1">
      <alignment horizontal="center"/>
    </xf>
    <xf numFmtId="0" fontId="0" fillId="0" borderId="58" xfId="0" applyBorder="1" applyAlignment="1">
      <alignment horizontal="center"/>
    </xf>
    <xf numFmtId="179" fontId="0" fillId="0" borderId="58" xfId="1" applyNumberFormat="1" applyFont="1" applyBorder="1" applyAlignment="1">
      <alignment horizontal="left" vertical="center"/>
    </xf>
    <xf numFmtId="179" fontId="0" fillId="0" borderId="58" xfId="1" applyNumberFormat="1" applyFont="1" applyBorder="1"/>
    <xf numFmtId="179" fontId="0" fillId="0" borderId="58" xfId="0" applyNumberFormat="1" applyBorder="1"/>
    <xf numFmtId="179" fontId="0" fillId="4" borderId="58" xfId="1" applyNumberFormat="1" applyFont="1" applyFill="1" applyBorder="1"/>
    <xf numFmtId="10" fontId="0" fillId="0" borderId="58" xfId="0" applyNumberFormat="1" applyBorder="1"/>
    <xf numFmtId="179" fontId="0" fillId="5" borderId="11" xfId="1" applyNumberFormat="1" applyFont="1" applyFill="1" applyBorder="1"/>
    <xf numFmtId="179" fontId="0" fillId="4" borderId="11" xfId="1" applyNumberFormat="1" applyFont="1" applyFill="1" applyBorder="1" applyAlignment="1">
      <alignment horizontal="left" vertical="center"/>
    </xf>
    <xf numFmtId="179" fontId="1" fillId="4" borderId="11" xfId="1" applyNumberFormat="1" applyFont="1" applyFill="1" applyBorder="1"/>
    <xf numFmtId="179" fontId="1" fillId="0" borderId="11" xfId="1" applyNumberFormat="1" applyFont="1" applyBorder="1"/>
    <xf numFmtId="0" fontId="0" fillId="0" borderId="0" xfId="0" applyAlignment="1">
      <alignment horizontal="left"/>
    </xf>
    <xf numFmtId="10" fontId="2" fillId="0" borderId="0" xfId="3" applyNumberFormat="1" applyFont="1"/>
    <xf numFmtId="179" fontId="1" fillId="0" borderId="0" xfId="1" applyNumberFormat="1" applyFont="1" applyFill="1" applyBorder="1" applyAlignment="1">
      <alignment vertical="center"/>
    </xf>
    <xf numFmtId="0" fontId="9" fillId="2" borderId="11" xfId="0" applyFont="1" applyFill="1" applyBorder="1" applyAlignment="1">
      <alignment horizontal="center" vertical="center" wrapText="1"/>
    </xf>
    <xf numFmtId="168" fontId="2" fillId="5" borderId="0" xfId="0" applyNumberFormat="1" applyFont="1" applyFill="1"/>
    <xf numFmtId="0" fontId="24" fillId="0" borderId="63" xfId="7" applyFont="1" applyBorder="1" applyAlignment="1">
      <alignment vertical="center"/>
    </xf>
    <xf numFmtId="3" fontId="24" fillId="0" borderId="62" xfId="0" applyNumberFormat="1" applyFont="1" applyBorder="1" applyAlignment="1">
      <alignment horizontal="center" vertical="center"/>
    </xf>
    <xf numFmtId="0" fontId="24" fillId="0" borderId="63" xfId="7" applyFont="1" applyBorder="1" applyAlignment="1">
      <alignment horizontal="left" vertical="center" indent="2"/>
    </xf>
    <xf numFmtId="1" fontId="24" fillId="0" borderId="62" xfId="7" applyNumberFormat="1" applyFont="1" applyBorder="1" applyAlignment="1">
      <alignment horizontal="center" vertical="center"/>
    </xf>
    <xf numFmtId="0" fontId="24" fillId="0" borderId="64" xfId="7" applyFont="1" applyBorder="1" applyAlignment="1">
      <alignment horizontal="center" vertical="center"/>
    </xf>
    <xf numFmtId="0" fontId="24" fillId="0" borderId="62" xfId="7" applyFont="1" applyBorder="1" applyAlignment="1">
      <alignment horizontal="center" vertical="center"/>
    </xf>
    <xf numFmtId="2" fontId="24" fillId="0" borderId="62" xfId="7" applyNumberFormat="1" applyFont="1" applyBorder="1" applyAlignment="1">
      <alignment horizontal="center" vertical="center"/>
    </xf>
    <xf numFmtId="182" fontId="24" fillId="0" borderId="62" xfId="7" applyNumberFormat="1" applyFont="1" applyBorder="1" applyAlignment="1">
      <alignment horizontal="center" vertical="center"/>
    </xf>
    <xf numFmtId="181" fontId="24" fillId="0" borderId="62" xfId="7" applyNumberFormat="1" applyFont="1" applyBorder="1" applyAlignment="1">
      <alignment horizontal="center" vertical="center"/>
    </xf>
    <xf numFmtId="0" fontId="24" fillId="0" borderId="67" xfId="7" applyFont="1" applyBorder="1" applyAlignment="1">
      <alignment horizontal="left" vertical="center" indent="2"/>
    </xf>
    <xf numFmtId="181" fontId="24" fillId="0" borderId="65" xfId="7" applyNumberFormat="1" applyFont="1" applyBorder="1" applyAlignment="1">
      <alignment horizontal="center" vertical="center"/>
    </xf>
    <xf numFmtId="4" fontId="24" fillId="0" borderId="65" xfId="7" applyNumberFormat="1" applyFont="1" applyBorder="1" applyAlignment="1">
      <alignment horizontal="center" vertical="center"/>
    </xf>
    <xf numFmtId="0" fontId="24" fillId="0" borderId="63" xfId="7" applyFont="1" applyBorder="1" applyAlignment="1">
      <alignment horizontal="left" vertical="center"/>
    </xf>
    <xf numFmtId="3" fontId="24" fillId="0" borderId="62" xfId="7" applyNumberFormat="1" applyFont="1" applyBorder="1" applyAlignment="1">
      <alignment horizontal="center" vertical="center"/>
    </xf>
    <xf numFmtId="0" fontId="24" fillId="0" borderId="67" xfId="7" applyFont="1" applyBorder="1" applyAlignment="1">
      <alignment horizontal="left" vertical="center"/>
    </xf>
    <xf numFmtId="3" fontId="24" fillId="0" borderId="65" xfId="0" applyNumberFormat="1" applyFont="1" applyBorder="1" applyAlignment="1">
      <alignment horizontal="center" vertical="center"/>
    </xf>
    <xf numFmtId="3" fontId="24" fillId="0" borderId="65" xfId="7" applyNumberFormat="1" applyFont="1" applyBorder="1" applyAlignment="1">
      <alignment horizontal="center" vertical="center"/>
    </xf>
    <xf numFmtId="0" fontId="24" fillId="5" borderId="67" xfId="7" applyFont="1" applyFill="1" applyBorder="1" applyAlignment="1">
      <alignment horizontal="left" vertical="center"/>
    </xf>
    <xf numFmtId="3" fontId="24" fillId="5" borderId="65" xfId="7" applyNumberFormat="1" applyFont="1" applyFill="1" applyBorder="1" applyAlignment="1">
      <alignment horizontal="center" vertical="center"/>
    </xf>
    <xf numFmtId="3" fontId="24" fillId="5" borderId="65" xfId="0" applyNumberFormat="1" applyFont="1" applyFill="1" applyBorder="1" applyAlignment="1">
      <alignment horizontal="center" vertical="center"/>
    </xf>
    <xf numFmtId="0" fontId="24" fillId="5" borderId="67" xfId="7" applyFont="1" applyFill="1" applyBorder="1" applyAlignment="1">
      <alignment horizontal="left" vertical="center" indent="2"/>
    </xf>
    <xf numFmtId="0" fontId="24" fillId="0" borderId="0" xfId="7" applyFont="1" applyAlignment="1">
      <alignment vertical="center"/>
    </xf>
    <xf numFmtId="0" fontId="24" fillId="0" borderId="0" xfId="7" applyFont="1" applyAlignment="1">
      <alignment horizontal="center" vertical="center"/>
    </xf>
    <xf numFmtId="3" fontId="24" fillId="0" borderId="0" xfId="7" applyNumberFormat="1" applyFont="1" applyAlignment="1">
      <alignment horizontal="center" vertical="center"/>
    </xf>
    <xf numFmtId="0" fontId="26" fillId="0" borderId="60" xfId="7" applyFont="1" applyBorder="1" applyAlignment="1">
      <alignment horizontal="left" vertical="center"/>
    </xf>
    <xf numFmtId="0" fontId="26" fillId="0" borderId="61" xfId="7" applyFont="1" applyBorder="1" applyAlignment="1">
      <alignment horizontal="left" vertical="center"/>
    </xf>
    <xf numFmtId="3" fontId="26" fillId="0" borderId="62" xfId="7" applyNumberFormat="1" applyFont="1" applyBorder="1" applyAlignment="1">
      <alignment horizontal="center" vertical="center"/>
    </xf>
    <xf numFmtId="0" fontId="27" fillId="0" borderId="62" xfId="7" applyFont="1" applyBorder="1" applyAlignment="1">
      <alignment horizontal="center" vertical="center"/>
    </xf>
    <xf numFmtId="0" fontId="26" fillId="0" borderId="69" xfId="7" applyFont="1" applyBorder="1" applyAlignment="1">
      <alignment horizontal="left" vertical="center"/>
    </xf>
    <xf numFmtId="0" fontId="24" fillId="0" borderId="70" xfId="7" applyFont="1" applyBorder="1" applyAlignment="1">
      <alignment horizontal="left" vertical="center"/>
    </xf>
    <xf numFmtId="1" fontId="24" fillId="0" borderId="66" xfId="7" applyNumberFormat="1" applyFont="1" applyBorder="1" applyAlignment="1">
      <alignment horizontal="center" vertical="center"/>
    </xf>
    <xf numFmtId="0" fontId="24" fillId="0" borderId="71" xfId="7" applyFont="1" applyBorder="1" applyAlignment="1">
      <alignment horizontal="center" vertical="center"/>
    </xf>
    <xf numFmtId="3" fontId="24" fillId="0" borderId="66" xfId="7" applyNumberFormat="1" applyFont="1" applyBorder="1" applyAlignment="1">
      <alignment horizontal="center" vertical="center"/>
    </xf>
    <xf numFmtId="3" fontId="24" fillId="0" borderId="66" xfId="0" applyNumberFormat="1" applyFont="1" applyBorder="1" applyAlignment="1">
      <alignment horizontal="center" vertical="center"/>
    </xf>
    <xf numFmtId="4" fontId="24" fillId="0" borderId="66" xfId="7" applyNumberFormat="1" applyFont="1" applyBorder="1" applyAlignment="1">
      <alignment horizontal="center" vertical="center"/>
    </xf>
    <xf numFmtId="4" fontId="24" fillId="0" borderId="62" xfId="7" applyNumberFormat="1" applyFont="1" applyBorder="1" applyAlignment="1">
      <alignment horizontal="center" vertical="center"/>
    </xf>
    <xf numFmtId="0" fontId="24" fillId="0" borderId="62" xfId="7" applyFont="1" applyBorder="1" applyAlignment="1">
      <alignment vertical="center"/>
    </xf>
    <xf numFmtId="0" fontId="24" fillId="0" borderId="62" xfId="7" applyFont="1" applyBorder="1" applyAlignment="1">
      <alignment horizontal="left" vertical="center" indent="2"/>
    </xf>
    <xf numFmtId="0" fontId="24" fillId="0" borderId="0" xfId="7" applyFont="1" applyAlignment="1">
      <alignment horizontal="left" vertical="center"/>
    </xf>
    <xf numFmtId="0" fontId="29" fillId="0" borderId="64" xfId="0" applyFont="1" applyBorder="1" applyAlignment="1">
      <alignment horizontal="center" vertical="center"/>
    </xf>
    <xf numFmtId="0" fontId="22" fillId="0" borderId="14" xfId="0" applyFont="1" applyBorder="1" applyAlignment="1">
      <alignment horizontal="center" vertical="center"/>
    </xf>
    <xf numFmtId="3" fontId="22" fillId="0" borderId="0" xfId="0" applyNumberFormat="1" applyFont="1" applyAlignment="1">
      <alignment horizontal="center" vertical="center"/>
    </xf>
    <xf numFmtId="181" fontId="22" fillId="0" borderId="4" xfId="0" applyNumberFormat="1" applyFont="1" applyBorder="1" applyAlignment="1">
      <alignment horizontal="center" vertical="center"/>
    </xf>
    <xf numFmtId="181" fontId="31" fillId="0" borderId="4" xfId="0" applyNumberFormat="1" applyFont="1" applyBorder="1" applyAlignment="1">
      <alignment horizontal="center" vertical="center"/>
    </xf>
    <xf numFmtId="0" fontId="3" fillId="0" borderId="15" xfId="0" applyFont="1" applyBorder="1" applyAlignment="1">
      <alignment horizontal="center" vertical="center" wrapText="1"/>
    </xf>
    <xf numFmtId="0" fontId="2" fillId="0" borderId="0" xfId="0" applyFont="1" applyAlignment="1">
      <alignment horizontal="left"/>
    </xf>
    <xf numFmtId="0" fontId="32" fillId="0" borderId="0" xfId="0" applyFont="1" applyAlignment="1">
      <alignment horizontal="center"/>
    </xf>
    <xf numFmtId="0" fontId="3" fillId="0" borderId="0" xfId="0" applyFont="1" applyAlignment="1">
      <alignment horizontal="left"/>
    </xf>
    <xf numFmtId="168" fontId="0" fillId="0" borderId="0" xfId="0" applyNumberFormat="1"/>
    <xf numFmtId="0" fontId="3" fillId="0" borderId="15" xfId="0" applyFont="1" applyBorder="1" applyAlignment="1">
      <alignment horizontal="center" wrapText="1"/>
    </xf>
    <xf numFmtId="0" fontId="3" fillId="4" borderId="6" xfId="0" applyFont="1" applyFill="1" applyBorder="1" applyAlignment="1">
      <alignment vertical="center"/>
    </xf>
    <xf numFmtId="0" fontId="3" fillId="4" borderId="3" xfId="0" quotePrefix="1" applyFont="1" applyFill="1" applyBorder="1" applyAlignment="1">
      <alignment horizontal="center"/>
    </xf>
    <xf numFmtId="0" fontId="2" fillId="0" borderId="73" xfId="0" applyFont="1" applyBorder="1" applyAlignment="1">
      <alignment horizontal="center" vertical="center"/>
    </xf>
    <xf numFmtId="0" fontId="2" fillId="0" borderId="74" xfId="0" applyFont="1" applyBorder="1" applyAlignment="1">
      <alignment horizontal="center" vertical="center"/>
    </xf>
    <xf numFmtId="41" fontId="2" fillId="0" borderId="73" xfId="2" applyFont="1" applyBorder="1"/>
    <xf numFmtId="41" fontId="2" fillId="0" borderId="74" xfId="2" applyFont="1" applyBorder="1"/>
    <xf numFmtId="41" fontId="2" fillId="0" borderId="40" xfId="2" applyFont="1" applyBorder="1"/>
    <xf numFmtId="0" fontId="4" fillId="0" borderId="6" xfId="0" applyFont="1" applyBorder="1" applyAlignment="1">
      <alignment vertical="center"/>
    </xf>
    <xf numFmtId="0" fontId="2" fillId="12" borderId="6" xfId="0" applyFont="1" applyFill="1" applyBorder="1" applyAlignment="1">
      <alignment horizontal="center" vertical="center"/>
    </xf>
    <xf numFmtId="0" fontId="2" fillId="0" borderId="6" xfId="0" applyFont="1" applyBorder="1" applyAlignment="1">
      <alignment horizontal="center" vertical="center"/>
    </xf>
    <xf numFmtId="168" fontId="2" fillId="0" borderId="6" xfId="1" applyNumberFormat="1" applyFont="1" applyFill="1" applyBorder="1"/>
    <xf numFmtId="0" fontId="3" fillId="0" borderId="75" xfId="0" applyFont="1" applyBorder="1"/>
    <xf numFmtId="41" fontId="2" fillId="0" borderId="75" xfId="2" applyFont="1" applyBorder="1"/>
    <xf numFmtId="41" fontId="2" fillId="0" borderId="0" xfId="2" applyFont="1" applyBorder="1"/>
    <xf numFmtId="41" fontId="2" fillId="0" borderId="28" xfId="2" applyFont="1" applyBorder="1"/>
    <xf numFmtId="0" fontId="3" fillId="0" borderId="0" xfId="0" applyFont="1" applyAlignment="1">
      <alignment horizontal="center"/>
    </xf>
    <xf numFmtId="0" fontId="2" fillId="0" borderId="4" xfId="0" applyFont="1" applyBorder="1" applyAlignment="1">
      <alignment vertical="center"/>
    </xf>
    <xf numFmtId="0" fontId="2" fillId="12" borderId="4" xfId="0" applyFont="1" applyFill="1" applyBorder="1" applyAlignment="1">
      <alignment horizontal="center" vertical="center"/>
    </xf>
    <xf numFmtId="0" fontId="2" fillId="0" borderId="4" xfId="0" applyFont="1" applyBorder="1" applyAlignment="1">
      <alignment horizontal="center" vertical="center"/>
    </xf>
    <xf numFmtId="168" fontId="2" fillId="0" borderId="4" xfId="1" applyNumberFormat="1" applyFont="1" applyFill="1" applyBorder="1"/>
    <xf numFmtId="43" fontId="2" fillId="0" borderId="4" xfId="1" applyFont="1" applyFill="1" applyBorder="1"/>
    <xf numFmtId="0" fontId="2" fillId="6" borderId="4" xfId="0" applyFont="1" applyFill="1" applyBorder="1"/>
    <xf numFmtId="168" fontId="2" fillId="12" borderId="4" xfId="1" applyNumberFormat="1" applyFont="1" applyFill="1" applyBorder="1" applyAlignment="1">
      <alignment horizontal="center"/>
    </xf>
    <xf numFmtId="0" fontId="2" fillId="6" borderId="4" xfId="0" applyFont="1" applyFill="1" applyBorder="1" applyAlignment="1">
      <alignment horizontal="center"/>
    </xf>
    <xf numFmtId="168" fontId="2" fillId="6" borderId="4" xfId="1" applyNumberFormat="1" applyFont="1" applyFill="1" applyBorder="1"/>
    <xf numFmtId="0" fontId="9" fillId="0" borderId="75" xfId="0" applyFont="1" applyBorder="1"/>
    <xf numFmtId="0" fontId="10" fillId="0" borderId="0" xfId="0" applyFont="1" applyAlignment="1">
      <alignment horizontal="center"/>
    </xf>
    <xf numFmtId="167" fontId="10" fillId="0" borderId="75" xfId="2" applyNumberFormat="1" applyFont="1" applyBorder="1"/>
    <xf numFmtId="167" fontId="10" fillId="0" borderId="0" xfId="2" applyNumberFormat="1" applyFont="1" applyBorder="1"/>
    <xf numFmtId="167" fontId="10" fillId="0" borderId="28" xfId="2" applyNumberFormat="1" applyFont="1" applyBorder="1"/>
    <xf numFmtId="168" fontId="2" fillId="6" borderId="3" xfId="1" applyNumberFormat="1" applyFont="1" applyFill="1" applyBorder="1"/>
    <xf numFmtId="41" fontId="2" fillId="0" borderId="75" xfId="2" applyFont="1" applyFill="1" applyBorder="1"/>
    <xf numFmtId="41" fontId="2" fillId="0" borderId="0" xfId="2" applyFont="1" applyFill="1" applyBorder="1"/>
    <xf numFmtId="41" fontId="2" fillId="0" borderId="28" xfId="2" applyFont="1" applyFill="1" applyBorder="1"/>
    <xf numFmtId="0" fontId="10" fillId="0" borderId="4" xfId="0" quotePrefix="1" applyFont="1" applyBorder="1"/>
    <xf numFmtId="43" fontId="10" fillId="12" borderId="4" xfId="1" applyFont="1" applyFill="1" applyBorder="1" applyAlignment="1">
      <alignment horizontal="center"/>
    </xf>
    <xf numFmtId="0" fontId="10" fillId="0" borderId="4" xfId="0" applyFont="1" applyBorder="1" applyAlignment="1">
      <alignment horizontal="center"/>
    </xf>
    <xf numFmtId="167" fontId="2" fillId="0" borderId="4" xfId="2" applyNumberFormat="1" applyFont="1" applyFill="1" applyBorder="1"/>
    <xf numFmtId="41" fontId="10" fillId="0" borderId="0" xfId="2" applyFont="1"/>
    <xf numFmtId="41" fontId="9" fillId="5" borderId="0" xfId="2" applyFont="1" applyFill="1"/>
    <xf numFmtId="167" fontId="10" fillId="0" borderId="0" xfId="2" applyNumberFormat="1" applyFont="1"/>
    <xf numFmtId="0" fontId="9" fillId="0" borderId="0" xfId="0" applyFont="1"/>
    <xf numFmtId="0" fontId="2" fillId="0" borderId="4" xfId="0" quotePrefix="1" applyFont="1" applyBorder="1"/>
    <xf numFmtId="43" fontId="2" fillId="12" borderId="4" xfId="1" applyFont="1" applyFill="1" applyBorder="1" applyAlignment="1">
      <alignment horizontal="center"/>
    </xf>
    <xf numFmtId="0" fontId="2" fillId="0" borderId="4" xfId="0" applyFont="1" applyBorder="1" applyAlignment="1">
      <alignment horizontal="center"/>
    </xf>
    <xf numFmtId="0" fontId="2" fillId="0" borderId="73" xfId="0" applyFont="1" applyBorder="1"/>
    <xf numFmtId="0" fontId="2" fillId="0" borderId="74" xfId="0" applyFont="1" applyBorder="1" applyAlignment="1">
      <alignment horizontal="center"/>
    </xf>
    <xf numFmtId="167" fontId="34" fillId="0" borderId="73" xfId="2" applyNumberFormat="1" applyFont="1" applyFill="1" applyBorder="1"/>
    <xf numFmtId="167" fontId="34" fillId="0" borderId="74" xfId="2" applyNumberFormat="1" applyFont="1" applyFill="1" applyBorder="1"/>
    <xf numFmtId="167" fontId="34" fillId="0" borderId="40" xfId="2" applyNumberFormat="1" applyFont="1" applyFill="1" applyBorder="1"/>
    <xf numFmtId="41" fontId="2" fillId="4" borderId="0" xfId="2" applyFont="1" applyFill="1"/>
    <xf numFmtId="10" fontId="2" fillId="0" borderId="0" xfId="0" applyNumberFormat="1" applyFont="1"/>
    <xf numFmtId="43" fontId="2" fillId="12" borderId="4" xfId="1" applyFont="1" applyFill="1" applyBorder="1" applyAlignment="1">
      <alignment horizontal="right"/>
    </xf>
    <xf numFmtId="9" fontId="2" fillId="0" borderId="0" xfId="0" applyNumberFormat="1" applyFont="1"/>
    <xf numFmtId="0" fontId="5" fillId="5" borderId="4" xfId="0" applyFont="1" applyFill="1" applyBorder="1"/>
    <xf numFmtId="0" fontId="2" fillId="12" borderId="4" xfId="0" applyFont="1" applyFill="1" applyBorder="1" applyAlignment="1">
      <alignment horizontal="center"/>
    </xf>
    <xf numFmtId="0" fontId="2" fillId="5" borderId="4" xfId="0" applyFont="1" applyFill="1" applyBorder="1" applyAlignment="1">
      <alignment horizontal="center"/>
    </xf>
    <xf numFmtId="0" fontId="2" fillId="6" borderId="4" xfId="0" quotePrefix="1" applyFont="1" applyFill="1" applyBorder="1"/>
    <xf numFmtId="0" fontId="2" fillId="6" borderId="4" xfId="0" quotePrefix="1" applyFont="1" applyFill="1" applyBorder="1" applyAlignment="1">
      <alignment horizontal="center"/>
    </xf>
    <xf numFmtId="0" fontId="3" fillId="4" borderId="0" xfId="0" applyFont="1" applyFill="1"/>
    <xf numFmtId="167" fontId="2" fillId="0" borderId="0" xfId="2" applyNumberFormat="1" applyFont="1"/>
    <xf numFmtId="41" fontId="3" fillId="4" borderId="0" xfId="0" applyNumberFormat="1" applyFont="1" applyFill="1"/>
    <xf numFmtId="0" fontId="2" fillId="0" borderId="39" xfId="0" applyFont="1" applyBorder="1" applyAlignment="1">
      <alignment horizontal="center" vertical="center"/>
    </xf>
    <xf numFmtId="0" fontId="2" fillId="0" borderId="38" xfId="0" applyFont="1" applyBorder="1" applyAlignment="1">
      <alignment horizontal="center" vertical="center"/>
    </xf>
    <xf numFmtId="41" fontId="2" fillId="0" borderId="39" xfId="2" applyFont="1" applyBorder="1" applyAlignment="1"/>
    <xf numFmtId="41" fontId="2" fillId="0" borderId="76" xfId="2" applyFont="1" applyBorder="1" applyAlignment="1">
      <alignment horizontal="center"/>
    </xf>
    <xf numFmtId="41" fontId="2" fillId="0" borderId="38" xfId="2" applyFont="1" applyBorder="1" applyAlignment="1">
      <alignment horizontal="center"/>
    </xf>
    <xf numFmtId="41" fontId="2" fillId="0" borderId="0" xfId="2" applyFont="1" applyAlignment="1">
      <alignment horizontal="center"/>
    </xf>
    <xf numFmtId="179" fontId="2" fillId="4" borderId="0" xfId="0" applyNumberFormat="1" applyFont="1" applyFill="1"/>
    <xf numFmtId="0" fontId="4" fillId="0" borderId="6" xfId="0" applyFont="1" applyBorder="1"/>
    <xf numFmtId="0" fontId="7" fillId="12" borderId="6" xfId="0" applyFont="1" applyFill="1" applyBorder="1" applyAlignment="1">
      <alignment horizontal="center"/>
    </xf>
    <xf numFmtId="0" fontId="7" fillId="0" borderId="6" xfId="0" applyFont="1" applyBorder="1" applyAlignment="1">
      <alignment horizontal="center"/>
    </xf>
    <xf numFmtId="0" fontId="2" fillId="0" borderId="40" xfId="0" applyFont="1" applyBorder="1" applyAlignment="1">
      <alignment horizontal="center" vertical="center"/>
    </xf>
    <xf numFmtId="167" fontId="2" fillId="4" borderId="0" xfId="2" applyNumberFormat="1" applyFont="1" applyFill="1"/>
    <xf numFmtId="41" fontId="2" fillId="12" borderId="4" xfId="2" applyFont="1" applyFill="1" applyBorder="1" applyAlignment="1">
      <alignment horizontal="center"/>
    </xf>
    <xf numFmtId="0" fontId="2" fillId="0" borderId="4" xfId="0" quotePrefix="1" applyFont="1" applyBorder="1" applyAlignment="1">
      <alignment horizontal="center"/>
    </xf>
    <xf numFmtId="167" fontId="2" fillId="0" borderId="0" xfId="2" applyNumberFormat="1" applyFont="1" applyBorder="1"/>
    <xf numFmtId="41" fontId="2" fillId="0" borderId="0" xfId="2" applyFont="1" applyAlignment="1">
      <alignment horizontal="left"/>
    </xf>
    <xf numFmtId="0" fontId="2" fillId="5" borderId="6" xfId="0" quotePrefix="1" applyFont="1" applyFill="1" applyBorder="1" applyAlignment="1">
      <alignment horizontal="center"/>
    </xf>
    <xf numFmtId="168" fontId="2" fillId="5" borderId="6" xfId="1" applyNumberFormat="1" applyFont="1" applyFill="1" applyBorder="1"/>
    <xf numFmtId="41" fontId="7" fillId="12" borderId="6" xfId="2" applyFont="1" applyFill="1" applyBorder="1" applyAlignment="1">
      <alignment horizontal="center"/>
    </xf>
    <xf numFmtId="175" fontId="2" fillId="0" borderId="6" xfId="1" applyNumberFormat="1" applyFont="1" applyFill="1" applyBorder="1"/>
    <xf numFmtId="167" fontId="2" fillId="0" borderId="73" xfId="2" applyNumberFormat="1" applyFont="1" applyFill="1" applyBorder="1"/>
    <xf numFmtId="167" fontId="2" fillId="0" borderId="74" xfId="2" applyNumberFormat="1" applyFont="1" applyFill="1" applyBorder="1"/>
    <xf numFmtId="167" fontId="2" fillId="0" borderId="40" xfId="2" applyNumberFormat="1" applyFont="1" applyFill="1" applyBorder="1"/>
    <xf numFmtId="0" fontId="2" fillId="6" borderId="4" xfId="0" applyFont="1" applyFill="1" applyBorder="1" applyAlignment="1">
      <alignment vertical="center"/>
    </xf>
    <xf numFmtId="41" fontId="7" fillId="12" borderId="4" xfId="2" applyFont="1" applyFill="1" applyBorder="1" applyAlignment="1">
      <alignment horizontal="center" vertical="center"/>
    </xf>
    <xf numFmtId="0" fontId="2" fillId="6" borderId="4" xfId="0" applyFont="1" applyFill="1" applyBorder="1" applyAlignment="1">
      <alignment horizontal="center" vertical="center"/>
    </xf>
    <xf numFmtId="168" fontId="2" fillId="6" borderId="3" xfId="0" applyNumberFormat="1" applyFont="1" applyFill="1" applyBorder="1" applyAlignment="1">
      <alignment vertical="center"/>
    </xf>
    <xf numFmtId="167" fontId="2" fillId="0" borderId="0" xfId="2" applyNumberFormat="1" applyFont="1" applyAlignment="1">
      <alignment vertical="center"/>
    </xf>
    <xf numFmtId="168" fontId="2" fillId="6" borderId="3" xfId="1" applyNumberFormat="1" applyFont="1" applyFill="1" applyBorder="1" applyAlignment="1">
      <alignment vertical="center"/>
    </xf>
    <xf numFmtId="0" fontId="0" fillId="5" borderId="0" xfId="0" applyFill="1"/>
    <xf numFmtId="41" fontId="2" fillId="5" borderId="4" xfId="2" applyFont="1" applyFill="1" applyBorder="1" applyAlignment="1">
      <alignment horizontal="center"/>
    </xf>
    <xf numFmtId="0" fontId="2" fillId="5" borderId="4" xfId="0" quotePrefix="1" applyFont="1" applyFill="1" applyBorder="1" applyAlignment="1">
      <alignment horizontal="center"/>
    </xf>
    <xf numFmtId="168" fontId="2" fillId="5" borderId="4" xfId="1" applyNumberFormat="1" applyFont="1" applyFill="1" applyBorder="1"/>
    <xf numFmtId="0" fontId="2" fillId="5" borderId="0" xfId="0" applyFont="1" applyFill="1" applyAlignment="1">
      <alignment horizontal="center"/>
    </xf>
    <xf numFmtId="0" fontId="2" fillId="0" borderId="0" xfId="0" applyFont="1" applyAlignment="1">
      <alignment horizontal="center" vertical="center"/>
    </xf>
    <xf numFmtId="43" fontId="2" fillId="5" borderId="4" xfId="1" applyFont="1" applyFill="1" applyBorder="1"/>
    <xf numFmtId="9" fontId="2" fillId="5" borderId="4" xfId="1" applyNumberFormat="1" applyFont="1" applyFill="1" applyBorder="1"/>
    <xf numFmtId="168" fontId="2" fillId="5" borderId="3" xfId="0" applyNumberFormat="1" applyFont="1" applyFill="1" applyBorder="1"/>
    <xf numFmtId="0" fontId="3" fillId="4" borderId="6" xfId="0" quotePrefix="1" applyFont="1" applyFill="1" applyBorder="1"/>
    <xf numFmtId="0" fontId="3" fillId="4" borderId="5" xfId="0" quotePrefix="1" applyFont="1" applyFill="1" applyBorder="1" applyAlignment="1">
      <alignment horizontal="center"/>
    </xf>
    <xf numFmtId="0" fontId="2" fillId="5" borderId="4" xfId="0" quotePrefix="1" applyFont="1" applyFill="1" applyBorder="1"/>
    <xf numFmtId="43" fontId="2" fillId="0" borderId="14" xfId="1" applyFont="1" applyFill="1" applyBorder="1"/>
    <xf numFmtId="43" fontId="2" fillId="0" borderId="3" xfId="1" applyFont="1" applyFill="1" applyBorder="1"/>
    <xf numFmtId="43" fontId="2" fillId="0" borderId="0" xfId="1" applyFont="1" applyFill="1" applyBorder="1"/>
    <xf numFmtId="43" fontId="2" fillId="3" borderId="4" xfId="1" applyFont="1" applyFill="1" applyBorder="1" applyAlignment="1">
      <alignment horizontal="center"/>
    </xf>
    <xf numFmtId="43" fontId="2" fillId="0" borderId="7" xfId="1" applyFont="1" applyFill="1" applyBorder="1"/>
    <xf numFmtId="0" fontId="3" fillId="4" borderId="6" xfId="0" applyFont="1" applyFill="1" applyBorder="1"/>
    <xf numFmtId="168" fontId="2" fillId="4" borderId="23" xfId="1" applyNumberFormat="1" applyFont="1" applyFill="1" applyBorder="1"/>
    <xf numFmtId="168" fontId="2" fillId="0" borderId="14" xfId="1" applyNumberFormat="1" applyFont="1" applyFill="1" applyBorder="1"/>
    <xf numFmtId="168" fontId="2" fillId="0" borderId="8" xfId="1" applyNumberFormat="1" applyFont="1" applyFill="1" applyBorder="1"/>
    <xf numFmtId="0" fontId="2" fillId="0" borderId="4" xfId="0" applyFont="1" applyBorder="1"/>
    <xf numFmtId="0" fontId="2" fillId="0" borderId="10" xfId="0" quotePrefix="1" applyFont="1" applyBorder="1"/>
    <xf numFmtId="43" fontId="2" fillId="12" borderId="10" xfId="1" applyFont="1" applyFill="1" applyBorder="1" applyAlignment="1">
      <alignment horizontal="center"/>
    </xf>
    <xf numFmtId="0" fontId="2" fillId="0" borderId="10" xfId="0" quotePrefix="1" applyFont="1" applyBorder="1" applyAlignment="1">
      <alignment horizontal="center"/>
    </xf>
    <xf numFmtId="168" fontId="2" fillId="0" borderId="10" xfId="1" applyNumberFormat="1" applyFont="1" applyFill="1" applyBorder="1"/>
    <xf numFmtId="168" fontId="2" fillId="0" borderId="25" xfId="1" applyNumberFormat="1" applyFont="1" applyFill="1" applyBorder="1"/>
    <xf numFmtId="168" fontId="2" fillId="6" borderId="77" xfId="0" applyNumberFormat="1" applyFont="1" applyFill="1" applyBorder="1"/>
    <xf numFmtId="0" fontId="2" fillId="0" borderId="9" xfId="0" applyFont="1" applyBorder="1"/>
    <xf numFmtId="0" fontId="2" fillId="12" borderId="9" xfId="0" applyFont="1" applyFill="1" applyBorder="1" applyAlignment="1">
      <alignment horizontal="center"/>
    </xf>
    <xf numFmtId="0" fontId="2" fillId="0" borderId="9" xfId="0" quotePrefix="1" applyFont="1" applyBorder="1" applyAlignment="1">
      <alignment horizontal="center"/>
    </xf>
    <xf numFmtId="43" fontId="2" fillId="0" borderId="9" xfId="1" applyFont="1" applyFill="1" applyBorder="1"/>
    <xf numFmtId="167" fontId="3" fillId="4" borderId="0" xfId="2" applyNumberFormat="1" applyFont="1" applyFill="1"/>
    <xf numFmtId="41" fontId="3" fillId="4" borderId="0" xfId="2" applyFont="1" applyFill="1"/>
    <xf numFmtId="0" fontId="2" fillId="0" borderId="2" xfId="0" applyFont="1" applyBorder="1"/>
    <xf numFmtId="0" fontId="2" fillId="0" borderId="2" xfId="0" quotePrefix="1" applyFont="1" applyBorder="1" applyAlignment="1">
      <alignment horizontal="center"/>
    </xf>
    <xf numFmtId="174" fontId="2" fillId="0" borderId="4" xfId="1" applyNumberFormat="1" applyFont="1" applyFill="1" applyBorder="1"/>
    <xf numFmtId="173" fontId="2" fillId="12" borderId="4" xfId="1" applyNumberFormat="1" applyFont="1" applyFill="1" applyBorder="1" applyAlignment="1">
      <alignment horizontal="center"/>
    </xf>
    <xf numFmtId="0" fontId="2" fillId="5" borderId="2" xfId="0" quotePrefix="1" applyFont="1" applyFill="1" applyBorder="1"/>
    <xf numFmtId="0" fontId="2" fillId="5" borderId="2" xfId="0" quotePrefix="1" applyFont="1" applyFill="1" applyBorder="1" applyAlignment="1">
      <alignment horizontal="center"/>
    </xf>
    <xf numFmtId="166" fontId="3" fillId="6" borderId="3" xfId="0" applyNumberFormat="1" applyFont="1" applyFill="1" applyBorder="1"/>
    <xf numFmtId="0" fontId="3" fillId="0" borderId="4" xfId="0" applyFont="1" applyBorder="1" applyAlignment="1">
      <alignment vertical="center"/>
    </xf>
    <xf numFmtId="0" fontId="3" fillId="12" borderId="4" xfId="0" applyFont="1" applyFill="1" applyBorder="1" applyAlignment="1">
      <alignment horizontal="center" vertical="center"/>
    </xf>
    <xf numFmtId="167" fontId="3" fillId="0" borderId="62" xfId="2" applyNumberFormat="1" applyFont="1" applyFill="1" applyBorder="1"/>
    <xf numFmtId="167" fontId="3" fillId="0" borderId="0" xfId="2" applyNumberFormat="1" applyFont="1" applyFill="1"/>
    <xf numFmtId="167" fontId="3" fillId="5" borderId="4" xfId="2" quotePrefix="1" applyNumberFormat="1" applyFont="1" applyFill="1" applyBorder="1"/>
    <xf numFmtId="167" fontId="3" fillId="10" borderId="4" xfId="2" applyNumberFormat="1" applyFont="1" applyFill="1" applyBorder="1" applyAlignment="1">
      <alignment horizontal="center"/>
    </xf>
    <xf numFmtId="167" fontId="3" fillId="5" borderId="4" xfId="2" quotePrefix="1" applyNumberFormat="1" applyFont="1" applyFill="1" applyBorder="1" applyAlignment="1">
      <alignment horizontal="center"/>
    </xf>
    <xf numFmtId="167" fontId="2" fillId="5" borderId="62" xfId="2" applyNumberFormat="1" applyFont="1" applyFill="1" applyBorder="1"/>
    <xf numFmtId="167" fontId="3" fillId="5" borderId="0" xfId="2" applyNumberFormat="1" applyFont="1" applyFill="1" applyAlignment="1">
      <alignment horizontal="center"/>
    </xf>
    <xf numFmtId="0" fontId="6" fillId="0" borderId="4" xfId="0" quotePrefix="1" applyFont="1" applyBorder="1"/>
    <xf numFmtId="43" fontId="2" fillId="0" borderId="62" xfId="1" applyFont="1" applyFill="1" applyBorder="1"/>
    <xf numFmtId="43" fontId="10" fillId="0" borderId="62" xfId="1" applyFont="1" applyFill="1" applyBorder="1"/>
    <xf numFmtId="0" fontId="2" fillId="0" borderId="4" xfId="0" quotePrefix="1" applyFont="1" applyBorder="1" applyAlignment="1">
      <alignment vertical="center"/>
    </xf>
    <xf numFmtId="0" fontId="2" fillId="0" borderId="4" xfId="0" quotePrefix="1" applyFont="1" applyBorder="1" applyAlignment="1">
      <alignment horizontal="center" vertical="center"/>
    </xf>
    <xf numFmtId="167" fontId="2" fillId="0" borderId="0" xfId="2" applyNumberFormat="1" applyFont="1" applyFill="1" applyAlignment="1">
      <alignment vertical="center"/>
    </xf>
    <xf numFmtId="168" fontId="2" fillId="0" borderId="8" xfId="1" applyNumberFormat="1" applyFont="1" applyFill="1" applyBorder="1" applyAlignment="1">
      <alignment wrapText="1"/>
    </xf>
    <xf numFmtId="41" fontId="2" fillId="0" borderId="8" xfId="2" applyFont="1" applyFill="1" applyBorder="1" applyAlignment="1">
      <alignment wrapText="1"/>
    </xf>
    <xf numFmtId="168" fontId="10" fillId="0" borderId="4" xfId="1" applyNumberFormat="1" applyFont="1" applyFill="1" applyBorder="1" applyAlignment="1">
      <alignment vertical="center"/>
    </xf>
    <xf numFmtId="43" fontId="10" fillId="0" borderId="4" xfId="1" applyFont="1" applyFill="1" applyBorder="1"/>
    <xf numFmtId="0" fontId="3" fillId="0" borderId="4" xfId="0" quotePrefix="1" applyFont="1" applyBorder="1"/>
    <xf numFmtId="0" fontId="3" fillId="12" borderId="4" xfId="0" applyFont="1" applyFill="1" applyBorder="1" applyAlignment="1">
      <alignment horizontal="center"/>
    </xf>
    <xf numFmtId="43" fontId="3" fillId="0" borderId="4" xfId="1" applyFont="1" applyFill="1" applyBorder="1" applyAlignment="1">
      <alignment vertical="center"/>
    </xf>
    <xf numFmtId="9" fontId="2" fillId="0" borderId="0" xfId="2" applyNumberFormat="1" applyFont="1" applyFill="1"/>
    <xf numFmtId="169" fontId="2" fillId="0" borderId="3" xfId="0" applyNumberFormat="1" applyFont="1" applyBorder="1"/>
    <xf numFmtId="41" fontId="2" fillId="0" borderId="4" xfId="2" applyFont="1" applyFill="1" applyBorder="1"/>
    <xf numFmtId="0" fontId="2" fillId="4" borderId="6" xfId="0" quotePrefix="1" applyFont="1" applyFill="1" applyBorder="1" applyAlignment="1">
      <alignment horizontal="center"/>
    </xf>
    <xf numFmtId="0" fontId="33" fillId="4" borderId="59" xfId="0" applyFont="1" applyFill="1" applyBorder="1"/>
    <xf numFmtId="43" fontId="3" fillId="0" borderId="4" xfId="1" applyFont="1" applyFill="1" applyBorder="1"/>
    <xf numFmtId="0" fontId="9" fillId="4" borderId="6" xfId="0" applyFont="1" applyFill="1" applyBorder="1" applyAlignment="1">
      <alignment vertical="center"/>
    </xf>
    <xf numFmtId="43" fontId="2" fillId="4" borderId="6" xfId="1" applyFont="1" applyFill="1" applyBorder="1" applyAlignment="1">
      <alignment horizontal="center"/>
    </xf>
    <xf numFmtId="43" fontId="2" fillId="4" borderId="6" xfId="1" applyFont="1" applyFill="1" applyBorder="1"/>
    <xf numFmtId="0" fontId="9" fillId="0" borderId="4" xfId="0" applyFont="1" applyBorder="1" applyAlignment="1">
      <alignment vertical="center"/>
    </xf>
    <xf numFmtId="0" fontId="10" fillId="0" borderId="4" xfId="0" applyFont="1" applyBorder="1" applyAlignment="1">
      <alignment vertical="center"/>
    </xf>
    <xf numFmtId="0" fontId="36" fillId="0" borderId="8" xfId="0" quotePrefix="1" applyFont="1" applyBorder="1"/>
    <xf numFmtId="168" fontId="3" fillId="0" borderId="4" xfId="1" applyNumberFormat="1" applyFont="1" applyFill="1" applyBorder="1"/>
    <xf numFmtId="168" fontId="10" fillId="0" borderId="4" xfId="1" applyNumberFormat="1" applyFont="1" applyFill="1" applyBorder="1"/>
    <xf numFmtId="43" fontId="2" fillId="12" borderId="14" xfId="1" applyFont="1" applyFill="1" applyBorder="1" applyAlignment="1">
      <alignment horizontal="center"/>
    </xf>
    <xf numFmtId="43" fontId="2" fillId="4" borderId="13" xfId="1" applyFont="1" applyFill="1" applyBorder="1" applyAlignment="1">
      <alignment horizontal="center"/>
    </xf>
    <xf numFmtId="0" fontId="3" fillId="4" borderId="5" xfId="0" applyFont="1" applyFill="1" applyBorder="1" applyAlignment="1">
      <alignment horizontal="center" vertical="center"/>
    </xf>
    <xf numFmtId="0" fontId="10" fillId="6" borderId="11" xfId="0" applyFont="1" applyFill="1" applyBorder="1" applyAlignment="1">
      <alignment vertical="center"/>
    </xf>
    <xf numFmtId="43" fontId="2" fillId="10" borderId="11" xfId="1" applyFont="1" applyFill="1" applyBorder="1" applyAlignment="1">
      <alignment horizontal="center"/>
    </xf>
    <xf numFmtId="0" fontId="2" fillId="6" borderId="11" xfId="0" quotePrefix="1" applyFont="1" applyFill="1" applyBorder="1" applyAlignment="1">
      <alignment horizontal="center"/>
    </xf>
    <xf numFmtId="43" fontId="2" fillId="6" borderId="11" xfId="1" applyFont="1" applyFill="1" applyBorder="1"/>
    <xf numFmtId="168" fontId="2" fillId="6" borderId="33" xfId="0" applyNumberFormat="1" applyFont="1" applyFill="1" applyBorder="1" applyAlignment="1">
      <alignment vertical="center"/>
    </xf>
    <xf numFmtId="43" fontId="2" fillId="6" borderId="4" xfId="1" applyFont="1" applyFill="1" applyBorder="1"/>
    <xf numFmtId="43" fontId="2" fillId="6" borderId="6" xfId="1" applyFont="1" applyFill="1" applyBorder="1"/>
    <xf numFmtId="0" fontId="10" fillId="6" borderId="4" xfId="0" applyFont="1" applyFill="1" applyBorder="1" applyAlignment="1">
      <alignment vertical="center"/>
    </xf>
    <xf numFmtId="0" fontId="9" fillId="6" borderId="11" xfId="0" applyFont="1" applyFill="1" applyBorder="1" applyAlignment="1">
      <alignment vertical="center"/>
    </xf>
    <xf numFmtId="43" fontId="3" fillId="10" borderId="11" xfId="1" applyFont="1" applyFill="1" applyBorder="1" applyAlignment="1">
      <alignment horizontal="center"/>
    </xf>
    <xf numFmtId="43" fontId="3" fillId="6" borderId="11" xfId="1" applyFont="1" applyFill="1" applyBorder="1"/>
    <xf numFmtId="43" fontId="3" fillId="6" borderId="4" xfId="1" applyFont="1" applyFill="1" applyBorder="1"/>
    <xf numFmtId="0" fontId="19" fillId="0" borderId="0" xfId="0" applyFont="1"/>
    <xf numFmtId="168" fontId="3" fillId="6" borderId="33" xfId="0" applyNumberFormat="1" applyFont="1" applyFill="1" applyBorder="1" applyAlignment="1">
      <alignment vertical="center"/>
    </xf>
    <xf numFmtId="0" fontId="10" fillId="3" borderId="4" xfId="0" applyFont="1" applyFill="1" applyBorder="1" applyAlignment="1">
      <alignment horizontal="center"/>
    </xf>
    <xf numFmtId="170" fontId="2" fillId="0" borderId="4" xfId="1" applyNumberFormat="1" applyFont="1" applyFill="1" applyBorder="1"/>
    <xf numFmtId="170" fontId="2" fillId="6" borderId="3" xfId="0" applyNumberFormat="1" applyFont="1" applyFill="1" applyBorder="1"/>
    <xf numFmtId="172" fontId="10" fillId="3" borderId="4" xfId="1" applyNumberFormat="1" applyFont="1" applyFill="1" applyBorder="1" applyAlignment="1">
      <alignment horizontal="center"/>
    </xf>
    <xf numFmtId="177" fontId="2" fillId="0" borderId="4" xfId="2" applyNumberFormat="1" applyFont="1" applyFill="1" applyBorder="1"/>
    <xf numFmtId="170" fontId="3" fillId="6" borderId="3" xfId="0" applyNumberFormat="1" applyFont="1" applyFill="1" applyBorder="1"/>
    <xf numFmtId="183" fontId="2" fillId="0" borderId="4" xfId="1" applyNumberFormat="1" applyFont="1" applyFill="1" applyBorder="1"/>
    <xf numFmtId="184" fontId="2" fillId="0" borderId="4" xfId="1" applyNumberFormat="1" applyFont="1" applyFill="1" applyBorder="1"/>
    <xf numFmtId="43" fontId="10" fillId="3" borderId="4" xfId="1" applyFont="1" applyFill="1" applyBorder="1" applyAlignment="1">
      <alignment horizontal="center"/>
    </xf>
    <xf numFmtId="176" fontId="2" fillId="0" borderId="4" xfId="1" applyNumberFormat="1" applyFont="1" applyFill="1" applyBorder="1"/>
    <xf numFmtId="185" fontId="2" fillId="0" borderId="3" xfId="0" applyNumberFormat="1" applyFont="1" applyBorder="1"/>
    <xf numFmtId="0" fontId="3" fillId="0" borderId="2" xfId="0" quotePrefix="1" applyFont="1" applyBorder="1"/>
    <xf numFmtId="43" fontId="9" fillId="3" borderId="2" xfId="1" applyFont="1" applyFill="1" applyBorder="1" applyAlignment="1">
      <alignment horizontal="center"/>
    </xf>
    <xf numFmtId="170" fontId="3" fillId="0" borderId="2" xfId="1" applyNumberFormat="1" applyFont="1" applyFill="1" applyBorder="1"/>
    <xf numFmtId="167" fontId="3" fillId="0" borderId="0" xfId="2" applyNumberFormat="1" applyFont="1"/>
    <xf numFmtId="0" fontId="3" fillId="4" borderId="4" xfId="0" quotePrefix="1" applyFont="1" applyFill="1" applyBorder="1"/>
    <xf numFmtId="0" fontId="9" fillId="4" borderId="4" xfId="0" applyFont="1" applyFill="1" applyBorder="1" applyAlignment="1">
      <alignment horizontal="center"/>
    </xf>
    <xf numFmtId="170" fontId="3" fillId="4" borderId="4" xfId="1" applyNumberFormat="1" applyFont="1" applyFill="1" applyBorder="1"/>
    <xf numFmtId="43" fontId="3" fillId="4" borderId="5" xfId="1" applyFont="1" applyFill="1" applyBorder="1" applyAlignment="1">
      <alignment horizontal="center"/>
    </xf>
    <xf numFmtId="168" fontId="10" fillId="3" borderId="4" xfId="1" applyNumberFormat="1" applyFont="1" applyFill="1" applyBorder="1" applyAlignment="1">
      <alignment horizontal="center"/>
    </xf>
    <xf numFmtId="0" fontId="9" fillId="3" borderId="4" xfId="0" applyFont="1" applyFill="1" applyBorder="1" applyAlignment="1">
      <alignment horizontal="center"/>
    </xf>
    <xf numFmtId="168" fontId="9" fillId="3" borderId="4" xfId="1" applyNumberFormat="1" applyFont="1" applyFill="1" applyBorder="1" applyAlignment="1">
      <alignment horizontal="center"/>
    </xf>
    <xf numFmtId="168" fontId="3" fillId="0" borderId="3" xfId="0" applyNumberFormat="1" applyFont="1" applyBorder="1"/>
    <xf numFmtId="0" fontId="10" fillId="4" borderId="6" xfId="0" applyFont="1" applyFill="1" applyBorder="1" applyAlignment="1">
      <alignment horizontal="center"/>
    </xf>
    <xf numFmtId="43" fontId="10" fillId="3" borderId="4" xfId="1" applyFont="1" applyFill="1" applyBorder="1" applyAlignment="1">
      <alignment horizontal="center" vertical="center"/>
    </xf>
    <xf numFmtId="43" fontId="3" fillId="6" borderId="3" xfId="1" applyFont="1" applyFill="1" applyBorder="1" applyAlignment="1">
      <alignment vertical="center"/>
    </xf>
    <xf numFmtId="0" fontId="3" fillId="0" borderId="4" xfId="0" quotePrefix="1" applyFont="1" applyBorder="1" applyAlignment="1">
      <alignment vertical="center"/>
    </xf>
    <xf numFmtId="0" fontId="10" fillId="3" borderId="4" xfId="0" applyFont="1" applyFill="1" applyBorder="1" applyAlignment="1">
      <alignment horizontal="center" vertical="center"/>
    </xf>
    <xf numFmtId="43" fontId="10" fillId="3" borderId="4" xfId="1" applyFont="1" applyFill="1" applyBorder="1" applyAlignment="1">
      <alignment vertical="center"/>
    </xf>
    <xf numFmtId="43" fontId="2" fillId="0" borderId="3" xfId="1" applyFont="1" applyBorder="1" applyAlignment="1">
      <alignment vertical="center"/>
    </xf>
    <xf numFmtId="43" fontId="2" fillId="0" borderId="0" xfId="1" applyFont="1" applyFill="1" applyBorder="1" applyAlignment="1">
      <alignment vertical="center"/>
    </xf>
    <xf numFmtId="43" fontId="2" fillId="0" borderId="0" xfId="0" applyNumberFormat="1" applyFont="1" applyAlignment="1">
      <alignment vertical="center"/>
    </xf>
    <xf numFmtId="168" fontId="3" fillId="4" borderId="5" xfId="1" applyNumberFormat="1" applyFont="1" applyFill="1" applyBorder="1" applyAlignment="1">
      <alignment horizontal="center"/>
    </xf>
    <xf numFmtId="0" fontId="3" fillId="5" borderId="4" xfId="0" quotePrefix="1" applyFont="1" applyFill="1" applyBorder="1"/>
    <xf numFmtId="0" fontId="10" fillId="3" borderId="4" xfId="0" applyFont="1" applyFill="1" applyBorder="1" applyAlignment="1">
      <alignment horizontal="right"/>
    </xf>
    <xf numFmtId="0" fontId="2" fillId="5" borderId="4" xfId="0" applyFont="1" applyFill="1" applyBorder="1" applyAlignment="1">
      <alignment horizontal="right"/>
    </xf>
    <xf numFmtId="168" fontId="3" fillId="0" borderId="55" xfId="0" applyNumberFormat="1" applyFont="1" applyBorder="1"/>
    <xf numFmtId="168" fontId="3" fillId="0" borderId="40" xfId="0" applyNumberFormat="1" applyFont="1" applyBorder="1"/>
    <xf numFmtId="168" fontId="3" fillId="0" borderId="37" xfId="0" applyNumberFormat="1" applyFont="1" applyBorder="1"/>
    <xf numFmtId="0" fontId="3" fillId="0" borderId="38" xfId="0" applyFont="1" applyBorder="1" applyAlignment="1">
      <alignment horizontal="center" wrapText="1"/>
    </xf>
    <xf numFmtId="0" fontId="3" fillId="4" borderId="28" xfId="0" quotePrefix="1" applyFont="1" applyFill="1" applyBorder="1" applyAlignment="1">
      <alignment horizontal="center"/>
    </xf>
    <xf numFmtId="0" fontId="5" fillId="0" borderId="28" xfId="0" applyFont="1" applyBorder="1" applyAlignment="1">
      <alignment horizontal="center"/>
    </xf>
    <xf numFmtId="168" fontId="2" fillId="0" borderId="28" xfId="0" applyNumberFormat="1" applyFont="1" applyBorder="1"/>
    <xf numFmtId="168" fontId="2" fillId="4" borderId="28" xfId="0" applyNumberFormat="1" applyFont="1" applyFill="1" applyBorder="1"/>
    <xf numFmtId="168" fontId="2" fillId="6" borderId="28" xfId="1" applyNumberFormat="1" applyFont="1" applyFill="1" applyBorder="1"/>
    <xf numFmtId="166" fontId="2" fillId="0" borderId="28" xfId="0" applyNumberFormat="1" applyFont="1" applyBorder="1"/>
    <xf numFmtId="168" fontId="5" fillId="0" borderId="28" xfId="0" applyNumberFormat="1" applyFont="1" applyBorder="1" applyAlignment="1">
      <alignment horizontal="center"/>
    </xf>
    <xf numFmtId="168" fontId="2" fillId="6" borderId="28" xfId="0" applyNumberFormat="1" applyFont="1" applyFill="1" applyBorder="1"/>
    <xf numFmtId="168" fontId="5" fillId="0" borderId="79" xfId="0" applyNumberFormat="1" applyFont="1" applyBorder="1" applyAlignment="1">
      <alignment horizontal="center"/>
    </xf>
    <xf numFmtId="168" fontId="2" fillId="6" borderId="28" xfId="0" applyNumberFormat="1" applyFont="1" applyFill="1" applyBorder="1" applyAlignment="1">
      <alignment vertical="center"/>
    </xf>
    <xf numFmtId="168" fontId="2" fillId="4" borderId="28" xfId="0" applyNumberFormat="1" applyFont="1" applyFill="1" applyBorder="1" applyAlignment="1">
      <alignment vertical="center"/>
    </xf>
    <xf numFmtId="168" fontId="2" fillId="6" borderId="28" xfId="1" applyNumberFormat="1" applyFont="1" applyFill="1" applyBorder="1" applyAlignment="1">
      <alignment vertical="center"/>
    </xf>
    <xf numFmtId="168" fontId="2" fillId="5" borderId="28" xfId="0" applyNumberFormat="1" applyFont="1" applyFill="1" applyBorder="1"/>
    <xf numFmtId="0" fontId="3" fillId="4" borderId="79" xfId="0" quotePrefix="1" applyFont="1" applyFill="1" applyBorder="1" applyAlignment="1">
      <alignment horizontal="center"/>
    </xf>
    <xf numFmtId="0" fontId="3" fillId="4" borderId="79" xfId="0" applyFont="1" applyFill="1" applyBorder="1" applyAlignment="1">
      <alignment horizontal="center"/>
    </xf>
    <xf numFmtId="43" fontId="2" fillId="0" borderId="8" xfId="1" applyFont="1" applyFill="1" applyBorder="1"/>
    <xf numFmtId="168" fontId="2" fillId="6" borderId="80" xfId="0" applyNumberFormat="1" applyFont="1" applyFill="1" applyBorder="1"/>
    <xf numFmtId="43" fontId="2" fillId="0" borderId="26" xfId="1" applyFont="1" applyFill="1" applyBorder="1"/>
    <xf numFmtId="174" fontId="2" fillId="0" borderId="28" xfId="1" applyNumberFormat="1" applyFont="1" applyBorder="1"/>
    <xf numFmtId="43" fontId="16" fillId="0" borderId="23" xfId="1" applyFont="1" applyFill="1" applyBorder="1"/>
    <xf numFmtId="166" fontId="2" fillId="5" borderId="28" xfId="0" applyNumberFormat="1" applyFont="1" applyFill="1" applyBorder="1"/>
    <xf numFmtId="166" fontId="3" fillId="6" borderId="28" xfId="0" applyNumberFormat="1" applyFont="1" applyFill="1" applyBorder="1"/>
    <xf numFmtId="166" fontId="3" fillId="0" borderId="28" xfId="0" applyNumberFormat="1" applyFont="1" applyBorder="1"/>
    <xf numFmtId="43" fontId="10" fillId="0" borderId="64" xfId="1" applyFont="1" applyFill="1" applyBorder="1"/>
    <xf numFmtId="168" fontId="6" fillId="0" borderId="28" xfId="0" applyNumberFormat="1" applyFont="1" applyBorder="1"/>
    <xf numFmtId="168" fontId="2" fillId="0" borderId="28" xfId="0" applyNumberFormat="1" applyFont="1" applyBorder="1" applyAlignment="1">
      <alignment vertical="center"/>
    </xf>
    <xf numFmtId="169" fontId="2" fillId="0" borderId="28" xfId="0" applyNumberFormat="1" applyFont="1" applyBorder="1"/>
    <xf numFmtId="168" fontId="2" fillId="4" borderId="79" xfId="0" applyNumberFormat="1" applyFont="1" applyFill="1" applyBorder="1"/>
    <xf numFmtId="0" fontId="3" fillId="4" borderId="79" xfId="0" applyFont="1" applyFill="1" applyBorder="1" applyAlignment="1">
      <alignment horizontal="center" vertical="center"/>
    </xf>
    <xf numFmtId="166" fontId="2" fillId="6" borderId="79" xfId="0" applyNumberFormat="1" applyFont="1" applyFill="1" applyBorder="1"/>
    <xf numFmtId="166" fontId="2" fillId="6" borderId="46" xfId="0" applyNumberFormat="1" applyFont="1" applyFill="1" applyBorder="1"/>
    <xf numFmtId="166" fontId="3" fillId="6" borderId="46" xfId="0" applyNumberFormat="1" applyFont="1" applyFill="1" applyBorder="1"/>
    <xf numFmtId="170" fontId="2" fillId="6" borderId="28" xfId="0" applyNumberFormat="1" applyFont="1" applyFill="1" applyBorder="1"/>
    <xf numFmtId="170" fontId="3" fillId="6" borderId="28" xfId="0" applyNumberFormat="1" applyFont="1" applyFill="1" applyBorder="1"/>
    <xf numFmtId="0" fontId="6" fillId="0" borderId="28" xfId="0" applyFont="1" applyBorder="1"/>
    <xf numFmtId="185" fontId="2" fillId="0" borderId="28" xfId="0" applyNumberFormat="1" applyFont="1" applyBorder="1"/>
    <xf numFmtId="170" fontId="3" fillId="0" borderId="81" xfId="0" applyNumberFormat="1" applyFont="1" applyBorder="1"/>
    <xf numFmtId="43" fontId="3" fillId="4" borderId="79" xfId="1" applyFont="1" applyFill="1" applyBorder="1" applyAlignment="1">
      <alignment horizontal="center"/>
    </xf>
    <xf numFmtId="168" fontId="3" fillId="6" borderId="28" xfId="0" applyNumberFormat="1" applyFont="1" applyFill="1" applyBorder="1"/>
    <xf numFmtId="169" fontId="6" fillId="0" borderId="28" xfId="0" applyNumberFormat="1" applyFont="1" applyBorder="1"/>
    <xf numFmtId="168" fontId="3" fillId="0" borderId="28" xfId="0" applyNumberFormat="1" applyFont="1" applyBorder="1"/>
    <xf numFmtId="43" fontId="3" fillId="6" borderId="28" xfId="1" applyFont="1" applyFill="1" applyBorder="1" applyAlignment="1">
      <alignment vertical="center"/>
    </xf>
    <xf numFmtId="168" fontId="6" fillId="0" borderId="28" xfId="0" applyNumberFormat="1" applyFont="1" applyBorder="1" applyAlignment="1">
      <alignment vertical="center"/>
    </xf>
    <xf numFmtId="43" fontId="2" fillId="0" borderId="28" xfId="1" applyFont="1" applyBorder="1" applyAlignment="1">
      <alignment vertical="center"/>
    </xf>
    <xf numFmtId="168" fontId="3" fillId="4" borderId="79" xfId="1" applyNumberFormat="1" applyFont="1" applyFill="1" applyBorder="1" applyAlignment="1">
      <alignment horizontal="center"/>
    </xf>
    <xf numFmtId="43" fontId="2" fillId="0" borderId="56" xfId="1" applyFont="1" applyFill="1" applyBorder="1"/>
    <xf numFmtId="43" fontId="10" fillId="0" borderId="82" xfId="1" applyFont="1" applyFill="1" applyBorder="1"/>
    <xf numFmtId="168" fontId="3" fillId="0" borderId="3"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3" fillId="0" borderId="3" xfId="0" applyFont="1" applyBorder="1" applyAlignment="1">
      <alignment horizontal="center" vertical="center"/>
    </xf>
    <xf numFmtId="0" fontId="3" fillId="4" borderId="5" xfId="0" quotePrefix="1" applyFont="1" applyFill="1" applyBorder="1" applyAlignment="1">
      <alignment horizontal="center" vertical="center"/>
    </xf>
    <xf numFmtId="43" fontId="3" fillId="4" borderId="5" xfId="1" applyFont="1" applyFill="1" applyBorder="1" applyAlignment="1">
      <alignment horizontal="center" vertical="center"/>
    </xf>
    <xf numFmtId="169" fontId="3" fillId="0" borderId="3" xfId="0" applyNumberFormat="1" applyFont="1" applyBorder="1" applyAlignment="1">
      <alignment horizontal="center" vertical="center"/>
    </xf>
    <xf numFmtId="0" fontId="4" fillId="0" borderId="23" xfId="0" applyFont="1" applyBorder="1"/>
    <xf numFmtId="0" fontId="33" fillId="0" borderId="0" xfId="0" applyFont="1"/>
    <xf numFmtId="0" fontId="33" fillId="5" borderId="0" xfId="0" applyFont="1" applyFill="1"/>
    <xf numFmtId="0" fontId="33" fillId="0" borderId="0" xfId="0" applyFont="1" applyAlignment="1">
      <alignment vertical="center"/>
    </xf>
    <xf numFmtId="0" fontId="10" fillId="0" borderId="0" xfId="0" applyFont="1"/>
    <xf numFmtId="0" fontId="3" fillId="5" borderId="78" xfId="0" applyFont="1" applyFill="1" applyBorder="1" applyAlignment="1">
      <alignment horizontal="center"/>
    </xf>
    <xf numFmtId="0" fontId="2" fillId="5" borderId="31" xfId="0" applyFont="1" applyFill="1" applyBorder="1" applyAlignment="1">
      <alignment horizontal="center"/>
    </xf>
    <xf numFmtId="0" fontId="2" fillId="5" borderId="30" xfId="0" applyFont="1" applyFill="1" applyBorder="1" applyAlignment="1">
      <alignment horizontal="center"/>
    </xf>
    <xf numFmtId="0" fontId="3" fillId="0" borderId="78" xfId="0" applyFont="1" applyBorder="1" applyAlignment="1">
      <alignment horizontal="center"/>
    </xf>
    <xf numFmtId="0" fontId="3" fillId="0" borderId="31" xfId="0" applyFont="1" applyBorder="1" applyAlignment="1">
      <alignment horizontal="center"/>
    </xf>
    <xf numFmtId="167" fontId="2" fillId="5" borderId="31" xfId="2" applyNumberFormat="1" applyFont="1" applyFill="1" applyBorder="1" applyAlignment="1">
      <alignment horizontal="center"/>
    </xf>
    <xf numFmtId="167" fontId="35" fillId="5" borderId="0" xfId="2" applyNumberFormat="1" applyFont="1" applyFill="1" applyBorder="1"/>
    <xf numFmtId="0" fontId="2" fillId="0" borderId="31" xfId="0" applyFont="1" applyBorder="1" applyAlignment="1">
      <alignment horizontal="center"/>
    </xf>
    <xf numFmtId="0" fontId="2" fillId="0" borderId="31" xfId="0" applyFont="1" applyBorder="1" applyAlignment="1">
      <alignment horizontal="center" vertical="center"/>
    </xf>
    <xf numFmtId="0" fontId="35" fillId="0" borderId="0" xfId="0" applyFont="1"/>
    <xf numFmtId="166" fontId="3" fillId="0" borderId="0" xfId="0" applyNumberFormat="1" applyFont="1"/>
    <xf numFmtId="166" fontId="3" fillId="0" borderId="0" xfId="2" applyNumberFormat="1" applyFont="1" applyBorder="1"/>
    <xf numFmtId="0" fontId="35" fillId="5" borderId="0" xfId="0" applyFont="1" applyFill="1"/>
    <xf numFmtId="0" fontId="3" fillId="0" borderId="30" xfId="0" applyFont="1" applyBorder="1" applyAlignment="1">
      <alignment horizontal="center"/>
    </xf>
    <xf numFmtId="0" fontId="2" fillId="0" borderId="12" xfId="0" applyFont="1" applyBorder="1"/>
    <xf numFmtId="179" fontId="2" fillId="5" borderId="4" xfId="1" applyNumberFormat="1" applyFont="1" applyFill="1" applyBorder="1"/>
    <xf numFmtId="168" fontId="2" fillId="0" borderId="4" xfId="1" applyNumberFormat="1" applyFont="1" applyFill="1" applyBorder="1" applyAlignment="1">
      <alignment horizontal="center"/>
    </xf>
    <xf numFmtId="168" fontId="2" fillId="8" borderId="6" xfId="1" applyNumberFormat="1" applyFont="1" applyFill="1" applyBorder="1" applyAlignment="1">
      <alignment horizontal="center"/>
    </xf>
    <xf numFmtId="168" fontId="2" fillId="0" borderId="2" xfId="1" applyNumberFormat="1" applyFont="1" applyFill="1" applyBorder="1" applyAlignment="1">
      <alignment horizontal="center"/>
    </xf>
    <xf numFmtId="0" fontId="3" fillId="5" borderId="14" xfId="0" quotePrefix="1" applyFont="1" applyFill="1" applyBorder="1"/>
    <xf numFmtId="0" fontId="2" fillId="0" borderId="14" xfId="0" applyFont="1" applyBorder="1"/>
    <xf numFmtId="0" fontId="3" fillId="0" borderId="14" xfId="0" applyFont="1" applyBorder="1"/>
    <xf numFmtId="0" fontId="2" fillId="8" borderId="14" xfId="0" applyFont="1" applyFill="1" applyBorder="1"/>
    <xf numFmtId="0" fontId="2" fillId="5" borderId="14" xfId="0" applyFont="1" applyFill="1" applyBorder="1" applyAlignment="1">
      <alignment horizontal="center"/>
    </xf>
    <xf numFmtId="0" fontId="0" fillId="0" borderId="14" xfId="0" applyBorder="1"/>
    <xf numFmtId="0" fontId="0" fillId="0" borderId="4" xfId="0" applyBorder="1"/>
    <xf numFmtId="168" fontId="3" fillId="0" borderId="1" xfId="0" applyNumberFormat="1" applyFont="1" applyBorder="1"/>
    <xf numFmtId="168" fontId="3" fillId="0" borderId="0" xfId="0" applyNumberFormat="1" applyFont="1" applyAlignment="1">
      <alignment vertical="center"/>
    </xf>
    <xf numFmtId="0" fontId="2" fillId="0" borderId="75" xfId="0" applyFont="1" applyBorder="1" applyAlignment="1">
      <alignment horizontal="center" vertical="center"/>
    </xf>
    <xf numFmtId="0" fontId="2" fillId="0" borderId="28" xfId="0" applyFont="1" applyBorder="1" applyAlignment="1">
      <alignment horizontal="center" vertical="center"/>
    </xf>
    <xf numFmtId="41" fontId="2" fillId="0" borderId="75" xfId="2" applyFont="1" applyBorder="1" applyAlignment="1"/>
    <xf numFmtId="41" fontId="2" fillId="0" borderId="0" xfId="2" applyFont="1" applyBorder="1" applyAlignment="1">
      <alignment horizontal="center"/>
    </xf>
    <xf numFmtId="41" fontId="2" fillId="0" borderId="28" xfId="2" applyFont="1" applyBorder="1" applyAlignment="1">
      <alignment horizontal="center"/>
    </xf>
    <xf numFmtId="0" fontId="7" fillId="12" borderId="4" xfId="0" applyFont="1" applyFill="1" applyBorder="1" applyAlignment="1">
      <alignment horizontal="center"/>
    </xf>
    <xf numFmtId="168" fontId="2" fillId="6" borderId="3" xfId="0" applyNumberFormat="1" applyFont="1" applyFill="1" applyBorder="1" applyAlignment="1">
      <alignment horizontal="center" vertical="center"/>
    </xf>
    <xf numFmtId="168" fontId="2" fillId="6" borderId="7" xfId="0" applyNumberFormat="1" applyFont="1" applyFill="1" applyBorder="1" applyAlignment="1">
      <alignment horizontal="center" vertical="center"/>
    </xf>
    <xf numFmtId="0" fontId="3" fillId="0" borderId="39" xfId="0" applyFont="1" applyBorder="1" applyAlignment="1">
      <alignment horizontal="center" wrapText="1"/>
    </xf>
    <xf numFmtId="0" fontId="3" fillId="4" borderId="75" xfId="0" quotePrefix="1" applyFont="1" applyFill="1" applyBorder="1" applyAlignment="1">
      <alignment horizontal="center"/>
    </xf>
    <xf numFmtId="0" fontId="5" fillId="0" borderId="75" xfId="0" applyFont="1" applyBorder="1" applyAlignment="1">
      <alignment horizontal="center"/>
    </xf>
    <xf numFmtId="166" fontId="2" fillId="0" borderId="75" xfId="0" applyNumberFormat="1" applyFont="1" applyBorder="1"/>
    <xf numFmtId="9" fontId="2" fillId="6" borderId="75" xfId="3" applyFont="1" applyFill="1" applyBorder="1"/>
    <xf numFmtId="166" fontId="2" fillId="6" borderId="75" xfId="0" applyNumberFormat="1" applyFont="1" applyFill="1" applyBorder="1"/>
    <xf numFmtId="168" fontId="5" fillId="0" borderId="75" xfId="0" applyNumberFormat="1" applyFont="1" applyBorder="1" applyAlignment="1">
      <alignment horizontal="center"/>
    </xf>
    <xf numFmtId="168" fontId="5" fillId="0" borderId="85" xfId="0" applyNumberFormat="1" applyFont="1" applyBorder="1" applyAlignment="1">
      <alignment horizontal="center"/>
    </xf>
    <xf numFmtId="168" fontId="2" fillId="6" borderId="75" xfId="0" applyNumberFormat="1" applyFont="1" applyFill="1" applyBorder="1"/>
    <xf numFmtId="166" fontId="2" fillId="5" borderId="75" xfId="0" applyNumberFormat="1" applyFont="1" applyFill="1" applyBorder="1"/>
    <xf numFmtId="0" fontId="3" fillId="4" borderId="85" xfId="0" quotePrefix="1" applyFont="1" applyFill="1" applyBorder="1" applyAlignment="1">
      <alignment horizontal="center"/>
    </xf>
    <xf numFmtId="43" fontId="2" fillId="0" borderId="75" xfId="1" applyFont="1" applyFill="1" applyBorder="1"/>
    <xf numFmtId="43" fontId="2" fillId="0" borderId="86" xfId="1" applyFont="1" applyFill="1" applyBorder="1"/>
    <xf numFmtId="0" fontId="3" fillId="4" borderId="85" xfId="0" applyFont="1" applyFill="1" applyBorder="1" applyAlignment="1">
      <alignment horizontal="center"/>
    </xf>
    <xf numFmtId="43" fontId="34" fillId="0" borderId="75" xfId="1" applyFont="1" applyBorder="1"/>
    <xf numFmtId="43" fontId="2" fillId="0" borderId="87" xfId="1" applyFont="1" applyBorder="1"/>
    <xf numFmtId="168" fontId="2" fillId="6" borderId="88" xfId="0" applyNumberFormat="1" applyFont="1" applyFill="1" applyBorder="1"/>
    <xf numFmtId="174" fontId="2" fillId="0" borderId="75" xfId="1" applyNumberFormat="1" applyFont="1" applyBorder="1"/>
    <xf numFmtId="166" fontId="3" fillId="6" borderId="75" xfId="0" applyNumberFormat="1" applyFont="1" applyFill="1" applyBorder="1"/>
    <xf numFmtId="168" fontId="6" fillId="0" borderId="75" xfId="0" applyNumberFormat="1" applyFont="1" applyBorder="1"/>
    <xf numFmtId="168" fontId="2" fillId="0" borderId="75" xfId="0" applyNumberFormat="1" applyFont="1" applyBorder="1"/>
    <xf numFmtId="166" fontId="3" fillId="0" borderId="75" xfId="0" applyNumberFormat="1" applyFont="1" applyBorder="1"/>
    <xf numFmtId="169" fontId="2" fillId="0" borderId="75" xfId="0" applyNumberFormat="1" applyFont="1" applyBorder="1"/>
    <xf numFmtId="168" fontId="2" fillId="0" borderId="75" xfId="0" applyNumberFormat="1" applyFont="1" applyBorder="1" applyAlignment="1">
      <alignment vertical="center"/>
    </xf>
    <xf numFmtId="168" fontId="2" fillId="4" borderId="85" xfId="0" applyNumberFormat="1" applyFont="1" applyFill="1" applyBorder="1"/>
    <xf numFmtId="166" fontId="2" fillId="0" borderId="86" xfId="0" applyNumberFormat="1" applyFont="1" applyBorder="1"/>
    <xf numFmtId="0" fontId="3" fillId="4" borderId="85" xfId="0" applyFont="1" applyFill="1" applyBorder="1" applyAlignment="1">
      <alignment horizontal="center" vertical="center"/>
    </xf>
    <xf numFmtId="2" fontId="2" fillId="6" borderId="49" xfId="0" applyNumberFormat="1" applyFont="1" applyFill="1" applyBorder="1"/>
    <xf numFmtId="0" fontId="6" fillId="0" borderId="75" xfId="0" applyFont="1" applyBorder="1"/>
    <xf numFmtId="186" fontId="2" fillId="0" borderId="75" xfId="0" applyNumberFormat="1" applyFont="1" applyBorder="1"/>
    <xf numFmtId="43" fontId="3" fillId="4" borderId="85" xfId="1" applyFont="1" applyFill="1" applyBorder="1" applyAlignment="1">
      <alignment horizontal="center"/>
    </xf>
    <xf numFmtId="169" fontId="6" fillId="0" borderId="75" xfId="0" applyNumberFormat="1" applyFont="1" applyBorder="1"/>
    <xf numFmtId="168" fontId="6" fillId="0" borderId="75" xfId="0" applyNumberFormat="1" applyFont="1" applyBorder="1" applyAlignment="1">
      <alignment vertical="center"/>
    </xf>
    <xf numFmtId="43" fontId="2" fillId="0" borderId="75" xfId="1" applyFont="1" applyBorder="1" applyAlignment="1">
      <alignment vertical="center"/>
    </xf>
    <xf numFmtId="168" fontId="3" fillId="4" borderId="85" xfId="1" applyNumberFormat="1" applyFont="1" applyFill="1" applyBorder="1" applyAlignment="1">
      <alignment horizontal="center"/>
    </xf>
    <xf numFmtId="166" fontId="3" fillId="0" borderId="73" xfId="0" applyNumberFormat="1" applyFont="1" applyBorder="1"/>
    <xf numFmtId="167" fontId="2" fillId="5" borderId="0" xfId="2" applyNumberFormat="1" applyFont="1" applyFill="1" applyBorder="1"/>
    <xf numFmtId="41" fontId="2" fillId="5" borderId="0" xfId="2" applyFont="1" applyFill="1" applyBorder="1"/>
    <xf numFmtId="2" fontId="2" fillId="5" borderId="0" xfId="0" applyNumberFormat="1" applyFont="1" applyFill="1"/>
    <xf numFmtId="41" fontId="10" fillId="0" borderId="0" xfId="2" applyFont="1" applyBorder="1"/>
    <xf numFmtId="43" fontId="2" fillId="5" borderId="0" xfId="0" applyNumberFormat="1" applyFont="1" applyFill="1"/>
    <xf numFmtId="0" fontId="3" fillId="5" borderId="0" xfId="0" applyFont="1" applyFill="1"/>
    <xf numFmtId="0" fontId="2" fillId="5" borderId="0" xfId="0" applyFont="1" applyFill="1" applyAlignment="1">
      <alignment vertical="center"/>
    </xf>
    <xf numFmtId="0" fontId="3" fillId="5" borderId="0" xfId="0" applyFont="1" applyFill="1" applyAlignment="1">
      <alignment vertical="center"/>
    </xf>
    <xf numFmtId="41" fontId="2" fillId="0" borderId="0" xfId="2" applyFont="1" applyBorder="1" applyAlignment="1">
      <alignment vertical="center"/>
    </xf>
    <xf numFmtId="166" fontId="2" fillId="5" borderId="0" xfId="0" applyNumberFormat="1" applyFont="1" applyFill="1"/>
    <xf numFmtId="179" fontId="2" fillId="5" borderId="0" xfId="0" applyNumberFormat="1" applyFont="1" applyFill="1"/>
    <xf numFmtId="41" fontId="3" fillId="5" borderId="0" xfId="2" applyFont="1" applyFill="1" applyBorder="1"/>
    <xf numFmtId="41" fontId="2" fillId="5" borderId="0" xfId="2" applyFont="1" applyFill="1" applyBorder="1" applyAlignment="1">
      <alignment horizontal="center"/>
    </xf>
    <xf numFmtId="168" fontId="3" fillId="0" borderId="0" xfId="1" applyNumberFormat="1" applyFont="1" applyFill="1" applyBorder="1"/>
    <xf numFmtId="41" fontId="3" fillId="5" borderId="0" xfId="2" applyFont="1" applyFill="1" applyBorder="1" applyAlignment="1">
      <alignment horizontal="center"/>
    </xf>
    <xf numFmtId="41" fontId="2" fillId="5" borderId="0" xfId="2" applyFont="1" applyFill="1" applyBorder="1" applyAlignment="1">
      <alignment vertical="center"/>
    </xf>
    <xf numFmtId="170" fontId="0" fillId="0" borderId="0" xfId="0" applyNumberFormat="1"/>
    <xf numFmtId="166" fontId="0" fillId="0" borderId="0" xfId="0" applyNumberFormat="1"/>
    <xf numFmtId="43" fontId="2" fillId="0" borderId="0" xfId="1" applyFont="1" applyBorder="1" applyAlignment="1">
      <alignment vertical="center"/>
    </xf>
    <xf numFmtId="168" fontId="2" fillId="0" borderId="0" xfId="0" applyNumberFormat="1" applyFont="1" applyAlignment="1">
      <alignment horizontal="center"/>
    </xf>
    <xf numFmtId="167" fontId="3" fillId="0" borderId="0" xfId="2" applyNumberFormat="1" applyFont="1" applyFill="1" applyBorder="1"/>
    <xf numFmtId="168" fontId="2" fillId="7" borderId="3" xfId="0" applyNumberFormat="1" applyFont="1" applyFill="1" applyBorder="1"/>
    <xf numFmtId="187" fontId="0" fillId="0" borderId="11" xfId="0" applyNumberFormat="1" applyBorder="1" applyAlignment="1">
      <alignment horizontal="center" vertical="center"/>
    </xf>
    <xf numFmtId="41" fontId="2" fillId="0" borderId="4" xfId="2" applyFont="1" applyBorder="1"/>
    <xf numFmtId="0" fontId="3" fillId="5" borderId="8" xfId="0" applyFont="1" applyFill="1" applyBorder="1"/>
    <xf numFmtId="0" fontId="39" fillId="0" borderId="0" xfId="7" applyFont="1" applyAlignment="1">
      <alignment vertical="center"/>
    </xf>
    <xf numFmtId="0" fontId="26" fillId="0" borderId="89" xfId="7" applyFont="1" applyBorder="1" applyAlignment="1">
      <alignment horizontal="left" vertical="center"/>
    </xf>
    <xf numFmtId="0" fontId="26" fillId="0" borderId="90" xfId="7" applyFont="1" applyBorder="1" applyAlignment="1">
      <alignment horizontal="left" vertical="center"/>
    </xf>
    <xf numFmtId="0" fontId="26" fillId="0" borderId="91" xfId="7" applyFont="1" applyBorder="1" applyAlignment="1">
      <alignment horizontal="left" vertical="center"/>
    </xf>
    <xf numFmtId="0" fontId="26" fillId="0" borderId="93" xfId="7" applyFont="1" applyBorder="1" applyAlignment="1">
      <alignment horizontal="center" vertical="center"/>
    </xf>
    <xf numFmtId="0" fontId="26" fillId="0" borderId="94" xfId="7" applyFont="1" applyBorder="1" applyAlignment="1">
      <alignment horizontal="left" vertical="center"/>
    </xf>
    <xf numFmtId="0" fontId="27" fillId="0" borderId="95" xfId="7" applyFont="1" applyBorder="1" applyAlignment="1">
      <alignment horizontal="center" vertical="center"/>
    </xf>
    <xf numFmtId="0" fontId="26" fillId="0" borderId="96" xfId="7" applyFont="1" applyBorder="1" applyAlignment="1">
      <alignment horizontal="left" vertical="center"/>
    </xf>
    <xf numFmtId="0" fontId="26" fillId="0" borderId="97" xfId="7" applyFont="1" applyBorder="1" applyAlignment="1">
      <alignment horizontal="left" vertical="center"/>
    </xf>
    <xf numFmtId="0" fontId="26" fillId="0" borderId="98" xfId="7" applyFont="1" applyBorder="1" applyAlignment="1">
      <alignment horizontal="center" vertical="center"/>
    </xf>
    <xf numFmtId="0" fontId="25" fillId="9" borderId="99" xfId="7" applyFont="1" applyFill="1" applyBorder="1" applyAlignment="1">
      <alignment horizontal="center" vertical="center"/>
    </xf>
    <xf numFmtId="0" fontId="25" fillId="9" borderId="100" xfId="7" applyFont="1" applyFill="1" applyBorder="1" applyAlignment="1">
      <alignment vertical="center"/>
    </xf>
    <xf numFmtId="0" fontId="25" fillId="9" borderId="100" xfId="7" applyFont="1" applyFill="1" applyBorder="1" applyAlignment="1">
      <alignment horizontal="center" vertical="center"/>
    </xf>
    <xf numFmtId="3" fontId="25" fillId="9" borderId="100" xfId="7" applyNumberFormat="1" applyFont="1" applyFill="1" applyBorder="1" applyAlignment="1">
      <alignment horizontal="center" vertical="center"/>
    </xf>
    <xf numFmtId="0" fontId="25" fillId="9" borderId="103" xfId="7" applyFont="1" applyFill="1" applyBorder="1" applyAlignment="1">
      <alignment horizontal="center" vertical="center"/>
    </xf>
    <xf numFmtId="0" fontId="24" fillId="0" borderId="104" xfId="7" applyFont="1" applyBorder="1" applyAlignment="1">
      <alignment horizontal="center" vertical="center"/>
    </xf>
    <xf numFmtId="0" fontId="24" fillId="0" borderId="105" xfId="7" applyFont="1" applyBorder="1" applyAlignment="1">
      <alignment vertical="center"/>
    </xf>
    <xf numFmtId="0" fontId="40" fillId="0" borderId="107" xfId="7" applyFont="1" applyBorder="1" applyAlignment="1">
      <alignment horizontal="center" vertical="center"/>
    </xf>
    <xf numFmtId="3" fontId="24" fillId="0" borderId="106" xfId="7" applyNumberFormat="1" applyFont="1" applyBorder="1" applyAlignment="1">
      <alignment horizontal="center" vertical="center"/>
    </xf>
    <xf numFmtId="3" fontId="40" fillId="0" borderId="106" xfId="7" applyNumberFormat="1" applyFont="1" applyBorder="1" applyAlignment="1">
      <alignment horizontal="center" vertical="center"/>
    </xf>
    <xf numFmtId="3" fontId="24" fillId="0" borderId="106" xfId="0" applyNumberFormat="1" applyFont="1" applyBorder="1" applyAlignment="1">
      <alignment horizontal="center" vertical="center"/>
    </xf>
    <xf numFmtId="4" fontId="24" fillId="0" borderId="106" xfId="7" applyNumberFormat="1" applyFont="1" applyBorder="1" applyAlignment="1">
      <alignment horizontal="center" vertical="center"/>
    </xf>
    <xf numFmtId="4" fontId="24" fillId="0" borderId="108" xfId="7" applyNumberFormat="1" applyFont="1" applyBorder="1" applyAlignment="1">
      <alignment horizontal="center" vertical="center"/>
    </xf>
    <xf numFmtId="0" fontId="24" fillId="0" borderId="109" xfId="7" applyFont="1" applyBorder="1" applyAlignment="1">
      <alignment horizontal="center" vertical="center"/>
    </xf>
    <xf numFmtId="0" fontId="40" fillId="0" borderId="64" xfId="7" applyFont="1" applyBorder="1" applyAlignment="1">
      <alignment horizontal="center" vertical="center"/>
    </xf>
    <xf numFmtId="3" fontId="40" fillId="0" borderId="62" xfId="7" applyNumberFormat="1" applyFont="1" applyBorder="1" applyAlignment="1">
      <alignment horizontal="center" vertical="center"/>
    </xf>
    <xf numFmtId="4" fontId="24" fillId="0" borderId="95" xfId="7" applyNumberFormat="1" applyFont="1" applyBorder="1" applyAlignment="1">
      <alignment horizontal="center" vertical="center"/>
    </xf>
    <xf numFmtId="0" fontId="24" fillId="0" borderId="110" xfId="7" applyFont="1" applyBorder="1" applyAlignment="1">
      <alignment horizontal="center" vertical="center"/>
    </xf>
    <xf numFmtId="0" fontId="24" fillId="0" borderId="31" xfId="7" applyFont="1" applyBorder="1" applyAlignment="1">
      <alignment horizontal="center" vertical="center"/>
    </xf>
    <xf numFmtId="0" fontId="24" fillId="0" borderId="111" xfId="7" applyFont="1" applyBorder="1" applyAlignment="1">
      <alignment horizontal="center" vertical="center"/>
    </xf>
    <xf numFmtId="0" fontId="40" fillId="0" borderId="68" xfId="7" applyFont="1" applyBorder="1" applyAlignment="1">
      <alignment horizontal="center" vertical="center"/>
    </xf>
    <xf numFmtId="3" fontId="40" fillId="0" borderId="65" xfId="7" applyNumberFormat="1" applyFont="1" applyBorder="1" applyAlignment="1">
      <alignment horizontal="center" vertical="center"/>
    </xf>
    <xf numFmtId="0" fontId="24" fillId="5" borderId="110" xfId="7" applyFont="1" applyFill="1" applyBorder="1" applyAlignment="1">
      <alignment horizontal="center" vertical="center"/>
    </xf>
    <xf numFmtId="0" fontId="40" fillId="5" borderId="68" xfId="7" applyFont="1" applyFill="1" applyBorder="1" applyAlignment="1">
      <alignment horizontal="center" vertical="center"/>
    </xf>
    <xf numFmtId="3" fontId="40" fillId="5" borderId="65" xfId="7" applyNumberFormat="1" applyFont="1" applyFill="1" applyBorder="1" applyAlignment="1">
      <alignment horizontal="center" vertical="center"/>
    </xf>
    <xf numFmtId="3" fontId="24" fillId="5" borderId="62" xfId="7" applyNumberFormat="1" applyFont="1" applyFill="1" applyBorder="1" applyAlignment="1">
      <alignment horizontal="center" vertical="center"/>
    </xf>
    <xf numFmtId="0" fontId="24" fillId="5" borderId="31" xfId="7" applyFont="1" applyFill="1" applyBorder="1" applyAlignment="1">
      <alignment horizontal="center" vertical="center"/>
    </xf>
    <xf numFmtId="0" fontId="24" fillId="5" borderId="111" xfId="7" applyFont="1" applyFill="1" applyBorder="1" applyAlignment="1">
      <alignment horizontal="center" vertical="center"/>
    </xf>
    <xf numFmtId="0" fontId="24" fillId="0" borderId="32" xfId="7" applyFont="1" applyBorder="1" applyAlignment="1">
      <alignment horizontal="center" vertical="center"/>
    </xf>
    <xf numFmtId="0" fontId="24" fillId="0" borderId="112" xfId="7" applyFont="1" applyBorder="1" applyAlignment="1">
      <alignment horizontal="left" vertical="center" indent="2"/>
    </xf>
    <xf numFmtId="181" fontId="24" fillId="0" borderId="113" xfId="7" applyNumberFormat="1" applyFont="1" applyBorder="1" applyAlignment="1">
      <alignment horizontal="center" vertical="center"/>
    </xf>
    <xf numFmtId="3" fontId="40" fillId="0" borderId="113" xfId="7" applyNumberFormat="1" applyFont="1" applyBorder="1" applyAlignment="1">
      <alignment horizontal="center" vertical="center"/>
    </xf>
    <xf numFmtId="3" fontId="24" fillId="0" borderId="113" xfId="7" applyNumberFormat="1" applyFont="1" applyBorder="1" applyAlignment="1">
      <alignment horizontal="center" vertical="center"/>
    </xf>
    <xf numFmtId="3" fontId="24" fillId="0" borderId="113" xfId="0" applyNumberFormat="1" applyFont="1" applyBorder="1" applyAlignment="1">
      <alignment horizontal="center" vertical="center"/>
    </xf>
    <xf numFmtId="4" fontId="24" fillId="0" borderId="113" xfId="7" applyNumberFormat="1" applyFont="1" applyBorder="1" applyAlignment="1">
      <alignment horizontal="center" vertical="center"/>
    </xf>
    <xf numFmtId="4" fontId="24" fillId="0" borderId="114" xfId="7" applyNumberFormat="1" applyFont="1" applyBorder="1" applyAlignment="1">
      <alignment horizontal="center" vertical="center"/>
    </xf>
    <xf numFmtId="3" fontId="26" fillId="4" borderId="34" xfId="7" applyNumberFormat="1" applyFont="1" applyFill="1" applyBorder="1" applyAlignment="1">
      <alignment horizontal="center" vertical="center"/>
    </xf>
    <xf numFmtId="4" fontId="26" fillId="4" borderId="34" xfId="7" applyNumberFormat="1" applyFont="1" applyFill="1" applyBorder="1" applyAlignment="1">
      <alignment horizontal="center" vertical="center"/>
    </xf>
    <xf numFmtId="0" fontId="26" fillId="0" borderId="92" xfId="7" applyFont="1" applyBorder="1" applyAlignment="1">
      <alignment horizontal="center" vertical="center"/>
    </xf>
    <xf numFmtId="3" fontId="26" fillId="0" borderId="93" xfId="7" applyNumberFormat="1" applyFont="1" applyBorder="1" applyAlignment="1">
      <alignment horizontal="center" vertical="center"/>
    </xf>
    <xf numFmtId="3" fontId="26" fillId="0" borderId="95" xfId="7" applyNumberFormat="1" applyFont="1" applyBorder="1" applyAlignment="1">
      <alignment horizontal="center" vertical="center"/>
    </xf>
    <xf numFmtId="0" fontId="26" fillId="0" borderId="65" xfId="7" applyFont="1" applyBorder="1" applyAlignment="1">
      <alignment horizontal="center" vertical="center"/>
    </xf>
    <xf numFmtId="4" fontId="24" fillId="0" borderId="115" xfId="7" applyNumberFormat="1" applyFont="1" applyBorder="1" applyAlignment="1">
      <alignment horizontal="center" vertical="center"/>
    </xf>
    <xf numFmtId="0" fontId="24" fillId="0" borderId="113" xfId="7" applyFont="1" applyBorder="1" applyAlignment="1">
      <alignment horizontal="left" vertical="center" indent="2"/>
    </xf>
    <xf numFmtId="0" fontId="24" fillId="0" borderId="116" xfId="7" applyFont="1" applyBorder="1" applyAlignment="1">
      <alignment horizontal="center" vertical="center"/>
    </xf>
    <xf numFmtId="3" fontId="24" fillId="0" borderId="12" xfId="7" applyNumberFormat="1" applyFont="1" applyBorder="1" applyAlignment="1">
      <alignment horizontal="center" vertical="center"/>
    </xf>
    <xf numFmtId="4" fontId="24" fillId="0" borderId="12" xfId="7" applyNumberFormat="1" applyFont="1" applyBorder="1" applyAlignment="1">
      <alignment horizontal="center" vertical="center"/>
    </xf>
    <xf numFmtId="4" fontId="24" fillId="0" borderId="117" xfId="7" applyNumberFormat="1" applyFont="1" applyBorder="1" applyAlignment="1">
      <alignment horizontal="center" vertical="center"/>
    </xf>
    <xf numFmtId="0" fontId="26" fillId="0" borderId="39" xfId="7" applyFont="1" applyBorder="1" applyAlignment="1">
      <alignment horizontal="left" vertical="center"/>
    </xf>
    <xf numFmtId="0" fontId="26" fillId="0" borderId="76" xfId="7" applyFont="1" applyBorder="1" applyAlignment="1">
      <alignment horizontal="left" vertical="center"/>
    </xf>
    <xf numFmtId="9" fontId="29" fillId="0" borderId="76" xfId="3" applyFont="1" applyBorder="1" applyAlignment="1">
      <alignment horizontal="center" vertical="center"/>
    </xf>
    <xf numFmtId="0" fontId="26" fillId="0" borderId="76" xfId="7" applyFont="1" applyBorder="1" applyAlignment="1">
      <alignment horizontal="center" vertical="center"/>
    </xf>
    <xf numFmtId="3" fontId="26" fillId="4" borderId="38" xfId="7" applyNumberFormat="1" applyFont="1" applyFill="1" applyBorder="1" applyAlignment="1">
      <alignment horizontal="center" vertical="center"/>
    </xf>
    <xf numFmtId="0" fontId="26" fillId="0" borderId="75" xfId="7" applyFont="1" applyBorder="1" applyAlignment="1">
      <alignment horizontal="left" vertical="center"/>
    </xf>
    <xf numFmtId="0" fontId="26" fillId="0" borderId="0" xfId="7" applyFont="1" applyAlignment="1">
      <alignment horizontal="left" vertical="center"/>
    </xf>
    <xf numFmtId="0" fontId="26" fillId="0" borderId="0" xfId="7" applyFont="1" applyAlignment="1">
      <alignment horizontal="center" vertical="center"/>
    </xf>
    <xf numFmtId="3" fontId="26" fillId="0" borderId="28" xfId="7" applyNumberFormat="1" applyFont="1" applyBorder="1" applyAlignment="1">
      <alignment horizontal="center" vertical="center"/>
    </xf>
    <xf numFmtId="1" fontId="26" fillId="0" borderId="73" xfId="7" applyNumberFormat="1" applyFont="1" applyBorder="1" applyAlignment="1">
      <alignment horizontal="left" vertical="center"/>
    </xf>
    <xf numFmtId="1" fontId="26" fillId="0" borderId="74" xfId="7" applyNumberFormat="1" applyFont="1" applyBorder="1" applyAlignment="1">
      <alignment horizontal="left" vertical="center"/>
    </xf>
    <xf numFmtId="0" fontId="29" fillId="0" borderId="74" xfId="0" applyFont="1" applyBorder="1" applyAlignment="1">
      <alignment horizontal="center" vertical="center"/>
    </xf>
    <xf numFmtId="1" fontId="26" fillId="0" borderId="0" xfId="7" applyNumberFormat="1" applyFont="1" applyAlignment="1">
      <alignment horizontal="center" vertical="center"/>
    </xf>
    <xf numFmtId="3" fontId="26" fillId="0" borderId="40" xfId="7" applyNumberFormat="1" applyFont="1" applyBorder="1" applyAlignment="1">
      <alignment horizontal="center" vertical="center"/>
    </xf>
    <xf numFmtId="0" fontId="28" fillId="10" borderId="118" xfId="7" applyFont="1" applyFill="1" applyBorder="1" applyAlignment="1">
      <alignment horizontal="center" vertical="center"/>
    </xf>
    <xf numFmtId="0" fontId="30" fillId="10" borderId="118" xfId="0" applyFont="1" applyFill="1" applyBorder="1" applyAlignment="1">
      <alignment horizontal="left" vertical="center"/>
    </xf>
    <xf numFmtId="0" fontId="30" fillId="10" borderId="118" xfId="0" applyFont="1" applyFill="1" applyBorder="1" applyAlignment="1">
      <alignment horizontal="center" vertical="center"/>
    </xf>
    <xf numFmtId="0" fontId="22" fillId="0" borderId="122" xfId="0" applyFont="1" applyBorder="1" applyAlignment="1">
      <alignment horizontal="center" vertical="center"/>
    </xf>
    <xf numFmtId="0" fontId="22" fillId="0" borderId="123" xfId="0" applyFont="1" applyBorder="1" applyAlignment="1">
      <alignment vertical="center"/>
    </xf>
    <xf numFmtId="0" fontId="41" fillId="0" borderId="124" xfId="0" applyFont="1" applyBorder="1" applyAlignment="1">
      <alignment horizontal="center" vertical="center"/>
    </xf>
    <xf numFmtId="0" fontId="22" fillId="0" borderId="125" xfId="0" applyFont="1" applyBorder="1" applyAlignment="1">
      <alignment vertical="center"/>
    </xf>
    <xf numFmtId="3" fontId="22" fillId="0" borderId="123" xfId="0" applyNumberFormat="1" applyFont="1" applyBorder="1" applyAlignment="1">
      <alignment horizontal="center" vertical="center"/>
    </xf>
    <xf numFmtId="181" fontId="22" fillId="0" borderId="126" xfId="0" applyNumberFormat="1" applyFont="1" applyBorder="1" applyAlignment="1">
      <alignment horizontal="center" vertical="center"/>
    </xf>
    <xf numFmtId="181" fontId="22" fillId="0" borderId="127" xfId="0" applyNumberFormat="1" applyFont="1" applyBorder="1" applyAlignment="1">
      <alignment horizontal="center" vertical="center"/>
    </xf>
    <xf numFmtId="3" fontId="0" fillId="0" borderId="0" xfId="0" applyNumberFormat="1" applyAlignment="1">
      <alignment vertical="center"/>
    </xf>
    <xf numFmtId="0" fontId="22" fillId="0" borderId="31" xfId="0" applyFont="1" applyBorder="1" applyAlignment="1">
      <alignment horizontal="center" vertical="center"/>
    </xf>
    <xf numFmtId="0" fontId="41" fillId="0" borderId="14" xfId="0" applyFont="1" applyBorder="1" applyAlignment="1">
      <alignment horizontal="center" vertical="center"/>
    </xf>
    <xf numFmtId="0" fontId="22" fillId="0" borderId="0" xfId="0" applyFont="1" applyAlignment="1">
      <alignment vertical="center"/>
    </xf>
    <xf numFmtId="0" fontId="22" fillId="0" borderId="8" xfId="0" applyFont="1" applyBorder="1" applyAlignment="1">
      <alignment vertical="center"/>
    </xf>
    <xf numFmtId="181" fontId="22" fillId="0" borderId="128" xfId="0" applyNumberFormat="1" applyFont="1" applyBorder="1" applyAlignment="1">
      <alignment horizontal="center" vertical="center"/>
    </xf>
    <xf numFmtId="0" fontId="22" fillId="0" borderId="8" xfId="0" applyFont="1" applyBorder="1" applyAlignment="1">
      <alignment horizontal="center" vertical="center"/>
    </xf>
    <xf numFmtId="181" fontId="22" fillId="0" borderId="28" xfId="0" applyNumberFormat="1" applyFont="1" applyBorder="1" applyAlignment="1">
      <alignment horizontal="center" vertical="center"/>
    </xf>
    <xf numFmtId="3" fontId="31" fillId="0" borderId="0" xfId="0" applyNumberFormat="1" applyFont="1" applyAlignment="1">
      <alignment horizontal="center" vertical="center"/>
    </xf>
    <xf numFmtId="181" fontId="31" fillId="0" borderId="128" xfId="0" applyNumberFormat="1" applyFont="1" applyBorder="1" applyAlignment="1">
      <alignment horizontal="center" vertical="center"/>
    </xf>
    <xf numFmtId="0" fontId="22" fillId="0" borderId="111" xfId="0" applyFont="1" applyBorder="1" applyAlignment="1">
      <alignment horizontal="center" vertical="center"/>
    </xf>
    <xf numFmtId="0" fontId="0" fillId="0" borderId="72" xfId="0" applyBorder="1" applyAlignment="1">
      <alignment vertical="center"/>
    </xf>
    <xf numFmtId="0" fontId="41" fillId="0" borderId="70" xfId="0" applyFont="1" applyBorder="1" applyAlignment="1">
      <alignment horizontal="center" vertical="center"/>
    </xf>
    <xf numFmtId="0" fontId="22" fillId="0" borderId="72" xfId="0" applyFont="1" applyBorder="1" applyAlignment="1">
      <alignment vertical="center"/>
    </xf>
    <xf numFmtId="0" fontId="22" fillId="0" borderId="71" xfId="0" applyFont="1" applyBorder="1" applyAlignment="1">
      <alignment horizontal="center" vertical="center"/>
    </xf>
    <xf numFmtId="3" fontId="22" fillId="0" borderId="72" xfId="0" applyNumberFormat="1" applyFont="1" applyBorder="1" applyAlignment="1">
      <alignment horizontal="center" vertical="center"/>
    </xf>
    <xf numFmtId="181" fontId="22" fillId="0" borderId="66" xfId="0" applyNumberFormat="1" applyFont="1" applyBorder="1" applyAlignment="1">
      <alignment horizontal="center" vertical="center"/>
    </xf>
    <xf numFmtId="181" fontId="22" fillId="0" borderId="129" xfId="0" applyNumberFormat="1" applyFont="1" applyBorder="1" applyAlignment="1">
      <alignment horizontal="center" vertical="center"/>
    </xf>
    <xf numFmtId="0" fontId="29" fillId="0" borderId="69" xfId="0" applyFont="1" applyBorder="1" applyAlignment="1">
      <alignment horizontal="left" vertical="center"/>
    </xf>
    <xf numFmtId="3" fontId="0" fillId="0" borderId="0" xfId="0" applyNumberFormat="1"/>
    <xf numFmtId="0" fontId="29" fillId="0" borderId="0" xfId="9" applyFont="1" applyAlignment="1">
      <alignment horizontal="left" vertical="center"/>
    </xf>
    <xf numFmtId="181" fontId="0" fillId="0" borderId="0" xfId="0" applyNumberFormat="1" applyAlignment="1">
      <alignment vertical="center"/>
    </xf>
    <xf numFmtId="0" fontId="22" fillId="0" borderId="70" xfId="0" applyFont="1" applyBorder="1" applyAlignment="1">
      <alignment horizontal="center" vertical="center"/>
    </xf>
    <xf numFmtId="0" fontId="22" fillId="0" borderId="71" xfId="0" applyFont="1" applyBorder="1" applyAlignment="1">
      <alignment vertical="center"/>
    </xf>
    <xf numFmtId="181" fontId="31" fillId="0" borderId="66" xfId="0" applyNumberFormat="1" applyFont="1" applyBorder="1" applyAlignment="1">
      <alignment horizontal="center" vertical="center"/>
    </xf>
    <xf numFmtId="181" fontId="31" fillId="0" borderId="129" xfId="0" applyNumberFormat="1" applyFont="1" applyBorder="1" applyAlignment="1">
      <alignment horizontal="center" vertical="center"/>
    </xf>
    <xf numFmtId="0" fontId="22" fillId="0" borderId="110" xfId="0" applyFont="1" applyBorder="1" applyAlignment="1">
      <alignment horizontal="center" vertical="center"/>
    </xf>
    <xf numFmtId="0" fontId="22" fillId="0" borderId="69" xfId="0" applyFont="1" applyBorder="1" applyAlignment="1">
      <alignment vertical="center"/>
    </xf>
    <xf numFmtId="0" fontId="41" fillId="0" borderId="67" xfId="0" applyFont="1" applyBorder="1" applyAlignment="1">
      <alignment horizontal="center" vertical="center"/>
    </xf>
    <xf numFmtId="0" fontId="22" fillId="0" borderId="68" xfId="0" applyFont="1" applyBorder="1" applyAlignment="1">
      <alignment horizontal="center" vertical="center"/>
    </xf>
    <xf numFmtId="3" fontId="22" fillId="0" borderId="69" xfId="0" applyNumberFormat="1" applyFont="1" applyBorder="1" applyAlignment="1">
      <alignment horizontal="center" vertical="center"/>
    </xf>
    <xf numFmtId="181" fontId="31" fillId="0" borderId="28" xfId="0" applyNumberFormat="1" applyFont="1" applyBorder="1" applyAlignment="1">
      <alignment horizontal="center" vertical="center"/>
    </xf>
    <xf numFmtId="3" fontId="42" fillId="0" borderId="130" xfId="0" applyNumberFormat="1" applyFont="1" applyBorder="1" applyAlignment="1">
      <alignment horizontal="center" vertical="center"/>
    </xf>
    <xf numFmtId="4" fontId="42" fillId="0" borderId="130" xfId="0" applyNumberFormat="1" applyFont="1" applyBorder="1" applyAlignment="1">
      <alignment horizontal="center" vertical="center"/>
    </xf>
    <xf numFmtId="0" fontId="2" fillId="5" borderId="8" xfId="0" applyFont="1" applyFill="1" applyBorder="1"/>
    <xf numFmtId="168" fontId="2" fillId="5" borderId="4" xfId="1" applyNumberFormat="1" applyFont="1" applyFill="1" applyBorder="1" applyAlignment="1">
      <alignment horizontal="center"/>
    </xf>
    <xf numFmtId="168" fontId="2" fillId="5" borderId="4" xfId="1" applyNumberFormat="1" applyFont="1" applyFill="1" applyBorder="1" applyAlignment="1">
      <alignment vertical="center"/>
    </xf>
    <xf numFmtId="188" fontId="26" fillId="0" borderId="92" xfId="7" applyNumberFormat="1" applyFont="1" applyBorder="1" applyAlignment="1">
      <alignment horizontal="center" vertical="center"/>
    </xf>
    <xf numFmtId="166" fontId="2" fillId="5" borderId="4" xfId="1" applyNumberFormat="1" applyFont="1" applyFill="1" applyBorder="1" applyAlignment="1">
      <alignment horizontal="center"/>
    </xf>
    <xf numFmtId="170" fontId="2" fillId="5" borderId="4" xfId="1" applyNumberFormat="1" applyFont="1" applyFill="1" applyBorder="1" applyAlignment="1">
      <alignment vertical="center"/>
    </xf>
    <xf numFmtId="189" fontId="24" fillId="0" borderId="106" xfId="7" applyNumberFormat="1" applyFont="1" applyBorder="1" applyAlignment="1">
      <alignment horizontal="center" vertical="center"/>
    </xf>
    <xf numFmtId="0" fontId="2" fillId="5" borderId="31" xfId="0" applyFont="1" applyFill="1" applyBorder="1"/>
    <xf numFmtId="0" fontId="2" fillId="5" borderId="4" xfId="0" applyFont="1" applyFill="1" applyBorder="1"/>
    <xf numFmtId="0" fontId="2" fillId="0" borderId="7" xfId="0" applyFont="1" applyBorder="1" applyAlignment="1">
      <alignment horizontal="center" vertical="center"/>
    </xf>
    <xf numFmtId="0" fontId="2" fillId="5" borderId="8" xfId="0" quotePrefix="1" applyFont="1" applyFill="1" applyBorder="1" applyAlignment="1">
      <alignment vertical="center"/>
    </xf>
    <xf numFmtId="166" fontId="2" fillId="5" borderId="4" xfId="1" applyNumberFormat="1" applyFont="1" applyFill="1" applyBorder="1" applyAlignment="1">
      <alignment horizontal="center" vertical="center"/>
    </xf>
    <xf numFmtId="0" fontId="3" fillId="5" borderId="4" xfId="0" quotePrefix="1" applyFont="1" applyFill="1" applyBorder="1" applyAlignment="1">
      <alignment horizontal="center" vertical="center"/>
    </xf>
    <xf numFmtId="1" fontId="2" fillId="5" borderId="3" xfId="0" applyNumberFormat="1" applyFont="1" applyFill="1" applyBorder="1"/>
    <xf numFmtId="3" fontId="2" fillId="7" borderId="3" xfId="0" applyNumberFormat="1" applyFont="1" applyFill="1" applyBorder="1"/>
    <xf numFmtId="2" fontId="24" fillId="0" borderId="106" xfId="3" applyNumberFormat="1" applyFont="1" applyBorder="1" applyAlignment="1">
      <alignment horizontal="center" vertical="center"/>
    </xf>
    <xf numFmtId="4" fontId="2" fillId="5" borderId="3" xfId="0" applyNumberFormat="1" applyFont="1" applyFill="1" applyBorder="1"/>
    <xf numFmtId="166" fontId="2" fillId="0" borderId="3" xfId="1" applyNumberFormat="1" applyFont="1" applyBorder="1"/>
    <xf numFmtId="0" fontId="26" fillId="4" borderId="0" xfId="7" applyFont="1" applyFill="1" applyAlignment="1">
      <alignment horizontal="center" vertical="center"/>
    </xf>
    <xf numFmtId="0" fontId="29" fillId="0" borderId="0" xfId="0" applyFont="1" applyAlignment="1">
      <alignment horizontal="center" vertical="center"/>
    </xf>
    <xf numFmtId="0" fontId="26" fillId="0" borderId="73" xfId="7" applyFont="1" applyBorder="1" applyAlignment="1">
      <alignment horizontal="left" vertical="center"/>
    </xf>
    <xf numFmtId="0" fontId="26" fillId="0" borderId="74" xfId="7" applyFont="1" applyBorder="1" applyAlignment="1">
      <alignment horizontal="left" vertical="center"/>
    </xf>
    <xf numFmtId="0" fontId="26" fillId="0" borderId="74" xfId="7" applyFont="1" applyBorder="1" applyAlignment="1">
      <alignment horizontal="center" vertical="center"/>
    </xf>
    <xf numFmtId="0" fontId="29" fillId="0" borderId="76" xfId="0" applyFont="1" applyBorder="1" applyAlignment="1">
      <alignment horizontal="center" vertical="center"/>
    </xf>
    <xf numFmtId="0" fontId="43" fillId="0" borderId="0" xfId="0" applyFont="1" applyAlignment="1">
      <alignment vertical="center"/>
    </xf>
    <xf numFmtId="0" fontId="0" fillId="0" borderId="0" xfId="0" applyAlignment="1">
      <alignment horizontal="center" vertical="center"/>
    </xf>
    <xf numFmtId="0" fontId="19" fillId="9" borderId="44" xfId="0" applyFont="1" applyFill="1" applyBorder="1" applyAlignment="1">
      <alignment horizontal="center" vertical="center"/>
    </xf>
    <xf numFmtId="0" fontId="19" fillId="9" borderId="132" xfId="0" applyFont="1" applyFill="1" applyBorder="1" applyAlignment="1">
      <alignment horizontal="center" vertical="center"/>
    </xf>
    <xf numFmtId="0" fontId="0" fillId="0" borderId="31" xfId="0" applyBorder="1" applyAlignment="1">
      <alignment vertical="center"/>
    </xf>
    <xf numFmtId="3" fontId="0" fillId="0" borderId="128" xfId="0" applyNumberFormat="1" applyBorder="1" applyAlignment="1">
      <alignment horizontal="center" vertical="center"/>
    </xf>
    <xf numFmtId="0" fontId="0" fillId="0" borderId="122" xfId="0" applyBorder="1" applyAlignment="1">
      <alignment vertical="center"/>
    </xf>
    <xf numFmtId="3" fontId="0" fillId="0" borderId="133" xfId="0" applyNumberFormat="1" applyBorder="1" applyAlignment="1">
      <alignment horizontal="center" vertical="center"/>
    </xf>
    <xf numFmtId="0" fontId="0" fillId="0" borderId="32" xfId="0" applyBorder="1" applyAlignment="1">
      <alignment vertical="center"/>
    </xf>
    <xf numFmtId="3" fontId="0" fillId="0" borderId="117" xfId="0" applyNumberFormat="1" applyBorder="1" applyAlignment="1">
      <alignment horizontal="center" vertical="center"/>
    </xf>
    <xf numFmtId="0" fontId="44" fillId="0" borderId="39" xfId="0" applyFont="1" applyBorder="1" applyAlignment="1">
      <alignment vertical="center"/>
    </xf>
    <xf numFmtId="3" fontId="44" fillId="0" borderId="38" xfId="0" applyNumberFormat="1" applyFont="1" applyBorder="1" applyAlignment="1">
      <alignment horizontal="center" vertical="center"/>
    </xf>
    <xf numFmtId="0" fontId="44" fillId="0" borderId="75" xfId="0" applyFont="1" applyBorder="1" applyAlignment="1">
      <alignment vertical="center"/>
    </xf>
    <xf numFmtId="3" fontId="44" fillId="0" borderId="28" xfId="0" applyNumberFormat="1" applyFont="1" applyBorder="1" applyAlignment="1">
      <alignment horizontal="center" vertical="center"/>
    </xf>
    <xf numFmtId="0" fontId="44" fillId="0" borderId="73" xfId="0" applyFont="1" applyBorder="1" applyAlignment="1">
      <alignment vertical="center"/>
    </xf>
    <xf numFmtId="3" fontId="44" fillId="0" borderId="40" xfId="0" applyNumberFormat="1" applyFont="1" applyBorder="1" applyAlignment="1">
      <alignment horizontal="center" vertical="center"/>
    </xf>
    <xf numFmtId="3" fontId="0" fillId="0" borderId="0" xfId="0" applyNumberFormat="1" applyAlignment="1">
      <alignment horizontal="center" vertical="center"/>
    </xf>
    <xf numFmtId="0" fontId="45" fillId="0" borderId="0" xfId="0" applyFont="1" applyAlignment="1">
      <alignment horizontal="center" vertical="center"/>
    </xf>
    <xf numFmtId="0" fontId="45" fillId="0" borderId="0" xfId="0" applyFont="1" applyAlignment="1">
      <alignment vertical="center"/>
    </xf>
    <xf numFmtId="0" fontId="46" fillId="0" borderId="0" xfId="0" applyFont="1" applyAlignment="1">
      <alignment horizontal="left" vertical="center"/>
    </xf>
    <xf numFmtId="0" fontId="45" fillId="0" borderId="76" xfId="0" applyFont="1" applyBorder="1" applyAlignment="1">
      <alignment vertical="center"/>
    </xf>
    <xf numFmtId="0" fontId="45" fillId="0" borderId="76" xfId="0" applyFont="1" applyBorder="1" applyAlignment="1">
      <alignment horizontal="center" vertical="center"/>
    </xf>
    <xf numFmtId="0" fontId="27" fillId="0" borderId="76" xfId="0" applyFont="1" applyBorder="1" applyAlignment="1">
      <alignment horizontal="center" vertical="center"/>
    </xf>
    <xf numFmtId="3" fontId="27" fillId="0" borderId="38" xfId="0" applyNumberFormat="1" applyFont="1" applyBorder="1" applyAlignment="1">
      <alignment horizontal="center" vertical="center"/>
    </xf>
    <xf numFmtId="0" fontId="27" fillId="0" borderId="0" xfId="0" applyFont="1" applyAlignment="1">
      <alignment horizontal="center" vertical="center"/>
    </xf>
    <xf numFmtId="3" fontId="27" fillId="0" borderId="28" xfId="0" applyNumberFormat="1" applyFont="1" applyBorder="1" applyAlignment="1">
      <alignment horizontal="center" vertical="center"/>
    </xf>
    <xf numFmtId="0" fontId="45" fillId="0" borderId="74" xfId="0" applyFont="1" applyBorder="1" applyAlignment="1">
      <alignment vertical="center"/>
    </xf>
    <xf numFmtId="0" fontId="45" fillId="0" borderId="74" xfId="0" applyFont="1" applyBorder="1" applyAlignment="1">
      <alignment horizontal="center" vertical="center"/>
    </xf>
    <xf numFmtId="0" fontId="27" fillId="0" borderId="74" xfId="0" applyFont="1" applyBorder="1" applyAlignment="1">
      <alignment horizontal="center" vertical="center"/>
    </xf>
    <xf numFmtId="0" fontId="28" fillId="9" borderId="100" xfId="0" applyFont="1" applyFill="1" applyBorder="1" applyAlignment="1">
      <alignment horizontal="center" vertical="center"/>
    </xf>
    <xf numFmtId="0" fontId="45" fillId="0" borderId="66" xfId="0" applyFont="1" applyBorder="1" applyAlignment="1">
      <alignment horizontal="center" vertical="center"/>
    </xf>
    <xf numFmtId="0" fontId="29" fillId="0" borderId="105" xfId="0" applyFont="1" applyBorder="1" applyAlignment="1">
      <alignment horizontal="left" vertical="center"/>
    </xf>
    <xf numFmtId="0" fontId="29" fillId="0" borderId="71" xfId="0" applyFont="1" applyBorder="1" applyAlignment="1">
      <alignment horizontal="center" vertical="center"/>
    </xf>
    <xf numFmtId="0" fontId="29" fillId="0" borderId="66" xfId="0" applyFont="1" applyBorder="1" applyAlignment="1">
      <alignment horizontal="left" vertical="center"/>
    </xf>
    <xf numFmtId="3" fontId="29" fillId="0" borderId="66" xfId="0" applyNumberFormat="1" applyFont="1" applyBorder="1" applyAlignment="1">
      <alignment horizontal="center" vertical="center"/>
    </xf>
    <xf numFmtId="0" fontId="29" fillId="0" borderId="66" xfId="0" applyFont="1" applyBorder="1" applyAlignment="1">
      <alignment horizontal="center" vertical="center"/>
    </xf>
    <xf numFmtId="3" fontId="45" fillId="0" borderId="66" xfId="0" applyNumberFormat="1" applyFont="1" applyBorder="1" applyAlignment="1">
      <alignment horizontal="center" vertical="center"/>
    </xf>
    <xf numFmtId="4" fontId="45" fillId="0" borderId="66" xfId="0" applyNumberFormat="1" applyFont="1" applyBorder="1" applyAlignment="1">
      <alignment horizontal="center" vertical="center"/>
    </xf>
    <xf numFmtId="3" fontId="45" fillId="0" borderId="0" xfId="0" applyNumberFormat="1" applyFont="1" applyAlignment="1">
      <alignment horizontal="center" vertical="center"/>
    </xf>
    <xf numFmtId="0" fontId="45" fillId="0" borderId="62" xfId="0" applyFont="1" applyBorder="1" applyAlignment="1">
      <alignment horizontal="center" vertical="center"/>
    </xf>
    <xf numFmtId="0" fontId="29" fillId="0" borderId="63" xfId="0" applyFont="1" applyBorder="1" applyAlignment="1">
      <alignment horizontal="left" vertical="center"/>
    </xf>
    <xf numFmtId="0" fontId="29" fillId="0" borderId="62" xfId="0" applyFont="1" applyBorder="1" applyAlignment="1">
      <alignment horizontal="left" vertical="center"/>
    </xf>
    <xf numFmtId="3" fontId="29" fillId="0" borderId="62" xfId="0" applyNumberFormat="1" applyFont="1" applyBorder="1" applyAlignment="1">
      <alignment horizontal="center" vertical="center"/>
    </xf>
    <xf numFmtId="0" fontId="29" fillId="0" borderId="62" xfId="0" applyFont="1" applyBorder="1" applyAlignment="1">
      <alignment horizontal="center" vertical="center"/>
    </xf>
    <xf numFmtId="3" fontId="45" fillId="0" borderId="62" xfId="0" applyNumberFormat="1" applyFont="1" applyBorder="1" applyAlignment="1">
      <alignment horizontal="center" vertical="center"/>
    </xf>
    <xf numFmtId="4" fontId="45" fillId="0" borderId="62" xfId="0" applyNumberFormat="1" applyFont="1" applyBorder="1" applyAlignment="1">
      <alignment horizontal="center" vertical="center"/>
    </xf>
    <xf numFmtId="0" fontId="45" fillId="0" borderId="62" xfId="0" applyFont="1" applyBorder="1" applyAlignment="1">
      <alignment vertical="center"/>
    </xf>
    <xf numFmtId="0" fontId="45" fillId="0" borderId="63" xfId="0" applyFont="1" applyBorder="1" applyAlignment="1">
      <alignment vertical="center"/>
    </xf>
    <xf numFmtId="0" fontId="45" fillId="0" borderId="64" xfId="0" applyFont="1" applyBorder="1" applyAlignment="1">
      <alignment horizontal="center" vertical="center"/>
    </xf>
    <xf numFmtId="0" fontId="29" fillId="0" borderId="62" xfId="9" applyFont="1" applyBorder="1" applyAlignment="1">
      <alignment horizontal="left" vertical="center"/>
    </xf>
    <xf numFmtId="3" fontId="29" fillId="0" borderId="62" xfId="9" applyNumberFormat="1" applyFont="1" applyBorder="1" applyAlignment="1">
      <alignment horizontal="center" vertical="center"/>
    </xf>
    <xf numFmtId="0" fontId="29" fillId="0" borderId="63" xfId="9" applyFont="1" applyBorder="1" applyAlignment="1">
      <alignment horizontal="left" vertical="center"/>
    </xf>
    <xf numFmtId="0" fontId="29" fillId="0" borderId="64" xfId="9" applyFont="1" applyBorder="1" applyAlignment="1">
      <alignment horizontal="center" vertical="center"/>
    </xf>
    <xf numFmtId="0" fontId="45" fillId="4" borderId="62" xfId="0" applyFont="1" applyFill="1" applyBorder="1" applyAlignment="1">
      <alignment horizontal="center" vertical="center"/>
    </xf>
    <xf numFmtId="0" fontId="45" fillId="0" borderId="65" xfId="0" applyFont="1" applyBorder="1" applyAlignment="1">
      <alignment horizontal="center" vertical="center"/>
    </xf>
    <xf numFmtId="0" fontId="29" fillId="0" borderId="134" xfId="9" applyFont="1" applyBorder="1" applyAlignment="1">
      <alignment horizontal="left" vertical="center"/>
    </xf>
    <xf numFmtId="0" fontId="29" fillId="0" borderId="68" xfId="9" applyFont="1" applyBorder="1" applyAlignment="1">
      <alignment horizontal="center" vertical="center"/>
    </xf>
    <xf numFmtId="0" fontId="29" fillId="0" borderId="65" xfId="9" applyFont="1" applyBorder="1" applyAlignment="1">
      <alignment horizontal="left" vertical="center"/>
    </xf>
    <xf numFmtId="0" fontId="29" fillId="0" borderId="65" xfId="9" applyFont="1" applyBorder="1" applyAlignment="1">
      <alignment horizontal="center" vertical="center"/>
    </xf>
    <xf numFmtId="0" fontId="29" fillId="0" borderId="65" xfId="9" applyFont="1" applyBorder="1" applyAlignment="1">
      <alignment vertical="center"/>
    </xf>
    <xf numFmtId="3" fontId="45" fillId="0" borderId="65" xfId="0" applyNumberFormat="1" applyFont="1" applyBorder="1" applyAlignment="1">
      <alignment horizontal="center" vertical="center"/>
    </xf>
    <xf numFmtId="4" fontId="29" fillId="0" borderId="65" xfId="9" applyNumberFormat="1" applyFont="1" applyBorder="1" applyAlignment="1">
      <alignment horizontal="center" vertical="center"/>
    </xf>
    <xf numFmtId="3" fontId="47" fillId="0" borderId="135" xfId="0" applyNumberFormat="1" applyFont="1" applyBorder="1" applyAlignment="1">
      <alignment horizontal="center" vertical="center"/>
    </xf>
    <xf numFmtId="4" fontId="47" fillId="0" borderId="135" xfId="0" applyNumberFormat="1" applyFont="1" applyBorder="1" applyAlignment="1">
      <alignment horizontal="center" vertical="center"/>
    </xf>
    <xf numFmtId="4" fontId="45" fillId="0" borderId="0" xfId="0" applyNumberFormat="1" applyFont="1" applyAlignment="1">
      <alignment horizontal="center" vertical="center"/>
    </xf>
    <xf numFmtId="0" fontId="29" fillId="0" borderId="0" xfId="9" applyFont="1" applyAlignment="1">
      <alignment horizontal="center" vertical="center"/>
    </xf>
    <xf numFmtId="0" fontId="29" fillId="0" borderId="0" xfId="9" applyFont="1" applyAlignment="1">
      <alignment vertical="center"/>
    </xf>
    <xf numFmtId="0" fontId="48" fillId="0" borderId="0" xfId="9" applyFont="1" applyAlignment="1">
      <alignment horizontal="center" vertical="center"/>
    </xf>
    <xf numFmtId="0" fontId="48" fillId="0" borderId="0" xfId="9" applyFont="1" applyAlignment="1">
      <alignment vertical="center"/>
    </xf>
    <xf numFmtId="0" fontId="48" fillId="0" borderId="0" xfId="9" applyFont="1" applyAlignment="1">
      <alignment horizontal="left" vertical="center"/>
    </xf>
    <xf numFmtId="0" fontId="0" fillId="4" borderId="0" xfId="0" applyFill="1" applyAlignment="1">
      <alignment horizontal="center" vertical="center"/>
    </xf>
    <xf numFmtId="0" fontId="49" fillId="9" borderId="136" xfId="0" applyFont="1" applyFill="1" applyBorder="1" applyAlignment="1">
      <alignment horizontal="center" vertical="center" wrapText="1"/>
    </xf>
    <xf numFmtId="164" fontId="49" fillId="9" borderId="136" xfId="0" applyNumberFormat="1" applyFont="1" applyFill="1" applyBorder="1" applyAlignment="1">
      <alignment horizontal="center" vertical="center" wrapText="1"/>
    </xf>
    <xf numFmtId="0" fontId="28" fillId="9" borderId="136" xfId="0" applyFont="1" applyFill="1" applyBorder="1" applyAlignment="1">
      <alignment horizontal="center" vertical="center"/>
    </xf>
    <xf numFmtId="0" fontId="45" fillId="0" borderId="106" xfId="0" applyFont="1" applyBorder="1" applyAlignment="1">
      <alignment horizontal="center" vertical="center"/>
    </xf>
    <xf numFmtId="0" fontId="45" fillId="0" borderId="66" xfId="0" applyFont="1" applyBorder="1" applyAlignment="1">
      <alignment vertical="center"/>
    </xf>
    <xf numFmtId="3" fontId="45" fillId="0" borderId="4" xfId="0" applyNumberFormat="1" applyFont="1" applyBorder="1" applyAlignment="1">
      <alignment horizontal="center" vertical="center"/>
    </xf>
    <xf numFmtId="0" fontId="45" fillId="0" borderId="113" xfId="0" applyFont="1" applyBorder="1" applyAlignment="1">
      <alignment horizontal="center" vertical="center"/>
    </xf>
    <xf numFmtId="0" fontId="45" fillId="0" borderId="113" xfId="0" applyFont="1" applyBorder="1" applyAlignment="1">
      <alignment vertical="center"/>
    </xf>
    <xf numFmtId="3" fontId="45" fillId="0" borderId="113" xfId="0" applyNumberFormat="1" applyFont="1" applyBorder="1" applyAlignment="1">
      <alignment horizontal="center" vertical="center"/>
    </xf>
    <xf numFmtId="3" fontId="45" fillId="0" borderId="12" xfId="0" applyNumberFormat="1" applyFont="1" applyBorder="1" applyAlignment="1">
      <alignment horizontal="center" vertical="center"/>
    </xf>
    <xf numFmtId="3" fontId="50" fillId="0" borderId="34" xfId="0" applyNumberFormat="1" applyFont="1" applyBorder="1" applyAlignment="1">
      <alignment horizontal="center" vertical="center"/>
    </xf>
    <xf numFmtId="3" fontId="47" fillId="0" borderId="34" xfId="0" applyNumberFormat="1" applyFont="1" applyBorder="1" applyAlignment="1">
      <alignment horizontal="center" vertical="center"/>
    </xf>
    <xf numFmtId="4" fontId="47" fillId="0" borderId="34" xfId="0" applyNumberFormat="1" applyFont="1" applyBorder="1" applyAlignment="1">
      <alignment horizontal="center" vertical="center"/>
    </xf>
    <xf numFmtId="0" fontId="28" fillId="9" borderId="138" xfId="0" applyFont="1" applyFill="1" applyBorder="1" applyAlignment="1">
      <alignment horizontal="center" vertical="center"/>
    </xf>
    <xf numFmtId="3" fontId="50" fillId="0" borderId="141" xfId="0" applyNumberFormat="1" applyFont="1" applyBorder="1" applyAlignment="1">
      <alignment horizontal="center" vertical="center"/>
    </xf>
    <xf numFmtId="3" fontId="47" fillId="0" borderId="141" xfId="0" applyNumberFormat="1" applyFont="1" applyBorder="1" applyAlignment="1">
      <alignment horizontal="center" vertical="center"/>
    </xf>
    <xf numFmtId="4" fontId="47" fillId="0" borderId="141" xfId="0" applyNumberFormat="1" applyFont="1" applyBorder="1" applyAlignment="1">
      <alignment horizontal="center" vertical="center"/>
    </xf>
    <xf numFmtId="0" fontId="29" fillId="0" borderId="106" xfId="0" applyFont="1" applyBorder="1" applyAlignment="1">
      <alignment vertical="center"/>
    </xf>
    <xf numFmtId="3" fontId="29" fillId="0" borderId="106" xfId="0" applyNumberFormat="1" applyFont="1" applyBorder="1" applyAlignment="1">
      <alignment horizontal="center" vertical="center"/>
    </xf>
    <xf numFmtId="3" fontId="45" fillId="0" borderId="106" xfId="0" applyNumberFormat="1" applyFont="1" applyBorder="1" applyAlignment="1">
      <alignment horizontal="center" vertical="center"/>
    </xf>
    <xf numFmtId="4" fontId="45" fillId="0" borderId="106" xfId="0" applyNumberFormat="1" applyFont="1" applyBorder="1" applyAlignment="1">
      <alignment horizontal="center" vertical="center"/>
    </xf>
    <xf numFmtId="0" fontId="29" fillId="0" borderId="62" xfId="0" applyFont="1" applyBorder="1" applyAlignment="1">
      <alignment vertical="center"/>
    </xf>
    <xf numFmtId="4" fontId="45" fillId="0" borderId="113" xfId="0" applyNumberFormat="1" applyFont="1" applyBorder="1" applyAlignment="1">
      <alignment horizontal="center" vertical="center"/>
    </xf>
    <xf numFmtId="0" fontId="29" fillId="0" borderId="11" xfId="0" applyFont="1" applyBorder="1" applyAlignment="1">
      <alignment vertical="center"/>
    </xf>
    <xf numFmtId="3" fontId="45" fillId="0" borderId="142" xfId="0" applyNumberFormat="1" applyFont="1" applyBorder="1" applyAlignment="1">
      <alignment horizontal="center" vertical="center"/>
    </xf>
    <xf numFmtId="0" fontId="2" fillId="0" borderId="4" xfId="0" applyFont="1" applyBorder="1" applyAlignment="1">
      <alignment horizontal="right"/>
    </xf>
    <xf numFmtId="9" fontId="2" fillId="5" borderId="0" xfId="3" applyFont="1" applyFill="1"/>
    <xf numFmtId="0" fontId="51" fillId="0" borderId="11" xfId="0" applyFont="1" applyBorder="1" applyAlignment="1">
      <alignment horizontal="center" vertical="center"/>
    </xf>
    <xf numFmtId="15" fontId="51" fillId="0" borderId="11" xfId="0" applyNumberFormat="1" applyFont="1" applyBorder="1" applyAlignment="1">
      <alignment horizontal="center" vertical="center"/>
    </xf>
    <xf numFmtId="0" fontId="51" fillId="0" borderId="11" xfId="0" applyFont="1" applyBorder="1" applyAlignment="1">
      <alignment horizontal="left" vertical="top" wrapText="1"/>
    </xf>
    <xf numFmtId="0" fontId="51" fillId="0" borderId="11" xfId="0" applyFont="1" applyBorder="1" applyAlignment="1">
      <alignment horizontal="left" vertical="top"/>
    </xf>
    <xf numFmtId="0" fontId="51" fillId="0" borderId="11" xfId="0" applyFont="1" applyBorder="1" applyAlignment="1">
      <alignment horizontal="left" vertical="center" wrapText="1"/>
    </xf>
    <xf numFmtId="0" fontId="51" fillId="0" borderId="11" xfId="0" applyFont="1" applyBorder="1" applyAlignment="1">
      <alignment horizontal="left" vertical="center"/>
    </xf>
    <xf numFmtId="0" fontId="52" fillId="0" borderId="11" xfId="0" applyFont="1" applyBorder="1" applyAlignment="1">
      <alignment horizontal="center" vertical="center"/>
    </xf>
    <xf numFmtId="0" fontId="55" fillId="0" borderId="0" xfId="0" applyFont="1" applyAlignment="1">
      <alignment vertical="center"/>
    </xf>
    <xf numFmtId="0" fontId="22" fillId="0" borderId="0" xfId="0" applyFont="1" applyAlignment="1">
      <alignment horizontal="center" vertical="center"/>
    </xf>
    <xf numFmtId="0" fontId="25" fillId="10" borderId="11" xfId="0" applyFont="1" applyFill="1" applyBorder="1" applyAlignment="1">
      <alignment horizontal="left" vertical="center"/>
    </xf>
    <xf numFmtId="0" fontId="25" fillId="10" borderId="21" xfId="0" applyFont="1" applyFill="1" applyBorder="1" applyAlignment="1">
      <alignment horizontal="center" vertical="center"/>
    </xf>
    <xf numFmtId="0" fontId="25" fillId="10" borderId="11" xfId="0" applyFont="1" applyFill="1" applyBorder="1" applyAlignment="1">
      <alignment horizontal="center" vertical="center"/>
    </xf>
    <xf numFmtId="0" fontId="25" fillId="10" borderId="16" xfId="0" applyFont="1" applyFill="1" applyBorder="1" applyAlignment="1">
      <alignment horizontal="left" vertical="center"/>
    </xf>
    <xf numFmtId="2" fontId="25" fillId="10" borderId="16" xfId="0" applyNumberFormat="1" applyFont="1" applyFill="1" applyBorder="1" applyAlignment="1">
      <alignment horizontal="center" vertical="center"/>
    </xf>
    <xf numFmtId="0" fontId="25" fillId="10" borderId="21" xfId="0" applyFont="1" applyFill="1" applyBorder="1" applyAlignment="1">
      <alignment vertical="center"/>
    </xf>
    <xf numFmtId="0" fontId="25" fillId="10" borderId="6" xfId="0" applyFont="1" applyFill="1" applyBorder="1" applyAlignment="1">
      <alignment horizontal="center" vertical="center"/>
    </xf>
    <xf numFmtId="0" fontId="22" fillId="0" borderId="6" xfId="0" applyFont="1" applyBorder="1" applyAlignment="1">
      <alignment horizontal="left" vertical="center"/>
    </xf>
    <xf numFmtId="3" fontId="22" fillId="0" borderId="6" xfId="0" applyNumberFormat="1" applyFont="1" applyBorder="1" applyAlignment="1">
      <alignment horizontal="center" vertical="center"/>
    </xf>
    <xf numFmtId="0" fontId="22" fillId="0" borderId="6" xfId="0" applyFont="1" applyBorder="1" applyAlignment="1">
      <alignment vertical="center"/>
    </xf>
    <xf numFmtId="3" fontId="56" fillId="0" borderId="6" xfId="0" applyNumberFormat="1" applyFont="1" applyBorder="1" applyAlignment="1">
      <alignment horizontal="center" vertical="center"/>
    </xf>
    <xf numFmtId="4" fontId="22" fillId="0" borderId="6" xfId="0" applyNumberFormat="1" applyFont="1" applyBorder="1" applyAlignment="1">
      <alignment horizontal="center" vertical="center"/>
    </xf>
    <xf numFmtId="3" fontId="22" fillId="0" borderId="6" xfId="2" applyNumberFormat="1" applyFont="1" applyFill="1" applyBorder="1" applyAlignment="1">
      <alignment horizontal="center" vertical="center"/>
    </xf>
    <xf numFmtId="41" fontId="22" fillId="0" borderId="0" xfId="2" applyFont="1" applyAlignment="1">
      <alignment vertical="center"/>
    </xf>
    <xf numFmtId="0" fontId="22" fillId="0" borderId="4" xfId="0" applyFont="1" applyBorder="1" applyAlignment="1">
      <alignment horizontal="left" vertical="center"/>
    </xf>
    <xf numFmtId="3" fontId="22" fillId="0" borderId="4" xfId="0" applyNumberFormat="1" applyFont="1" applyBorder="1" applyAlignment="1">
      <alignment horizontal="center" vertical="center"/>
    </xf>
    <xf numFmtId="0" fontId="22" fillId="0" borderId="4" xfId="0" applyFont="1" applyBorder="1" applyAlignment="1">
      <alignment vertical="center"/>
    </xf>
    <xf numFmtId="3" fontId="56" fillId="0" borderId="4" xfId="0" applyNumberFormat="1" applyFont="1" applyBorder="1" applyAlignment="1">
      <alignment horizontal="center" vertical="center"/>
    </xf>
    <xf numFmtId="3" fontId="22" fillId="0" borderId="4" xfId="2" applyNumberFormat="1" applyFont="1" applyFill="1" applyBorder="1" applyAlignment="1">
      <alignment horizontal="center" vertical="center"/>
    </xf>
    <xf numFmtId="0" fontId="22" fillId="0" borderId="4" xfId="0" applyFont="1" applyBorder="1" applyAlignment="1">
      <alignment horizontal="left" vertical="center" indent="2"/>
    </xf>
    <xf numFmtId="2" fontId="22" fillId="0" borderId="4" xfId="0" applyNumberFormat="1" applyFont="1" applyBorder="1" applyAlignment="1">
      <alignment horizontal="center" vertical="center"/>
    </xf>
    <xf numFmtId="2" fontId="56" fillId="0" borderId="4" xfId="0" applyNumberFormat="1" applyFont="1" applyBorder="1" applyAlignment="1">
      <alignment horizontal="center" vertical="center"/>
    </xf>
    <xf numFmtId="3" fontId="22" fillId="0" borderId="0" xfId="0" applyNumberFormat="1" applyFont="1" applyAlignment="1">
      <alignment vertical="center"/>
    </xf>
    <xf numFmtId="182" fontId="22" fillId="0" borderId="4" xfId="0" applyNumberFormat="1" applyFont="1" applyBorder="1" applyAlignment="1">
      <alignment horizontal="center" vertical="center"/>
    </xf>
    <xf numFmtId="0" fontId="25" fillId="13" borderId="16" xfId="0" applyFont="1" applyFill="1" applyBorder="1" applyAlignment="1">
      <alignment horizontal="left" vertical="center"/>
    </xf>
    <xf numFmtId="0" fontId="22" fillId="13" borderId="50" xfId="0" applyFont="1" applyFill="1" applyBorder="1" applyAlignment="1">
      <alignment horizontal="center" vertical="center"/>
    </xf>
    <xf numFmtId="0" fontId="22" fillId="13" borderId="50" xfId="0" applyFont="1" applyFill="1" applyBorder="1" applyAlignment="1">
      <alignment vertical="center"/>
    </xf>
    <xf numFmtId="3" fontId="25" fillId="14" borderId="21" xfId="0" applyNumberFormat="1" applyFont="1" applyFill="1" applyBorder="1" applyAlignment="1">
      <alignment horizontal="center" vertical="center"/>
    </xf>
    <xf numFmtId="189" fontId="30" fillId="4" borderId="11" xfId="0" applyNumberFormat="1" applyFont="1" applyFill="1" applyBorder="1" applyAlignment="1">
      <alignment horizontal="center" vertical="center"/>
    </xf>
    <xf numFmtId="3" fontId="25" fillId="0" borderId="0" xfId="0" applyNumberFormat="1" applyFont="1" applyAlignment="1">
      <alignment vertical="center"/>
    </xf>
    <xf numFmtId="0" fontId="57" fillId="0" borderId="0" xfId="0" applyFont="1" applyAlignment="1">
      <alignment vertical="center"/>
    </xf>
    <xf numFmtId="0" fontId="25" fillId="10" borderId="27" xfId="0" applyFont="1" applyFill="1" applyBorder="1" applyAlignment="1">
      <alignment horizontal="center" vertical="center"/>
    </xf>
    <xf numFmtId="0" fontId="25" fillId="5" borderId="14" xfId="0" applyFont="1" applyFill="1" applyBorder="1" applyAlignment="1">
      <alignment horizontal="left" vertical="center"/>
    </xf>
    <xf numFmtId="2" fontId="25" fillId="5" borderId="6" xfId="0" applyNumberFormat="1" applyFont="1" applyFill="1" applyBorder="1" applyAlignment="1">
      <alignment horizontal="center" vertical="center"/>
    </xf>
    <xf numFmtId="0" fontId="25" fillId="5" borderId="8" xfId="0" applyFont="1" applyFill="1" applyBorder="1" applyAlignment="1">
      <alignment vertical="center"/>
    </xf>
    <xf numFmtId="0" fontId="25" fillId="5" borderId="8" xfId="0" applyFont="1" applyFill="1" applyBorder="1" applyAlignment="1">
      <alignment horizontal="center" vertical="center"/>
    </xf>
    <xf numFmtId="0" fontId="22" fillId="5" borderId="8" xfId="0" applyFont="1" applyFill="1" applyBorder="1" applyAlignment="1">
      <alignment horizontal="left" vertical="center"/>
    </xf>
    <xf numFmtId="0" fontId="22" fillId="5" borderId="0" xfId="0" applyFont="1" applyFill="1" applyAlignment="1">
      <alignment vertical="center"/>
    </xf>
    <xf numFmtId="1" fontId="22" fillId="0" borderId="4" xfId="0" applyNumberFormat="1" applyFont="1" applyBorder="1" applyAlignment="1">
      <alignment horizontal="center" vertical="center"/>
    </xf>
    <xf numFmtId="0" fontId="22" fillId="0" borderId="14" xfId="0" applyFont="1" applyBorder="1" applyAlignment="1">
      <alignment vertical="center"/>
    </xf>
    <xf numFmtId="3" fontId="25" fillId="13" borderId="50" xfId="0" applyNumberFormat="1" applyFont="1" applyFill="1" applyBorder="1" applyAlignment="1">
      <alignment horizontal="center" vertical="center"/>
    </xf>
    <xf numFmtId="3" fontId="25" fillId="5" borderId="0" xfId="0" applyNumberFormat="1" applyFont="1" applyFill="1" applyAlignment="1">
      <alignment horizontal="center" vertical="center"/>
    </xf>
    <xf numFmtId="3" fontId="22" fillId="0" borderId="14" xfId="2" applyNumberFormat="1" applyFont="1" applyFill="1" applyBorder="1" applyAlignment="1">
      <alignment horizontal="center" vertical="center"/>
    </xf>
    <xf numFmtId="0" fontId="58" fillId="0" borderId="0" xfId="0" applyFont="1" applyAlignment="1">
      <alignment vertical="center"/>
    </xf>
    <xf numFmtId="0" fontId="25" fillId="0" borderId="0" xfId="0" applyFont="1" applyAlignment="1">
      <alignment vertical="center"/>
    </xf>
    <xf numFmtId="0" fontId="59" fillId="15" borderId="0" xfId="0" applyFont="1" applyFill="1" applyAlignment="1">
      <alignment horizontal="center" vertical="center"/>
    </xf>
    <xf numFmtId="0" fontId="60" fillId="0" borderId="0" xfId="0" applyFont="1" applyAlignment="1">
      <alignment vertical="center"/>
    </xf>
    <xf numFmtId="0" fontId="25" fillId="0" borderId="4" xfId="0" applyFont="1" applyBorder="1" applyAlignment="1">
      <alignment horizontal="left" vertical="center"/>
    </xf>
    <xf numFmtId="0" fontId="59" fillId="0" borderId="4" xfId="0" applyFont="1" applyBorder="1" applyAlignment="1">
      <alignment horizontal="center" vertical="center"/>
    </xf>
    <xf numFmtId="0" fontId="59" fillId="0" borderId="4" xfId="0" applyFont="1" applyBorder="1" applyAlignment="1">
      <alignment horizontal="center" vertical="center" wrapText="1"/>
    </xf>
    <xf numFmtId="3" fontId="59" fillId="0" borderId="4" xfId="0" applyNumberFormat="1" applyFont="1" applyBorder="1" applyAlignment="1">
      <alignment horizontal="center" vertical="center"/>
    </xf>
    <xf numFmtId="0" fontId="22" fillId="0" borderId="4" xfId="0" applyFont="1" applyBorder="1" applyAlignment="1">
      <alignment horizontal="center" vertical="center"/>
    </xf>
    <xf numFmtId="3" fontId="22" fillId="0" borderId="4" xfId="14" applyNumberFormat="1" applyFont="1" applyBorder="1" applyAlignment="1">
      <alignment horizontal="center" vertical="center"/>
    </xf>
    <xf numFmtId="0" fontId="22" fillId="0" borderId="0" xfId="0" applyFont="1" applyAlignment="1">
      <alignment horizontal="left" vertical="center"/>
    </xf>
    <xf numFmtId="4" fontId="22" fillId="0" borderId="4" xfId="0" applyNumberFormat="1" applyFont="1" applyBorder="1" applyAlignment="1">
      <alignment horizontal="center" vertical="center"/>
    </xf>
    <xf numFmtId="3" fontId="60" fillId="0" borderId="130" xfId="14" applyNumberFormat="1" applyFont="1" applyBorder="1" applyAlignment="1">
      <alignment horizontal="center" vertical="center"/>
    </xf>
    <xf numFmtId="179" fontId="22" fillId="0" borderId="4" xfId="14" applyNumberFormat="1" applyFont="1" applyBorder="1" applyAlignment="1">
      <alignment vertical="center"/>
    </xf>
    <xf numFmtId="0" fontId="59" fillId="0" borderId="8" xfId="0" applyFont="1" applyBorder="1" applyAlignment="1">
      <alignment horizontal="center" vertical="center"/>
    </xf>
    <xf numFmtId="0" fontId="60" fillId="0" borderId="123" xfId="0" applyFont="1" applyBorder="1" applyAlignment="1">
      <alignment horizontal="left" vertical="center"/>
    </xf>
    <xf numFmtId="3" fontId="60" fillId="0" borderId="123" xfId="14" applyNumberFormat="1" applyFont="1" applyBorder="1" applyAlignment="1">
      <alignment horizontal="center" vertical="center"/>
    </xf>
    <xf numFmtId="0" fontId="59" fillId="15" borderId="0" xfId="0" applyFont="1" applyFill="1" applyAlignment="1">
      <alignment horizontal="center"/>
    </xf>
    <xf numFmtId="0" fontId="0" fillId="0" borderId="104" xfId="0" applyBorder="1" applyAlignment="1">
      <alignment horizontal="center" vertical="center"/>
    </xf>
    <xf numFmtId="0" fontId="22" fillId="0" borderId="106" xfId="0" applyFont="1" applyBorder="1" applyAlignment="1">
      <alignment horizontal="left" vertical="center"/>
    </xf>
    <xf numFmtId="0" fontId="22" fillId="0" borderId="106" xfId="0" applyFont="1" applyBorder="1" applyAlignment="1">
      <alignment horizontal="center" vertical="center"/>
    </xf>
    <xf numFmtId="4" fontId="22" fillId="0" borderId="106" xfId="0" applyNumberFormat="1" applyFont="1" applyBorder="1" applyAlignment="1">
      <alignment horizontal="center" vertical="center"/>
    </xf>
    <xf numFmtId="3" fontId="22" fillId="0" borderId="106" xfId="0" applyNumberFormat="1" applyFont="1" applyBorder="1" applyAlignment="1">
      <alignment horizontal="center" vertical="center"/>
    </xf>
    <xf numFmtId="3" fontId="22" fillId="0" borderId="108" xfId="0" applyNumberFormat="1" applyFont="1" applyBorder="1" applyAlignment="1">
      <alignment horizontal="center" vertical="center"/>
    </xf>
    <xf numFmtId="0" fontId="0" fillId="0" borderId="109" xfId="0" applyBorder="1" applyAlignment="1">
      <alignment horizontal="center" vertical="center"/>
    </xf>
    <xf numFmtId="0" fontId="22" fillId="0" borderId="62" xfId="0" applyFont="1" applyBorder="1" applyAlignment="1">
      <alignment horizontal="left" vertical="center"/>
    </xf>
    <xf numFmtId="0" fontId="22" fillId="0" borderId="62" xfId="0" applyFont="1" applyBorder="1" applyAlignment="1">
      <alignment horizontal="center" vertical="center"/>
    </xf>
    <xf numFmtId="4" fontId="22" fillId="0" borderId="62" xfId="0" applyNumberFormat="1" applyFont="1" applyBorder="1" applyAlignment="1">
      <alignment horizontal="center" vertical="center"/>
    </xf>
    <xf numFmtId="3" fontId="22" fillId="0" borderId="62" xfId="0" applyNumberFormat="1" applyFont="1" applyBorder="1" applyAlignment="1">
      <alignment horizontal="center" vertical="center"/>
    </xf>
    <xf numFmtId="3" fontId="22" fillId="0" borderId="95" xfId="0" applyNumberFormat="1" applyFont="1" applyBorder="1" applyAlignment="1">
      <alignment horizontal="center" vertical="center"/>
    </xf>
    <xf numFmtId="0" fontId="0" fillId="0" borderId="150" xfId="0" applyBorder="1" applyAlignment="1">
      <alignment horizontal="center" vertical="center"/>
    </xf>
    <xf numFmtId="0" fontId="22" fillId="0" borderId="113" xfId="0" applyFont="1" applyBorder="1" applyAlignment="1">
      <alignment horizontal="left" vertical="center"/>
    </xf>
    <xf numFmtId="0" fontId="22" fillId="0" borderId="113" xfId="0" applyFont="1" applyBorder="1" applyAlignment="1">
      <alignment horizontal="center" vertical="center"/>
    </xf>
    <xf numFmtId="4" fontId="22" fillId="0" borderId="113" xfId="0" applyNumberFormat="1" applyFont="1" applyBorder="1" applyAlignment="1">
      <alignment horizontal="center" vertical="center"/>
    </xf>
    <xf numFmtId="3" fontId="22" fillId="0" borderId="113" xfId="0" applyNumberFormat="1" applyFont="1" applyBorder="1" applyAlignment="1">
      <alignment horizontal="center" vertical="center"/>
    </xf>
    <xf numFmtId="3" fontId="22" fillId="0" borderId="114" xfId="0" applyNumberFormat="1" applyFont="1" applyBorder="1" applyAlignment="1">
      <alignment horizontal="center" vertical="center"/>
    </xf>
    <xf numFmtId="3" fontId="62" fillId="4" borderId="2" xfId="0" applyNumberFormat="1" applyFont="1" applyFill="1" applyBorder="1" applyAlignment="1">
      <alignment horizontal="center" vertical="center"/>
    </xf>
    <xf numFmtId="0" fontId="25" fillId="10" borderId="11" xfId="0" applyFont="1" applyFill="1" applyBorder="1" applyAlignment="1">
      <alignment horizontal="center" vertical="center" wrapText="1"/>
    </xf>
    <xf numFmtId="0" fontId="25" fillId="10" borderId="2" xfId="0" applyFont="1" applyFill="1" applyBorder="1" applyAlignment="1">
      <alignment vertical="center"/>
    </xf>
    <xf numFmtId="3" fontId="25" fillId="10" borderId="57" xfId="0" applyNumberFormat="1" applyFont="1" applyFill="1" applyBorder="1" applyAlignment="1">
      <alignment horizontal="center" vertical="center"/>
    </xf>
    <xf numFmtId="3" fontId="25" fillId="10" borderId="2" xfId="0" applyNumberFormat="1" applyFont="1" applyFill="1" applyBorder="1" applyAlignment="1">
      <alignment horizontal="center" vertical="center"/>
    </xf>
    <xf numFmtId="0" fontId="25" fillId="10" borderId="6" xfId="0" applyFont="1" applyFill="1" applyBorder="1" applyAlignment="1">
      <alignment vertical="center"/>
    </xf>
    <xf numFmtId="0" fontId="22" fillId="0" borderId="6" xfId="0" applyFont="1" applyBorder="1" applyAlignment="1">
      <alignment horizontal="center" vertical="center"/>
    </xf>
    <xf numFmtId="181" fontId="22" fillId="0" borderId="6" xfId="0" applyNumberFormat="1" applyFont="1" applyBorder="1" applyAlignment="1">
      <alignment horizontal="center" vertical="center"/>
    </xf>
    <xf numFmtId="189" fontId="22" fillId="0" borderId="6" xfId="15" applyNumberFormat="1" applyFont="1" applyBorder="1" applyAlignment="1">
      <alignment horizontal="center" vertical="center"/>
    </xf>
    <xf numFmtId="0" fontId="22" fillId="0" borderId="11" xfId="0" applyFont="1" applyBorder="1" applyAlignment="1">
      <alignment horizontal="left" vertical="center"/>
    </xf>
    <xf numFmtId="3" fontId="22" fillId="4" borderId="11" xfId="0" applyNumberFormat="1" applyFont="1" applyFill="1" applyBorder="1" applyAlignment="1">
      <alignment horizontal="center" vertical="center"/>
    </xf>
    <xf numFmtId="0" fontId="22" fillId="4" borderId="11" xfId="0" applyFont="1" applyFill="1" applyBorder="1" applyAlignment="1">
      <alignment horizontal="center" vertical="center"/>
    </xf>
    <xf numFmtId="189" fontId="22" fillId="0" borderId="4" xfId="15" applyNumberFormat="1" applyFont="1" applyBorder="1" applyAlignment="1">
      <alignment horizontal="center" vertical="center"/>
    </xf>
    <xf numFmtId="41" fontId="22" fillId="0" borderId="0" xfId="15" applyFont="1" applyAlignment="1">
      <alignment vertical="center"/>
    </xf>
    <xf numFmtId="189" fontId="25" fillId="13" borderId="11" xfId="0" applyNumberFormat="1" applyFont="1" applyFill="1" applyBorder="1" applyAlignment="1">
      <alignment horizontal="center" vertical="center"/>
    </xf>
    <xf numFmtId="43" fontId="60" fillId="0" borderId="0" xfId="0" applyNumberFormat="1" applyFont="1" applyAlignment="1">
      <alignment horizontal="right" vertical="center"/>
    </xf>
    <xf numFmtId="4" fontId="22" fillId="0" borderId="6" xfId="0" applyNumberFormat="1" applyFont="1" applyBorder="1" applyAlignment="1">
      <alignment horizontal="right" vertical="center"/>
    </xf>
    <xf numFmtId="3" fontId="22" fillId="0" borderId="6" xfId="0" applyNumberFormat="1" applyFont="1" applyBorder="1" applyAlignment="1">
      <alignment vertical="center"/>
    </xf>
    <xf numFmtId="41" fontId="22" fillId="0" borderId="6" xfId="15" applyFont="1" applyBorder="1" applyAlignment="1">
      <alignment horizontal="right" vertical="center"/>
    </xf>
    <xf numFmtId="41" fontId="22" fillId="0" borderId="4" xfId="15" applyFont="1" applyBorder="1" applyAlignment="1">
      <alignment horizontal="right" vertical="center"/>
    </xf>
    <xf numFmtId="0" fontId="25" fillId="0" borderId="0" xfId="0" applyFont="1" applyAlignment="1">
      <alignment horizontal="left" vertical="center"/>
    </xf>
    <xf numFmtId="3" fontId="25" fillId="4" borderId="11" xfId="0" applyNumberFormat="1" applyFont="1" applyFill="1" applyBorder="1" applyAlignment="1">
      <alignment horizontal="center" vertical="center"/>
    </xf>
    <xf numFmtId="0" fontId="63" fillId="0" borderId="0" xfId="0" applyFont="1" applyAlignment="1">
      <alignment vertical="center"/>
    </xf>
    <xf numFmtId="0" fontId="25" fillId="0" borderId="0" xfId="0" applyFont="1" applyAlignment="1">
      <alignment horizontal="center" vertical="center"/>
    </xf>
    <xf numFmtId="4" fontId="22" fillId="0" borderId="0" xfId="0" applyNumberFormat="1" applyFont="1" applyAlignment="1">
      <alignment vertical="center"/>
    </xf>
    <xf numFmtId="3" fontId="26" fillId="4" borderId="40" xfId="7" applyNumberFormat="1" applyFont="1" applyFill="1" applyBorder="1" applyAlignment="1">
      <alignment horizontal="center" vertical="center"/>
    </xf>
    <xf numFmtId="3" fontId="22" fillId="4" borderId="0" xfId="0" applyNumberFormat="1" applyFont="1" applyFill="1" applyAlignment="1">
      <alignment horizontal="right" vertical="center"/>
    </xf>
    <xf numFmtId="3" fontId="26" fillId="4" borderId="98" xfId="7" applyNumberFormat="1" applyFont="1" applyFill="1" applyBorder="1" applyAlignment="1">
      <alignment horizontal="center" vertical="center"/>
    </xf>
    <xf numFmtId="3" fontId="27" fillId="4" borderId="40" xfId="0" applyNumberFormat="1" applyFont="1" applyFill="1" applyBorder="1" applyAlignment="1">
      <alignment horizontal="center" vertical="center"/>
    </xf>
    <xf numFmtId="3" fontId="26" fillId="4" borderId="65" xfId="7" applyNumberFormat="1" applyFont="1" applyFill="1" applyBorder="1" applyAlignment="1">
      <alignment horizontal="center" vertical="center"/>
    </xf>
    <xf numFmtId="176" fontId="2" fillId="0" borderId="3" xfId="0" applyNumberFormat="1" applyFont="1" applyBorder="1"/>
    <xf numFmtId="1" fontId="25" fillId="4" borderId="21" xfId="0" applyNumberFormat="1" applyFont="1" applyFill="1" applyBorder="1" applyAlignment="1">
      <alignment horizontal="center" vertical="center"/>
    </xf>
    <xf numFmtId="0" fontId="10" fillId="0" borderId="0" xfId="16" applyFont="1" applyAlignment="1">
      <alignment horizontal="left" vertical="center"/>
    </xf>
    <xf numFmtId="0" fontId="64" fillId="0" borderId="0" xfId="16" applyFont="1"/>
    <xf numFmtId="0" fontId="64" fillId="0" borderId="0" xfId="16" applyFont="1" applyAlignment="1">
      <alignment horizontal="center" vertical="center"/>
    </xf>
    <xf numFmtId="0" fontId="64" fillId="5" borderId="0" xfId="16" applyFont="1" applyFill="1"/>
    <xf numFmtId="0" fontId="9" fillId="0" borderId="0" xfId="16" applyFont="1" applyAlignment="1">
      <alignment horizontal="center" vertical="center"/>
    </xf>
    <xf numFmtId="0" fontId="9" fillId="5" borderId="0" xfId="16" applyFont="1" applyFill="1" applyAlignment="1">
      <alignment horizontal="center" vertical="center"/>
    </xf>
    <xf numFmtId="0" fontId="65" fillId="0" borderId="0" xfId="16" applyFont="1" applyAlignment="1">
      <alignment horizontal="left" vertical="center"/>
    </xf>
    <xf numFmtId="0" fontId="66" fillId="0" borderId="0" xfId="16" applyFont="1" applyAlignment="1">
      <alignment horizontal="left" vertical="center"/>
    </xf>
    <xf numFmtId="0" fontId="66" fillId="0" borderId="0" xfId="16" applyFont="1" applyAlignment="1">
      <alignment horizontal="center" vertical="center"/>
    </xf>
    <xf numFmtId="0" fontId="66" fillId="5" borderId="0" xfId="16" applyFont="1" applyFill="1" applyAlignment="1">
      <alignment horizontal="left" vertical="center"/>
    </xf>
    <xf numFmtId="0" fontId="9" fillId="5" borderId="0" xfId="16" applyFont="1" applyFill="1" applyAlignment="1">
      <alignment horizontal="center" vertical="center" wrapText="1"/>
    </xf>
    <xf numFmtId="0" fontId="9" fillId="3" borderId="6" xfId="16" applyFont="1" applyFill="1" applyBorder="1" applyAlignment="1">
      <alignment horizontal="center" vertical="center" wrapText="1"/>
    </xf>
    <xf numFmtId="0" fontId="9" fillId="6" borderId="78" xfId="16" applyFont="1" applyFill="1" applyBorder="1" applyAlignment="1">
      <alignment horizontal="center" vertical="center"/>
    </xf>
    <xf numFmtId="0" fontId="9" fillId="6" borderId="6" xfId="16" applyFont="1" applyFill="1" applyBorder="1" applyAlignment="1">
      <alignment vertical="center"/>
    </xf>
    <xf numFmtId="0" fontId="10" fillId="6" borderId="6" xfId="16" applyFont="1" applyFill="1" applyBorder="1" applyAlignment="1">
      <alignment horizontal="center" vertical="center"/>
    </xf>
    <xf numFmtId="168" fontId="10" fillId="6" borderId="6" xfId="5" applyNumberFormat="1" applyFont="1" applyFill="1" applyBorder="1" applyAlignment="1">
      <alignment vertical="center"/>
    </xf>
    <xf numFmtId="168" fontId="10" fillId="6" borderId="151" xfId="5" applyNumberFormat="1" applyFont="1" applyFill="1" applyBorder="1" applyAlignment="1">
      <alignment horizontal="center" vertical="center"/>
    </xf>
    <xf numFmtId="168" fontId="10" fillId="5" borderId="0" xfId="5" applyNumberFormat="1" applyFont="1" applyFill="1" applyBorder="1" applyAlignment="1">
      <alignment vertical="center"/>
    </xf>
    <xf numFmtId="0" fontId="9" fillId="0" borderId="31" xfId="16" applyFont="1" applyBorder="1" applyAlignment="1">
      <alignment horizontal="center" vertical="center"/>
    </xf>
    <xf numFmtId="0" fontId="67" fillId="0" borderId="4" xfId="16" applyFont="1" applyBorder="1" applyAlignment="1">
      <alignment vertical="center"/>
    </xf>
    <xf numFmtId="0" fontId="10" fillId="0" borderId="4" xfId="16" applyFont="1" applyBorder="1" applyAlignment="1">
      <alignment horizontal="center" vertical="center"/>
    </xf>
    <xf numFmtId="168" fontId="10" fillId="0" borderId="4" xfId="5" applyNumberFormat="1" applyFont="1" applyFill="1" applyBorder="1" applyAlignment="1">
      <alignment vertical="center"/>
    </xf>
    <xf numFmtId="168" fontId="10" fillId="5" borderId="4" xfId="5" applyNumberFormat="1" applyFont="1" applyFill="1" applyBorder="1" applyAlignment="1">
      <alignment vertical="center"/>
    </xf>
    <xf numFmtId="168" fontId="10" fillId="0" borderId="128" xfId="5" applyNumberFormat="1" applyFont="1" applyFill="1" applyBorder="1" applyAlignment="1">
      <alignment horizontal="center" vertical="center"/>
    </xf>
    <xf numFmtId="168" fontId="64" fillId="0" borderId="0" xfId="16" applyNumberFormat="1" applyFont="1"/>
    <xf numFmtId="168" fontId="64" fillId="0" borderId="0" xfId="5" applyNumberFormat="1" applyFont="1"/>
    <xf numFmtId="0" fontId="10" fillId="16" borderId="4" xfId="16" applyFont="1" applyFill="1" applyBorder="1" applyAlignment="1">
      <alignment vertical="center"/>
    </xf>
    <xf numFmtId="0" fontId="10" fillId="16" borderId="4" xfId="16" applyFont="1" applyFill="1" applyBorder="1" applyAlignment="1">
      <alignment horizontal="center" vertical="center"/>
    </xf>
    <xf numFmtId="168" fontId="10" fillId="16" borderId="4" xfId="5" applyNumberFormat="1" applyFont="1" applyFill="1" applyBorder="1" applyAlignment="1">
      <alignment vertical="center"/>
    </xf>
    <xf numFmtId="9" fontId="10" fillId="16" borderId="4" xfId="5" applyNumberFormat="1" applyFont="1" applyFill="1" applyBorder="1" applyAlignment="1">
      <alignment horizontal="right" vertical="center"/>
    </xf>
    <xf numFmtId="168" fontId="9" fillId="16" borderId="28" xfId="5" applyNumberFormat="1" applyFont="1" applyFill="1" applyBorder="1" applyAlignment="1">
      <alignment horizontal="center" vertical="center"/>
    </xf>
    <xf numFmtId="164" fontId="64" fillId="0" borderId="0" xfId="12" applyFont="1"/>
    <xf numFmtId="0" fontId="10" fillId="5" borderId="4" xfId="16" applyFont="1" applyFill="1" applyBorder="1" applyAlignment="1">
      <alignment vertical="center"/>
    </xf>
    <xf numFmtId="0" fontId="10" fillId="5" borderId="4" xfId="16" applyFont="1" applyFill="1" applyBorder="1" applyAlignment="1">
      <alignment horizontal="center" vertical="center"/>
    </xf>
    <xf numFmtId="166" fontId="10" fillId="0" borderId="4" xfId="5" applyFont="1" applyFill="1" applyBorder="1" applyAlignment="1">
      <alignment horizontal="right" vertical="center"/>
    </xf>
    <xf numFmtId="166" fontId="10" fillId="0" borderId="128" xfId="5" applyFont="1" applyFill="1" applyBorder="1" applyAlignment="1">
      <alignment horizontal="center" vertical="center"/>
    </xf>
    <xf numFmtId="166" fontId="10" fillId="5" borderId="0" xfId="5" applyFont="1" applyFill="1" applyBorder="1" applyAlignment="1">
      <alignment horizontal="right" vertical="center"/>
    </xf>
    <xf numFmtId="168" fontId="10" fillId="16" borderId="28" xfId="5" applyNumberFormat="1" applyFont="1" applyFill="1" applyBorder="1" applyAlignment="1">
      <alignment horizontal="center" vertical="center"/>
    </xf>
    <xf numFmtId="166" fontId="10" fillId="0" borderId="0" xfId="16" applyNumberFormat="1" applyFont="1" applyAlignment="1">
      <alignment vertical="center"/>
    </xf>
    <xf numFmtId="0" fontId="66" fillId="5" borderId="4" xfId="16" quotePrefix="1" applyFont="1" applyFill="1" applyBorder="1" applyAlignment="1">
      <alignment vertical="center"/>
    </xf>
    <xf numFmtId="0" fontId="66" fillId="5" borderId="4" xfId="16" applyFont="1" applyFill="1" applyBorder="1" applyAlignment="1">
      <alignment horizontal="center" vertical="center"/>
    </xf>
    <xf numFmtId="190" fontId="10" fillId="5" borderId="4" xfId="5" applyNumberFormat="1" applyFont="1" applyFill="1" applyBorder="1" applyAlignment="1">
      <alignment vertical="center"/>
    </xf>
    <xf numFmtId="166" fontId="10" fillId="5" borderId="4" xfId="5" applyFont="1" applyFill="1" applyBorder="1" applyAlignment="1">
      <alignment vertical="center"/>
    </xf>
    <xf numFmtId="9" fontId="10" fillId="0" borderId="4" xfId="5" applyNumberFormat="1" applyFont="1" applyFill="1" applyBorder="1" applyAlignment="1">
      <alignment horizontal="right" vertical="center"/>
    </xf>
    <xf numFmtId="166" fontId="10" fillId="0" borderId="28" xfId="5" applyFont="1" applyFill="1" applyBorder="1" applyAlignment="1">
      <alignment horizontal="center" vertical="center"/>
    </xf>
    <xf numFmtId="166" fontId="10" fillId="5" borderId="0" xfId="5" applyFont="1" applyFill="1" applyBorder="1" applyAlignment="1">
      <alignment vertical="center"/>
    </xf>
    <xf numFmtId="166" fontId="64" fillId="0" borderId="0" xfId="5" applyFont="1"/>
    <xf numFmtId="0" fontId="36" fillId="5" borderId="4" xfId="16" applyFont="1" applyFill="1" applyBorder="1" applyAlignment="1">
      <alignment vertical="center"/>
    </xf>
    <xf numFmtId="9" fontId="10" fillId="0" borderId="128" xfId="5" applyNumberFormat="1" applyFont="1" applyFill="1" applyBorder="1" applyAlignment="1">
      <alignment horizontal="center" vertical="center"/>
    </xf>
    <xf numFmtId="0" fontId="10" fillId="5" borderId="4" xfId="16" quotePrefix="1" applyFont="1" applyFill="1" applyBorder="1" applyAlignment="1">
      <alignment vertical="center"/>
    </xf>
    <xf numFmtId="0" fontId="10" fillId="5" borderId="4" xfId="16" quotePrefix="1" applyFont="1" applyFill="1" applyBorder="1" applyAlignment="1">
      <alignment horizontal="center" vertical="center"/>
    </xf>
    <xf numFmtId="168" fontId="10" fillId="0" borderId="28" xfId="5" applyNumberFormat="1" applyFont="1" applyFill="1" applyBorder="1" applyAlignment="1">
      <alignment horizontal="center" vertical="center"/>
    </xf>
    <xf numFmtId="0" fontId="10" fillId="0" borderId="2" xfId="16" quotePrefix="1" applyFont="1" applyBorder="1" applyAlignment="1">
      <alignment vertical="center"/>
    </xf>
    <xf numFmtId="0" fontId="10" fillId="0" borderId="2" xfId="16" quotePrefix="1" applyFont="1" applyBorder="1" applyAlignment="1">
      <alignment horizontal="center" vertical="center"/>
    </xf>
    <xf numFmtId="168" fontId="10" fillId="0" borderId="2" xfId="5" applyNumberFormat="1" applyFont="1" applyFill="1" applyBorder="1" applyAlignment="1">
      <alignment vertical="center"/>
    </xf>
    <xf numFmtId="168" fontId="10" fillId="0" borderId="81" xfId="5" applyNumberFormat="1" applyFont="1" applyFill="1" applyBorder="1" applyAlignment="1">
      <alignment horizontal="center" vertical="center"/>
    </xf>
    <xf numFmtId="0" fontId="10" fillId="0" borderId="4" xfId="16" quotePrefix="1" applyFont="1" applyBorder="1" applyAlignment="1">
      <alignment vertical="center"/>
    </xf>
    <xf numFmtId="0" fontId="10" fillId="0" borderId="4" xfId="16" quotePrefix="1" applyFont="1" applyBorder="1" applyAlignment="1">
      <alignment horizontal="center" vertical="center"/>
    </xf>
    <xf numFmtId="168" fontId="10" fillId="5" borderId="6" xfId="5" applyNumberFormat="1" applyFont="1" applyFill="1" applyBorder="1" applyAlignment="1">
      <alignment vertical="center"/>
    </xf>
    <xf numFmtId="166" fontId="10" fillId="0" borderId="6" xfId="5" applyFont="1" applyFill="1" applyBorder="1" applyAlignment="1">
      <alignment horizontal="right" vertical="center"/>
    </xf>
    <xf numFmtId="0" fontId="64" fillId="0" borderId="0" xfId="16" applyFont="1" applyAlignment="1">
      <alignment vertical="center"/>
    </xf>
    <xf numFmtId="0" fontId="68" fillId="0" borderId="4" xfId="16" applyFont="1" applyBorder="1" applyAlignment="1">
      <alignment vertical="center"/>
    </xf>
    <xf numFmtId="168" fontId="10" fillId="5" borderId="2" xfId="5" applyNumberFormat="1" applyFont="1" applyFill="1" applyBorder="1" applyAlignment="1">
      <alignment vertical="center"/>
    </xf>
    <xf numFmtId="0" fontId="36" fillId="0" borderId="6" xfId="16" applyFont="1" applyBorder="1" applyAlignment="1">
      <alignment vertical="center"/>
    </xf>
    <xf numFmtId="0" fontId="68" fillId="0" borderId="6" xfId="16" applyFont="1" applyBorder="1" applyAlignment="1">
      <alignment horizontal="center" vertical="center"/>
    </xf>
    <xf numFmtId="168" fontId="10" fillId="0" borderId="6" xfId="5" applyNumberFormat="1" applyFont="1" applyFill="1" applyBorder="1" applyAlignment="1">
      <alignment vertical="center"/>
    </xf>
    <xf numFmtId="168" fontId="10" fillId="0" borderId="151" xfId="5" applyNumberFormat="1" applyFont="1" applyFill="1" applyBorder="1" applyAlignment="1">
      <alignment horizontal="center" vertical="center"/>
    </xf>
    <xf numFmtId="168" fontId="9" fillId="0" borderId="128" xfId="5" applyNumberFormat="1" applyFont="1" applyFill="1" applyBorder="1" applyAlignment="1">
      <alignment horizontal="center" vertical="center"/>
    </xf>
    <xf numFmtId="0" fontId="10" fillId="16" borderId="4" xfId="16" quotePrefix="1" applyFont="1" applyFill="1" applyBorder="1" applyAlignment="1">
      <alignment vertical="center"/>
    </xf>
    <xf numFmtId="0" fontId="10" fillId="16" borderId="4" xfId="16" quotePrefix="1" applyFont="1" applyFill="1" applyBorder="1" applyAlignment="1">
      <alignment horizontal="center" vertical="center"/>
    </xf>
    <xf numFmtId="168" fontId="9" fillId="16" borderId="128" xfId="5" applyNumberFormat="1" applyFont="1" applyFill="1" applyBorder="1" applyAlignment="1">
      <alignment horizontal="center" vertical="center"/>
    </xf>
    <xf numFmtId="43" fontId="64" fillId="0" borderId="0" xfId="16" applyNumberFormat="1" applyFont="1"/>
    <xf numFmtId="168" fontId="9" fillId="0" borderId="24" xfId="5" applyNumberFormat="1" applyFont="1" applyFill="1" applyBorder="1" applyAlignment="1">
      <alignment horizontal="center" vertical="center"/>
    </xf>
    <xf numFmtId="0" fontId="10" fillId="0" borderId="6" xfId="16" quotePrefix="1" applyFont="1" applyBorder="1" applyAlignment="1">
      <alignment horizontal="center" vertical="center"/>
    </xf>
    <xf numFmtId="0" fontId="10" fillId="0" borderId="2" xfId="16" applyFont="1" applyBorder="1" applyAlignment="1">
      <alignment horizontal="center" vertical="center"/>
    </xf>
    <xf numFmtId="166" fontId="10" fillId="0" borderId="2" xfId="5" applyFont="1" applyFill="1" applyBorder="1" applyAlignment="1">
      <alignment horizontal="right" vertical="center"/>
    </xf>
    <xf numFmtId="0" fontId="9" fillId="5" borderId="31" xfId="16" applyFont="1" applyFill="1" applyBorder="1" applyAlignment="1">
      <alignment horizontal="center" vertical="center"/>
    </xf>
    <xf numFmtId="168" fontId="10" fillId="0" borderId="79" xfId="5" applyNumberFormat="1" applyFont="1" applyFill="1" applyBorder="1" applyAlignment="1">
      <alignment horizontal="center" vertical="center"/>
    </xf>
    <xf numFmtId="0" fontId="36" fillId="0" borderId="4" xfId="16" applyFont="1" applyBorder="1" applyAlignment="1">
      <alignment vertical="center"/>
    </xf>
    <xf numFmtId="166" fontId="10" fillId="16" borderId="4" xfId="5" applyFont="1" applyFill="1" applyBorder="1" applyAlignment="1">
      <alignment horizontal="right" vertical="center"/>
    </xf>
    <xf numFmtId="0" fontId="68" fillId="0" borderId="4" xfId="16" applyFont="1" applyBorder="1" applyAlignment="1">
      <alignment horizontal="center" vertical="center"/>
    </xf>
    <xf numFmtId="0" fontId="10" fillId="0" borderId="2" xfId="16" applyFont="1" applyBorder="1" applyAlignment="1">
      <alignment vertical="center"/>
    </xf>
    <xf numFmtId="0" fontId="9" fillId="6" borderId="78" xfId="16" applyFont="1" applyFill="1" applyBorder="1" applyAlignment="1">
      <alignment horizontal="center" vertical="top"/>
    </xf>
    <xf numFmtId="0" fontId="9" fillId="6" borderId="6" xfId="16" quotePrefix="1" applyFont="1" applyFill="1" applyBorder="1" applyAlignment="1">
      <alignment vertical="center"/>
    </xf>
    <xf numFmtId="166" fontId="10" fillId="6" borderId="6" xfId="5" applyFont="1" applyFill="1" applyBorder="1" applyAlignment="1">
      <alignment horizontal="right" vertical="center"/>
    </xf>
    <xf numFmtId="168" fontId="10" fillId="6" borderId="79" xfId="5" applyNumberFormat="1" applyFont="1" applyFill="1" applyBorder="1" applyAlignment="1">
      <alignment horizontal="center" vertical="center"/>
    </xf>
    <xf numFmtId="0" fontId="9" fillId="0" borderId="31" xfId="16" applyFont="1" applyBorder="1" applyAlignment="1">
      <alignment horizontal="center" vertical="top"/>
    </xf>
    <xf numFmtId="0" fontId="10" fillId="5" borderId="6" xfId="16" quotePrefix="1" applyFont="1" applyFill="1" applyBorder="1" applyAlignment="1">
      <alignment vertical="center"/>
    </xf>
    <xf numFmtId="0" fontId="10" fillId="5" borderId="6" xfId="16" quotePrefix="1" applyFont="1" applyFill="1" applyBorder="1" applyAlignment="1">
      <alignment horizontal="center" vertical="center"/>
    </xf>
    <xf numFmtId="166" fontId="10" fillId="5" borderId="6" xfId="5" applyFont="1" applyFill="1" applyBorder="1" applyAlignment="1">
      <alignment vertical="center"/>
    </xf>
    <xf numFmtId="43" fontId="2" fillId="0" borderId="6" xfId="1" applyFont="1" applyFill="1" applyBorder="1" applyAlignment="1">
      <alignment vertical="center"/>
    </xf>
    <xf numFmtId="168" fontId="9" fillId="0" borderId="151" xfId="5" applyNumberFormat="1" applyFont="1" applyFill="1" applyBorder="1" applyAlignment="1">
      <alignment horizontal="center" vertical="center"/>
    </xf>
    <xf numFmtId="43" fontId="2" fillId="0" borderId="2" xfId="1" applyFont="1" applyFill="1" applyBorder="1" applyAlignment="1">
      <alignment vertical="center"/>
    </xf>
    <xf numFmtId="0" fontId="36" fillId="5" borderId="6" xfId="16" quotePrefix="1" applyFont="1" applyFill="1" applyBorder="1" applyAlignment="1">
      <alignment vertical="center"/>
    </xf>
    <xf numFmtId="166" fontId="2" fillId="5" borderId="6" xfId="5" applyFont="1" applyFill="1" applyBorder="1" applyAlignment="1">
      <alignment vertical="center"/>
    </xf>
    <xf numFmtId="166" fontId="10" fillId="0" borderId="151" xfId="5" applyFont="1" applyFill="1" applyBorder="1" applyAlignment="1">
      <alignment horizontal="center" vertical="center"/>
    </xf>
    <xf numFmtId="166" fontId="10" fillId="5" borderId="2" xfId="5" applyFont="1" applyFill="1" applyBorder="1" applyAlignment="1">
      <alignment vertical="center"/>
    </xf>
    <xf numFmtId="166" fontId="10" fillId="0" borderId="24" xfId="5" applyFont="1" applyFill="1" applyBorder="1" applyAlignment="1">
      <alignment horizontal="center" vertical="center"/>
    </xf>
    <xf numFmtId="168" fontId="9" fillId="0" borderId="28" xfId="5" applyNumberFormat="1" applyFont="1" applyFill="1" applyBorder="1" applyAlignment="1">
      <alignment horizontal="center" vertical="center"/>
    </xf>
    <xf numFmtId="166" fontId="9" fillId="0" borderId="79" xfId="5" applyFont="1" applyFill="1" applyBorder="1" applyAlignment="1">
      <alignment horizontal="center" vertical="center"/>
    </xf>
    <xf numFmtId="0" fontId="10" fillId="5" borderId="2" xfId="16" quotePrefix="1" applyFont="1" applyFill="1" applyBorder="1" applyAlignment="1">
      <alignment vertical="center"/>
    </xf>
    <xf numFmtId="0" fontId="10" fillId="5" borderId="2" xfId="16" quotePrefix="1" applyFont="1" applyFill="1" applyBorder="1" applyAlignment="1">
      <alignment horizontal="center" vertical="center"/>
    </xf>
    <xf numFmtId="166" fontId="10" fillId="0" borderId="81" xfId="5" applyFont="1" applyFill="1" applyBorder="1" applyAlignment="1">
      <alignment horizontal="center" vertical="center"/>
    </xf>
    <xf numFmtId="0" fontId="9" fillId="0" borderId="31" xfId="16" applyFont="1" applyBorder="1" applyAlignment="1">
      <alignment vertical="center"/>
    </xf>
    <xf numFmtId="0" fontId="10" fillId="0" borderId="4" xfId="16" applyFont="1" applyBorder="1" applyAlignment="1">
      <alignment vertical="center"/>
    </xf>
    <xf numFmtId="176" fontId="10" fillId="16" borderId="4" xfId="5" applyNumberFormat="1" applyFont="1" applyFill="1" applyBorder="1" applyAlignment="1">
      <alignment vertical="center"/>
    </xf>
    <xf numFmtId="166" fontId="9" fillId="16" borderId="28" xfId="5" applyFont="1" applyFill="1" applyBorder="1" applyAlignment="1">
      <alignment horizontal="center" vertical="center"/>
    </xf>
    <xf numFmtId="166" fontId="10" fillId="16" borderId="4" xfId="5" applyFont="1" applyFill="1" applyBorder="1" applyAlignment="1">
      <alignment vertical="center"/>
    </xf>
    <xf numFmtId="166" fontId="10" fillId="16" borderId="2" xfId="5" applyFont="1" applyFill="1" applyBorder="1" applyAlignment="1">
      <alignment horizontal="right" vertical="center"/>
    </xf>
    <xf numFmtId="0" fontId="10" fillId="5" borderId="31" xfId="16" applyFont="1" applyFill="1" applyBorder="1" applyAlignment="1">
      <alignment horizontal="center" vertical="center"/>
    </xf>
    <xf numFmtId="172" fontId="10" fillId="16" borderId="4" xfId="5" applyNumberFormat="1" applyFont="1" applyFill="1" applyBorder="1" applyAlignment="1">
      <alignment vertical="center"/>
    </xf>
    <xf numFmtId="0" fontId="10" fillId="5" borderId="32" xfId="16" applyFont="1" applyFill="1" applyBorder="1" applyAlignment="1">
      <alignment horizontal="center" vertical="center"/>
    </xf>
    <xf numFmtId="0" fontId="10" fillId="5" borderId="12" xfId="16" quotePrefix="1" applyFont="1" applyFill="1" applyBorder="1" applyAlignment="1">
      <alignment vertical="center"/>
    </xf>
    <xf numFmtId="0" fontId="10" fillId="5" borderId="12" xfId="16" quotePrefix="1" applyFont="1" applyFill="1" applyBorder="1" applyAlignment="1">
      <alignment horizontal="center" vertical="center"/>
    </xf>
    <xf numFmtId="166" fontId="10" fillId="5" borderId="12" xfId="5" applyFont="1" applyFill="1" applyBorder="1" applyAlignment="1">
      <alignment vertical="center"/>
    </xf>
    <xf numFmtId="166" fontId="10" fillId="0" borderId="12" xfId="5" applyFont="1" applyFill="1" applyBorder="1" applyAlignment="1">
      <alignment horizontal="right" vertical="center"/>
    </xf>
    <xf numFmtId="166" fontId="10" fillId="0" borderId="40" xfId="5" applyFont="1" applyFill="1" applyBorder="1" applyAlignment="1">
      <alignment horizontal="center" vertical="center"/>
    </xf>
    <xf numFmtId="0" fontId="10" fillId="5" borderId="0" xfId="16" quotePrefix="1" applyFont="1" applyFill="1" applyAlignment="1">
      <alignment vertical="center"/>
    </xf>
    <xf numFmtId="0" fontId="10" fillId="5" borderId="0" xfId="16" quotePrefix="1" applyFont="1" applyFill="1" applyAlignment="1">
      <alignment horizontal="center" vertical="center"/>
    </xf>
    <xf numFmtId="166" fontId="10" fillId="5" borderId="0" xfId="5" applyFont="1" applyFill="1" applyBorder="1" applyAlignment="1">
      <alignment horizontal="center" vertical="center"/>
    </xf>
    <xf numFmtId="0" fontId="18" fillId="5" borderId="0" xfId="16" quotePrefix="1" applyFont="1" applyFill="1" applyAlignment="1">
      <alignment horizontal="left" vertical="center"/>
    </xf>
    <xf numFmtId="0" fontId="18" fillId="5" borderId="0" xfId="16" quotePrefix="1" applyFont="1" applyFill="1" applyAlignment="1">
      <alignment horizontal="center" vertical="center"/>
    </xf>
    <xf numFmtId="0" fontId="9" fillId="0" borderId="0" xfId="16" applyFont="1" applyAlignment="1">
      <alignment vertical="center"/>
    </xf>
    <xf numFmtId="0" fontId="49" fillId="0" borderId="0" xfId="16" applyFont="1"/>
    <xf numFmtId="0" fontId="10" fillId="0" borderId="0" xfId="16" applyFont="1" applyAlignment="1">
      <alignment horizontal="center" vertical="center"/>
    </xf>
    <xf numFmtId="0" fontId="10" fillId="5" borderId="0" xfId="16" applyFont="1" applyFill="1" applyAlignment="1">
      <alignment horizontal="center" vertical="center"/>
    </xf>
    <xf numFmtId="0" fontId="67" fillId="0" borderId="0" xfId="16" applyFont="1" applyAlignment="1">
      <alignment horizontal="center" vertical="center"/>
    </xf>
    <xf numFmtId="0" fontId="67" fillId="0" borderId="0" xfId="16" applyFont="1" applyAlignment="1">
      <alignment vertical="center"/>
    </xf>
    <xf numFmtId="0" fontId="67" fillId="5" borderId="0" xfId="16" applyFont="1" applyFill="1" applyAlignment="1">
      <alignment horizontal="center" vertical="center"/>
    </xf>
    <xf numFmtId="0" fontId="10" fillId="0" borderId="0" xfId="16" applyFont="1" applyAlignment="1">
      <alignment vertical="center"/>
    </xf>
    <xf numFmtId="0" fontId="2" fillId="0" borderId="0" xfId="16" applyFont="1" applyAlignment="1">
      <alignment horizontal="left"/>
    </xf>
    <xf numFmtId="0" fontId="2" fillId="0" borderId="0" xfId="16" applyFont="1"/>
    <xf numFmtId="0" fontId="2" fillId="0" borderId="0" xfId="16" applyFont="1" applyAlignment="1">
      <alignment horizontal="center" vertical="center"/>
    </xf>
    <xf numFmtId="0" fontId="10" fillId="0" borderId="0" xfId="16" applyFont="1"/>
    <xf numFmtId="0" fontId="2" fillId="0" borderId="0" xfId="16" applyFont="1" applyAlignment="1">
      <alignment horizontal="center"/>
    </xf>
    <xf numFmtId="0" fontId="3" fillId="3" borderId="4" xfId="16" applyFont="1" applyFill="1" applyBorder="1" applyAlignment="1">
      <alignment horizontal="center" vertical="center"/>
    </xf>
    <xf numFmtId="0" fontId="9" fillId="3" borderId="8" xfId="16" applyFont="1" applyFill="1" applyBorder="1" applyAlignment="1">
      <alignment horizontal="center" vertical="center" wrapText="1"/>
    </xf>
    <xf numFmtId="0" fontId="3" fillId="3" borderId="14" xfId="16" applyFont="1" applyFill="1" applyBorder="1" applyAlignment="1">
      <alignment horizontal="center" vertical="center" wrapText="1"/>
    </xf>
    <xf numFmtId="0" fontId="3" fillId="3" borderId="4" xfId="16" applyFont="1" applyFill="1" applyBorder="1" applyAlignment="1">
      <alignment horizontal="center" vertical="center" wrapText="1"/>
    </xf>
    <xf numFmtId="0" fontId="9" fillId="3" borderId="14" xfId="16" applyFont="1" applyFill="1" applyBorder="1" applyAlignment="1">
      <alignment horizontal="center" vertical="center" wrapText="1"/>
    </xf>
    <xf numFmtId="41" fontId="9" fillId="3" borderId="4" xfId="2" applyFont="1" applyFill="1" applyBorder="1" applyAlignment="1">
      <alignment horizontal="center" vertical="center" wrapText="1"/>
    </xf>
    <xf numFmtId="0" fontId="3" fillId="6" borderId="6" xfId="16" applyFont="1" applyFill="1" applyBorder="1" applyAlignment="1">
      <alignment horizontal="center"/>
    </xf>
    <xf numFmtId="0" fontId="3" fillId="6" borderId="6" xfId="16" quotePrefix="1" applyFont="1" applyFill="1" applyBorder="1"/>
    <xf numFmtId="0" fontId="3" fillId="6" borderId="6" xfId="16" quotePrefix="1" applyFont="1" applyFill="1" applyBorder="1" applyAlignment="1">
      <alignment horizontal="center" vertical="center"/>
    </xf>
    <xf numFmtId="0" fontId="2" fillId="6" borderId="6" xfId="16" applyFont="1" applyFill="1" applyBorder="1" applyAlignment="1">
      <alignment horizontal="center"/>
    </xf>
    <xf numFmtId="168" fontId="2" fillId="6" borderId="6" xfId="5" applyNumberFormat="1" applyFont="1" applyFill="1" applyBorder="1"/>
    <xf numFmtId="168" fontId="10" fillId="6" borderId="6" xfId="5" applyNumberFormat="1" applyFont="1" applyFill="1" applyBorder="1"/>
    <xf numFmtId="168" fontId="10" fillId="6" borderId="23" xfId="5" applyNumberFormat="1" applyFont="1" applyFill="1" applyBorder="1"/>
    <xf numFmtId="0" fontId="3" fillId="0" borderId="4" xfId="16" applyFont="1" applyBorder="1" applyAlignment="1">
      <alignment horizontal="center"/>
    </xf>
    <xf numFmtId="0" fontId="2" fillId="0" borderId="4" xfId="16" quotePrefix="1" applyFont="1" applyBorder="1"/>
    <xf numFmtId="0" fontId="2" fillId="0" borderId="4" xfId="16" quotePrefix="1" applyFont="1" applyBorder="1" applyAlignment="1">
      <alignment horizontal="center" vertical="center"/>
    </xf>
    <xf numFmtId="0" fontId="2" fillId="0" borderId="4" xfId="16" quotePrefix="1" applyFont="1" applyBorder="1" applyAlignment="1">
      <alignment horizontal="center"/>
    </xf>
    <xf numFmtId="168" fontId="2" fillId="0" borderId="4" xfId="5" applyNumberFormat="1" applyFont="1" applyFill="1" applyBorder="1"/>
    <xf numFmtId="170" fontId="2" fillId="0" borderId="4" xfId="5" applyNumberFormat="1" applyFont="1" applyFill="1" applyBorder="1"/>
    <xf numFmtId="168" fontId="10" fillId="0" borderId="4" xfId="5" applyNumberFormat="1" applyFont="1" applyFill="1" applyBorder="1"/>
    <xf numFmtId="168" fontId="10" fillId="5" borderId="4" xfId="5" applyNumberFormat="1" applyFont="1" applyFill="1" applyBorder="1"/>
    <xf numFmtId="168" fontId="10" fillId="0" borderId="8" xfId="5" applyNumberFormat="1" applyFont="1" applyFill="1" applyBorder="1"/>
    <xf numFmtId="0" fontId="2" fillId="5" borderId="4" xfId="16" applyFont="1" applyFill="1" applyBorder="1" applyAlignment="1">
      <alignment horizontal="center"/>
    </xf>
    <xf numFmtId="0" fontId="2" fillId="5" borderId="4" xfId="16" quotePrefix="1" applyFont="1" applyFill="1" applyBorder="1"/>
    <xf numFmtId="0" fontId="2" fillId="5" borderId="4" xfId="16" quotePrefix="1" applyFont="1" applyFill="1" applyBorder="1" applyAlignment="1">
      <alignment horizontal="center" vertical="center"/>
    </xf>
    <xf numFmtId="0" fontId="2" fillId="5" borderId="4" xfId="16" quotePrefix="1" applyFont="1" applyFill="1" applyBorder="1" applyAlignment="1">
      <alignment horizontal="center"/>
    </xf>
    <xf numFmtId="183" fontId="2" fillId="16" borderId="4" xfId="5" applyNumberFormat="1" applyFont="1" applyFill="1" applyBorder="1"/>
    <xf numFmtId="170" fontId="10" fillId="16" borderId="4" xfId="5" applyNumberFormat="1" applyFont="1" applyFill="1" applyBorder="1"/>
    <xf numFmtId="9" fontId="10" fillId="16" borderId="4" xfId="3" applyFont="1" applyFill="1" applyBorder="1"/>
    <xf numFmtId="166" fontId="9" fillId="16" borderId="4" xfId="5" applyFont="1" applyFill="1" applyBorder="1"/>
    <xf numFmtId="183" fontId="9" fillId="16" borderId="8" xfId="5" applyNumberFormat="1" applyFont="1" applyFill="1" applyBorder="1"/>
    <xf numFmtId="0" fontId="2" fillId="5" borderId="0" xfId="16" applyFont="1" applyFill="1"/>
    <xf numFmtId="171" fontId="2" fillId="5" borderId="0" xfId="16" applyNumberFormat="1" applyFont="1" applyFill="1"/>
    <xf numFmtId="0" fontId="6" fillId="5" borderId="4" xfId="16" quotePrefix="1" applyFont="1" applyFill="1" applyBorder="1"/>
    <xf numFmtId="0" fontId="6" fillId="5" borderId="4" xfId="16" quotePrefix="1" applyFont="1" applyFill="1" applyBorder="1" applyAlignment="1">
      <alignment horizontal="center" vertical="center"/>
    </xf>
    <xf numFmtId="183" fontId="2" fillId="5" borderId="4" xfId="5" applyNumberFormat="1" applyFont="1" applyFill="1" applyBorder="1"/>
    <xf numFmtId="166" fontId="2" fillId="5" borderId="4" xfId="5" applyFont="1" applyFill="1" applyBorder="1"/>
    <xf numFmtId="9" fontId="10" fillId="0" borderId="4" xfId="3" applyFont="1" applyFill="1" applyBorder="1"/>
    <xf numFmtId="166" fontId="10" fillId="5" borderId="4" xfId="5" applyFont="1" applyFill="1" applyBorder="1"/>
    <xf numFmtId="183" fontId="10" fillId="0" borderId="8" xfId="5" applyNumberFormat="1" applyFont="1" applyFill="1" applyBorder="1"/>
    <xf numFmtId="170" fontId="2" fillId="5" borderId="4" xfId="5" applyNumberFormat="1" applyFont="1" applyFill="1" applyBorder="1"/>
    <xf numFmtId="171" fontId="2" fillId="0" borderId="0" xfId="16" applyNumberFormat="1" applyFont="1"/>
    <xf numFmtId="191" fontId="10" fillId="5" borderId="4" xfId="5" applyNumberFormat="1" applyFont="1" applyFill="1" applyBorder="1"/>
    <xf numFmtId="184" fontId="10" fillId="0" borderId="8" xfId="5" applyNumberFormat="1" applyFont="1" applyFill="1" applyBorder="1"/>
    <xf numFmtId="170" fontId="2" fillId="0" borderId="0" xfId="16" applyNumberFormat="1" applyFont="1"/>
    <xf numFmtId="0" fontId="3" fillId="0" borderId="2" xfId="16" applyFont="1" applyBorder="1" applyAlignment="1">
      <alignment horizontal="center"/>
    </xf>
    <xf numFmtId="0" fontId="3" fillId="0" borderId="2" xfId="16" quotePrefix="1" applyFont="1" applyBorder="1"/>
    <xf numFmtId="0" fontId="3" fillId="0" borderId="2" xfId="16" quotePrefix="1" applyFont="1" applyBorder="1" applyAlignment="1">
      <alignment horizontal="center" vertical="center"/>
    </xf>
    <xf numFmtId="0" fontId="3" fillId="0" borderId="2" xfId="16" quotePrefix="1" applyFont="1" applyBorder="1" applyAlignment="1">
      <alignment horizontal="center"/>
    </xf>
    <xf numFmtId="183" fontId="3" fillId="0" borderId="2" xfId="5" applyNumberFormat="1" applyFont="1" applyFill="1" applyBorder="1"/>
    <xf numFmtId="170" fontId="3" fillId="0" borderId="2" xfId="5" applyNumberFormat="1" applyFont="1" applyFill="1" applyBorder="1"/>
    <xf numFmtId="9" fontId="10" fillId="0" borderId="2" xfId="3" applyFont="1" applyFill="1" applyBorder="1"/>
    <xf numFmtId="166" fontId="9" fillId="5" borderId="2" xfId="5" applyFont="1" applyFill="1" applyBorder="1"/>
    <xf numFmtId="183" fontId="9" fillId="0" borderId="27" xfId="5" applyNumberFormat="1" applyFont="1" applyFill="1" applyBorder="1"/>
    <xf numFmtId="0" fontId="3" fillId="0" borderId="0" xfId="16" applyFont="1"/>
    <xf numFmtId="0" fontId="3" fillId="6" borderId="4" xfId="16" applyFont="1" applyFill="1" applyBorder="1" applyAlignment="1">
      <alignment horizontal="center"/>
    </xf>
    <xf numFmtId="0" fontId="3" fillId="6" borderId="4" xfId="16" quotePrefix="1" applyFont="1" applyFill="1" applyBorder="1"/>
    <xf numFmtId="0" fontId="3" fillId="6" borderId="4" xfId="16" quotePrefix="1" applyFont="1" applyFill="1" applyBorder="1" applyAlignment="1">
      <alignment horizontal="center" vertical="center"/>
    </xf>
    <xf numFmtId="166" fontId="3" fillId="6" borderId="4" xfId="5" applyFont="1" applyFill="1" applyBorder="1"/>
    <xf numFmtId="9" fontId="10" fillId="6" borderId="6" xfId="3" applyFont="1" applyFill="1" applyBorder="1"/>
    <xf numFmtId="166" fontId="9" fillId="6" borderId="4" xfId="5" applyFont="1" applyFill="1" applyBorder="1"/>
    <xf numFmtId="166" fontId="9" fillId="6" borderId="8" xfId="5" applyFont="1" applyFill="1" applyBorder="1"/>
    <xf numFmtId="0" fontId="3" fillId="17" borderId="4" xfId="16" applyFont="1" applyFill="1" applyBorder="1" applyAlignment="1">
      <alignment horizontal="center"/>
    </xf>
    <xf numFmtId="0" fontId="2" fillId="17" borderId="4" xfId="16" quotePrefix="1" applyFont="1" applyFill="1" applyBorder="1"/>
    <xf numFmtId="0" fontId="2" fillId="17" borderId="4" xfId="16" quotePrefix="1" applyFont="1" applyFill="1" applyBorder="1" applyAlignment="1">
      <alignment horizontal="center" vertical="center"/>
    </xf>
    <xf numFmtId="0" fontId="2" fillId="17" borderId="4" xfId="16" quotePrefix="1" applyFont="1" applyFill="1" applyBorder="1" applyAlignment="1">
      <alignment horizontal="center"/>
    </xf>
    <xf numFmtId="168" fontId="2" fillId="17" borderId="4" xfId="5" applyNumberFormat="1" applyFont="1" applyFill="1" applyBorder="1"/>
    <xf numFmtId="166" fontId="9" fillId="5" borderId="4" xfId="5" applyFont="1" applyFill="1" applyBorder="1"/>
    <xf numFmtId="168" fontId="9" fillId="0" borderId="8" xfId="5" applyNumberFormat="1" applyFont="1" applyFill="1" applyBorder="1"/>
    <xf numFmtId="0" fontId="6" fillId="17" borderId="4" xfId="16" quotePrefix="1" applyFont="1" applyFill="1" applyBorder="1"/>
    <xf numFmtId="0" fontId="6" fillId="17" borderId="4" xfId="16" quotePrefix="1" applyFont="1" applyFill="1" applyBorder="1" applyAlignment="1">
      <alignment horizontal="center" vertical="center"/>
    </xf>
    <xf numFmtId="166" fontId="3" fillId="17" borderId="4" xfId="5" applyFont="1" applyFill="1" applyBorder="1"/>
    <xf numFmtId="41" fontId="2" fillId="17" borderId="4" xfId="2" quotePrefix="1" applyFont="1" applyFill="1" applyBorder="1" applyAlignment="1">
      <alignment horizontal="center" vertical="center"/>
    </xf>
    <xf numFmtId="168" fontId="2" fillId="0" borderId="14" xfId="5" applyNumberFormat="1" applyFont="1" applyFill="1" applyBorder="1"/>
    <xf numFmtId="0" fontId="3" fillId="0" borderId="4" xfId="16" quotePrefix="1" applyFont="1" applyBorder="1"/>
    <xf numFmtId="0" fontId="3" fillId="0" borderId="4" xfId="16" quotePrefix="1" applyFont="1" applyBorder="1" applyAlignment="1">
      <alignment horizontal="center" vertical="center"/>
    </xf>
    <xf numFmtId="0" fontId="3" fillId="17" borderId="4" xfId="16" quotePrefix="1" applyFont="1" applyFill="1" applyBorder="1" applyAlignment="1">
      <alignment horizontal="center"/>
    </xf>
    <xf numFmtId="168" fontId="3" fillId="0" borderId="4" xfId="5" applyNumberFormat="1" applyFont="1" applyFill="1" applyBorder="1"/>
    <xf numFmtId="166" fontId="10" fillId="6" borderId="6" xfId="5" applyFont="1" applyFill="1" applyBorder="1"/>
    <xf numFmtId="166" fontId="10" fillId="6" borderId="23" xfId="5" applyFont="1" applyFill="1" applyBorder="1"/>
    <xf numFmtId="166" fontId="2" fillId="16" borderId="4" xfId="5" applyFont="1" applyFill="1" applyBorder="1"/>
    <xf numFmtId="166" fontId="10" fillId="16" borderId="4" xfId="5" applyFont="1" applyFill="1" applyBorder="1"/>
    <xf numFmtId="190" fontId="9" fillId="16" borderId="8" xfId="5" applyNumberFormat="1" applyFont="1" applyFill="1" applyBorder="1"/>
    <xf numFmtId="166" fontId="2" fillId="0" borderId="4" xfId="5" applyFont="1" applyFill="1" applyBorder="1"/>
    <xf numFmtId="166" fontId="10" fillId="0" borderId="4" xfId="5" applyFont="1" applyFill="1" applyBorder="1"/>
    <xf numFmtId="190" fontId="9" fillId="0" borderId="8" xfId="5" applyNumberFormat="1" applyFont="1" applyFill="1" applyBorder="1"/>
    <xf numFmtId="190" fontId="10" fillId="0" borderId="8" xfId="5" applyNumberFormat="1" applyFont="1" applyFill="1" applyBorder="1"/>
    <xf numFmtId="172" fontId="2" fillId="5" borderId="4" xfId="5" applyNumberFormat="1" applyFont="1" applyFill="1" applyBorder="1"/>
    <xf numFmtId="0" fontId="3" fillId="0" borderId="4" xfId="16" quotePrefix="1" applyFont="1" applyBorder="1" applyAlignment="1">
      <alignment horizontal="center"/>
    </xf>
    <xf numFmtId="166" fontId="3" fillId="0" borderId="4" xfId="5" applyFont="1" applyFill="1" applyBorder="1"/>
    <xf numFmtId="166" fontId="9" fillId="0" borderId="4" xfId="5" applyFont="1" applyFill="1" applyBorder="1"/>
    <xf numFmtId="0" fontId="2" fillId="0" borderId="4" xfId="16" applyFont="1" applyBorder="1" applyAlignment="1">
      <alignment horizontal="center"/>
    </xf>
    <xf numFmtId="0" fontId="3" fillId="5" borderId="4" xfId="16" applyFont="1" applyFill="1" applyBorder="1" applyAlignment="1">
      <alignment horizontal="center"/>
    </xf>
    <xf numFmtId="166" fontId="9" fillId="16" borderId="8" xfId="5" applyFont="1" applyFill="1" applyBorder="1"/>
    <xf numFmtId="192" fontId="2" fillId="5" borderId="0" xfId="16" applyNumberFormat="1" applyFont="1" applyFill="1"/>
    <xf numFmtId="0" fontId="5" fillId="5" borderId="4" xfId="16" quotePrefix="1" applyFont="1" applyFill="1" applyBorder="1"/>
    <xf numFmtId="0" fontId="5" fillId="5" borderId="4" xfId="16" quotePrefix="1" applyFont="1" applyFill="1" applyBorder="1" applyAlignment="1">
      <alignment horizontal="center" vertical="center"/>
    </xf>
    <xf numFmtId="166" fontId="10" fillId="0" borderId="8" xfId="5" applyFont="1" applyFill="1" applyBorder="1"/>
    <xf numFmtId="0" fontId="2" fillId="5" borderId="14" xfId="16" applyFont="1" applyFill="1" applyBorder="1" applyAlignment="1">
      <alignment horizontal="center"/>
    </xf>
    <xf numFmtId="0" fontId="71" fillId="0" borderId="4" xfId="16" quotePrefix="1" applyFont="1" applyBorder="1" applyAlignment="1">
      <alignment vertical="center"/>
    </xf>
    <xf numFmtId="166" fontId="9" fillId="0" borderId="8" xfId="5" applyFont="1" applyFill="1" applyBorder="1"/>
    <xf numFmtId="166" fontId="2" fillId="0" borderId="0" xfId="5" applyFont="1"/>
    <xf numFmtId="166" fontId="2" fillId="0" borderId="0" xfId="16" applyNumberFormat="1" applyFont="1"/>
    <xf numFmtId="0" fontId="2" fillId="5" borderId="57" xfId="16" applyFont="1" applyFill="1" applyBorder="1" applyAlignment="1">
      <alignment horizontal="center"/>
    </xf>
    <xf numFmtId="0" fontId="71" fillId="0" borderId="2" xfId="16" quotePrefix="1" applyFont="1" applyBorder="1" applyAlignment="1">
      <alignment vertical="center"/>
    </xf>
    <xf numFmtId="0" fontId="2" fillId="0" borderId="2" xfId="16" quotePrefix="1" applyFont="1" applyBorder="1" applyAlignment="1">
      <alignment horizontal="center" vertical="center"/>
    </xf>
    <xf numFmtId="0" fontId="2" fillId="5" borderId="2" xfId="16" quotePrefix="1" applyFont="1" applyFill="1" applyBorder="1" applyAlignment="1">
      <alignment horizontal="center"/>
    </xf>
    <xf numFmtId="166" fontId="2" fillId="5" borderId="2" xfId="5" applyFont="1" applyFill="1" applyBorder="1"/>
    <xf numFmtId="166" fontId="10" fillId="0" borderId="2" xfId="5" applyFont="1" applyFill="1" applyBorder="1"/>
    <xf numFmtId="166" fontId="9" fillId="0" borderId="27" xfId="5" applyFont="1" applyFill="1" applyBorder="1"/>
    <xf numFmtId="0" fontId="2" fillId="5" borderId="0" xfId="16" applyFont="1" applyFill="1" applyAlignment="1">
      <alignment horizontal="center"/>
    </xf>
    <xf numFmtId="0" fontId="71" fillId="0" borderId="0" xfId="16" quotePrefix="1" applyFont="1" applyAlignment="1">
      <alignment vertical="center"/>
    </xf>
    <xf numFmtId="0" fontId="71" fillId="0" borderId="0" xfId="16" quotePrefix="1" applyFont="1" applyAlignment="1">
      <alignment horizontal="center" vertical="center"/>
    </xf>
    <xf numFmtId="0" fontId="2" fillId="5" borderId="0" xfId="16" quotePrefix="1" applyFont="1" applyFill="1" applyAlignment="1">
      <alignment horizontal="center"/>
    </xf>
    <xf numFmtId="166" fontId="2" fillId="5" borderId="0" xfId="5" applyFont="1" applyFill="1" applyBorder="1"/>
    <xf numFmtId="9" fontId="10" fillId="0" borderId="0" xfId="3" applyFont="1" applyFill="1" applyBorder="1"/>
    <xf numFmtId="166" fontId="10" fillId="0" borderId="0" xfId="5" applyFont="1" applyFill="1" applyBorder="1"/>
    <xf numFmtId="166" fontId="9" fillId="0" borderId="0" xfId="5" applyFont="1" applyFill="1" applyBorder="1"/>
    <xf numFmtId="0" fontId="36" fillId="0" borderId="0" xfId="16" applyFont="1" applyAlignment="1">
      <alignment horizontal="left"/>
    </xf>
    <xf numFmtId="168" fontId="10" fillId="0" borderId="0" xfId="5" applyNumberFormat="1" applyFont="1" applyFill="1" applyBorder="1"/>
    <xf numFmtId="0" fontId="10" fillId="0" borderId="0" xfId="16" quotePrefix="1" applyFont="1"/>
    <xf numFmtId="0" fontId="72" fillId="0" borderId="0" xfId="16" quotePrefix="1" applyFont="1" applyAlignment="1">
      <alignment horizontal="center" vertical="center"/>
    </xf>
    <xf numFmtId="0" fontId="72" fillId="0" borderId="0" xfId="16" quotePrefix="1" applyFont="1" applyAlignment="1">
      <alignment vertical="center"/>
    </xf>
    <xf numFmtId="166" fontId="2" fillId="0" borderId="0" xfId="5" applyFont="1" applyFill="1" applyBorder="1"/>
    <xf numFmtId="0" fontId="1" fillId="0" borderId="0" xfId="16"/>
    <xf numFmtId="0" fontId="75" fillId="0" borderId="0" xfId="16" applyFont="1" applyAlignment="1">
      <alignment horizontal="center" vertical="center"/>
    </xf>
    <xf numFmtId="0" fontId="75" fillId="0" borderId="0" xfId="16" applyFont="1"/>
    <xf numFmtId="40" fontId="75" fillId="0" borderId="0" xfId="16" applyNumberFormat="1" applyFont="1"/>
    <xf numFmtId="0" fontId="76" fillId="6" borderId="152" xfId="16" applyFont="1" applyFill="1" applyBorder="1" applyAlignment="1">
      <alignment horizontal="center" vertical="center"/>
    </xf>
    <xf numFmtId="0" fontId="76" fillId="6" borderId="153" xfId="16" applyFont="1" applyFill="1" applyBorder="1" applyAlignment="1">
      <alignment horizontal="center" vertical="center"/>
    </xf>
    <xf numFmtId="193" fontId="76" fillId="6" borderId="153" xfId="16" applyNumberFormat="1" applyFont="1" applyFill="1" applyBorder="1" applyAlignment="1">
      <alignment horizontal="center" vertical="center"/>
    </xf>
    <xf numFmtId="40" fontId="76" fillId="6" borderId="153" xfId="16" applyNumberFormat="1" applyFont="1" applyFill="1" applyBorder="1" applyAlignment="1">
      <alignment horizontal="center" vertical="center" wrapText="1"/>
    </xf>
    <xf numFmtId="193" fontId="76" fillId="6" borderId="154" xfId="16" applyNumberFormat="1" applyFont="1" applyFill="1" applyBorder="1" applyAlignment="1">
      <alignment horizontal="center" vertical="center"/>
    </xf>
    <xf numFmtId="0" fontId="23" fillId="0" borderId="31" xfId="16" applyFont="1" applyBorder="1" applyAlignment="1">
      <alignment vertical="center"/>
    </xf>
    <xf numFmtId="0" fontId="23" fillId="0" borderId="4" xfId="16" applyFont="1" applyBorder="1" applyAlignment="1">
      <alignment horizontal="center" vertical="center"/>
    </xf>
    <xf numFmtId="168" fontId="23" fillId="5" borderId="4" xfId="5" applyNumberFormat="1" applyFont="1" applyFill="1" applyBorder="1" applyAlignment="1">
      <alignment horizontal="center" vertical="center"/>
    </xf>
    <xf numFmtId="164" fontId="23" fillId="0" borderId="4" xfId="12" applyFont="1" applyFill="1" applyBorder="1" applyAlignment="1">
      <alignment horizontal="center" vertical="center"/>
    </xf>
    <xf numFmtId="10" fontId="23" fillId="5" borderId="92" xfId="5" applyNumberFormat="1" applyFont="1" applyFill="1" applyBorder="1" applyAlignment="1">
      <alignment horizontal="center" vertical="center" wrapText="1"/>
    </xf>
    <xf numFmtId="40" fontId="76" fillId="5" borderId="43" xfId="16" applyNumberFormat="1" applyFont="1" applyFill="1" applyBorder="1" applyAlignment="1">
      <alignment horizontal="left" vertical="center" wrapText="1"/>
    </xf>
    <xf numFmtId="2" fontId="1" fillId="0" borderId="0" xfId="16" applyNumberFormat="1"/>
    <xf numFmtId="166" fontId="23" fillId="0" borderId="0" xfId="5" applyFont="1" applyFill="1" applyAlignment="1">
      <alignment vertical="center"/>
    </xf>
    <xf numFmtId="0" fontId="23" fillId="0" borderId="110" xfId="16" applyFont="1" applyBorder="1" applyAlignment="1">
      <alignment vertical="center"/>
    </xf>
    <xf numFmtId="0" fontId="23" fillId="0" borderId="65" xfId="16" applyFont="1" applyBorder="1" applyAlignment="1">
      <alignment horizontal="center" vertical="center"/>
    </xf>
    <xf numFmtId="168" fontId="23" fillId="5" borderId="65" xfId="5" applyNumberFormat="1" applyFont="1" applyFill="1" applyBorder="1" applyAlignment="1">
      <alignment horizontal="center" vertical="center"/>
    </xf>
    <xf numFmtId="164" fontId="23" fillId="0" borderId="65" xfId="12" applyFont="1" applyFill="1" applyBorder="1" applyAlignment="1">
      <alignment horizontal="center" vertical="center"/>
    </xf>
    <xf numFmtId="10" fontId="23" fillId="5" borderId="66" xfId="5" applyNumberFormat="1" applyFont="1" applyFill="1" applyBorder="1" applyAlignment="1">
      <alignment horizontal="center" vertical="center" wrapText="1"/>
    </xf>
    <xf numFmtId="40" fontId="76" fillId="5" borderId="155" xfId="16" applyNumberFormat="1" applyFont="1" applyFill="1" applyBorder="1" applyAlignment="1">
      <alignment horizontal="left" vertical="center" wrapText="1"/>
    </xf>
    <xf numFmtId="0" fontId="76" fillId="6" borderId="31" xfId="16" applyFont="1" applyFill="1" applyBorder="1" applyAlignment="1">
      <alignment vertical="center"/>
    </xf>
    <xf numFmtId="0" fontId="23" fillId="6" borderId="66" xfId="16" applyFont="1" applyFill="1" applyBorder="1" applyAlignment="1">
      <alignment horizontal="center" vertical="center"/>
    </xf>
    <xf numFmtId="194" fontId="23" fillId="6" borderId="66" xfId="12" applyNumberFormat="1" applyFont="1" applyFill="1" applyBorder="1" applyAlignment="1">
      <alignment horizontal="center" vertical="center"/>
    </xf>
    <xf numFmtId="164" fontId="23" fillId="6" borderId="66" xfId="12" applyFont="1" applyFill="1" applyBorder="1" applyAlignment="1">
      <alignment horizontal="center" vertical="center"/>
    </xf>
    <xf numFmtId="40" fontId="23" fillId="6" borderId="66" xfId="16" applyNumberFormat="1" applyFont="1" applyFill="1" applyBorder="1" applyAlignment="1">
      <alignment horizontal="center" vertical="center" wrapText="1"/>
    </xf>
    <xf numFmtId="40" fontId="23" fillId="6" borderId="156" xfId="16" applyNumberFormat="1" applyFont="1" applyFill="1" applyBorder="1" applyAlignment="1">
      <alignment horizontal="center" vertical="center" wrapText="1"/>
    </xf>
    <xf numFmtId="0" fontId="23" fillId="0" borderId="109" xfId="16" applyFont="1" applyBorder="1"/>
    <xf numFmtId="0" fontId="23" fillId="0" borderId="62" xfId="16" applyFont="1" applyBorder="1" applyAlignment="1">
      <alignment horizontal="center"/>
    </xf>
    <xf numFmtId="164" fontId="23" fillId="5" borderId="62" xfId="12" applyFont="1" applyFill="1" applyBorder="1" applyAlignment="1">
      <alignment horizontal="center" vertical="center"/>
    </xf>
    <xf numFmtId="168" fontId="23" fillId="5" borderId="62" xfId="5" applyNumberFormat="1" applyFont="1" applyFill="1" applyBorder="1" applyAlignment="1">
      <alignment horizontal="center" vertical="center"/>
    </xf>
    <xf numFmtId="168" fontId="23" fillId="5" borderId="62" xfId="5" applyNumberFormat="1" applyFont="1" applyFill="1" applyBorder="1" applyAlignment="1">
      <alignment horizontal="right" vertical="center"/>
    </xf>
    <xf numFmtId="40" fontId="23" fillId="5" borderId="95" xfId="16" applyNumberFormat="1" applyFont="1" applyFill="1" applyBorder="1" applyAlignment="1">
      <alignment horizontal="left" vertical="center" wrapText="1"/>
    </xf>
    <xf numFmtId="40" fontId="23" fillId="5" borderId="95" xfId="16" applyNumberFormat="1" applyFont="1" applyFill="1" applyBorder="1" applyAlignment="1">
      <alignment horizontal="center" vertical="center" wrapText="1"/>
    </xf>
    <xf numFmtId="0" fontId="23" fillId="0" borderId="109" xfId="16" applyFont="1" applyBorder="1" applyAlignment="1">
      <alignment vertical="center"/>
    </xf>
    <xf numFmtId="0" fontId="23" fillId="0" borderId="62" xfId="16" applyFont="1" applyBorder="1" applyAlignment="1">
      <alignment horizontal="center" vertical="center"/>
    </xf>
    <xf numFmtId="0" fontId="76" fillId="6" borderId="109" xfId="16" applyFont="1" applyFill="1" applyBorder="1"/>
    <xf numFmtId="0" fontId="23" fillId="6" borderId="62" xfId="16" applyFont="1" applyFill="1" applyBorder="1" applyAlignment="1">
      <alignment horizontal="center"/>
    </xf>
    <xf numFmtId="195" fontId="23" fillId="6" borderId="62" xfId="16" applyNumberFormat="1" applyFont="1" applyFill="1" applyBorder="1" applyAlignment="1">
      <alignment horizontal="center" vertical="center"/>
    </xf>
    <xf numFmtId="194" fontId="23" fillId="6" borderId="62" xfId="16" applyNumberFormat="1" applyFont="1" applyFill="1" applyBorder="1"/>
    <xf numFmtId="40" fontId="23" fillId="6" borderId="62" xfId="16" applyNumberFormat="1" applyFont="1" applyFill="1" applyBorder="1"/>
    <xf numFmtId="40" fontId="23" fillId="6" borderId="95" xfId="16" applyNumberFormat="1" applyFont="1" applyFill="1" applyBorder="1" applyAlignment="1">
      <alignment horizontal="center"/>
    </xf>
    <xf numFmtId="164" fontId="23" fillId="5" borderId="62" xfId="16" applyNumberFormat="1" applyFont="1" applyFill="1" applyBorder="1" applyAlignment="1">
      <alignment horizontal="center" vertical="center"/>
    </xf>
    <xf numFmtId="168" fontId="23" fillId="5" borderId="62" xfId="5" applyNumberFormat="1" applyFont="1" applyFill="1" applyBorder="1" applyAlignment="1">
      <alignment vertical="center"/>
    </xf>
    <xf numFmtId="40" fontId="23" fillId="5" borderId="95" xfId="16" applyNumberFormat="1" applyFont="1" applyFill="1" applyBorder="1" applyAlignment="1">
      <alignment horizontal="center" vertical="center"/>
    </xf>
    <xf numFmtId="164" fontId="23" fillId="5" borderId="65" xfId="16" applyNumberFormat="1" applyFont="1" applyFill="1" applyBorder="1" applyAlignment="1">
      <alignment horizontal="center" vertical="center"/>
    </xf>
    <xf numFmtId="168" fontId="23" fillId="5" borderId="65" xfId="5" applyNumberFormat="1" applyFont="1" applyFill="1" applyBorder="1" applyAlignment="1">
      <alignment vertical="center"/>
    </xf>
    <xf numFmtId="40" fontId="23" fillId="5" borderId="155" xfId="16" applyNumberFormat="1" applyFont="1" applyFill="1" applyBorder="1" applyAlignment="1">
      <alignment horizontal="center" vertical="center"/>
    </xf>
    <xf numFmtId="0" fontId="76" fillId="6" borderId="4" xfId="16" applyFont="1" applyFill="1" applyBorder="1" applyAlignment="1">
      <alignment horizontal="center" vertical="center"/>
    </xf>
    <xf numFmtId="193" fontId="76" fillId="6" borderId="4" xfId="16" applyNumberFormat="1" applyFont="1" applyFill="1" applyBorder="1" applyAlignment="1">
      <alignment horizontal="center" vertical="center"/>
    </xf>
    <xf numFmtId="193" fontId="76" fillId="6" borderId="6" xfId="16" applyNumberFormat="1" applyFont="1" applyFill="1" applyBorder="1" applyAlignment="1">
      <alignment horizontal="center" vertical="center"/>
    </xf>
    <xf numFmtId="40" fontId="76" fillId="6" borderId="8" xfId="16" applyNumberFormat="1" applyFont="1" applyFill="1" applyBorder="1" applyAlignment="1">
      <alignment horizontal="center" vertical="center" wrapText="1"/>
    </xf>
    <xf numFmtId="40" fontId="76" fillId="6" borderId="156" xfId="16" applyNumberFormat="1" applyFont="1" applyFill="1" applyBorder="1" applyAlignment="1">
      <alignment horizontal="center" vertical="center" wrapText="1"/>
    </xf>
    <xf numFmtId="194" fontId="23" fillId="0" borderId="62" xfId="16" applyNumberFormat="1" applyFont="1" applyBorder="1" applyAlignment="1">
      <alignment horizontal="right" vertical="center"/>
    </xf>
    <xf numFmtId="2" fontId="23" fillId="0" borderId="65" xfId="16" applyNumberFormat="1" applyFont="1" applyBorder="1" applyAlignment="1">
      <alignment horizontal="right" vertical="center" wrapText="1"/>
    </xf>
    <xf numFmtId="166" fontId="23" fillId="0" borderId="64" xfId="5" applyFont="1" applyBorder="1" applyAlignment="1">
      <alignment horizontal="right" vertical="center"/>
    </xf>
    <xf numFmtId="0" fontId="23" fillId="0" borderId="98" xfId="16" applyFont="1" applyBorder="1" applyAlignment="1">
      <alignment horizontal="left" vertical="center" wrapText="1"/>
    </xf>
    <xf numFmtId="0" fontId="23" fillId="0" borderId="95" xfId="16" applyFont="1" applyBorder="1" applyAlignment="1">
      <alignment vertical="center" wrapText="1"/>
    </xf>
    <xf numFmtId="0" fontId="23" fillId="0" borderId="115" xfId="16" applyFont="1" applyBorder="1" applyAlignment="1">
      <alignment vertical="center" wrapText="1"/>
    </xf>
    <xf numFmtId="166" fontId="23" fillId="0" borderId="62" xfId="5" applyFont="1" applyBorder="1" applyAlignment="1">
      <alignment horizontal="right" vertical="center"/>
    </xf>
    <xf numFmtId="0" fontId="23" fillId="0" borderId="115" xfId="16" applyFont="1" applyBorder="1" applyAlignment="1">
      <alignment horizontal="left" vertical="center" wrapText="1"/>
    </xf>
    <xf numFmtId="194" fontId="23" fillId="0" borderId="95" xfId="12" applyNumberFormat="1" applyFont="1" applyBorder="1" applyAlignment="1">
      <alignment horizontal="left" vertical="center"/>
    </xf>
    <xf numFmtId="0" fontId="76" fillId="7" borderId="109" xfId="16" applyFont="1" applyFill="1" applyBorder="1" applyAlignment="1">
      <alignment vertical="center"/>
    </xf>
    <xf numFmtId="0" fontId="23" fillId="7" borderId="62" xfId="16" applyFont="1" applyFill="1" applyBorder="1" applyAlignment="1">
      <alignment horizontal="center" vertical="center"/>
    </xf>
    <xf numFmtId="195" fontId="23" fillId="7" borderId="62" xfId="16" applyNumberFormat="1" applyFont="1" applyFill="1" applyBorder="1" applyAlignment="1">
      <alignment horizontal="right" vertical="center"/>
    </xf>
    <xf numFmtId="194" fontId="23" fillId="7" borderId="62" xfId="16" applyNumberFormat="1" applyFont="1" applyFill="1" applyBorder="1" applyAlignment="1">
      <alignment horizontal="right" vertical="center"/>
    </xf>
    <xf numFmtId="40" fontId="23" fillId="7" borderId="64" xfId="16" applyNumberFormat="1" applyFont="1" applyFill="1" applyBorder="1" applyAlignment="1">
      <alignment horizontal="right" vertical="center"/>
    </xf>
    <xf numFmtId="40" fontId="23" fillId="7" borderId="95" xfId="16" applyNumberFormat="1" applyFont="1" applyFill="1" applyBorder="1" applyAlignment="1">
      <alignment horizontal="center" vertical="center"/>
    </xf>
    <xf numFmtId="196" fontId="23" fillId="0" borderId="62" xfId="16" applyNumberFormat="1" applyFont="1" applyBorder="1" applyAlignment="1">
      <alignment horizontal="right" vertical="center"/>
    </xf>
    <xf numFmtId="0" fontId="76" fillId="7" borderId="150" xfId="16" applyFont="1" applyFill="1" applyBorder="1" applyAlignment="1">
      <alignment vertical="center"/>
    </xf>
    <xf numFmtId="0" fontId="23" fillId="7" borderId="113" xfId="16" applyFont="1" applyFill="1" applyBorder="1" applyAlignment="1">
      <alignment horizontal="center" vertical="center"/>
    </xf>
    <xf numFmtId="195" fontId="23" fillId="7" borderId="113" xfId="16" applyNumberFormat="1" applyFont="1" applyFill="1" applyBorder="1" applyAlignment="1">
      <alignment horizontal="center" vertical="center"/>
    </xf>
    <xf numFmtId="194" fontId="23" fillId="7" borderId="157" xfId="16" applyNumberFormat="1" applyFont="1" applyFill="1" applyBorder="1" applyAlignment="1">
      <alignment vertical="center"/>
    </xf>
    <xf numFmtId="40" fontId="23" fillId="7" borderId="116" xfId="16" applyNumberFormat="1" applyFont="1" applyFill="1" applyBorder="1" applyAlignment="1">
      <alignment vertical="center"/>
    </xf>
    <xf numFmtId="40" fontId="23" fillId="7" borderId="114" xfId="16" applyNumberFormat="1" applyFont="1" applyFill="1" applyBorder="1" applyAlignment="1">
      <alignment horizontal="center" vertical="center"/>
    </xf>
    <xf numFmtId="0" fontId="23" fillId="0" borderId="0" xfId="16" applyFont="1" applyAlignment="1">
      <alignment horizontal="center" vertical="center"/>
    </xf>
    <xf numFmtId="40" fontId="23" fillId="0" borderId="0" xfId="16" applyNumberFormat="1" applyFont="1" applyAlignment="1">
      <alignment vertical="center"/>
    </xf>
    <xf numFmtId="166" fontId="2" fillId="0" borderId="14" xfId="1" applyNumberFormat="1" applyFont="1" applyFill="1" applyBorder="1" applyAlignment="1">
      <alignment vertical="center"/>
    </xf>
    <xf numFmtId="43" fontId="2" fillId="6" borderId="3" xfId="1" applyFont="1" applyFill="1" applyBorder="1" applyAlignment="1">
      <alignment vertical="center"/>
    </xf>
    <xf numFmtId="168" fontId="2" fillId="0" borderId="3" xfId="1" applyNumberFormat="1" applyFont="1" applyFill="1" applyBorder="1" applyAlignment="1">
      <alignment vertical="center"/>
    </xf>
    <xf numFmtId="169" fontId="2" fillId="7" borderId="4" xfId="1" applyNumberFormat="1" applyFont="1" applyFill="1" applyBorder="1" applyAlignment="1">
      <alignment vertical="center"/>
    </xf>
    <xf numFmtId="168" fontId="2" fillId="0" borderId="13" xfId="1" applyNumberFormat="1" applyFont="1" applyFill="1" applyBorder="1"/>
    <xf numFmtId="168" fontId="2" fillId="6" borderId="14" xfId="1" applyNumberFormat="1" applyFont="1" applyFill="1" applyBorder="1"/>
    <xf numFmtId="167" fontId="2" fillId="0" borderId="14" xfId="2" applyNumberFormat="1" applyFont="1" applyFill="1" applyBorder="1"/>
    <xf numFmtId="168" fontId="2" fillId="5" borderId="13" xfId="1" applyNumberFormat="1" applyFont="1" applyFill="1" applyBorder="1"/>
    <xf numFmtId="168" fontId="2" fillId="5" borderId="14" xfId="1" applyNumberFormat="1" applyFont="1" applyFill="1" applyBorder="1"/>
    <xf numFmtId="43" fontId="2" fillId="5" borderId="14" xfId="1" applyFont="1" applyFill="1" applyBorder="1"/>
    <xf numFmtId="179" fontId="2" fillId="5" borderId="14" xfId="1" applyNumberFormat="1" applyFont="1" applyFill="1" applyBorder="1"/>
    <xf numFmtId="168" fontId="3" fillId="0" borderId="23" xfId="1" applyNumberFormat="1" applyFont="1" applyFill="1" applyBorder="1"/>
    <xf numFmtId="168" fontId="2" fillId="6" borderId="8" xfId="1" applyNumberFormat="1" applyFont="1" applyFill="1" applyBorder="1"/>
    <xf numFmtId="167" fontId="2" fillId="0" borderId="8" xfId="2" applyNumberFormat="1" applyFont="1" applyFill="1" applyBorder="1"/>
    <xf numFmtId="168" fontId="2" fillId="0" borderId="23" xfId="1" applyNumberFormat="1" applyFont="1" applyFill="1" applyBorder="1"/>
    <xf numFmtId="168" fontId="2" fillId="5" borderId="23" xfId="1" applyNumberFormat="1" applyFont="1" applyFill="1" applyBorder="1"/>
    <xf numFmtId="168" fontId="2" fillId="5" borderId="8" xfId="1" applyNumberFormat="1" applyFont="1" applyFill="1" applyBorder="1"/>
    <xf numFmtId="43" fontId="2" fillId="5" borderId="8" xfId="1" applyFont="1" applyFill="1" applyBorder="1"/>
    <xf numFmtId="179" fontId="2" fillId="5" borderId="8" xfId="1" applyNumberFormat="1" applyFont="1" applyFill="1" applyBorder="1"/>
    <xf numFmtId="168" fontId="10" fillId="18" borderId="4" xfId="0" applyNumberFormat="1" applyFont="1" applyFill="1" applyBorder="1"/>
    <xf numFmtId="168" fontId="10" fillId="18" borderId="4" xfId="1" applyNumberFormat="1" applyFont="1" applyFill="1" applyBorder="1"/>
    <xf numFmtId="168" fontId="10" fillId="18" borderId="4" xfId="0" applyNumberFormat="1" applyFont="1" applyFill="1" applyBorder="1" applyAlignment="1">
      <alignment vertical="center"/>
    </xf>
    <xf numFmtId="168" fontId="10" fillId="20" borderId="2" xfId="1" applyNumberFormat="1" applyFont="1" applyFill="1" applyBorder="1" applyAlignment="1">
      <alignment horizontal="center"/>
    </xf>
    <xf numFmtId="166" fontId="10" fillId="19" borderId="4" xfId="1" applyNumberFormat="1" applyFont="1" applyFill="1" applyBorder="1"/>
    <xf numFmtId="170" fontId="2" fillId="5" borderId="4" xfId="1" applyNumberFormat="1" applyFont="1" applyFill="1" applyBorder="1"/>
    <xf numFmtId="17" fontId="3" fillId="0" borderId="0" xfId="0" applyNumberFormat="1" applyFont="1" applyAlignment="1">
      <alignment horizontal="center" vertical="center"/>
    </xf>
    <xf numFmtId="0" fontId="10" fillId="0" borderId="0" xfId="0" applyFont="1" applyAlignment="1">
      <alignment vertical="center"/>
    </xf>
    <xf numFmtId="17" fontId="2" fillId="0" borderId="0" xfId="0" applyNumberFormat="1" applyFont="1" applyAlignment="1">
      <alignment horizontal="right" vertical="center"/>
    </xf>
    <xf numFmtId="0" fontId="2" fillId="0" borderId="0" xfId="0" applyFont="1" applyAlignment="1">
      <alignment horizontal="left" vertical="center"/>
    </xf>
    <xf numFmtId="0" fontId="6" fillId="0" borderId="0" xfId="0" applyFont="1" applyAlignment="1">
      <alignment horizontal="left" vertical="center"/>
    </xf>
    <xf numFmtId="0" fontId="9" fillId="0" borderId="159" xfId="0" applyFont="1" applyBorder="1" applyAlignment="1">
      <alignment horizontal="center" vertical="center"/>
    </xf>
    <xf numFmtId="0" fontId="9" fillId="0" borderId="0" xfId="0" applyFont="1" applyAlignment="1">
      <alignment horizontal="center" vertical="center"/>
    </xf>
    <xf numFmtId="0" fontId="9" fillId="0" borderId="165" xfId="0" applyFont="1" applyBorder="1" applyAlignment="1">
      <alignment horizontal="center" vertical="center"/>
    </xf>
    <xf numFmtId="0" fontId="9" fillId="0" borderId="166" xfId="0" applyFont="1" applyBorder="1" applyAlignment="1">
      <alignment horizontal="center" vertical="center"/>
    </xf>
    <xf numFmtId="0" fontId="2" fillId="0" borderId="167" xfId="0" applyFont="1" applyBorder="1" applyAlignment="1">
      <alignment horizontal="center" vertical="center"/>
    </xf>
    <xf numFmtId="168" fontId="2" fillId="5" borderId="106" xfId="1" applyNumberFormat="1" applyFont="1" applyFill="1" applyBorder="1" applyAlignment="1">
      <alignment vertical="center"/>
    </xf>
    <xf numFmtId="0" fontId="2" fillId="0" borderId="63" xfId="0" applyFont="1" applyBorder="1" applyAlignment="1">
      <alignment vertical="center" wrapText="1"/>
    </xf>
    <xf numFmtId="43" fontId="2" fillId="0" borderId="168" xfId="1" applyFont="1" applyFill="1" applyBorder="1" applyAlignment="1">
      <alignment vertical="center"/>
    </xf>
    <xf numFmtId="10" fontId="2" fillId="0" borderId="146" xfId="1" applyNumberFormat="1" applyFont="1" applyFill="1" applyBorder="1" applyAlignment="1">
      <alignment vertical="center"/>
    </xf>
    <xf numFmtId="10" fontId="2" fillId="0" borderId="0" xfId="1" applyNumberFormat="1" applyFont="1" applyFill="1" applyBorder="1" applyAlignment="1">
      <alignment vertical="center"/>
    </xf>
    <xf numFmtId="43" fontId="2" fillId="0" borderId="0" xfId="1" applyFont="1" applyAlignment="1">
      <alignment vertical="center"/>
    </xf>
    <xf numFmtId="168" fontId="0" fillId="0" borderId="11" xfId="1" applyNumberFormat="1" applyFont="1" applyFill="1" applyBorder="1" applyAlignment="1"/>
    <xf numFmtId="168" fontId="18" fillId="0" borderId="11" xfId="1" applyNumberFormat="1" applyFont="1" applyFill="1" applyBorder="1" applyAlignment="1"/>
    <xf numFmtId="168" fontId="64" fillId="0" borderId="11" xfId="1" applyNumberFormat="1" applyFont="1" applyFill="1" applyBorder="1" applyAlignment="1"/>
    <xf numFmtId="0" fontId="2" fillId="0" borderId="169" xfId="0" applyFont="1" applyBorder="1" applyAlignment="1">
      <alignment horizontal="center" vertical="center"/>
    </xf>
    <xf numFmtId="168" fontId="2" fillId="5" borderId="62" xfId="1" applyNumberFormat="1" applyFont="1" applyFill="1" applyBorder="1" applyAlignment="1">
      <alignment vertical="center"/>
    </xf>
    <xf numFmtId="43" fontId="2" fillId="0" borderId="170" xfId="1" applyFont="1" applyFill="1" applyBorder="1" applyAlignment="1">
      <alignment vertical="center"/>
    </xf>
    <xf numFmtId="10" fontId="2" fillId="0" borderId="171" xfId="1" applyNumberFormat="1" applyFont="1" applyFill="1" applyBorder="1" applyAlignment="1">
      <alignment vertical="center"/>
    </xf>
    <xf numFmtId="0" fontId="2" fillId="0" borderId="172" xfId="0" applyFont="1" applyBorder="1" applyAlignment="1">
      <alignment horizontal="center" vertical="center"/>
    </xf>
    <xf numFmtId="168" fontId="2" fillId="5" borderId="62" xfId="1" quotePrefix="1" applyNumberFormat="1" applyFont="1" applyFill="1" applyBorder="1" applyAlignment="1">
      <alignment vertical="center"/>
    </xf>
    <xf numFmtId="168" fontId="2" fillId="5" borderId="62" xfId="1" applyNumberFormat="1" applyFont="1" applyFill="1" applyBorder="1" applyAlignment="1">
      <alignment horizontal="center" vertical="center"/>
    </xf>
    <xf numFmtId="0" fontId="10" fillId="0" borderId="172" xfId="0" applyFont="1" applyBorder="1" applyAlignment="1">
      <alignment horizontal="center" vertical="center"/>
    </xf>
    <xf numFmtId="168" fontId="2" fillId="5" borderId="62" xfId="1" applyNumberFormat="1" applyFont="1" applyFill="1" applyBorder="1"/>
    <xf numFmtId="0" fontId="10" fillId="0" borderId="173" xfId="0" applyFont="1" applyBorder="1" applyAlignment="1">
      <alignment horizontal="center" vertical="center"/>
    </xf>
    <xf numFmtId="168" fontId="2" fillId="5" borderId="65" xfId="1" applyNumberFormat="1" applyFont="1" applyFill="1" applyBorder="1" applyAlignment="1">
      <alignment vertical="center"/>
    </xf>
    <xf numFmtId="43" fontId="2" fillId="0" borderId="171" xfId="1" applyFont="1" applyFill="1" applyBorder="1" applyAlignment="1">
      <alignment vertical="center"/>
    </xf>
    <xf numFmtId="0" fontId="10" fillId="0" borderId="174" xfId="0" applyFont="1" applyBorder="1" applyAlignment="1">
      <alignment horizontal="center" vertical="center"/>
    </xf>
    <xf numFmtId="168" fontId="2" fillId="5" borderId="175" xfId="1" applyNumberFormat="1" applyFont="1" applyFill="1" applyBorder="1" applyAlignment="1">
      <alignment vertical="center"/>
    </xf>
    <xf numFmtId="43" fontId="2" fillId="0" borderId="176" xfId="1" applyFont="1" applyFill="1" applyBorder="1" applyAlignment="1">
      <alignment vertical="center"/>
    </xf>
    <xf numFmtId="43" fontId="2" fillId="0" borderId="177" xfId="1" applyFont="1" applyFill="1" applyBorder="1" applyAlignment="1">
      <alignment vertical="center"/>
    </xf>
    <xf numFmtId="10" fontId="2" fillId="0" borderId="176" xfId="1" applyNumberFormat="1" applyFont="1" applyFill="1" applyBorder="1" applyAlignment="1">
      <alignment vertical="center"/>
    </xf>
    <xf numFmtId="168" fontId="9" fillId="0" borderId="178" xfId="1" applyNumberFormat="1" applyFont="1" applyFill="1" applyBorder="1" applyAlignment="1">
      <alignment vertical="center"/>
    </xf>
    <xf numFmtId="0" fontId="9" fillId="0" borderId="179" xfId="0" applyFont="1" applyBorder="1" applyAlignment="1">
      <alignment vertical="center"/>
    </xf>
    <xf numFmtId="43" fontId="3" fillId="0" borderId="165" xfId="1" applyFont="1" applyFill="1" applyBorder="1" applyAlignment="1">
      <alignment vertical="center"/>
    </xf>
    <xf numFmtId="43" fontId="3" fillId="0" borderId="161" xfId="1" applyFont="1" applyFill="1" applyBorder="1" applyAlignment="1">
      <alignment vertical="center"/>
    </xf>
    <xf numFmtId="43" fontId="3" fillId="0" borderId="0" xfId="1" applyFont="1" applyFill="1" applyBorder="1" applyAlignment="1">
      <alignment vertical="center"/>
    </xf>
    <xf numFmtId="43" fontId="69" fillId="0" borderId="0" xfId="1" applyFont="1" applyFill="1" applyAlignment="1">
      <alignment vertical="center"/>
    </xf>
    <xf numFmtId="0" fontId="76" fillId="0" borderId="0" xfId="0" applyFont="1" applyAlignment="1">
      <alignment horizontal="center"/>
    </xf>
    <xf numFmtId="168" fontId="76" fillId="0" borderId="0" xfId="1" applyNumberFormat="1" applyFont="1" applyFill="1"/>
    <xf numFmtId="0" fontId="76" fillId="0" borderId="0" xfId="0" applyFont="1"/>
    <xf numFmtId="0" fontId="5" fillId="0" borderId="0" xfId="0" applyFont="1" applyAlignment="1">
      <alignment vertical="center"/>
    </xf>
    <xf numFmtId="166" fontId="2" fillId="0" borderId="0" xfId="0" applyNumberFormat="1" applyFont="1" applyAlignment="1">
      <alignment vertical="center"/>
    </xf>
    <xf numFmtId="176" fontId="2" fillId="0" borderId="0" xfId="1" applyNumberFormat="1" applyFont="1" applyAlignment="1">
      <alignment vertical="center"/>
    </xf>
    <xf numFmtId="172" fontId="3" fillId="0" borderId="0" xfId="1" applyNumberFormat="1" applyFont="1"/>
    <xf numFmtId="0" fontId="2" fillId="5" borderId="172" xfId="0" applyFont="1" applyFill="1" applyBorder="1" applyAlignment="1">
      <alignment horizontal="center" vertical="center"/>
    </xf>
    <xf numFmtId="43" fontId="2" fillId="5" borderId="170" xfId="1" applyFont="1" applyFill="1" applyBorder="1" applyAlignment="1">
      <alignment vertical="center"/>
    </xf>
    <xf numFmtId="10" fontId="2" fillId="5" borderId="171" xfId="1" applyNumberFormat="1" applyFont="1" applyFill="1" applyBorder="1" applyAlignment="1">
      <alignment vertical="center"/>
    </xf>
    <xf numFmtId="10" fontId="2" fillId="5" borderId="0" xfId="1" applyNumberFormat="1" applyFont="1" applyFill="1" applyBorder="1" applyAlignment="1">
      <alignment vertical="center"/>
    </xf>
    <xf numFmtId="43" fontId="2" fillId="5" borderId="0" xfId="1" applyFont="1" applyFill="1" applyAlignment="1">
      <alignment vertical="center"/>
    </xf>
    <xf numFmtId="41" fontId="2" fillId="5" borderId="62" xfId="2" applyFont="1" applyFill="1" applyBorder="1" applyAlignment="1">
      <alignment vertical="center"/>
    </xf>
    <xf numFmtId="43" fontId="2" fillId="0" borderId="180" xfId="1" applyFont="1" applyFill="1" applyBorder="1" applyAlignment="1">
      <alignment vertical="center"/>
    </xf>
    <xf numFmtId="168" fontId="2" fillId="5" borderId="65" xfId="1" applyNumberFormat="1" applyFont="1" applyFill="1" applyBorder="1"/>
    <xf numFmtId="43" fontId="2" fillId="0" borderId="181" xfId="1" applyFont="1" applyFill="1" applyBorder="1" applyAlignment="1">
      <alignment vertical="center"/>
    </xf>
    <xf numFmtId="168" fontId="2" fillId="5" borderId="175" xfId="1" applyNumberFormat="1" applyFont="1" applyFill="1" applyBorder="1"/>
    <xf numFmtId="168" fontId="9" fillId="0" borderId="165" xfId="1" applyNumberFormat="1" applyFont="1" applyFill="1" applyBorder="1" applyAlignment="1">
      <alignment vertical="center"/>
    </xf>
    <xf numFmtId="0" fontId="9" fillId="0" borderId="161" xfId="0" applyFont="1" applyBorder="1" applyAlignment="1">
      <alignment vertical="center"/>
    </xf>
    <xf numFmtId="166" fontId="2" fillId="10" borderId="4" xfId="1" applyNumberFormat="1" applyFont="1" applyFill="1" applyBorder="1" applyAlignment="1">
      <alignment horizontal="center"/>
    </xf>
    <xf numFmtId="0" fontId="15" fillId="0" borderId="0" xfId="6"/>
    <xf numFmtId="0" fontId="19" fillId="0" borderId="11" xfId="6" applyFont="1" applyBorder="1" applyAlignment="1">
      <alignment horizontal="center" vertical="center" wrapText="1"/>
    </xf>
    <xf numFmtId="0" fontId="19" fillId="21" borderId="11" xfId="6" applyFont="1" applyFill="1" applyBorder="1" applyAlignment="1">
      <alignment horizontal="center" vertical="center" wrapText="1"/>
    </xf>
    <xf numFmtId="168" fontId="15" fillId="0" borderId="0" xfId="6" applyNumberFormat="1"/>
    <xf numFmtId="0" fontId="15" fillId="4" borderId="11" xfId="6" applyFill="1" applyBorder="1"/>
    <xf numFmtId="0" fontId="15" fillId="0" borderId="11" xfId="6" applyBorder="1"/>
    <xf numFmtId="182" fontId="15" fillId="0" borderId="11" xfId="6" applyNumberFormat="1" applyBorder="1"/>
    <xf numFmtId="182" fontId="15" fillId="21" borderId="11" xfId="6" applyNumberFormat="1" applyFill="1" applyBorder="1"/>
    <xf numFmtId="168" fontId="1" fillId="0" borderId="11" xfId="17" applyNumberFormat="1" applyBorder="1"/>
    <xf numFmtId="0" fontId="81" fillId="0" borderId="0" xfId="6" applyFont="1"/>
    <xf numFmtId="0" fontId="15" fillId="5" borderId="11" xfId="6" applyFill="1" applyBorder="1"/>
    <xf numFmtId="182" fontId="15" fillId="5" borderId="11" xfId="6" applyNumberFormat="1" applyFill="1" applyBorder="1"/>
    <xf numFmtId="198" fontId="15" fillId="0" borderId="0" xfId="6" applyNumberFormat="1"/>
    <xf numFmtId="182" fontId="15" fillId="0" borderId="0" xfId="6" applyNumberFormat="1"/>
    <xf numFmtId="168" fontId="1" fillId="0" borderId="11" xfId="17" applyNumberFormat="1" applyFill="1" applyBorder="1"/>
    <xf numFmtId="182" fontId="82" fillId="21" borderId="0" xfId="6" applyNumberFormat="1" applyFont="1" applyFill="1"/>
    <xf numFmtId="41" fontId="0" fillId="0" borderId="0" xfId="15" applyFont="1"/>
    <xf numFmtId="168" fontId="0" fillId="0" borderId="11" xfId="17" applyNumberFormat="1" applyFont="1" applyBorder="1"/>
    <xf numFmtId="176" fontId="0" fillId="0" borderId="11" xfId="17" applyNumberFormat="1" applyFont="1" applyBorder="1"/>
    <xf numFmtId="182" fontId="82" fillId="5" borderId="0" xfId="6" applyNumberFormat="1" applyFont="1" applyFill="1"/>
    <xf numFmtId="0" fontId="82" fillId="5" borderId="0" xfId="6" applyFont="1" applyFill="1"/>
    <xf numFmtId="168" fontId="21" fillId="0" borderId="0" xfId="17" applyNumberFormat="1" applyFont="1" applyFill="1" applyBorder="1"/>
    <xf numFmtId="0" fontId="83" fillId="0" borderId="11" xfId="6" applyFont="1" applyBorder="1" applyAlignment="1">
      <alignment horizontal="center" vertical="center" wrapText="1"/>
    </xf>
    <xf numFmtId="0" fontId="83" fillId="0" borderId="11" xfId="6" applyFont="1" applyBorder="1" applyAlignment="1">
      <alignment horizontal="center" vertical="center"/>
    </xf>
    <xf numFmtId="0" fontId="83" fillId="21" borderId="11" xfId="6" applyFont="1" applyFill="1" applyBorder="1" applyAlignment="1">
      <alignment horizontal="center" vertical="center"/>
    </xf>
    <xf numFmtId="0" fontId="15" fillId="23" borderId="11" xfId="6" applyFill="1" applyBorder="1"/>
    <xf numFmtId="198" fontId="15" fillId="0" borderId="11" xfId="6" applyNumberFormat="1" applyBorder="1"/>
    <xf numFmtId="168" fontId="81" fillId="0" borderId="11" xfId="17" applyNumberFormat="1" applyFont="1" applyBorder="1" applyAlignment="1">
      <alignment horizontal="right" vertical="center"/>
    </xf>
    <xf numFmtId="41" fontId="81" fillId="0" borderId="0" xfId="15" applyFont="1"/>
    <xf numFmtId="2" fontId="15" fillId="0" borderId="0" xfId="6" applyNumberFormat="1"/>
    <xf numFmtId="0" fontId="15" fillId="0" borderId="11" xfId="6" applyBorder="1" applyAlignment="1">
      <alignment wrapText="1"/>
    </xf>
    <xf numFmtId="0" fontId="15" fillId="0" borderId="11" xfId="6" applyBorder="1" applyAlignment="1">
      <alignment vertical="center"/>
    </xf>
    <xf numFmtId="0" fontId="15" fillId="23" borderId="11" xfId="6" applyFill="1" applyBorder="1" applyAlignment="1">
      <alignment vertical="center"/>
    </xf>
    <xf numFmtId="182" fontId="15" fillId="0" borderId="11" xfId="6" applyNumberFormat="1" applyBorder="1" applyAlignment="1">
      <alignment vertical="center"/>
    </xf>
    <xf numFmtId="198" fontId="15" fillId="0" borderId="11" xfId="6" applyNumberFormat="1" applyBorder="1" applyAlignment="1">
      <alignment vertical="center"/>
    </xf>
    <xf numFmtId="168" fontId="81" fillId="0" borderId="11" xfId="17" applyNumberFormat="1" applyFont="1" applyFill="1" applyBorder="1" applyAlignment="1">
      <alignment horizontal="right" vertical="center"/>
    </xf>
    <xf numFmtId="0" fontId="82" fillId="21" borderId="0" xfId="6" applyFont="1" applyFill="1" applyAlignment="1">
      <alignment vertical="center" wrapText="1"/>
    </xf>
    <xf numFmtId="0" fontId="15" fillId="5" borderId="0" xfId="6" applyFill="1"/>
    <xf numFmtId="168" fontId="81" fillId="0" borderId="0" xfId="17" applyNumberFormat="1" applyFont="1" applyAlignment="1">
      <alignment horizontal="right" vertical="center"/>
    </xf>
    <xf numFmtId="0" fontId="83" fillId="0" borderId="16" xfId="6" applyFont="1" applyBorder="1" applyAlignment="1">
      <alignment vertical="center"/>
    </xf>
    <xf numFmtId="0" fontId="82" fillId="0" borderId="0" xfId="6" applyFont="1"/>
    <xf numFmtId="0" fontId="15" fillId="24" borderId="11" xfId="6" applyFill="1" applyBorder="1" applyAlignment="1">
      <alignment horizontal="center" vertical="center"/>
    </xf>
    <xf numFmtId="0" fontId="15" fillId="0" borderId="0" xfId="6" applyAlignment="1">
      <alignment horizontal="left"/>
    </xf>
    <xf numFmtId="0" fontId="15" fillId="0" borderId="0" xfId="6" applyAlignment="1">
      <alignment horizontal="center" vertical="center"/>
    </xf>
    <xf numFmtId="182" fontId="15" fillId="0" borderId="0" xfId="6" applyNumberFormat="1" applyAlignment="1">
      <alignment horizontal="center" vertical="center"/>
    </xf>
    <xf numFmtId="198" fontId="15" fillId="0" borderId="0" xfId="6" applyNumberFormat="1" applyAlignment="1">
      <alignment horizontal="center" vertical="center"/>
    </xf>
    <xf numFmtId="176" fontId="0" fillId="0" borderId="0" xfId="17" applyNumberFormat="1" applyFont="1" applyAlignment="1">
      <alignment horizontal="center" vertical="center"/>
    </xf>
    <xf numFmtId="168" fontId="0" fillId="0" borderId="0" xfId="17" applyNumberFormat="1" applyFont="1" applyAlignment="1">
      <alignment horizontal="center" vertical="center"/>
    </xf>
    <xf numFmtId="0" fontId="82" fillId="0" borderId="0" xfId="6" applyFont="1" applyAlignment="1">
      <alignment vertical="center" wrapText="1"/>
    </xf>
    <xf numFmtId="0" fontId="19" fillId="0" borderId="11" xfId="6" applyFont="1" applyBorder="1" applyAlignment="1">
      <alignment horizontal="center" vertical="center"/>
    </xf>
    <xf numFmtId="0" fontId="19" fillId="0" borderId="16" xfId="6" applyFont="1" applyBorder="1" applyAlignment="1">
      <alignment horizontal="center" vertical="center" wrapText="1"/>
    </xf>
    <xf numFmtId="0" fontId="84" fillId="0" borderId="16" xfId="6" applyFont="1" applyBorder="1" applyAlignment="1">
      <alignment horizontal="center" vertical="center" wrapText="1"/>
    </xf>
    <xf numFmtId="169" fontId="15" fillId="0" borderId="0" xfId="6" applyNumberFormat="1"/>
    <xf numFmtId="0" fontId="15" fillId="4" borderId="11" xfId="6" applyFill="1" applyBorder="1" applyAlignment="1">
      <alignment horizontal="center" vertical="center"/>
    </xf>
    <xf numFmtId="169" fontId="15" fillId="0" borderId="11" xfId="6" applyNumberFormat="1" applyBorder="1" applyAlignment="1">
      <alignment horizontal="center" vertical="center"/>
    </xf>
    <xf numFmtId="0" fontId="82" fillId="5" borderId="0" xfId="6" applyFont="1" applyFill="1" applyAlignment="1">
      <alignment vertical="center" wrapText="1"/>
    </xf>
    <xf numFmtId="168" fontId="83" fillId="0" borderId="0" xfId="17" applyNumberFormat="1" applyFont="1" applyAlignment="1">
      <alignment horizontal="right" vertical="center"/>
    </xf>
    <xf numFmtId="176" fontId="2" fillId="7" borderId="4" xfId="1" applyNumberFormat="1" applyFont="1" applyFill="1" applyBorder="1" applyAlignment="1">
      <alignment vertical="center"/>
    </xf>
    <xf numFmtId="169" fontId="3" fillId="7" borderId="4" xfId="1" applyNumberFormat="1" applyFont="1" applyFill="1" applyBorder="1" applyAlignment="1">
      <alignment vertical="center"/>
    </xf>
    <xf numFmtId="1" fontId="15" fillId="0" borderId="11" xfId="6" applyNumberFormat="1" applyBorder="1"/>
    <xf numFmtId="0" fontId="0" fillId="0" borderId="0" xfId="6" applyFont="1"/>
    <xf numFmtId="168" fontId="15" fillId="0" borderId="11" xfId="6" applyNumberFormat="1" applyBorder="1"/>
    <xf numFmtId="0" fontId="0" fillId="4" borderId="11" xfId="6" applyFont="1" applyFill="1" applyBorder="1"/>
    <xf numFmtId="166" fontId="2" fillId="6" borderId="4" xfId="1" applyNumberFormat="1" applyFont="1" applyFill="1" applyBorder="1" applyAlignment="1">
      <alignment horizontal="right"/>
    </xf>
    <xf numFmtId="41" fontId="2" fillId="6" borderId="4" xfId="2" applyFont="1" applyFill="1" applyBorder="1" applyAlignment="1">
      <alignment vertical="center"/>
    </xf>
    <xf numFmtId="168" fontId="0" fillId="0" borderId="0" xfId="17" applyNumberFormat="1" applyFont="1" applyBorder="1"/>
    <xf numFmtId="182" fontId="15" fillId="5" borderId="0" xfId="6" applyNumberFormat="1" applyFill="1"/>
    <xf numFmtId="0" fontId="0" fillId="0" borderId="11" xfId="6" applyFont="1" applyBorder="1"/>
    <xf numFmtId="187" fontId="0" fillId="0" borderId="0" xfId="0" applyNumberFormat="1" applyAlignment="1">
      <alignment horizontal="center" vertical="center"/>
    </xf>
    <xf numFmtId="169" fontId="3" fillId="0" borderId="4" xfId="1" applyNumberFormat="1" applyFont="1" applyFill="1" applyBorder="1" applyAlignment="1">
      <alignment vertical="center"/>
    </xf>
    <xf numFmtId="169" fontId="2" fillId="6" borderId="4" xfId="1" applyNumberFormat="1" applyFont="1" applyFill="1" applyBorder="1" applyAlignment="1">
      <alignment vertical="center"/>
    </xf>
    <xf numFmtId="0" fontId="5" fillId="4" borderId="8" xfId="0" applyFont="1" applyFill="1" applyBorder="1"/>
    <xf numFmtId="0" fontId="2" fillId="4" borderId="4" xfId="0" applyFont="1" applyFill="1" applyBorder="1" applyAlignment="1">
      <alignment horizontal="center"/>
    </xf>
    <xf numFmtId="0" fontId="0" fillId="4" borderId="0" xfId="0" applyFill="1"/>
    <xf numFmtId="0" fontId="2" fillId="0" borderId="14" xfId="2" applyNumberFormat="1" applyFont="1" applyFill="1" applyBorder="1" applyAlignment="1">
      <alignment horizontal="center" vertical="center" wrapText="1"/>
    </xf>
    <xf numFmtId="0" fontId="2" fillId="0" borderId="0" xfId="2" applyNumberFormat="1" applyFont="1" applyFill="1" applyBorder="1" applyAlignment="1">
      <alignment vertical="center" wrapText="1"/>
    </xf>
    <xf numFmtId="173" fontId="2" fillId="7" borderId="4" xfId="1" applyNumberFormat="1" applyFont="1" applyFill="1" applyBorder="1" applyAlignment="1">
      <alignment horizontal="center"/>
    </xf>
    <xf numFmtId="0" fontId="0" fillId="7" borderId="0" xfId="0" applyFill="1"/>
    <xf numFmtId="170" fontId="3" fillId="7" borderId="2" xfId="1" applyNumberFormat="1" applyFont="1" applyFill="1" applyBorder="1" applyAlignment="1">
      <alignment vertical="center"/>
    </xf>
    <xf numFmtId="166" fontId="2" fillId="7" borderId="4" xfId="1" applyNumberFormat="1" applyFont="1" applyFill="1" applyBorder="1" applyAlignment="1">
      <alignment horizontal="right"/>
    </xf>
    <xf numFmtId="0" fontId="2" fillId="7" borderId="0" xfId="2" applyNumberFormat="1" applyFont="1" applyFill="1" applyBorder="1" applyAlignment="1">
      <alignment vertical="center" wrapText="1"/>
    </xf>
    <xf numFmtId="0" fontId="2" fillId="7" borderId="14" xfId="2" applyNumberFormat="1" applyFont="1" applyFill="1" applyBorder="1" applyAlignment="1">
      <alignment horizontal="center" vertical="center" wrapText="1"/>
    </xf>
    <xf numFmtId="0" fontId="2" fillId="7" borderId="8" xfId="0" applyFont="1" applyFill="1" applyBorder="1"/>
    <xf numFmtId="168" fontId="2" fillId="7" borderId="4" xfId="1" applyNumberFormat="1" applyFont="1" applyFill="1" applyBorder="1" applyAlignment="1">
      <alignment horizontal="center"/>
    </xf>
    <xf numFmtId="0" fontId="4" fillId="0" borderId="8" xfId="0" applyFont="1" applyBorder="1" applyAlignment="1">
      <alignment vertical="center"/>
    </xf>
    <xf numFmtId="0" fontId="3" fillId="4" borderId="152" xfId="0" applyFont="1" applyFill="1" applyBorder="1" applyAlignment="1">
      <alignment vertical="center"/>
    </xf>
    <xf numFmtId="0" fontId="2" fillId="4" borderId="153" xfId="0" applyFont="1" applyFill="1" applyBorder="1" applyAlignment="1">
      <alignment horizontal="center" vertical="center"/>
    </xf>
    <xf numFmtId="168" fontId="2" fillId="4" borderId="153" xfId="1" applyNumberFormat="1" applyFont="1" applyFill="1" applyBorder="1"/>
    <xf numFmtId="0" fontId="2" fillId="4" borderId="153" xfId="0" applyFont="1" applyFill="1" applyBorder="1" applyAlignment="1">
      <alignment horizontal="center"/>
    </xf>
    <xf numFmtId="0" fontId="2" fillId="4" borderId="154" xfId="0" applyFont="1" applyFill="1" applyBorder="1" applyAlignment="1">
      <alignment horizontal="center"/>
    </xf>
    <xf numFmtId="0" fontId="2" fillId="0" borderId="4" xfId="2" applyNumberFormat="1" applyFont="1" applyFill="1" applyBorder="1" applyAlignment="1">
      <alignment vertical="center" wrapText="1"/>
    </xf>
    <xf numFmtId="0" fontId="2" fillId="7" borderId="4" xfId="2" applyNumberFormat="1" applyFont="1" applyFill="1" applyBorder="1" applyAlignment="1">
      <alignment vertical="center" wrapText="1"/>
    </xf>
    <xf numFmtId="0" fontId="0" fillId="4" borderId="4" xfId="0" applyFill="1" applyBorder="1"/>
    <xf numFmtId="0" fontId="0" fillId="0" borderId="8" xfId="0" applyBorder="1"/>
    <xf numFmtId="0" fontId="0" fillId="7" borderId="4" xfId="0" applyFill="1" applyBorder="1"/>
    <xf numFmtId="0" fontId="0" fillId="4" borderId="8" xfId="0" applyFill="1" applyBorder="1"/>
    <xf numFmtId="0" fontId="0" fillId="7" borderId="8" xfId="0" applyFill="1" applyBorder="1"/>
    <xf numFmtId="2" fontId="2" fillId="7" borderId="8" xfId="0" applyNumberFormat="1" applyFont="1" applyFill="1" applyBorder="1" applyAlignment="1">
      <alignment horizontal="center"/>
    </xf>
    <xf numFmtId="0" fontId="0" fillId="5" borderId="8" xfId="0" applyFill="1" applyBorder="1"/>
    <xf numFmtId="169" fontId="2" fillId="6" borderId="2" xfId="1" applyNumberFormat="1" applyFont="1" applyFill="1" applyBorder="1" applyAlignment="1">
      <alignment vertical="center"/>
    </xf>
    <xf numFmtId="43" fontId="10" fillId="0" borderId="2" xfId="1" applyFont="1" applyFill="1" applyBorder="1" applyAlignment="1">
      <alignment vertical="center"/>
    </xf>
    <xf numFmtId="0" fontId="0" fillId="0" borderId="58" xfId="0" applyBorder="1"/>
    <xf numFmtId="0" fontId="0" fillId="0" borderId="27" xfId="0" applyBorder="1"/>
    <xf numFmtId="169" fontId="2" fillId="7" borderId="14" xfId="1" applyNumberFormat="1" applyFont="1" applyFill="1" applyBorder="1" applyAlignment="1">
      <alignment vertical="center"/>
    </xf>
    <xf numFmtId="168" fontId="2" fillId="7" borderId="14" xfId="1" applyNumberFormat="1" applyFont="1" applyFill="1" applyBorder="1" applyAlignment="1">
      <alignment vertical="center"/>
    </xf>
    <xf numFmtId="197" fontId="2" fillId="7" borderId="4" xfId="0" applyNumberFormat="1" applyFont="1" applyFill="1" applyBorder="1"/>
    <xf numFmtId="0" fontId="0" fillId="5" borderId="4" xfId="0" applyFill="1" applyBorder="1"/>
    <xf numFmtId="0" fontId="0" fillId="7" borderId="58" xfId="0" applyFill="1" applyBorder="1"/>
    <xf numFmtId="0" fontId="0" fillId="7" borderId="27" xfId="0" applyFill="1" applyBorder="1"/>
    <xf numFmtId="168" fontId="3" fillId="0" borderId="2" xfId="1" applyNumberFormat="1" applyFont="1" applyFill="1" applyBorder="1" applyAlignment="1">
      <alignment vertical="center"/>
    </xf>
    <xf numFmtId="166" fontId="3" fillId="0" borderId="2" xfId="1" applyNumberFormat="1" applyFont="1" applyFill="1" applyBorder="1" applyAlignment="1">
      <alignment vertical="center"/>
    </xf>
    <xf numFmtId="166" fontId="2" fillId="7" borderId="2" xfId="1" applyNumberFormat="1" applyFont="1" applyFill="1" applyBorder="1" applyAlignment="1">
      <alignment vertical="center"/>
    </xf>
    <xf numFmtId="166" fontId="2" fillId="22" borderId="12" xfId="1" applyNumberFormat="1" applyFont="1" applyFill="1" applyBorder="1" applyAlignment="1">
      <alignment vertical="center"/>
    </xf>
    <xf numFmtId="0" fontId="0" fillId="22" borderId="74" xfId="0" applyFill="1" applyBorder="1"/>
    <xf numFmtId="0" fontId="0" fillId="22" borderId="12" xfId="0" applyFill="1" applyBorder="1"/>
    <xf numFmtId="0" fontId="0" fillId="22" borderId="182" xfId="0" applyFill="1" applyBorder="1"/>
    <xf numFmtId="0" fontId="0" fillId="0" borderId="42" xfId="0" applyBorder="1"/>
    <xf numFmtId="0" fontId="2" fillId="0" borderId="4" xfId="2" applyNumberFormat="1" applyFont="1" applyFill="1" applyBorder="1" applyAlignment="1">
      <alignment horizontal="center" vertical="center" wrapText="1"/>
    </xf>
    <xf numFmtId="169" fontId="2" fillId="8" borderId="4" xfId="1" applyNumberFormat="1" applyFont="1" applyFill="1" applyBorder="1" applyAlignment="1">
      <alignment horizontal="center"/>
    </xf>
    <xf numFmtId="168" fontId="2" fillId="8" borderId="4" xfId="1" applyNumberFormat="1" applyFont="1" applyFill="1" applyBorder="1" applyAlignment="1">
      <alignment vertical="center"/>
    </xf>
    <xf numFmtId="166" fontId="2" fillId="4" borderId="4" xfId="1" applyNumberFormat="1" applyFont="1" applyFill="1" applyBorder="1" applyAlignment="1">
      <alignment vertical="center"/>
    </xf>
    <xf numFmtId="166" fontId="2" fillId="4" borderId="4" xfId="0" applyNumberFormat="1" applyFont="1" applyFill="1" applyBorder="1"/>
    <xf numFmtId="182" fontId="2" fillId="5" borderId="4" xfId="0" applyNumberFormat="1" applyFont="1" applyFill="1" applyBorder="1"/>
    <xf numFmtId="2" fontId="2" fillId="25" borderId="8" xfId="0" applyNumberFormat="1" applyFont="1" applyFill="1" applyBorder="1" applyAlignment="1">
      <alignment horizontal="center"/>
    </xf>
    <xf numFmtId="0" fontId="2" fillId="25" borderId="14" xfId="2" applyNumberFormat="1" applyFont="1" applyFill="1" applyBorder="1" applyAlignment="1">
      <alignment horizontal="center" vertical="center" wrapText="1"/>
    </xf>
    <xf numFmtId="168" fontId="2" fillId="8" borderId="4" xfId="1" applyNumberFormat="1" applyFont="1" applyFill="1" applyBorder="1" applyAlignment="1">
      <alignment horizontal="right"/>
    </xf>
    <xf numFmtId="0" fontId="1" fillId="0" borderId="11" xfId="6" applyFont="1" applyBorder="1"/>
    <xf numFmtId="168" fontId="19" fillId="0" borderId="11" xfId="17" applyNumberFormat="1" applyFont="1" applyFill="1" applyBorder="1"/>
    <xf numFmtId="168" fontId="1" fillId="0" borderId="11" xfId="6" applyNumberFormat="1" applyFont="1" applyBorder="1"/>
    <xf numFmtId="168" fontId="1" fillId="0" borderId="11" xfId="17" applyNumberFormat="1" applyFont="1" applyFill="1" applyBorder="1"/>
    <xf numFmtId="3" fontId="1" fillId="0" borderId="11" xfId="6" applyNumberFormat="1" applyFont="1" applyBorder="1"/>
    <xf numFmtId="176" fontId="2" fillId="0" borderId="4" xfId="1" applyNumberFormat="1" applyFont="1" applyFill="1" applyBorder="1" applyAlignment="1">
      <alignment vertical="center"/>
    </xf>
    <xf numFmtId="0" fontId="19" fillId="0" borderId="11" xfId="0" applyFont="1" applyBorder="1" applyAlignment="1">
      <alignment horizontal="center" vertical="center"/>
    </xf>
    <xf numFmtId="0" fontId="19" fillId="6" borderId="11" xfId="0" applyFont="1" applyFill="1" applyBorder="1" applyAlignment="1">
      <alignment horizontal="center" vertical="center" wrapText="1"/>
    </xf>
    <xf numFmtId="0" fontId="19" fillId="4" borderId="11" xfId="0" applyFont="1" applyFill="1" applyBorder="1" applyAlignment="1">
      <alignment horizontal="center" vertical="center" wrapText="1"/>
    </xf>
    <xf numFmtId="0" fontId="15" fillId="0" borderId="11" xfId="6" applyBorder="1" applyAlignment="1">
      <alignment horizontal="center" vertical="center" wrapText="1"/>
    </xf>
    <xf numFmtId="0" fontId="15" fillId="26" borderId="11" xfId="6" applyFill="1" applyBorder="1"/>
    <xf numFmtId="168" fontId="15" fillId="4" borderId="11" xfId="6" applyNumberFormat="1" applyFill="1" applyBorder="1"/>
    <xf numFmtId="0" fontId="15" fillId="6" borderId="11" xfId="6" applyFill="1" applyBorder="1"/>
    <xf numFmtId="0" fontId="1" fillId="4" borderId="11" xfId="6" applyFont="1" applyFill="1" applyBorder="1"/>
    <xf numFmtId="168" fontId="19" fillId="4" borderId="11" xfId="17" applyNumberFormat="1" applyFont="1" applyFill="1" applyBorder="1"/>
    <xf numFmtId="168" fontId="1" fillId="4" borderId="11" xfId="6" applyNumberFormat="1" applyFont="1" applyFill="1" applyBorder="1"/>
    <xf numFmtId="168" fontId="1" fillId="4" borderId="11" xfId="17" applyNumberFormat="1" applyFont="1" applyFill="1" applyBorder="1"/>
    <xf numFmtId="3" fontId="1" fillId="4" borderId="11" xfId="6" applyNumberFormat="1" applyFont="1" applyFill="1" applyBorder="1"/>
    <xf numFmtId="168" fontId="2" fillId="8" borderId="4" xfId="1" applyNumberFormat="1" applyFont="1" applyFill="1" applyBorder="1" applyAlignment="1">
      <alignment horizontal="left"/>
    </xf>
    <xf numFmtId="168" fontId="2" fillId="8" borderId="4" xfId="1" applyNumberFormat="1" applyFont="1" applyFill="1" applyBorder="1" applyAlignment="1"/>
    <xf numFmtId="0" fontId="0" fillId="0" borderId="11" xfId="6" applyFont="1" applyBorder="1" applyAlignment="1">
      <alignment horizontal="center" vertical="center" wrapText="1"/>
    </xf>
    <xf numFmtId="166" fontId="2" fillId="0" borderId="4" xfId="1" applyNumberFormat="1" applyFont="1" applyFill="1" applyBorder="1"/>
    <xf numFmtId="2" fontId="2" fillId="6" borderId="8" xfId="0" applyNumberFormat="1" applyFont="1" applyFill="1" applyBorder="1" applyAlignment="1">
      <alignment horizontal="center"/>
    </xf>
    <xf numFmtId="0" fontId="15" fillId="0" borderId="0" xfId="6" applyAlignment="1">
      <alignment horizontal="center"/>
    </xf>
    <xf numFmtId="0" fontId="1" fillId="0" borderId="0" xfId="6" applyFont="1"/>
    <xf numFmtId="0" fontId="1" fillId="4" borderId="0" xfId="6" applyFont="1" applyFill="1"/>
    <xf numFmtId="0" fontId="15" fillId="4" borderId="0" xfId="6" applyFill="1"/>
    <xf numFmtId="180" fontId="2" fillId="0" borderId="4" xfId="1" applyNumberFormat="1" applyFont="1" applyFill="1" applyBorder="1" applyAlignment="1">
      <alignment vertical="center"/>
    </xf>
    <xf numFmtId="0" fontId="2" fillId="5" borderId="14" xfId="2" applyNumberFormat="1" applyFont="1" applyFill="1" applyBorder="1" applyAlignment="1">
      <alignment horizontal="center" vertical="center" wrapText="1"/>
    </xf>
    <xf numFmtId="0" fontId="3" fillId="0" borderId="32" xfId="0" applyFont="1" applyBorder="1"/>
    <xf numFmtId="166" fontId="2" fillId="4" borderId="12" xfId="0" applyNumberFormat="1" applyFont="1" applyFill="1" applyBorder="1"/>
    <xf numFmtId="168" fontId="2" fillId="0" borderId="12" xfId="1" applyNumberFormat="1" applyFont="1" applyBorder="1" applyAlignment="1">
      <alignment vertical="center"/>
    </xf>
    <xf numFmtId="0" fontId="0" fillId="0" borderId="74" xfId="0" applyBorder="1"/>
    <xf numFmtId="0" fontId="0" fillId="0" borderId="12" xfId="0" applyBorder="1"/>
    <xf numFmtId="0" fontId="0" fillId="0" borderId="182" xfId="0" applyBorder="1"/>
    <xf numFmtId="0" fontId="3" fillId="4" borderId="153" xfId="0" applyFont="1" applyFill="1" applyBorder="1" applyAlignment="1">
      <alignment horizontal="center" vertical="center"/>
    </xf>
    <xf numFmtId="0" fontId="3" fillId="4" borderId="153" xfId="0" applyFont="1" applyFill="1" applyBorder="1" applyAlignment="1">
      <alignment horizontal="center"/>
    </xf>
    <xf numFmtId="0" fontId="3" fillId="4" borderId="154" xfId="0" applyFont="1" applyFill="1" applyBorder="1" applyAlignment="1">
      <alignment horizontal="center"/>
    </xf>
    <xf numFmtId="0" fontId="2" fillId="29" borderId="8" xfId="0" applyFont="1" applyFill="1" applyBorder="1"/>
    <xf numFmtId="166" fontId="2" fillId="8" borderId="62" xfId="1" applyNumberFormat="1" applyFont="1" applyFill="1" applyBorder="1" applyAlignment="1">
      <alignment horizontal="right"/>
    </xf>
    <xf numFmtId="0" fontId="2" fillId="5" borderId="65" xfId="2" applyNumberFormat="1" applyFont="1" applyFill="1" applyBorder="1" applyAlignment="1">
      <alignment horizontal="center" vertical="center" wrapText="1"/>
    </xf>
    <xf numFmtId="0" fontId="2" fillId="0" borderId="66" xfId="2" applyNumberFormat="1" applyFont="1" applyFill="1" applyBorder="1" applyAlignment="1">
      <alignment horizontal="center" vertical="center" wrapText="1"/>
    </xf>
    <xf numFmtId="0" fontId="2" fillId="5" borderId="62" xfId="2" applyNumberFormat="1" applyFont="1" applyFill="1" applyBorder="1" applyAlignment="1">
      <alignment horizontal="center" vertical="center" wrapText="1"/>
    </xf>
    <xf numFmtId="166" fontId="2" fillId="29" borderId="4" xfId="1" applyNumberFormat="1" applyFont="1" applyFill="1" applyBorder="1" applyAlignment="1">
      <alignment horizontal="center"/>
    </xf>
    <xf numFmtId="168" fontId="2" fillId="29" borderId="4" xfId="1" applyNumberFormat="1" applyFont="1" applyFill="1" applyBorder="1" applyAlignment="1">
      <alignment horizontal="center"/>
    </xf>
    <xf numFmtId="0" fontId="3" fillId="7" borderId="8" xfId="0" applyFont="1" applyFill="1" applyBorder="1"/>
    <xf numFmtId="0" fontId="69" fillId="4" borderId="8" xfId="0" applyFont="1" applyFill="1" applyBorder="1"/>
    <xf numFmtId="0" fontId="85" fillId="0" borderId="8" xfId="0" applyFont="1" applyBorder="1" applyAlignment="1">
      <alignment vertical="center"/>
    </xf>
    <xf numFmtId="0" fontId="3" fillId="7" borderId="8" xfId="0" quotePrefix="1" applyFont="1" applyFill="1" applyBorder="1"/>
    <xf numFmtId="168" fontId="3" fillId="4" borderId="183" xfId="1" applyNumberFormat="1" applyFont="1" applyFill="1" applyBorder="1"/>
    <xf numFmtId="0" fontId="3" fillId="4" borderId="152" xfId="0" quotePrefix="1" applyFont="1" applyFill="1" applyBorder="1"/>
    <xf numFmtId="168" fontId="3" fillId="4" borderId="154" xfId="1" applyNumberFormat="1" applyFont="1" applyFill="1" applyBorder="1"/>
    <xf numFmtId="168" fontId="2" fillId="7" borderId="4" xfId="1" applyNumberFormat="1" applyFont="1" applyFill="1" applyBorder="1" applyAlignment="1">
      <alignment horizontal="left" wrapText="1"/>
    </xf>
    <xf numFmtId="168" fontId="2" fillId="7" borderId="4" xfId="1" applyNumberFormat="1" applyFont="1" applyFill="1" applyBorder="1" applyAlignment="1">
      <alignment horizontal="center" vertical="center" wrapText="1"/>
    </xf>
    <xf numFmtId="0" fontId="2" fillId="8" borderId="4" xfId="0" applyFont="1" applyFill="1" applyBorder="1" applyAlignment="1">
      <alignment horizontal="right"/>
    </xf>
    <xf numFmtId="200" fontId="2" fillId="7" borderId="4" xfId="0" applyNumberFormat="1" applyFont="1" applyFill="1" applyBorder="1"/>
    <xf numFmtId="0" fontId="2" fillId="7" borderId="0" xfId="0" applyFont="1" applyFill="1"/>
    <xf numFmtId="43" fontId="2" fillId="7" borderId="4" xfId="0" applyNumberFormat="1" applyFont="1" applyFill="1" applyBorder="1"/>
    <xf numFmtId="0" fontId="0" fillId="0" borderId="23" xfId="0" applyBorder="1" applyAlignment="1">
      <alignment horizontal="left" vertical="center" wrapText="1"/>
    </xf>
    <xf numFmtId="0" fontId="0" fillId="0" borderId="27" xfId="0" applyBorder="1" applyAlignment="1">
      <alignment horizontal="left" vertical="center" wrapText="1"/>
    </xf>
    <xf numFmtId="0" fontId="0" fillId="0" borderId="11" xfId="0" applyBorder="1" applyAlignment="1">
      <alignment horizontal="left" vertical="center" wrapText="1"/>
    </xf>
    <xf numFmtId="0" fontId="69" fillId="0" borderId="11" xfId="0" applyFont="1" applyBorder="1" applyAlignment="1">
      <alignment horizontal="center"/>
    </xf>
    <xf numFmtId="176" fontId="2" fillId="5" borderId="4" xfId="1" applyNumberFormat="1" applyFont="1" applyFill="1" applyBorder="1" applyAlignment="1">
      <alignment vertical="center"/>
    </xf>
    <xf numFmtId="10" fontId="2" fillId="0" borderId="4" xfId="1" applyNumberFormat="1" applyFont="1" applyFill="1" applyBorder="1" applyAlignment="1">
      <alignment vertical="center"/>
    </xf>
    <xf numFmtId="181" fontId="2" fillId="8" borderId="4" xfId="1" applyNumberFormat="1" applyFont="1" applyFill="1" applyBorder="1" applyAlignment="1">
      <alignment horizontal="right"/>
    </xf>
    <xf numFmtId="176" fontId="2" fillId="8" borderId="4" xfId="1" applyNumberFormat="1" applyFont="1" applyFill="1" applyBorder="1" applyAlignment="1">
      <alignment vertical="center"/>
    </xf>
    <xf numFmtId="198" fontId="0" fillId="0" borderId="0" xfId="0" applyNumberFormat="1"/>
    <xf numFmtId="198" fontId="2" fillId="6" borderId="27" xfId="0" applyNumberFormat="1" applyFont="1" applyFill="1" applyBorder="1" applyAlignment="1">
      <alignment horizontal="center"/>
    </xf>
    <xf numFmtId="2" fontId="3" fillId="7" borderId="8" xfId="0" applyNumberFormat="1" applyFont="1" applyFill="1" applyBorder="1" applyAlignment="1">
      <alignment horizontal="center"/>
    </xf>
    <xf numFmtId="168" fontId="2" fillId="4" borderId="4" xfId="1" applyNumberFormat="1" applyFont="1" applyFill="1" applyBorder="1" applyAlignment="1">
      <alignment horizontal="center"/>
    </xf>
    <xf numFmtId="41" fontId="2" fillId="4" borderId="4" xfId="2" applyFont="1" applyFill="1" applyBorder="1" applyAlignment="1">
      <alignment horizontal="center"/>
    </xf>
    <xf numFmtId="0" fontId="2" fillId="4" borderId="4" xfId="0" applyFont="1" applyFill="1" applyBorder="1" applyAlignment="1">
      <alignment horizontal="center" vertical="center"/>
    </xf>
    <xf numFmtId="172" fontId="10" fillId="4" borderId="6" xfId="1" quotePrefix="1" applyNumberFormat="1" applyFont="1" applyFill="1" applyBorder="1" applyAlignment="1">
      <alignment horizontal="right"/>
    </xf>
    <xf numFmtId="173" fontId="2" fillId="7" borderId="4" xfId="1" applyNumberFormat="1" applyFont="1" applyFill="1" applyBorder="1" applyAlignment="1">
      <alignment horizontal="right"/>
    </xf>
    <xf numFmtId="0" fontId="3" fillId="4" borderId="152" xfId="0" applyFont="1" applyFill="1" applyBorder="1"/>
    <xf numFmtId="166" fontId="3" fillId="8" borderId="4" xfId="1" applyNumberFormat="1" applyFont="1" applyFill="1" applyBorder="1" applyAlignment="1">
      <alignment horizontal="center"/>
    </xf>
    <xf numFmtId="0" fontId="3" fillId="0" borderId="34" xfId="0" applyFont="1" applyBorder="1" applyAlignment="1">
      <alignment horizontal="center"/>
    </xf>
    <xf numFmtId="0" fontId="0" fillId="0" borderId="2" xfId="0" applyBorder="1"/>
    <xf numFmtId="0" fontId="3" fillId="5" borderId="34" xfId="0" applyFont="1" applyFill="1" applyBorder="1" applyAlignment="1">
      <alignment horizontal="center"/>
    </xf>
    <xf numFmtId="0" fontId="3" fillId="4" borderId="183" xfId="0" quotePrefix="1" applyFont="1" applyFill="1" applyBorder="1"/>
    <xf numFmtId="168" fontId="2" fillId="8" borderId="4" xfId="1" applyNumberFormat="1" applyFont="1" applyFill="1" applyBorder="1" applyAlignment="1">
      <alignment horizontal="center" vertical="center"/>
    </xf>
    <xf numFmtId="0" fontId="3" fillId="4" borderId="184" xfId="0" applyFont="1" applyFill="1" applyBorder="1" applyAlignment="1">
      <alignment horizontal="center"/>
    </xf>
    <xf numFmtId="166" fontId="2" fillId="8" borderId="4" xfId="1" applyNumberFormat="1" applyFont="1" applyFill="1" applyBorder="1" applyAlignment="1">
      <alignment horizontal="right" vertical="center"/>
    </xf>
    <xf numFmtId="168" fontId="2" fillId="5" borderId="4" xfId="1" applyNumberFormat="1" applyFont="1" applyFill="1" applyBorder="1" applyAlignment="1">
      <alignment horizontal="center" vertical="center"/>
    </xf>
    <xf numFmtId="168" fontId="2" fillId="29" borderId="4" xfId="1" applyNumberFormat="1" applyFont="1" applyFill="1" applyBorder="1" applyAlignment="1">
      <alignment horizontal="center" vertical="center"/>
    </xf>
    <xf numFmtId="166" fontId="2" fillId="7" borderId="4" xfId="1" applyNumberFormat="1" applyFont="1" applyFill="1" applyBorder="1" applyAlignment="1">
      <alignment horizontal="right" vertical="center"/>
    </xf>
    <xf numFmtId="168" fontId="2" fillId="7" borderId="4" xfId="1" applyNumberFormat="1" applyFont="1" applyFill="1" applyBorder="1" applyAlignment="1">
      <alignment horizontal="center" vertical="center"/>
    </xf>
    <xf numFmtId="166" fontId="2" fillId="29" borderId="4" xfId="1" applyNumberFormat="1" applyFont="1" applyFill="1" applyBorder="1" applyAlignment="1">
      <alignment horizontal="center" vertical="center"/>
    </xf>
    <xf numFmtId="168" fontId="2" fillId="0" borderId="4" xfId="1" applyNumberFormat="1" applyFont="1" applyFill="1" applyBorder="1" applyAlignment="1">
      <alignment horizontal="center" vertical="center"/>
    </xf>
    <xf numFmtId="0" fontId="7" fillId="4" borderId="6" xfId="0" applyFont="1" applyFill="1" applyBorder="1" applyAlignment="1">
      <alignment horizontal="center" vertical="center"/>
    </xf>
    <xf numFmtId="41" fontId="2" fillId="8" borderId="4" xfId="2" applyFont="1" applyFill="1" applyBorder="1" applyAlignment="1">
      <alignment horizontal="center" vertical="center"/>
    </xf>
    <xf numFmtId="41" fontId="2" fillId="4" borderId="4" xfId="2" applyFont="1" applyFill="1" applyBorder="1" applyAlignment="1">
      <alignment horizontal="center" vertical="center"/>
    </xf>
    <xf numFmtId="41" fontId="7" fillId="4" borderId="6" xfId="2" applyFont="1" applyFill="1" applyBorder="1" applyAlignment="1">
      <alignment horizontal="center" vertical="center"/>
    </xf>
    <xf numFmtId="41" fontId="2" fillId="4" borderId="6" xfId="2" applyFont="1" applyFill="1" applyBorder="1" applyAlignment="1">
      <alignment horizontal="center" vertical="center"/>
    </xf>
    <xf numFmtId="41" fontId="2" fillId="0" borderId="4" xfId="2" applyFont="1" applyFill="1" applyBorder="1" applyAlignment="1">
      <alignment horizontal="center" vertical="center"/>
    </xf>
    <xf numFmtId="41" fontId="2" fillId="3" borderId="4" xfId="2" applyFont="1" applyFill="1" applyBorder="1" applyAlignment="1">
      <alignment horizontal="center" vertical="center"/>
    </xf>
    <xf numFmtId="166" fontId="2" fillId="10" borderId="4" xfId="1" applyNumberFormat="1" applyFont="1" applyFill="1" applyBorder="1" applyAlignment="1">
      <alignment horizontal="center" vertical="center"/>
    </xf>
    <xf numFmtId="166" fontId="2" fillId="3" borderId="4" xfId="1" applyNumberFormat="1" applyFont="1" applyFill="1" applyBorder="1" applyAlignment="1">
      <alignment horizontal="center" vertical="center"/>
    </xf>
    <xf numFmtId="0" fontId="3" fillId="4" borderId="184" xfId="0" applyFont="1" applyFill="1" applyBorder="1" applyAlignment="1">
      <alignment horizontal="center" vertical="center"/>
    </xf>
    <xf numFmtId="166" fontId="2" fillId="4" borderId="4" xfId="1" applyNumberFormat="1" applyFont="1" applyFill="1" applyBorder="1" applyAlignment="1">
      <alignment horizontal="center" vertical="center"/>
    </xf>
    <xf numFmtId="168" fontId="3" fillId="8" borderId="4" xfId="1" applyNumberFormat="1" applyFont="1" applyFill="1" applyBorder="1" applyAlignment="1">
      <alignment horizontal="center" vertical="center"/>
    </xf>
    <xf numFmtId="0" fontId="2" fillId="0" borderId="4" xfId="0" applyFont="1" applyBorder="1" applyAlignment="1">
      <alignment horizontal="right" vertical="center"/>
    </xf>
    <xf numFmtId="0" fontId="2" fillId="8" borderId="4" xfId="0" applyFont="1" applyFill="1" applyBorder="1" applyAlignment="1">
      <alignment horizontal="right" vertical="center"/>
    </xf>
    <xf numFmtId="0" fontId="2" fillId="5" borderId="4" xfId="0" applyFont="1" applyFill="1" applyBorder="1" applyAlignment="1">
      <alignment vertical="center"/>
    </xf>
    <xf numFmtId="0" fontId="2" fillId="8" borderId="4" xfId="0" applyFont="1" applyFill="1" applyBorder="1" applyAlignment="1">
      <alignment vertical="center"/>
    </xf>
    <xf numFmtId="166" fontId="2" fillId="5" borderId="12" xfId="0" applyNumberFormat="1" applyFont="1" applyFill="1" applyBorder="1" applyAlignment="1">
      <alignment vertical="center"/>
    </xf>
    <xf numFmtId="176" fontId="2" fillId="8" borderId="4" xfId="1" applyNumberFormat="1" applyFont="1" applyFill="1" applyBorder="1" applyAlignment="1">
      <alignment horizontal="right"/>
    </xf>
    <xf numFmtId="176" fontId="2" fillId="7" borderId="4" xfId="1" applyNumberFormat="1" applyFont="1" applyFill="1" applyBorder="1" applyAlignment="1">
      <alignment horizontal="right"/>
    </xf>
    <xf numFmtId="0" fontId="3" fillId="5" borderId="4" xfId="0" applyFont="1" applyFill="1" applyBorder="1" applyAlignment="1">
      <alignment horizontal="center" vertical="center"/>
    </xf>
    <xf numFmtId="0" fontId="58" fillId="0" borderId="74" xfId="0" applyFont="1" applyBorder="1"/>
    <xf numFmtId="0" fontId="58" fillId="0" borderId="0" xfId="0" applyFont="1"/>
    <xf numFmtId="0" fontId="0" fillId="0" borderId="57" xfId="0" applyBorder="1"/>
    <xf numFmtId="9" fontId="3" fillId="7" borderId="14" xfId="1" applyNumberFormat="1" applyFont="1" applyFill="1" applyBorder="1" applyAlignment="1">
      <alignment horizontal="center" vertical="center"/>
    </xf>
    <xf numFmtId="0" fontId="0" fillId="4" borderId="14" xfId="0" applyFill="1" applyBorder="1"/>
    <xf numFmtId="10" fontId="3" fillId="7" borderId="14" xfId="0" applyNumberFormat="1" applyFont="1" applyFill="1" applyBorder="1" applyAlignment="1">
      <alignment horizontal="center"/>
    </xf>
    <xf numFmtId="10" fontId="3" fillId="7" borderId="0" xfId="0" applyNumberFormat="1" applyFont="1" applyFill="1" applyAlignment="1">
      <alignment horizontal="center"/>
    </xf>
    <xf numFmtId="2" fontId="3" fillId="7" borderId="0" xfId="0" applyNumberFormat="1" applyFont="1" applyFill="1" applyAlignment="1">
      <alignment horizontal="center"/>
    </xf>
    <xf numFmtId="2" fontId="2" fillId="7" borderId="0" xfId="0" applyNumberFormat="1" applyFont="1" applyFill="1" applyAlignment="1">
      <alignment horizontal="center"/>
    </xf>
    <xf numFmtId="0" fontId="90" fillId="0" borderId="11" xfId="0" applyFont="1" applyBorder="1" applyAlignment="1">
      <alignment vertical="center"/>
    </xf>
    <xf numFmtId="0" fontId="90" fillId="0" borderId="136" xfId="0" applyFont="1" applyBorder="1" applyAlignment="1">
      <alignment vertical="center"/>
    </xf>
    <xf numFmtId="168" fontId="3" fillId="4" borderId="153" xfId="1" applyNumberFormat="1" applyFont="1" applyFill="1" applyBorder="1" applyAlignment="1">
      <alignment horizontal="center"/>
    </xf>
    <xf numFmtId="0" fontId="0" fillId="0" borderId="186" xfId="0" applyBorder="1"/>
    <xf numFmtId="0" fontId="0" fillId="0" borderId="82" xfId="0" applyBorder="1"/>
    <xf numFmtId="166" fontId="0" fillId="0" borderId="82" xfId="0" applyNumberFormat="1" applyBorder="1"/>
    <xf numFmtId="0" fontId="0" fillId="0" borderId="187" xfId="0" applyBorder="1"/>
    <xf numFmtId="0" fontId="2" fillId="0" borderId="82" xfId="0" applyFont="1" applyBorder="1" applyAlignment="1">
      <alignment horizontal="center"/>
    </xf>
    <xf numFmtId="0" fontId="3" fillId="4" borderId="37" xfId="0" applyFont="1" applyFill="1" applyBorder="1" applyAlignment="1">
      <alignment horizontal="center"/>
    </xf>
    <xf numFmtId="176" fontId="2" fillId="5" borderId="12" xfId="0" applyNumberFormat="1" applyFont="1" applyFill="1" applyBorder="1"/>
    <xf numFmtId="0" fontId="88" fillId="0" borderId="125" xfId="0" quotePrefix="1" applyFont="1" applyBorder="1" applyAlignment="1">
      <alignment vertical="center"/>
    </xf>
    <xf numFmtId="0" fontId="88" fillId="0" borderId="8" xfId="0" applyFont="1" applyBorder="1" applyAlignment="1">
      <alignment vertical="center"/>
    </xf>
    <xf numFmtId="0" fontId="89" fillId="0" borderId="8" xfId="0" applyFont="1" applyBorder="1" applyAlignment="1">
      <alignment vertical="center" wrapText="1"/>
    </xf>
    <xf numFmtId="0" fontId="89" fillId="0" borderId="188" xfId="0" applyFont="1" applyBorder="1" applyAlignment="1">
      <alignment vertical="center" wrapText="1"/>
    </xf>
    <xf numFmtId="0" fontId="90" fillId="0" borderId="11" xfId="0" applyFont="1" applyBorder="1" applyAlignment="1">
      <alignment horizontal="center" vertical="center"/>
    </xf>
    <xf numFmtId="0" fontId="90" fillId="0" borderId="6" xfId="0" applyFont="1" applyBorder="1" applyAlignment="1">
      <alignment vertical="center"/>
    </xf>
    <xf numFmtId="0" fontId="90" fillId="0" borderId="6" xfId="0" applyFont="1" applyBorder="1" applyAlignment="1">
      <alignment horizontal="center" vertical="center"/>
    </xf>
    <xf numFmtId="0" fontId="90" fillId="0" borderId="136" xfId="0" applyFont="1" applyBorder="1" applyAlignment="1">
      <alignment horizontal="center" vertical="center"/>
    </xf>
    <xf numFmtId="166" fontId="2" fillId="7" borderId="4" xfId="1" applyNumberFormat="1" applyFont="1" applyFill="1" applyBorder="1" applyAlignment="1">
      <alignment horizontal="center" vertical="center"/>
    </xf>
    <xf numFmtId="0" fontId="93" fillId="0" borderId="11" xfId="0" applyFont="1" applyBorder="1" applyAlignment="1">
      <alignment vertical="center"/>
    </xf>
    <xf numFmtId="0" fontId="93" fillId="0" borderId="11" xfId="0" applyFont="1" applyBorder="1" applyAlignment="1">
      <alignment horizontal="center" vertical="center"/>
    </xf>
    <xf numFmtId="0" fontId="93" fillId="0" borderId="6" xfId="0" applyFont="1" applyBorder="1" applyAlignment="1">
      <alignment vertical="center"/>
    </xf>
    <xf numFmtId="0" fontId="93" fillId="0" borderId="6" xfId="0" applyFont="1" applyBorder="1" applyAlignment="1">
      <alignment horizontal="center" vertical="center"/>
    </xf>
    <xf numFmtId="0" fontId="93" fillId="0" borderId="136" xfId="0" applyFont="1" applyBorder="1" applyAlignment="1">
      <alignment vertical="center"/>
    </xf>
    <xf numFmtId="0" fontId="93" fillId="0" borderId="136" xfId="0" applyFont="1" applyBorder="1" applyAlignment="1">
      <alignment horizontal="center" vertical="center"/>
    </xf>
    <xf numFmtId="2" fontId="2" fillId="0" borderId="14" xfId="2" applyNumberFormat="1" applyFont="1" applyFill="1" applyBorder="1" applyAlignment="1">
      <alignment horizontal="center" vertical="center" wrapText="1"/>
    </xf>
    <xf numFmtId="169" fontId="2" fillId="7" borderId="4" xfId="1" applyNumberFormat="1" applyFont="1" applyFill="1" applyBorder="1" applyAlignment="1">
      <alignment horizontal="center" vertical="center"/>
    </xf>
    <xf numFmtId="10" fontId="3" fillId="7" borderId="8" xfId="0" applyNumberFormat="1" applyFont="1" applyFill="1" applyBorder="1" applyAlignment="1">
      <alignment horizontal="center"/>
    </xf>
    <xf numFmtId="0" fontId="2" fillId="0" borderId="70" xfId="2" applyNumberFormat="1" applyFont="1" applyFill="1" applyBorder="1" applyAlignment="1">
      <alignment vertical="center" wrapText="1"/>
    </xf>
    <xf numFmtId="0" fontId="2" fillId="5" borderId="70" xfId="2" applyNumberFormat="1" applyFont="1" applyFill="1" applyBorder="1" applyAlignment="1">
      <alignment horizontal="center" vertical="center" wrapText="1"/>
    </xf>
    <xf numFmtId="0" fontId="19" fillId="0" borderId="115" xfId="0" applyFont="1" applyBorder="1"/>
    <xf numFmtId="0" fontId="2" fillId="0" borderId="63" xfId="2" applyNumberFormat="1" applyFont="1" applyFill="1" applyBorder="1" applyAlignment="1">
      <alignment vertical="center" wrapText="1"/>
    </xf>
    <xf numFmtId="0" fontId="2" fillId="5" borderId="63" xfId="2" applyNumberFormat="1" applyFont="1" applyFill="1" applyBorder="1" applyAlignment="1">
      <alignment horizontal="center" vertical="center" wrapText="1"/>
    </xf>
    <xf numFmtId="0" fontId="19" fillId="0" borderId="95" xfId="0" applyFont="1" applyBorder="1"/>
    <xf numFmtId="0" fontId="19" fillId="0" borderId="189" xfId="0" applyFont="1" applyBorder="1"/>
    <xf numFmtId="0" fontId="2" fillId="0" borderId="67" xfId="2" applyNumberFormat="1" applyFont="1" applyFill="1" applyBorder="1" applyAlignment="1">
      <alignment vertical="center" wrapText="1"/>
    </xf>
    <xf numFmtId="0" fontId="2" fillId="0" borderId="65" xfId="2" applyNumberFormat="1" applyFont="1" applyFill="1" applyBorder="1" applyAlignment="1">
      <alignment horizontal="center" vertical="center" wrapText="1"/>
    </xf>
    <xf numFmtId="0" fontId="19" fillId="0" borderId="190" xfId="0" applyFont="1" applyBorder="1"/>
    <xf numFmtId="169" fontId="2" fillId="6" borderId="4" xfId="1" applyNumberFormat="1" applyFont="1" applyFill="1" applyBorder="1" applyAlignment="1">
      <alignment horizontal="center"/>
    </xf>
    <xf numFmtId="10" fontId="3" fillId="6" borderId="8" xfId="0" applyNumberFormat="1" applyFont="1" applyFill="1" applyBorder="1" applyAlignment="1">
      <alignment horizontal="center"/>
    </xf>
    <xf numFmtId="168" fontId="2" fillId="4" borderId="153" xfId="1" applyNumberFormat="1" applyFont="1" applyFill="1" applyBorder="1" applyAlignment="1">
      <alignment horizontal="center"/>
    </xf>
    <xf numFmtId="2" fontId="3" fillId="6" borderId="8" xfId="0" applyNumberFormat="1" applyFont="1" applyFill="1" applyBorder="1" applyAlignment="1">
      <alignment horizontal="center"/>
    </xf>
    <xf numFmtId="0" fontId="19" fillId="0" borderId="8" xfId="0" applyFont="1" applyBorder="1"/>
    <xf numFmtId="198" fontId="3" fillId="6" borderId="27" xfId="0" applyNumberFormat="1" applyFont="1" applyFill="1" applyBorder="1" applyAlignment="1">
      <alignment horizontal="center"/>
    </xf>
    <xf numFmtId="43" fontId="9" fillId="4" borderId="6" xfId="1" applyFont="1" applyFill="1" applyBorder="1" applyAlignment="1">
      <alignment horizontal="left" vertical="center"/>
    </xf>
    <xf numFmtId="179" fontId="9" fillId="0" borderId="4" xfId="1" applyNumberFormat="1" applyFont="1" applyFill="1" applyBorder="1" applyAlignment="1">
      <alignment vertical="center"/>
    </xf>
    <xf numFmtId="169" fontId="2" fillId="7" borderId="14" xfId="1" applyNumberFormat="1" applyFont="1" applyFill="1" applyBorder="1" applyAlignment="1">
      <alignment horizontal="center" vertical="center"/>
    </xf>
    <xf numFmtId="0" fontId="2" fillId="5" borderId="4" xfId="0" applyFont="1" applyFill="1" applyBorder="1" applyAlignment="1">
      <alignment horizontal="center" vertical="center"/>
    </xf>
    <xf numFmtId="2" fontId="3" fillId="7" borderId="8" xfId="3" applyNumberFormat="1" applyFont="1" applyFill="1" applyBorder="1" applyAlignment="1">
      <alignment horizontal="center"/>
    </xf>
    <xf numFmtId="0" fontId="0" fillId="0" borderId="12" xfId="0" applyBorder="1" applyAlignment="1">
      <alignment horizontal="center"/>
    </xf>
    <xf numFmtId="2" fontId="19" fillId="0" borderId="182" xfId="0" applyNumberFormat="1" applyFont="1" applyBorder="1" applyAlignment="1">
      <alignment horizontal="center"/>
    </xf>
    <xf numFmtId="0" fontId="0" fillId="0" borderId="191" xfId="0" applyBorder="1"/>
    <xf numFmtId="0" fontId="2" fillId="0" borderId="39" xfId="0" applyFont="1" applyBorder="1" applyAlignment="1">
      <alignment horizontal="center"/>
    </xf>
    <xf numFmtId="0" fontId="2" fillId="0" borderId="75" xfId="0" applyFont="1" applyBorder="1" applyAlignment="1">
      <alignment horizontal="center"/>
    </xf>
    <xf numFmtId="0" fontId="19" fillId="0" borderId="34" xfId="0" applyFont="1" applyBorder="1" applyAlignment="1">
      <alignment horizontal="center" vertical="center"/>
    </xf>
    <xf numFmtId="0" fontId="19" fillId="0" borderId="37" xfId="0" applyFont="1" applyBorder="1" applyAlignment="1">
      <alignment horizontal="center" vertical="center"/>
    </xf>
    <xf numFmtId="0" fontId="19" fillId="0" borderId="15" xfId="0" applyFont="1" applyBorder="1" applyAlignment="1">
      <alignment horizontal="center" vertical="center"/>
    </xf>
    <xf numFmtId="0" fontId="19" fillId="0" borderId="39" xfId="0" applyFont="1" applyBorder="1" applyAlignment="1">
      <alignment horizontal="center" vertical="center"/>
    </xf>
    <xf numFmtId="0" fontId="19" fillId="0" borderId="38" xfId="0" applyFont="1" applyBorder="1" applyAlignment="1">
      <alignment horizontal="center" vertical="center"/>
    </xf>
    <xf numFmtId="0" fontId="19" fillId="0" borderId="28" xfId="0" applyFont="1" applyBorder="1" applyAlignment="1">
      <alignment horizontal="center" vertical="center"/>
    </xf>
    <xf numFmtId="0" fontId="19" fillId="0" borderId="3" xfId="0" applyFont="1" applyBorder="1" applyAlignment="1">
      <alignment horizontal="center" vertical="center"/>
    </xf>
    <xf numFmtId="0" fontId="19" fillId="0" borderId="75" xfId="0" applyFont="1" applyBorder="1" applyAlignment="1">
      <alignment horizontal="center" vertical="center"/>
    </xf>
    <xf numFmtId="0" fontId="19" fillId="0" borderId="1" xfId="0" applyFont="1" applyBorder="1" applyAlignment="1">
      <alignment horizontal="center" vertical="center"/>
    </xf>
    <xf numFmtId="0" fontId="19" fillId="0" borderId="73" xfId="0" applyFont="1" applyBorder="1" applyAlignment="1">
      <alignment horizontal="center" vertical="center"/>
    </xf>
    <xf numFmtId="0" fontId="19" fillId="0" borderId="40" xfId="0" applyFont="1" applyBorder="1" applyAlignment="1">
      <alignment horizontal="center" vertical="center"/>
    </xf>
    <xf numFmtId="0" fontId="19" fillId="0" borderId="37" xfId="0" applyFont="1" applyBorder="1" applyAlignment="1">
      <alignment vertical="center"/>
    </xf>
    <xf numFmtId="0" fontId="19" fillId="0" borderId="34" xfId="0" applyFont="1" applyBorder="1" applyAlignment="1">
      <alignment vertical="center"/>
    </xf>
    <xf numFmtId="182" fontId="2" fillId="0" borderId="0" xfId="0" applyNumberFormat="1" applyFont="1"/>
    <xf numFmtId="201" fontId="0" fillId="0" borderId="0" xfId="0" applyNumberFormat="1"/>
    <xf numFmtId="202" fontId="0" fillId="0" borderId="0" xfId="0" applyNumberFormat="1"/>
    <xf numFmtId="43" fontId="0" fillId="0" borderId="0" xfId="0" applyNumberFormat="1"/>
    <xf numFmtId="3" fontId="2" fillId="8" borderId="4" xfId="1" applyNumberFormat="1" applyFont="1" applyFill="1" applyBorder="1" applyAlignment="1">
      <alignment horizontal="right"/>
    </xf>
    <xf numFmtId="43" fontId="10" fillId="0" borderId="3" xfId="1" applyFont="1" applyFill="1" applyBorder="1"/>
    <xf numFmtId="43" fontId="10" fillId="7" borderId="4" xfId="1" applyFont="1" applyFill="1" applyBorder="1" applyAlignment="1">
      <alignment vertical="center"/>
    </xf>
    <xf numFmtId="179" fontId="10" fillId="7" borderId="4" xfId="1" applyNumberFormat="1" applyFont="1" applyFill="1" applyBorder="1" applyAlignment="1">
      <alignment vertical="center"/>
    </xf>
    <xf numFmtId="168" fontId="1" fillId="0" borderId="11" xfId="17" applyNumberFormat="1" applyFont="1" applyFill="1" applyBorder="1" applyAlignment="1">
      <alignment vertical="center"/>
    </xf>
    <xf numFmtId="168" fontId="1" fillId="0" borderId="11" xfId="17" applyNumberFormat="1" applyFont="1" applyFill="1" applyBorder="1" applyAlignment="1">
      <alignment horizontal="center" vertical="center"/>
    </xf>
    <xf numFmtId="168" fontId="1" fillId="6" borderId="11" xfId="6" applyNumberFormat="1" applyFont="1" applyFill="1" applyBorder="1" applyAlignment="1">
      <alignment horizontal="center" vertical="center"/>
    </xf>
    <xf numFmtId="0" fontId="2" fillId="0" borderId="7" xfId="0" applyFont="1" applyBorder="1" applyAlignment="1">
      <alignment horizontal="center"/>
    </xf>
    <xf numFmtId="0" fontId="3" fillId="0" borderId="30" xfId="0" applyFont="1" applyBorder="1"/>
    <xf numFmtId="0" fontId="3" fillId="5" borderId="2" xfId="0" applyFont="1" applyFill="1" applyBorder="1" applyAlignment="1">
      <alignment horizontal="center"/>
    </xf>
    <xf numFmtId="168" fontId="3" fillId="0" borderId="7" xfId="1" applyNumberFormat="1" applyFont="1" applyBorder="1"/>
    <xf numFmtId="2" fontId="2" fillId="0" borderId="0" xfId="0" applyNumberFormat="1" applyFont="1" applyAlignment="1">
      <alignment horizontal="center"/>
    </xf>
    <xf numFmtId="168" fontId="0" fillId="0" borderId="11" xfId="0" applyNumberFormat="1" applyBorder="1" applyAlignment="1">
      <alignment horizontal="center" vertical="center"/>
    </xf>
    <xf numFmtId="0" fontId="19" fillId="0" borderId="0" xfId="6" applyFont="1" applyAlignment="1">
      <alignment horizontal="center" vertical="center" wrapText="1"/>
    </xf>
    <xf numFmtId="0" fontId="19" fillId="5" borderId="0" xfId="6" applyFont="1" applyFill="1" applyAlignment="1">
      <alignment horizontal="center" vertical="center" wrapText="1"/>
    </xf>
    <xf numFmtId="168" fontId="1" fillId="0" borderId="0" xfId="17" applyNumberFormat="1" applyFill="1" applyBorder="1"/>
    <xf numFmtId="0" fontId="0" fillId="13" borderId="11" xfId="0" applyFill="1" applyBorder="1" applyAlignment="1">
      <alignment horizontal="center" vertical="center" wrapText="1"/>
    </xf>
    <xf numFmtId="0" fontId="0" fillId="29" borderId="11" xfId="0" applyFill="1" applyBorder="1" applyAlignment="1">
      <alignment horizontal="center" vertical="center" wrapText="1"/>
    </xf>
    <xf numFmtId="3" fontId="2" fillId="8" borderId="0" xfId="0" applyNumberFormat="1" applyFont="1" applyFill="1"/>
    <xf numFmtId="0" fontId="2" fillId="12" borderId="4" xfId="0" applyFont="1" applyFill="1" applyBorder="1" applyAlignment="1">
      <alignment horizontal="right" vertical="center"/>
    </xf>
    <xf numFmtId="172" fontId="2" fillId="0" borderId="3" xfId="1" applyNumberFormat="1" applyFont="1" applyBorder="1"/>
    <xf numFmtId="182" fontId="1" fillId="21" borderId="11" xfId="73" applyNumberFormat="1" applyFill="1" applyBorder="1"/>
    <xf numFmtId="168" fontId="1" fillId="0" borderId="11" xfId="73" applyNumberFormat="1" applyBorder="1"/>
    <xf numFmtId="168" fontId="2" fillId="0" borderId="4" xfId="95" applyNumberFormat="1" applyFont="1" applyFill="1" applyBorder="1" applyAlignment="1">
      <alignment vertical="center"/>
    </xf>
    <xf numFmtId="43" fontId="2" fillId="0" borderId="4" xfId="95" applyFont="1" applyFill="1" applyBorder="1" applyAlignment="1">
      <alignment vertical="center"/>
    </xf>
    <xf numFmtId="43" fontId="3" fillId="0" borderId="4" xfId="95" applyFont="1" applyFill="1" applyBorder="1" applyAlignment="1">
      <alignment vertical="center"/>
    </xf>
    <xf numFmtId="168" fontId="2" fillId="4" borderId="6" xfId="95" applyNumberFormat="1" applyFont="1" applyFill="1" applyBorder="1" applyAlignment="1">
      <alignment vertical="center"/>
    </xf>
    <xf numFmtId="168" fontId="2" fillId="6" borderId="4" xfId="95" applyNumberFormat="1" applyFont="1" applyFill="1" applyBorder="1" applyAlignment="1">
      <alignment vertical="center"/>
    </xf>
    <xf numFmtId="168" fontId="2" fillId="6" borderId="2" xfId="95" applyNumberFormat="1" applyFont="1" applyFill="1" applyBorder="1" applyAlignment="1">
      <alignment vertical="center"/>
    </xf>
    <xf numFmtId="168" fontId="2" fillId="4" borderId="4" xfId="95" applyNumberFormat="1" applyFont="1" applyFill="1" applyBorder="1" applyAlignment="1">
      <alignment vertical="center"/>
    </xf>
    <xf numFmtId="43" fontId="2" fillId="5" borderId="4" xfId="95" applyFont="1" applyFill="1" applyBorder="1" applyAlignment="1">
      <alignment vertical="center"/>
    </xf>
    <xf numFmtId="43" fontId="10" fillId="0" borderId="4" xfId="95" applyFont="1" applyFill="1" applyBorder="1" applyAlignment="1">
      <alignment vertical="center"/>
    </xf>
    <xf numFmtId="168" fontId="2" fillId="7" borderId="10" xfId="95" applyNumberFormat="1" applyFont="1" applyFill="1" applyBorder="1" applyAlignment="1">
      <alignment vertical="center"/>
    </xf>
    <xf numFmtId="43" fontId="2" fillId="0" borderId="9" xfId="95" applyFont="1" applyFill="1" applyBorder="1" applyAlignment="1">
      <alignment vertical="center"/>
    </xf>
    <xf numFmtId="43" fontId="10" fillId="7" borderId="4" xfId="95" applyFont="1" applyFill="1" applyBorder="1" applyAlignment="1">
      <alignment vertical="center"/>
    </xf>
    <xf numFmtId="168" fontId="3" fillId="0" borderId="4" xfId="95" applyNumberFormat="1" applyFont="1" applyFill="1" applyBorder="1" applyAlignment="1">
      <alignment vertical="center"/>
    </xf>
    <xf numFmtId="167" fontId="2" fillId="5" borderId="4" xfId="124" applyNumberFormat="1" applyFont="1" applyFill="1" applyBorder="1" applyAlignment="1">
      <alignment vertical="center"/>
    </xf>
    <xf numFmtId="168" fontId="2" fillId="0" borderId="4" xfId="95" applyNumberFormat="1" applyFont="1" applyFill="1" applyBorder="1" applyAlignment="1">
      <alignment vertical="center" wrapText="1"/>
    </xf>
    <xf numFmtId="43" fontId="2" fillId="4" borderId="6" xfId="95" applyFont="1" applyFill="1" applyBorder="1" applyAlignment="1">
      <alignment vertical="center"/>
    </xf>
    <xf numFmtId="43" fontId="2" fillId="4" borderId="6" xfId="95" applyFont="1" applyFill="1" applyBorder="1" applyAlignment="1">
      <alignment horizontal="center" vertical="center"/>
    </xf>
    <xf numFmtId="43" fontId="2" fillId="6" borderId="6" xfId="95" applyFont="1" applyFill="1" applyBorder="1" applyAlignment="1">
      <alignment vertical="center"/>
    </xf>
    <xf numFmtId="43" fontId="2" fillId="6" borderId="4" xfId="95" applyFont="1" applyFill="1" applyBorder="1" applyAlignment="1">
      <alignment vertical="center"/>
    </xf>
    <xf numFmtId="43" fontId="2" fillId="6" borderId="2" xfId="95" applyFont="1" applyFill="1" applyBorder="1" applyAlignment="1">
      <alignment vertical="center"/>
    </xf>
    <xf numFmtId="43" fontId="2" fillId="6" borderId="11" xfId="95" applyFont="1" applyFill="1" applyBorder="1" applyAlignment="1">
      <alignment vertical="center"/>
    </xf>
    <xf numFmtId="167" fontId="3" fillId="6" borderId="11" xfId="124" applyNumberFormat="1" applyFont="1" applyFill="1" applyBorder="1" applyAlignment="1">
      <alignment vertical="center"/>
    </xf>
    <xf numFmtId="170" fontId="3" fillId="4" borderId="4" xfId="95" applyNumberFormat="1" applyFont="1" applyFill="1" applyBorder="1" applyAlignment="1">
      <alignment vertical="center"/>
    </xf>
    <xf numFmtId="168" fontId="2" fillId="0" borderId="4" xfId="95" applyNumberFormat="1" applyFont="1" applyBorder="1" applyAlignment="1">
      <alignment vertical="center"/>
    </xf>
    <xf numFmtId="168" fontId="2" fillId="5" borderId="4" xfId="95" applyNumberFormat="1" applyFont="1" applyFill="1" applyBorder="1" applyAlignment="1">
      <alignment vertical="center"/>
    </xf>
    <xf numFmtId="3" fontId="2" fillId="0" borderId="0" xfId="0" applyNumberFormat="1" applyFont="1"/>
    <xf numFmtId="176" fontId="2" fillId="0" borderId="3" xfId="1" applyNumberFormat="1" applyFont="1" applyBorder="1"/>
    <xf numFmtId="176" fontId="2" fillId="5" borderId="3" xfId="1" applyNumberFormat="1" applyFont="1" applyFill="1" applyBorder="1"/>
    <xf numFmtId="166" fontId="10" fillId="18" borderId="4" xfId="0" applyNumberFormat="1" applyFont="1" applyFill="1" applyBorder="1"/>
    <xf numFmtId="0" fontId="4" fillId="0" borderId="8" xfId="0" applyFont="1" applyBorder="1"/>
    <xf numFmtId="168" fontId="2" fillId="12" borderId="0" xfId="1" applyNumberFormat="1" applyFont="1" applyFill="1" applyBorder="1" applyAlignment="1">
      <alignment horizontal="center"/>
    </xf>
    <xf numFmtId="3" fontId="10" fillId="0" borderId="4" xfId="5" applyNumberFormat="1" applyFont="1" applyFill="1" applyBorder="1" applyAlignment="1">
      <alignment vertical="center"/>
    </xf>
    <xf numFmtId="182" fontId="1" fillId="21" borderId="16" xfId="73" applyNumberFormat="1" applyFill="1" applyBorder="1" applyAlignment="1">
      <alignment vertical="center"/>
    </xf>
    <xf numFmtId="168" fontId="2" fillId="6" borderId="4" xfId="163" applyNumberFormat="1" applyFont="1" applyFill="1" applyBorder="1" applyAlignment="1">
      <alignment vertical="center"/>
    </xf>
    <xf numFmtId="170" fontId="2" fillId="7" borderId="4" xfId="230" applyNumberFormat="1" applyFont="1" applyFill="1" applyBorder="1" applyAlignment="1">
      <alignment horizontal="center" vertical="center"/>
    </xf>
    <xf numFmtId="43" fontId="2" fillId="7" borderId="4" xfId="308" applyFont="1" applyFill="1" applyBorder="1" applyAlignment="1">
      <alignment vertical="center"/>
    </xf>
    <xf numFmtId="169" fontId="3" fillId="7" borderId="4" xfId="308" applyNumberFormat="1" applyFont="1" applyFill="1" applyBorder="1" applyAlignment="1">
      <alignment vertical="center"/>
    </xf>
    <xf numFmtId="43" fontId="3" fillId="7" borderId="4" xfId="311" applyFont="1" applyFill="1" applyBorder="1" applyAlignment="1">
      <alignment vertical="center"/>
    </xf>
    <xf numFmtId="43" fontId="2" fillId="7" borderId="4" xfId="311" applyFont="1" applyFill="1" applyBorder="1" applyAlignment="1">
      <alignment vertical="center"/>
    </xf>
    <xf numFmtId="43" fontId="2" fillId="7" borderId="4" xfId="307" applyFont="1" applyFill="1" applyBorder="1" applyAlignment="1">
      <alignment vertical="center"/>
    </xf>
    <xf numFmtId="168" fontId="2" fillId="7" borderId="4" xfId="310" applyNumberFormat="1" applyFont="1" applyFill="1" applyBorder="1" applyAlignment="1">
      <alignment vertical="center"/>
    </xf>
    <xf numFmtId="168" fontId="2" fillId="7" borderId="4" xfId="309" applyNumberFormat="1" applyFont="1" applyFill="1" applyBorder="1" applyAlignment="1">
      <alignment vertical="center"/>
    </xf>
    <xf numFmtId="0" fontId="3" fillId="4" borderId="33" xfId="0" quotePrefix="1" applyFont="1" applyFill="1" applyBorder="1" applyAlignment="1">
      <alignment horizontal="center"/>
    </xf>
    <xf numFmtId="176" fontId="2" fillId="5" borderId="2" xfId="1" applyNumberFormat="1" applyFont="1" applyFill="1" applyBorder="1" applyAlignment="1">
      <alignment vertical="center"/>
    </xf>
    <xf numFmtId="179" fontId="2" fillId="0" borderId="4" xfId="1" applyNumberFormat="1" applyFont="1" applyFill="1" applyBorder="1" applyAlignment="1">
      <alignment vertical="center"/>
    </xf>
    <xf numFmtId="41" fontId="2" fillId="0" borderId="4" xfId="2" applyFont="1" applyFill="1" applyBorder="1" applyAlignment="1">
      <alignment vertical="center"/>
    </xf>
    <xf numFmtId="168" fontId="2" fillId="22" borderId="4" xfId="1" applyNumberFormat="1" applyFont="1" applyFill="1" applyBorder="1" applyAlignment="1">
      <alignment vertical="center"/>
    </xf>
    <xf numFmtId="168" fontId="6" fillId="22" borderId="3" xfId="0" applyNumberFormat="1" applyFont="1" applyFill="1" applyBorder="1"/>
    <xf numFmtId="199" fontId="81" fillId="21" borderId="11" xfId="553" applyNumberFormat="1" applyFont="1" applyFill="1" applyBorder="1" applyAlignment="1">
      <alignment vertical="center"/>
    </xf>
    <xf numFmtId="170" fontId="2" fillId="7" borderId="4" xfId="632" applyNumberFormat="1" applyFont="1" applyFill="1" applyBorder="1" applyAlignment="1">
      <alignment horizontal="center" vertical="center"/>
    </xf>
    <xf numFmtId="43" fontId="3" fillId="7" borderId="4" xfId="624" applyFont="1" applyFill="1" applyBorder="1" applyAlignment="1">
      <alignment vertical="center"/>
    </xf>
    <xf numFmtId="43" fontId="2" fillId="7" borderId="4" xfId="619" applyFont="1" applyFill="1" applyBorder="1" applyAlignment="1">
      <alignment vertical="center"/>
    </xf>
    <xf numFmtId="43" fontId="2" fillId="7" borderId="4" xfId="622" applyFont="1" applyFill="1" applyBorder="1" applyAlignment="1">
      <alignment vertical="center"/>
    </xf>
    <xf numFmtId="168" fontId="2" fillId="7" borderId="4" xfId="614" applyNumberFormat="1" applyFont="1" applyFill="1" applyBorder="1" applyAlignment="1">
      <alignment vertical="center"/>
    </xf>
    <xf numFmtId="168" fontId="2" fillId="7" borderId="4" xfId="628" applyNumberFormat="1" applyFont="1" applyFill="1" applyBorder="1" applyAlignment="1">
      <alignment vertical="center"/>
    </xf>
    <xf numFmtId="168" fontId="2" fillId="7" borderId="4" xfId="1247" applyNumberFormat="1" applyFont="1" applyFill="1" applyBorder="1" applyAlignment="1">
      <alignment vertical="center"/>
    </xf>
    <xf numFmtId="168" fontId="2" fillId="7" borderId="4" xfId="1146" applyNumberFormat="1" applyFont="1" applyFill="1" applyBorder="1" applyAlignment="1">
      <alignment vertical="center"/>
    </xf>
    <xf numFmtId="43" fontId="2" fillId="7" borderId="4" xfId="1146" applyFont="1" applyFill="1" applyBorder="1" applyAlignment="1">
      <alignment vertical="center"/>
    </xf>
    <xf numFmtId="168" fontId="2" fillId="7" borderId="4" xfId="1260" applyNumberFormat="1" applyFont="1" applyFill="1" applyBorder="1" applyAlignment="1">
      <alignment vertical="center"/>
    </xf>
    <xf numFmtId="170" fontId="2" fillId="0" borderId="4" xfId="1260" applyNumberFormat="1" applyFont="1" applyFill="1" applyBorder="1" applyAlignment="1">
      <alignment vertical="center"/>
    </xf>
    <xf numFmtId="170" fontId="2" fillId="0" borderId="4" xfId="1146" applyNumberFormat="1" applyFont="1" applyFill="1" applyBorder="1" applyAlignment="1">
      <alignment vertical="center"/>
    </xf>
    <xf numFmtId="169" fontId="3" fillId="7" borderId="4" xfId="1250" applyNumberFormat="1" applyFont="1" applyFill="1" applyBorder="1" applyAlignment="1">
      <alignment vertical="center"/>
    </xf>
    <xf numFmtId="168" fontId="3" fillId="0" borderId="4" xfId="1146" applyNumberFormat="1" applyFont="1" applyFill="1" applyBorder="1" applyAlignment="1">
      <alignment vertical="center"/>
    </xf>
    <xf numFmtId="43" fontId="3" fillId="7" borderId="4" xfId="1253" applyFont="1" applyFill="1" applyBorder="1" applyAlignment="1">
      <alignment vertical="center"/>
    </xf>
    <xf numFmtId="43" fontId="3" fillId="7" borderId="4" xfId="1146" applyFont="1" applyFill="1" applyBorder="1" applyAlignment="1">
      <alignment vertical="center"/>
    </xf>
    <xf numFmtId="43" fontId="2" fillId="7" borderId="4" xfId="1263" applyFont="1" applyFill="1" applyBorder="1" applyAlignment="1">
      <alignment vertical="center"/>
    </xf>
    <xf numFmtId="43" fontId="2" fillId="7" borderId="4" xfId="1251" applyFont="1" applyFill="1" applyBorder="1" applyAlignment="1">
      <alignment vertical="center"/>
    </xf>
    <xf numFmtId="168" fontId="3" fillId="0" borderId="4" xfId="1264" applyNumberFormat="1" applyFont="1" applyFill="1" applyBorder="1" applyAlignment="1">
      <alignment vertical="center"/>
    </xf>
    <xf numFmtId="201" fontId="2" fillId="0" borderId="0" xfId="0" applyNumberFormat="1" applyFont="1"/>
    <xf numFmtId="203" fontId="2" fillId="0" borderId="0" xfId="0" applyNumberFormat="1" applyFont="1"/>
    <xf numFmtId="197" fontId="2" fillId="0" borderId="0" xfId="0" applyNumberFormat="1" applyFont="1"/>
    <xf numFmtId="168" fontId="2" fillId="7" borderId="4" xfId="2529" applyNumberFormat="1" applyFont="1" applyFill="1" applyBorder="1" applyAlignment="1">
      <alignment vertical="center"/>
    </xf>
    <xf numFmtId="170" fontId="2" fillId="7" borderId="4" xfId="2528" applyNumberFormat="1" applyFont="1" applyFill="1" applyBorder="1" applyAlignment="1">
      <alignment horizontal="center" vertical="center"/>
    </xf>
    <xf numFmtId="170" fontId="2" fillId="0" borderId="4" xfId="2528" applyNumberFormat="1" applyFont="1" applyFill="1" applyBorder="1" applyAlignment="1">
      <alignment vertical="center"/>
    </xf>
    <xf numFmtId="169" fontId="3" fillId="7" borderId="4" xfId="2540" applyNumberFormat="1" applyFont="1" applyFill="1" applyBorder="1" applyAlignment="1">
      <alignment vertical="center"/>
    </xf>
    <xf numFmtId="43" fontId="3" fillId="7" borderId="4" xfId="2534" applyFont="1" applyFill="1" applyBorder="1" applyAlignment="1">
      <alignment vertical="center"/>
    </xf>
    <xf numFmtId="168" fontId="3" fillId="0" borderId="4" xfId="2535" applyNumberFormat="1" applyFont="1" applyFill="1" applyBorder="1" applyAlignment="1">
      <alignment vertical="center"/>
    </xf>
    <xf numFmtId="169" fontId="2" fillId="0" borderId="0" xfId="0" applyNumberFormat="1" applyFont="1"/>
    <xf numFmtId="0" fontId="2" fillId="27" borderId="0" xfId="0" applyFont="1" applyFill="1"/>
    <xf numFmtId="168" fontId="2" fillId="27" borderId="0" xfId="0" applyNumberFormat="1" applyFont="1" applyFill="1"/>
    <xf numFmtId="0" fontId="2" fillId="27" borderId="0" xfId="0" applyFont="1" applyFill="1" applyAlignment="1">
      <alignment vertical="center"/>
    </xf>
    <xf numFmtId="168" fontId="2" fillId="27" borderId="0" xfId="0" applyNumberFormat="1" applyFont="1" applyFill="1" applyAlignment="1">
      <alignment vertical="center"/>
    </xf>
    <xf numFmtId="0" fontId="2" fillId="28" borderId="0" xfId="0" applyFont="1" applyFill="1"/>
    <xf numFmtId="168" fontId="2" fillId="28" borderId="0" xfId="0" applyNumberFormat="1" applyFont="1" applyFill="1"/>
    <xf numFmtId="2" fontId="2" fillId="28" borderId="0" xfId="0" applyNumberFormat="1" applyFont="1" applyFill="1"/>
    <xf numFmtId="1" fontId="2" fillId="28" borderId="0" xfId="0" applyNumberFormat="1" applyFont="1" applyFill="1"/>
    <xf numFmtId="166" fontId="2" fillId="28" borderId="0" xfId="0" applyNumberFormat="1" applyFont="1" applyFill="1"/>
    <xf numFmtId="0" fontId="2" fillId="30" borderId="0" xfId="0" applyFont="1" applyFill="1"/>
    <xf numFmtId="0" fontId="2" fillId="28" borderId="0" xfId="0" applyFont="1" applyFill="1" applyAlignment="1">
      <alignment horizontal="left"/>
    </xf>
    <xf numFmtId="2" fontId="2" fillId="28" borderId="0" xfId="0" applyNumberFormat="1" applyFont="1" applyFill="1" applyAlignment="1">
      <alignment horizontal="left"/>
    </xf>
    <xf numFmtId="205" fontId="2" fillId="28" borderId="0" xfId="0" applyNumberFormat="1" applyFont="1" applyFill="1" applyAlignment="1">
      <alignment horizontal="left"/>
    </xf>
    <xf numFmtId="169" fontId="2" fillId="7" borderId="3" xfId="0" applyNumberFormat="1" applyFont="1" applyFill="1" applyBorder="1"/>
    <xf numFmtId="169" fontId="2" fillId="0" borderId="4" xfId="1" applyNumberFormat="1" applyFont="1" applyFill="1" applyBorder="1" applyAlignment="1">
      <alignment vertical="center"/>
    </xf>
    <xf numFmtId="168" fontId="2" fillId="7" borderId="4" xfId="5142" applyNumberFormat="1" applyFont="1" applyFill="1" applyBorder="1" applyAlignment="1">
      <alignment vertical="center"/>
    </xf>
    <xf numFmtId="168" fontId="2" fillId="7" borderId="4" xfId="5149" applyNumberFormat="1" applyFont="1" applyFill="1" applyBorder="1" applyAlignment="1">
      <alignment vertical="center"/>
    </xf>
    <xf numFmtId="168" fontId="2" fillId="7" borderId="4" xfId="10092" applyNumberFormat="1" applyFont="1" applyFill="1" applyBorder="1" applyAlignment="1">
      <alignment vertical="center"/>
    </xf>
    <xf numFmtId="179" fontId="2" fillId="7" borderId="4" xfId="10172" applyNumberFormat="1" applyFont="1" applyFill="1" applyBorder="1" applyAlignment="1">
      <alignment vertical="center"/>
    </xf>
    <xf numFmtId="179" fontId="2" fillId="7" borderId="4" xfId="10206" applyNumberFormat="1" applyFont="1" applyFill="1" applyBorder="1" applyAlignment="1">
      <alignment vertical="center"/>
    </xf>
    <xf numFmtId="43" fontId="2" fillId="7" borderId="4" xfId="10182" applyFont="1" applyFill="1" applyBorder="1" applyAlignment="1">
      <alignment vertical="center"/>
    </xf>
    <xf numFmtId="43" fontId="2" fillId="7" borderId="4" xfId="10178" applyFont="1" applyFill="1" applyBorder="1" applyAlignment="1">
      <alignment vertical="center"/>
    </xf>
    <xf numFmtId="168" fontId="2" fillId="7" borderId="4" xfId="10302" applyNumberFormat="1" applyFont="1" applyFill="1" applyBorder="1" applyAlignment="1">
      <alignment vertical="center"/>
    </xf>
    <xf numFmtId="168" fontId="2" fillId="7" borderId="4" xfId="10190" applyNumberFormat="1" applyFont="1" applyFill="1" applyBorder="1" applyAlignment="1">
      <alignment vertical="center"/>
    </xf>
    <xf numFmtId="167" fontId="2" fillId="0" borderId="4" xfId="11455" applyNumberFormat="1" applyFont="1" applyFill="1" applyBorder="1" applyAlignment="1">
      <alignment vertical="center"/>
    </xf>
    <xf numFmtId="43" fontId="2" fillId="7" borderId="4" xfId="15354" applyFont="1" applyFill="1" applyBorder="1" applyAlignment="1">
      <alignment vertical="center"/>
    </xf>
    <xf numFmtId="168" fontId="2" fillId="7" borderId="4" xfId="15353" applyNumberFormat="1" applyFont="1" applyFill="1" applyBorder="1" applyAlignment="1">
      <alignment vertical="center"/>
    </xf>
    <xf numFmtId="168" fontId="2" fillId="7" borderId="4" xfId="15346" applyNumberFormat="1" applyFont="1" applyFill="1" applyBorder="1" applyAlignment="1">
      <alignment vertical="center"/>
    </xf>
    <xf numFmtId="168" fontId="2" fillId="7" borderId="4" xfId="15343" applyNumberFormat="1" applyFont="1" applyFill="1" applyBorder="1" applyAlignment="1">
      <alignment vertical="center"/>
    </xf>
    <xf numFmtId="199" fontId="81" fillId="21" borderId="11" xfId="15254" applyNumberFormat="1" applyFont="1" applyFill="1" applyBorder="1"/>
    <xf numFmtId="168" fontId="2" fillId="6" borderId="4" xfId="30869" applyNumberFormat="1" applyFont="1" applyFill="1" applyBorder="1" applyAlignment="1">
      <alignment vertical="center"/>
    </xf>
    <xf numFmtId="168" fontId="2" fillId="6" borderId="4" xfId="30867" applyNumberFormat="1" applyFont="1" applyFill="1" applyBorder="1" applyAlignment="1">
      <alignment vertical="center"/>
    </xf>
    <xf numFmtId="182" fontId="1" fillId="21" borderId="16" xfId="73" applyNumberFormat="1" applyFill="1" applyBorder="1"/>
    <xf numFmtId="168" fontId="1" fillId="0" borderId="11" xfId="73" applyNumberFormat="1" applyBorder="1" applyAlignment="1">
      <alignment horizontal="center" vertical="center"/>
    </xf>
    <xf numFmtId="168" fontId="1" fillId="0" borderId="11" xfId="73" applyNumberFormat="1" applyBorder="1" applyAlignment="1">
      <alignment vertical="center"/>
    </xf>
    <xf numFmtId="0" fontId="2" fillId="0" borderId="128" xfId="0" applyFont="1" applyBorder="1"/>
    <xf numFmtId="0" fontId="0" fillId="0" borderId="128" xfId="0" applyBorder="1"/>
    <xf numFmtId="169" fontId="3" fillId="7" borderId="4" xfId="630" applyNumberFormat="1" applyFont="1" applyFill="1" applyBorder="1" applyAlignment="1">
      <alignment vertical="center"/>
    </xf>
    <xf numFmtId="169" fontId="2" fillId="7" borderId="4" xfId="10175" applyNumberFormat="1" applyFont="1" applyFill="1" applyBorder="1" applyAlignment="1">
      <alignment vertical="center"/>
    </xf>
    <xf numFmtId="169" fontId="2" fillId="7" borderId="4" xfId="1267" applyNumberFormat="1" applyFont="1" applyFill="1" applyBorder="1" applyAlignment="1">
      <alignment vertical="center"/>
    </xf>
    <xf numFmtId="43" fontId="2" fillId="7" borderId="4" xfId="10180" applyFont="1" applyFill="1" applyBorder="1" applyAlignment="1">
      <alignment vertical="center"/>
    </xf>
    <xf numFmtId="43" fontId="2" fillId="7" borderId="4" xfId="15323" applyFont="1" applyFill="1" applyBorder="1" applyAlignment="1">
      <alignment vertical="center"/>
    </xf>
    <xf numFmtId="168" fontId="10" fillId="6" borderId="2" xfId="1" applyNumberFormat="1" applyFont="1" applyFill="1" applyBorder="1" applyAlignment="1">
      <alignment vertical="center"/>
    </xf>
    <xf numFmtId="168" fontId="2" fillId="0" borderId="4" xfId="3" applyNumberFormat="1" applyFont="1" applyFill="1" applyBorder="1"/>
    <xf numFmtId="0" fontId="3" fillId="26" borderId="6" xfId="0" quotePrefix="1" applyFont="1" applyFill="1" applyBorder="1"/>
    <xf numFmtId="172" fontId="2" fillId="26" borderId="6" xfId="1" applyNumberFormat="1" applyFont="1" applyFill="1" applyBorder="1" applyAlignment="1">
      <alignment horizontal="center"/>
    </xf>
    <xf numFmtId="0" fontId="2" fillId="26" borderId="6" xfId="0" quotePrefix="1" applyFont="1" applyFill="1" applyBorder="1" applyAlignment="1">
      <alignment horizontal="center"/>
    </xf>
    <xf numFmtId="43" fontId="16" fillId="26" borderId="6" xfId="1" applyFont="1" applyFill="1" applyBorder="1"/>
    <xf numFmtId="43" fontId="2" fillId="0" borderId="0" xfId="1" applyFont="1"/>
    <xf numFmtId="199" fontId="2" fillId="6" borderId="11" xfId="2" applyNumberFormat="1" applyFont="1" applyFill="1" applyBorder="1"/>
    <xf numFmtId="168" fontId="2" fillId="7" borderId="4" xfId="5150" applyNumberFormat="1" applyFont="1" applyFill="1" applyBorder="1" applyAlignment="1">
      <alignment vertical="center"/>
    </xf>
    <xf numFmtId="0" fontId="9" fillId="27" borderId="11" xfId="0" applyFont="1" applyFill="1" applyBorder="1" applyAlignment="1">
      <alignment horizontal="center" vertical="center" wrapText="1"/>
    </xf>
    <xf numFmtId="168" fontId="2" fillId="0" borderId="0" xfId="3" applyNumberFormat="1" applyFont="1"/>
    <xf numFmtId="166" fontId="2" fillId="7" borderId="4" xfId="2538" applyNumberFormat="1" applyFont="1" applyFill="1" applyBorder="1" applyAlignment="1">
      <alignment vertical="center"/>
    </xf>
    <xf numFmtId="0" fontId="0" fillId="0" borderId="11" xfId="6" applyFont="1" applyBorder="1" applyAlignment="1">
      <alignment horizontal="center"/>
    </xf>
    <xf numFmtId="43" fontId="2" fillId="7" borderId="4" xfId="1" applyFont="1" applyFill="1" applyBorder="1" applyAlignment="1">
      <alignment vertical="center"/>
    </xf>
    <xf numFmtId="166" fontId="2" fillId="7" borderId="4" xfId="5151" applyNumberFormat="1" applyFont="1" applyFill="1" applyBorder="1" applyAlignment="1">
      <alignment vertical="center"/>
    </xf>
    <xf numFmtId="166" fontId="2" fillId="7" borderId="8" xfId="1" applyNumberFormat="1" applyFont="1" applyFill="1" applyBorder="1" applyAlignment="1">
      <alignment vertical="center"/>
    </xf>
    <xf numFmtId="166" fontId="2" fillId="7" borderId="4" xfId="616" applyNumberFormat="1" applyFont="1" applyFill="1" applyBorder="1" applyAlignment="1">
      <alignment vertical="center"/>
    </xf>
    <xf numFmtId="166" fontId="2" fillId="7" borderId="4" xfId="1146" applyNumberFormat="1" applyFont="1" applyFill="1" applyBorder="1" applyAlignment="1">
      <alignment vertical="center"/>
    </xf>
    <xf numFmtId="166" fontId="2" fillId="7" borderId="4" xfId="1264" applyNumberFormat="1" applyFont="1" applyFill="1" applyBorder="1" applyAlignment="1">
      <alignment vertical="center"/>
    </xf>
    <xf numFmtId="43" fontId="2" fillId="7" borderId="4" xfId="2535" applyFont="1" applyFill="1" applyBorder="1" applyAlignment="1">
      <alignment vertical="center"/>
    </xf>
    <xf numFmtId="0" fontId="2" fillId="5" borderId="32" xfId="0" applyFont="1" applyFill="1" applyBorder="1"/>
    <xf numFmtId="182" fontId="2" fillId="5" borderId="12" xfId="0" applyNumberFormat="1" applyFont="1" applyFill="1" applyBorder="1"/>
    <xf numFmtId="0" fontId="3" fillId="5" borderId="12" xfId="0" applyFont="1" applyFill="1" applyBorder="1" applyAlignment="1">
      <alignment horizontal="center"/>
    </xf>
    <xf numFmtId="176" fontId="2" fillId="5" borderId="12" xfId="1" applyNumberFormat="1" applyFont="1" applyFill="1" applyBorder="1" applyAlignment="1">
      <alignment vertical="center"/>
    </xf>
    <xf numFmtId="166" fontId="2" fillId="5" borderId="12" xfId="1" applyNumberFormat="1" applyFont="1" applyFill="1" applyBorder="1" applyAlignment="1">
      <alignment vertical="center"/>
    </xf>
    <xf numFmtId="176" fontId="2" fillId="0" borderId="1" xfId="1" applyNumberFormat="1" applyFont="1" applyBorder="1"/>
    <xf numFmtId="0" fontId="2" fillId="5" borderId="128" xfId="0" applyFont="1" applyFill="1" applyBorder="1"/>
    <xf numFmtId="43" fontId="2" fillId="7" borderId="4" xfId="306" applyFont="1" applyFill="1" applyBorder="1" applyAlignment="1">
      <alignment vertical="center"/>
    </xf>
    <xf numFmtId="0" fontId="19" fillId="0" borderId="11" xfId="6" applyFont="1" applyBorder="1" applyAlignment="1">
      <alignment horizontal="center"/>
    </xf>
    <xf numFmtId="16" fontId="2" fillId="0" borderId="0" xfId="0" applyNumberFormat="1" applyFont="1"/>
    <xf numFmtId="166" fontId="10" fillId="0" borderId="4" xfId="1" applyNumberFormat="1" applyFont="1" applyFill="1" applyBorder="1"/>
    <xf numFmtId="41" fontId="10" fillId="0" borderId="4" xfId="2" applyFont="1" applyBorder="1"/>
    <xf numFmtId="168" fontId="3" fillId="0" borderId="193" xfId="0" applyNumberFormat="1" applyFont="1" applyBorder="1"/>
    <xf numFmtId="168" fontId="3" fillId="4" borderId="6" xfId="1" applyNumberFormat="1" applyFont="1" applyFill="1" applyBorder="1" applyAlignment="1">
      <alignment horizontal="center" vertical="center"/>
    </xf>
    <xf numFmtId="0" fontId="2" fillId="0" borderId="84" xfId="0" applyFont="1" applyBorder="1"/>
    <xf numFmtId="0" fontId="2" fillId="8" borderId="84" xfId="0" applyFont="1" applyFill="1" applyBorder="1"/>
    <xf numFmtId="0" fontId="2" fillId="5" borderId="84" xfId="0" applyFont="1" applyFill="1" applyBorder="1" applyAlignment="1">
      <alignment horizontal="center"/>
    </xf>
    <xf numFmtId="41" fontId="2" fillId="0" borderId="12" xfId="2" applyFont="1" applyBorder="1"/>
    <xf numFmtId="0" fontId="3" fillId="5" borderId="31" xfId="0" applyFont="1" applyFill="1" applyBorder="1" applyAlignment="1">
      <alignment vertical="top"/>
    </xf>
    <xf numFmtId="0" fontId="3" fillId="5" borderId="32" xfId="0" applyFont="1" applyFill="1" applyBorder="1" applyAlignment="1">
      <alignment vertical="top"/>
    </xf>
    <xf numFmtId="182" fontId="2" fillId="4" borderId="4" xfId="0" applyNumberFormat="1" applyFont="1" applyFill="1" applyBorder="1"/>
    <xf numFmtId="176" fontId="2" fillId="4" borderId="4" xfId="1" applyNumberFormat="1" applyFont="1" applyFill="1" applyBorder="1" applyAlignment="1">
      <alignment vertical="center"/>
    </xf>
    <xf numFmtId="168" fontId="3" fillId="4" borderId="4" xfId="1" applyNumberFormat="1" applyFont="1" applyFill="1" applyBorder="1" applyAlignment="1">
      <alignment vertical="center"/>
    </xf>
    <xf numFmtId="0" fontId="6" fillId="4" borderId="8" xfId="0" quotePrefix="1" applyFont="1" applyFill="1" applyBorder="1"/>
    <xf numFmtId="169" fontId="2" fillId="0" borderId="1" xfId="0" applyNumberFormat="1" applyFont="1" applyBorder="1"/>
    <xf numFmtId="0" fontId="3" fillId="4" borderId="8" xfId="0" quotePrefix="1" applyFont="1" applyFill="1" applyBorder="1" applyAlignment="1">
      <alignment vertical="center"/>
    </xf>
    <xf numFmtId="0" fontId="3" fillId="4" borderId="4" xfId="0" applyFont="1" applyFill="1" applyBorder="1" applyAlignment="1">
      <alignment horizontal="center" vertical="center"/>
    </xf>
    <xf numFmtId="0" fontId="6" fillId="4" borderId="31" xfId="0" quotePrefix="1" applyFont="1" applyFill="1" applyBorder="1"/>
    <xf numFmtId="0" fontId="3" fillId="0" borderId="7" xfId="0" applyFont="1" applyBorder="1" applyAlignment="1">
      <alignment horizontal="center"/>
    </xf>
    <xf numFmtId="168" fontId="3" fillId="8" borderId="2" xfId="1" applyNumberFormat="1" applyFont="1" applyFill="1" applyBorder="1" applyAlignment="1">
      <alignment horizontal="center"/>
    </xf>
    <xf numFmtId="169" fontId="3" fillId="0" borderId="2" xfId="1" applyNumberFormat="1" applyFont="1" applyFill="1" applyBorder="1" applyAlignment="1">
      <alignment vertical="center"/>
    </xf>
    <xf numFmtId="0" fontId="9" fillId="4" borderId="13" xfId="0" quotePrefix="1" applyFont="1" applyFill="1" applyBorder="1" applyAlignment="1">
      <alignment horizontal="center"/>
    </xf>
    <xf numFmtId="179" fontId="2" fillId="7" borderId="4" xfId="1" applyNumberFormat="1" applyFont="1" applyFill="1" applyBorder="1" applyAlignment="1">
      <alignment vertical="center"/>
    </xf>
    <xf numFmtId="0" fontId="101" fillId="0" borderId="8" xfId="0" quotePrefix="1" applyFont="1" applyBorder="1" applyAlignment="1">
      <alignment wrapText="1"/>
    </xf>
    <xf numFmtId="166" fontId="2" fillId="0" borderId="4" xfId="3" applyNumberFormat="1" applyFont="1" applyFill="1" applyBorder="1"/>
    <xf numFmtId="0" fontId="15" fillId="6" borderId="11" xfId="6" applyFill="1" applyBorder="1" applyAlignment="1">
      <alignment horizontal="center" vertical="center"/>
    </xf>
    <xf numFmtId="0" fontId="15" fillId="26" borderId="11" xfId="6" applyFill="1" applyBorder="1" applyAlignment="1">
      <alignment horizontal="center" vertical="center"/>
    </xf>
    <xf numFmtId="168" fontId="10" fillId="6" borderId="4" xfId="1" applyNumberFormat="1" applyFont="1" applyFill="1" applyBorder="1" applyAlignment="1">
      <alignment vertical="center"/>
    </xf>
    <xf numFmtId="0" fontId="3" fillId="4" borderId="78" xfId="0" quotePrefix="1" applyFont="1" applyFill="1" applyBorder="1" applyAlignment="1">
      <alignment vertical="center"/>
    </xf>
    <xf numFmtId="166" fontId="2" fillId="5" borderId="2" xfId="1" applyNumberFormat="1" applyFont="1" applyFill="1" applyBorder="1" applyAlignment="1">
      <alignment vertical="center"/>
    </xf>
    <xf numFmtId="170" fontId="2" fillId="0" borderId="3" xfId="1" applyNumberFormat="1" applyFont="1" applyBorder="1"/>
    <xf numFmtId="43" fontId="8" fillId="5" borderId="0" xfId="0" applyNumberFormat="1" applyFont="1" applyFill="1"/>
    <xf numFmtId="166" fontId="2" fillId="0" borderId="42" xfId="5" applyFont="1" applyBorder="1"/>
    <xf numFmtId="0" fontId="98" fillId="0" borderId="0" xfId="30886"/>
    <xf numFmtId="0" fontId="3" fillId="0" borderId="0" xfId="0" applyFont="1" applyAlignment="1">
      <alignment horizontal="center" vertical="center"/>
    </xf>
    <xf numFmtId="0" fontId="2" fillId="5" borderId="0" xfId="0" applyFont="1" applyFill="1" applyAlignment="1">
      <alignment horizontal="center" vertical="center"/>
    </xf>
    <xf numFmtId="0" fontId="8" fillId="5" borderId="0" xfId="0" applyFont="1" applyFill="1" applyAlignment="1">
      <alignment horizontal="center" vertical="center"/>
    </xf>
    <xf numFmtId="0" fontId="3" fillId="0" borderId="0" xfId="0" applyFont="1" applyAlignment="1">
      <alignment horizontal="left" vertical="center"/>
    </xf>
    <xf numFmtId="168" fontId="3" fillId="0" borderId="0" xfId="0" applyNumberFormat="1" applyFont="1" applyAlignment="1">
      <alignment horizontal="center" vertical="center"/>
    </xf>
    <xf numFmtId="43" fontId="10" fillId="0" borderId="56" xfId="1" applyFont="1" applyFill="1" applyBorder="1" applyAlignment="1">
      <alignment vertical="center"/>
    </xf>
    <xf numFmtId="166" fontId="2" fillId="0" borderId="3" xfId="1" applyNumberFormat="1" applyFont="1" applyFill="1" applyBorder="1" applyAlignment="1">
      <alignment vertical="center"/>
    </xf>
    <xf numFmtId="0" fontId="3" fillId="27" borderId="0" xfId="0" applyFont="1" applyFill="1"/>
    <xf numFmtId="168" fontId="3" fillId="27" borderId="0" xfId="0" applyNumberFormat="1" applyFont="1" applyFill="1"/>
    <xf numFmtId="0" fontId="3" fillId="27" borderId="0" xfId="0" applyFont="1" applyFill="1" applyAlignment="1">
      <alignment horizontal="left"/>
    </xf>
    <xf numFmtId="179" fontId="3" fillId="0" borderId="0" xfId="0" applyNumberFormat="1" applyFont="1"/>
    <xf numFmtId="166" fontId="3" fillId="27" borderId="0" xfId="0" applyNumberFormat="1" applyFont="1" applyFill="1"/>
    <xf numFmtId="168" fontId="3" fillId="4" borderId="0" xfId="0" applyNumberFormat="1" applyFont="1" applyFill="1"/>
    <xf numFmtId="168" fontId="3" fillId="27" borderId="0" xfId="0" applyNumberFormat="1" applyFont="1" applyFill="1" applyAlignment="1">
      <alignment horizontal="left"/>
    </xf>
    <xf numFmtId="3" fontId="3" fillId="27" borderId="0" xfId="0" applyNumberFormat="1" applyFont="1" applyFill="1"/>
    <xf numFmtId="168" fontId="3" fillId="27" borderId="0" xfId="0" applyNumberFormat="1" applyFont="1" applyFill="1" applyAlignment="1">
      <alignment horizontal="center"/>
    </xf>
    <xf numFmtId="180" fontId="3" fillId="0" borderId="0" xfId="0" applyNumberFormat="1" applyFont="1"/>
    <xf numFmtId="1" fontId="3" fillId="27" borderId="0" xfId="0" applyNumberFormat="1" applyFont="1" applyFill="1"/>
    <xf numFmtId="0" fontId="3" fillId="0" borderId="0" xfId="0" applyFont="1" applyAlignment="1">
      <alignment vertical="center"/>
    </xf>
    <xf numFmtId="0" fontId="3" fillId="27" borderId="0" xfId="0" applyFont="1" applyFill="1" applyAlignment="1">
      <alignment vertical="center"/>
    </xf>
    <xf numFmtId="168" fontId="3" fillId="5" borderId="0" xfId="0" applyNumberFormat="1" applyFont="1" applyFill="1"/>
    <xf numFmtId="168" fontId="6" fillId="4" borderId="15" xfId="0" applyNumberFormat="1" applyFont="1" applyFill="1" applyBorder="1" applyAlignment="1">
      <alignment vertical="center"/>
    </xf>
    <xf numFmtId="0" fontId="98" fillId="0" borderId="0" xfId="30886" applyAlignment="1">
      <alignment vertical="center"/>
    </xf>
    <xf numFmtId="41" fontId="15" fillId="0" borderId="0" xfId="2" applyFont="1" applyFill="1"/>
    <xf numFmtId="41" fontId="15" fillId="0" borderId="0" xfId="6" applyNumberFormat="1"/>
    <xf numFmtId="206" fontId="2" fillId="7" borderId="4" xfId="10172" applyNumberFormat="1" applyFont="1" applyFill="1" applyBorder="1" applyAlignment="1">
      <alignment vertical="center"/>
    </xf>
    <xf numFmtId="41" fontId="15" fillId="0" borderId="0" xfId="2" applyFont="1"/>
    <xf numFmtId="166" fontId="2" fillId="0" borderId="192" xfId="1" applyNumberFormat="1" applyFont="1" applyFill="1" applyBorder="1"/>
    <xf numFmtId="43" fontId="3" fillId="0" borderId="0" xfId="1" applyFont="1"/>
    <xf numFmtId="169" fontId="2" fillId="7" borderId="4" xfId="308" applyNumberFormat="1" applyFont="1" applyFill="1" applyBorder="1" applyAlignment="1">
      <alignment vertical="center"/>
    </xf>
    <xf numFmtId="166" fontId="2" fillId="0" borderId="128" xfId="1" applyNumberFormat="1" applyFont="1" applyFill="1" applyBorder="1"/>
    <xf numFmtId="168" fontId="2" fillId="0" borderId="1" xfId="0" applyNumberFormat="1" applyFont="1" applyBorder="1"/>
    <xf numFmtId="169" fontId="2" fillId="0" borderId="4" xfId="1" applyNumberFormat="1" applyFont="1" applyFill="1" applyBorder="1"/>
    <xf numFmtId="169" fontId="3" fillId="0" borderId="4" xfId="1" applyNumberFormat="1" applyFont="1" applyFill="1" applyBorder="1"/>
    <xf numFmtId="169" fontId="3" fillId="6" borderId="3" xfId="0" applyNumberFormat="1" applyFont="1" applyFill="1" applyBorder="1"/>
    <xf numFmtId="169" fontId="3" fillId="0" borderId="3" xfId="0" applyNumberFormat="1" applyFont="1" applyBorder="1"/>
    <xf numFmtId="14" fontId="69" fillId="0" borderId="0" xfId="0" applyNumberFormat="1" applyFont="1" applyAlignment="1">
      <alignment horizontal="left"/>
    </xf>
    <xf numFmtId="0" fontId="69" fillId="0" borderId="0" xfId="0" applyFont="1" applyAlignment="1">
      <alignment horizontal="left"/>
    </xf>
    <xf numFmtId="3" fontId="21" fillId="0" borderId="0" xfId="0" applyNumberFormat="1" applyFont="1" applyAlignment="1">
      <alignment horizontal="right"/>
    </xf>
    <xf numFmtId="168" fontId="69" fillId="0" borderId="0" xfId="0" applyNumberFormat="1" applyFont="1" applyAlignment="1">
      <alignment horizontal="right"/>
    </xf>
    <xf numFmtId="182" fontId="82" fillId="21" borderId="0" xfId="73" applyNumberFormat="1" applyFont="1" applyFill="1"/>
    <xf numFmtId="168" fontId="2" fillId="0" borderId="14" xfId="3" applyNumberFormat="1" applyFont="1" applyFill="1" applyBorder="1"/>
    <xf numFmtId="168" fontId="2" fillId="0" borderId="8" xfId="3" applyNumberFormat="1" applyFont="1" applyFill="1" applyBorder="1"/>
    <xf numFmtId="0" fontId="3" fillId="11" borderId="2" xfId="0" applyFont="1" applyFill="1" applyBorder="1" applyAlignment="1">
      <alignment horizontal="center" vertical="center" wrapText="1"/>
    </xf>
    <xf numFmtId="16" fontId="3" fillId="11" borderId="2" xfId="0" applyNumberFormat="1" applyFont="1" applyFill="1" applyBorder="1" applyAlignment="1">
      <alignment horizontal="center" vertical="center" wrapText="1"/>
    </xf>
    <xf numFmtId="41" fontId="2" fillId="4" borderId="6" xfId="2" applyFont="1" applyFill="1" applyBorder="1" applyAlignment="1">
      <alignment horizontal="right" vertical="center"/>
    </xf>
    <xf numFmtId="41" fontId="2" fillId="0" borderId="6" xfId="2" applyFont="1" applyBorder="1" applyAlignment="1">
      <alignment horizontal="right" vertical="center"/>
    </xf>
    <xf numFmtId="41" fontId="2" fillId="0" borderId="4" xfId="2" applyFont="1" applyBorder="1" applyAlignment="1">
      <alignment horizontal="right" vertical="center"/>
    </xf>
    <xf numFmtId="41" fontId="2" fillId="6" borderId="4" xfId="2" applyFont="1" applyFill="1" applyBorder="1" applyAlignment="1">
      <alignment horizontal="right"/>
    </xf>
    <xf numFmtId="41" fontId="2" fillId="0" borderId="4" xfId="2" applyFont="1" applyBorder="1" applyAlignment="1">
      <alignment horizontal="right"/>
    </xf>
    <xf numFmtId="41" fontId="2" fillId="5" borderId="4" xfId="2" applyFont="1" applyFill="1" applyBorder="1" applyAlignment="1">
      <alignment horizontal="right"/>
    </xf>
    <xf numFmtId="41" fontId="2" fillId="6" borderId="4" xfId="2" quotePrefix="1" applyFont="1" applyFill="1" applyBorder="1" applyAlignment="1">
      <alignment horizontal="right"/>
    </xf>
    <xf numFmtId="41" fontId="2" fillId="0" borderId="4" xfId="2" quotePrefix="1" applyFont="1" applyBorder="1" applyAlignment="1">
      <alignment horizontal="right"/>
    </xf>
    <xf numFmtId="41" fontId="7" fillId="0" borderId="6" xfId="2" applyFont="1" applyBorder="1" applyAlignment="1">
      <alignment horizontal="right"/>
    </xf>
    <xf numFmtId="41" fontId="2" fillId="5" borderId="6" xfId="2" quotePrefix="1" applyFont="1" applyFill="1" applyBorder="1" applyAlignment="1">
      <alignment horizontal="right"/>
    </xf>
    <xf numFmtId="41" fontId="2" fillId="6" borderId="4" xfId="2" applyFont="1" applyFill="1" applyBorder="1" applyAlignment="1">
      <alignment horizontal="right" vertical="center"/>
    </xf>
    <xf numFmtId="41" fontId="2" fillId="5" borderId="4" xfId="2" quotePrefix="1" applyFont="1" applyFill="1" applyBorder="1" applyAlignment="1">
      <alignment horizontal="right"/>
    </xf>
    <xf numFmtId="41" fontId="2" fillId="4" borderId="6" xfId="2" applyFont="1" applyFill="1" applyBorder="1" applyAlignment="1">
      <alignment horizontal="right"/>
    </xf>
    <xf numFmtId="41" fontId="2" fillId="0" borderId="10" xfId="2" quotePrefix="1" applyFont="1" applyBorder="1" applyAlignment="1">
      <alignment horizontal="right"/>
    </xf>
    <xf numFmtId="41" fontId="3" fillId="0" borderId="4" xfId="2" applyFont="1" applyBorder="1" applyAlignment="1">
      <alignment horizontal="right" vertical="center"/>
    </xf>
    <xf numFmtId="41" fontId="3" fillId="5" borderId="4" xfId="2" quotePrefix="1" applyFont="1" applyFill="1" applyBorder="1" applyAlignment="1">
      <alignment horizontal="right"/>
    </xf>
    <xf numFmtId="41" fontId="2" fillId="0" borderId="4" xfId="2" quotePrefix="1" applyFont="1" applyBorder="1" applyAlignment="1">
      <alignment horizontal="right" vertical="center"/>
    </xf>
    <xf numFmtId="41" fontId="2" fillId="0" borderId="8" xfId="2" quotePrefix="1" applyFont="1" applyBorder="1" applyAlignment="1">
      <alignment horizontal="right"/>
    </xf>
    <xf numFmtId="41" fontId="3" fillId="0" borderId="4" xfId="2" quotePrefix="1" applyFont="1" applyBorder="1" applyAlignment="1">
      <alignment horizontal="right"/>
    </xf>
    <xf numFmtId="41" fontId="3" fillId="0" borderId="0" xfId="2" quotePrefix="1" applyFont="1" applyBorder="1" applyAlignment="1">
      <alignment horizontal="right"/>
    </xf>
    <xf numFmtId="41" fontId="2" fillId="4" borderId="6" xfId="2" quotePrefix="1" applyFont="1" applyFill="1" applyBorder="1" applyAlignment="1">
      <alignment horizontal="right"/>
    </xf>
    <xf numFmtId="41" fontId="2" fillId="6" borderId="11" xfId="2" quotePrefix="1" applyFont="1" applyFill="1" applyBorder="1" applyAlignment="1">
      <alignment horizontal="right"/>
    </xf>
    <xf numFmtId="41" fontId="2" fillId="6" borderId="6" xfId="2" quotePrefix="1" applyFont="1" applyFill="1" applyBorder="1" applyAlignment="1">
      <alignment horizontal="right"/>
    </xf>
    <xf numFmtId="41" fontId="3" fillId="6" borderId="11" xfId="2" quotePrefix="1" applyFont="1" applyFill="1" applyBorder="1" applyAlignment="1">
      <alignment horizontal="right"/>
    </xf>
    <xf numFmtId="41" fontId="3" fillId="0" borderId="2" xfId="2" quotePrefix="1" applyFont="1" applyBorder="1" applyAlignment="1">
      <alignment horizontal="right"/>
    </xf>
    <xf numFmtId="41" fontId="3" fillId="4" borderId="4" xfId="2" applyFont="1" applyFill="1" applyBorder="1" applyAlignment="1">
      <alignment horizontal="right"/>
    </xf>
    <xf numFmtId="41" fontId="3" fillId="0" borderId="4" xfId="2" applyFont="1" applyBorder="1" applyAlignment="1">
      <alignment horizontal="right"/>
    </xf>
    <xf numFmtId="41" fontId="0" fillId="0" borderId="14" xfId="2" applyFont="1" applyBorder="1" applyAlignment="1">
      <alignment horizontal="right"/>
    </xf>
    <xf numFmtId="41" fontId="2" fillId="5" borderId="14" xfId="2" applyFont="1" applyFill="1" applyBorder="1" applyAlignment="1">
      <alignment horizontal="right"/>
    </xf>
    <xf numFmtId="41" fontId="2" fillId="5" borderId="84" xfId="2" applyFont="1" applyFill="1" applyBorder="1" applyAlignment="1">
      <alignment horizontal="right"/>
    </xf>
    <xf numFmtId="167" fontId="10" fillId="0" borderId="4" xfId="2" applyNumberFormat="1" applyFont="1" applyBorder="1" applyAlignment="1">
      <alignment horizontal="center"/>
    </xf>
    <xf numFmtId="167" fontId="2" fillId="0" borderId="4" xfId="2" applyNumberFormat="1" applyFont="1" applyBorder="1" applyAlignment="1">
      <alignment horizontal="center"/>
    </xf>
    <xf numFmtId="167" fontId="2" fillId="5" borderId="4" xfId="2" quotePrefix="1" applyNumberFormat="1" applyFont="1" applyFill="1" applyBorder="1" applyAlignment="1">
      <alignment horizontal="right"/>
    </xf>
    <xf numFmtId="167" fontId="2" fillId="0" borderId="4" xfId="2" quotePrefix="1" applyNumberFormat="1" applyFont="1" applyBorder="1" applyAlignment="1">
      <alignment horizontal="right"/>
    </xf>
    <xf numFmtId="167" fontId="2" fillId="0" borderId="14" xfId="2" quotePrefix="1" applyNumberFormat="1" applyFont="1" applyBorder="1" applyAlignment="1">
      <alignment horizontal="right"/>
    </xf>
    <xf numFmtId="207" fontId="2" fillId="0" borderId="4" xfId="2" quotePrefix="1" applyNumberFormat="1" applyFont="1" applyBorder="1" applyAlignment="1">
      <alignment horizontal="right"/>
    </xf>
    <xf numFmtId="169" fontId="1" fillId="0" borderId="11" xfId="17" applyNumberFormat="1" applyFont="1" applyFill="1" applyBorder="1" applyAlignment="1">
      <alignment vertical="center"/>
    </xf>
    <xf numFmtId="43" fontId="2" fillId="7" borderId="4" xfId="10092" applyFont="1" applyFill="1" applyBorder="1" applyAlignment="1">
      <alignment vertical="center"/>
    </xf>
    <xf numFmtId="206" fontId="2" fillId="7" borderId="4" xfId="10092" applyNumberFormat="1" applyFont="1" applyFill="1" applyBorder="1" applyAlignment="1">
      <alignment vertical="center"/>
    </xf>
    <xf numFmtId="208" fontId="8" fillId="5" borderId="0" xfId="0" applyNumberFormat="1" applyFont="1" applyFill="1"/>
    <xf numFmtId="179" fontId="2" fillId="0" borderId="0" xfId="0" applyNumberFormat="1" applyFont="1"/>
    <xf numFmtId="0" fontId="3" fillId="5" borderId="31" xfId="0" applyFont="1" applyFill="1" applyBorder="1" applyAlignment="1">
      <alignment horizontal="center"/>
    </xf>
    <xf numFmtId="0" fontId="3" fillId="26" borderId="4" xfId="0" quotePrefix="1" applyFont="1" applyFill="1" applyBorder="1"/>
    <xf numFmtId="172" fontId="2" fillId="26" borderId="4" xfId="1" applyNumberFormat="1" applyFont="1" applyFill="1" applyBorder="1" applyAlignment="1">
      <alignment horizontal="center"/>
    </xf>
    <xf numFmtId="0" fontId="2" fillId="26" borderId="4" xfId="0" quotePrefix="1" applyFont="1" applyFill="1" applyBorder="1" applyAlignment="1">
      <alignment horizontal="center"/>
    </xf>
    <xf numFmtId="43" fontId="16" fillId="26" borderId="4" xfId="1" applyFont="1" applyFill="1" applyBorder="1"/>
    <xf numFmtId="43" fontId="16" fillId="0" borderId="0" xfId="1" applyFont="1" applyFill="1" applyBorder="1"/>
    <xf numFmtId="41" fontId="102" fillId="26" borderId="4" xfId="2" quotePrefix="1" applyFont="1" applyFill="1" applyBorder="1" applyAlignment="1">
      <alignment horizontal="right"/>
    </xf>
    <xf numFmtId="179" fontId="16" fillId="26" borderId="4" xfId="1" applyNumberFormat="1" applyFont="1" applyFill="1" applyBorder="1"/>
    <xf numFmtId="198" fontId="16" fillId="0" borderId="3" xfId="1" applyNumberFormat="1" applyFont="1" applyFill="1" applyBorder="1"/>
    <xf numFmtId="41" fontId="0" fillId="0" borderId="4" xfId="0" applyNumberFormat="1" applyBorder="1"/>
    <xf numFmtId="205" fontId="16" fillId="26" borderId="6" xfId="1" applyNumberFormat="1" applyFont="1" applyFill="1" applyBorder="1"/>
    <xf numFmtId="4" fontId="2" fillId="0" borderId="0" xfId="0" applyNumberFormat="1" applyFont="1" applyAlignment="1">
      <alignment vertical="center"/>
    </xf>
    <xf numFmtId="209" fontId="2" fillId="5" borderId="0" xfId="0" applyNumberFormat="1" applyFont="1" applyFill="1"/>
    <xf numFmtId="205" fontId="2" fillId="5" borderId="0" xfId="0" applyNumberFormat="1" applyFont="1" applyFill="1"/>
    <xf numFmtId="0" fontId="32" fillId="0" borderId="0" xfId="0" applyFont="1" applyAlignment="1">
      <alignment horizontal="center"/>
    </xf>
    <xf numFmtId="0" fontId="3" fillId="11" borderId="29" xfId="0" applyFont="1" applyFill="1" applyBorder="1" applyAlignment="1">
      <alignment horizontal="center" vertical="center"/>
    </xf>
    <xf numFmtId="0" fontId="3" fillId="11" borderId="30" xfId="0" applyFont="1" applyFill="1" applyBorder="1" applyAlignment="1">
      <alignment horizontal="center" vertical="center"/>
    </xf>
    <xf numFmtId="0" fontId="3" fillId="11" borderId="17" xfId="0" applyFont="1" applyFill="1" applyBorder="1" applyAlignment="1">
      <alignment horizontal="center" vertical="center"/>
    </xf>
    <xf numFmtId="0" fontId="3" fillId="11" borderId="2" xfId="0" applyFont="1" applyFill="1" applyBorder="1" applyAlignment="1">
      <alignment horizontal="center" vertical="center"/>
    </xf>
    <xf numFmtId="0" fontId="3" fillId="12" borderId="17"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1" borderId="18" xfId="0" applyFont="1" applyFill="1" applyBorder="1" applyAlignment="1">
      <alignment horizontal="center" vertical="center"/>
    </xf>
    <xf numFmtId="0" fontId="3" fillId="11" borderId="19" xfId="0" applyFont="1" applyFill="1" applyBorder="1" applyAlignment="1">
      <alignment horizontal="center" vertical="center"/>
    </xf>
    <xf numFmtId="0" fontId="3" fillId="11" borderId="83" xfId="0" applyFont="1" applyFill="1" applyBorder="1" applyAlignment="1">
      <alignment horizontal="center" vertical="center"/>
    </xf>
    <xf numFmtId="0" fontId="3" fillId="5" borderId="78" xfId="0" applyFont="1" applyFill="1" applyBorder="1" applyAlignment="1">
      <alignment horizontal="center" vertical="top"/>
    </xf>
    <xf numFmtId="0" fontId="3" fillId="5" borderId="31" xfId="0" applyFont="1" applyFill="1" applyBorder="1" applyAlignment="1">
      <alignment horizontal="center" vertical="top"/>
    </xf>
    <xf numFmtId="0" fontId="3" fillId="5" borderId="32" xfId="0" applyFont="1" applyFill="1" applyBorder="1" applyAlignment="1">
      <alignment horizontal="center" vertical="top"/>
    </xf>
    <xf numFmtId="0" fontId="3" fillId="0" borderId="78" xfId="0" applyFont="1" applyBorder="1" applyAlignment="1">
      <alignment horizontal="center" vertical="top"/>
    </xf>
    <xf numFmtId="0" fontId="3" fillId="0" borderId="31" xfId="0" applyFont="1" applyBorder="1" applyAlignment="1">
      <alignment horizontal="center" vertical="top"/>
    </xf>
    <xf numFmtId="0" fontId="3" fillId="0" borderId="30" xfId="0" applyFont="1" applyBorder="1" applyAlignment="1">
      <alignment horizontal="center" vertical="top"/>
    </xf>
    <xf numFmtId="0" fontId="2" fillId="5" borderId="0" xfId="0" applyFont="1" applyFill="1" applyAlignment="1">
      <alignment horizontal="center"/>
    </xf>
    <xf numFmtId="0" fontId="11" fillId="0" borderId="0" xfId="0" applyFont="1" applyAlignment="1">
      <alignment horizontal="center" vertical="center"/>
    </xf>
    <xf numFmtId="0" fontId="3" fillId="2" borderId="1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29" xfId="0" applyFont="1" applyFill="1" applyBorder="1" applyAlignment="1">
      <alignment horizontal="center" vertical="center"/>
    </xf>
    <xf numFmtId="0" fontId="3" fillId="2" borderId="30" xfId="0" applyFont="1" applyFill="1" applyBorder="1" applyAlignment="1">
      <alignment horizontal="center" vertical="center"/>
    </xf>
    <xf numFmtId="0" fontId="3" fillId="3" borderId="17"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17" xfId="0" applyFont="1" applyFill="1" applyBorder="1" applyAlignment="1">
      <alignment horizontal="center" vertical="center"/>
    </xf>
    <xf numFmtId="0" fontId="3" fillId="2" borderId="2" xfId="0" applyFont="1" applyFill="1" applyBorder="1" applyAlignment="1">
      <alignment horizontal="center" vertical="center"/>
    </xf>
    <xf numFmtId="17" fontId="53" fillId="2" borderId="16" xfId="0" quotePrefix="1" applyNumberFormat="1" applyFont="1" applyFill="1" applyBorder="1" applyAlignment="1">
      <alignment horizontal="center" vertical="center"/>
    </xf>
    <xf numFmtId="0" fontId="53" fillId="2" borderId="50" xfId="0" applyFont="1" applyFill="1" applyBorder="1" applyAlignment="1">
      <alignment horizontal="center" vertical="center"/>
    </xf>
    <xf numFmtId="0" fontId="3" fillId="0" borderId="15" xfId="0" applyFont="1" applyBorder="1" applyAlignment="1">
      <alignment horizontal="center" vertical="center" wrapText="1"/>
    </xf>
    <xf numFmtId="0" fontId="3" fillId="0" borderId="7" xfId="0" applyFont="1" applyBorder="1" applyAlignment="1">
      <alignment horizontal="center" vertical="center" wrapText="1"/>
    </xf>
    <xf numFmtId="0" fontId="15" fillId="0" borderId="16" xfId="6" applyBorder="1" applyAlignment="1">
      <alignment horizontal="center"/>
    </xf>
    <xf numFmtId="0" fontId="15" fillId="0" borderId="21" xfId="6" applyBorder="1" applyAlignment="1">
      <alignment horizontal="center"/>
    </xf>
    <xf numFmtId="168" fontId="15" fillId="0" borderId="16" xfId="6" applyNumberFormat="1" applyBorder="1" applyAlignment="1">
      <alignment horizontal="center"/>
    </xf>
    <xf numFmtId="0" fontId="21" fillId="6" borderId="16" xfId="6" applyFont="1" applyFill="1" applyBorder="1" applyAlignment="1">
      <alignment horizontal="center"/>
    </xf>
    <xf numFmtId="0" fontId="21" fillId="6" borderId="50" xfId="6" applyFont="1" applyFill="1" applyBorder="1" applyAlignment="1">
      <alignment horizontal="center"/>
    </xf>
    <xf numFmtId="0" fontId="21" fillId="6" borderId="21" xfId="6" applyFont="1" applyFill="1" applyBorder="1" applyAlignment="1">
      <alignment horizontal="center"/>
    </xf>
    <xf numFmtId="0" fontId="21" fillId="4" borderId="16" xfId="6" applyFont="1" applyFill="1" applyBorder="1" applyAlignment="1">
      <alignment horizontal="center"/>
    </xf>
    <xf numFmtId="0" fontId="21" fillId="4" borderId="50" xfId="6" applyFont="1" applyFill="1" applyBorder="1" applyAlignment="1">
      <alignment horizontal="center"/>
    </xf>
    <xf numFmtId="0" fontId="21" fillId="4" borderId="21" xfId="6" applyFont="1" applyFill="1" applyBorder="1" applyAlignment="1">
      <alignment horizontal="center"/>
    </xf>
    <xf numFmtId="0" fontId="0" fillId="0" borderId="13" xfId="6" applyFont="1" applyBorder="1" applyAlignment="1">
      <alignment horizontal="center" vertical="center" wrapText="1"/>
    </xf>
    <xf numFmtId="0" fontId="0" fillId="0" borderId="23" xfId="0" applyBorder="1" applyAlignment="1">
      <alignment horizontal="center" vertical="center" wrapText="1"/>
    </xf>
    <xf numFmtId="0" fontId="0" fillId="0" borderId="57" xfId="0" applyBorder="1" applyAlignment="1">
      <alignment horizontal="center" vertical="center" wrapText="1"/>
    </xf>
    <xf numFmtId="0" fontId="0" fillId="0" borderId="27" xfId="0" applyBorder="1" applyAlignment="1">
      <alignment horizontal="center" vertical="center" wrapText="1"/>
    </xf>
    <xf numFmtId="0" fontId="3" fillId="3" borderId="12" xfId="0" applyFont="1" applyFill="1" applyBorder="1" applyAlignment="1">
      <alignment horizontal="center" vertical="center" wrapText="1"/>
    </xf>
    <xf numFmtId="0" fontId="3" fillId="2" borderId="32" xfId="0" applyFont="1" applyFill="1" applyBorder="1" applyAlignment="1">
      <alignment horizontal="center" vertical="center"/>
    </xf>
    <xf numFmtId="0" fontId="3" fillId="2" borderId="12" xfId="0" applyFont="1" applyFill="1" applyBorder="1" applyAlignment="1">
      <alignment horizontal="center" vertical="center"/>
    </xf>
    <xf numFmtId="0" fontId="3" fillId="3" borderId="185" xfId="0" applyFont="1" applyFill="1" applyBorder="1" applyAlignment="1">
      <alignment horizontal="center" vertical="center" wrapText="1"/>
    </xf>
    <xf numFmtId="0" fontId="3" fillId="3" borderId="84" xfId="0" applyFont="1" applyFill="1" applyBorder="1" applyAlignment="1">
      <alignment horizontal="center" vertical="center" wrapText="1"/>
    </xf>
    <xf numFmtId="0" fontId="9" fillId="2" borderId="39" xfId="0" applyFont="1" applyFill="1" applyBorder="1" applyAlignment="1">
      <alignment horizontal="center" vertical="center" wrapText="1"/>
    </xf>
    <xf numFmtId="0" fontId="9" fillId="2" borderId="76" xfId="0" applyFont="1" applyFill="1" applyBorder="1" applyAlignment="1">
      <alignment horizontal="center" vertical="center" wrapText="1"/>
    </xf>
    <xf numFmtId="0" fontId="9" fillId="2" borderId="38" xfId="0" applyFont="1" applyFill="1" applyBorder="1" applyAlignment="1">
      <alignment horizontal="center" vertical="center" wrapText="1"/>
    </xf>
    <xf numFmtId="0" fontId="9" fillId="2" borderId="73" xfId="0" applyFont="1" applyFill="1" applyBorder="1" applyAlignment="1">
      <alignment horizontal="center" vertical="center" wrapText="1"/>
    </xf>
    <xf numFmtId="0" fontId="9" fillId="2" borderId="74" xfId="0" applyFont="1" applyFill="1" applyBorder="1" applyAlignment="1">
      <alignment horizontal="center" vertical="center" wrapText="1"/>
    </xf>
    <xf numFmtId="0" fontId="9" fillId="2" borderId="40" xfId="0" applyFont="1" applyFill="1" applyBorder="1" applyAlignment="1">
      <alignment horizontal="center" vertical="center" wrapText="1"/>
    </xf>
    <xf numFmtId="0" fontId="87" fillId="0" borderId="145" xfId="0" applyFont="1" applyBorder="1" applyAlignment="1">
      <alignment horizontal="center"/>
    </xf>
    <xf numFmtId="0" fontId="87" fillId="0" borderId="173" xfId="0" applyFont="1" applyBorder="1" applyAlignment="1">
      <alignment horizontal="center"/>
    </xf>
    <xf numFmtId="0" fontId="87" fillId="0" borderId="147" xfId="0" applyFont="1" applyBorder="1" applyAlignment="1">
      <alignment horizontal="center"/>
    </xf>
    <xf numFmtId="0" fontId="88" fillId="0" borderId="124" xfId="0" applyFont="1" applyBorder="1" applyAlignment="1">
      <alignment horizontal="center" vertical="center"/>
    </xf>
    <xf numFmtId="0" fontId="88" fillId="0" borderId="123" xfId="0" applyFont="1" applyBorder="1" applyAlignment="1">
      <alignment horizontal="center" vertical="center"/>
    </xf>
    <xf numFmtId="0" fontId="88" fillId="0" borderId="125" xfId="0" applyFont="1" applyBorder="1" applyAlignment="1">
      <alignment horizontal="center" vertical="center"/>
    </xf>
    <xf numFmtId="0" fontId="91" fillId="0" borderId="57" xfId="0" applyFont="1" applyBorder="1" applyAlignment="1">
      <alignment horizontal="center" vertical="center"/>
    </xf>
    <xf numFmtId="0" fontId="91" fillId="0" borderId="58" xfId="0" applyFont="1" applyBorder="1" applyAlignment="1">
      <alignment horizontal="center" vertical="center"/>
    </xf>
    <xf numFmtId="0" fontId="91" fillId="0" borderId="27" xfId="0" applyFont="1" applyBorder="1" applyAlignment="1">
      <alignment horizontal="center" vertical="center"/>
    </xf>
    <xf numFmtId="0" fontId="89" fillId="0" borderId="16" xfId="0" applyFont="1" applyBorder="1" applyAlignment="1">
      <alignment horizontal="center" vertical="center" wrapText="1"/>
    </xf>
    <xf numFmtId="0" fontId="89" fillId="0" borderId="50" xfId="0" applyFont="1" applyBorder="1" applyAlignment="1">
      <alignment horizontal="center" vertical="center" wrapText="1"/>
    </xf>
    <xf numFmtId="0" fontId="89" fillId="0" borderId="21" xfId="0" applyFont="1" applyBorder="1" applyAlignment="1">
      <alignment horizontal="center" vertical="center" wrapText="1"/>
    </xf>
    <xf numFmtId="0" fontId="89" fillId="0" borderId="13" xfId="0" applyFont="1" applyBorder="1" applyAlignment="1">
      <alignment horizontal="center" vertical="center" wrapText="1"/>
    </xf>
    <xf numFmtId="0" fontId="89" fillId="0" borderId="59" xfId="0" applyFont="1" applyBorder="1" applyAlignment="1">
      <alignment horizontal="center" vertical="center" wrapText="1"/>
    </xf>
    <xf numFmtId="0" fontId="89" fillId="0" borderId="14" xfId="0" applyFont="1" applyBorder="1" applyAlignment="1">
      <alignment horizontal="center" vertical="center" wrapText="1"/>
    </xf>
    <xf numFmtId="0" fontId="89" fillId="0" borderId="0" xfId="0" applyFont="1" applyAlignment="1">
      <alignment horizontal="center" vertical="center" wrapText="1"/>
    </xf>
    <xf numFmtId="0" fontId="89" fillId="0" borderId="164" xfId="0" applyFont="1" applyBorder="1" applyAlignment="1">
      <alignment horizontal="center" vertical="center" wrapText="1"/>
    </xf>
    <xf numFmtId="0" fontId="89" fillId="0" borderId="148" xfId="0" applyFont="1" applyBorder="1" applyAlignment="1">
      <alignment horizontal="center" vertical="center" wrapText="1"/>
    </xf>
    <xf numFmtId="0" fontId="92" fillId="0" borderId="16" xfId="0" applyFont="1" applyBorder="1" applyAlignment="1">
      <alignment horizontal="center" vertical="center" wrapText="1"/>
    </xf>
    <xf numFmtId="0" fontId="92" fillId="0" borderId="50" xfId="0" applyFont="1" applyBorder="1" applyAlignment="1">
      <alignment horizontal="center" vertical="center" wrapText="1"/>
    </xf>
    <xf numFmtId="0" fontId="92" fillId="0" borderId="21" xfId="0" applyFont="1" applyBorder="1" applyAlignment="1">
      <alignment horizontal="center" vertical="center" wrapText="1"/>
    </xf>
    <xf numFmtId="0" fontId="19" fillId="0" borderId="35" xfId="0" applyFont="1" applyBorder="1" applyAlignment="1">
      <alignment horizontal="center" vertical="center"/>
    </xf>
    <xf numFmtId="0" fontId="19" fillId="0" borderId="37" xfId="0" applyFont="1" applyBorder="1" applyAlignment="1">
      <alignment horizontal="center" vertical="center"/>
    </xf>
    <xf numFmtId="0" fontId="19" fillId="0" borderId="36" xfId="0" applyFont="1" applyBorder="1" applyAlignment="1">
      <alignment horizontal="center" vertical="center"/>
    </xf>
    <xf numFmtId="0" fontId="69" fillId="0" borderId="11" xfId="0" applyFont="1" applyBorder="1" applyAlignment="1">
      <alignment horizontal="center"/>
    </xf>
    <xf numFmtId="0" fontId="21" fillId="0" borderId="11" xfId="0" applyFont="1" applyBorder="1" applyAlignment="1">
      <alignment horizontal="center"/>
    </xf>
    <xf numFmtId="0" fontId="19" fillId="0" borderId="11" xfId="0" applyFont="1" applyBorder="1" applyAlignment="1">
      <alignment horizontal="center"/>
    </xf>
    <xf numFmtId="0" fontId="2" fillId="0" borderId="11" xfId="0" applyFont="1" applyBorder="1" applyAlignment="1">
      <alignment horizontal="left" vertical="center" wrapText="1"/>
    </xf>
    <xf numFmtId="0" fontId="0" fillId="0" borderId="11" xfId="0" applyBorder="1" applyAlignment="1">
      <alignment horizontal="left" vertical="center" wrapText="1"/>
    </xf>
    <xf numFmtId="0" fontId="58" fillId="0" borderId="74" xfId="0" applyFont="1" applyBorder="1" applyAlignment="1">
      <alignment horizontal="center"/>
    </xf>
    <xf numFmtId="0" fontId="9" fillId="2" borderId="17" xfId="0" applyFont="1" applyFill="1" applyBorder="1" applyAlignment="1">
      <alignment horizontal="center" vertical="center" wrapText="1"/>
    </xf>
    <xf numFmtId="0" fontId="9" fillId="2" borderId="43"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17" xfId="0" applyFont="1" applyFill="1" applyBorder="1" applyAlignment="1">
      <alignment horizontal="center" vertical="center" wrapText="1"/>
    </xf>
    <xf numFmtId="0" fontId="2" fillId="0" borderId="13" xfId="0" applyFont="1" applyBorder="1" applyAlignment="1">
      <alignment horizontal="left" vertical="center" wrapText="1"/>
    </xf>
    <xf numFmtId="0" fontId="0" fillId="0" borderId="23" xfId="0" applyBorder="1" applyAlignment="1">
      <alignment horizontal="left" vertical="center" wrapText="1"/>
    </xf>
    <xf numFmtId="0" fontId="0" fillId="0" borderId="57" xfId="0" applyBorder="1" applyAlignment="1">
      <alignment horizontal="left" vertical="center" wrapText="1"/>
    </xf>
    <xf numFmtId="0" fontId="0" fillId="0" borderId="27" xfId="0" applyBorder="1" applyAlignment="1">
      <alignment horizontal="left" vertical="center" wrapText="1"/>
    </xf>
    <xf numFmtId="0" fontId="0" fillId="0" borderId="11" xfId="0" applyBorder="1" applyAlignment="1">
      <alignment horizontal="center" vertical="center" wrapText="1"/>
    </xf>
    <xf numFmtId="0" fontId="25" fillId="9" borderId="100" xfId="7" applyFont="1" applyFill="1" applyBorder="1" applyAlignment="1">
      <alignment horizontal="center" vertical="center"/>
    </xf>
    <xf numFmtId="3" fontId="25" fillId="9" borderId="100" xfId="7" applyNumberFormat="1" applyFont="1" applyFill="1" applyBorder="1" applyAlignment="1">
      <alignment horizontal="center" vertical="center"/>
    </xf>
    <xf numFmtId="3" fontId="25" fillId="9" borderId="101" xfId="7" applyNumberFormat="1" applyFont="1" applyFill="1" applyBorder="1" applyAlignment="1">
      <alignment horizontal="center" vertical="center"/>
    </xf>
    <xf numFmtId="3" fontId="25" fillId="9" borderId="102" xfId="7" applyNumberFormat="1" applyFont="1" applyFill="1" applyBorder="1" applyAlignment="1">
      <alignment horizontal="center" vertical="center"/>
    </xf>
    <xf numFmtId="0" fontId="25" fillId="9" borderId="101" xfId="7" applyFont="1" applyFill="1" applyBorder="1" applyAlignment="1">
      <alignment horizontal="center" vertical="center"/>
    </xf>
    <xf numFmtId="0" fontId="25" fillId="9" borderId="102" xfId="7" applyFont="1" applyFill="1" applyBorder="1" applyAlignment="1">
      <alignment horizontal="center" vertical="center"/>
    </xf>
    <xf numFmtId="0" fontId="30" fillId="10" borderId="119" xfId="0" applyFont="1" applyFill="1" applyBorder="1" applyAlignment="1">
      <alignment horizontal="left" vertical="center"/>
    </xf>
    <xf numFmtId="0" fontId="30" fillId="10" borderId="120" xfId="0" applyFont="1" applyFill="1" applyBorder="1" applyAlignment="1">
      <alignment horizontal="left" vertical="center"/>
    </xf>
    <xf numFmtId="0" fontId="30" fillId="10" borderId="121" xfId="0" applyFont="1" applyFill="1" applyBorder="1" applyAlignment="1">
      <alignment horizontal="left" vertical="center"/>
    </xf>
    <xf numFmtId="0" fontId="42" fillId="0" borderId="130" xfId="0" applyFont="1" applyBorder="1" applyAlignment="1">
      <alignment horizontal="left" vertical="center"/>
    </xf>
    <xf numFmtId="169" fontId="82" fillId="5" borderId="0" xfId="6" applyNumberFormat="1" applyFont="1" applyFill="1" applyAlignment="1">
      <alignment horizontal="center" vertical="center"/>
    </xf>
    <xf numFmtId="0" fontId="15" fillId="0" borderId="0" xfId="6" applyAlignment="1">
      <alignment horizontal="center"/>
    </xf>
    <xf numFmtId="0" fontId="43" fillId="27" borderId="16" xfId="6" applyFont="1" applyFill="1" applyBorder="1" applyAlignment="1">
      <alignment horizontal="center"/>
    </xf>
    <xf numFmtId="0" fontId="43" fillId="27" borderId="50" xfId="6" applyFont="1" applyFill="1" applyBorder="1" applyAlignment="1">
      <alignment horizontal="center"/>
    </xf>
    <xf numFmtId="0" fontId="43" fillId="27" borderId="21" xfId="6" applyFont="1" applyFill="1" applyBorder="1" applyAlignment="1">
      <alignment horizontal="center"/>
    </xf>
    <xf numFmtId="0" fontId="43" fillId="28" borderId="11" xfId="6" applyFont="1" applyFill="1" applyBorder="1" applyAlignment="1">
      <alignment horizontal="center"/>
    </xf>
    <xf numFmtId="0" fontId="43" fillId="28" borderId="6" xfId="6" applyFont="1" applyFill="1" applyBorder="1" applyAlignment="1">
      <alignment horizontal="center" vertical="center" wrapText="1"/>
    </xf>
    <xf numFmtId="0" fontId="43" fillId="28" borderId="2" xfId="6" applyFont="1" applyFill="1" applyBorder="1" applyAlignment="1">
      <alignment horizontal="center" vertical="center" wrapText="1"/>
    </xf>
    <xf numFmtId="0" fontId="19" fillId="6" borderId="16" xfId="6" applyFont="1" applyFill="1" applyBorder="1" applyAlignment="1">
      <alignment horizontal="center"/>
    </xf>
    <xf numFmtId="0" fontId="19" fillId="6" borderId="50" xfId="6" applyFont="1" applyFill="1" applyBorder="1" applyAlignment="1">
      <alignment horizontal="center"/>
    </xf>
    <xf numFmtId="0" fontId="19" fillId="6" borderId="21" xfId="6" applyFont="1" applyFill="1" applyBorder="1" applyAlignment="1">
      <alignment horizontal="center"/>
    </xf>
    <xf numFmtId="0" fontId="19" fillId="4" borderId="16" xfId="6" applyFont="1" applyFill="1" applyBorder="1" applyAlignment="1">
      <alignment horizontal="center"/>
    </xf>
    <xf numFmtId="0" fontId="19" fillId="4" borderId="50" xfId="6" applyFont="1" applyFill="1" applyBorder="1" applyAlignment="1">
      <alignment horizontal="center"/>
    </xf>
    <xf numFmtId="0" fontId="19" fillId="4" borderId="21" xfId="6" applyFont="1" applyFill="1" applyBorder="1" applyAlignment="1">
      <alignment horizontal="center"/>
    </xf>
    <xf numFmtId="0" fontId="0" fillId="0" borderId="11" xfId="6" applyFont="1" applyBorder="1" applyAlignment="1">
      <alignment horizontal="center"/>
    </xf>
    <xf numFmtId="0" fontId="21" fillId="4" borderId="11" xfId="6" applyFont="1" applyFill="1" applyBorder="1" applyAlignment="1">
      <alignment horizontal="center"/>
    </xf>
    <xf numFmtId="0" fontId="3" fillId="5" borderId="0" xfId="6" applyFont="1" applyFill="1" applyAlignment="1">
      <alignment horizontal="center" vertical="center"/>
    </xf>
    <xf numFmtId="0" fontId="3" fillId="0" borderId="34" xfId="6" applyFont="1" applyBorder="1" applyAlignment="1">
      <alignment horizontal="center" vertical="center" wrapText="1"/>
    </xf>
    <xf numFmtId="0" fontId="3" fillId="0" borderId="35" xfId="6" applyFont="1" applyBorder="1" applyAlignment="1">
      <alignment horizontal="center" vertical="center" wrapText="1"/>
    </xf>
    <xf numFmtId="0" fontId="3" fillId="0" borderId="36" xfId="6" applyFont="1" applyBorder="1" applyAlignment="1">
      <alignment horizontal="center" vertical="center" wrapText="1"/>
    </xf>
    <xf numFmtId="0" fontId="3" fillId="0" borderId="37" xfId="6" applyFont="1" applyBorder="1" applyAlignment="1">
      <alignment horizontal="center" vertical="center" wrapText="1"/>
    </xf>
    <xf numFmtId="0" fontId="3" fillId="0" borderId="38" xfId="6" applyFont="1" applyBorder="1" applyAlignment="1">
      <alignment horizontal="center" vertical="center" wrapText="1"/>
    </xf>
    <xf numFmtId="0" fontId="3" fillId="0" borderId="40" xfId="6" applyFont="1" applyBorder="1" applyAlignment="1">
      <alignment horizontal="center" vertical="center" wrapText="1"/>
    </xf>
    <xf numFmtId="0" fontId="3" fillId="6" borderId="15" xfId="6" applyFont="1" applyFill="1" applyBorder="1" applyAlignment="1">
      <alignment horizontal="center" vertical="center" wrapText="1"/>
    </xf>
    <xf numFmtId="0" fontId="3" fillId="6" borderId="1" xfId="6" applyFont="1" applyFill="1" applyBorder="1" applyAlignment="1">
      <alignment horizontal="center" vertical="center" wrapText="1"/>
    </xf>
    <xf numFmtId="0" fontId="3" fillId="0" borderId="39" xfId="6" applyFont="1" applyBorder="1" applyAlignment="1">
      <alignment horizontal="center" vertical="center" wrapText="1"/>
    </xf>
    <xf numFmtId="17" fontId="3" fillId="5" borderId="74" xfId="6" quotePrefix="1" applyNumberFormat="1" applyFont="1" applyFill="1" applyBorder="1" applyAlignment="1">
      <alignment horizontal="left"/>
    </xf>
    <xf numFmtId="0" fontId="2" fillId="0" borderId="0" xfId="0" applyFont="1" applyAlignment="1">
      <alignment horizontal="left"/>
    </xf>
    <xf numFmtId="17" fontId="3" fillId="0" borderId="0" xfId="0" applyNumberFormat="1" applyFont="1" applyAlignment="1">
      <alignment horizontal="center" vertical="center"/>
    </xf>
    <xf numFmtId="0" fontId="9" fillId="0" borderId="158" xfId="0" applyFont="1" applyBorder="1" applyAlignment="1">
      <alignment horizontal="center" vertical="center"/>
    </xf>
    <xf numFmtId="0" fontId="9" fillId="0" borderId="162" xfId="0" applyFont="1" applyBorder="1" applyAlignment="1">
      <alignment horizontal="center" vertical="center"/>
    </xf>
    <xf numFmtId="0" fontId="9" fillId="0" borderId="126" xfId="0" applyFont="1" applyBorder="1" applyAlignment="1">
      <alignment horizontal="center" vertical="center" wrapText="1"/>
    </xf>
    <xf numFmtId="0" fontId="2" fillId="0" borderId="163" xfId="0" applyFont="1" applyBorder="1" applyAlignment="1">
      <alignment horizontal="center" vertical="center" wrapText="1"/>
    </xf>
    <xf numFmtId="0" fontId="9" fillId="0" borderId="124" xfId="0" applyFont="1" applyBorder="1" applyAlignment="1">
      <alignment horizontal="center" vertical="center"/>
    </xf>
    <xf numFmtId="0" fontId="9" fillId="0" borderId="164" xfId="0" applyFont="1" applyBorder="1" applyAlignment="1">
      <alignment horizontal="center" vertical="center"/>
    </xf>
    <xf numFmtId="0" fontId="9" fillId="0" borderId="159" xfId="0" applyFont="1" applyBorder="1" applyAlignment="1">
      <alignment horizontal="center" vertical="center"/>
    </xf>
    <xf numFmtId="0" fontId="9" fillId="0" borderId="160" xfId="0" applyFont="1" applyBorder="1" applyAlignment="1">
      <alignment horizontal="center" vertical="center"/>
    </xf>
    <xf numFmtId="0" fontId="9" fillId="0" borderId="161" xfId="0" applyFont="1" applyBorder="1" applyAlignment="1">
      <alignment horizontal="center" vertical="center"/>
    </xf>
    <xf numFmtId="0" fontId="3" fillId="0" borderId="0" xfId="0" applyFont="1" applyAlignment="1">
      <alignment horizontal="center"/>
    </xf>
    <xf numFmtId="0" fontId="9" fillId="0" borderId="0" xfId="16" applyFont="1" applyAlignment="1">
      <alignment horizontal="center" vertical="center"/>
    </xf>
    <xf numFmtId="0" fontId="36" fillId="0" borderId="74" xfId="16" applyFont="1" applyBorder="1" applyAlignment="1">
      <alignment horizontal="center" vertical="center"/>
    </xf>
    <xf numFmtId="0" fontId="9" fillId="3" borderId="29" xfId="16" applyFont="1" applyFill="1" applyBorder="1" applyAlignment="1">
      <alignment horizontal="center" vertical="center"/>
    </xf>
    <xf numFmtId="0" fontId="9" fillId="3" borderId="31" xfId="16" applyFont="1" applyFill="1" applyBorder="1" applyAlignment="1">
      <alignment horizontal="center" vertical="center"/>
    </xf>
    <xf numFmtId="0" fontId="9" fillId="3" borderId="17" xfId="16" applyFont="1" applyFill="1" applyBorder="1" applyAlignment="1">
      <alignment horizontal="center" vertical="center"/>
    </xf>
    <xf numFmtId="0" fontId="9" fillId="3" borderId="4" xfId="16" applyFont="1" applyFill="1" applyBorder="1" applyAlignment="1">
      <alignment horizontal="center" vertical="center"/>
    </xf>
    <xf numFmtId="0" fontId="9" fillId="3" borderId="18" xfId="16" applyFont="1" applyFill="1" applyBorder="1" applyAlignment="1">
      <alignment horizontal="center" vertical="center"/>
    </xf>
    <xf numFmtId="0" fontId="9" fillId="3" borderId="19" xfId="16" applyFont="1" applyFill="1" applyBorder="1" applyAlignment="1">
      <alignment horizontal="center" vertical="center"/>
    </xf>
    <xf numFmtId="0" fontId="9" fillId="3" borderId="83" xfId="16" applyFont="1" applyFill="1" applyBorder="1" applyAlignment="1">
      <alignment horizontal="center" vertical="center"/>
    </xf>
    <xf numFmtId="0" fontId="9" fillId="3" borderId="38" xfId="16" applyFont="1" applyFill="1" applyBorder="1" applyAlignment="1">
      <alignment horizontal="center" vertical="center" wrapText="1"/>
    </xf>
    <xf numFmtId="0" fontId="9" fillId="3" borderId="28" xfId="16" applyFont="1" applyFill="1" applyBorder="1" applyAlignment="1">
      <alignment horizontal="center" vertical="center" wrapText="1"/>
    </xf>
    <xf numFmtId="0" fontId="67" fillId="0" borderId="0" xfId="16" applyFont="1" applyAlignment="1">
      <alignment horizontal="center" vertical="center"/>
    </xf>
    <xf numFmtId="0" fontId="10" fillId="0" borderId="0" xfId="16" applyFont="1" applyAlignment="1">
      <alignment horizontal="center" vertical="center"/>
    </xf>
    <xf numFmtId="0" fontId="18" fillId="5" borderId="0" xfId="16" quotePrefix="1" applyFont="1" applyFill="1" applyAlignment="1">
      <alignment horizontal="left" vertical="center"/>
    </xf>
    <xf numFmtId="0" fontId="18" fillId="5" borderId="0" xfId="16" quotePrefix="1" applyFont="1" applyFill="1" applyAlignment="1">
      <alignment horizontal="left" vertical="center" wrapText="1"/>
    </xf>
    <xf numFmtId="0" fontId="72" fillId="0" borderId="0" xfId="16" quotePrefix="1" applyFont="1" applyAlignment="1">
      <alignment horizontal="left" vertical="center"/>
    </xf>
    <xf numFmtId="0" fontId="69" fillId="0" borderId="0" xfId="16" applyFont="1" applyAlignment="1">
      <alignment horizontal="center"/>
    </xf>
    <xf numFmtId="0" fontId="70" fillId="0" borderId="0" xfId="16" applyFont="1" applyAlignment="1">
      <alignment horizontal="center"/>
    </xf>
    <xf numFmtId="0" fontId="3" fillId="3" borderId="11" xfId="16" applyFont="1" applyFill="1" applyBorder="1" applyAlignment="1">
      <alignment horizontal="center" vertical="center"/>
    </xf>
    <xf numFmtId="0" fontId="3" fillId="3" borderId="6" xfId="16" applyFont="1" applyFill="1" applyBorder="1" applyAlignment="1">
      <alignment horizontal="center" vertical="center"/>
    </xf>
    <xf numFmtId="0" fontId="3" fillId="3" borderId="4" xfId="16" applyFont="1" applyFill="1" applyBorder="1" applyAlignment="1">
      <alignment horizontal="center" vertical="center"/>
    </xf>
    <xf numFmtId="0" fontId="3" fillId="3" borderId="2" xfId="16" applyFont="1" applyFill="1" applyBorder="1" applyAlignment="1">
      <alignment horizontal="center" vertical="center"/>
    </xf>
    <xf numFmtId="0" fontId="3" fillId="3" borderId="50" xfId="16" applyFont="1" applyFill="1" applyBorder="1" applyAlignment="1">
      <alignment horizontal="center"/>
    </xf>
    <xf numFmtId="0" fontId="9" fillId="3" borderId="50" xfId="16" applyFont="1" applyFill="1" applyBorder="1" applyAlignment="1">
      <alignment horizontal="center"/>
    </xf>
    <xf numFmtId="0" fontId="9" fillId="3" borderId="6" xfId="16" applyFont="1" applyFill="1" applyBorder="1" applyAlignment="1">
      <alignment horizontal="center" vertical="center" wrapText="1"/>
    </xf>
    <xf numFmtId="0" fontId="9" fillId="3" borderId="4" xfId="16" applyFont="1" applyFill="1" applyBorder="1" applyAlignment="1">
      <alignment horizontal="center" vertical="center" wrapText="1"/>
    </xf>
    <xf numFmtId="0" fontId="9" fillId="3" borderId="2" xfId="16" applyFont="1" applyFill="1" applyBorder="1" applyAlignment="1">
      <alignment horizontal="center" vertical="center" wrapText="1"/>
    </xf>
    <xf numFmtId="0" fontId="9" fillId="3" borderId="23" xfId="16" applyFont="1" applyFill="1" applyBorder="1" applyAlignment="1">
      <alignment horizontal="center" vertical="center" wrapText="1"/>
    </xf>
    <xf numFmtId="0" fontId="9" fillId="3" borderId="8" xfId="16" applyFont="1" applyFill="1" applyBorder="1" applyAlignment="1">
      <alignment horizontal="center" vertical="center" wrapText="1"/>
    </xf>
    <xf numFmtId="0" fontId="9" fillId="3" borderId="27" xfId="16" applyFont="1" applyFill="1" applyBorder="1" applyAlignment="1">
      <alignment horizontal="center" vertical="center" wrapText="1"/>
    </xf>
    <xf numFmtId="0" fontId="3" fillId="3" borderId="13" xfId="16" applyFont="1" applyFill="1" applyBorder="1" applyAlignment="1">
      <alignment horizontal="center" vertical="center" wrapText="1"/>
    </xf>
    <xf numFmtId="0" fontId="3" fillId="3" borderId="57" xfId="16" applyFont="1" applyFill="1" applyBorder="1" applyAlignment="1">
      <alignment horizontal="center" vertical="center" wrapText="1"/>
    </xf>
    <xf numFmtId="0" fontId="3" fillId="3" borderId="6" xfId="16" applyFont="1" applyFill="1" applyBorder="1" applyAlignment="1">
      <alignment horizontal="center" vertical="center" wrapText="1"/>
    </xf>
    <xf numFmtId="0" fontId="3" fillId="3" borderId="2" xfId="16" applyFont="1" applyFill="1" applyBorder="1" applyAlignment="1">
      <alignment horizontal="center" vertical="center" wrapText="1"/>
    </xf>
    <xf numFmtId="0" fontId="9" fillId="3" borderId="13" xfId="16" applyFont="1" applyFill="1" applyBorder="1" applyAlignment="1">
      <alignment horizontal="center" vertical="center" wrapText="1"/>
    </xf>
    <xf numFmtId="0" fontId="9" fillId="3" borderId="57" xfId="16" applyFont="1" applyFill="1" applyBorder="1" applyAlignment="1">
      <alignment horizontal="center" vertical="center" wrapText="1"/>
    </xf>
    <xf numFmtId="0" fontId="10" fillId="0" borderId="0" xfId="16" quotePrefix="1" applyFont="1" applyAlignment="1">
      <alignment horizontal="left" vertical="center"/>
    </xf>
    <xf numFmtId="0" fontId="77" fillId="0" borderId="0" xfId="16" applyFont="1" applyAlignment="1">
      <alignment horizontal="left" vertical="center"/>
    </xf>
    <xf numFmtId="0" fontId="73" fillId="0" borderId="0" xfId="16" applyFont="1" applyAlignment="1">
      <alignment horizontal="center"/>
    </xf>
    <xf numFmtId="0" fontId="74" fillId="0" borderId="0" xfId="16" applyFont="1" applyAlignment="1">
      <alignment horizontal="center"/>
    </xf>
    <xf numFmtId="0" fontId="76" fillId="6" borderId="49" xfId="16" applyFont="1" applyFill="1" applyBorder="1" applyAlignment="1">
      <alignment horizontal="center" vertical="center"/>
    </xf>
    <xf numFmtId="0" fontId="76" fillId="6" borderId="50" xfId="16" applyFont="1" applyFill="1" applyBorder="1" applyAlignment="1">
      <alignment horizontal="center" vertical="center"/>
    </xf>
    <xf numFmtId="0" fontId="76" fillId="6" borderId="46" xfId="16" applyFont="1" applyFill="1" applyBorder="1" applyAlignment="1">
      <alignment horizontal="center" vertical="center"/>
    </xf>
    <xf numFmtId="0" fontId="23" fillId="0" borderId="98" xfId="16" applyFont="1" applyBorder="1" applyAlignment="1">
      <alignment horizontal="left" vertical="center" wrapText="1"/>
    </xf>
    <xf numFmtId="0" fontId="23" fillId="0" borderId="115" xfId="16" applyFont="1" applyBorder="1" applyAlignment="1">
      <alignment horizontal="left" vertical="center" wrapText="1"/>
    </xf>
    <xf numFmtId="40" fontId="23" fillId="0" borderId="98" xfId="16" applyNumberFormat="1" applyFont="1" applyBorder="1" applyAlignment="1">
      <alignment horizontal="left" vertical="center"/>
    </xf>
    <xf numFmtId="40" fontId="23" fillId="0" borderId="115" xfId="16" applyNumberFormat="1" applyFont="1" applyBorder="1" applyAlignment="1">
      <alignment horizontal="left" vertical="center"/>
    </xf>
    <xf numFmtId="0" fontId="77" fillId="0" borderId="0" xfId="16" quotePrefix="1" applyFont="1" applyAlignment="1">
      <alignment horizontal="left" vertical="center"/>
    </xf>
    <xf numFmtId="0" fontId="25" fillId="10" borderId="16" xfId="0" applyFont="1" applyFill="1" applyBorder="1" applyAlignment="1">
      <alignment horizontal="center" vertical="center"/>
    </xf>
    <xf numFmtId="0" fontId="25" fillId="10" borderId="21" xfId="0" applyFont="1" applyFill="1" applyBorder="1" applyAlignment="1">
      <alignment horizontal="center" vertical="center"/>
    </xf>
    <xf numFmtId="0" fontId="25" fillId="10" borderId="13" xfId="0" applyFont="1" applyFill="1" applyBorder="1" applyAlignment="1">
      <alignment horizontal="center" vertical="center"/>
    </xf>
    <xf numFmtId="0" fontId="25" fillId="10" borderId="23" xfId="0" applyFont="1" applyFill="1" applyBorder="1" applyAlignment="1">
      <alignment horizontal="center" vertical="center"/>
    </xf>
    <xf numFmtId="0" fontId="25" fillId="10" borderId="14" xfId="0" applyFont="1" applyFill="1" applyBorder="1" applyAlignment="1">
      <alignment horizontal="center" vertical="center"/>
    </xf>
    <xf numFmtId="0" fontId="25" fillId="10" borderId="8" xfId="0" applyFont="1" applyFill="1" applyBorder="1" applyAlignment="1">
      <alignment horizontal="center" vertical="center"/>
    </xf>
    <xf numFmtId="0" fontId="30" fillId="4" borderId="16" xfId="0" applyFont="1" applyFill="1" applyBorder="1" applyAlignment="1">
      <alignment horizontal="center" vertical="center"/>
    </xf>
    <xf numFmtId="0" fontId="30" fillId="4" borderId="21" xfId="0" applyFont="1" applyFill="1" applyBorder="1" applyAlignment="1">
      <alignment horizontal="center" vertical="center"/>
    </xf>
    <xf numFmtId="0" fontId="25" fillId="10" borderId="57" xfId="0" applyFont="1" applyFill="1" applyBorder="1" applyAlignment="1">
      <alignment horizontal="center" vertical="center"/>
    </xf>
    <xf numFmtId="0" fontId="25" fillId="10" borderId="27" xfId="0" applyFont="1" applyFill="1" applyBorder="1" applyAlignment="1">
      <alignment horizontal="center" vertical="center"/>
    </xf>
    <xf numFmtId="0" fontId="62" fillId="4" borderId="18" xfId="0" applyFont="1" applyFill="1" applyBorder="1" applyAlignment="1">
      <alignment horizontal="left" vertical="center"/>
    </xf>
    <xf numFmtId="0" fontId="62" fillId="4" borderId="83" xfId="0" applyFont="1" applyFill="1" applyBorder="1" applyAlignment="1">
      <alignment horizontal="left" vertical="center"/>
    </xf>
    <xf numFmtId="0" fontId="61" fillId="0" borderId="145" xfId="0" applyFont="1" applyBorder="1" applyAlignment="1">
      <alignment horizontal="left" vertical="center"/>
    </xf>
    <xf numFmtId="0" fontId="61" fillId="0" borderId="123" xfId="0" applyFont="1" applyBorder="1" applyAlignment="1">
      <alignment horizontal="left" vertical="center"/>
    </xf>
    <xf numFmtId="0" fontId="61" fillId="0" borderId="147" xfId="0" applyFont="1" applyBorder="1" applyAlignment="1">
      <alignment horizontal="left" vertical="center"/>
    </xf>
    <xf numFmtId="0" fontId="61" fillId="0" borderId="148" xfId="0" applyFont="1" applyBorder="1" applyAlignment="1">
      <alignment horizontal="left" vertical="center"/>
    </xf>
    <xf numFmtId="179" fontId="61" fillId="0" borderId="146" xfId="0" applyNumberFormat="1" applyFont="1" applyBorder="1" applyAlignment="1">
      <alignment horizontal="center" vertical="center"/>
    </xf>
    <xf numFmtId="0" fontId="61" fillId="0" borderId="149" xfId="0" applyFont="1" applyBorder="1" applyAlignment="1">
      <alignment horizontal="center" vertical="center"/>
    </xf>
    <xf numFmtId="0" fontId="59" fillId="15" borderId="11" xfId="0" applyFont="1" applyFill="1" applyBorder="1" applyAlignment="1">
      <alignment horizontal="center" vertical="center"/>
    </xf>
    <xf numFmtId="0" fontId="59" fillId="15" borderId="6" xfId="0" applyFont="1" applyFill="1" applyBorder="1" applyAlignment="1">
      <alignment horizontal="center" vertical="center"/>
    </xf>
    <xf numFmtId="0" fontId="59" fillId="15" borderId="11" xfId="0" applyFont="1" applyFill="1" applyBorder="1" applyAlignment="1">
      <alignment horizontal="center" vertical="center" wrapText="1"/>
    </xf>
    <xf numFmtId="0" fontId="59" fillId="15" borderId="6" xfId="0" applyFont="1" applyFill="1" applyBorder="1" applyAlignment="1">
      <alignment horizontal="center" vertical="center" wrapText="1"/>
    </xf>
    <xf numFmtId="0" fontId="60" fillId="0" borderId="143" xfId="0" applyFont="1" applyBorder="1" applyAlignment="1">
      <alignment horizontal="left" vertical="center"/>
    </xf>
    <xf numFmtId="0" fontId="60" fillId="0" borderId="135" xfId="0" applyFont="1" applyBorder="1" applyAlignment="1">
      <alignment horizontal="left" vertical="center"/>
    </xf>
    <xf numFmtId="0" fontId="60" fillId="0" borderId="144" xfId="0" applyFont="1" applyBorder="1" applyAlignment="1">
      <alignment horizontal="left" vertical="center"/>
    </xf>
    <xf numFmtId="3" fontId="25" fillId="4" borderId="16" xfId="0" applyNumberFormat="1" applyFont="1" applyFill="1" applyBorder="1" applyAlignment="1">
      <alignment horizontal="center" vertical="center"/>
    </xf>
    <xf numFmtId="3" fontId="25" fillId="4" borderId="21" xfId="0" applyNumberFormat="1" applyFont="1" applyFill="1" applyBorder="1" applyAlignment="1">
      <alignment horizontal="center" vertical="center"/>
    </xf>
    <xf numFmtId="164" fontId="49" fillId="9" borderId="19" xfId="0" applyNumberFormat="1" applyFont="1" applyFill="1" applyBorder="1" applyAlignment="1">
      <alignment horizontal="center" vertical="center" wrapText="1"/>
    </xf>
    <xf numFmtId="164" fontId="49" fillId="9" borderId="20" xfId="0" applyNumberFormat="1" applyFont="1" applyFill="1" applyBorder="1" applyAlignment="1">
      <alignment horizontal="center" vertical="center" wrapText="1"/>
    </xf>
    <xf numFmtId="0" fontId="49" fillId="0" borderId="139" xfId="0" applyFont="1" applyBorder="1" applyAlignment="1">
      <alignment horizontal="left" vertical="center" wrapText="1"/>
    </xf>
    <xf numFmtId="0" fontId="49" fillId="0" borderId="140" xfId="0" applyFont="1" applyBorder="1" applyAlignment="1">
      <alignment horizontal="left" vertical="center" wrapText="1"/>
    </xf>
    <xf numFmtId="0" fontId="26" fillId="0" borderId="39" xfId="7" applyFont="1" applyBorder="1" applyAlignment="1">
      <alignment horizontal="left" vertical="center"/>
    </xf>
    <xf numFmtId="0" fontId="26" fillId="0" borderId="76" xfId="7" applyFont="1" applyBorder="1" applyAlignment="1">
      <alignment horizontal="left" vertical="center"/>
    </xf>
    <xf numFmtId="0" fontId="26" fillId="0" borderId="75" xfId="7" applyFont="1" applyBorder="1" applyAlignment="1">
      <alignment horizontal="left" vertical="center"/>
    </xf>
    <xf numFmtId="0" fontId="26" fillId="0" borderId="0" xfId="7" applyFont="1" applyAlignment="1">
      <alignment horizontal="left" vertical="center"/>
    </xf>
    <xf numFmtId="0" fontId="49" fillId="9" borderId="41" xfId="0" applyFont="1" applyFill="1" applyBorder="1" applyAlignment="1">
      <alignment horizontal="center" vertical="center" wrapText="1"/>
    </xf>
    <xf numFmtId="0" fontId="49" fillId="9" borderId="137" xfId="0" applyFont="1" applyFill="1" applyBorder="1" applyAlignment="1">
      <alignment horizontal="center" vertical="center" wrapText="1"/>
    </xf>
    <xf numFmtId="0" fontId="49" fillId="9" borderId="42" xfId="0" applyFont="1" applyFill="1" applyBorder="1" applyAlignment="1">
      <alignment horizontal="center" vertical="center" wrapText="1"/>
    </xf>
    <xf numFmtId="0" fontId="49" fillId="9" borderId="136" xfId="0" applyFont="1" applyFill="1" applyBorder="1" applyAlignment="1">
      <alignment horizontal="center" vertical="center" wrapText="1"/>
    </xf>
    <xf numFmtId="164" fontId="49" fillId="9" borderId="83" xfId="0" applyNumberFormat="1" applyFont="1" applyFill="1" applyBorder="1" applyAlignment="1">
      <alignment horizontal="center" vertical="center" wrapText="1"/>
    </xf>
    <xf numFmtId="164" fontId="49" fillId="9" borderId="18" xfId="0" applyNumberFormat="1" applyFont="1" applyFill="1" applyBorder="1" applyAlignment="1">
      <alignment horizontal="center" vertical="center" wrapText="1"/>
    </xf>
    <xf numFmtId="0" fontId="19" fillId="9" borderId="29" xfId="0" applyFont="1" applyFill="1" applyBorder="1" applyAlignment="1">
      <alignment horizontal="left" vertical="center"/>
    </xf>
    <xf numFmtId="0" fontId="19" fillId="9" borderId="131" xfId="0" applyFont="1" applyFill="1" applyBorder="1" applyAlignment="1">
      <alignment horizontal="left" vertical="center"/>
    </xf>
    <xf numFmtId="0" fontId="47" fillId="0" borderId="135" xfId="0" applyFont="1" applyBorder="1" applyAlignment="1">
      <alignment horizontal="left" vertical="center"/>
    </xf>
    <xf numFmtId="0" fontId="28" fillId="9" borderId="100" xfId="0" applyFont="1" applyFill="1" applyBorder="1" applyAlignment="1">
      <alignment horizontal="left" vertical="center"/>
    </xf>
    <xf numFmtId="0" fontId="28" fillId="9" borderId="100" xfId="0" applyFont="1" applyFill="1" applyBorder="1" applyAlignment="1">
      <alignment horizontal="center" vertical="center"/>
    </xf>
    <xf numFmtId="0" fontId="28" fillId="9" borderId="101" xfId="0" applyFont="1" applyFill="1" applyBorder="1" applyAlignment="1">
      <alignment horizontal="center" vertical="center"/>
    </xf>
    <xf numFmtId="164" fontId="49" fillId="9" borderId="42" xfId="0" applyNumberFormat="1" applyFont="1" applyFill="1" applyBorder="1" applyAlignment="1">
      <alignment horizontal="center" vertical="center" wrapText="1"/>
    </xf>
    <xf numFmtId="0" fontId="52" fillId="0" borderId="11" xfId="0" applyFont="1" applyBorder="1" applyAlignment="1">
      <alignment horizontal="center" vertical="center"/>
    </xf>
    <xf numFmtId="10" fontId="0" fillId="0" borderId="11" xfId="0" applyNumberFormat="1" applyBorder="1" applyAlignment="1">
      <alignment horizontal="center"/>
    </xf>
    <xf numFmtId="0" fontId="20" fillId="0" borderId="0" xfId="0" applyFont="1" applyAlignment="1">
      <alignment horizontal="center"/>
    </xf>
    <xf numFmtId="0" fontId="21" fillId="0" borderId="57" xfId="0" applyFont="1" applyBorder="1" applyAlignment="1">
      <alignment horizontal="center"/>
    </xf>
    <xf numFmtId="0" fontId="21" fillId="0" borderId="58" xfId="0" applyFont="1" applyBorder="1" applyAlignment="1">
      <alignment horizontal="center"/>
    </xf>
    <xf numFmtId="3"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xf>
  </cellXfs>
  <cellStyles count="30887">
    <cellStyle name="Comma [0] 10" xfId="2542" xr:uid="{91BDE15F-EE85-4A3C-A45A-37A4653F8CE3}"/>
    <cellStyle name="Comma [0] 10 2" xfId="5110" xr:uid="{3E2EE00E-72F0-4627-985C-B0637D422726}"/>
    <cellStyle name="Comma [0] 10 2 2" xfId="10236" xr:uid="{B806DD07-93E5-4F7D-B468-C0FA9BEAF5DB}"/>
    <cellStyle name="Comma [0] 10 2 2 2" xfId="25646" xr:uid="{3065B905-6DD0-4810-8CDF-B165F7068195}"/>
    <cellStyle name="Comma [0] 10 2 3" xfId="15379" xr:uid="{D0BA8ED0-FC74-466F-903A-FA1A2C1C5CD0}"/>
    <cellStyle name="Comma [0] 10 2 3 2" xfId="30789" xr:uid="{9B66EE76-28B9-4829-93EE-B7C04568759B}"/>
    <cellStyle name="Comma [0] 10 2 4" xfId="20520" xr:uid="{ACAF0FBD-75A0-4DD5-83F7-F1E087A3EDED}"/>
    <cellStyle name="Comma [0] 10 3" xfId="7688" xr:uid="{671A09A4-9FFE-45D2-A7D6-CEE21F090DAC}"/>
    <cellStyle name="Comma [0] 10 3 2" xfId="23098" xr:uid="{38153AAF-AC6B-4D09-AE00-57D90B6976F2}"/>
    <cellStyle name="Comma [0] 10 4" xfId="12831" xr:uid="{77B5DB20-AB54-4C1A-8336-A523AA38CBE5}"/>
    <cellStyle name="Comma [0] 10 4 2" xfId="28241" xr:uid="{4B261508-DA27-4BF0-90CF-94D9910E9349}"/>
    <cellStyle name="Comma [0] 10 5" xfId="17972" xr:uid="{0F9580A8-1DCB-4D59-9493-0F6E9AD4498B}"/>
    <cellStyle name="Comma [0] 11" xfId="2595" xr:uid="{30CB3BD6-1ADB-4400-B3C9-22D381A4108A}"/>
    <cellStyle name="Comma [0] 11 2" xfId="7721" xr:uid="{59A731FD-82B1-44D0-8978-B7730570F807}"/>
    <cellStyle name="Comma [0] 11 2 2" xfId="23131" xr:uid="{79F3A067-793E-4632-9123-FF08FA982A1D}"/>
    <cellStyle name="Comma [0] 11 3" xfId="12864" xr:uid="{E3C44784-EB2E-41E8-B3A0-5E5F8CB3AC22}"/>
    <cellStyle name="Comma [0] 11 3 2" xfId="28274" xr:uid="{93537ABA-465B-4269-B4D3-28C91254FE29}"/>
    <cellStyle name="Comma [0] 11 4" xfId="18005" xr:uid="{30015E3C-C38D-46B0-8FBB-EB7155DC4054}"/>
    <cellStyle name="Comma [0] 12" xfId="5158" xr:uid="{0DEA5B6A-ACBD-4F5E-AC30-4F9B39EB769D}"/>
    <cellStyle name="Comma [0] 12 2" xfId="10284" xr:uid="{A61F8226-666F-4F65-B3CC-874FB983DB3B}"/>
    <cellStyle name="Comma [0] 12 2 2" xfId="25694" xr:uid="{65464216-3DD8-413D-B8DF-CB7EFC48D3F3}"/>
    <cellStyle name="Comma [0] 12 3" xfId="15427" xr:uid="{27D2F59C-FCDB-4A48-8246-EEC952E9DF0D}"/>
    <cellStyle name="Comma [0] 12 3 2" xfId="30837" xr:uid="{39A65E2F-5FEE-426A-8974-A5F107ABF96C}"/>
    <cellStyle name="Comma [0] 12 4" xfId="20568" xr:uid="{EC899676-762B-45C4-9770-C1E88E502738}"/>
    <cellStyle name="Comma [0] 13" xfId="5165" xr:uid="{3107CBB1-4C2D-4B17-AC3F-FDD2FCF8090E}"/>
    <cellStyle name="Comma [0] 13 2" xfId="10291" xr:uid="{C3501172-5464-4305-88B1-27712D4BBCE1}"/>
    <cellStyle name="Comma [0] 13 2 2" xfId="25701" xr:uid="{53331194-621B-4ECB-869E-9A1A990908DA}"/>
    <cellStyle name="Comma [0] 13 3" xfId="15434" xr:uid="{914E21EB-02C1-42B9-85BB-BB62816D0426}"/>
    <cellStyle name="Comma [0] 13 3 2" xfId="30844" xr:uid="{8E25C822-10D8-4BF9-A79A-23C6C8AC1EB1}"/>
    <cellStyle name="Comma [0] 13 4" xfId="20575" xr:uid="{D7EFFD3B-E51C-452F-84EF-E1C9F8FB08F9}"/>
    <cellStyle name="Comma [0] 14" xfId="5173" xr:uid="{5FFBB0C6-3825-424A-BACC-F0D98C65823A}"/>
    <cellStyle name="Comma [0] 14 2" xfId="20583" xr:uid="{8BE37013-BA1F-4376-A46E-954928A314AC}"/>
    <cellStyle name="Comma [0] 15" xfId="10316" xr:uid="{BAFB49CD-D1AD-483D-B280-CA9DF241B607}"/>
    <cellStyle name="Comma [0] 15 2" xfId="25726" xr:uid="{EA377DBB-7BDF-4C4F-879A-1B61176044E7}"/>
    <cellStyle name="Comma [0] 16" xfId="15457" xr:uid="{A2D302A5-B034-4A27-9484-B54BC3E9F237}"/>
    <cellStyle name="Comma [0] 17" xfId="30870" xr:uid="{E1DF2A70-D864-4836-ACC5-324B83CADE8D}"/>
    <cellStyle name="Comma [0] 18" xfId="30879" xr:uid="{D2795025-B2C4-4A1A-9199-68E69A66587B}"/>
    <cellStyle name="Comma [0] 2" xfId="18" xr:uid="{325EA78D-2DDD-4F27-8B46-B0F3C559863F}"/>
    <cellStyle name="Comma [0] 2 10" xfId="1275" xr:uid="{3BCAE000-E17E-43E9-992C-106D4DA3DB0C}"/>
    <cellStyle name="Comma [0] 2 10 2" xfId="2526" xr:uid="{68374FC7-DBDD-4B02-ADB8-C12C5DB85CD1}"/>
    <cellStyle name="Comma [0] 2 10 2 2" xfId="5094" xr:uid="{4B8E7362-D3D3-4FE3-9403-35BF42BBB55D}"/>
    <cellStyle name="Comma [0] 2 10 2 2 2" xfId="10220" xr:uid="{F121F8FA-602F-4B77-B994-9577271532AA}"/>
    <cellStyle name="Comma [0] 2 10 2 2 2 2" xfId="25630" xr:uid="{3CDB5F43-8E82-42BB-B317-615EB78F49E5}"/>
    <cellStyle name="Comma [0] 2 10 2 2 3" xfId="15363" xr:uid="{16FC6FDD-67F8-4982-9E98-FFF13F8C7A48}"/>
    <cellStyle name="Comma [0] 2 10 2 2 3 2" xfId="30773" xr:uid="{1E511EC7-BB1F-41A0-87EF-6AC70CCAE8B7}"/>
    <cellStyle name="Comma [0] 2 10 2 2 4" xfId="20504" xr:uid="{0F1984DB-3BC8-45F7-82DB-6253E821AE24}"/>
    <cellStyle name="Comma [0] 2 10 2 3" xfId="7672" xr:uid="{736C30BD-7A74-4B24-B0DE-942C77D90BFE}"/>
    <cellStyle name="Comma [0] 2 10 2 3 2" xfId="23082" xr:uid="{F29BC5E4-D91F-4DC4-BC0A-ADF2A6717D81}"/>
    <cellStyle name="Comma [0] 2 10 2 4" xfId="12815" xr:uid="{16027CB7-31B3-4037-8341-189CEEB51C8B}"/>
    <cellStyle name="Comma [0] 2 10 2 4 2" xfId="28225" xr:uid="{01D78D9E-A451-416F-8113-66B02AED39DF}"/>
    <cellStyle name="Comma [0] 2 10 2 5" xfId="17956" xr:uid="{BEE67FFC-979C-40BE-8C70-96617C784D63}"/>
    <cellStyle name="Comma [0] 2 10 3" xfId="3843" xr:uid="{0B264B22-85B9-4DC8-84B5-162D555E2A01}"/>
    <cellStyle name="Comma [0] 2 10 3 2" xfId="8969" xr:uid="{B62EA8D7-7C29-4C8F-BA7C-38842045B442}"/>
    <cellStyle name="Comma [0] 2 10 3 2 2" xfId="24379" xr:uid="{BA4AEC60-ADD2-4853-BD53-A0DD6596B45B}"/>
    <cellStyle name="Comma [0] 2 10 3 3" xfId="14112" xr:uid="{BDCE5C9E-BB26-46B0-815C-A155CE8B2741}"/>
    <cellStyle name="Comma [0] 2 10 3 3 2" xfId="29522" xr:uid="{3CB79602-DB77-44B6-B35D-B56F3FBA5353}"/>
    <cellStyle name="Comma [0] 2 10 3 4" xfId="19253" xr:uid="{79A4E498-24CF-4F0C-AB16-629ECA772C89}"/>
    <cellStyle name="Comma [0] 2 10 4" xfId="6421" xr:uid="{FA90A685-D6C9-4BDE-B50A-B0F24FAFB01C}"/>
    <cellStyle name="Comma [0] 2 10 4 2" xfId="21831" xr:uid="{01183B01-D6FC-4B5C-9222-53CCDD83721D}"/>
    <cellStyle name="Comma [0] 2 10 5" xfId="11564" xr:uid="{AAC0DAA9-CE45-43C9-90CE-54C2AE87D2A9}"/>
    <cellStyle name="Comma [0] 2 10 5 2" xfId="26974" xr:uid="{47DCDD17-8A0D-4529-A134-E900D5FB78F2}"/>
    <cellStyle name="Comma [0] 2 10 6" xfId="16705" xr:uid="{E931755C-171D-45B5-8D88-E3DB4E6BD0A7}"/>
    <cellStyle name="Comma [0] 2 11" xfId="1282" xr:uid="{F5D5E5D5-8F9F-49E3-A35F-D6F7A3DA0E81}"/>
    <cellStyle name="Comma [0] 2 11 2" xfId="3850" xr:uid="{1A46FD6F-A26F-4D11-A927-6DB880C37D04}"/>
    <cellStyle name="Comma [0] 2 11 2 2" xfId="8976" xr:uid="{A4928F0B-5C33-4DE4-AB47-D9DF5B3AB603}"/>
    <cellStyle name="Comma [0] 2 11 2 2 2" xfId="24386" xr:uid="{B0331D66-52E7-47C4-8718-2065A94A7BC0}"/>
    <cellStyle name="Comma [0] 2 11 2 3" xfId="14119" xr:uid="{958CB666-CBCD-45F1-B09F-ED2B9D16E351}"/>
    <cellStyle name="Comma [0] 2 11 2 3 2" xfId="29529" xr:uid="{C61E791A-3DDD-4D88-9735-988CF2E8FD3D}"/>
    <cellStyle name="Comma [0] 2 11 2 4" xfId="19260" xr:uid="{E5CBD883-67EB-49F9-A203-10A8938EE10A}"/>
    <cellStyle name="Comma [0] 2 11 3" xfId="6428" xr:uid="{F62030A5-5CC0-40CF-AE30-89F160951416}"/>
    <cellStyle name="Comma [0] 2 11 3 2" xfId="21838" xr:uid="{015E0595-1A81-43ED-9B3A-B8015CC2E34C}"/>
    <cellStyle name="Comma [0] 2 11 4" xfId="11571" xr:uid="{593753F0-9688-461D-88DA-AFF0AAFA3240}"/>
    <cellStyle name="Comma [0] 2 11 4 2" xfId="26981" xr:uid="{6AC50AE7-FF79-4BB9-A224-82EFD8DE395E}"/>
    <cellStyle name="Comma [0] 2 11 5" xfId="16712" xr:uid="{F003EF34-F285-4207-B6FB-2F0B23F1BEAD}"/>
    <cellStyle name="Comma [0] 2 12" xfId="2543" xr:uid="{FA8F63F9-2330-401B-9E39-498C42D21984}"/>
    <cellStyle name="Comma [0] 2 12 2" xfId="5111" xr:uid="{FC5FF52D-46F1-486D-BFD0-95E8C86D58A3}"/>
    <cellStyle name="Comma [0] 2 12 2 2" xfId="10237" xr:uid="{06D5E07B-B21D-4AAC-BAD3-EAF943CAD088}"/>
    <cellStyle name="Comma [0] 2 12 2 2 2" xfId="25647" xr:uid="{DC55F1D1-B630-4B37-870F-819900856122}"/>
    <cellStyle name="Comma [0] 2 12 2 3" xfId="15380" xr:uid="{B5BA2318-583A-4E48-95F8-C0F7163503C4}"/>
    <cellStyle name="Comma [0] 2 12 2 3 2" xfId="30790" xr:uid="{57024339-99F6-4357-B84A-3CD8B982CC4C}"/>
    <cellStyle name="Comma [0] 2 12 2 4" xfId="20521" xr:uid="{93C061F9-15C7-4877-A1FD-9F3096970699}"/>
    <cellStyle name="Comma [0] 2 12 3" xfId="7689" xr:uid="{E0A06FFD-CF1D-442E-B7F9-E5276CA95E61}"/>
    <cellStyle name="Comma [0] 2 12 3 2" xfId="23099" xr:uid="{4074D183-9D02-469D-A61B-791795737AE7}"/>
    <cellStyle name="Comma [0] 2 12 4" xfId="12832" xr:uid="{4324F997-45A5-43FC-AD94-F420A13E7DBF}"/>
    <cellStyle name="Comma [0] 2 12 4 2" xfId="28242" xr:uid="{56C18A12-0279-4C63-95AF-B73B9F5E2495}"/>
    <cellStyle name="Comma [0] 2 12 5" xfId="17973" xr:uid="{BB451622-D337-4FC9-9B7C-8CB8B75C0218}"/>
    <cellStyle name="Comma [0] 2 13" xfId="2600" xr:uid="{B0B81619-C386-47AA-9809-EF20B76FF02B}"/>
    <cellStyle name="Comma [0] 2 13 2" xfId="7726" xr:uid="{2C15F47A-6E81-48B9-A303-3A8426B026F4}"/>
    <cellStyle name="Comma [0] 2 13 2 2" xfId="23136" xr:uid="{56D21479-A969-4A9B-A16A-55DB633E8DCD}"/>
    <cellStyle name="Comma [0] 2 13 3" xfId="12869" xr:uid="{7C6E08D8-82D0-4FBF-85CA-5AC2F2C9D0EC}"/>
    <cellStyle name="Comma [0] 2 13 3 2" xfId="28279" xr:uid="{37EA4801-D8B3-49DB-820E-C67BEFFC546D}"/>
    <cellStyle name="Comma [0] 2 13 4" xfId="18010" xr:uid="{862A90BB-0060-4908-A814-1DD162F595B4}"/>
    <cellStyle name="Comma [0] 2 14" xfId="5162" xr:uid="{8DAB5F00-D31C-4929-A062-B1DC9E831A1D}"/>
    <cellStyle name="Comma [0] 2 14 2" xfId="10288" xr:uid="{55F45A08-F9A6-42C7-B625-C829E3D8C3F4}"/>
    <cellStyle name="Comma [0] 2 14 2 2" xfId="25698" xr:uid="{627C8648-407E-4DA4-8B55-C923EE1B5106}"/>
    <cellStyle name="Comma [0] 2 14 3" xfId="15431" xr:uid="{5175F51D-A57A-48BD-8F7F-741CDEAD27AE}"/>
    <cellStyle name="Comma [0] 2 14 3 2" xfId="30841" xr:uid="{0CDC6FE6-0D6A-44BF-8E53-25D806CAAEE0}"/>
    <cellStyle name="Comma [0] 2 14 4" xfId="20572" xr:uid="{5B8C0FE5-1A99-4962-9553-8C05F391BC84}"/>
    <cellStyle name="Comma [0] 2 15" xfId="5169" xr:uid="{D4C30335-3FA1-4A61-999D-9EA8F06B5846}"/>
    <cellStyle name="Comma [0] 2 15 2" xfId="10295" xr:uid="{204D4EE8-6274-4D4F-A34A-FD9083DDA590}"/>
    <cellStyle name="Comma [0] 2 15 2 2" xfId="25705" xr:uid="{DB1EB315-F2EE-41E6-B490-4DA14412652D}"/>
    <cellStyle name="Comma [0] 2 15 3" xfId="15438" xr:uid="{3007AFE2-F782-4490-BF03-58E33A2C1C90}"/>
    <cellStyle name="Comma [0] 2 15 3 2" xfId="30848" xr:uid="{89E5F732-05FB-4271-A0ED-E21CCDE14E0C}"/>
    <cellStyle name="Comma [0] 2 15 4" xfId="20579" xr:uid="{58E812F6-4F9B-4ED2-98B7-B9F44FE79CF3}"/>
    <cellStyle name="Comma [0] 2 16" xfId="5178" xr:uid="{8946B93E-C5FB-476E-9BB5-A9DDE3D592AF}"/>
    <cellStyle name="Comma [0] 2 16 2" xfId="20588" xr:uid="{15F64ECD-0BFF-4574-AB1F-232184F55F8D}"/>
    <cellStyle name="Comma [0] 2 17" xfId="10321" xr:uid="{82279CEA-B3A3-4A42-A660-F9247166B0B8}"/>
    <cellStyle name="Comma [0] 2 17 2" xfId="25731" xr:uid="{B571B36E-7F2B-4A73-A9F3-C8F719F98196}"/>
    <cellStyle name="Comma [0] 2 18" xfId="15462" xr:uid="{4643DC4B-D7B1-4040-B962-A716293624CA}"/>
    <cellStyle name="Comma [0] 2 19" xfId="30874" xr:uid="{B1BBF38F-20C2-43A9-9BF3-2BB173BB8398}"/>
    <cellStyle name="Comma [0] 2 2" xfId="15" xr:uid="{C9B81FE9-6A9A-4DDD-8A00-157CD5DDC22E}"/>
    <cellStyle name="Comma [0] 2 2 10" xfId="5176" xr:uid="{54B7A0D3-BA29-4965-AFF6-E0BBD6C68023}"/>
    <cellStyle name="Comma [0] 2 2 10 2" xfId="20586" xr:uid="{7D75A7B0-E307-49CB-813C-D9C25FC1C909}"/>
    <cellStyle name="Comma [0] 2 2 11" xfId="10319" xr:uid="{6DD3985A-9D4B-4C8A-95D2-7E967F6E0C7C}"/>
    <cellStyle name="Comma [0] 2 2 11 2" xfId="25729" xr:uid="{1C25D888-59BF-4F4F-BCED-47C2D6E6A465}"/>
    <cellStyle name="Comma [0] 2 2 12" xfId="15460" xr:uid="{A16DE4F5-32CD-4A07-85C4-11663A220CD3}"/>
    <cellStyle name="Comma [0] 2 2 2" xfId="35" xr:uid="{24B74CA3-616A-480D-A6FF-4400E113CAF9}"/>
    <cellStyle name="Comma [0] 2 2 2 10" xfId="15477" xr:uid="{387BDCF1-F2CC-405A-8F38-E109823BFCA3}"/>
    <cellStyle name="Comma [0] 2 2 2 2" xfId="114" xr:uid="{1A30C232-B0AC-44FA-8167-96E4D1D4527E}"/>
    <cellStyle name="Comma [0] 2 2 2 2 2" xfId="257" xr:uid="{D20525AA-836B-446D-984A-9EBB4AA4B2DA}"/>
    <cellStyle name="Comma [0] 2 2 2 2 2 2" xfId="553" xr:uid="{4622BDFD-31C3-44A7-B545-702B6572D32C}"/>
    <cellStyle name="Comma [0] 2 2 2 2 2 2 2" xfId="1165" xr:uid="{42E6C0BC-38A3-4715-85E8-F7F1A6970753}"/>
    <cellStyle name="Comma [0] 2 2 2 2 2 2 2 2" xfId="2417" xr:uid="{5E5806E2-97DB-4620-87AA-FC6519DE1DC4}"/>
    <cellStyle name="Comma [0] 2 2 2 2 2 2 2 2 2" xfId="4985" xr:uid="{F957AF9B-7858-4F47-B576-050A7064711D}"/>
    <cellStyle name="Comma [0] 2 2 2 2 2 2 2 2 2 2" xfId="10111" xr:uid="{D4865B42-8D06-45B2-B0D3-FFD619923E90}"/>
    <cellStyle name="Comma [0] 2 2 2 2 2 2 2 2 2 2 2" xfId="25521" xr:uid="{3204F048-1A10-4EFB-A37E-49B204430C6A}"/>
    <cellStyle name="Comma [0] 2 2 2 2 2 2 2 2 2 3" xfId="15254" xr:uid="{72577AF4-1E05-4935-A17E-8A69B1AC5FB1}"/>
    <cellStyle name="Comma [0] 2 2 2 2 2 2 2 2 2 3 2" xfId="30664" xr:uid="{340434FB-652B-4D6B-A460-799E52DC8E06}"/>
    <cellStyle name="Comma [0] 2 2 2 2 2 2 2 2 2 4" xfId="20395" xr:uid="{8B759E68-3980-4C1B-B667-E4F0940AAB21}"/>
    <cellStyle name="Comma [0] 2 2 2 2 2 2 2 2 3" xfId="7563" xr:uid="{AB4EC80D-AC41-4C79-A6F1-43246CDA8D76}"/>
    <cellStyle name="Comma [0] 2 2 2 2 2 2 2 2 3 2" xfId="22973" xr:uid="{7AEC5786-B8DA-4608-8FF2-57A7B55D144A}"/>
    <cellStyle name="Comma [0] 2 2 2 2 2 2 2 2 4" xfId="12706" xr:uid="{99FF0F26-DE72-45EF-B02F-449B1EF345FF}"/>
    <cellStyle name="Comma [0] 2 2 2 2 2 2 2 2 4 2" xfId="28116" xr:uid="{4E077257-4BAC-4AC9-AAAE-C557E26134AF}"/>
    <cellStyle name="Comma [0] 2 2 2 2 2 2 2 2 5" xfId="17847" xr:uid="{B3A789B7-DF44-4F19-B29D-A8E637445ADF}"/>
    <cellStyle name="Comma [0] 2 2 2 2 2 2 2 3" xfId="3734" xr:uid="{6589EE9B-F3D4-4B5A-97F1-672FFF53C9DE}"/>
    <cellStyle name="Comma [0] 2 2 2 2 2 2 2 3 2" xfId="8860" xr:uid="{6A8FE296-FCB9-4CD2-B967-92B784DE6337}"/>
    <cellStyle name="Comma [0] 2 2 2 2 2 2 2 3 2 2" xfId="24270" xr:uid="{813B80AE-B2EA-43D4-B02E-C204A367BDB5}"/>
    <cellStyle name="Comma [0] 2 2 2 2 2 2 2 3 3" xfId="14003" xr:uid="{C30322C9-6123-4956-B99E-62537BE01676}"/>
    <cellStyle name="Comma [0] 2 2 2 2 2 2 2 3 3 2" xfId="29413" xr:uid="{4680A3FF-E009-44DE-9756-B505AE65B553}"/>
    <cellStyle name="Comma [0] 2 2 2 2 2 2 2 3 4" xfId="19144" xr:uid="{9E51B2A2-2213-4569-A539-0D54A991201D}"/>
    <cellStyle name="Comma [0] 2 2 2 2 2 2 2 4" xfId="6312" xr:uid="{BD446261-7B39-4207-9FB1-992AC993B7BA}"/>
    <cellStyle name="Comma [0] 2 2 2 2 2 2 2 4 2" xfId="21722" xr:uid="{CA152BFC-E6E9-4ECA-826D-EE7A36AB08F3}"/>
    <cellStyle name="Comma [0] 2 2 2 2 2 2 2 5" xfId="11455" xr:uid="{17883026-BD26-4617-B0D7-3E662DC1C087}"/>
    <cellStyle name="Comma [0] 2 2 2 2 2 2 2 5 2" xfId="26865" xr:uid="{F3BF3FAC-564E-4C04-9717-192FCA83D0EB}"/>
    <cellStyle name="Comma [0] 2 2 2 2 2 2 2 6" xfId="16596" xr:uid="{39A27AAA-ABB6-4919-92A1-A720402E9D1B}"/>
    <cellStyle name="Comma [0] 2 2 2 2 2 2 3" xfId="1806" xr:uid="{D8555C89-289D-4647-A887-AD77E86B5C03}"/>
    <cellStyle name="Comma [0] 2 2 2 2 2 2 3 2" xfId="4374" xr:uid="{2D61A82A-04B4-4716-BD99-4A7FF558B760}"/>
    <cellStyle name="Comma [0] 2 2 2 2 2 2 3 2 2" xfId="9500" xr:uid="{8F82D0C2-2E3A-4147-BB8B-ECB341B5FD55}"/>
    <cellStyle name="Comma [0] 2 2 2 2 2 2 3 2 2 2" xfId="24910" xr:uid="{8EB87C44-630B-4368-A943-83BF86AA0DE7}"/>
    <cellStyle name="Comma [0] 2 2 2 2 2 2 3 2 3" xfId="14643" xr:uid="{80B6A0AD-7234-425E-8CAB-B588160C39BD}"/>
    <cellStyle name="Comma [0] 2 2 2 2 2 2 3 2 3 2" xfId="30053" xr:uid="{138FC563-A2E5-4A56-AAEA-A0FB9A2531DE}"/>
    <cellStyle name="Comma [0] 2 2 2 2 2 2 3 2 4" xfId="19784" xr:uid="{E2C4A712-D412-40E3-BF57-B7F63DE82958}"/>
    <cellStyle name="Comma [0] 2 2 2 2 2 2 3 3" xfId="6952" xr:uid="{936C8E41-1C9D-450A-B86C-686BBD16D7C4}"/>
    <cellStyle name="Comma [0] 2 2 2 2 2 2 3 3 2" xfId="22362" xr:uid="{F4C23D15-93E3-4550-A3E1-249712E1EE39}"/>
    <cellStyle name="Comma [0] 2 2 2 2 2 2 3 4" xfId="12095" xr:uid="{4F332A09-42C5-4041-86B8-FFD0A419DD55}"/>
    <cellStyle name="Comma [0] 2 2 2 2 2 2 3 4 2" xfId="27505" xr:uid="{189CDF72-0CF7-4DD5-B874-16F3232CFFE8}"/>
    <cellStyle name="Comma [0] 2 2 2 2 2 2 3 5" xfId="17236" xr:uid="{8E2993F5-9590-40D5-AFF1-E7199CB4AA3D}"/>
    <cellStyle name="Comma [0] 2 2 2 2 2 2 4" xfId="3123" xr:uid="{37767F2B-6C7E-4E1A-9CD4-A1AABA81F468}"/>
    <cellStyle name="Comma [0] 2 2 2 2 2 2 4 2" xfId="8249" xr:uid="{12A13621-6C50-4E89-907C-F9FD979419A1}"/>
    <cellStyle name="Comma [0] 2 2 2 2 2 2 4 2 2" xfId="23659" xr:uid="{C02645F8-BEE8-45A5-A876-E99C9E4D5DDF}"/>
    <cellStyle name="Comma [0] 2 2 2 2 2 2 4 3" xfId="13392" xr:uid="{450901BB-8281-4406-B6F3-FF530A1E3278}"/>
    <cellStyle name="Comma [0] 2 2 2 2 2 2 4 3 2" xfId="28802" xr:uid="{8018FF1C-94CE-4482-9D74-574DC3522819}"/>
    <cellStyle name="Comma [0] 2 2 2 2 2 2 4 4" xfId="18533" xr:uid="{7D75E379-485A-4DC8-AB06-032717B853EA}"/>
    <cellStyle name="Comma [0] 2 2 2 2 2 2 5" xfId="5701" xr:uid="{063CDF6F-393C-456E-B3D1-3CCC7B6314CD}"/>
    <cellStyle name="Comma [0] 2 2 2 2 2 2 5 2" xfId="21111" xr:uid="{15A70FB7-5AF1-4876-B400-CC9E91CE2C1A}"/>
    <cellStyle name="Comma [0] 2 2 2 2 2 2 6" xfId="10844" xr:uid="{DEED98EE-1FFE-4BA3-B49B-16155BBD0AC9}"/>
    <cellStyle name="Comma [0] 2 2 2 2 2 2 6 2" xfId="26254" xr:uid="{3974E8EE-D8F9-496E-B8AD-39DBE5271E89}"/>
    <cellStyle name="Comma [0] 2 2 2 2 2 2 7" xfId="15985" xr:uid="{775D48E4-9CB4-4F97-969A-0DC5AF361D4F}"/>
    <cellStyle name="Comma [0] 2 2 2 2 2 3" xfId="870" xr:uid="{7F86BF55-15B4-4149-B42A-58A49B2FAF04}"/>
    <cellStyle name="Comma [0] 2 2 2 2 2 3 2" xfId="2122" xr:uid="{A311AAD3-2350-489F-B8F9-B9BB2FEDEBA1}"/>
    <cellStyle name="Comma [0] 2 2 2 2 2 3 2 2" xfId="4690" xr:uid="{58D8B67A-D935-4F2A-86BD-8359B892C6A1}"/>
    <cellStyle name="Comma [0] 2 2 2 2 2 3 2 2 2" xfId="9816" xr:uid="{BCE3D5B9-7D96-4F6C-BA59-C8E89AA933FA}"/>
    <cellStyle name="Comma [0] 2 2 2 2 2 3 2 2 2 2" xfId="25226" xr:uid="{9B37B643-1B33-4FB7-81DA-546E294E9AA0}"/>
    <cellStyle name="Comma [0] 2 2 2 2 2 3 2 2 3" xfId="14959" xr:uid="{671095CD-768E-4283-B643-61F6480A23B0}"/>
    <cellStyle name="Comma [0] 2 2 2 2 2 3 2 2 3 2" xfId="30369" xr:uid="{FF4559DB-90ED-40C7-B054-09C47C01A701}"/>
    <cellStyle name="Comma [0] 2 2 2 2 2 3 2 2 4" xfId="20100" xr:uid="{E02CA49E-8583-4CEA-A2FA-9494271B7202}"/>
    <cellStyle name="Comma [0] 2 2 2 2 2 3 2 3" xfId="7268" xr:uid="{E3AED737-F98A-48A2-AA15-05F3E233A7EF}"/>
    <cellStyle name="Comma [0] 2 2 2 2 2 3 2 3 2" xfId="22678" xr:uid="{F2B0C7C7-AEC0-4EFB-A765-4BAD15629EC5}"/>
    <cellStyle name="Comma [0] 2 2 2 2 2 3 2 4" xfId="12411" xr:uid="{76C8D769-8AC8-4837-8412-55F190605D3F}"/>
    <cellStyle name="Comma [0] 2 2 2 2 2 3 2 4 2" xfId="27821" xr:uid="{2C916E5A-770B-4A21-9DFA-2AFE6D3F731A}"/>
    <cellStyle name="Comma [0] 2 2 2 2 2 3 2 5" xfId="17552" xr:uid="{D731E438-125F-4ABB-ADC6-B9F11F01FB43}"/>
    <cellStyle name="Comma [0] 2 2 2 2 2 3 3" xfId="3439" xr:uid="{8047A114-34E6-412E-9DD6-8FCD70AB4E5E}"/>
    <cellStyle name="Comma [0] 2 2 2 2 2 3 3 2" xfId="8565" xr:uid="{40AD1344-1B56-4695-8E99-D9525B5A3FE2}"/>
    <cellStyle name="Comma [0] 2 2 2 2 2 3 3 2 2" xfId="23975" xr:uid="{99D0E2DF-A769-48D4-A3A3-A6179B166FA7}"/>
    <cellStyle name="Comma [0] 2 2 2 2 2 3 3 3" xfId="13708" xr:uid="{4D42C7F9-9EDC-4238-8620-B76A5C9D3751}"/>
    <cellStyle name="Comma [0] 2 2 2 2 2 3 3 3 2" xfId="29118" xr:uid="{EADDC4A5-FD0B-4AE6-8F32-190A0FD53DC4}"/>
    <cellStyle name="Comma [0] 2 2 2 2 2 3 3 4" xfId="18849" xr:uid="{33A059AD-19F7-41E4-A50D-89BB845B5EEA}"/>
    <cellStyle name="Comma [0] 2 2 2 2 2 3 4" xfId="6017" xr:uid="{2A9BA62C-1C38-44B8-9D5A-DBE348D5F464}"/>
    <cellStyle name="Comma [0] 2 2 2 2 2 3 4 2" xfId="21427" xr:uid="{3F29D62C-C6AD-46EA-8570-82309590EAE8}"/>
    <cellStyle name="Comma [0] 2 2 2 2 2 3 5" xfId="11160" xr:uid="{CAEAE69D-E75E-414F-B39A-9A85F5ADEE3D}"/>
    <cellStyle name="Comma [0] 2 2 2 2 2 3 5 2" xfId="26570" xr:uid="{2DB1B883-003C-45A2-92A3-7F7E7EC13920}"/>
    <cellStyle name="Comma [0] 2 2 2 2 2 3 6" xfId="16301" xr:uid="{3B894607-BA77-4CD2-B77B-11825919DAD7}"/>
    <cellStyle name="Comma [0] 2 2 2 2 2 4" xfId="1511" xr:uid="{75D628B4-D440-4DFB-A05C-EFA92F236704}"/>
    <cellStyle name="Comma [0] 2 2 2 2 2 4 2" xfId="4079" xr:uid="{EA374773-0346-4C61-9A10-32E4C9DFE3EF}"/>
    <cellStyle name="Comma [0] 2 2 2 2 2 4 2 2" xfId="9205" xr:uid="{6844A9C7-318C-4524-AAFF-834CB054AD12}"/>
    <cellStyle name="Comma [0] 2 2 2 2 2 4 2 2 2" xfId="24615" xr:uid="{7E351893-4466-48A3-ABA8-D7D0E381590B}"/>
    <cellStyle name="Comma [0] 2 2 2 2 2 4 2 3" xfId="14348" xr:uid="{9F4C752A-D1CD-4D66-8363-AAAEB3B89785}"/>
    <cellStyle name="Comma [0] 2 2 2 2 2 4 2 3 2" xfId="29758" xr:uid="{4BA8BAA9-1994-47C8-8CAF-D8FE30A04A5C}"/>
    <cellStyle name="Comma [0] 2 2 2 2 2 4 2 4" xfId="19489" xr:uid="{ED9D354B-3FB2-4948-8A6D-8BB3D22D72EA}"/>
    <cellStyle name="Comma [0] 2 2 2 2 2 4 3" xfId="6657" xr:uid="{F315EFD8-D739-4824-A777-E3E8623D3DAC}"/>
    <cellStyle name="Comma [0] 2 2 2 2 2 4 3 2" xfId="22067" xr:uid="{0D60B91C-EA78-4273-8C7D-0DE0D6E6EAF0}"/>
    <cellStyle name="Comma [0] 2 2 2 2 2 4 4" xfId="11800" xr:uid="{8211AFC5-FB0A-418F-BE74-D6745F27AC80}"/>
    <cellStyle name="Comma [0] 2 2 2 2 2 4 4 2" xfId="27210" xr:uid="{C8A24AE5-FCD5-4D1A-B6F4-AA9A89545E47}"/>
    <cellStyle name="Comma [0] 2 2 2 2 2 4 5" xfId="16941" xr:uid="{BA3FA289-5779-45EF-BFEF-CFE4036450DF}"/>
    <cellStyle name="Comma [0] 2 2 2 2 2 5" xfId="2828" xr:uid="{4E295F25-CA00-437A-979F-AE0E43A6FB99}"/>
    <cellStyle name="Comma [0] 2 2 2 2 2 5 2" xfId="7954" xr:uid="{86856D2B-120F-42CD-B686-F8E0ADCF3987}"/>
    <cellStyle name="Comma [0] 2 2 2 2 2 5 2 2" xfId="23364" xr:uid="{A36EDB7E-266F-4D4F-AC2B-F20CB32462EC}"/>
    <cellStyle name="Comma [0] 2 2 2 2 2 5 3" xfId="13097" xr:uid="{626A3C4C-F259-48E6-B069-B739617DF229}"/>
    <cellStyle name="Comma [0] 2 2 2 2 2 5 3 2" xfId="28507" xr:uid="{493BDC6A-16B4-4DE7-9B3F-8156BB535A21}"/>
    <cellStyle name="Comma [0] 2 2 2 2 2 5 4" xfId="18238" xr:uid="{B19CD5BC-FC9D-4EA8-AAFA-468E66B96286}"/>
    <cellStyle name="Comma [0] 2 2 2 2 2 6" xfId="5406" xr:uid="{C4F60C21-50B1-467A-9404-8EA20BC10D39}"/>
    <cellStyle name="Comma [0] 2 2 2 2 2 6 2" xfId="20816" xr:uid="{3FFEA34A-D1AA-4ADC-AEB3-8F9A61F3F600}"/>
    <cellStyle name="Comma [0] 2 2 2 2 2 7" xfId="10549" xr:uid="{C327F9B7-876B-4819-8E84-A799E73B22E5}"/>
    <cellStyle name="Comma [0] 2 2 2 2 2 7 2" xfId="25959" xr:uid="{259333AF-1AFC-423B-8B44-F5D5508E380A}"/>
    <cellStyle name="Comma [0] 2 2 2 2 2 8" xfId="15690" xr:uid="{742145A1-D007-4B30-80C1-08730DD0DF52}"/>
    <cellStyle name="Comma [0] 2 2 2 2 3" xfId="411" xr:uid="{63DD2D2C-4D31-4414-856F-999AA3379E49}"/>
    <cellStyle name="Comma [0] 2 2 2 2 3 2" xfId="1023" xr:uid="{1DCC919F-C6FA-4BA1-9BA0-E775ADC442DF}"/>
    <cellStyle name="Comma [0] 2 2 2 2 3 2 2" xfId="2275" xr:uid="{9DF55E63-27F7-4158-B384-FF3D2232C73C}"/>
    <cellStyle name="Comma [0] 2 2 2 2 3 2 2 2" xfId="4843" xr:uid="{0014538F-A78B-4BEC-9B67-E0AE2A1746C9}"/>
    <cellStyle name="Comma [0] 2 2 2 2 3 2 2 2 2" xfId="9969" xr:uid="{80FC3EEE-10A6-49B1-AEB0-F766F9BD1765}"/>
    <cellStyle name="Comma [0] 2 2 2 2 3 2 2 2 2 2" xfId="25379" xr:uid="{CA54B4AF-D49E-4C43-89DA-FDB4D47CBB3B}"/>
    <cellStyle name="Comma [0] 2 2 2 2 3 2 2 2 3" xfId="15112" xr:uid="{3D3F51D5-5DAB-4A9C-8356-E81D534DF414}"/>
    <cellStyle name="Comma [0] 2 2 2 2 3 2 2 2 3 2" xfId="30522" xr:uid="{FD1F9C02-4B83-4CAF-9E7D-98BAC65A2B52}"/>
    <cellStyle name="Comma [0] 2 2 2 2 3 2 2 2 4" xfId="20253" xr:uid="{C7C51CC5-DA52-4D03-ACFA-D84C6708F1E2}"/>
    <cellStyle name="Comma [0] 2 2 2 2 3 2 2 3" xfId="7421" xr:uid="{50918996-DD25-4CF9-8760-810BE325810F}"/>
    <cellStyle name="Comma [0] 2 2 2 2 3 2 2 3 2" xfId="22831" xr:uid="{11EE4B50-FF8F-42DF-BEE7-1B2405E40F98}"/>
    <cellStyle name="Comma [0] 2 2 2 2 3 2 2 4" xfId="12564" xr:uid="{89D34C1F-E978-4583-8403-FFDA3536DB76}"/>
    <cellStyle name="Comma [0] 2 2 2 2 3 2 2 4 2" xfId="27974" xr:uid="{727CA750-6C79-41EA-86F1-DFBB11C8D2DE}"/>
    <cellStyle name="Comma [0] 2 2 2 2 3 2 2 5" xfId="17705" xr:uid="{CAFDBA6C-4C58-40BA-8D64-5D83A0EF2C2D}"/>
    <cellStyle name="Comma [0] 2 2 2 2 3 2 3" xfId="3592" xr:uid="{8125488F-94C1-4174-8BF0-BCE250DCCA41}"/>
    <cellStyle name="Comma [0] 2 2 2 2 3 2 3 2" xfId="8718" xr:uid="{D999617F-9450-4662-A503-386230D90202}"/>
    <cellStyle name="Comma [0] 2 2 2 2 3 2 3 2 2" xfId="24128" xr:uid="{A1FE7C0B-3EE9-4770-AAEE-3581F1C27EF9}"/>
    <cellStyle name="Comma [0] 2 2 2 2 3 2 3 3" xfId="13861" xr:uid="{1A793E2B-F542-499A-9E6D-825743811E16}"/>
    <cellStyle name="Comma [0] 2 2 2 2 3 2 3 3 2" xfId="29271" xr:uid="{87468EF9-B0F7-4D78-B66C-CA99A55D0B2E}"/>
    <cellStyle name="Comma [0] 2 2 2 2 3 2 3 4" xfId="19002" xr:uid="{67E22BBA-E728-4D3C-9EAE-73626AC13351}"/>
    <cellStyle name="Comma [0] 2 2 2 2 3 2 4" xfId="6170" xr:uid="{10AE3983-08D7-4F1A-874D-2422DF84FA2D}"/>
    <cellStyle name="Comma [0] 2 2 2 2 3 2 4 2" xfId="21580" xr:uid="{8C7AD9CF-DDA4-404E-8A25-B515E1D08495}"/>
    <cellStyle name="Comma [0] 2 2 2 2 3 2 5" xfId="11313" xr:uid="{A5F34C69-057F-4EBF-9CE4-478139DC98DC}"/>
    <cellStyle name="Comma [0] 2 2 2 2 3 2 5 2" xfId="26723" xr:uid="{305551ED-CF34-4DE2-A395-9F3DC3239F85}"/>
    <cellStyle name="Comma [0] 2 2 2 2 3 2 6" xfId="16454" xr:uid="{2589DF2B-1EE1-4787-B7CA-265ACBA28ED0}"/>
    <cellStyle name="Comma [0] 2 2 2 2 3 3" xfId="1664" xr:uid="{2CCE9DB3-CEDD-482A-8581-E94CE306C0B8}"/>
    <cellStyle name="Comma [0] 2 2 2 2 3 3 2" xfId="4232" xr:uid="{9AD9EC07-A5AD-416C-832E-74853E898172}"/>
    <cellStyle name="Comma [0] 2 2 2 2 3 3 2 2" xfId="9358" xr:uid="{B9B40F1D-61DE-4050-A1E9-A7F0181DB17B}"/>
    <cellStyle name="Comma [0] 2 2 2 2 3 3 2 2 2" xfId="24768" xr:uid="{97274276-9933-4A47-B5AB-CA1A82D3BCC7}"/>
    <cellStyle name="Comma [0] 2 2 2 2 3 3 2 3" xfId="14501" xr:uid="{C558790E-28B4-40BB-99EF-CF84F33C5723}"/>
    <cellStyle name="Comma [0] 2 2 2 2 3 3 2 3 2" xfId="29911" xr:uid="{6474F359-EC8D-418E-8C6C-6D7177793C23}"/>
    <cellStyle name="Comma [0] 2 2 2 2 3 3 2 4" xfId="19642" xr:uid="{9C773FE3-81F7-4212-B1EA-745E1C5A0060}"/>
    <cellStyle name="Comma [0] 2 2 2 2 3 3 3" xfId="6810" xr:uid="{17F73D06-DF6A-42E6-A26E-158E69CFDBCF}"/>
    <cellStyle name="Comma [0] 2 2 2 2 3 3 3 2" xfId="22220" xr:uid="{70FCD21D-2443-4E0D-B275-0BB70E518E47}"/>
    <cellStyle name="Comma [0] 2 2 2 2 3 3 4" xfId="11953" xr:uid="{30CDB6D7-ECB3-4B3D-AEF2-A9D862486D65}"/>
    <cellStyle name="Comma [0] 2 2 2 2 3 3 4 2" xfId="27363" xr:uid="{34B0E427-9202-4287-9B3B-4F9AD51A2D87}"/>
    <cellStyle name="Comma [0] 2 2 2 2 3 3 5" xfId="17094" xr:uid="{4A197207-84EC-4D9D-8D70-700E99E50F29}"/>
    <cellStyle name="Comma [0] 2 2 2 2 3 4" xfId="2981" xr:uid="{97E2CCC2-5799-4F35-BA74-B70A08DA9BD1}"/>
    <cellStyle name="Comma [0] 2 2 2 2 3 4 2" xfId="8107" xr:uid="{2F1B0F09-51E7-4CA9-9F8C-283AF7967BCE}"/>
    <cellStyle name="Comma [0] 2 2 2 2 3 4 2 2" xfId="23517" xr:uid="{22EE25DB-1FEE-42FA-9749-B8FD7B598FDE}"/>
    <cellStyle name="Comma [0] 2 2 2 2 3 4 3" xfId="13250" xr:uid="{C0758829-9FAE-4543-8A24-28AFBAD4A703}"/>
    <cellStyle name="Comma [0] 2 2 2 2 3 4 3 2" xfId="28660" xr:uid="{422970B9-0F3D-4B88-BBA9-33A68CA80682}"/>
    <cellStyle name="Comma [0] 2 2 2 2 3 4 4" xfId="18391" xr:uid="{DB5EB133-CB68-4FB6-97A7-DBDE5D865EF4}"/>
    <cellStyle name="Comma [0] 2 2 2 2 3 5" xfId="5559" xr:uid="{333EEB8F-F513-4765-AD2B-FF91A5891FC1}"/>
    <cellStyle name="Comma [0] 2 2 2 2 3 5 2" xfId="20969" xr:uid="{BEF24E06-BCF5-4B96-9142-0F274D767058}"/>
    <cellStyle name="Comma [0] 2 2 2 2 3 6" xfId="10702" xr:uid="{FD9570D9-53E8-45AF-9159-3120A8B9766A}"/>
    <cellStyle name="Comma [0] 2 2 2 2 3 6 2" xfId="26112" xr:uid="{91A97DFE-B540-4C3E-B743-01C4BB4EC22F}"/>
    <cellStyle name="Comma [0] 2 2 2 2 3 7" xfId="15843" xr:uid="{9537F678-3F0A-47EC-AD88-6C3DEEC64334}"/>
    <cellStyle name="Comma [0] 2 2 2 2 4" xfId="728" xr:uid="{941E2F2C-D1C6-4917-91AB-9A808A3CA887}"/>
    <cellStyle name="Comma [0] 2 2 2 2 4 2" xfId="1980" xr:uid="{25375E91-F550-4A53-8EE2-9B79DCE3FE37}"/>
    <cellStyle name="Comma [0] 2 2 2 2 4 2 2" xfId="4548" xr:uid="{2CE1305A-B9E1-4A20-9316-26C8F2E23DB5}"/>
    <cellStyle name="Comma [0] 2 2 2 2 4 2 2 2" xfId="9674" xr:uid="{2459650D-727A-4B6E-A3E4-C123E1513230}"/>
    <cellStyle name="Comma [0] 2 2 2 2 4 2 2 2 2" xfId="25084" xr:uid="{54DC8565-5E23-40F8-BDAD-B4919EFA0941}"/>
    <cellStyle name="Comma [0] 2 2 2 2 4 2 2 3" xfId="14817" xr:uid="{FF3F3C27-D7C5-41D1-B359-AB6994100E49}"/>
    <cellStyle name="Comma [0] 2 2 2 2 4 2 2 3 2" xfId="30227" xr:uid="{0D4B9CDE-E00D-4628-9C22-19DEEA6A07EE}"/>
    <cellStyle name="Comma [0] 2 2 2 2 4 2 2 4" xfId="19958" xr:uid="{8A51BD95-0186-4EA1-952F-798E5D610C51}"/>
    <cellStyle name="Comma [0] 2 2 2 2 4 2 3" xfId="7126" xr:uid="{622742EC-25A7-4D78-B898-D8F62E939B34}"/>
    <cellStyle name="Comma [0] 2 2 2 2 4 2 3 2" xfId="22536" xr:uid="{43028D06-3F2E-4AFB-BC59-E8F9A3B9D22E}"/>
    <cellStyle name="Comma [0] 2 2 2 2 4 2 4" xfId="12269" xr:uid="{152982FE-3BBE-4165-87ED-54227C73F2BE}"/>
    <cellStyle name="Comma [0] 2 2 2 2 4 2 4 2" xfId="27679" xr:uid="{EE0B2197-0568-4A94-9C82-424F19296AB2}"/>
    <cellStyle name="Comma [0] 2 2 2 2 4 2 5" xfId="17410" xr:uid="{B6C3E420-1D10-4D1A-BC19-22B5A2AA350D}"/>
    <cellStyle name="Comma [0] 2 2 2 2 4 3" xfId="3297" xr:uid="{8E732002-D55D-4CFF-AEEA-84284F23B4E9}"/>
    <cellStyle name="Comma [0] 2 2 2 2 4 3 2" xfId="8423" xr:uid="{6C25CFBC-6039-4E4D-950C-D2798EA01C96}"/>
    <cellStyle name="Comma [0] 2 2 2 2 4 3 2 2" xfId="23833" xr:uid="{373B0FE9-0D4C-4AF4-BC7E-B56E57CA72C9}"/>
    <cellStyle name="Comma [0] 2 2 2 2 4 3 3" xfId="13566" xr:uid="{B01D8CDB-2AB8-4AE3-9EB5-380716E9EC01}"/>
    <cellStyle name="Comma [0] 2 2 2 2 4 3 3 2" xfId="28976" xr:uid="{4C86EAC4-85D8-4D22-80DE-52A311E738B4}"/>
    <cellStyle name="Comma [0] 2 2 2 2 4 3 4" xfId="18707" xr:uid="{D7D36CA1-E43B-482C-85BB-262D03C9C8D8}"/>
    <cellStyle name="Comma [0] 2 2 2 2 4 4" xfId="5875" xr:uid="{72860F21-C737-44B5-A8F1-5774F4DB4462}"/>
    <cellStyle name="Comma [0] 2 2 2 2 4 4 2" xfId="21285" xr:uid="{2D093EC3-99FE-49CE-8102-1D21994A1CB1}"/>
    <cellStyle name="Comma [0] 2 2 2 2 4 5" xfId="11018" xr:uid="{28B4C18A-5F0A-43F6-A9FC-17E3D616D9DF}"/>
    <cellStyle name="Comma [0] 2 2 2 2 4 5 2" xfId="26428" xr:uid="{6049C4EB-9562-47D3-A013-1FF545860EAA}"/>
    <cellStyle name="Comma [0] 2 2 2 2 4 6" xfId="16159" xr:uid="{524445DB-A151-421E-8C73-AF4EC30F3EFA}"/>
    <cellStyle name="Comma [0] 2 2 2 2 5" xfId="1369" xr:uid="{32EABA49-4B5F-4E0F-96E5-E91C51D6211F}"/>
    <cellStyle name="Comma [0] 2 2 2 2 5 2" xfId="3937" xr:uid="{66A9A194-0E8A-4D9E-952E-A8E55C78AC9F}"/>
    <cellStyle name="Comma [0] 2 2 2 2 5 2 2" xfId="9063" xr:uid="{F4E15CA2-EDC4-49BE-A00E-A9A8A930EBE2}"/>
    <cellStyle name="Comma [0] 2 2 2 2 5 2 2 2" xfId="24473" xr:uid="{CF684466-D46D-4E1A-8C76-81CA0F72FC0F}"/>
    <cellStyle name="Comma [0] 2 2 2 2 5 2 3" xfId="14206" xr:uid="{B2409812-BB7D-4C0F-B5C9-95792BB9BA66}"/>
    <cellStyle name="Comma [0] 2 2 2 2 5 2 3 2" xfId="29616" xr:uid="{DC06798D-CF40-4826-8C6B-7678F552DE27}"/>
    <cellStyle name="Comma [0] 2 2 2 2 5 2 4" xfId="19347" xr:uid="{E6F85532-58B5-46F4-88A2-B5484735F365}"/>
    <cellStyle name="Comma [0] 2 2 2 2 5 3" xfId="6515" xr:uid="{063C1ED5-02E5-4505-948D-B319B0187218}"/>
    <cellStyle name="Comma [0] 2 2 2 2 5 3 2" xfId="21925" xr:uid="{6B1C49C5-A524-4A60-8F7B-DB8914977163}"/>
    <cellStyle name="Comma [0] 2 2 2 2 5 4" xfId="11658" xr:uid="{2C69B0DB-98D0-439F-B87B-47EA9884264D}"/>
    <cellStyle name="Comma [0] 2 2 2 2 5 4 2" xfId="27068" xr:uid="{F546A666-EABF-4862-BE67-41584A3C1320}"/>
    <cellStyle name="Comma [0] 2 2 2 2 5 5" xfId="16799" xr:uid="{E46C57D5-57B4-4D5C-8B0F-DB1924C0064D}"/>
    <cellStyle name="Comma [0] 2 2 2 2 6" xfId="2686" xr:uid="{6B5ABCBA-D3F7-4797-B0AF-0A0BD024B6B8}"/>
    <cellStyle name="Comma [0] 2 2 2 2 6 2" xfId="7812" xr:uid="{8A9A2C28-EBC6-4D8F-B680-2F90C9D2F860}"/>
    <cellStyle name="Comma [0] 2 2 2 2 6 2 2" xfId="23222" xr:uid="{A8F1AD75-9216-4E2D-831B-C388F50184C3}"/>
    <cellStyle name="Comma [0] 2 2 2 2 6 3" xfId="12955" xr:uid="{359CCC3A-3B44-438F-81F7-29A0DB289FE6}"/>
    <cellStyle name="Comma [0] 2 2 2 2 6 3 2" xfId="28365" xr:uid="{E12BD9F8-1499-46DB-AE32-BA6D2084982C}"/>
    <cellStyle name="Comma [0] 2 2 2 2 6 4" xfId="18096" xr:uid="{C315AC89-50A2-4520-AE2B-F92E2DB9372B}"/>
    <cellStyle name="Comma [0] 2 2 2 2 7" xfId="5264" xr:uid="{1ADD0C72-6298-47C1-88B1-A7941AD9FE13}"/>
    <cellStyle name="Comma [0] 2 2 2 2 7 2" xfId="20674" xr:uid="{602BD201-5A62-4E83-B6BF-5C07C6132DD3}"/>
    <cellStyle name="Comma [0] 2 2 2 2 8" xfId="10407" xr:uid="{3EF5860F-73A0-45A2-BBCF-CFC9D181F87C}"/>
    <cellStyle name="Comma [0] 2 2 2 2 8 2" xfId="25817" xr:uid="{86C03248-19E0-4CB6-967F-9EE82EB63B6A}"/>
    <cellStyle name="Comma [0] 2 2 2 2 9" xfId="15548" xr:uid="{D812F950-0033-44F6-85ED-FECA394B73A5}"/>
    <cellStyle name="Comma [0] 2 2 2 3" xfId="184" xr:uid="{A050400F-4947-434D-B906-9B385E05FE72}"/>
    <cellStyle name="Comma [0] 2 2 2 3 2" xfId="481" xr:uid="{D9640946-C4B7-4E90-AD61-0A0FC5FBD958}"/>
    <cellStyle name="Comma [0] 2 2 2 3 2 2" xfId="1093" xr:uid="{E86F4CA5-3040-4252-9CBB-2AA45FDD996E}"/>
    <cellStyle name="Comma [0] 2 2 2 3 2 2 2" xfId="2345" xr:uid="{89EE55B3-30F2-4068-88A7-0313B02AD4FB}"/>
    <cellStyle name="Comma [0] 2 2 2 3 2 2 2 2" xfId="4913" xr:uid="{28B1C66D-3BDA-4820-BACB-5F59C5BAF2AA}"/>
    <cellStyle name="Comma [0] 2 2 2 3 2 2 2 2 2" xfId="10039" xr:uid="{9690466D-AA91-49A7-A0A4-D2318886BEAF}"/>
    <cellStyle name="Comma [0] 2 2 2 3 2 2 2 2 2 2" xfId="25449" xr:uid="{109AD0F6-5AE0-4E8C-A602-DC57C996CC03}"/>
    <cellStyle name="Comma [0] 2 2 2 3 2 2 2 2 3" xfId="15182" xr:uid="{D74BD72A-54D5-47AC-9498-1139CAEB6EAF}"/>
    <cellStyle name="Comma [0] 2 2 2 3 2 2 2 2 3 2" xfId="30592" xr:uid="{C981F9B4-4479-4066-9319-01055A47FB67}"/>
    <cellStyle name="Comma [0] 2 2 2 3 2 2 2 2 4" xfId="20323" xr:uid="{33263A19-AFC3-4A58-BE68-08453A1EB789}"/>
    <cellStyle name="Comma [0] 2 2 2 3 2 2 2 3" xfId="7491" xr:uid="{8E75E142-A2C5-4733-999E-E811288AFF63}"/>
    <cellStyle name="Comma [0] 2 2 2 3 2 2 2 3 2" xfId="22901" xr:uid="{FBC77B81-F07D-4B69-B3FB-9EFCF037459C}"/>
    <cellStyle name="Comma [0] 2 2 2 3 2 2 2 4" xfId="12634" xr:uid="{629CB856-A3A3-4B22-A02E-1434BAC246CB}"/>
    <cellStyle name="Comma [0] 2 2 2 3 2 2 2 4 2" xfId="28044" xr:uid="{27756DB7-55A3-4E1A-9C4D-189B11C0C190}"/>
    <cellStyle name="Comma [0] 2 2 2 3 2 2 2 5" xfId="17775" xr:uid="{7217E724-42AF-4FC5-933F-E025E04BDDA6}"/>
    <cellStyle name="Comma [0] 2 2 2 3 2 2 3" xfId="3662" xr:uid="{BC46B5A8-86D2-4683-866B-DAB54A7B16D7}"/>
    <cellStyle name="Comma [0] 2 2 2 3 2 2 3 2" xfId="8788" xr:uid="{E722B572-3861-40B2-9FC0-03F126A01719}"/>
    <cellStyle name="Comma [0] 2 2 2 3 2 2 3 2 2" xfId="24198" xr:uid="{965FA0D3-D021-4C41-801E-7009EBC76616}"/>
    <cellStyle name="Comma [0] 2 2 2 3 2 2 3 3" xfId="13931" xr:uid="{776915DE-F2BA-4E80-B709-7993D57F0D7E}"/>
    <cellStyle name="Comma [0] 2 2 2 3 2 2 3 3 2" xfId="29341" xr:uid="{DBA4EE4D-B2EE-4EEE-B132-612BD5FB155D}"/>
    <cellStyle name="Comma [0] 2 2 2 3 2 2 3 4" xfId="19072" xr:uid="{5EC8D0EF-9838-4374-9669-0F4D03EF8B8C}"/>
    <cellStyle name="Comma [0] 2 2 2 3 2 2 4" xfId="6240" xr:uid="{B8F1DAD7-DF94-467E-A749-28624D02508C}"/>
    <cellStyle name="Comma [0] 2 2 2 3 2 2 4 2" xfId="21650" xr:uid="{189DDE13-560F-4DCC-9DCB-DB6978D68F80}"/>
    <cellStyle name="Comma [0] 2 2 2 3 2 2 5" xfId="11383" xr:uid="{D301E1E6-64FF-4DFA-80E7-5A4D827E310D}"/>
    <cellStyle name="Comma [0] 2 2 2 3 2 2 5 2" xfId="26793" xr:uid="{3EF2E781-66F5-4D57-B682-1596C7BCD150}"/>
    <cellStyle name="Comma [0] 2 2 2 3 2 2 6" xfId="16524" xr:uid="{05224D1B-48EC-48C7-9B88-235F65297CE9}"/>
    <cellStyle name="Comma [0] 2 2 2 3 2 3" xfId="1734" xr:uid="{CD318950-A6E2-444A-8800-866AAE3834A8}"/>
    <cellStyle name="Comma [0] 2 2 2 3 2 3 2" xfId="4302" xr:uid="{6437E173-0C44-4D55-9D36-13DB198FDD47}"/>
    <cellStyle name="Comma [0] 2 2 2 3 2 3 2 2" xfId="9428" xr:uid="{065EA38E-87E4-4141-96B0-1E76BE254D54}"/>
    <cellStyle name="Comma [0] 2 2 2 3 2 3 2 2 2" xfId="24838" xr:uid="{C6EC7128-3ACF-4B55-8C72-B0043B91C4C1}"/>
    <cellStyle name="Comma [0] 2 2 2 3 2 3 2 3" xfId="14571" xr:uid="{41B18CB0-56D7-43FD-BC31-DDB59693CDDA}"/>
    <cellStyle name="Comma [0] 2 2 2 3 2 3 2 3 2" xfId="29981" xr:uid="{B68A3043-0CA6-44D9-8F56-331181819DF2}"/>
    <cellStyle name="Comma [0] 2 2 2 3 2 3 2 4" xfId="19712" xr:uid="{83B59E34-73B2-42E4-9E66-A0FF5D6AB540}"/>
    <cellStyle name="Comma [0] 2 2 2 3 2 3 3" xfId="6880" xr:uid="{C2D6CB9D-3999-4917-BB20-A03C8174A0D9}"/>
    <cellStyle name="Comma [0] 2 2 2 3 2 3 3 2" xfId="22290" xr:uid="{4D066265-FCA5-4F53-B60A-08236DB9017A}"/>
    <cellStyle name="Comma [0] 2 2 2 3 2 3 4" xfId="12023" xr:uid="{FF3B31CF-0C9F-4A7B-9C8C-D2F8FA7C4FCE}"/>
    <cellStyle name="Comma [0] 2 2 2 3 2 3 4 2" xfId="27433" xr:uid="{F2F770C4-D659-44E3-B989-A1EFA8F71AB5}"/>
    <cellStyle name="Comma [0] 2 2 2 3 2 3 5" xfId="17164" xr:uid="{0A4F0B98-5020-44ED-B5F8-9C6016E6C135}"/>
    <cellStyle name="Comma [0] 2 2 2 3 2 4" xfId="3051" xr:uid="{F5718040-9AD6-417F-AA98-83D94B00FF70}"/>
    <cellStyle name="Comma [0] 2 2 2 3 2 4 2" xfId="8177" xr:uid="{7D2F3110-59C3-433B-8501-853D2ED78F46}"/>
    <cellStyle name="Comma [0] 2 2 2 3 2 4 2 2" xfId="23587" xr:uid="{CC31ACC1-737E-4DFE-862D-54E7A88F049B}"/>
    <cellStyle name="Comma [0] 2 2 2 3 2 4 3" xfId="13320" xr:uid="{FCCB6757-1D29-406C-972C-1ED329FFEF4A}"/>
    <cellStyle name="Comma [0] 2 2 2 3 2 4 3 2" xfId="28730" xr:uid="{DD9F54C8-1748-42A5-90BD-CEA861052471}"/>
    <cellStyle name="Comma [0] 2 2 2 3 2 4 4" xfId="18461" xr:uid="{8B00F2B6-91EB-4EA5-835E-6215BAFA5F7B}"/>
    <cellStyle name="Comma [0] 2 2 2 3 2 5" xfId="5629" xr:uid="{3F027998-D07D-492A-9F31-AAA9D2CAD217}"/>
    <cellStyle name="Comma [0] 2 2 2 3 2 5 2" xfId="21039" xr:uid="{56D211D3-34D5-4724-BB32-5E51E669C06B}"/>
    <cellStyle name="Comma [0] 2 2 2 3 2 6" xfId="10772" xr:uid="{70E620E5-0E2E-4AF5-A271-9227E31A6DF8}"/>
    <cellStyle name="Comma [0] 2 2 2 3 2 6 2" xfId="26182" xr:uid="{6F5C125D-05C4-4D09-9F20-1ECF93F333D3}"/>
    <cellStyle name="Comma [0] 2 2 2 3 2 7" xfId="15913" xr:uid="{8469EB23-CCD3-49A6-9A17-B8D23808ED5D}"/>
    <cellStyle name="Comma [0] 2 2 2 3 3" xfId="798" xr:uid="{44AA3DBD-B2E3-4C27-ABC0-2F9056339455}"/>
    <cellStyle name="Comma [0] 2 2 2 3 3 2" xfId="2050" xr:uid="{55907D52-CA2A-44A3-9869-8384B94A28B6}"/>
    <cellStyle name="Comma [0] 2 2 2 3 3 2 2" xfId="4618" xr:uid="{B7921507-1202-4148-95D9-399A88C20EF3}"/>
    <cellStyle name="Comma [0] 2 2 2 3 3 2 2 2" xfId="9744" xr:uid="{C17E67A4-1FCD-4FA9-974D-5FAA7CAE436E}"/>
    <cellStyle name="Comma [0] 2 2 2 3 3 2 2 2 2" xfId="25154" xr:uid="{B45560B5-8727-45E2-A174-4CC68E747FEC}"/>
    <cellStyle name="Comma [0] 2 2 2 3 3 2 2 3" xfId="14887" xr:uid="{8AFCBB60-0F6D-4F89-A82A-4BCBC8B8DB4A}"/>
    <cellStyle name="Comma [0] 2 2 2 3 3 2 2 3 2" xfId="30297" xr:uid="{8F9E17D2-5BB1-4F16-BF93-A60C9606DF19}"/>
    <cellStyle name="Comma [0] 2 2 2 3 3 2 2 4" xfId="20028" xr:uid="{E89A7106-EC5E-4D55-9108-AA6792D73510}"/>
    <cellStyle name="Comma [0] 2 2 2 3 3 2 3" xfId="7196" xr:uid="{5603F1B5-E547-443B-AC33-F894C5194B0F}"/>
    <cellStyle name="Comma [0] 2 2 2 3 3 2 3 2" xfId="22606" xr:uid="{CEEAA518-06BD-4331-A87C-060E468A025E}"/>
    <cellStyle name="Comma [0] 2 2 2 3 3 2 4" xfId="12339" xr:uid="{18CC0EF1-1766-4EF0-86F4-CD56ED015064}"/>
    <cellStyle name="Comma [0] 2 2 2 3 3 2 4 2" xfId="27749" xr:uid="{6529C260-18E5-4444-B335-9E6CCAA998C5}"/>
    <cellStyle name="Comma [0] 2 2 2 3 3 2 5" xfId="17480" xr:uid="{3FB2601E-90B0-4F0B-B28B-69DF136B7DA0}"/>
    <cellStyle name="Comma [0] 2 2 2 3 3 3" xfId="3367" xr:uid="{54788ED6-684A-47EB-86A1-6E5850CBA9D7}"/>
    <cellStyle name="Comma [0] 2 2 2 3 3 3 2" xfId="8493" xr:uid="{50BD8257-89C8-48D8-A1F6-8F1C04DD843D}"/>
    <cellStyle name="Comma [0] 2 2 2 3 3 3 2 2" xfId="23903" xr:uid="{DFDFB451-8A9E-4036-9EAC-DFEE7A5B602C}"/>
    <cellStyle name="Comma [0] 2 2 2 3 3 3 3" xfId="13636" xr:uid="{C709E7F1-BE0F-4CA5-BE02-5035265B7D86}"/>
    <cellStyle name="Comma [0] 2 2 2 3 3 3 3 2" xfId="29046" xr:uid="{2AACB20C-E0D7-4629-B8BA-CB17E0282523}"/>
    <cellStyle name="Comma [0] 2 2 2 3 3 3 4" xfId="18777" xr:uid="{6C846A44-D6E1-4C4D-8376-91DBEC856969}"/>
    <cellStyle name="Comma [0] 2 2 2 3 3 4" xfId="5945" xr:uid="{660F90C0-C6D9-4D10-87C9-8C77EC159F19}"/>
    <cellStyle name="Comma [0] 2 2 2 3 3 4 2" xfId="21355" xr:uid="{0B1E5A74-7321-4407-B2F7-2A14AB922BCA}"/>
    <cellStyle name="Comma [0] 2 2 2 3 3 5" xfId="11088" xr:uid="{F5EEF746-8516-4E24-8EEF-8431E6FBC7C7}"/>
    <cellStyle name="Comma [0] 2 2 2 3 3 5 2" xfId="26498" xr:uid="{27632508-7EDC-4B6C-8691-61E05F7730C9}"/>
    <cellStyle name="Comma [0] 2 2 2 3 3 6" xfId="16229" xr:uid="{CDFF4B87-0509-429A-B9FB-EE0CF92E5A02}"/>
    <cellStyle name="Comma [0] 2 2 2 3 4" xfId="1439" xr:uid="{6A3F7579-B68A-4419-BE74-8D2A7B525662}"/>
    <cellStyle name="Comma [0] 2 2 2 3 4 2" xfId="4007" xr:uid="{857C5440-47CD-42BA-AACF-0A59754E0F2B}"/>
    <cellStyle name="Comma [0] 2 2 2 3 4 2 2" xfId="9133" xr:uid="{67A548FB-AE56-466A-B298-B012B6D1CEC8}"/>
    <cellStyle name="Comma [0] 2 2 2 3 4 2 2 2" xfId="24543" xr:uid="{129A5159-1898-4F1D-AAA3-E164567F5998}"/>
    <cellStyle name="Comma [0] 2 2 2 3 4 2 3" xfId="14276" xr:uid="{31170A4A-12C3-4E3B-B8CE-CB277A30E561}"/>
    <cellStyle name="Comma [0] 2 2 2 3 4 2 3 2" xfId="29686" xr:uid="{DCD4FA82-DD82-4CF7-AF42-3009463CEBB4}"/>
    <cellStyle name="Comma [0] 2 2 2 3 4 2 4" xfId="19417" xr:uid="{BC96C83E-90B7-42EC-9B3C-45D43A667400}"/>
    <cellStyle name="Comma [0] 2 2 2 3 4 3" xfId="6585" xr:uid="{89EC6580-3E44-48A7-AC06-CDE6355594F2}"/>
    <cellStyle name="Comma [0] 2 2 2 3 4 3 2" xfId="21995" xr:uid="{ACD45DF2-3D51-4568-ACF3-FDDAA9EDE3C4}"/>
    <cellStyle name="Comma [0] 2 2 2 3 4 4" xfId="11728" xr:uid="{9A4499EA-BF5E-4542-A34F-DE9B7FBD561A}"/>
    <cellStyle name="Comma [0] 2 2 2 3 4 4 2" xfId="27138" xr:uid="{EABECED7-B691-45E9-82C4-B65EDB054803}"/>
    <cellStyle name="Comma [0] 2 2 2 3 4 5" xfId="16869" xr:uid="{D7E8B680-30E1-4D8A-8C54-4883428C7E7B}"/>
    <cellStyle name="Comma [0] 2 2 2 3 5" xfId="2756" xr:uid="{4CCCB71F-DEF5-4530-B55D-CACDF1D23A46}"/>
    <cellStyle name="Comma [0] 2 2 2 3 5 2" xfId="7882" xr:uid="{BF93987A-0FE5-4C6A-B491-A5848DA0CCF5}"/>
    <cellStyle name="Comma [0] 2 2 2 3 5 2 2" xfId="23292" xr:uid="{096C83D3-02D8-468E-86FC-CF6F52DC669E}"/>
    <cellStyle name="Comma [0] 2 2 2 3 5 3" xfId="13025" xr:uid="{B63B7285-DD9F-4AE6-9487-B6F96C5C12AB}"/>
    <cellStyle name="Comma [0] 2 2 2 3 5 3 2" xfId="28435" xr:uid="{9435DE0D-AC49-44BD-BE1D-808A1C855B68}"/>
    <cellStyle name="Comma [0] 2 2 2 3 5 4" xfId="18166" xr:uid="{710A420A-6BFB-48BA-892D-EC9EE032CEE6}"/>
    <cellStyle name="Comma [0] 2 2 2 3 6" xfId="5334" xr:uid="{081178F6-9586-47E3-B042-2BDEFC41B321}"/>
    <cellStyle name="Comma [0] 2 2 2 3 6 2" xfId="20744" xr:uid="{ABD7D81E-3777-42F1-8EBD-0F49A32E458D}"/>
    <cellStyle name="Comma [0] 2 2 2 3 7" xfId="10477" xr:uid="{8A5EA8BF-BB3C-4F8D-BAD1-F72D9CDA37C7}"/>
    <cellStyle name="Comma [0] 2 2 2 3 7 2" xfId="25887" xr:uid="{5A337E8A-21F9-4533-B368-21ED009BFE1F}"/>
    <cellStyle name="Comma [0] 2 2 2 3 8" xfId="15618" xr:uid="{267AF5D3-BB7E-4654-A343-6DB40832586D}"/>
    <cellStyle name="Comma [0] 2 2 2 4" xfId="339" xr:uid="{5654F092-CBBD-493A-BF66-8AA4EDE1C81F}"/>
    <cellStyle name="Comma [0] 2 2 2 4 2" xfId="951" xr:uid="{6AD64CEC-5B37-4038-8159-021890E6523E}"/>
    <cellStyle name="Comma [0] 2 2 2 4 2 2" xfId="2203" xr:uid="{83567C06-9983-42B5-8C98-1ED0C6A99E63}"/>
    <cellStyle name="Comma [0] 2 2 2 4 2 2 2" xfId="4771" xr:uid="{F5B84F86-7825-4081-B352-1E2EF44D669C}"/>
    <cellStyle name="Comma [0] 2 2 2 4 2 2 2 2" xfId="9897" xr:uid="{FD694369-B952-4206-885E-A427CCCC3162}"/>
    <cellStyle name="Comma [0] 2 2 2 4 2 2 2 2 2" xfId="25307" xr:uid="{83EFB4CE-F3E7-4B04-9E76-2AADB28E5B44}"/>
    <cellStyle name="Comma [0] 2 2 2 4 2 2 2 3" xfId="15040" xr:uid="{101B92FF-26E8-4B16-8347-41DE8C9D4328}"/>
    <cellStyle name="Comma [0] 2 2 2 4 2 2 2 3 2" xfId="30450" xr:uid="{56FA1DC1-9B43-4315-844F-E05EBB102018}"/>
    <cellStyle name="Comma [0] 2 2 2 4 2 2 2 4" xfId="20181" xr:uid="{9B8D5D54-1DC4-4CD9-8060-30D1A24BE4AC}"/>
    <cellStyle name="Comma [0] 2 2 2 4 2 2 3" xfId="7349" xr:uid="{C7D30413-F3AF-45E0-B1EA-5D479A0BDCDE}"/>
    <cellStyle name="Comma [0] 2 2 2 4 2 2 3 2" xfId="22759" xr:uid="{77CDFEE4-2AF1-41CD-91DF-407A89624580}"/>
    <cellStyle name="Comma [0] 2 2 2 4 2 2 4" xfId="12492" xr:uid="{DCFE787F-1A25-4923-9D8D-D154D6BD879B}"/>
    <cellStyle name="Comma [0] 2 2 2 4 2 2 4 2" xfId="27902" xr:uid="{1B381840-CD6D-417D-9441-845B8B8F386C}"/>
    <cellStyle name="Comma [0] 2 2 2 4 2 2 5" xfId="17633" xr:uid="{7C386C5B-5DF3-4AD1-82E2-7762CCD84965}"/>
    <cellStyle name="Comma [0] 2 2 2 4 2 3" xfId="3520" xr:uid="{A3BC72BD-564F-4CEE-831B-365C873DFB65}"/>
    <cellStyle name="Comma [0] 2 2 2 4 2 3 2" xfId="8646" xr:uid="{C87FD249-0FA3-451F-B6BC-CB9A2AD446E5}"/>
    <cellStyle name="Comma [0] 2 2 2 4 2 3 2 2" xfId="24056" xr:uid="{11034BDF-356A-4286-B0E4-B5EB244458DC}"/>
    <cellStyle name="Comma [0] 2 2 2 4 2 3 3" xfId="13789" xr:uid="{E47604E1-7D13-47BF-9895-F30339C23D54}"/>
    <cellStyle name="Comma [0] 2 2 2 4 2 3 3 2" xfId="29199" xr:uid="{EE8D8A71-F952-478D-B8AE-CD70DB90F39A}"/>
    <cellStyle name="Comma [0] 2 2 2 4 2 3 4" xfId="18930" xr:uid="{5C509C68-8B18-49A8-8E39-24B04CA47C5D}"/>
    <cellStyle name="Comma [0] 2 2 2 4 2 4" xfId="6098" xr:uid="{FEC638D7-ABB1-4439-A1BD-E2FEB3679A82}"/>
    <cellStyle name="Comma [0] 2 2 2 4 2 4 2" xfId="21508" xr:uid="{7C47AB2E-7786-471E-94F0-1C0F6C53ECE8}"/>
    <cellStyle name="Comma [0] 2 2 2 4 2 5" xfId="11241" xr:uid="{A8D7747E-C0FF-48C1-95A6-E87D37A785C2}"/>
    <cellStyle name="Comma [0] 2 2 2 4 2 5 2" xfId="26651" xr:uid="{DBA35966-B45C-4C43-8043-23A969A080D4}"/>
    <cellStyle name="Comma [0] 2 2 2 4 2 6" xfId="16382" xr:uid="{835AA355-BC10-4927-A67D-AFBC88B0A756}"/>
    <cellStyle name="Comma [0] 2 2 2 4 3" xfId="1592" xr:uid="{F4E4E09D-224D-49CD-B16B-0663DBB74052}"/>
    <cellStyle name="Comma [0] 2 2 2 4 3 2" xfId="4160" xr:uid="{18D10A6A-B1A0-4D11-AA88-970C1F11C38F}"/>
    <cellStyle name="Comma [0] 2 2 2 4 3 2 2" xfId="9286" xr:uid="{8CEC3210-8731-4593-AD47-ED8B7931CEC7}"/>
    <cellStyle name="Comma [0] 2 2 2 4 3 2 2 2" xfId="24696" xr:uid="{D5973260-1CFD-495E-8101-854B1BB4D203}"/>
    <cellStyle name="Comma [0] 2 2 2 4 3 2 3" xfId="14429" xr:uid="{3364DF0D-6C9C-4FB6-BED3-95A418302A40}"/>
    <cellStyle name="Comma [0] 2 2 2 4 3 2 3 2" xfId="29839" xr:uid="{4EC71A6E-6297-4A66-A30F-28D8B41BB467}"/>
    <cellStyle name="Comma [0] 2 2 2 4 3 2 4" xfId="19570" xr:uid="{0A1816D5-AC19-4BFA-96AF-572DFD0963B1}"/>
    <cellStyle name="Comma [0] 2 2 2 4 3 3" xfId="6738" xr:uid="{57D96BF2-66AD-4513-BC49-C6DF3F4AA15C}"/>
    <cellStyle name="Comma [0] 2 2 2 4 3 3 2" xfId="22148" xr:uid="{03AA6480-A99A-4BA3-B196-AD290AB47117}"/>
    <cellStyle name="Comma [0] 2 2 2 4 3 4" xfId="11881" xr:uid="{EDC6410E-9822-4D24-91BA-0AF6B3F99FDF}"/>
    <cellStyle name="Comma [0] 2 2 2 4 3 4 2" xfId="27291" xr:uid="{912462ED-C157-47C1-BFEF-92AFFAE641ED}"/>
    <cellStyle name="Comma [0] 2 2 2 4 3 5" xfId="17022" xr:uid="{7D31F22E-2CF1-46C6-8844-E47C1EAE52E6}"/>
    <cellStyle name="Comma [0] 2 2 2 4 4" xfId="2909" xr:uid="{C594EC6C-C723-4E82-9EA9-D552A2E4EFC5}"/>
    <cellStyle name="Comma [0] 2 2 2 4 4 2" xfId="8035" xr:uid="{D7CEEC3E-6DE7-4CF2-A630-0C0B34B07965}"/>
    <cellStyle name="Comma [0] 2 2 2 4 4 2 2" xfId="23445" xr:uid="{258045BC-9AAC-4C23-BA80-340505E8E1B8}"/>
    <cellStyle name="Comma [0] 2 2 2 4 4 3" xfId="13178" xr:uid="{66DCC9D0-9B0B-474D-B72F-331BE78E9D36}"/>
    <cellStyle name="Comma [0] 2 2 2 4 4 3 2" xfId="28588" xr:uid="{230B024C-C05E-4415-A88F-851D85F1BA14}"/>
    <cellStyle name="Comma [0] 2 2 2 4 4 4" xfId="18319" xr:uid="{F38C8593-0455-4FB6-8451-94B0AFE43320}"/>
    <cellStyle name="Comma [0] 2 2 2 4 5" xfId="5487" xr:uid="{CE05A3C3-6630-4630-A794-CA83B36770F2}"/>
    <cellStyle name="Comma [0] 2 2 2 4 5 2" xfId="20897" xr:uid="{29C1024C-1426-4754-9265-627FACC47E1B}"/>
    <cellStyle name="Comma [0] 2 2 2 4 6" xfId="10630" xr:uid="{2B2A7900-D45D-4E35-95DD-388AF62D8D73}"/>
    <cellStyle name="Comma [0] 2 2 2 4 6 2" xfId="26040" xr:uid="{EA575FDE-719C-48F5-A9A5-6996877AD393}"/>
    <cellStyle name="Comma [0] 2 2 2 4 7" xfId="15771" xr:uid="{4C670CD7-0284-41F0-99E3-B84D8C3375C1}"/>
    <cellStyle name="Comma [0] 2 2 2 5" xfId="656" xr:uid="{60E2362A-CAF4-4165-AE8D-1BF6936C8C57}"/>
    <cellStyle name="Comma [0] 2 2 2 5 2" xfId="1908" xr:uid="{C3BC6A53-F381-4A44-B8D4-7140F971EE5A}"/>
    <cellStyle name="Comma [0] 2 2 2 5 2 2" xfId="4476" xr:uid="{56103F06-A421-4BE8-A1B9-E33EAA73C44A}"/>
    <cellStyle name="Comma [0] 2 2 2 5 2 2 2" xfId="9602" xr:uid="{D35FAE15-1496-488E-B93E-2BBEEDE59409}"/>
    <cellStyle name="Comma [0] 2 2 2 5 2 2 2 2" xfId="25012" xr:uid="{F32DF5B4-ADBA-42F1-AABD-71EAF42CAE5F}"/>
    <cellStyle name="Comma [0] 2 2 2 5 2 2 3" xfId="14745" xr:uid="{64143D22-1DD6-48F8-9A05-B3A36757F318}"/>
    <cellStyle name="Comma [0] 2 2 2 5 2 2 3 2" xfId="30155" xr:uid="{B6044B18-785E-45FA-8A70-ABC4B08655BF}"/>
    <cellStyle name="Comma [0] 2 2 2 5 2 2 4" xfId="19886" xr:uid="{986C1D28-870C-48AB-9150-9E7000DA3323}"/>
    <cellStyle name="Comma [0] 2 2 2 5 2 3" xfId="7054" xr:uid="{44833601-8894-4332-B823-7908538BA736}"/>
    <cellStyle name="Comma [0] 2 2 2 5 2 3 2" xfId="22464" xr:uid="{C73B11E6-147E-43FE-BD62-92D6C23EFA7F}"/>
    <cellStyle name="Comma [0] 2 2 2 5 2 4" xfId="12197" xr:uid="{37297BDD-B491-4CB1-B8D0-D26ABD8C88BE}"/>
    <cellStyle name="Comma [0] 2 2 2 5 2 4 2" xfId="27607" xr:uid="{641EB9B6-946F-4E5D-9632-DCF09D495829}"/>
    <cellStyle name="Comma [0] 2 2 2 5 2 5" xfId="17338" xr:uid="{04A23586-1887-430A-B88D-BF9760856850}"/>
    <cellStyle name="Comma [0] 2 2 2 5 3" xfId="3225" xr:uid="{6518F8A6-97E9-42C4-8350-05D8394FFF5F}"/>
    <cellStyle name="Comma [0] 2 2 2 5 3 2" xfId="8351" xr:uid="{E4DC07FA-49B0-4FA8-9765-F26C5B00560A}"/>
    <cellStyle name="Comma [0] 2 2 2 5 3 2 2" xfId="23761" xr:uid="{BD59809F-C89A-4004-BD94-2A12DA6C972E}"/>
    <cellStyle name="Comma [0] 2 2 2 5 3 3" xfId="13494" xr:uid="{04DA4C01-3B0C-4DB2-B293-E3AD17CE3244}"/>
    <cellStyle name="Comma [0] 2 2 2 5 3 3 2" xfId="28904" xr:uid="{E40A1F87-DEC9-4C23-8689-D019A2A00F39}"/>
    <cellStyle name="Comma [0] 2 2 2 5 3 4" xfId="18635" xr:uid="{1A92B62E-0158-4312-8620-43250EF94EDE}"/>
    <cellStyle name="Comma [0] 2 2 2 5 4" xfId="5803" xr:uid="{32A39C60-1AE4-4807-819B-A96726A98C24}"/>
    <cellStyle name="Comma [0] 2 2 2 5 4 2" xfId="21213" xr:uid="{0A6577E2-C614-424E-A452-EB62FD7B837C}"/>
    <cellStyle name="Comma [0] 2 2 2 5 5" xfId="10946" xr:uid="{A7B378DD-0059-469C-8D37-01B3821EB8CB}"/>
    <cellStyle name="Comma [0] 2 2 2 5 5 2" xfId="26356" xr:uid="{F9B208E1-3630-4135-8928-7D8BC2517B34}"/>
    <cellStyle name="Comma [0] 2 2 2 5 6" xfId="16087" xr:uid="{C8C68921-0229-4EA8-B0EC-17B421D84916}"/>
    <cellStyle name="Comma [0] 2 2 2 6" xfId="1297" xr:uid="{7A43796A-5AD5-4B73-BFD9-170A77D972AB}"/>
    <cellStyle name="Comma [0] 2 2 2 6 2" xfId="3865" xr:uid="{5CFD0D29-3EE4-41AA-9F3D-6D0112D416A6}"/>
    <cellStyle name="Comma [0] 2 2 2 6 2 2" xfId="8991" xr:uid="{798C9EF4-4EAD-4F65-A9F5-24ACBA30AA05}"/>
    <cellStyle name="Comma [0] 2 2 2 6 2 2 2" xfId="24401" xr:uid="{4AF661E0-CC6F-4195-AD4F-02AD50D6D1E6}"/>
    <cellStyle name="Comma [0] 2 2 2 6 2 3" xfId="14134" xr:uid="{9D84C2CE-96EB-44BD-B5CA-E808E57337D2}"/>
    <cellStyle name="Comma [0] 2 2 2 6 2 3 2" xfId="29544" xr:uid="{4C4E96F9-C7DC-4343-8F53-30F743274B1A}"/>
    <cellStyle name="Comma [0] 2 2 2 6 2 4" xfId="19275" xr:uid="{D0A0DD2D-DFDF-42DA-9A43-E9363A66D608}"/>
    <cellStyle name="Comma [0] 2 2 2 6 3" xfId="6443" xr:uid="{4054ACE2-5A7D-4EA5-B36A-1D08445EB260}"/>
    <cellStyle name="Comma [0] 2 2 2 6 3 2" xfId="21853" xr:uid="{C8A898E2-35D4-4387-9F0F-719B196AF9F3}"/>
    <cellStyle name="Comma [0] 2 2 2 6 4" xfId="11586" xr:uid="{35734598-9EFE-44FE-B45C-3AD093E2B9B9}"/>
    <cellStyle name="Comma [0] 2 2 2 6 4 2" xfId="26996" xr:uid="{F22C7B58-FB45-497E-9EE1-9AF7B486C818}"/>
    <cellStyle name="Comma [0] 2 2 2 6 5" xfId="16727" xr:uid="{FA901ABE-F4DF-45E4-A1FB-93A2E0A1FE9C}"/>
    <cellStyle name="Comma [0] 2 2 2 7" xfId="2615" xr:uid="{C05BE0B7-A485-4A33-AE54-BA5A3ECD4601}"/>
    <cellStyle name="Comma [0] 2 2 2 7 2" xfId="7741" xr:uid="{FF4B755F-0D6B-43AD-951D-5A32BDCA929B}"/>
    <cellStyle name="Comma [0] 2 2 2 7 2 2" xfId="23151" xr:uid="{7C6CEDFF-3858-4CEB-978E-94001DFD1B86}"/>
    <cellStyle name="Comma [0] 2 2 2 7 3" xfId="12884" xr:uid="{09BC3011-1ED2-47CD-8A9D-8AF664CC4071}"/>
    <cellStyle name="Comma [0] 2 2 2 7 3 2" xfId="28294" xr:uid="{0B2CCEDA-7C94-4702-A197-91DD3F596265}"/>
    <cellStyle name="Comma [0] 2 2 2 7 4" xfId="18025" xr:uid="{6DAE3038-53F0-4CD6-85E1-553239AA55BE}"/>
    <cellStyle name="Comma [0] 2 2 2 8" xfId="5193" xr:uid="{26DA18FB-6A79-45EF-9F15-7B5707B8575C}"/>
    <cellStyle name="Comma [0] 2 2 2 8 2" xfId="20603" xr:uid="{5CFBCC30-8C7F-455F-8797-76DCEE306A6A}"/>
    <cellStyle name="Comma [0] 2 2 2 9" xfId="10336" xr:uid="{9666746B-A20F-4123-A28E-AD65221B30D9}"/>
    <cellStyle name="Comma [0] 2 2 2 9 2" xfId="25746" xr:uid="{B19098AC-CE0D-4841-A6A7-33F5D3215E3A}"/>
    <cellStyle name="Comma [0] 2 2 3" xfId="97" xr:uid="{BB137A42-3991-4EA9-9FBE-CBC0F40E7BB9}"/>
    <cellStyle name="Comma [0] 2 2 3 2" xfId="240" xr:uid="{2791FB3E-335F-439D-B59E-FFA93B0C29A9}"/>
    <cellStyle name="Comma [0] 2 2 3 2 2" xfId="536" xr:uid="{BBA8C4E1-5DB2-411B-8422-F07355836757}"/>
    <cellStyle name="Comma [0] 2 2 3 2 2 2" xfId="1148" xr:uid="{11D211B5-A82B-4CA7-B484-99714CA4DC2F}"/>
    <cellStyle name="Comma [0] 2 2 3 2 2 2 2" xfId="2400" xr:uid="{2D9B0025-8C76-4A0F-9218-4ECDF1D4B658}"/>
    <cellStyle name="Comma [0] 2 2 3 2 2 2 2 2" xfId="4968" xr:uid="{10CB6BF0-972E-401E-826C-A94D35BEDB02}"/>
    <cellStyle name="Comma [0] 2 2 3 2 2 2 2 2 2" xfId="10094" xr:uid="{3E865780-036C-4BF7-86D6-1F4B6AC6269B}"/>
    <cellStyle name="Comma [0] 2 2 3 2 2 2 2 2 2 2" xfId="25504" xr:uid="{6BA9F5FC-0CEC-4D2C-9F03-7B6D10BB35DB}"/>
    <cellStyle name="Comma [0] 2 2 3 2 2 2 2 2 3" xfId="15237" xr:uid="{9E0CDFF4-4490-46FB-AE1F-607BA495C4B0}"/>
    <cellStyle name="Comma [0] 2 2 3 2 2 2 2 2 3 2" xfId="30647" xr:uid="{16BB922C-9C07-4CD3-97A1-C1261991B4BA}"/>
    <cellStyle name="Comma [0] 2 2 3 2 2 2 2 2 4" xfId="20378" xr:uid="{DF10F8D2-0905-4655-908D-123F578BA9BC}"/>
    <cellStyle name="Comma [0] 2 2 3 2 2 2 2 3" xfId="7546" xr:uid="{FFB7EA9F-5A41-41DA-BB8F-13A7F0BF4A02}"/>
    <cellStyle name="Comma [0] 2 2 3 2 2 2 2 3 2" xfId="22956" xr:uid="{DAC5DABF-8085-40B0-9BE0-073A11457151}"/>
    <cellStyle name="Comma [0] 2 2 3 2 2 2 2 4" xfId="12689" xr:uid="{C6F19BF8-9EB1-41D1-9F9F-8CC12B056678}"/>
    <cellStyle name="Comma [0] 2 2 3 2 2 2 2 4 2" xfId="28099" xr:uid="{65A32599-606E-46AC-AD74-CF785FD1162C}"/>
    <cellStyle name="Comma [0] 2 2 3 2 2 2 2 5" xfId="17830" xr:uid="{FEDF4FA8-F8D8-448E-BB4B-3B4876B0654C}"/>
    <cellStyle name="Comma [0] 2 2 3 2 2 2 3" xfId="3717" xr:uid="{A7AB12A0-EB3D-49A1-A5A9-4F72E85EC505}"/>
    <cellStyle name="Comma [0] 2 2 3 2 2 2 3 2" xfId="8843" xr:uid="{308F5299-8FC0-449A-9184-A42B7026CA4C}"/>
    <cellStyle name="Comma [0] 2 2 3 2 2 2 3 2 2" xfId="24253" xr:uid="{BEE39EE9-D8DE-4282-B71C-B01E8D65CA17}"/>
    <cellStyle name="Comma [0] 2 2 3 2 2 2 3 3" xfId="13986" xr:uid="{370BC85B-C408-416B-A9E1-9BE6ED1146B3}"/>
    <cellStyle name="Comma [0] 2 2 3 2 2 2 3 3 2" xfId="29396" xr:uid="{DB9F2914-C7D7-4F57-9C66-8DE62B941C11}"/>
    <cellStyle name="Comma [0] 2 2 3 2 2 2 3 4" xfId="19127" xr:uid="{0CE59418-E504-4F8B-B09D-1B9E81C5ED95}"/>
    <cellStyle name="Comma [0] 2 2 3 2 2 2 4" xfId="6295" xr:uid="{7CFC6A6E-40D7-463D-9D17-334CE5963BFA}"/>
    <cellStyle name="Comma [0] 2 2 3 2 2 2 4 2" xfId="21705" xr:uid="{83B7E7C3-5CF0-40CC-B5B0-E906E059B1A7}"/>
    <cellStyle name="Comma [0] 2 2 3 2 2 2 5" xfId="11438" xr:uid="{52B66BF5-3252-44CE-A181-9CADEA880334}"/>
    <cellStyle name="Comma [0] 2 2 3 2 2 2 5 2" xfId="26848" xr:uid="{08F2937A-9BE2-4FB1-9756-DC4AAD247BEA}"/>
    <cellStyle name="Comma [0] 2 2 3 2 2 2 6" xfId="16579" xr:uid="{9E921064-4C13-4429-BE9B-D0858507D3D2}"/>
    <cellStyle name="Comma [0] 2 2 3 2 2 3" xfId="1789" xr:uid="{382FB461-275E-4867-B915-16B2A1E820E0}"/>
    <cellStyle name="Comma [0] 2 2 3 2 2 3 2" xfId="4357" xr:uid="{BED137F4-6EE3-4D19-83A6-DD66572D1F7D}"/>
    <cellStyle name="Comma [0] 2 2 3 2 2 3 2 2" xfId="9483" xr:uid="{7F88140C-31DE-4655-AFB4-6FF096219847}"/>
    <cellStyle name="Comma [0] 2 2 3 2 2 3 2 2 2" xfId="24893" xr:uid="{CCD4EEDF-F812-4D59-9822-815F0774333D}"/>
    <cellStyle name="Comma [0] 2 2 3 2 2 3 2 3" xfId="14626" xr:uid="{986DEB2E-BFBC-443C-9D19-53BDB9893898}"/>
    <cellStyle name="Comma [0] 2 2 3 2 2 3 2 3 2" xfId="30036" xr:uid="{B087C609-73A0-4A5C-A0C7-D00F164CDD1F}"/>
    <cellStyle name="Comma [0] 2 2 3 2 2 3 2 4" xfId="19767" xr:uid="{223950F7-C386-40BB-92EE-09477FD93433}"/>
    <cellStyle name="Comma [0] 2 2 3 2 2 3 3" xfId="6935" xr:uid="{8E19ED17-C6CC-4616-9D82-18192A9E4508}"/>
    <cellStyle name="Comma [0] 2 2 3 2 2 3 3 2" xfId="22345" xr:uid="{0A2B5856-373D-454D-BA94-EE61FBE1F58C}"/>
    <cellStyle name="Comma [0] 2 2 3 2 2 3 4" xfId="12078" xr:uid="{5C053EA9-F52F-44FB-B42A-99D34252CC38}"/>
    <cellStyle name="Comma [0] 2 2 3 2 2 3 4 2" xfId="27488" xr:uid="{B6E2EEC0-E037-44CA-9D28-0C9A01D1B317}"/>
    <cellStyle name="Comma [0] 2 2 3 2 2 3 5" xfId="17219" xr:uid="{6B87E32F-E739-4508-9E3C-A8F308336553}"/>
    <cellStyle name="Comma [0] 2 2 3 2 2 4" xfId="3106" xr:uid="{C1FAD6A2-0044-43D8-B6F2-4E1DDDED85F5}"/>
    <cellStyle name="Comma [0] 2 2 3 2 2 4 2" xfId="8232" xr:uid="{6ADF4D12-C687-40A9-8079-0C074A0CE64D}"/>
    <cellStyle name="Comma [0] 2 2 3 2 2 4 2 2" xfId="23642" xr:uid="{D1EFE2AD-C206-47A4-B240-54BC8C6A8342}"/>
    <cellStyle name="Comma [0] 2 2 3 2 2 4 3" xfId="13375" xr:uid="{3EF3FC5E-BDFA-43FE-9972-7641209D5FAB}"/>
    <cellStyle name="Comma [0] 2 2 3 2 2 4 3 2" xfId="28785" xr:uid="{7671BFF5-3782-468F-B684-237FD1366DCC}"/>
    <cellStyle name="Comma [0] 2 2 3 2 2 4 4" xfId="18516" xr:uid="{0F4E6274-4DD0-4922-A9A6-DD559F0B21EF}"/>
    <cellStyle name="Comma [0] 2 2 3 2 2 5" xfId="5684" xr:uid="{D222F47E-C1BD-424C-9D20-D3520F6E8733}"/>
    <cellStyle name="Comma [0] 2 2 3 2 2 5 2" xfId="21094" xr:uid="{43E65720-8F2F-47EF-9CB5-BEB49A0BAA1B}"/>
    <cellStyle name="Comma [0] 2 2 3 2 2 6" xfId="10827" xr:uid="{BBC7FFEC-4689-4BFA-A8CC-FD42D88D8F53}"/>
    <cellStyle name="Comma [0] 2 2 3 2 2 6 2" xfId="26237" xr:uid="{3099BC2A-E1C0-42A2-BD08-B0F2497C4846}"/>
    <cellStyle name="Comma [0] 2 2 3 2 2 7" xfId="15968" xr:uid="{340B2713-CDAE-4378-A557-8CE742C18BBB}"/>
    <cellStyle name="Comma [0] 2 2 3 2 3" xfId="853" xr:uid="{0D76DB92-F0CF-4196-A580-A67EAD62CFAC}"/>
    <cellStyle name="Comma [0] 2 2 3 2 3 2" xfId="2105" xr:uid="{40D70609-C2C7-49B9-B5A3-F0D31FE571C1}"/>
    <cellStyle name="Comma [0] 2 2 3 2 3 2 2" xfId="4673" xr:uid="{430FBA10-CD6C-4F13-AB67-7776E12F2812}"/>
    <cellStyle name="Comma [0] 2 2 3 2 3 2 2 2" xfId="9799" xr:uid="{75D69875-13B1-4C01-A25A-816B347CB632}"/>
    <cellStyle name="Comma [0] 2 2 3 2 3 2 2 2 2" xfId="25209" xr:uid="{510B6776-F662-47FD-90CB-0F1D3CDE7D70}"/>
    <cellStyle name="Comma [0] 2 2 3 2 3 2 2 3" xfId="14942" xr:uid="{57359747-6885-4E79-AA08-AF4F35E2F360}"/>
    <cellStyle name="Comma [0] 2 2 3 2 3 2 2 3 2" xfId="30352" xr:uid="{5E1594F4-81CB-4C8B-A978-93152CD876F9}"/>
    <cellStyle name="Comma [0] 2 2 3 2 3 2 2 4" xfId="20083" xr:uid="{3D7416D5-6FDB-4C7C-800A-2FEBC43EE47A}"/>
    <cellStyle name="Comma [0] 2 2 3 2 3 2 3" xfId="7251" xr:uid="{2974CE19-99DD-4B86-8359-C5DAE4EBBDD9}"/>
    <cellStyle name="Comma [0] 2 2 3 2 3 2 3 2" xfId="22661" xr:uid="{B6AFF8CE-F2A0-40A7-8953-8798483FC881}"/>
    <cellStyle name="Comma [0] 2 2 3 2 3 2 4" xfId="12394" xr:uid="{9408FAFD-DF80-4D02-9DDA-A6A4D0817EC9}"/>
    <cellStyle name="Comma [0] 2 2 3 2 3 2 4 2" xfId="27804" xr:uid="{9CE92BF0-361D-42B0-9DF1-2844C45B1ECC}"/>
    <cellStyle name="Comma [0] 2 2 3 2 3 2 5" xfId="17535" xr:uid="{7BD08E22-4693-433F-9231-91847938F8FC}"/>
    <cellStyle name="Comma [0] 2 2 3 2 3 3" xfId="3422" xr:uid="{312BC74F-8E9C-4D6A-8815-69A747C76F0E}"/>
    <cellStyle name="Comma [0] 2 2 3 2 3 3 2" xfId="8548" xr:uid="{65588550-B9FA-4D74-8C93-63E078F377B5}"/>
    <cellStyle name="Comma [0] 2 2 3 2 3 3 2 2" xfId="23958" xr:uid="{0064E455-AAC9-4688-9840-4DA6B49852F1}"/>
    <cellStyle name="Comma [0] 2 2 3 2 3 3 3" xfId="13691" xr:uid="{F967CCDA-97C0-4754-BDE8-821C8C1DF62C}"/>
    <cellStyle name="Comma [0] 2 2 3 2 3 3 3 2" xfId="29101" xr:uid="{253F1FFD-30EA-48ED-B654-10A330E0BDEE}"/>
    <cellStyle name="Comma [0] 2 2 3 2 3 3 4" xfId="18832" xr:uid="{14E40488-E9C5-496E-8029-638902DF869A}"/>
    <cellStyle name="Comma [0] 2 2 3 2 3 4" xfId="6000" xr:uid="{B44C3D3C-9A1D-4306-A26A-946764953641}"/>
    <cellStyle name="Comma [0] 2 2 3 2 3 4 2" xfId="21410" xr:uid="{6F045AE9-034D-42D3-81AD-7146B70E9C42}"/>
    <cellStyle name="Comma [0] 2 2 3 2 3 5" xfId="11143" xr:uid="{733C825D-8EC0-4FEB-A539-ACB3820334E2}"/>
    <cellStyle name="Comma [0] 2 2 3 2 3 5 2" xfId="26553" xr:uid="{13438D7B-DF16-46CD-88EA-5A5427DE2E82}"/>
    <cellStyle name="Comma [0] 2 2 3 2 3 6" xfId="16284" xr:uid="{86645A1E-A6E2-4E1C-9F70-E57CA7404087}"/>
    <cellStyle name="Comma [0] 2 2 3 2 4" xfId="1494" xr:uid="{DE456F68-B8DA-4979-83FA-DB35418E8224}"/>
    <cellStyle name="Comma [0] 2 2 3 2 4 2" xfId="4062" xr:uid="{0F18CE24-DE8D-4270-9F3E-93F649C258D4}"/>
    <cellStyle name="Comma [0] 2 2 3 2 4 2 2" xfId="9188" xr:uid="{E1968F46-4095-4986-9A53-F69D16339382}"/>
    <cellStyle name="Comma [0] 2 2 3 2 4 2 2 2" xfId="24598" xr:uid="{57A09979-A6DB-487D-9ACF-D8875B77664E}"/>
    <cellStyle name="Comma [0] 2 2 3 2 4 2 3" xfId="14331" xr:uid="{510BEA78-AE93-40CA-BC86-E6EC5AF29A92}"/>
    <cellStyle name="Comma [0] 2 2 3 2 4 2 3 2" xfId="29741" xr:uid="{0A859B5B-3D9E-4711-8042-51519F3421B1}"/>
    <cellStyle name="Comma [0] 2 2 3 2 4 2 4" xfId="19472" xr:uid="{2B2A0BB5-166F-4C26-B26E-0771819699CC}"/>
    <cellStyle name="Comma [0] 2 2 3 2 4 3" xfId="6640" xr:uid="{9B08B138-82FA-48AF-ACFB-F048C4715C4D}"/>
    <cellStyle name="Comma [0] 2 2 3 2 4 3 2" xfId="22050" xr:uid="{15250358-6EED-4D60-8762-8365C233FEC8}"/>
    <cellStyle name="Comma [0] 2 2 3 2 4 4" xfId="11783" xr:uid="{810BE6ED-DC11-4660-A940-8AB0CD8911C1}"/>
    <cellStyle name="Comma [0] 2 2 3 2 4 4 2" xfId="27193" xr:uid="{A1657C38-41E0-460F-A22B-F911A60ED67C}"/>
    <cellStyle name="Comma [0] 2 2 3 2 4 5" xfId="16924" xr:uid="{73BF40B8-EF9A-4C77-BF78-4E11CC1AC44F}"/>
    <cellStyle name="Comma [0] 2 2 3 2 5" xfId="2811" xr:uid="{A27E2227-D08B-4B91-9B8A-936C608C0844}"/>
    <cellStyle name="Comma [0] 2 2 3 2 5 2" xfId="7937" xr:uid="{89838E20-A536-4C45-AABD-EF2624950716}"/>
    <cellStyle name="Comma [0] 2 2 3 2 5 2 2" xfId="23347" xr:uid="{7CB39586-17E5-4845-AEA0-E4E857D0EA19}"/>
    <cellStyle name="Comma [0] 2 2 3 2 5 3" xfId="13080" xr:uid="{47A705B4-1A57-4074-AF99-E5EC05B8082F}"/>
    <cellStyle name="Comma [0] 2 2 3 2 5 3 2" xfId="28490" xr:uid="{B72F935F-D8DF-4C97-89DC-B26D0CF8059E}"/>
    <cellStyle name="Comma [0] 2 2 3 2 5 4" xfId="18221" xr:uid="{7681FB30-39FE-4C43-9999-6D8F89EDC151}"/>
    <cellStyle name="Comma [0] 2 2 3 2 6" xfId="5389" xr:uid="{246343E7-63B5-4C40-814D-4C0A1893B22E}"/>
    <cellStyle name="Comma [0] 2 2 3 2 6 2" xfId="20799" xr:uid="{194F8E67-9BD4-443B-8822-E456B0A9478A}"/>
    <cellStyle name="Comma [0] 2 2 3 2 7" xfId="10532" xr:uid="{70CFEFE2-D77E-4A00-87DD-D2AA4FECB564}"/>
    <cellStyle name="Comma [0] 2 2 3 2 7 2" xfId="25942" xr:uid="{ADCD6C06-49DB-440C-BED9-C6628E4B8232}"/>
    <cellStyle name="Comma [0] 2 2 3 2 8" xfId="15673" xr:uid="{E2137BBF-2A9B-4C11-87D6-6E389B76C285}"/>
    <cellStyle name="Comma [0] 2 2 3 3" xfId="394" xr:uid="{FE674B6B-233C-42FA-9895-D119E854F475}"/>
    <cellStyle name="Comma [0] 2 2 3 3 2" xfId="1006" xr:uid="{4C9B6B53-0F43-4312-851B-4A88579E967D}"/>
    <cellStyle name="Comma [0] 2 2 3 3 2 2" xfId="2258" xr:uid="{F095A6DB-2CAE-45AF-8FAA-F2BDF91F0603}"/>
    <cellStyle name="Comma [0] 2 2 3 3 2 2 2" xfId="4826" xr:uid="{4FC58596-BE7E-471A-A8E5-2A096E5C603F}"/>
    <cellStyle name="Comma [0] 2 2 3 3 2 2 2 2" xfId="9952" xr:uid="{C3146C2F-8B24-4075-B2B6-0FD8764DBF1D}"/>
    <cellStyle name="Comma [0] 2 2 3 3 2 2 2 2 2" xfId="25362" xr:uid="{9C8CA408-A799-4D37-B236-FEABEF11B66A}"/>
    <cellStyle name="Comma [0] 2 2 3 3 2 2 2 3" xfId="15095" xr:uid="{D0DF1868-1C9F-412A-BD93-6F5B24BA0D93}"/>
    <cellStyle name="Comma [0] 2 2 3 3 2 2 2 3 2" xfId="30505" xr:uid="{93896193-4164-449E-9D77-AD1EAF194DA1}"/>
    <cellStyle name="Comma [0] 2 2 3 3 2 2 2 4" xfId="20236" xr:uid="{0E74D9FD-1280-4A85-BF5D-71D9D23EC55C}"/>
    <cellStyle name="Comma [0] 2 2 3 3 2 2 3" xfId="7404" xr:uid="{89EDA37C-66F5-4B51-85E2-55F8BF256CCF}"/>
    <cellStyle name="Comma [0] 2 2 3 3 2 2 3 2" xfId="22814" xr:uid="{C52062FE-BBA0-4AE3-906B-8791F1CB4005}"/>
    <cellStyle name="Comma [0] 2 2 3 3 2 2 4" xfId="12547" xr:uid="{BEA8E46A-8925-4F22-AD7F-4106496EA0FA}"/>
    <cellStyle name="Comma [0] 2 2 3 3 2 2 4 2" xfId="27957" xr:uid="{9D7A3864-D402-4E7B-9838-9B450BC6628F}"/>
    <cellStyle name="Comma [0] 2 2 3 3 2 2 5" xfId="17688" xr:uid="{04F39CB6-AC87-44DC-8D6A-E77D2EC13991}"/>
    <cellStyle name="Comma [0] 2 2 3 3 2 3" xfId="3575" xr:uid="{753738BC-EA67-4B56-AC75-81FEAEDF77CB}"/>
    <cellStyle name="Comma [0] 2 2 3 3 2 3 2" xfId="8701" xr:uid="{D756D123-CA1D-4F6B-A846-9E4DCBDD7691}"/>
    <cellStyle name="Comma [0] 2 2 3 3 2 3 2 2" xfId="24111" xr:uid="{02A4FCD7-4935-485E-B85C-55498A3745C1}"/>
    <cellStyle name="Comma [0] 2 2 3 3 2 3 3" xfId="13844" xr:uid="{14618D7C-71AA-4413-A190-AC3529A82776}"/>
    <cellStyle name="Comma [0] 2 2 3 3 2 3 3 2" xfId="29254" xr:uid="{8BE141AF-D651-476B-BA75-7D70C84BE856}"/>
    <cellStyle name="Comma [0] 2 2 3 3 2 3 4" xfId="18985" xr:uid="{89D7B96C-8B0A-4B2A-9EF2-C6BBAAA24792}"/>
    <cellStyle name="Comma [0] 2 2 3 3 2 4" xfId="6153" xr:uid="{BED049BF-D9ED-4862-A8CD-A14DD79485B9}"/>
    <cellStyle name="Comma [0] 2 2 3 3 2 4 2" xfId="21563" xr:uid="{1FA46E61-EA1D-4F3A-AE1D-87E58C218C81}"/>
    <cellStyle name="Comma [0] 2 2 3 3 2 5" xfId="11296" xr:uid="{E8E6AD46-9544-45B0-9080-CD3152346ABD}"/>
    <cellStyle name="Comma [0] 2 2 3 3 2 5 2" xfId="26706" xr:uid="{AFB46997-F582-4F42-A228-43B0340EDBD7}"/>
    <cellStyle name="Comma [0] 2 2 3 3 2 6" xfId="16437" xr:uid="{84A814F3-BA42-4178-9F1D-DF9288416088}"/>
    <cellStyle name="Comma [0] 2 2 3 3 3" xfId="1647" xr:uid="{C04233A4-98DD-4DB3-B3C5-8F99AE180BCF}"/>
    <cellStyle name="Comma [0] 2 2 3 3 3 2" xfId="4215" xr:uid="{9CA2009F-FAC5-4ACD-8716-D0366C0B74CC}"/>
    <cellStyle name="Comma [0] 2 2 3 3 3 2 2" xfId="9341" xr:uid="{389AD8F0-A8B9-47EF-B0A1-6E1BF5E4072D}"/>
    <cellStyle name="Comma [0] 2 2 3 3 3 2 2 2" xfId="24751" xr:uid="{76A14C64-0666-4C19-95B4-ADDFD3E88B8D}"/>
    <cellStyle name="Comma [0] 2 2 3 3 3 2 3" xfId="14484" xr:uid="{B1FAE857-672B-496B-BEA8-B37C1E60F52F}"/>
    <cellStyle name="Comma [0] 2 2 3 3 3 2 3 2" xfId="29894" xr:uid="{DB3435E8-C2C2-47EA-9C98-0FF25A08CFDE}"/>
    <cellStyle name="Comma [0] 2 2 3 3 3 2 4" xfId="19625" xr:uid="{68E11616-35E9-4A21-9CB7-94A994DC9D20}"/>
    <cellStyle name="Comma [0] 2 2 3 3 3 3" xfId="6793" xr:uid="{71871131-DB50-4963-AF8F-67FCD8BA8096}"/>
    <cellStyle name="Comma [0] 2 2 3 3 3 3 2" xfId="22203" xr:uid="{0F386E62-CC85-48D8-A2BF-6345415C0AD6}"/>
    <cellStyle name="Comma [0] 2 2 3 3 3 4" xfId="11936" xr:uid="{B41221C2-4A6F-4DC3-AD3A-6F830AE43A44}"/>
    <cellStyle name="Comma [0] 2 2 3 3 3 4 2" xfId="27346" xr:uid="{5216C499-745B-421E-ACD2-13DBA6B66037}"/>
    <cellStyle name="Comma [0] 2 2 3 3 3 5" xfId="17077" xr:uid="{C7370F4C-2812-4FFE-B6BD-44A31DB9C005}"/>
    <cellStyle name="Comma [0] 2 2 3 3 4" xfId="2964" xr:uid="{372DC7BF-343C-4A42-81B7-639EEFDE5C81}"/>
    <cellStyle name="Comma [0] 2 2 3 3 4 2" xfId="8090" xr:uid="{438F0F68-01E5-4EEA-8989-14F803236D45}"/>
    <cellStyle name="Comma [0] 2 2 3 3 4 2 2" xfId="23500" xr:uid="{599647D0-B757-4CF6-A1E2-D56B17F31AD9}"/>
    <cellStyle name="Comma [0] 2 2 3 3 4 3" xfId="13233" xr:uid="{187554ED-6F0F-4715-9BE1-7E2B34792982}"/>
    <cellStyle name="Comma [0] 2 2 3 3 4 3 2" xfId="28643" xr:uid="{39A2020A-F6ED-4A23-888D-586C98CE1F54}"/>
    <cellStyle name="Comma [0] 2 2 3 3 4 4" xfId="18374" xr:uid="{86B92D04-0727-4E1A-8DDF-FA3CE4F9AE49}"/>
    <cellStyle name="Comma [0] 2 2 3 3 5" xfId="5542" xr:uid="{93C43B2E-ED72-4F63-83B9-2736C8380324}"/>
    <cellStyle name="Comma [0] 2 2 3 3 5 2" xfId="20952" xr:uid="{766561E9-739E-418F-8850-0917041DBDF1}"/>
    <cellStyle name="Comma [0] 2 2 3 3 6" xfId="10685" xr:uid="{B00BA576-08D3-4139-8E74-CB9E40427A3C}"/>
    <cellStyle name="Comma [0] 2 2 3 3 6 2" xfId="26095" xr:uid="{07513B25-70A8-46C9-8D31-20C12467F691}"/>
    <cellStyle name="Comma [0] 2 2 3 3 7" xfId="15826" xr:uid="{C0453A02-1EB0-4380-84FC-25DA138F6A61}"/>
    <cellStyle name="Comma [0] 2 2 3 4" xfId="711" xr:uid="{C14CEA95-ADA6-4A20-9A87-E8F0A7588498}"/>
    <cellStyle name="Comma [0] 2 2 3 4 2" xfId="1963" xr:uid="{437D46EA-24FF-4773-A0D7-0E7AF3486CEF}"/>
    <cellStyle name="Comma [0] 2 2 3 4 2 2" xfId="4531" xr:uid="{1AB3F47E-7EC1-4728-9767-F4C0A4561599}"/>
    <cellStyle name="Comma [0] 2 2 3 4 2 2 2" xfId="9657" xr:uid="{2790E1AE-DCFF-4B90-86CA-6A9E61FADEDF}"/>
    <cellStyle name="Comma [0] 2 2 3 4 2 2 2 2" xfId="25067" xr:uid="{4C7893AC-7514-4D33-8A19-A25D2EE0630E}"/>
    <cellStyle name="Comma [0] 2 2 3 4 2 2 3" xfId="14800" xr:uid="{56FCC61B-7F6D-4EF2-B3FF-A52F24AC2BF1}"/>
    <cellStyle name="Comma [0] 2 2 3 4 2 2 3 2" xfId="30210" xr:uid="{AE7EA9C7-A813-4EA8-AD5B-080DB8D8DA96}"/>
    <cellStyle name="Comma [0] 2 2 3 4 2 2 4" xfId="19941" xr:uid="{EF924E9D-5E18-44F3-B53D-C45D3539C75B}"/>
    <cellStyle name="Comma [0] 2 2 3 4 2 3" xfId="7109" xr:uid="{51C3ACF6-26FE-4341-BDCD-F119273DFA2D}"/>
    <cellStyle name="Comma [0] 2 2 3 4 2 3 2" xfId="22519" xr:uid="{8C06DA12-F510-4FF2-A100-1F34AD7B5BFB}"/>
    <cellStyle name="Comma [0] 2 2 3 4 2 4" xfId="12252" xr:uid="{55693C5A-1071-4E88-A953-355EAB95FA32}"/>
    <cellStyle name="Comma [0] 2 2 3 4 2 4 2" xfId="27662" xr:uid="{8F05BDE5-58D0-4C5F-A3F7-838F3262829D}"/>
    <cellStyle name="Comma [0] 2 2 3 4 2 5" xfId="17393" xr:uid="{7B8B5156-BB55-41E9-BF4E-06E1F46F1942}"/>
    <cellStyle name="Comma [0] 2 2 3 4 3" xfId="3280" xr:uid="{5D548638-62B0-44BC-B63D-5AC364F904ED}"/>
    <cellStyle name="Comma [0] 2 2 3 4 3 2" xfId="8406" xr:uid="{B0E5C11D-60C7-48B7-853B-CB93B7D20401}"/>
    <cellStyle name="Comma [0] 2 2 3 4 3 2 2" xfId="23816" xr:uid="{828D905F-F816-4FDF-AD88-3FCE0D4EE17D}"/>
    <cellStyle name="Comma [0] 2 2 3 4 3 3" xfId="13549" xr:uid="{6DAB6CEC-1F02-4F5A-BCD6-0AD2761C2B53}"/>
    <cellStyle name="Comma [0] 2 2 3 4 3 3 2" xfId="28959" xr:uid="{38D496F0-36F5-49ED-B9D4-319E2009A4DF}"/>
    <cellStyle name="Comma [0] 2 2 3 4 3 4" xfId="18690" xr:uid="{7A173903-4DE1-4F8A-9EF7-B6A9DF66FB09}"/>
    <cellStyle name="Comma [0] 2 2 3 4 4" xfId="5858" xr:uid="{5AC83118-5AC5-47EA-BF27-56B287DCC7CE}"/>
    <cellStyle name="Comma [0] 2 2 3 4 4 2" xfId="21268" xr:uid="{F2DCD382-7EAE-41E8-A059-7D08598BC40E}"/>
    <cellStyle name="Comma [0] 2 2 3 4 5" xfId="11001" xr:uid="{F7604F0D-4635-479F-B3A4-2B4287AC214E}"/>
    <cellStyle name="Comma [0] 2 2 3 4 5 2" xfId="26411" xr:uid="{D3772C34-CEA7-4FAA-9A9E-EB49759D9A52}"/>
    <cellStyle name="Comma [0] 2 2 3 4 6" xfId="16142" xr:uid="{930011C0-9CF0-4C76-885F-A8856F1A30D9}"/>
    <cellStyle name="Comma [0] 2 2 3 5" xfId="1352" xr:uid="{F3BE2C80-2B1C-4AAA-80E2-8B1F4151EE4B}"/>
    <cellStyle name="Comma [0] 2 2 3 5 2" xfId="3920" xr:uid="{4E7BFB18-2AD5-4526-BAF3-4C950D240493}"/>
    <cellStyle name="Comma [0] 2 2 3 5 2 2" xfId="9046" xr:uid="{F29FAC22-0AE2-4C61-A6EC-BFC671E39E17}"/>
    <cellStyle name="Comma [0] 2 2 3 5 2 2 2" xfId="24456" xr:uid="{2381B430-919A-44A8-9313-2F6FF021B4E3}"/>
    <cellStyle name="Comma [0] 2 2 3 5 2 3" xfId="14189" xr:uid="{C2889C60-BA3D-44DE-AB4C-466AA596E011}"/>
    <cellStyle name="Comma [0] 2 2 3 5 2 3 2" xfId="29599" xr:uid="{CDF7AAC1-CF9B-450A-8135-3D5CEBB9BE05}"/>
    <cellStyle name="Comma [0] 2 2 3 5 2 4" xfId="19330" xr:uid="{02D48E5B-B68C-4571-A85E-3A730BAFFA6F}"/>
    <cellStyle name="Comma [0] 2 2 3 5 3" xfId="6498" xr:uid="{CCF58FD9-05EF-4224-BD0F-121EC4D17893}"/>
    <cellStyle name="Comma [0] 2 2 3 5 3 2" xfId="21908" xr:uid="{191CCCDD-89A1-4783-9791-0E11521C2FA1}"/>
    <cellStyle name="Comma [0] 2 2 3 5 4" xfId="11641" xr:uid="{3ACE36EA-9A7B-45DB-9866-BA713D503467}"/>
    <cellStyle name="Comma [0] 2 2 3 5 4 2" xfId="27051" xr:uid="{32167013-D73B-4817-91F1-0993363D5AD6}"/>
    <cellStyle name="Comma [0] 2 2 3 5 5" xfId="16782" xr:uid="{E4E864EC-D162-4835-B221-EABFF816C65E}"/>
    <cellStyle name="Comma [0] 2 2 3 6" xfId="2669" xr:uid="{A075CF22-BE0D-4E62-91B4-F4F6DB543EAF}"/>
    <cellStyle name="Comma [0] 2 2 3 6 2" xfId="7795" xr:uid="{26A3D027-3529-44A0-8956-31562930A7A3}"/>
    <cellStyle name="Comma [0] 2 2 3 6 2 2" xfId="23205" xr:uid="{D6150B90-8524-4B8B-B367-F38C3E2AE4C3}"/>
    <cellStyle name="Comma [0] 2 2 3 6 3" xfId="12938" xr:uid="{06A525E7-8CC2-42BE-BD1B-F1E35B35F356}"/>
    <cellStyle name="Comma [0] 2 2 3 6 3 2" xfId="28348" xr:uid="{A314194A-180F-4440-BB46-3B6AF92E7EDD}"/>
    <cellStyle name="Comma [0] 2 2 3 6 4" xfId="18079" xr:uid="{7B1D43D8-A7E8-4D9B-B77A-D49EC8776B33}"/>
    <cellStyle name="Comma [0] 2 2 3 7" xfId="5247" xr:uid="{A7FA57BF-0FB3-4CAE-A2EE-E3CB098A3ACF}"/>
    <cellStyle name="Comma [0] 2 2 3 7 2" xfId="20657" xr:uid="{3F95D6CE-CF38-4CEF-A75F-5AB4BA0C080D}"/>
    <cellStyle name="Comma [0] 2 2 3 8" xfId="10390" xr:uid="{D14C5B93-E8BF-4EF6-9CEB-A15520820406}"/>
    <cellStyle name="Comma [0] 2 2 3 8 2" xfId="25800" xr:uid="{6A386C35-6981-4D97-9D42-4930EADB9C67}"/>
    <cellStyle name="Comma [0] 2 2 3 9" xfId="15531" xr:uid="{7F693E23-965E-4C51-ACD6-B7EA3190896F}"/>
    <cellStyle name="Comma [0] 2 2 4" xfId="167" xr:uid="{8E08C8E6-258A-4D06-A7C3-313B6E377EE5}"/>
    <cellStyle name="Comma [0] 2 2 4 2" xfId="464" xr:uid="{07AEEFBB-9DB9-411C-8B80-41FC0527A6CE}"/>
    <cellStyle name="Comma [0] 2 2 4 2 2" xfId="1076" xr:uid="{4D74D2EB-A357-4A05-BE26-5AFB9E5693FB}"/>
    <cellStyle name="Comma [0] 2 2 4 2 2 2" xfId="2328" xr:uid="{3810C3F3-4A5F-464C-8DC9-2E213C281194}"/>
    <cellStyle name="Comma [0] 2 2 4 2 2 2 2" xfId="4896" xr:uid="{8F678D5D-CCB8-475E-BF9A-D1A72B058ED0}"/>
    <cellStyle name="Comma [0] 2 2 4 2 2 2 2 2" xfId="10022" xr:uid="{C793C1B8-0CDA-4201-8C8C-E93334B93CDF}"/>
    <cellStyle name="Comma [0] 2 2 4 2 2 2 2 2 2" xfId="25432" xr:uid="{ECB5AA48-6E97-4D2A-9DBF-083D30EE989A}"/>
    <cellStyle name="Comma [0] 2 2 4 2 2 2 2 3" xfId="15165" xr:uid="{EA9BB48E-AA02-4581-B1E3-3F9D7D3753E8}"/>
    <cellStyle name="Comma [0] 2 2 4 2 2 2 2 3 2" xfId="30575" xr:uid="{84FC21D7-5D01-4B5D-BA8D-AEFED1190C43}"/>
    <cellStyle name="Comma [0] 2 2 4 2 2 2 2 4" xfId="20306" xr:uid="{37BE04EE-2C4F-4210-8867-47000B6AE83E}"/>
    <cellStyle name="Comma [0] 2 2 4 2 2 2 3" xfId="7474" xr:uid="{4121BB85-56D9-4C43-AA53-5FA67E86CF77}"/>
    <cellStyle name="Comma [0] 2 2 4 2 2 2 3 2" xfId="22884" xr:uid="{C3E0257E-0B10-4419-9745-E68D51B3AE92}"/>
    <cellStyle name="Comma [0] 2 2 4 2 2 2 4" xfId="12617" xr:uid="{D13A5FB9-F102-4DB5-8C20-8E5D6A8CF3E1}"/>
    <cellStyle name="Comma [0] 2 2 4 2 2 2 4 2" xfId="28027" xr:uid="{ABC0ABDB-C403-4191-878F-65D16F8DB391}"/>
    <cellStyle name="Comma [0] 2 2 4 2 2 2 5" xfId="17758" xr:uid="{360FE146-A551-454A-A934-AA502233371C}"/>
    <cellStyle name="Comma [0] 2 2 4 2 2 3" xfId="3645" xr:uid="{EA84AB50-00F5-462C-8E4C-B899EA3C1235}"/>
    <cellStyle name="Comma [0] 2 2 4 2 2 3 2" xfId="8771" xr:uid="{66D227DF-E6BC-4C9E-930B-031BAD032BC5}"/>
    <cellStyle name="Comma [0] 2 2 4 2 2 3 2 2" xfId="24181" xr:uid="{CC9AB57E-49F4-48A9-BB38-45049057373E}"/>
    <cellStyle name="Comma [0] 2 2 4 2 2 3 3" xfId="13914" xr:uid="{FD478E7F-448D-4158-8346-EF5C2261BA55}"/>
    <cellStyle name="Comma [0] 2 2 4 2 2 3 3 2" xfId="29324" xr:uid="{577AE083-CE7A-4656-855A-39567A0636FB}"/>
    <cellStyle name="Comma [0] 2 2 4 2 2 3 4" xfId="19055" xr:uid="{ADB0CC4B-914F-4AC0-A201-828D2E53D143}"/>
    <cellStyle name="Comma [0] 2 2 4 2 2 4" xfId="6223" xr:uid="{622E82CD-EB8F-4BA7-B2F1-885D1CE29BC9}"/>
    <cellStyle name="Comma [0] 2 2 4 2 2 4 2" xfId="21633" xr:uid="{E6188EBC-A32D-4D03-B1A3-4DD73D1FE268}"/>
    <cellStyle name="Comma [0] 2 2 4 2 2 5" xfId="11366" xr:uid="{EF3A5A72-632C-4776-9E29-B8C446F14312}"/>
    <cellStyle name="Comma [0] 2 2 4 2 2 5 2" xfId="26776" xr:uid="{E3389FAF-4989-43EA-8665-651774DC55A5}"/>
    <cellStyle name="Comma [0] 2 2 4 2 2 6" xfId="16507" xr:uid="{39079F4E-E667-40D7-B435-B8AE90750C10}"/>
    <cellStyle name="Comma [0] 2 2 4 2 3" xfId="1717" xr:uid="{94C0CC32-FF12-43D9-B1E0-0E28C45CA444}"/>
    <cellStyle name="Comma [0] 2 2 4 2 3 2" xfId="4285" xr:uid="{F1D8F311-CDE7-482B-BD8F-D04DDD97FA5E}"/>
    <cellStyle name="Comma [0] 2 2 4 2 3 2 2" xfId="9411" xr:uid="{6559D158-4540-491B-9D2B-FAF001575E39}"/>
    <cellStyle name="Comma [0] 2 2 4 2 3 2 2 2" xfId="24821" xr:uid="{EF513538-0A2F-4DD4-8782-EA94950BED4F}"/>
    <cellStyle name="Comma [0] 2 2 4 2 3 2 3" xfId="14554" xr:uid="{86E639D6-4892-483E-AA07-01D4A43CAB9C}"/>
    <cellStyle name="Comma [0] 2 2 4 2 3 2 3 2" xfId="29964" xr:uid="{0C13E610-F73E-4FBD-893D-C57FA7B662EB}"/>
    <cellStyle name="Comma [0] 2 2 4 2 3 2 4" xfId="19695" xr:uid="{8EE81AA9-88A5-4EAB-9080-AC27DE428A31}"/>
    <cellStyle name="Comma [0] 2 2 4 2 3 3" xfId="6863" xr:uid="{04ADAC3D-DA94-4E04-A921-A1A44FC6D2EA}"/>
    <cellStyle name="Comma [0] 2 2 4 2 3 3 2" xfId="22273" xr:uid="{971A7259-19A4-465E-AE7E-72391C827C4D}"/>
    <cellStyle name="Comma [0] 2 2 4 2 3 4" xfId="12006" xr:uid="{43C75443-EF22-40B7-AE81-4B4C37D58197}"/>
    <cellStyle name="Comma [0] 2 2 4 2 3 4 2" xfId="27416" xr:uid="{CF073308-0405-4E9F-B79B-2864A858728B}"/>
    <cellStyle name="Comma [0] 2 2 4 2 3 5" xfId="17147" xr:uid="{7B20F9D0-AA0C-458A-8BC8-928D5DAB5203}"/>
    <cellStyle name="Comma [0] 2 2 4 2 4" xfId="3034" xr:uid="{FFC4A3F5-36E6-45D1-8E1F-EEC4953F3C8E}"/>
    <cellStyle name="Comma [0] 2 2 4 2 4 2" xfId="8160" xr:uid="{D5E13E4E-4EB5-4643-8C52-D149DEFB0E05}"/>
    <cellStyle name="Comma [0] 2 2 4 2 4 2 2" xfId="23570" xr:uid="{8758F874-B9E7-4F12-8C36-6BF0D4FA7E16}"/>
    <cellStyle name="Comma [0] 2 2 4 2 4 3" xfId="13303" xr:uid="{44131D56-C7B3-4C84-BFD0-982982C36DDC}"/>
    <cellStyle name="Comma [0] 2 2 4 2 4 3 2" xfId="28713" xr:uid="{01E95B7E-7959-4143-8111-D51F06DC9AD3}"/>
    <cellStyle name="Comma [0] 2 2 4 2 4 4" xfId="18444" xr:uid="{8D9A572F-9A5F-4CEF-AE60-436881010357}"/>
    <cellStyle name="Comma [0] 2 2 4 2 5" xfId="5612" xr:uid="{CFD7F7BE-6B12-4D43-9ABC-359325A1987D}"/>
    <cellStyle name="Comma [0] 2 2 4 2 5 2" xfId="21022" xr:uid="{B9EFD2D9-1568-4B27-89BD-7220AC5C4D5F}"/>
    <cellStyle name="Comma [0] 2 2 4 2 6" xfId="10755" xr:uid="{E1B579A0-8315-4685-8F9E-CEECFE16FA8E}"/>
    <cellStyle name="Comma [0] 2 2 4 2 6 2" xfId="26165" xr:uid="{01BE4CC3-D2D7-4AE3-AB45-789D4255DFBA}"/>
    <cellStyle name="Comma [0] 2 2 4 2 7" xfId="15896" xr:uid="{5F3CA3CD-10D1-43D2-93CA-9B12A895507A}"/>
    <cellStyle name="Comma [0] 2 2 4 3" xfId="781" xr:uid="{72837A07-477B-4317-86A5-29C4F4621412}"/>
    <cellStyle name="Comma [0] 2 2 4 3 2" xfId="2033" xr:uid="{21E435E3-51CC-4127-A638-09168AB6AFC2}"/>
    <cellStyle name="Comma [0] 2 2 4 3 2 2" xfId="4601" xr:uid="{42A6A389-B876-4DF9-9448-51804E0A37EC}"/>
    <cellStyle name="Comma [0] 2 2 4 3 2 2 2" xfId="9727" xr:uid="{15FEE0C8-36A4-4A44-92F8-CB9BAB388BA4}"/>
    <cellStyle name="Comma [0] 2 2 4 3 2 2 2 2" xfId="25137" xr:uid="{2E924C18-9BDC-472A-AB22-11408FDA4621}"/>
    <cellStyle name="Comma [0] 2 2 4 3 2 2 3" xfId="14870" xr:uid="{1BCBF8A3-72CA-4D78-AB89-AA51FDA1A459}"/>
    <cellStyle name="Comma [0] 2 2 4 3 2 2 3 2" xfId="30280" xr:uid="{1AC90558-DB7B-4F60-A0DA-F4D2735363C3}"/>
    <cellStyle name="Comma [0] 2 2 4 3 2 2 4" xfId="20011" xr:uid="{AA12D5B0-66A2-425F-8EB5-49336CB22BD9}"/>
    <cellStyle name="Comma [0] 2 2 4 3 2 3" xfId="7179" xr:uid="{36AFCDB9-6749-4ACD-93D2-2BC23FA5B92D}"/>
    <cellStyle name="Comma [0] 2 2 4 3 2 3 2" xfId="22589" xr:uid="{16E1E615-52C2-4298-BDEA-2615FE48C0EF}"/>
    <cellStyle name="Comma [0] 2 2 4 3 2 4" xfId="12322" xr:uid="{D4093E88-0F96-4F78-B635-AB0C284C7ACB}"/>
    <cellStyle name="Comma [0] 2 2 4 3 2 4 2" xfId="27732" xr:uid="{8D19ADE5-7942-42B9-8042-796FE2923ACC}"/>
    <cellStyle name="Comma [0] 2 2 4 3 2 5" xfId="17463" xr:uid="{58E57B45-2C6E-467E-A8D0-10527A47B574}"/>
    <cellStyle name="Comma [0] 2 2 4 3 3" xfId="3350" xr:uid="{97876A45-FB0F-4354-A4F9-2DADFB7E1C8C}"/>
    <cellStyle name="Comma [0] 2 2 4 3 3 2" xfId="8476" xr:uid="{A3F0ACEF-23E0-4E04-9C2D-D2E0BCDE8E31}"/>
    <cellStyle name="Comma [0] 2 2 4 3 3 2 2" xfId="23886" xr:uid="{DF13D526-3B66-41E4-81D0-BC8B9811AACE}"/>
    <cellStyle name="Comma [0] 2 2 4 3 3 3" xfId="13619" xr:uid="{12B4488E-4675-4893-92E5-79FBA74322AD}"/>
    <cellStyle name="Comma [0] 2 2 4 3 3 3 2" xfId="29029" xr:uid="{37D28049-24AE-43EF-B883-E5D6EFCA6DFA}"/>
    <cellStyle name="Comma [0] 2 2 4 3 3 4" xfId="18760" xr:uid="{0BD57404-306F-4825-B13A-93CE9D8397E6}"/>
    <cellStyle name="Comma [0] 2 2 4 3 4" xfId="5928" xr:uid="{C78F0EE0-05B3-4F05-9449-1986DDAE9C71}"/>
    <cellStyle name="Comma [0] 2 2 4 3 4 2" xfId="21338" xr:uid="{BD7FD652-7AD3-4D16-9145-B12AF1BDDCC2}"/>
    <cellStyle name="Comma [0] 2 2 4 3 5" xfId="11071" xr:uid="{1A7EB567-FF59-453D-8A64-8598142A0A61}"/>
    <cellStyle name="Comma [0] 2 2 4 3 5 2" xfId="26481" xr:uid="{5816DE28-77A1-4BBF-B982-D1A3085ADCA9}"/>
    <cellStyle name="Comma [0] 2 2 4 3 6" xfId="16212" xr:uid="{788D7C55-575B-46E1-B6ED-84A0DF969DF9}"/>
    <cellStyle name="Comma [0] 2 2 4 4" xfId="1422" xr:uid="{0CA77629-3D79-4126-86CD-487CE7A505BE}"/>
    <cellStyle name="Comma [0] 2 2 4 4 2" xfId="3990" xr:uid="{AD01686D-C629-4421-83DB-1BC2737571E8}"/>
    <cellStyle name="Comma [0] 2 2 4 4 2 2" xfId="9116" xr:uid="{25B88FA8-B50D-458D-B96E-A5B4F61F05FD}"/>
    <cellStyle name="Comma [0] 2 2 4 4 2 2 2" xfId="24526" xr:uid="{A770BF4F-DDA9-400E-BCB1-EDB5C864E1AA}"/>
    <cellStyle name="Comma [0] 2 2 4 4 2 3" xfId="14259" xr:uid="{9DF138A9-B65E-47BE-A82E-BECC71755989}"/>
    <cellStyle name="Comma [0] 2 2 4 4 2 3 2" xfId="29669" xr:uid="{89CCD060-1B14-42A8-8FD9-7FE9F2F32091}"/>
    <cellStyle name="Comma [0] 2 2 4 4 2 4" xfId="19400" xr:uid="{238A4EFF-331D-4AB2-9346-F5B36D274BAD}"/>
    <cellStyle name="Comma [0] 2 2 4 4 3" xfId="6568" xr:uid="{4AEB9222-E21D-428B-95A4-49A77D566D78}"/>
    <cellStyle name="Comma [0] 2 2 4 4 3 2" xfId="21978" xr:uid="{54D7B050-9E06-498E-9BC1-1D97A3E57C0E}"/>
    <cellStyle name="Comma [0] 2 2 4 4 4" xfId="11711" xr:uid="{3B6E94C2-9080-4FD9-9A91-06E6C0B79948}"/>
    <cellStyle name="Comma [0] 2 2 4 4 4 2" xfId="27121" xr:uid="{153F330B-7AC4-404F-B4A1-226D941AE3CB}"/>
    <cellStyle name="Comma [0] 2 2 4 4 5" xfId="16852" xr:uid="{826A9C45-CE8A-4606-85AD-F5BDFCFD279E}"/>
    <cellStyle name="Comma [0] 2 2 4 5" xfId="2739" xr:uid="{23FFCFE8-4A00-44AB-AF87-82E38B612665}"/>
    <cellStyle name="Comma [0] 2 2 4 5 2" xfId="7865" xr:uid="{9333A25A-6A05-415E-8DBF-77703A7068AA}"/>
    <cellStyle name="Comma [0] 2 2 4 5 2 2" xfId="23275" xr:uid="{2D0EA508-957C-41A1-9FD6-CF08BFD8C89D}"/>
    <cellStyle name="Comma [0] 2 2 4 5 3" xfId="13008" xr:uid="{149E9D1A-AC4A-4555-8F67-C8268EBAFCB7}"/>
    <cellStyle name="Comma [0] 2 2 4 5 3 2" xfId="28418" xr:uid="{FBA169BE-8726-4A79-A3A1-C2A173235998}"/>
    <cellStyle name="Comma [0] 2 2 4 5 4" xfId="18149" xr:uid="{A2BB8F7E-62CE-4FCC-888F-137A0760B8D6}"/>
    <cellStyle name="Comma [0] 2 2 4 6" xfId="5317" xr:uid="{55F40476-3636-4DF3-B443-BAC4042F34A6}"/>
    <cellStyle name="Comma [0] 2 2 4 6 2" xfId="20727" xr:uid="{D05431D3-E409-4FA9-A043-95A5C6D426A2}"/>
    <cellStyle name="Comma [0] 2 2 4 7" xfId="10460" xr:uid="{6302B526-F346-4A27-BAB9-39E2E9CB5D20}"/>
    <cellStyle name="Comma [0] 2 2 4 7 2" xfId="25870" xr:uid="{A4B9FD34-C8CC-4D1A-BCDA-2C396AF9C76E}"/>
    <cellStyle name="Comma [0] 2 2 4 8" xfId="15601" xr:uid="{7355844F-72EB-40B8-A8B0-007064610960}"/>
    <cellStyle name="Comma [0] 2 2 5" xfId="322" xr:uid="{CDBBCE0B-130D-4041-92C8-186C8B8C7EBB}"/>
    <cellStyle name="Comma [0] 2 2 5 2" xfId="934" xr:uid="{BEBE59D2-4C82-4F3E-B696-EFBB6E2CA0FA}"/>
    <cellStyle name="Comma [0] 2 2 5 2 2" xfId="2186" xr:uid="{E112B74C-F683-45E6-89BB-FC08DE9266A8}"/>
    <cellStyle name="Comma [0] 2 2 5 2 2 2" xfId="4754" xr:uid="{B10338D1-F546-4E2C-A4D5-410C1AFC03FB}"/>
    <cellStyle name="Comma [0] 2 2 5 2 2 2 2" xfId="9880" xr:uid="{BF5617B8-61E8-4B18-9AF4-14EE23DF1F3E}"/>
    <cellStyle name="Comma [0] 2 2 5 2 2 2 2 2" xfId="25290" xr:uid="{002CCC71-C7D2-4D20-9D35-440B1B868665}"/>
    <cellStyle name="Comma [0] 2 2 5 2 2 2 3" xfId="15023" xr:uid="{E571B02A-EC53-43F2-B86C-A3B55623961D}"/>
    <cellStyle name="Comma [0] 2 2 5 2 2 2 3 2" xfId="30433" xr:uid="{6205A379-EC11-46B5-A1E4-6D21038A80B8}"/>
    <cellStyle name="Comma [0] 2 2 5 2 2 2 4" xfId="20164" xr:uid="{963EA772-9B02-4716-BF28-7C41C1C25806}"/>
    <cellStyle name="Comma [0] 2 2 5 2 2 3" xfId="7332" xr:uid="{EA93BD48-DC26-4A76-8032-1A085C87F425}"/>
    <cellStyle name="Comma [0] 2 2 5 2 2 3 2" xfId="22742" xr:uid="{59F57684-57FA-4F85-BB7B-C947BDCC239B}"/>
    <cellStyle name="Comma [0] 2 2 5 2 2 4" xfId="12475" xr:uid="{DD170944-209E-4471-8475-8E15C5924645}"/>
    <cellStyle name="Comma [0] 2 2 5 2 2 4 2" xfId="27885" xr:uid="{67B6A2CC-A5D3-4C51-AFEF-695055F0C233}"/>
    <cellStyle name="Comma [0] 2 2 5 2 2 5" xfId="17616" xr:uid="{013E1F50-E48C-40D9-B367-11E8ABDA9F13}"/>
    <cellStyle name="Comma [0] 2 2 5 2 3" xfId="3503" xr:uid="{7AC12FA3-5B61-4E20-9011-841C2A23060F}"/>
    <cellStyle name="Comma [0] 2 2 5 2 3 2" xfId="8629" xr:uid="{86BCD92D-BC43-459E-B2F4-A92C796926DB}"/>
    <cellStyle name="Comma [0] 2 2 5 2 3 2 2" xfId="24039" xr:uid="{A82ECB1F-C594-458E-8E92-7BD05E907A86}"/>
    <cellStyle name="Comma [0] 2 2 5 2 3 3" xfId="13772" xr:uid="{A74CE2EF-A48C-44CD-AF60-D44426324EDB}"/>
    <cellStyle name="Comma [0] 2 2 5 2 3 3 2" xfId="29182" xr:uid="{B191098D-B735-41F7-8320-25A413988AD9}"/>
    <cellStyle name="Comma [0] 2 2 5 2 3 4" xfId="18913" xr:uid="{5B8DD0EC-690D-49AA-B797-824DD8BDF98C}"/>
    <cellStyle name="Comma [0] 2 2 5 2 4" xfId="6081" xr:uid="{E6C7E925-C8E6-4B95-96EC-E055B4838B2E}"/>
    <cellStyle name="Comma [0] 2 2 5 2 4 2" xfId="21491" xr:uid="{22CC944B-1D44-4EE0-A1CB-390C71A15A74}"/>
    <cellStyle name="Comma [0] 2 2 5 2 5" xfId="11224" xr:uid="{1FF87BFF-A75A-4688-B786-A448748F001D}"/>
    <cellStyle name="Comma [0] 2 2 5 2 5 2" xfId="26634" xr:uid="{115CE30B-4955-4A82-AC0C-CAF238119DC8}"/>
    <cellStyle name="Comma [0] 2 2 5 2 6" xfId="16365" xr:uid="{8D1292CA-4D01-491F-8A87-704D7E9A2111}"/>
    <cellStyle name="Comma [0] 2 2 5 3" xfId="1575" xr:uid="{A895BCEC-747D-4D23-AC7C-2C619CE0EF77}"/>
    <cellStyle name="Comma [0] 2 2 5 3 2" xfId="4143" xr:uid="{95A360DA-2313-4428-9508-FFFE94906CD6}"/>
    <cellStyle name="Comma [0] 2 2 5 3 2 2" xfId="9269" xr:uid="{854D6633-6061-4BD4-9718-5F4A6EA304AE}"/>
    <cellStyle name="Comma [0] 2 2 5 3 2 2 2" xfId="24679" xr:uid="{5F1FC585-CE1D-4652-B28A-C67B590F9340}"/>
    <cellStyle name="Comma [0] 2 2 5 3 2 3" xfId="14412" xr:uid="{8601EE01-1EF6-4C65-9D6A-8F3F4CCA43BA}"/>
    <cellStyle name="Comma [0] 2 2 5 3 2 3 2" xfId="29822" xr:uid="{82D18BA3-75A8-4806-A239-0891EB0DC00A}"/>
    <cellStyle name="Comma [0] 2 2 5 3 2 4" xfId="19553" xr:uid="{2F0103A8-9A6A-4E24-BA6D-D9CAF3150800}"/>
    <cellStyle name="Comma [0] 2 2 5 3 3" xfId="6721" xr:uid="{ADE7BB2A-5EDA-4BD9-AC44-76850DE6FF62}"/>
    <cellStyle name="Comma [0] 2 2 5 3 3 2" xfId="22131" xr:uid="{5AC6A086-3A65-4AF8-947D-9B15A2047AED}"/>
    <cellStyle name="Comma [0] 2 2 5 3 4" xfId="11864" xr:uid="{20BB6C92-44F1-4766-AAF8-F50E13B0483E}"/>
    <cellStyle name="Comma [0] 2 2 5 3 4 2" xfId="27274" xr:uid="{006EB251-6562-416C-9AD4-3604A0D57329}"/>
    <cellStyle name="Comma [0] 2 2 5 3 5" xfId="17005" xr:uid="{0F620682-22CE-465F-A113-0C8D1586D47B}"/>
    <cellStyle name="Comma [0] 2 2 5 4" xfId="2892" xr:uid="{F4DD7580-F5B7-4B07-BC4C-338A39F8475C}"/>
    <cellStyle name="Comma [0] 2 2 5 4 2" xfId="8018" xr:uid="{1F732F99-DEFB-4342-9C15-01F5676DAEDA}"/>
    <cellStyle name="Comma [0] 2 2 5 4 2 2" xfId="23428" xr:uid="{539E3D89-0C39-4D0B-8542-9ADE835FC50B}"/>
    <cellStyle name="Comma [0] 2 2 5 4 3" xfId="13161" xr:uid="{291BD7C3-73DF-4158-8168-18DF41023C9D}"/>
    <cellStyle name="Comma [0] 2 2 5 4 3 2" xfId="28571" xr:uid="{415F08A3-2435-43EE-84A3-E5C9AE66565C}"/>
    <cellStyle name="Comma [0] 2 2 5 4 4" xfId="18302" xr:uid="{4C9F0B5B-160F-476D-BAD4-11DF54760AF0}"/>
    <cellStyle name="Comma [0] 2 2 5 5" xfId="5470" xr:uid="{5ECA0A16-D0CD-4467-8E15-70F328604A1B}"/>
    <cellStyle name="Comma [0] 2 2 5 5 2" xfId="20880" xr:uid="{73C42D8F-DEB1-4AF4-858B-E7A044A2A788}"/>
    <cellStyle name="Comma [0] 2 2 5 6" xfId="10613" xr:uid="{B20A9462-7814-42E8-BF00-CB417396CDB9}"/>
    <cellStyle name="Comma [0] 2 2 5 6 2" xfId="26023" xr:uid="{037127E4-6182-4C85-A55A-B11E344ED81E}"/>
    <cellStyle name="Comma [0] 2 2 5 7" xfId="15754" xr:uid="{9585C507-AF69-4456-B103-A163E427C22E}"/>
    <cellStyle name="Comma [0] 2 2 6" xfId="639" xr:uid="{61C5C7EA-7D65-4229-A448-4CE0A3D03F7C}"/>
    <cellStyle name="Comma [0] 2 2 6 2" xfId="1891" xr:uid="{01257C2B-CF21-49D9-BFF0-EC041E3DC2AA}"/>
    <cellStyle name="Comma [0] 2 2 6 2 2" xfId="4459" xr:uid="{B5ABA760-6968-4307-85FB-D05D17011694}"/>
    <cellStyle name="Comma [0] 2 2 6 2 2 2" xfId="9585" xr:uid="{89A1E6F1-9757-4EB9-8303-F88EB1938167}"/>
    <cellStyle name="Comma [0] 2 2 6 2 2 2 2" xfId="24995" xr:uid="{4A921C4F-D292-4599-8B90-55F9BD5F791F}"/>
    <cellStyle name="Comma [0] 2 2 6 2 2 3" xfId="14728" xr:uid="{E83D7963-65F5-4B54-9D10-5C8FC17EB4F8}"/>
    <cellStyle name="Comma [0] 2 2 6 2 2 3 2" xfId="30138" xr:uid="{51A8C7D6-769D-42AC-8813-FA5A66E7FA63}"/>
    <cellStyle name="Comma [0] 2 2 6 2 2 4" xfId="19869" xr:uid="{53AD894D-A270-49B6-AFFD-EF72EB356F74}"/>
    <cellStyle name="Comma [0] 2 2 6 2 3" xfId="7037" xr:uid="{873A9B0C-C297-413D-98C8-D68A178C71D7}"/>
    <cellStyle name="Comma [0] 2 2 6 2 3 2" xfId="22447" xr:uid="{2760E6E7-B443-4CB3-B024-1C082E582F63}"/>
    <cellStyle name="Comma [0] 2 2 6 2 4" xfId="12180" xr:uid="{047AF841-8A93-40EB-9B99-4068D4EA6E10}"/>
    <cellStyle name="Comma [0] 2 2 6 2 4 2" xfId="27590" xr:uid="{6765604B-6A16-4871-BABD-813512B11246}"/>
    <cellStyle name="Comma [0] 2 2 6 2 5" xfId="17321" xr:uid="{E5FADDA7-69D6-4A26-8CC5-88B3D886C2B8}"/>
    <cellStyle name="Comma [0] 2 2 6 3" xfId="3208" xr:uid="{5D9DD357-9EDE-44C3-93AE-28031E34A09D}"/>
    <cellStyle name="Comma [0] 2 2 6 3 2" xfId="8334" xr:uid="{F70BE5FA-30A6-4BCE-8F12-38CAB1570292}"/>
    <cellStyle name="Comma [0] 2 2 6 3 2 2" xfId="23744" xr:uid="{4B53835F-E111-4B5A-B8F8-A4491E9FE12D}"/>
    <cellStyle name="Comma [0] 2 2 6 3 3" xfId="13477" xr:uid="{B67DD1F7-A58A-4CC8-8975-C1CCB76F5000}"/>
    <cellStyle name="Comma [0] 2 2 6 3 3 2" xfId="28887" xr:uid="{CC071FD2-77D9-46B6-B858-B01B3422D477}"/>
    <cellStyle name="Comma [0] 2 2 6 3 4" xfId="18618" xr:uid="{A12DB5BA-0F66-4F9F-9BBD-B35AB0F88C74}"/>
    <cellStyle name="Comma [0] 2 2 6 4" xfId="5786" xr:uid="{28913D55-8366-4032-8D74-BAC4564F9679}"/>
    <cellStyle name="Comma [0] 2 2 6 4 2" xfId="21196" xr:uid="{BC7A8C35-55F6-4C40-BF5F-C3EB7B603150}"/>
    <cellStyle name="Comma [0] 2 2 6 5" xfId="10929" xr:uid="{8FA0F191-3E78-4724-A358-3F5E9F10D647}"/>
    <cellStyle name="Comma [0] 2 2 6 5 2" xfId="26339" xr:uid="{FA3B7619-F03B-48F7-8F88-A071EDCF3024}"/>
    <cellStyle name="Comma [0] 2 2 6 6" xfId="16070" xr:uid="{841C0B09-18FD-4C4A-A4D7-494BA005A09D}"/>
    <cellStyle name="Comma [0] 2 2 7" xfId="1280" xr:uid="{88788DEF-4E45-4D7E-AA46-89BFCE5DAED4}"/>
    <cellStyle name="Comma [0] 2 2 7 2" xfId="3848" xr:uid="{D507C754-B4CC-42C8-B659-A9F4922A9DF7}"/>
    <cellStyle name="Comma [0] 2 2 7 2 2" xfId="8974" xr:uid="{61BB8A6C-0C4B-4E5F-8B71-9E856C8BB07C}"/>
    <cellStyle name="Comma [0] 2 2 7 2 2 2" xfId="24384" xr:uid="{70CEF571-4AF4-4FF2-BC9B-AB34D42C0113}"/>
    <cellStyle name="Comma [0] 2 2 7 2 3" xfId="14117" xr:uid="{F08E8D77-4B7D-47EB-8EBC-38B283FDDC8F}"/>
    <cellStyle name="Comma [0] 2 2 7 2 3 2" xfId="29527" xr:uid="{397951EF-08F2-4272-8EA4-052B8C88AA94}"/>
    <cellStyle name="Comma [0] 2 2 7 2 4" xfId="19258" xr:uid="{E3F3D555-D727-44AF-B4D6-2CB1D5130D08}"/>
    <cellStyle name="Comma [0] 2 2 7 3" xfId="6426" xr:uid="{D1097FAD-6D2D-4360-A3E3-9FD3C8AE6AAB}"/>
    <cellStyle name="Comma [0] 2 2 7 3 2" xfId="21836" xr:uid="{54A56EA3-0C61-49CB-90F1-41FA97366063}"/>
    <cellStyle name="Comma [0] 2 2 7 4" xfId="11569" xr:uid="{3CE271F4-F6D2-4FE1-879C-4B82B2E93F00}"/>
    <cellStyle name="Comma [0] 2 2 7 4 2" xfId="26979" xr:uid="{042A68D9-8464-48D2-883D-972044735DC8}"/>
    <cellStyle name="Comma [0] 2 2 7 5" xfId="16710" xr:uid="{122D8887-2D4B-46DB-B3DF-4F2DF9E795D9}"/>
    <cellStyle name="Comma [0] 2 2 8" xfId="2544" xr:uid="{CBED808B-BA8B-45E6-81B9-85BB777CD202}"/>
    <cellStyle name="Comma [0] 2 2 8 2" xfId="5112" xr:uid="{11F00F2A-5A85-40B1-96A8-912FB3C1FE2A}"/>
    <cellStyle name="Comma [0] 2 2 8 2 2" xfId="10238" xr:uid="{55A5CE26-0153-4CB2-8917-E17B83B5DDD5}"/>
    <cellStyle name="Comma [0] 2 2 8 2 2 2" xfId="25648" xr:uid="{CBC95F2E-7D2B-4703-A801-AB261ACCA334}"/>
    <cellStyle name="Comma [0] 2 2 8 2 3" xfId="15381" xr:uid="{8772DA56-7EB5-480D-B553-57A144E5A60C}"/>
    <cellStyle name="Comma [0] 2 2 8 2 3 2" xfId="30791" xr:uid="{49A759D3-262D-4266-BF86-A49DE445C9F9}"/>
    <cellStyle name="Comma [0] 2 2 8 2 4" xfId="20522" xr:uid="{EB8D728C-18C9-4D86-A0FD-693F57806874}"/>
    <cellStyle name="Comma [0] 2 2 8 3" xfId="7690" xr:uid="{88DDB172-8BF8-4186-BF45-CF57F8586F49}"/>
    <cellStyle name="Comma [0] 2 2 8 3 2" xfId="23100" xr:uid="{B18BF08E-D364-40AD-9F4E-906C9CF10F9F}"/>
    <cellStyle name="Comma [0] 2 2 8 4" xfId="12833" xr:uid="{0243ACA2-0437-4A32-990D-1C9B2457993A}"/>
    <cellStyle name="Comma [0] 2 2 8 4 2" xfId="28243" xr:uid="{35324898-EB17-4046-BB67-933D166D73CA}"/>
    <cellStyle name="Comma [0] 2 2 8 5" xfId="17974" xr:uid="{0A180C08-E0F0-45CA-9945-F4F437D2776E}"/>
    <cellStyle name="Comma [0] 2 2 9" xfId="2598" xr:uid="{7F7C1CF6-6B5D-4440-9EF8-1D8EA7B9AADE}"/>
    <cellStyle name="Comma [0] 2 2 9 2" xfId="7724" xr:uid="{0B83C0EC-77C7-4EB7-9E83-900465CDAD31}"/>
    <cellStyle name="Comma [0] 2 2 9 2 2" xfId="23134" xr:uid="{FEA4C511-A1C1-411B-8A19-9873388E8F9D}"/>
    <cellStyle name="Comma [0] 2 2 9 3" xfId="12867" xr:uid="{12E35968-CC03-45EF-A70A-AC5044BB2FED}"/>
    <cellStyle name="Comma [0] 2 2 9 3 2" xfId="28277" xr:uid="{708F5CDE-9DE8-4DFE-865B-FE2D2DA4265C}"/>
    <cellStyle name="Comma [0] 2 2 9 4" xfId="18008" xr:uid="{7FE20DF4-21C0-48D9-8D67-220D47684B45}"/>
    <cellStyle name="Comma [0] 2 20" xfId="30883" xr:uid="{E788F7D6-270C-4216-8188-84930A5B46C8}"/>
    <cellStyle name="Comma [0] 2 3" xfId="39" xr:uid="{797D288C-C5C7-4F24-BFDB-2C1780659DB5}"/>
    <cellStyle name="Comma [0] 2 3 10" xfId="15481" xr:uid="{F9E9D57F-8B15-4EE1-BBB1-B8C736FB3314}"/>
    <cellStyle name="Comma [0] 2 3 2" xfId="118" xr:uid="{D6EAD35C-E6D1-4371-8694-D0BEAF696EE0}"/>
    <cellStyle name="Comma [0] 2 3 2 2" xfId="261" xr:uid="{24C527CC-73D0-4818-8A8C-57981E70CED4}"/>
    <cellStyle name="Comma [0] 2 3 2 2 2" xfId="557" xr:uid="{53A9B17C-2BFB-437A-BC6A-FF4C66B33371}"/>
    <cellStyle name="Comma [0] 2 3 2 2 2 2" xfId="1169" xr:uid="{D87BB68A-5E51-478F-84C8-0A8ADD062F21}"/>
    <cellStyle name="Comma [0] 2 3 2 2 2 2 2" xfId="2421" xr:uid="{1A77975B-25DB-4433-9841-42EF4EA03890}"/>
    <cellStyle name="Comma [0] 2 3 2 2 2 2 2 2" xfId="4989" xr:uid="{507FB4F8-8581-4B37-ABF6-D502F8907797}"/>
    <cellStyle name="Comma [0] 2 3 2 2 2 2 2 2 2" xfId="10115" xr:uid="{E33F0CAB-8B6C-4939-9C41-55CDD0BFDFBD}"/>
    <cellStyle name="Comma [0] 2 3 2 2 2 2 2 2 2 2" xfId="25525" xr:uid="{E536CADF-FED7-4DB0-A2C4-D02D7D922F9A}"/>
    <cellStyle name="Comma [0] 2 3 2 2 2 2 2 2 3" xfId="15258" xr:uid="{6A8AF04C-6A1D-4176-B446-44BCE9B1CC2E}"/>
    <cellStyle name="Comma [0] 2 3 2 2 2 2 2 2 3 2" xfId="30668" xr:uid="{C192588B-5E04-41E6-A97C-AC7FEBEDF4CD}"/>
    <cellStyle name="Comma [0] 2 3 2 2 2 2 2 2 4" xfId="20399" xr:uid="{19C5F3CC-495D-4DE8-BF19-8855062A4373}"/>
    <cellStyle name="Comma [0] 2 3 2 2 2 2 2 3" xfId="7567" xr:uid="{B86E5E37-0099-41C3-9020-2D9ECA59C71B}"/>
    <cellStyle name="Comma [0] 2 3 2 2 2 2 2 3 2" xfId="22977" xr:uid="{B076962E-511D-4AC7-83BF-5D6B4D7FBC24}"/>
    <cellStyle name="Comma [0] 2 3 2 2 2 2 2 4" xfId="12710" xr:uid="{72D6739C-929F-4C79-866A-5ECDFE8F7459}"/>
    <cellStyle name="Comma [0] 2 3 2 2 2 2 2 4 2" xfId="28120" xr:uid="{FF7AC816-6890-4FBF-BEB3-5C71DCBC596A}"/>
    <cellStyle name="Comma [0] 2 3 2 2 2 2 2 5" xfId="17851" xr:uid="{0DAA14A6-1165-41E1-8186-DBDC562EAAAF}"/>
    <cellStyle name="Comma [0] 2 3 2 2 2 2 3" xfId="3738" xr:uid="{E5E6DA45-6A14-44C8-97EC-62FC26DD700E}"/>
    <cellStyle name="Comma [0] 2 3 2 2 2 2 3 2" xfId="8864" xr:uid="{B31197B0-81E5-4469-B4F7-62DCC7A987CE}"/>
    <cellStyle name="Comma [0] 2 3 2 2 2 2 3 2 2" xfId="24274" xr:uid="{1AE01B1F-3452-4DC9-B123-71EEA392874B}"/>
    <cellStyle name="Comma [0] 2 3 2 2 2 2 3 3" xfId="14007" xr:uid="{EB7636DC-32FC-4611-BD74-5C4616082DDB}"/>
    <cellStyle name="Comma [0] 2 3 2 2 2 2 3 3 2" xfId="29417" xr:uid="{BA88C500-C7E7-4843-85D9-AE66F68EF552}"/>
    <cellStyle name="Comma [0] 2 3 2 2 2 2 3 4" xfId="19148" xr:uid="{D337FEF7-FBA3-496C-92AD-78AED2FFCCFD}"/>
    <cellStyle name="Comma [0] 2 3 2 2 2 2 4" xfId="6316" xr:uid="{2C264669-A1CA-42EB-97AA-FD30BB369FEC}"/>
    <cellStyle name="Comma [0] 2 3 2 2 2 2 4 2" xfId="21726" xr:uid="{F9492D61-E9D0-4E44-91D3-F27331300DD9}"/>
    <cellStyle name="Comma [0] 2 3 2 2 2 2 5" xfId="11459" xr:uid="{528496CC-91AA-4DFE-A536-A8402CAD414F}"/>
    <cellStyle name="Comma [0] 2 3 2 2 2 2 5 2" xfId="26869" xr:uid="{F5D72F34-3DAA-484B-8DDE-69F2330721F2}"/>
    <cellStyle name="Comma [0] 2 3 2 2 2 2 6" xfId="16600" xr:uid="{14C73FFC-1E4E-47A4-B0E8-0767BCF18054}"/>
    <cellStyle name="Comma [0] 2 3 2 2 2 3" xfId="1810" xr:uid="{6CF1A677-67E2-4DB2-A681-6BAEB6BB269C}"/>
    <cellStyle name="Comma [0] 2 3 2 2 2 3 2" xfId="4378" xr:uid="{730C5DD5-BDBB-4DA5-9159-7656B46FC891}"/>
    <cellStyle name="Comma [0] 2 3 2 2 2 3 2 2" xfId="9504" xr:uid="{9FBBF4B6-3FDE-43D7-A749-B5EAC465E9CA}"/>
    <cellStyle name="Comma [0] 2 3 2 2 2 3 2 2 2" xfId="24914" xr:uid="{0815B26F-9692-4796-AC25-E9EA4E0F4728}"/>
    <cellStyle name="Comma [0] 2 3 2 2 2 3 2 3" xfId="14647" xr:uid="{AEFADF57-69E2-4645-8B81-E944FEA517D7}"/>
    <cellStyle name="Comma [0] 2 3 2 2 2 3 2 3 2" xfId="30057" xr:uid="{14EBF0EB-FD77-457E-8AF9-B6CD40EDD1F1}"/>
    <cellStyle name="Comma [0] 2 3 2 2 2 3 2 4" xfId="19788" xr:uid="{66FC635B-9CA7-4259-B093-AB2EE1212F7D}"/>
    <cellStyle name="Comma [0] 2 3 2 2 2 3 3" xfId="6956" xr:uid="{4688A9D1-0C18-4FF1-8AD9-258245EBDD47}"/>
    <cellStyle name="Comma [0] 2 3 2 2 2 3 3 2" xfId="22366" xr:uid="{F305BBCA-C21B-4DEE-BE64-D3C338F4F36D}"/>
    <cellStyle name="Comma [0] 2 3 2 2 2 3 4" xfId="12099" xr:uid="{794D1978-8F84-448A-BAC2-C41062734E57}"/>
    <cellStyle name="Comma [0] 2 3 2 2 2 3 4 2" xfId="27509" xr:uid="{0FB5AB43-BF2B-4217-AFFE-4C8616D4DE91}"/>
    <cellStyle name="Comma [0] 2 3 2 2 2 3 5" xfId="17240" xr:uid="{F97339EF-CD24-4B56-ACDB-3849B23BF26A}"/>
    <cellStyle name="Comma [0] 2 3 2 2 2 4" xfId="3127" xr:uid="{4AEAA4A2-1E56-4ECD-88CA-6A0C6A600CE8}"/>
    <cellStyle name="Comma [0] 2 3 2 2 2 4 2" xfId="8253" xr:uid="{3862133F-B3F4-47A4-A402-600EEE414B1A}"/>
    <cellStyle name="Comma [0] 2 3 2 2 2 4 2 2" xfId="23663" xr:uid="{92E2F921-54FB-477C-81EB-94E853B204E4}"/>
    <cellStyle name="Comma [0] 2 3 2 2 2 4 3" xfId="13396" xr:uid="{2EC1EDF8-FA8F-4C3C-BD9D-B0A8F68E21DE}"/>
    <cellStyle name="Comma [0] 2 3 2 2 2 4 3 2" xfId="28806" xr:uid="{F76E8CCF-B807-42C8-BEB5-0C0E7B7B8885}"/>
    <cellStyle name="Comma [0] 2 3 2 2 2 4 4" xfId="18537" xr:uid="{ABD2342E-2C42-48C3-9241-9CE776FFB4EA}"/>
    <cellStyle name="Comma [0] 2 3 2 2 2 5" xfId="5705" xr:uid="{B42BB8A8-EF73-4584-8C38-075CC9A6A594}"/>
    <cellStyle name="Comma [0] 2 3 2 2 2 5 2" xfId="21115" xr:uid="{5CD7966D-98F3-4625-A2B2-3D94D423F511}"/>
    <cellStyle name="Comma [0] 2 3 2 2 2 6" xfId="10848" xr:uid="{A13FA1AC-47B1-4DEF-ABEF-E50D7934245B}"/>
    <cellStyle name="Comma [0] 2 3 2 2 2 6 2" xfId="26258" xr:uid="{07A55D12-638C-4B51-B8B2-F1039DA3CB92}"/>
    <cellStyle name="Comma [0] 2 3 2 2 2 7" xfId="15989" xr:uid="{FFD629CE-DB05-40A7-BEF5-03DFBC148F9B}"/>
    <cellStyle name="Comma [0] 2 3 2 2 3" xfId="874" xr:uid="{F19BEB00-11ED-46C6-B4B5-66FA39BD0A02}"/>
    <cellStyle name="Comma [0] 2 3 2 2 3 2" xfId="2126" xr:uid="{4BE18958-FF6E-4074-B2A1-AA5178134716}"/>
    <cellStyle name="Comma [0] 2 3 2 2 3 2 2" xfId="4694" xr:uid="{E4A76071-2208-448B-9268-C0933923496C}"/>
    <cellStyle name="Comma [0] 2 3 2 2 3 2 2 2" xfId="9820" xr:uid="{A3012CCB-3964-47D1-A0EC-AE8C475ABCBA}"/>
    <cellStyle name="Comma [0] 2 3 2 2 3 2 2 2 2" xfId="25230" xr:uid="{9E7DEA5E-F48C-42A1-890C-1C98C0BB774B}"/>
    <cellStyle name="Comma [0] 2 3 2 2 3 2 2 3" xfId="14963" xr:uid="{85FCB57C-718C-4684-8BB4-C7C254C53793}"/>
    <cellStyle name="Comma [0] 2 3 2 2 3 2 2 3 2" xfId="30373" xr:uid="{6B64192A-EC5B-46FF-B2F3-F8E1F92597A4}"/>
    <cellStyle name="Comma [0] 2 3 2 2 3 2 2 4" xfId="20104" xr:uid="{DDB44809-E542-4ADF-B60F-67EF76CB065D}"/>
    <cellStyle name="Comma [0] 2 3 2 2 3 2 3" xfId="7272" xr:uid="{1F93FC00-1833-45BB-96F6-AD62AF29B5DB}"/>
    <cellStyle name="Comma [0] 2 3 2 2 3 2 3 2" xfId="22682" xr:uid="{EE8735ED-A7D5-4EB5-B030-A6B083F5CB20}"/>
    <cellStyle name="Comma [0] 2 3 2 2 3 2 4" xfId="12415" xr:uid="{50A7B3C7-2F0E-4E9D-A94B-118AE060ED3F}"/>
    <cellStyle name="Comma [0] 2 3 2 2 3 2 4 2" xfId="27825" xr:uid="{BF9D12BB-66B9-4A0A-8E4C-3CF618EF2B27}"/>
    <cellStyle name="Comma [0] 2 3 2 2 3 2 5" xfId="17556" xr:uid="{7C761C21-0A94-4E19-981A-241D81B2D5FE}"/>
    <cellStyle name="Comma [0] 2 3 2 2 3 3" xfId="3443" xr:uid="{2D282CE6-BFD6-4FCE-B5AE-BCF317201FA6}"/>
    <cellStyle name="Comma [0] 2 3 2 2 3 3 2" xfId="8569" xr:uid="{605E3723-704C-4AA3-A8A6-D2C545E2B539}"/>
    <cellStyle name="Comma [0] 2 3 2 2 3 3 2 2" xfId="23979" xr:uid="{83A019D5-6E38-4FB6-8E25-48E0393A91E7}"/>
    <cellStyle name="Comma [0] 2 3 2 2 3 3 3" xfId="13712" xr:uid="{430CB7C1-EFF8-4C36-B272-562C5312AAE8}"/>
    <cellStyle name="Comma [0] 2 3 2 2 3 3 3 2" xfId="29122" xr:uid="{074DB816-8064-4C2D-AB70-96219C2C1572}"/>
    <cellStyle name="Comma [0] 2 3 2 2 3 3 4" xfId="18853" xr:uid="{78CABCF4-F310-48DA-9868-9229A7D14855}"/>
    <cellStyle name="Comma [0] 2 3 2 2 3 4" xfId="6021" xr:uid="{2918F00E-258D-4E39-816A-6998F47B9B8B}"/>
    <cellStyle name="Comma [0] 2 3 2 2 3 4 2" xfId="21431" xr:uid="{BF0FBB4C-239D-4D7C-AE7E-FFF38F018BF2}"/>
    <cellStyle name="Comma [0] 2 3 2 2 3 5" xfId="11164" xr:uid="{D1272739-EED4-4605-A458-41DFAC38F0BA}"/>
    <cellStyle name="Comma [0] 2 3 2 2 3 5 2" xfId="26574" xr:uid="{DD32DA6D-2279-4830-A9F0-6225E5EE2EA9}"/>
    <cellStyle name="Comma [0] 2 3 2 2 3 6" xfId="16305" xr:uid="{A877C0C5-58E1-45A3-8F67-1438FFABA825}"/>
    <cellStyle name="Comma [0] 2 3 2 2 4" xfId="1515" xr:uid="{F957D736-0D17-4992-AD8A-B114988D45EA}"/>
    <cellStyle name="Comma [0] 2 3 2 2 4 2" xfId="4083" xr:uid="{A2509EA4-AF9A-427E-8F38-468786CE4239}"/>
    <cellStyle name="Comma [0] 2 3 2 2 4 2 2" xfId="9209" xr:uid="{349A9E2A-6DA7-4164-8BED-DB374B5838F0}"/>
    <cellStyle name="Comma [0] 2 3 2 2 4 2 2 2" xfId="24619" xr:uid="{5B055666-CFF8-463C-98D8-9CFA5FAC73DE}"/>
    <cellStyle name="Comma [0] 2 3 2 2 4 2 3" xfId="14352" xr:uid="{D3B6EF84-C674-4097-8E9E-78C576F119AE}"/>
    <cellStyle name="Comma [0] 2 3 2 2 4 2 3 2" xfId="29762" xr:uid="{186E770E-0F94-4C2C-BF58-E282FC5360A6}"/>
    <cellStyle name="Comma [0] 2 3 2 2 4 2 4" xfId="19493" xr:uid="{8E9A9A21-5A7C-4706-B2D6-1F75BDA9273B}"/>
    <cellStyle name="Comma [0] 2 3 2 2 4 3" xfId="6661" xr:uid="{66F65EB0-A35E-466F-84F9-A700009A2434}"/>
    <cellStyle name="Comma [0] 2 3 2 2 4 3 2" xfId="22071" xr:uid="{65412BFB-BEB9-4C24-B351-164ED4372430}"/>
    <cellStyle name="Comma [0] 2 3 2 2 4 4" xfId="11804" xr:uid="{FB9C05E8-C944-4BF7-A297-28556A86F570}"/>
    <cellStyle name="Comma [0] 2 3 2 2 4 4 2" xfId="27214" xr:uid="{B1F0A2A1-3D56-4F87-A275-F41AE057B8CE}"/>
    <cellStyle name="Comma [0] 2 3 2 2 4 5" xfId="16945" xr:uid="{6EC0791B-E44F-4BB0-AB6A-2ECFABF80D78}"/>
    <cellStyle name="Comma [0] 2 3 2 2 5" xfId="2832" xr:uid="{1AE30767-6453-4CC7-B104-27466DA351DC}"/>
    <cellStyle name="Comma [0] 2 3 2 2 5 2" xfId="7958" xr:uid="{7567AA89-1C7B-455A-8546-630089A30246}"/>
    <cellStyle name="Comma [0] 2 3 2 2 5 2 2" xfId="23368" xr:uid="{41673BF2-BBE3-4494-9FBE-400F381373B9}"/>
    <cellStyle name="Comma [0] 2 3 2 2 5 3" xfId="13101" xr:uid="{65DAD833-B579-43E1-A52D-7914D6CC8957}"/>
    <cellStyle name="Comma [0] 2 3 2 2 5 3 2" xfId="28511" xr:uid="{ADE8C947-C36D-49DF-ADFA-66CEBC9F05BB}"/>
    <cellStyle name="Comma [0] 2 3 2 2 5 4" xfId="18242" xr:uid="{5FAEC1F0-F866-4E3D-9EC7-55E2B6F9BC6A}"/>
    <cellStyle name="Comma [0] 2 3 2 2 6" xfId="5410" xr:uid="{1D05C89D-5552-4CC7-93D9-F67C53238BB6}"/>
    <cellStyle name="Comma [0] 2 3 2 2 6 2" xfId="20820" xr:uid="{17F31A46-586A-4349-8C2E-E3C131C2A8C6}"/>
    <cellStyle name="Comma [0] 2 3 2 2 7" xfId="10553" xr:uid="{6301C3B9-7217-468F-86B5-A42F16C0A061}"/>
    <cellStyle name="Comma [0] 2 3 2 2 7 2" xfId="25963" xr:uid="{35C5C9FD-6C9C-4F90-B074-BD246361A2D1}"/>
    <cellStyle name="Comma [0] 2 3 2 2 8" xfId="15694" xr:uid="{5BE65539-78C1-4AEB-BD8F-1C26ADEEF9D8}"/>
    <cellStyle name="Comma [0] 2 3 2 3" xfId="415" xr:uid="{4EC5AEC3-C1E1-4F45-ACDC-30CB30A1467C}"/>
    <cellStyle name="Comma [0] 2 3 2 3 2" xfId="1027" xr:uid="{2631D5EA-B05B-4962-835B-464BE65A9F5C}"/>
    <cellStyle name="Comma [0] 2 3 2 3 2 2" xfId="2279" xr:uid="{C4796311-C532-47B9-9E66-26D468383972}"/>
    <cellStyle name="Comma [0] 2 3 2 3 2 2 2" xfId="4847" xr:uid="{E85CC720-934F-4215-97E9-6E53222E159E}"/>
    <cellStyle name="Comma [0] 2 3 2 3 2 2 2 2" xfId="9973" xr:uid="{440ABF56-0E96-4611-A4BB-6C27E42DCF91}"/>
    <cellStyle name="Comma [0] 2 3 2 3 2 2 2 2 2" xfId="25383" xr:uid="{FC6AD1D7-6DC4-4CC3-9073-F5B5C85CC157}"/>
    <cellStyle name="Comma [0] 2 3 2 3 2 2 2 3" xfId="15116" xr:uid="{42A807DB-630E-4F8F-8ECD-55D85256B3DF}"/>
    <cellStyle name="Comma [0] 2 3 2 3 2 2 2 3 2" xfId="30526" xr:uid="{F6096351-3766-4865-8803-746FA444727D}"/>
    <cellStyle name="Comma [0] 2 3 2 3 2 2 2 4" xfId="20257" xr:uid="{FDF3793A-A433-4160-B628-138EACCEB544}"/>
    <cellStyle name="Comma [0] 2 3 2 3 2 2 3" xfId="7425" xr:uid="{9B731CF6-FCA4-43D7-97C0-467B8E77FF04}"/>
    <cellStyle name="Comma [0] 2 3 2 3 2 2 3 2" xfId="22835" xr:uid="{1857455C-F6A3-4E5D-B9D2-CEBEB7402B86}"/>
    <cellStyle name="Comma [0] 2 3 2 3 2 2 4" xfId="12568" xr:uid="{DA8159FC-3E2E-49BD-8DAA-0A6446427769}"/>
    <cellStyle name="Comma [0] 2 3 2 3 2 2 4 2" xfId="27978" xr:uid="{2637CA96-E0CC-4A9E-862D-189D52C92DDC}"/>
    <cellStyle name="Comma [0] 2 3 2 3 2 2 5" xfId="17709" xr:uid="{E608E379-D54F-409E-951A-6351C02B0E5F}"/>
    <cellStyle name="Comma [0] 2 3 2 3 2 3" xfId="3596" xr:uid="{DD698646-15D2-4C2B-8159-4DAFF90577C7}"/>
    <cellStyle name="Comma [0] 2 3 2 3 2 3 2" xfId="8722" xr:uid="{772F1F59-5D63-4F2E-B9C9-8826324EA55D}"/>
    <cellStyle name="Comma [0] 2 3 2 3 2 3 2 2" xfId="24132" xr:uid="{FF034C9E-AA20-462E-B1B4-14F0ADB51292}"/>
    <cellStyle name="Comma [0] 2 3 2 3 2 3 3" xfId="13865" xr:uid="{90A77540-B93D-4AFE-A7B3-8185237913E5}"/>
    <cellStyle name="Comma [0] 2 3 2 3 2 3 3 2" xfId="29275" xr:uid="{F2AA77AB-088D-4DF3-9D05-F7DAA9CDDC81}"/>
    <cellStyle name="Comma [0] 2 3 2 3 2 3 4" xfId="19006" xr:uid="{21356C1E-1899-4EC0-9A21-C486AAFA95AD}"/>
    <cellStyle name="Comma [0] 2 3 2 3 2 4" xfId="6174" xr:uid="{B24A65B9-EC5B-43B3-9FCF-6EBC96BB35B7}"/>
    <cellStyle name="Comma [0] 2 3 2 3 2 4 2" xfId="21584" xr:uid="{D79DD3A1-57A8-4287-BAC1-C2F3BDE42E29}"/>
    <cellStyle name="Comma [0] 2 3 2 3 2 5" xfId="11317" xr:uid="{2FB2C367-CE0B-4EFC-BCE3-474CAD34D30F}"/>
    <cellStyle name="Comma [0] 2 3 2 3 2 5 2" xfId="26727" xr:uid="{AE39F413-CB20-4D05-880C-BCAE6FF0EBB5}"/>
    <cellStyle name="Comma [0] 2 3 2 3 2 6" xfId="16458" xr:uid="{81428E96-5D59-4294-A905-0CC2CE0A222C}"/>
    <cellStyle name="Comma [0] 2 3 2 3 3" xfId="1668" xr:uid="{C1BCD86E-0CE7-43B6-BC44-9CF9ED35F2B0}"/>
    <cellStyle name="Comma [0] 2 3 2 3 3 2" xfId="4236" xr:uid="{5E53DCDE-1E26-4DA2-A713-795E601745E9}"/>
    <cellStyle name="Comma [0] 2 3 2 3 3 2 2" xfId="9362" xr:uid="{9F26C718-0426-4E91-81A4-99824EAFDBC7}"/>
    <cellStyle name="Comma [0] 2 3 2 3 3 2 2 2" xfId="24772" xr:uid="{AFD013FB-A88D-4424-8C16-29E307B7A62E}"/>
    <cellStyle name="Comma [0] 2 3 2 3 3 2 3" xfId="14505" xr:uid="{93D51C44-661D-40EC-A4D1-6B826FADF72A}"/>
    <cellStyle name="Comma [0] 2 3 2 3 3 2 3 2" xfId="29915" xr:uid="{C1421CB3-DE3D-428A-BDA4-B6E8FAA268FE}"/>
    <cellStyle name="Comma [0] 2 3 2 3 3 2 4" xfId="19646" xr:uid="{5D84603A-5A1E-45DD-A230-9B3AA6C71336}"/>
    <cellStyle name="Comma [0] 2 3 2 3 3 3" xfId="6814" xr:uid="{0E42FBFB-2CDF-40E3-9AE3-CE772F299443}"/>
    <cellStyle name="Comma [0] 2 3 2 3 3 3 2" xfId="22224" xr:uid="{D844A311-0790-4C2E-8067-223ED9C92BBD}"/>
    <cellStyle name="Comma [0] 2 3 2 3 3 4" xfId="11957" xr:uid="{FA094718-F34C-46C9-8B67-C855DD819030}"/>
    <cellStyle name="Comma [0] 2 3 2 3 3 4 2" xfId="27367" xr:uid="{4808FA89-0A42-4931-8BC0-F683F972E8BE}"/>
    <cellStyle name="Comma [0] 2 3 2 3 3 5" xfId="17098" xr:uid="{E95C798F-2F48-4C5F-8385-4148B19AE817}"/>
    <cellStyle name="Comma [0] 2 3 2 3 4" xfId="2985" xr:uid="{6766EDA1-E8B1-49EF-AB38-6C375D66BE2D}"/>
    <cellStyle name="Comma [0] 2 3 2 3 4 2" xfId="8111" xr:uid="{5D7E1E55-83B7-4DC2-A0EA-6403DAD99FA9}"/>
    <cellStyle name="Comma [0] 2 3 2 3 4 2 2" xfId="23521" xr:uid="{AAE9ABE7-20C3-4886-983A-C9E2CFC14A14}"/>
    <cellStyle name="Comma [0] 2 3 2 3 4 3" xfId="13254" xr:uid="{A5756B21-788A-406F-AADB-00304CC1E7DF}"/>
    <cellStyle name="Comma [0] 2 3 2 3 4 3 2" xfId="28664" xr:uid="{58934FCD-5F79-437A-9137-22F9417C3C45}"/>
    <cellStyle name="Comma [0] 2 3 2 3 4 4" xfId="18395" xr:uid="{D31EC470-A5EC-4D26-903B-1E462D4BF9EE}"/>
    <cellStyle name="Comma [0] 2 3 2 3 5" xfId="5563" xr:uid="{5A662D47-702A-4597-82F1-578A950EAED8}"/>
    <cellStyle name="Comma [0] 2 3 2 3 5 2" xfId="20973" xr:uid="{94E869D9-170B-40DE-9401-09FE9002BD59}"/>
    <cellStyle name="Comma [0] 2 3 2 3 6" xfId="10706" xr:uid="{3F14FD0E-B3D6-459A-B162-B3EF0A102CD6}"/>
    <cellStyle name="Comma [0] 2 3 2 3 6 2" xfId="26116" xr:uid="{69B58A8B-E629-4E93-A9D5-87465D876B09}"/>
    <cellStyle name="Comma [0] 2 3 2 3 7" xfId="15847" xr:uid="{C12CD88F-65FA-43A0-9DDC-C8797F02FC08}"/>
    <cellStyle name="Comma [0] 2 3 2 4" xfId="732" xr:uid="{6B190E5D-8398-47FA-A558-BE1A06A84A05}"/>
    <cellStyle name="Comma [0] 2 3 2 4 2" xfId="1984" xr:uid="{6D406DD9-C388-4ABC-9756-D63A7A7F8D04}"/>
    <cellStyle name="Comma [0] 2 3 2 4 2 2" xfId="4552" xr:uid="{DAA6733F-8B5D-44BD-9FD0-97B4A9F60C59}"/>
    <cellStyle name="Comma [0] 2 3 2 4 2 2 2" xfId="9678" xr:uid="{0826C637-F808-419B-BC8F-A7F86A5183D5}"/>
    <cellStyle name="Comma [0] 2 3 2 4 2 2 2 2" xfId="25088" xr:uid="{2DC48894-7617-4471-8398-1D31929AED70}"/>
    <cellStyle name="Comma [0] 2 3 2 4 2 2 3" xfId="14821" xr:uid="{D4E55E6B-CDF9-4D60-A1C1-BC4D2CD0929A}"/>
    <cellStyle name="Comma [0] 2 3 2 4 2 2 3 2" xfId="30231" xr:uid="{375578E6-DC72-4DA9-B640-738C983F4738}"/>
    <cellStyle name="Comma [0] 2 3 2 4 2 2 4" xfId="19962" xr:uid="{CD894161-DB2A-493D-ABFF-DE5F4A4075F5}"/>
    <cellStyle name="Comma [0] 2 3 2 4 2 3" xfId="7130" xr:uid="{83BEB7BF-A56D-4EF3-85E1-2FAE777F3B7A}"/>
    <cellStyle name="Comma [0] 2 3 2 4 2 3 2" xfId="22540" xr:uid="{636BC012-1325-408A-BEB7-E6F4F4DE941E}"/>
    <cellStyle name="Comma [0] 2 3 2 4 2 4" xfId="12273" xr:uid="{B0BF8EFA-530D-4585-8A35-BF9FD96C95D7}"/>
    <cellStyle name="Comma [0] 2 3 2 4 2 4 2" xfId="27683" xr:uid="{C3C8F6E5-11B6-4995-AE68-34A7E17D5F92}"/>
    <cellStyle name="Comma [0] 2 3 2 4 2 5" xfId="17414" xr:uid="{E138B6FC-BF59-482E-9159-E2C1829BB46A}"/>
    <cellStyle name="Comma [0] 2 3 2 4 3" xfId="3301" xr:uid="{8403AC46-0678-4956-AE57-65C7DBBB21AD}"/>
    <cellStyle name="Comma [0] 2 3 2 4 3 2" xfId="8427" xr:uid="{67358475-AD4A-4C3E-8C2E-A7CD051BAD18}"/>
    <cellStyle name="Comma [0] 2 3 2 4 3 2 2" xfId="23837" xr:uid="{BFA8C3B0-469B-4569-BB1C-06D254DDCE42}"/>
    <cellStyle name="Comma [0] 2 3 2 4 3 3" xfId="13570" xr:uid="{521BC27C-6AFA-4851-9CEE-C8CAEE19BDFB}"/>
    <cellStyle name="Comma [0] 2 3 2 4 3 3 2" xfId="28980" xr:uid="{FB99CF54-D1C7-49A1-B909-D9EA3AA25236}"/>
    <cellStyle name="Comma [0] 2 3 2 4 3 4" xfId="18711" xr:uid="{597B7353-E63B-44BF-8104-A5E3063A3122}"/>
    <cellStyle name="Comma [0] 2 3 2 4 4" xfId="5879" xr:uid="{4C251A6D-0EB2-4A22-B482-194FBE3910EA}"/>
    <cellStyle name="Comma [0] 2 3 2 4 4 2" xfId="21289" xr:uid="{FCB2E975-E8FA-45E0-8636-BB26558674B6}"/>
    <cellStyle name="Comma [0] 2 3 2 4 5" xfId="11022" xr:uid="{070B72ED-671F-4B87-897B-D9F6CA0F4D27}"/>
    <cellStyle name="Comma [0] 2 3 2 4 5 2" xfId="26432" xr:uid="{7E9077F3-9465-4A52-A51F-4C8FD6948A44}"/>
    <cellStyle name="Comma [0] 2 3 2 4 6" xfId="16163" xr:uid="{56FBC4B7-3E46-4EC5-82F3-6F1ED58BC462}"/>
    <cellStyle name="Comma [0] 2 3 2 5" xfId="1373" xr:uid="{B8868BF1-F8F9-4580-9B7A-2B8A2C2D2A4B}"/>
    <cellStyle name="Comma [0] 2 3 2 5 2" xfId="3941" xr:uid="{BAAFC2CF-9DCC-4C3B-B309-B4A4B8148107}"/>
    <cellStyle name="Comma [0] 2 3 2 5 2 2" xfId="9067" xr:uid="{894B9A2D-91FE-4928-9A59-1470E93B5FF7}"/>
    <cellStyle name="Comma [0] 2 3 2 5 2 2 2" xfId="24477" xr:uid="{5129BE8C-DDF5-4B9F-B7D7-BC15759B81CB}"/>
    <cellStyle name="Comma [0] 2 3 2 5 2 3" xfId="14210" xr:uid="{49F7C4F1-4C98-4BDC-B55F-D1BFD679CF00}"/>
    <cellStyle name="Comma [0] 2 3 2 5 2 3 2" xfId="29620" xr:uid="{4F8D8C46-3E5C-46CD-98AC-44B0D17506BA}"/>
    <cellStyle name="Comma [0] 2 3 2 5 2 4" xfId="19351" xr:uid="{17FAE3E4-09F1-4039-87C2-3ADAF35FC85E}"/>
    <cellStyle name="Comma [0] 2 3 2 5 3" xfId="6519" xr:uid="{4C99773B-EDBF-4E9B-8C52-5DCF45808196}"/>
    <cellStyle name="Comma [0] 2 3 2 5 3 2" xfId="21929" xr:uid="{E384E302-EA66-45A5-8346-E3E6F83748D0}"/>
    <cellStyle name="Comma [0] 2 3 2 5 4" xfId="11662" xr:uid="{B77E223B-21AA-4F62-8A0A-BB9A97F3707B}"/>
    <cellStyle name="Comma [0] 2 3 2 5 4 2" xfId="27072" xr:uid="{FDF0C0AF-CD2B-49D9-B464-3E983AF7D78C}"/>
    <cellStyle name="Comma [0] 2 3 2 5 5" xfId="16803" xr:uid="{CF3C667A-3D1C-426D-9A53-7DE1CCD12305}"/>
    <cellStyle name="Comma [0] 2 3 2 6" xfId="2690" xr:uid="{2DA62E54-F47C-4018-9795-294124A81ECC}"/>
    <cellStyle name="Comma [0] 2 3 2 6 2" xfId="7816" xr:uid="{7A22B29D-626E-41F1-B805-147ED22D4CC7}"/>
    <cellStyle name="Comma [0] 2 3 2 6 2 2" xfId="23226" xr:uid="{ED58F46A-6405-45DE-A283-A87874E5EFE9}"/>
    <cellStyle name="Comma [0] 2 3 2 6 3" xfId="12959" xr:uid="{54D345CE-E696-4906-8186-4121DC43FEAE}"/>
    <cellStyle name="Comma [0] 2 3 2 6 3 2" xfId="28369" xr:uid="{2479637A-D0B2-4E58-B638-0499921DA456}"/>
    <cellStyle name="Comma [0] 2 3 2 6 4" xfId="18100" xr:uid="{EB5B7B12-6966-4BC1-8EBB-1FB5CCE70455}"/>
    <cellStyle name="Comma [0] 2 3 2 7" xfId="5268" xr:uid="{48A25E07-CAF1-46C1-AFC5-D47DF4FD7991}"/>
    <cellStyle name="Comma [0] 2 3 2 7 2" xfId="20678" xr:uid="{0EB3B566-14B6-4F2B-BCA5-372B9F3CF086}"/>
    <cellStyle name="Comma [0] 2 3 2 8" xfId="10411" xr:uid="{9E9B9F5D-F1B7-48A5-901F-71A6FDE24BFC}"/>
    <cellStyle name="Comma [0] 2 3 2 8 2" xfId="25821" xr:uid="{1115D1C3-88B3-4E28-BF53-6F11CB46BC33}"/>
    <cellStyle name="Comma [0] 2 3 2 9" xfId="15552" xr:uid="{B49D3949-7DB7-41AB-8259-2F67BCD56BBD}"/>
    <cellStyle name="Comma [0] 2 3 3" xfId="188" xr:uid="{A296EA15-C6D0-41AA-AE65-17297904785C}"/>
    <cellStyle name="Comma [0] 2 3 3 2" xfId="485" xr:uid="{C837DBD5-19C9-40E7-871F-DABCB8A37814}"/>
    <cellStyle name="Comma [0] 2 3 3 2 2" xfId="1097" xr:uid="{6F5285E1-E7EA-46D1-B8ED-2084D5A4ED31}"/>
    <cellStyle name="Comma [0] 2 3 3 2 2 2" xfId="2349" xr:uid="{688B36E4-80E3-4972-AFA9-BF9009F950B0}"/>
    <cellStyle name="Comma [0] 2 3 3 2 2 2 2" xfId="4917" xr:uid="{3E150351-0CBE-4D4F-8583-BB15BB65C566}"/>
    <cellStyle name="Comma [0] 2 3 3 2 2 2 2 2" xfId="10043" xr:uid="{B8BA388C-8A71-4902-9E57-A670DB964465}"/>
    <cellStyle name="Comma [0] 2 3 3 2 2 2 2 2 2" xfId="25453" xr:uid="{DA9784C5-989B-45E1-ACD6-2D273525E894}"/>
    <cellStyle name="Comma [0] 2 3 3 2 2 2 2 3" xfId="15186" xr:uid="{11F24DD4-47CE-4FAA-82BD-BCAE47485F52}"/>
    <cellStyle name="Comma [0] 2 3 3 2 2 2 2 3 2" xfId="30596" xr:uid="{8C7CBC04-E068-4D0B-9437-D6B52D35324D}"/>
    <cellStyle name="Comma [0] 2 3 3 2 2 2 2 4" xfId="20327" xr:uid="{33A7A4F0-8483-4A0B-AA13-904E8582396F}"/>
    <cellStyle name="Comma [0] 2 3 3 2 2 2 3" xfId="7495" xr:uid="{5F3E96C4-54DC-4737-8108-3FA2DA195D7C}"/>
    <cellStyle name="Comma [0] 2 3 3 2 2 2 3 2" xfId="22905" xr:uid="{CA351091-995B-4F7D-A7F0-209A9EE7E121}"/>
    <cellStyle name="Comma [0] 2 3 3 2 2 2 4" xfId="12638" xr:uid="{CC8903E8-9A00-437E-878F-3B823CBF4AE1}"/>
    <cellStyle name="Comma [0] 2 3 3 2 2 2 4 2" xfId="28048" xr:uid="{55FC07D3-A6F1-4025-B4D4-033110C7A0F9}"/>
    <cellStyle name="Comma [0] 2 3 3 2 2 2 5" xfId="17779" xr:uid="{4204FBED-6C12-45D1-B7CF-4A8A4EE8856A}"/>
    <cellStyle name="Comma [0] 2 3 3 2 2 3" xfId="3666" xr:uid="{60324F6A-E82D-41BC-8092-E98FB5E2A814}"/>
    <cellStyle name="Comma [0] 2 3 3 2 2 3 2" xfId="8792" xr:uid="{C1367A7E-A8E6-4E2A-B130-BD65A4FEE2D7}"/>
    <cellStyle name="Comma [0] 2 3 3 2 2 3 2 2" xfId="24202" xr:uid="{64176189-46E3-4CCC-8011-D3BC5956CC2B}"/>
    <cellStyle name="Comma [0] 2 3 3 2 2 3 3" xfId="13935" xr:uid="{2C1898B8-7FBD-4835-BA0C-A090F1370CD7}"/>
    <cellStyle name="Comma [0] 2 3 3 2 2 3 3 2" xfId="29345" xr:uid="{3C27F20D-93C9-4772-9D07-9B4EBCD2D743}"/>
    <cellStyle name="Comma [0] 2 3 3 2 2 3 4" xfId="19076" xr:uid="{3AADBCAB-D039-4991-95C2-6A913264E669}"/>
    <cellStyle name="Comma [0] 2 3 3 2 2 4" xfId="6244" xr:uid="{7E919262-0BD4-4A32-AF06-2D2CAFE06D65}"/>
    <cellStyle name="Comma [0] 2 3 3 2 2 4 2" xfId="21654" xr:uid="{0BCD1F18-7C22-461C-8AEE-20944C8317D7}"/>
    <cellStyle name="Comma [0] 2 3 3 2 2 5" xfId="11387" xr:uid="{C88AF9C9-CF80-4CC4-977C-9470617D925A}"/>
    <cellStyle name="Comma [0] 2 3 3 2 2 5 2" xfId="26797" xr:uid="{0B0EA02E-A841-494E-B14F-40C0DFE6D0E6}"/>
    <cellStyle name="Comma [0] 2 3 3 2 2 6" xfId="16528" xr:uid="{4064D9BF-F3E1-4665-A454-2478207439D4}"/>
    <cellStyle name="Comma [0] 2 3 3 2 3" xfId="1738" xr:uid="{B8BDA6D0-48CD-473F-8A53-F2013F1E14C0}"/>
    <cellStyle name="Comma [0] 2 3 3 2 3 2" xfId="4306" xr:uid="{253AB61C-D9E5-4931-BCB8-A8C92260C859}"/>
    <cellStyle name="Comma [0] 2 3 3 2 3 2 2" xfId="9432" xr:uid="{6C7D80BD-5E8D-482A-BB40-44D86784AF69}"/>
    <cellStyle name="Comma [0] 2 3 3 2 3 2 2 2" xfId="24842" xr:uid="{61E13F16-9D5B-4D3C-9D89-458510B0D20D}"/>
    <cellStyle name="Comma [0] 2 3 3 2 3 2 3" xfId="14575" xr:uid="{CE8E3FE5-A124-4376-8703-28EDE6863319}"/>
    <cellStyle name="Comma [0] 2 3 3 2 3 2 3 2" xfId="29985" xr:uid="{4A9F31B8-1E12-46E1-9FD4-2EA5852F0B7C}"/>
    <cellStyle name="Comma [0] 2 3 3 2 3 2 4" xfId="19716" xr:uid="{C42B06EB-4E13-4434-8169-6E4B850DC853}"/>
    <cellStyle name="Comma [0] 2 3 3 2 3 3" xfId="6884" xr:uid="{7061F20A-3549-43C4-B9E2-98A49BC286B6}"/>
    <cellStyle name="Comma [0] 2 3 3 2 3 3 2" xfId="22294" xr:uid="{BE47054D-8E98-42D2-BAF9-62D091BBA31C}"/>
    <cellStyle name="Comma [0] 2 3 3 2 3 4" xfId="12027" xr:uid="{4E002868-FBEC-4C28-9E68-F52CD53F4FF5}"/>
    <cellStyle name="Comma [0] 2 3 3 2 3 4 2" xfId="27437" xr:uid="{C9DA1567-E6BB-4426-86B5-F4CB088FA74C}"/>
    <cellStyle name="Comma [0] 2 3 3 2 3 5" xfId="17168" xr:uid="{26A5E68A-2BC4-4876-864B-9DDF8DCA83A3}"/>
    <cellStyle name="Comma [0] 2 3 3 2 4" xfId="3055" xr:uid="{D7C2A444-3EFB-47BA-9249-46860A3102DA}"/>
    <cellStyle name="Comma [0] 2 3 3 2 4 2" xfId="8181" xr:uid="{33B888B4-6314-46E8-9588-9247BA6DA647}"/>
    <cellStyle name="Comma [0] 2 3 3 2 4 2 2" xfId="23591" xr:uid="{C44EA5C4-E710-47C8-8447-C3A9823A6484}"/>
    <cellStyle name="Comma [0] 2 3 3 2 4 3" xfId="13324" xr:uid="{5C1687DF-B24B-4797-8411-BA35AF3E8348}"/>
    <cellStyle name="Comma [0] 2 3 3 2 4 3 2" xfId="28734" xr:uid="{B54A7223-930F-432F-A765-CD80BDC240B6}"/>
    <cellStyle name="Comma [0] 2 3 3 2 4 4" xfId="18465" xr:uid="{ABA3430A-0BFB-427E-8B52-9A65D41D8203}"/>
    <cellStyle name="Comma [0] 2 3 3 2 5" xfId="5633" xr:uid="{5BF55F24-20BC-41DF-8AB9-DDDC95CD22B5}"/>
    <cellStyle name="Comma [0] 2 3 3 2 5 2" xfId="21043" xr:uid="{64F2560F-30A9-4511-842B-5073BCE38E2A}"/>
    <cellStyle name="Comma [0] 2 3 3 2 6" xfId="10776" xr:uid="{9DE5072F-FE03-475C-B572-EBEDCD996513}"/>
    <cellStyle name="Comma [0] 2 3 3 2 6 2" xfId="26186" xr:uid="{A7C26041-9854-4EEA-BF7A-CEBFC59FC611}"/>
    <cellStyle name="Comma [0] 2 3 3 2 7" xfId="15917" xr:uid="{F5350DD0-D7C4-4E01-9346-B3D327BA0FEA}"/>
    <cellStyle name="Comma [0] 2 3 3 3" xfId="802" xr:uid="{9FD3722E-922E-4F63-B6C3-37F7006E48F9}"/>
    <cellStyle name="Comma [0] 2 3 3 3 2" xfId="2054" xr:uid="{2D906689-5E8E-45C5-8231-57F3EEA21A7A}"/>
    <cellStyle name="Comma [0] 2 3 3 3 2 2" xfId="4622" xr:uid="{17EB73C5-0199-4AA8-97A5-A1B0905C6D37}"/>
    <cellStyle name="Comma [0] 2 3 3 3 2 2 2" xfId="9748" xr:uid="{E47F99EE-0213-4044-9A71-C61DF53A04FE}"/>
    <cellStyle name="Comma [0] 2 3 3 3 2 2 2 2" xfId="25158" xr:uid="{6543AA07-7A3A-4831-ADA3-4722B4C896A7}"/>
    <cellStyle name="Comma [0] 2 3 3 3 2 2 3" xfId="14891" xr:uid="{229E4963-300E-440E-B7DA-A2CB29492D7A}"/>
    <cellStyle name="Comma [0] 2 3 3 3 2 2 3 2" xfId="30301" xr:uid="{BC34B3EA-49E7-4264-985F-E9C30F801844}"/>
    <cellStyle name="Comma [0] 2 3 3 3 2 2 4" xfId="20032" xr:uid="{C80571AD-BEE9-49E4-873F-08FA8632E4F8}"/>
    <cellStyle name="Comma [0] 2 3 3 3 2 3" xfId="7200" xr:uid="{E7D70D09-9C92-41CB-990A-1FD9AE86F736}"/>
    <cellStyle name="Comma [0] 2 3 3 3 2 3 2" xfId="22610" xr:uid="{5B3B7862-0C33-4A25-9261-993FFF6E6AA1}"/>
    <cellStyle name="Comma [0] 2 3 3 3 2 4" xfId="12343" xr:uid="{4FFBFDC0-C425-4005-AAB5-B4365109C156}"/>
    <cellStyle name="Comma [0] 2 3 3 3 2 4 2" xfId="27753" xr:uid="{13F63B15-99E7-4CB7-97AB-86588B64E977}"/>
    <cellStyle name="Comma [0] 2 3 3 3 2 5" xfId="17484" xr:uid="{9AF0CF92-3552-438E-A330-A79FD2E4506C}"/>
    <cellStyle name="Comma [0] 2 3 3 3 3" xfId="3371" xr:uid="{A35DFAEF-C59E-44A3-BBDA-9262D03B6B12}"/>
    <cellStyle name="Comma [0] 2 3 3 3 3 2" xfId="8497" xr:uid="{49F6832D-D5D3-4A9E-A03A-CEDB11250BFE}"/>
    <cellStyle name="Comma [0] 2 3 3 3 3 2 2" xfId="23907" xr:uid="{64849C7E-53BC-40DA-A583-50865C56A80F}"/>
    <cellStyle name="Comma [0] 2 3 3 3 3 3" xfId="13640" xr:uid="{48C27680-3C58-418F-A6C0-AB0C3FBF604F}"/>
    <cellStyle name="Comma [0] 2 3 3 3 3 3 2" xfId="29050" xr:uid="{D37C3F37-25AF-44CF-98F0-A1CA75B11385}"/>
    <cellStyle name="Comma [0] 2 3 3 3 3 4" xfId="18781" xr:uid="{2F252D5C-BC40-4104-B112-68289CF7A526}"/>
    <cellStyle name="Comma [0] 2 3 3 3 4" xfId="5949" xr:uid="{70FE234D-50FF-4EC8-A60F-2E1243F1D9B0}"/>
    <cellStyle name="Comma [0] 2 3 3 3 4 2" xfId="21359" xr:uid="{AD1D2E2C-21DB-411D-B12B-B03471F9347B}"/>
    <cellStyle name="Comma [0] 2 3 3 3 5" xfId="11092" xr:uid="{F235EE0B-33C8-430E-B9B0-F6BEC92EF254}"/>
    <cellStyle name="Comma [0] 2 3 3 3 5 2" xfId="26502" xr:uid="{AB1D59FA-1DFF-42E5-99B6-B04B25B322B2}"/>
    <cellStyle name="Comma [0] 2 3 3 3 6" xfId="16233" xr:uid="{20A5CF6A-B6B9-46CE-A0F0-1D59D313DEE0}"/>
    <cellStyle name="Comma [0] 2 3 3 4" xfId="1443" xr:uid="{063E8C6D-708F-46F2-95A6-8F7F27588F4C}"/>
    <cellStyle name="Comma [0] 2 3 3 4 2" xfId="4011" xr:uid="{1CF23AE1-EEE7-4C6A-8AB0-C6C859205ED3}"/>
    <cellStyle name="Comma [0] 2 3 3 4 2 2" xfId="9137" xr:uid="{850C9791-03C9-4C83-9F66-C89E7E700A1E}"/>
    <cellStyle name="Comma [0] 2 3 3 4 2 2 2" xfId="24547" xr:uid="{9E6BC604-6C88-4BAD-A51F-6182BF52D6F2}"/>
    <cellStyle name="Comma [0] 2 3 3 4 2 3" xfId="14280" xr:uid="{1DC9F1BB-25AC-40F6-A2AA-BB6BDC21327F}"/>
    <cellStyle name="Comma [0] 2 3 3 4 2 3 2" xfId="29690" xr:uid="{CB409B24-F9B4-4F63-A85E-E6261FB4DD31}"/>
    <cellStyle name="Comma [0] 2 3 3 4 2 4" xfId="19421" xr:uid="{FEB3E213-9601-488A-9D47-4F050E124DAD}"/>
    <cellStyle name="Comma [0] 2 3 3 4 3" xfId="6589" xr:uid="{32BB6FF3-8C29-4DC6-AACE-CE006A794412}"/>
    <cellStyle name="Comma [0] 2 3 3 4 3 2" xfId="21999" xr:uid="{2071F5FC-CC65-4572-9B05-BD9EAB3B3257}"/>
    <cellStyle name="Comma [0] 2 3 3 4 4" xfId="11732" xr:uid="{40E150CA-DF54-4010-A979-CA9EA1116A13}"/>
    <cellStyle name="Comma [0] 2 3 3 4 4 2" xfId="27142" xr:uid="{D7E4A6EB-9AB1-4295-9977-5BDC2DAAA085}"/>
    <cellStyle name="Comma [0] 2 3 3 4 5" xfId="16873" xr:uid="{34BA9750-4CE8-49BD-9D3C-5B09DAE3D582}"/>
    <cellStyle name="Comma [0] 2 3 3 5" xfId="2760" xr:uid="{CA018526-E355-41D5-AFF8-841848553EA9}"/>
    <cellStyle name="Comma [0] 2 3 3 5 2" xfId="7886" xr:uid="{564D93B7-74B9-4AC5-967D-6D7F0A99D8DA}"/>
    <cellStyle name="Comma [0] 2 3 3 5 2 2" xfId="23296" xr:uid="{8029A436-1966-47CB-BF1A-ECA46CE42CA6}"/>
    <cellStyle name="Comma [0] 2 3 3 5 3" xfId="13029" xr:uid="{06D2D279-FAFF-44FA-AB39-20CDD03EE4CA}"/>
    <cellStyle name="Comma [0] 2 3 3 5 3 2" xfId="28439" xr:uid="{A166A0AB-280C-4DBE-8EB7-7AFB3EBA63A2}"/>
    <cellStyle name="Comma [0] 2 3 3 5 4" xfId="18170" xr:uid="{8973BA92-EDD2-4F15-AFF4-70C890206BC6}"/>
    <cellStyle name="Comma [0] 2 3 3 6" xfId="5338" xr:uid="{07EB979A-B65D-4E79-B793-94CD3C588A1F}"/>
    <cellStyle name="Comma [0] 2 3 3 6 2" xfId="20748" xr:uid="{127440D6-9143-4998-A4C3-4A7F7920B0B8}"/>
    <cellStyle name="Comma [0] 2 3 3 7" xfId="10481" xr:uid="{CFFCE809-59A3-4AC6-BA96-8179AAA2DD89}"/>
    <cellStyle name="Comma [0] 2 3 3 7 2" xfId="25891" xr:uid="{EAF20638-25E6-4990-8DAC-1980E87E60EB}"/>
    <cellStyle name="Comma [0] 2 3 3 8" xfId="15622" xr:uid="{23CD3D4D-0406-4DD8-8192-0BAA545A2CD2}"/>
    <cellStyle name="Comma [0] 2 3 4" xfId="343" xr:uid="{411DC871-C1DA-476C-95A2-7050867F554E}"/>
    <cellStyle name="Comma [0] 2 3 4 2" xfId="955" xr:uid="{201CA765-8249-41FF-B491-E738A1B1D31D}"/>
    <cellStyle name="Comma [0] 2 3 4 2 2" xfId="2207" xr:uid="{598F1E7B-4908-42FE-A539-2303FC9FB638}"/>
    <cellStyle name="Comma [0] 2 3 4 2 2 2" xfId="4775" xr:uid="{A50D7401-10E3-4EB7-B4F8-7BC78356F51A}"/>
    <cellStyle name="Comma [0] 2 3 4 2 2 2 2" xfId="9901" xr:uid="{D8A17C1B-C6FC-448D-937C-66D1D8F0D021}"/>
    <cellStyle name="Comma [0] 2 3 4 2 2 2 2 2" xfId="25311" xr:uid="{59BFC58E-2079-42C0-8518-D478A7C9C2DE}"/>
    <cellStyle name="Comma [0] 2 3 4 2 2 2 3" xfId="15044" xr:uid="{1B0444AE-9C0D-424D-8C3B-BF97AF5C0D50}"/>
    <cellStyle name="Comma [0] 2 3 4 2 2 2 3 2" xfId="30454" xr:uid="{EC8998B7-DE1B-4001-A462-CE7C8CAFE7C7}"/>
    <cellStyle name="Comma [0] 2 3 4 2 2 2 4" xfId="20185" xr:uid="{20316218-598C-4B61-A454-1085599A46CD}"/>
    <cellStyle name="Comma [0] 2 3 4 2 2 3" xfId="7353" xr:uid="{75A25BEC-0190-4696-81EE-D6B32F900F61}"/>
    <cellStyle name="Comma [0] 2 3 4 2 2 3 2" xfId="22763" xr:uid="{A088CD0B-9D56-4CA9-8D3E-6D21154D9664}"/>
    <cellStyle name="Comma [0] 2 3 4 2 2 4" xfId="12496" xr:uid="{07233E13-432E-40D9-B644-07423CE47C25}"/>
    <cellStyle name="Comma [0] 2 3 4 2 2 4 2" xfId="27906" xr:uid="{B0399530-0D01-4D7F-9CF5-A7EA789F5A1F}"/>
    <cellStyle name="Comma [0] 2 3 4 2 2 5" xfId="17637" xr:uid="{8E9C85ED-F1DE-4A43-8B5A-F577E39002F9}"/>
    <cellStyle name="Comma [0] 2 3 4 2 3" xfId="3524" xr:uid="{4AA225A2-FDF8-429C-9578-058BE02A6023}"/>
    <cellStyle name="Comma [0] 2 3 4 2 3 2" xfId="8650" xr:uid="{CC7FAF6A-A63B-466E-939A-32E54BE4EABB}"/>
    <cellStyle name="Comma [0] 2 3 4 2 3 2 2" xfId="24060" xr:uid="{134C2056-6AAB-448C-A0C0-DB3C386A4AED}"/>
    <cellStyle name="Comma [0] 2 3 4 2 3 3" xfId="13793" xr:uid="{AD4DD03A-F52F-4DE8-8B1D-111C833B253C}"/>
    <cellStyle name="Comma [0] 2 3 4 2 3 3 2" xfId="29203" xr:uid="{F91205F2-E6DD-4EA3-88F0-C5A630400B4D}"/>
    <cellStyle name="Comma [0] 2 3 4 2 3 4" xfId="18934" xr:uid="{8E93EAB9-EA2D-47AD-8CFF-F16A48F62850}"/>
    <cellStyle name="Comma [0] 2 3 4 2 4" xfId="6102" xr:uid="{B88BF254-F595-4E33-8A82-BADC63EC32C3}"/>
    <cellStyle name="Comma [0] 2 3 4 2 4 2" xfId="21512" xr:uid="{C2600311-4EE4-4AFB-B474-626B30D5E291}"/>
    <cellStyle name="Comma [0] 2 3 4 2 5" xfId="11245" xr:uid="{928817D0-EED1-475F-8EE5-60AF99EEC4BE}"/>
    <cellStyle name="Comma [0] 2 3 4 2 5 2" xfId="26655" xr:uid="{5A68642E-B0F6-4B56-8ECA-90EF2F47F66F}"/>
    <cellStyle name="Comma [0] 2 3 4 2 6" xfId="16386" xr:uid="{1AB0356A-B80C-4387-B2AF-1BB86FDF6AC7}"/>
    <cellStyle name="Comma [0] 2 3 4 3" xfId="1596" xr:uid="{E30F07C8-F197-4355-A19F-CF87C02DFF17}"/>
    <cellStyle name="Comma [0] 2 3 4 3 2" xfId="4164" xr:uid="{33AD65B5-F51A-40BB-84F6-1411EB404851}"/>
    <cellStyle name="Comma [0] 2 3 4 3 2 2" xfId="9290" xr:uid="{396E3482-12A2-4C27-BBDA-D5037E11A6F5}"/>
    <cellStyle name="Comma [0] 2 3 4 3 2 2 2" xfId="24700" xr:uid="{B559583E-17C8-4407-8754-57988189FA3D}"/>
    <cellStyle name="Comma [0] 2 3 4 3 2 3" xfId="14433" xr:uid="{F3A597DE-6B48-4761-9F47-2CE811CAA74A}"/>
    <cellStyle name="Comma [0] 2 3 4 3 2 3 2" xfId="29843" xr:uid="{8BDB8282-3C03-4651-92B3-B3CE76C0F479}"/>
    <cellStyle name="Comma [0] 2 3 4 3 2 4" xfId="19574" xr:uid="{46646BAD-BC5D-4AD0-AF2C-F795B98FBE5B}"/>
    <cellStyle name="Comma [0] 2 3 4 3 3" xfId="6742" xr:uid="{4D347E2D-B1B9-40D4-A89F-B54CC99061B0}"/>
    <cellStyle name="Comma [0] 2 3 4 3 3 2" xfId="22152" xr:uid="{60A4FE8F-CAB1-4F20-97E2-E5769D4E0C34}"/>
    <cellStyle name="Comma [0] 2 3 4 3 4" xfId="11885" xr:uid="{1D4BD0A9-5D8C-4F43-B75A-9E0D7C4E39C4}"/>
    <cellStyle name="Comma [0] 2 3 4 3 4 2" xfId="27295" xr:uid="{9FAAAFC7-FF32-4E9E-8B57-DAFF12096A73}"/>
    <cellStyle name="Comma [0] 2 3 4 3 5" xfId="17026" xr:uid="{4D744432-F68F-4CCC-995E-258ED8D6364A}"/>
    <cellStyle name="Comma [0] 2 3 4 4" xfId="2913" xr:uid="{789FFD78-57FC-42C4-982F-80C1D77A7556}"/>
    <cellStyle name="Comma [0] 2 3 4 4 2" xfId="8039" xr:uid="{210117A5-7262-409E-89E6-706CAF4E5494}"/>
    <cellStyle name="Comma [0] 2 3 4 4 2 2" xfId="23449" xr:uid="{C062B452-D602-418A-8BA7-AEF3253E4449}"/>
    <cellStyle name="Comma [0] 2 3 4 4 3" xfId="13182" xr:uid="{62E6A0DA-FA82-40B1-B22B-498945DA0710}"/>
    <cellStyle name="Comma [0] 2 3 4 4 3 2" xfId="28592" xr:uid="{4A9E0849-5FEC-4A6F-A383-0B9590901CA1}"/>
    <cellStyle name="Comma [0] 2 3 4 4 4" xfId="18323" xr:uid="{EBB4E9F3-3D18-4F52-A4B8-8148CF7047C5}"/>
    <cellStyle name="Comma [0] 2 3 4 5" xfId="5491" xr:uid="{5524584C-36A8-4646-9482-28571551563B}"/>
    <cellStyle name="Comma [0] 2 3 4 5 2" xfId="20901" xr:uid="{88CA19F7-8DA9-4EEE-98F0-4BCE3218481B}"/>
    <cellStyle name="Comma [0] 2 3 4 6" xfId="10634" xr:uid="{E44E2BD1-ED37-467C-9A37-934EECCC73B1}"/>
    <cellStyle name="Comma [0] 2 3 4 6 2" xfId="26044" xr:uid="{68A25205-7CAD-428A-8A2D-8B1E1C41AF14}"/>
    <cellStyle name="Comma [0] 2 3 4 7" xfId="15775" xr:uid="{E4EC6DA8-4244-476E-BC3C-A23A66C267CC}"/>
    <cellStyle name="Comma [0] 2 3 5" xfId="660" xr:uid="{877FCF91-48F6-412E-BDE7-2C1BFC43AF1B}"/>
    <cellStyle name="Comma [0] 2 3 5 2" xfId="1912" xr:uid="{4D9CFE20-1733-419B-8608-FF68C95278A5}"/>
    <cellStyle name="Comma [0] 2 3 5 2 2" xfId="4480" xr:uid="{7CB30DCD-AFBD-41AC-8B9E-3DD7C2BE5846}"/>
    <cellStyle name="Comma [0] 2 3 5 2 2 2" xfId="9606" xr:uid="{D204A1F7-588A-4382-AF01-7DA2ECE99D48}"/>
    <cellStyle name="Comma [0] 2 3 5 2 2 2 2" xfId="25016" xr:uid="{62E529B9-1992-4AAA-B204-337869136B7F}"/>
    <cellStyle name="Comma [0] 2 3 5 2 2 3" xfId="14749" xr:uid="{3ACDAE59-336C-412E-B1D0-A251B3CAB029}"/>
    <cellStyle name="Comma [0] 2 3 5 2 2 3 2" xfId="30159" xr:uid="{5CA3C543-F07F-4911-A82E-D3EDEDC81223}"/>
    <cellStyle name="Comma [0] 2 3 5 2 2 4" xfId="19890" xr:uid="{6997FA0B-FB1E-4CD7-A7FD-ADED89B1AFFF}"/>
    <cellStyle name="Comma [0] 2 3 5 2 3" xfId="7058" xr:uid="{A68E2D87-649E-4D72-973D-C36EA56DC57C}"/>
    <cellStyle name="Comma [0] 2 3 5 2 3 2" xfId="22468" xr:uid="{C2B5B732-6A19-4A86-9FA6-CAE4795BD906}"/>
    <cellStyle name="Comma [0] 2 3 5 2 4" xfId="12201" xr:uid="{A793E6C2-3F8B-44BE-A1E2-74C8C0CC37E8}"/>
    <cellStyle name="Comma [0] 2 3 5 2 4 2" xfId="27611" xr:uid="{04E2D7B8-79C5-4322-997B-E368BE7362A2}"/>
    <cellStyle name="Comma [0] 2 3 5 2 5" xfId="17342" xr:uid="{4D7159F7-F888-4C4E-9011-2CD45981905C}"/>
    <cellStyle name="Comma [0] 2 3 5 3" xfId="3229" xr:uid="{CB140C6B-C940-4EE1-802A-E98E44BD0B8E}"/>
    <cellStyle name="Comma [0] 2 3 5 3 2" xfId="8355" xr:uid="{14877CBE-E29F-41C8-A4D8-AD15B036D1C3}"/>
    <cellStyle name="Comma [0] 2 3 5 3 2 2" xfId="23765" xr:uid="{719E4417-5832-4D37-8B91-EE7D1C41A0A9}"/>
    <cellStyle name="Comma [0] 2 3 5 3 3" xfId="13498" xr:uid="{A81219D7-5CDE-4586-B9C8-F7A2C64A475C}"/>
    <cellStyle name="Comma [0] 2 3 5 3 3 2" xfId="28908" xr:uid="{5557D9CF-E914-46F4-BC36-5BAE5D9CC221}"/>
    <cellStyle name="Comma [0] 2 3 5 3 4" xfId="18639" xr:uid="{782748B9-9793-4108-8E15-B40E2F2E14C4}"/>
    <cellStyle name="Comma [0] 2 3 5 4" xfId="5807" xr:uid="{7F891461-60F5-4276-B3F2-0E5B6D29FF31}"/>
    <cellStyle name="Comma [0] 2 3 5 4 2" xfId="21217" xr:uid="{1B3E5AE3-58DC-46EB-A296-DF4E0F2E7656}"/>
    <cellStyle name="Comma [0] 2 3 5 5" xfId="10950" xr:uid="{884ACF4E-D396-4119-BF69-6A9FDC4F0023}"/>
    <cellStyle name="Comma [0] 2 3 5 5 2" xfId="26360" xr:uid="{7155FF35-0377-489A-9E9E-488AD83D5607}"/>
    <cellStyle name="Comma [0] 2 3 5 6" xfId="16091" xr:uid="{4F7D3721-B83B-48AD-BD4E-5635376161AF}"/>
    <cellStyle name="Comma [0] 2 3 6" xfId="1301" xr:uid="{A9842EA5-3AFC-4841-A0F8-9A9387D6D293}"/>
    <cellStyle name="Comma [0] 2 3 6 2" xfId="3869" xr:uid="{39A8E598-E09A-4C34-85D0-156BBD61B0DA}"/>
    <cellStyle name="Comma [0] 2 3 6 2 2" xfId="8995" xr:uid="{DDA50803-43A9-4CCB-8508-F989089FF428}"/>
    <cellStyle name="Comma [0] 2 3 6 2 2 2" xfId="24405" xr:uid="{78DE12B5-15C9-48D6-9F6A-3C28F3238D76}"/>
    <cellStyle name="Comma [0] 2 3 6 2 3" xfId="14138" xr:uid="{8F716ABF-3293-46AB-8973-B546C97552FF}"/>
    <cellStyle name="Comma [0] 2 3 6 2 3 2" xfId="29548" xr:uid="{C232720C-27C4-4D96-B13C-E5BF20565892}"/>
    <cellStyle name="Comma [0] 2 3 6 2 4" xfId="19279" xr:uid="{DD1BABFF-BFF7-4A54-85C2-A7E2D1288B5C}"/>
    <cellStyle name="Comma [0] 2 3 6 3" xfId="6447" xr:uid="{FACB95CD-B4B4-4CDE-BAB5-A2A837B28CF3}"/>
    <cellStyle name="Comma [0] 2 3 6 3 2" xfId="21857" xr:uid="{095C713B-D528-4756-BCD9-A8220F60D9DF}"/>
    <cellStyle name="Comma [0] 2 3 6 4" xfId="11590" xr:uid="{49A24AE1-6375-409A-8E7D-CBC162743986}"/>
    <cellStyle name="Comma [0] 2 3 6 4 2" xfId="27000" xr:uid="{C03C0260-6FFF-485E-A7C5-8BE8F0B42635}"/>
    <cellStyle name="Comma [0] 2 3 6 5" xfId="16731" xr:uid="{80F5C0C6-E205-4D55-9228-D88D1EF701A7}"/>
    <cellStyle name="Comma [0] 2 3 7" xfId="2619" xr:uid="{B8372B33-74F1-46D7-95C5-D03E002305B2}"/>
    <cellStyle name="Comma [0] 2 3 7 2" xfId="7745" xr:uid="{077E65C8-5610-454E-AAFD-B0F98B9BA988}"/>
    <cellStyle name="Comma [0] 2 3 7 2 2" xfId="23155" xr:uid="{4042B46D-4A58-4CF5-BACA-CB26686E93C9}"/>
    <cellStyle name="Comma [0] 2 3 7 3" xfId="12888" xr:uid="{71C4BBDB-3F38-4711-95DE-00EBC4C06CB4}"/>
    <cellStyle name="Comma [0] 2 3 7 3 2" xfId="28298" xr:uid="{7EA66A0D-F31F-4488-A79F-B50BD32CBF6B}"/>
    <cellStyle name="Comma [0] 2 3 7 4" xfId="18029" xr:uid="{68ECE064-E5B2-4E88-87F1-2BCE98B6CE7B}"/>
    <cellStyle name="Comma [0] 2 3 8" xfId="5197" xr:uid="{DD4E4C97-AE13-408E-8C6B-D6E959A291C2}"/>
    <cellStyle name="Comma [0] 2 3 8 2" xfId="20607" xr:uid="{5A81C9E7-7FC2-42F2-95C5-D022A849C77C}"/>
    <cellStyle name="Comma [0] 2 3 9" xfId="10340" xr:uid="{F938474E-862D-4622-A30D-D6F14300CF5D}"/>
    <cellStyle name="Comma [0] 2 3 9 2" xfId="25750" xr:uid="{C5F86462-ADF4-4EC0-AEF4-1D04A97504C7}"/>
    <cellStyle name="Comma [0] 2 4" xfId="89" xr:uid="{2752D895-9A99-4F1A-9AAC-C8B7DCBFCBC0}"/>
    <cellStyle name="Comma [0] 2 4 10" xfId="15523" xr:uid="{241DD0C4-395D-4138-8445-26754C948B6A}"/>
    <cellStyle name="Comma [0] 2 4 2" xfId="160" xr:uid="{246AD37A-85F8-4413-8199-10F532C15171}"/>
    <cellStyle name="Comma [0] 2 4 2 2" xfId="303" xr:uid="{B2161FEC-E852-4AAA-B2F1-57D29AFD5830}"/>
    <cellStyle name="Comma [0] 2 4 2 2 2" xfId="599" xr:uid="{7D095E38-FD5D-4948-98AE-105A2D21E245}"/>
    <cellStyle name="Comma [0] 2 4 2 2 2 2" xfId="1211" xr:uid="{0331E5EE-B034-4248-B59E-E2410E0B3170}"/>
    <cellStyle name="Comma [0] 2 4 2 2 2 2 2" xfId="2463" xr:uid="{3040AA27-466D-44E0-ABA1-3BE2D615B5FC}"/>
    <cellStyle name="Comma [0] 2 4 2 2 2 2 2 2" xfId="5031" xr:uid="{A3606F6F-746C-48E3-A43F-7BB78FFD48F7}"/>
    <cellStyle name="Comma [0] 2 4 2 2 2 2 2 2 2" xfId="10157" xr:uid="{CDA240E1-E963-4C04-B771-9FF938C8B6D5}"/>
    <cellStyle name="Comma [0] 2 4 2 2 2 2 2 2 2 2" xfId="25567" xr:uid="{34335F28-334B-49B3-B2B3-93FF794B1C22}"/>
    <cellStyle name="Comma [0] 2 4 2 2 2 2 2 2 3" xfId="15300" xr:uid="{9EE3E3CD-60CC-4F8C-A873-8D5ADB2D456B}"/>
    <cellStyle name="Comma [0] 2 4 2 2 2 2 2 2 3 2" xfId="30710" xr:uid="{C2F133D4-2073-47C9-A855-46392490175C}"/>
    <cellStyle name="Comma [0] 2 4 2 2 2 2 2 2 4" xfId="20441" xr:uid="{4862D6BE-2E54-459D-9F85-E17929782B1E}"/>
    <cellStyle name="Comma [0] 2 4 2 2 2 2 2 3" xfId="7609" xr:uid="{28FDFF2B-5C17-47F0-B712-AE69AC30C6D0}"/>
    <cellStyle name="Comma [0] 2 4 2 2 2 2 2 3 2" xfId="23019" xr:uid="{61F805FA-73BB-4C1A-B01F-FE593716D016}"/>
    <cellStyle name="Comma [0] 2 4 2 2 2 2 2 4" xfId="12752" xr:uid="{F80B45FE-A66D-49B5-AF53-397733AC2E55}"/>
    <cellStyle name="Comma [0] 2 4 2 2 2 2 2 4 2" xfId="28162" xr:uid="{C37DB744-956A-48DB-9CC5-531D31FB93D0}"/>
    <cellStyle name="Comma [0] 2 4 2 2 2 2 2 5" xfId="17893" xr:uid="{8B505ED7-4F99-4B36-877E-3B376FB0FC52}"/>
    <cellStyle name="Comma [0] 2 4 2 2 2 2 3" xfId="3780" xr:uid="{BEAC104E-8BE7-4F7D-9BB0-CA8C307C8693}"/>
    <cellStyle name="Comma [0] 2 4 2 2 2 2 3 2" xfId="8906" xr:uid="{134A4F0F-2A27-4CEA-9392-29F7F5E3DC2E}"/>
    <cellStyle name="Comma [0] 2 4 2 2 2 2 3 2 2" xfId="24316" xr:uid="{3B728703-F5DB-42F6-8964-3E868043EB47}"/>
    <cellStyle name="Comma [0] 2 4 2 2 2 2 3 3" xfId="14049" xr:uid="{0610F3F4-1005-4631-BD3C-221503F90868}"/>
    <cellStyle name="Comma [0] 2 4 2 2 2 2 3 3 2" xfId="29459" xr:uid="{D3E276D5-88A8-4C4D-8984-49124BD76ABA}"/>
    <cellStyle name="Comma [0] 2 4 2 2 2 2 3 4" xfId="19190" xr:uid="{7B4A2D47-94C8-4825-89DD-17CAEAD2A418}"/>
    <cellStyle name="Comma [0] 2 4 2 2 2 2 4" xfId="6358" xr:uid="{A04932E8-BEEE-41C4-B43F-E975635E06FB}"/>
    <cellStyle name="Comma [0] 2 4 2 2 2 2 4 2" xfId="21768" xr:uid="{23542944-3ECA-4D01-8588-33CF0A24A722}"/>
    <cellStyle name="Comma [0] 2 4 2 2 2 2 5" xfId="11501" xr:uid="{DFB5F5D8-8881-4830-8DFA-608503206147}"/>
    <cellStyle name="Comma [0] 2 4 2 2 2 2 5 2" xfId="26911" xr:uid="{B34812C0-11E3-43C8-AAF5-0CA14B3EE638}"/>
    <cellStyle name="Comma [0] 2 4 2 2 2 2 6" xfId="16642" xr:uid="{4AFC8D26-1904-40DC-BFA5-67C78E8F115F}"/>
    <cellStyle name="Comma [0] 2 4 2 2 2 3" xfId="1852" xr:uid="{8BC5F21D-8241-4DC1-9ADE-C72325FB3CA7}"/>
    <cellStyle name="Comma [0] 2 4 2 2 2 3 2" xfId="4420" xr:uid="{57E63AE9-8767-484E-A7EA-2D04C261B687}"/>
    <cellStyle name="Comma [0] 2 4 2 2 2 3 2 2" xfId="9546" xr:uid="{7FD74F9A-ACF2-462B-9432-0ABAB2FD594D}"/>
    <cellStyle name="Comma [0] 2 4 2 2 2 3 2 2 2" xfId="24956" xr:uid="{77383C59-5EC0-47A1-9AB5-4D6DABA377C0}"/>
    <cellStyle name="Comma [0] 2 4 2 2 2 3 2 3" xfId="14689" xr:uid="{FA201166-BA0C-48F9-A82A-A4968A246144}"/>
    <cellStyle name="Comma [0] 2 4 2 2 2 3 2 3 2" xfId="30099" xr:uid="{15DA5748-2403-4EA2-BDFB-4B7364A89734}"/>
    <cellStyle name="Comma [0] 2 4 2 2 2 3 2 4" xfId="19830" xr:uid="{49387B89-8055-4989-A1C4-249AD2445367}"/>
    <cellStyle name="Comma [0] 2 4 2 2 2 3 3" xfId="6998" xr:uid="{C60CCD59-1B75-4823-994D-05E57564737E}"/>
    <cellStyle name="Comma [0] 2 4 2 2 2 3 3 2" xfId="22408" xr:uid="{0D9D6DBE-4538-4831-A0A7-D160E4121992}"/>
    <cellStyle name="Comma [0] 2 4 2 2 2 3 4" xfId="12141" xr:uid="{ADE50B52-B687-4CE1-BDF1-32D4BBD66FC4}"/>
    <cellStyle name="Comma [0] 2 4 2 2 2 3 4 2" xfId="27551" xr:uid="{A6B2E3B5-12AE-41F6-8037-F47B6272F2DA}"/>
    <cellStyle name="Comma [0] 2 4 2 2 2 3 5" xfId="17282" xr:uid="{65DAAFB9-FB2A-4CEF-B2E2-62C5FE91C3EB}"/>
    <cellStyle name="Comma [0] 2 4 2 2 2 4" xfId="3169" xr:uid="{E1CD3881-7E0D-4A39-B294-EAD1223A391A}"/>
    <cellStyle name="Comma [0] 2 4 2 2 2 4 2" xfId="8295" xr:uid="{D69F0E04-CE25-455D-8C65-D6753F6730D1}"/>
    <cellStyle name="Comma [0] 2 4 2 2 2 4 2 2" xfId="23705" xr:uid="{4D4434CB-82D2-4CDC-9BBD-157F8A70F09F}"/>
    <cellStyle name="Comma [0] 2 4 2 2 2 4 3" xfId="13438" xr:uid="{33F79B3B-0FEE-4880-8BA5-797C8B5D5A39}"/>
    <cellStyle name="Comma [0] 2 4 2 2 2 4 3 2" xfId="28848" xr:uid="{B8F6A118-88F4-40D2-92D6-71536E149D7E}"/>
    <cellStyle name="Comma [0] 2 4 2 2 2 4 4" xfId="18579" xr:uid="{1CF39680-F6A6-41CB-A718-AFFF457A52AA}"/>
    <cellStyle name="Comma [0] 2 4 2 2 2 5" xfId="5747" xr:uid="{4C48E1DD-9E96-4EEA-AF13-1B0264B3B48B}"/>
    <cellStyle name="Comma [0] 2 4 2 2 2 5 2" xfId="21157" xr:uid="{2DA40FB1-BB5D-480E-8121-3164910506FA}"/>
    <cellStyle name="Comma [0] 2 4 2 2 2 6" xfId="10890" xr:uid="{99D71C00-ADE9-4B67-BA48-A38741756DC2}"/>
    <cellStyle name="Comma [0] 2 4 2 2 2 6 2" xfId="26300" xr:uid="{67102B4B-ACE4-4103-9AF3-2116DFB549A3}"/>
    <cellStyle name="Comma [0] 2 4 2 2 2 7" xfId="16031" xr:uid="{97CFD7C5-A5BE-44E1-B412-0803D1DE347C}"/>
    <cellStyle name="Comma [0] 2 4 2 2 3" xfId="916" xr:uid="{0FE224E9-6328-4665-BD81-47727B6064C5}"/>
    <cellStyle name="Comma [0] 2 4 2 2 3 2" xfId="2168" xr:uid="{F95EE43F-0EF9-4939-BD33-1922B2C180FD}"/>
    <cellStyle name="Comma [0] 2 4 2 2 3 2 2" xfId="4736" xr:uid="{B460C601-F301-497D-AFC2-9D012435EB38}"/>
    <cellStyle name="Comma [0] 2 4 2 2 3 2 2 2" xfId="9862" xr:uid="{1B6FFD71-A628-4B26-A7EE-7B0139184FCE}"/>
    <cellStyle name="Comma [0] 2 4 2 2 3 2 2 2 2" xfId="25272" xr:uid="{77343A35-A8A5-4073-83FD-EB41446D5B42}"/>
    <cellStyle name="Comma [0] 2 4 2 2 3 2 2 3" xfId="15005" xr:uid="{720DA9AA-35E0-408E-91F6-FAEFD05A0FE2}"/>
    <cellStyle name="Comma [0] 2 4 2 2 3 2 2 3 2" xfId="30415" xr:uid="{0925C332-FA2A-4C49-9FF2-0BF90E869611}"/>
    <cellStyle name="Comma [0] 2 4 2 2 3 2 2 4" xfId="20146" xr:uid="{E1FDEC78-D35A-43F1-85F0-005A2C936B32}"/>
    <cellStyle name="Comma [0] 2 4 2 2 3 2 3" xfId="7314" xr:uid="{48612928-D89F-4D33-A038-82374E74F8ED}"/>
    <cellStyle name="Comma [0] 2 4 2 2 3 2 3 2" xfId="22724" xr:uid="{FEF207CE-627C-4A4C-B761-3F40C368E41F}"/>
    <cellStyle name="Comma [0] 2 4 2 2 3 2 4" xfId="12457" xr:uid="{3C2E24F2-A600-4A28-B0DA-84B32C5CCE87}"/>
    <cellStyle name="Comma [0] 2 4 2 2 3 2 4 2" xfId="27867" xr:uid="{028D2E9A-9C12-400E-B899-A2C190DA6C32}"/>
    <cellStyle name="Comma [0] 2 4 2 2 3 2 5" xfId="17598" xr:uid="{ACB82EE5-1147-4705-983F-6230CD153A43}"/>
    <cellStyle name="Comma [0] 2 4 2 2 3 3" xfId="3485" xr:uid="{8C1C7828-5072-4FD3-8D2B-CC8C994B4CB9}"/>
    <cellStyle name="Comma [0] 2 4 2 2 3 3 2" xfId="8611" xr:uid="{19B26BBE-D82F-478A-92FE-8B6E654A8F5E}"/>
    <cellStyle name="Comma [0] 2 4 2 2 3 3 2 2" xfId="24021" xr:uid="{C5001FB5-99BF-4ECB-A6B4-49D44E8D15FA}"/>
    <cellStyle name="Comma [0] 2 4 2 2 3 3 3" xfId="13754" xr:uid="{44FA7CFD-43CD-4147-982F-9E9FA8DC22B9}"/>
    <cellStyle name="Comma [0] 2 4 2 2 3 3 3 2" xfId="29164" xr:uid="{04D27BBA-BC61-4F83-BE96-0AA91A77589F}"/>
    <cellStyle name="Comma [0] 2 4 2 2 3 3 4" xfId="18895" xr:uid="{5973589B-74D8-4792-AB08-F635B3BA18D3}"/>
    <cellStyle name="Comma [0] 2 4 2 2 3 4" xfId="6063" xr:uid="{1366B62B-6A15-4DC1-94CB-75E9D92E65B2}"/>
    <cellStyle name="Comma [0] 2 4 2 2 3 4 2" xfId="21473" xr:uid="{2BCED478-B444-4D46-8791-14B0199209F2}"/>
    <cellStyle name="Comma [0] 2 4 2 2 3 5" xfId="11206" xr:uid="{C89B90A7-191B-494A-BE0E-84BA13ADE276}"/>
    <cellStyle name="Comma [0] 2 4 2 2 3 5 2" xfId="26616" xr:uid="{95789075-25C7-413E-B878-DBF62B4ACECF}"/>
    <cellStyle name="Comma [0] 2 4 2 2 3 6" xfId="16347" xr:uid="{883B60F6-3EED-4258-93C1-FB27B1371B8C}"/>
    <cellStyle name="Comma [0] 2 4 2 2 4" xfId="1557" xr:uid="{1AD80F57-7250-40F2-8582-997CDBB94B3C}"/>
    <cellStyle name="Comma [0] 2 4 2 2 4 2" xfId="4125" xr:uid="{3EF05DA3-D473-4D2B-8E94-061544BE97A2}"/>
    <cellStyle name="Comma [0] 2 4 2 2 4 2 2" xfId="9251" xr:uid="{D29443D3-13A4-412F-BAA8-8C3F95DB4C78}"/>
    <cellStyle name="Comma [0] 2 4 2 2 4 2 2 2" xfId="24661" xr:uid="{F9F3F1D5-FFA7-4F66-A7E7-D808606F7EF5}"/>
    <cellStyle name="Comma [0] 2 4 2 2 4 2 3" xfId="14394" xr:uid="{B133B501-E36A-4D7F-9D41-9FBE4D48E18C}"/>
    <cellStyle name="Comma [0] 2 4 2 2 4 2 3 2" xfId="29804" xr:uid="{0400C103-5624-460A-8202-6A8C1353B7F2}"/>
    <cellStyle name="Comma [0] 2 4 2 2 4 2 4" xfId="19535" xr:uid="{3796696B-85D3-4E03-B569-468BBF697E64}"/>
    <cellStyle name="Comma [0] 2 4 2 2 4 3" xfId="6703" xr:uid="{E5E42BD1-22A6-4AF2-B86E-9D3D5B1D87B7}"/>
    <cellStyle name="Comma [0] 2 4 2 2 4 3 2" xfId="22113" xr:uid="{B4425264-7A1C-424D-AFBF-1FA15BC5024E}"/>
    <cellStyle name="Comma [0] 2 4 2 2 4 4" xfId="11846" xr:uid="{EBD958A0-2477-4DD2-A074-1C6D4BCD678B}"/>
    <cellStyle name="Comma [0] 2 4 2 2 4 4 2" xfId="27256" xr:uid="{736F89D1-4FF1-4AF1-ABE6-FBEB8ABCF03A}"/>
    <cellStyle name="Comma [0] 2 4 2 2 4 5" xfId="16987" xr:uid="{36330F3A-7886-476D-BC9B-2B11C0BA494E}"/>
    <cellStyle name="Comma [0] 2 4 2 2 5" xfId="2874" xr:uid="{0ADAD6E7-C7F4-4145-94C4-3F59195544CD}"/>
    <cellStyle name="Comma [0] 2 4 2 2 5 2" xfId="8000" xr:uid="{B7CD9367-DB30-4D3D-8168-CBFB2E957803}"/>
    <cellStyle name="Comma [0] 2 4 2 2 5 2 2" xfId="23410" xr:uid="{13234B52-C320-4D4A-B768-92654D5594C0}"/>
    <cellStyle name="Comma [0] 2 4 2 2 5 3" xfId="13143" xr:uid="{93143F02-2F99-45A1-85D8-BD934E0A95C9}"/>
    <cellStyle name="Comma [0] 2 4 2 2 5 3 2" xfId="28553" xr:uid="{68E2CC1B-DD42-452A-861F-E05DD85540C3}"/>
    <cellStyle name="Comma [0] 2 4 2 2 5 4" xfId="18284" xr:uid="{8BF36092-042F-4CF5-B2CD-A26A9327DAE3}"/>
    <cellStyle name="Comma [0] 2 4 2 2 6" xfId="5452" xr:uid="{E30E353B-225F-44F5-9D83-E814A162A0E3}"/>
    <cellStyle name="Comma [0] 2 4 2 2 6 2" xfId="20862" xr:uid="{8213B8F7-80A0-49EC-811B-16543291E032}"/>
    <cellStyle name="Comma [0] 2 4 2 2 7" xfId="10595" xr:uid="{971D7FFD-F4FB-4B8D-85AE-05145FD82E93}"/>
    <cellStyle name="Comma [0] 2 4 2 2 7 2" xfId="26005" xr:uid="{D7B10EC6-EBB0-41A9-B1AB-ACB28A2F3A5D}"/>
    <cellStyle name="Comma [0] 2 4 2 2 8" xfId="15736" xr:uid="{28E24EF6-EBC3-49BD-A3FF-9932DB08E0EA}"/>
    <cellStyle name="Comma [0] 2 4 2 3" xfId="457" xr:uid="{8E7A6767-9290-4D1E-AE3C-063C98388790}"/>
    <cellStyle name="Comma [0] 2 4 2 3 2" xfId="1069" xr:uid="{C2D24244-3DD7-4181-BA47-31C03D0DE86F}"/>
    <cellStyle name="Comma [0] 2 4 2 3 2 2" xfId="2321" xr:uid="{2DD5C224-A602-4AF5-B032-8540EB089F98}"/>
    <cellStyle name="Comma [0] 2 4 2 3 2 2 2" xfId="4889" xr:uid="{58676D32-E2F9-4326-A3A0-ABA9A632DE49}"/>
    <cellStyle name="Comma [0] 2 4 2 3 2 2 2 2" xfId="10015" xr:uid="{40A6019F-4A0E-4002-9747-D6871D85CED7}"/>
    <cellStyle name="Comma [0] 2 4 2 3 2 2 2 2 2" xfId="25425" xr:uid="{A2844C3E-B1FC-43CD-81B1-7AC1CDCABD66}"/>
    <cellStyle name="Comma [0] 2 4 2 3 2 2 2 3" xfId="15158" xr:uid="{B3D827A8-17C0-4B27-BEE9-943247B6AC88}"/>
    <cellStyle name="Comma [0] 2 4 2 3 2 2 2 3 2" xfId="30568" xr:uid="{D6DE513F-DE7C-4D30-A06A-710BFC67A17B}"/>
    <cellStyle name="Comma [0] 2 4 2 3 2 2 2 4" xfId="20299" xr:uid="{2C185452-6C72-4D7C-8930-522BECF86C5E}"/>
    <cellStyle name="Comma [0] 2 4 2 3 2 2 3" xfId="7467" xr:uid="{E8BBE874-0DA7-4A56-B725-854DFDB38C38}"/>
    <cellStyle name="Comma [0] 2 4 2 3 2 2 3 2" xfId="22877" xr:uid="{03297D59-BA3D-4156-8708-190A5AC68B54}"/>
    <cellStyle name="Comma [0] 2 4 2 3 2 2 4" xfId="12610" xr:uid="{2CBA08DB-8470-479E-9A7F-C6A5EB572E96}"/>
    <cellStyle name="Comma [0] 2 4 2 3 2 2 4 2" xfId="28020" xr:uid="{ACD48A19-4782-4CDD-99E5-28AB73E26D31}"/>
    <cellStyle name="Comma [0] 2 4 2 3 2 2 5" xfId="17751" xr:uid="{0611DD0E-D217-47F2-B937-F0E0921F6186}"/>
    <cellStyle name="Comma [0] 2 4 2 3 2 3" xfId="3638" xr:uid="{10117764-EEB2-4173-AFB6-EF757BD547FE}"/>
    <cellStyle name="Comma [0] 2 4 2 3 2 3 2" xfId="8764" xr:uid="{32B6DFB4-C309-4C5D-93A4-8A6C2D1B0DC4}"/>
    <cellStyle name="Comma [0] 2 4 2 3 2 3 2 2" xfId="24174" xr:uid="{8A3E9431-9343-473A-9594-67AD533BB667}"/>
    <cellStyle name="Comma [0] 2 4 2 3 2 3 3" xfId="13907" xr:uid="{E8CF8362-EE4F-4CBF-BDB8-B8764650E0E6}"/>
    <cellStyle name="Comma [0] 2 4 2 3 2 3 3 2" xfId="29317" xr:uid="{C37F7ABD-8EA5-407D-AAE6-308ECF6F792C}"/>
    <cellStyle name="Comma [0] 2 4 2 3 2 3 4" xfId="19048" xr:uid="{30F429DA-4D5A-43EF-BEFF-7519716D0815}"/>
    <cellStyle name="Comma [0] 2 4 2 3 2 4" xfId="6216" xr:uid="{F1106E4F-88DF-463F-B40D-3C0911A45B26}"/>
    <cellStyle name="Comma [0] 2 4 2 3 2 4 2" xfId="21626" xr:uid="{29A87F99-96F4-4812-9AB9-F5FBE442727E}"/>
    <cellStyle name="Comma [0] 2 4 2 3 2 5" xfId="11359" xr:uid="{13C7106E-265B-4A89-B8A8-14CEFB31078E}"/>
    <cellStyle name="Comma [0] 2 4 2 3 2 5 2" xfId="26769" xr:uid="{70B033CA-EC38-4E92-8366-3FB38F677237}"/>
    <cellStyle name="Comma [0] 2 4 2 3 2 6" xfId="16500" xr:uid="{F62DB0C1-7DA9-4875-BD1F-4D120691CE01}"/>
    <cellStyle name="Comma [0] 2 4 2 3 3" xfId="1710" xr:uid="{64C4236A-47D7-4F66-9B09-E97B2CDA7535}"/>
    <cellStyle name="Comma [0] 2 4 2 3 3 2" xfId="4278" xr:uid="{2C001C70-22A8-483C-B856-640967CE99E3}"/>
    <cellStyle name="Comma [0] 2 4 2 3 3 2 2" xfId="9404" xr:uid="{1ACC01C3-EBBA-4D9A-B8D7-E778397395F0}"/>
    <cellStyle name="Comma [0] 2 4 2 3 3 2 2 2" xfId="24814" xr:uid="{87A0946C-A784-4973-95A4-CCAA6C8D1686}"/>
    <cellStyle name="Comma [0] 2 4 2 3 3 2 3" xfId="14547" xr:uid="{53767647-EFE4-4D8A-88A6-F1ABBDBE1036}"/>
    <cellStyle name="Comma [0] 2 4 2 3 3 2 3 2" xfId="29957" xr:uid="{E41C451E-52E4-4717-B968-4CAC73D981D5}"/>
    <cellStyle name="Comma [0] 2 4 2 3 3 2 4" xfId="19688" xr:uid="{60F9FF3C-AA5A-4187-81AF-284D67A4BCB8}"/>
    <cellStyle name="Comma [0] 2 4 2 3 3 3" xfId="6856" xr:uid="{E5469351-1116-4544-96F1-410089386E48}"/>
    <cellStyle name="Comma [0] 2 4 2 3 3 3 2" xfId="22266" xr:uid="{62F67BEB-BB66-4384-BA25-31352136DE36}"/>
    <cellStyle name="Comma [0] 2 4 2 3 3 4" xfId="11999" xr:uid="{D41C71FB-A794-4833-B982-8F20AF748651}"/>
    <cellStyle name="Comma [0] 2 4 2 3 3 4 2" xfId="27409" xr:uid="{BE734481-F3B3-4781-9AFC-E3895227A92C}"/>
    <cellStyle name="Comma [0] 2 4 2 3 3 5" xfId="17140" xr:uid="{F41E59DE-C89B-4921-A406-294E90122EE6}"/>
    <cellStyle name="Comma [0] 2 4 2 3 4" xfId="3027" xr:uid="{422B963C-969D-48CA-9C9C-E95FF3741E4A}"/>
    <cellStyle name="Comma [0] 2 4 2 3 4 2" xfId="8153" xr:uid="{987E4E09-AC6D-48B8-A899-ECF2AA041324}"/>
    <cellStyle name="Comma [0] 2 4 2 3 4 2 2" xfId="23563" xr:uid="{338A1B80-6B2B-4457-B319-EEDE7B0F5FCE}"/>
    <cellStyle name="Comma [0] 2 4 2 3 4 3" xfId="13296" xr:uid="{BB8851D6-0323-496F-B17A-D8B5D5174660}"/>
    <cellStyle name="Comma [0] 2 4 2 3 4 3 2" xfId="28706" xr:uid="{C6D20051-C849-45E6-9F25-EC42033EA30B}"/>
    <cellStyle name="Comma [0] 2 4 2 3 4 4" xfId="18437" xr:uid="{1B8E3AE6-304B-43D8-832C-A27C2C7FBE8D}"/>
    <cellStyle name="Comma [0] 2 4 2 3 5" xfId="5605" xr:uid="{25E2EF6B-9763-45EB-BCE9-DBC34FC4F66B}"/>
    <cellStyle name="Comma [0] 2 4 2 3 5 2" xfId="21015" xr:uid="{315E05F9-E344-4BA6-B6B2-9513DBD66368}"/>
    <cellStyle name="Comma [0] 2 4 2 3 6" xfId="10748" xr:uid="{2C1D44AB-B7E7-4BA1-8778-DB0124D400F4}"/>
    <cellStyle name="Comma [0] 2 4 2 3 6 2" xfId="26158" xr:uid="{BA0B5F4D-DFDA-4AA5-9D99-A55FEB0002F0}"/>
    <cellStyle name="Comma [0] 2 4 2 3 7" xfId="15889" xr:uid="{BED2A316-E2B9-4E29-ADEC-645630A767BD}"/>
    <cellStyle name="Comma [0] 2 4 2 4" xfId="774" xr:uid="{30DA8B08-A4CD-42B3-8CB4-77717E5A94F6}"/>
    <cellStyle name="Comma [0] 2 4 2 4 2" xfId="2026" xr:uid="{0EAB0950-A9B5-42D7-9C59-7FAD18727AC3}"/>
    <cellStyle name="Comma [0] 2 4 2 4 2 2" xfId="4594" xr:uid="{74FFDEF5-FF34-4262-ACE2-64FAF072AD3E}"/>
    <cellStyle name="Comma [0] 2 4 2 4 2 2 2" xfId="9720" xr:uid="{5DF74207-CA86-4367-8797-BB70AA55FBC4}"/>
    <cellStyle name="Comma [0] 2 4 2 4 2 2 2 2" xfId="25130" xr:uid="{224D41FF-0373-4CAB-849F-311DF3132C82}"/>
    <cellStyle name="Comma [0] 2 4 2 4 2 2 3" xfId="14863" xr:uid="{082F0E3C-B04D-418A-B9A3-F5B3FE19EA8B}"/>
    <cellStyle name="Comma [0] 2 4 2 4 2 2 3 2" xfId="30273" xr:uid="{88A72335-435E-4D0E-8203-1A431118880C}"/>
    <cellStyle name="Comma [0] 2 4 2 4 2 2 4" xfId="20004" xr:uid="{685CB16E-4C76-44F1-A968-DC43EEA9462B}"/>
    <cellStyle name="Comma [0] 2 4 2 4 2 3" xfId="7172" xr:uid="{5F2867AE-1FA1-4F1A-AC8E-2F3AB415D080}"/>
    <cellStyle name="Comma [0] 2 4 2 4 2 3 2" xfId="22582" xr:uid="{AF02A34C-AB45-4FF7-8AB9-7688A8CF589A}"/>
    <cellStyle name="Comma [0] 2 4 2 4 2 4" xfId="12315" xr:uid="{71C3DE75-030A-441C-82D4-3A3264787140}"/>
    <cellStyle name="Comma [0] 2 4 2 4 2 4 2" xfId="27725" xr:uid="{0A6A350E-0776-4DE8-A846-71C218944C28}"/>
    <cellStyle name="Comma [0] 2 4 2 4 2 5" xfId="17456" xr:uid="{F889B950-3FCF-4456-8E7B-9F5AA5FCC861}"/>
    <cellStyle name="Comma [0] 2 4 2 4 3" xfId="3343" xr:uid="{206556B2-DAF8-420E-B93E-861D0435EE36}"/>
    <cellStyle name="Comma [0] 2 4 2 4 3 2" xfId="8469" xr:uid="{53FC9315-3891-49D4-AD09-5F0C6CB2312F}"/>
    <cellStyle name="Comma [0] 2 4 2 4 3 2 2" xfId="23879" xr:uid="{C5815B3A-D5C9-4B9C-9009-FFE636A312BE}"/>
    <cellStyle name="Comma [0] 2 4 2 4 3 3" xfId="13612" xr:uid="{C47FED63-FA95-4E88-8F7F-663C9443561A}"/>
    <cellStyle name="Comma [0] 2 4 2 4 3 3 2" xfId="29022" xr:uid="{BC6E8934-BA99-428E-BB60-9AD89D58DB8E}"/>
    <cellStyle name="Comma [0] 2 4 2 4 3 4" xfId="18753" xr:uid="{0AFECBFB-E868-4767-8A0C-F0BFEEA97557}"/>
    <cellStyle name="Comma [0] 2 4 2 4 4" xfId="5921" xr:uid="{AE33D1D0-CF95-488D-A007-A0E6696F0C09}"/>
    <cellStyle name="Comma [0] 2 4 2 4 4 2" xfId="21331" xr:uid="{93E65F88-7B50-446B-B570-80AC7EF80EEC}"/>
    <cellStyle name="Comma [0] 2 4 2 4 5" xfId="11064" xr:uid="{D67DD83F-FADF-4631-ACE3-258F2035531B}"/>
    <cellStyle name="Comma [0] 2 4 2 4 5 2" xfId="26474" xr:uid="{1CAD7B5F-AFD4-4D2A-B8A0-BC6739355102}"/>
    <cellStyle name="Comma [0] 2 4 2 4 6" xfId="16205" xr:uid="{BE8E6B3C-3DA6-434E-94E4-6F9436554796}"/>
    <cellStyle name="Comma [0] 2 4 2 5" xfId="1415" xr:uid="{E13FA105-0393-4D21-8760-C35C6BEFD18C}"/>
    <cellStyle name="Comma [0] 2 4 2 5 2" xfId="3983" xr:uid="{6BF2801D-B0EF-4806-9180-0DBB953545F0}"/>
    <cellStyle name="Comma [0] 2 4 2 5 2 2" xfId="9109" xr:uid="{F70ADCD3-BD54-4B33-8A1D-9A44E5EF4A9B}"/>
    <cellStyle name="Comma [0] 2 4 2 5 2 2 2" xfId="24519" xr:uid="{B3C9485F-C205-4090-ABE8-A249E6C81E39}"/>
    <cellStyle name="Comma [0] 2 4 2 5 2 3" xfId="14252" xr:uid="{4FFF85B2-1A70-4B3D-B824-2F0E21491FD9}"/>
    <cellStyle name="Comma [0] 2 4 2 5 2 3 2" xfId="29662" xr:uid="{8ED9701F-64A3-4F0B-9BC7-68228A80C291}"/>
    <cellStyle name="Comma [0] 2 4 2 5 2 4" xfId="19393" xr:uid="{2F8A75AC-3588-4380-B9D5-EF4944AF49CF}"/>
    <cellStyle name="Comma [0] 2 4 2 5 3" xfId="6561" xr:uid="{1CA5B42A-6EC1-4694-B8EC-810EAD4A11CF}"/>
    <cellStyle name="Comma [0] 2 4 2 5 3 2" xfId="21971" xr:uid="{57F05C67-0A30-4F90-B2F9-CA074503C360}"/>
    <cellStyle name="Comma [0] 2 4 2 5 4" xfId="11704" xr:uid="{0F98FA73-4FEF-44D6-B7D8-AD562137D3BF}"/>
    <cellStyle name="Comma [0] 2 4 2 5 4 2" xfId="27114" xr:uid="{6EE57AEA-0179-47E1-B1B4-4CD7C70702F4}"/>
    <cellStyle name="Comma [0] 2 4 2 5 5" xfId="16845" xr:uid="{4022D75E-632B-4050-8047-118E9DDDD138}"/>
    <cellStyle name="Comma [0] 2 4 2 6" xfId="2732" xr:uid="{5A6010A9-135F-4239-A4DB-09DD0B285919}"/>
    <cellStyle name="Comma [0] 2 4 2 6 2" xfId="7858" xr:uid="{46515265-7F39-4042-9094-6AFD2AE7B138}"/>
    <cellStyle name="Comma [0] 2 4 2 6 2 2" xfId="23268" xr:uid="{AF26DECE-A192-4308-93C7-907DAF4B9119}"/>
    <cellStyle name="Comma [0] 2 4 2 6 3" xfId="13001" xr:uid="{03B509BC-7E4A-46F4-9E8D-AF574C19277B}"/>
    <cellStyle name="Comma [0] 2 4 2 6 3 2" xfId="28411" xr:uid="{E8151DBA-AED7-4F12-9BEE-21B06DAF9C24}"/>
    <cellStyle name="Comma [0] 2 4 2 6 4" xfId="18142" xr:uid="{4B80D526-4706-462E-B88A-1E00723A431D}"/>
    <cellStyle name="Comma [0] 2 4 2 7" xfId="5310" xr:uid="{BDCEC476-E030-4416-A123-4DA51EEDFFC8}"/>
    <cellStyle name="Comma [0] 2 4 2 7 2" xfId="20720" xr:uid="{E182544F-C9B1-4DF2-BA39-F42196A52FE8}"/>
    <cellStyle name="Comma [0] 2 4 2 8" xfId="10453" xr:uid="{7FB63D51-7873-4182-984B-EED58BE98DDF}"/>
    <cellStyle name="Comma [0] 2 4 2 8 2" xfId="25863" xr:uid="{CEA5F2EB-2056-4542-820B-D40206908150}"/>
    <cellStyle name="Comma [0] 2 4 2 9" xfId="15594" xr:uid="{6BA192F9-31F1-496E-A8BA-D2043ACAF698}"/>
    <cellStyle name="Comma [0] 2 4 3" xfId="232" xr:uid="{12EF8235-028D-409A-99D1-AC66C138B6E4}"/>
    <cellStyle name="Comma [0] 2 4 3 2" xfId="528" xr:uid="{E4E82F26-A19B-4DA2-AAAA-3FA2C3E13C1E}"/>
    <cellStyle name="Comma [0] 2 4 3 2 2" xfId="1140" xr:uid="{DF7E018B-F2C1-471F-B04F-ABC155A0E2CC}"/>
    <cellStyle name="Comma [0] 2 4 3 2 2 2" xfId="2392" xr:uid="{851162CA-FC71-48CE-9651-3B0A7D68131F}"/>
    <cellStyle name="Comma [0] 2 4 3 2 2 2 2" xfId="4960" xr:uid="{98442EA5-CDEF-4D97-995E-EAF9AD51C6E0}"/>
    <cellStyle name="Comma [0] 2 4 3 2 2 2 2 2" xfId="10086" xr:uid="{EC4DD2EA-C578-44CF-B08B-7CDE8360E3CC}"/>
    <cellStyle name="Comma [0] 2 4 3 2 2 2 2 2 2" xfId="25496" xr:uid="{9B55251D-DCAB-4F9B-B650-35E4094C6339}"/>
    <cellStyle name="Comma [0] 2 4 3 2 2 2 2 3" xfId="15229" xr:uid="{894682A5-1990-40EF-932E-577619073BF2}"/>
    <cellStyle name="Comma [0] 2 4 3 2 2 2 2 3 2" xfId="30639" xr:uid="{D9E7D7A8-D093-4AD5-A049-A140D4C463F9}"/>
    <cellStyle name="Comma [0] 2 4 3 2 2 2 2 4" xfId="20370" xr:uid="{C8573439-7506-4750-981E-B183F44BCCB3}"/>
    <cellStyle name="Comma [0] 2 4 3 2 2 2 3" xfId="7538" xr:uid="{0EDBB329-727F-43D8-9CF2-EC046579EABB}"/>
    <cellStyle name="Comma [0] 2 4 3 2 2 2 3 2" xfId="22948" xr:uid="{A10857DA-F91C-408F-B2C2-7AE566158EA8}"/>
    <cellStyle name="Comma [0] 2 4 3 2 2 2 4" xfId="12681" xr:uid="{7C92FC7A-C57E-4094-81A5-913F8D31450D}"/>
    <cellStyle name="Comma [0] 2 4 3 2 2 2 4 2" xfId="28091" xr:uid="{D931D8C6-5D09-43BA-A6C0-F79748EF38F2}"/>
    <cellStyle name="Comma [0] 2 4 3 2 2 2 5" xfId="17822" xr:uid="{36567010-12DE-489C-AF33-854E17A940E2}"/>
    <cellStyle name="Comma [0] 2 4 3 2 2 3" xfId="3709" xr:uid="{EFBA3500-0914-4B43-82C7-82A3BAAD0052}"/>
    <cellStyle name="Comma [0] 2 4 3 2 2 3 2" xfId="8835" xr:uid="{E991C82F-850B-4FBD-80D9-AC9F1F6A1E25}"/>
    <cellStyle name="Comma [0] 2 4 3 2 2 3 2 2" xfId="24245" xr:uid="{5985847A-045B-4BC1-BE36-2567AA1F4B93}"/>
    <cellStyle name="Comma [0] 2 4 3 2 2 3 3" xfId="13978" xr:uid="{B30BD4FC-0CE5-45E1-91A6-188986AAE746}"/>
    <cellStyle name="Comma [0] 2 4 3 2 2 3 3 2" xfId="29388" xr:uid="{C01E99C5-AB93-47F0-A7BC-3F2214397190}"/>
    <cellStyle name="Comma [0] 2 4 3 2 2 3 4" xfId="19119" xr:uid="{3D9850DC-012B-42D9-94A2-B5E0DE851E16}"/>
    <cellStyle name="Comma [0] 2 4 3 2 2 4" xfId="6287" xr:uid="{CC59D28A-45F8-446F-9CB0-5D02AC4E9505}"/>
    <cellStyle name="Comma [0] 2 4 3 2 2 4 2" xfId="21697" xr:uid="{0F9EA00B-74EE-4E09-80F7-8D9DDC9668A6}"/>
    <cellStyle name="Comma [0] 2 4 3 2 2 5" xfId="11430" xr:uid="{73107D89-6E67-4AB9-9FED-D5732F217B01}"/>
    <cellStyle name="Comma [0] 2 4 3 2 2 5 2" xfId="26840" xr:uid="{C5F94657-25AC-45BF-8019-8824F6AF6281}"/>
    <cellStyle name="Comma [0] 2 4 3 2 2 6" xfId="16571" xr:uid="{88054B7D-3884-4C85-944D-57979BCFE91B}"/>
    <cellStyle name="Comma [0] 2 4 3 2 3" xfId="1781" xr:uid="{92F8DFCE-9797-4C21-A3DA-6F0997172D28}"/>
    <cellStyle name="Comma [0] 2 4 3 2 3 2" xfId="4349" xr:uid="{52703DC6-9F0D-44D1-B538-DDB03809B640}"/>
    <cellStyle name="Comma [0] 2 4 3 2 3 2 2" xfId="9475" xr:uid="{2BA61ED9-A0C6-4ED7-A38B-8461348EB654}"/>
    <cellStyle name="Comma [0] 2 4 3 2 3 2 2 2" xfId="24885" xr:uid="{243497D8-5AB1-4DEE-9377-2FE796436593}"/>
    <cellStyle name="Comma [0] 2 4 3 2 3 2 3" xfId="14618" xr:uid="{DA77A32A-E95C-4CA0-BFE3-C1ABE8E59D7E}"/>
    <cellStyle name="Comma [0] 2 4 3 2 3 2 3 2" xfId="30028" xr:uid="{E4B55158-AA11-4770-B9DC-515EA5CB7947}"/>
    <cellStyle name="Comma [0] 2 4 3 2 3 2 4" xfId="19759" xr:uid="{9871C514-98F1-41E2-A17A-6D7EA644966C}"/>
    <cellStyle name="Comma [0] 2 4 3 2 3 3" xfId="6927" xr:uid="{52B6726B-62B8-491D-84BC-F2B340124C9B}"/>
    <cellStyle name="Comma [0] 2 4 3 2 3 3 2" xfId="22337" xr:uid="{6E28D77C-2912-431D-B0E3-78E820D3CEA0}"/>
    <cellStyle name="Comma [0] 2 4 3 2 3 4" xfId="12070" xr:uid="{378C7643-5844-466B-846D-CEAC7A06B0A2}"/>
    <cellStyle name="Comma [0] 2 4 3 2 3 4 2" xfId="27480" xr:uid="{C41F6BA7-7F0F-4A5C-BE73-8C0E1650C033}"/>
    <cellStyle name="Comma [0] 2 4 3 2 3 5" xfId="17211" xr:uid="{6660131C-0432-43F9-8251-944C5162325B}"/>
    <cellStyle name="Comma [0] 2 4 3 2 4" xfId="3098" xr:uid="{1DB90404-1778-45B2-91FA-345A53F7B0FF}"/>
    <cellStyle name="Comma [0] 2 4 3 2 4 2" xfId="8224" xr:uid="{A5CDB323-0F78-4647-AA57-AD6FEFD4CB78}"/>
    <cellStyle name="Comma [0] 2 4 3 2 4 2 2" xfId="23634" xr:uid="{10D0108B-BB89-4DBD-BCAE-B1AEC1337E1F}"/>
    <cellStyle name="Comma [0] 2 4 3 2 4 3" xfId="13367" xr:uid="{494E85C8-11E7-4FA8-8D01-31DE09AF2102}"/>
    <cellStyle name="Comma [0] 2 4 3 2 4 3 2" xfId="28777" xr:uid="{84DED2BE-7AF4-4A4C-81E3-1E2FD8C5E266}"/>
    <cellStyle name="Comma [0] 2 4 3 2 4 4" xfId="18508" xr:uid="{B37E2CD1-5340-49C3-B5EA-04864568B304}"/>
    <cellStyle name="Comma [0] 2 4 3 2 5" xfId="5676" xr:uid="{29F7C4CA-C120-46D3-A839-C62E65BC15C1}"/>
    <cellStyle name="Comma [0] 2 4 3 2 5 2" xfId="21086" xr:uid="{BBF1B3AF-3EB3-4E34-88BA-A1B325C3F210}"/>
    <cellStyle name="Comma [0] 2 4 3 2 6" xfId="10819" xr:uid="{81A2F79E-C366-447A-82C4-D5C46578CDF0}"/>
    <cellStyle name="Comma [0] 2 4 3 2 6 2" xfId="26229" xr:uid="{5B0D68EB-839F-4A22-8FC0-C5838CEB00C4}"/>
    <cellStyle name="Comma [0] 2 4 3 2 7" xfId="15960" xr:uid="{71FCA93B-AFA2-4A7A-A5B8-ADFF0CDABBC6}"/>
    <cellStyle name="Comma [0] 2 4 3 3" xfId="845" xr:uid="{23D9ACD0-FFFA-4B9A-8CC2-9E9C9B5A3058}"/>
    <cellStyle name="Comma [0] 2 4 3 3 2" xfId="2097" xr:uid="{D4DDCC6A-C328-4CCD-8A44-D768323D367B}"/>
    <cellStyle name="Comma [0] 2 4 3 3 2 2" xfId="4665" xr:uid="{4A5B86C6-875F-4F0F-B8D7-86686E107609}"/>
    <cellStyle name="Comma [0] 2 4 3 3 2 2 2" xfId="9791" xr:uid="{79B1D04E-D7DE-4AF8-8730-8B092002AFF2}"/>
    <cellStyle name="Comma [0] 2 4 3 3 2 2 2 2" xfId="25201" xr:uid="{2247A505-9D48-42FB-BF9C-04C20D38AE09}"/>
    <cellStyle name="Comma [0] 2 4 3 3 2 2 3" xfId="14934" xr:uid="{6D4F11FE-E4F8-4543-9A8D-BDBB60F8DC44}"/>
    <cellStyle name="Comma [0] 2 4 3 3 2 2 3 2" xfId="30344" xr:uid="{DC99ABC8-6206-46AA-A403-15F99EE531BC}"/>
    <cellStyle name="Comma [0] 2 4 3 3 2 2 4" xfId="20075" xr:uid="{4B10B769-F460-4064-B513-954B46CE58D7}"/>
    <cellStyle name="Comma [0] 2 4 3 3 2 3" xfId="7243" xr:uid="{0E0B575B-BBA7-49DE-AFDF-D8BB539D2D6F}"/>
    <cellStyle name="Comma [0] 2 4 3 3 2 3 2" xfId="22653" xr:uid="{4B847D13-3C9F-4433-9CDA-508BF9364211}"/>
    <cellStyle name="Comma [0] 2 4 3 3 2 4" xfId="12386" xr:uid="{805978A4-B49B-4A32-B300-D69560530270}"/>
    <cellStyle name="Comma [0] 2 4 3 3 2 4 2" xfId="27796" xr:uid="{F928E05A-1568-48B8-9BBB-0CB7C4DE7385}"/>
    <cellStyle name="Comma [0] 2 4 3 3 2 5" xfId="17527" xr:uid="{320601CB-5594-42A3-AD9F-2F792CFD038D}"/>
    <cellStyle name="Comma [0] 2 4 3 3 3" xfId="3414" xr:uid="{A2A2F0EA-16B5-4970-9DCA-BF033AEB7296}"/>
    <cellStyle name="Comma [0] 2 4 3 3 3 2" xfId="8540" xr:uid="{E8A4387E-DFCE-4AA3-A8BD-D6E2553C47F7}"/>
    <cellStyle name="Comma [0] 2 4 3 3 3 2 2" xfId="23950" xr:uid="{38B5D6D8-6F2D-4CD1-90E8-9879F1F99713}"/>
    <cellStyle name="Comma [0] 2 4 3 3 3 3" xfId="13683" xr:uid="{0FDEB971-1949-4A68-B9F9-507699A17DFF}"/>
    <cellStyle name="Comma [0] 2 4 3 3 3 3 2" xfId="29093" xr:uid="{A62DFE69-0628-4ED1-A7FC-BE47C6497C9A}"/>
    <cellStyle name="Comma [0] 2 4 3 3 3 4" xfId="18824" xr:uid="{C91D9833-C14F-47FB-8F96-4F926FDA27F7}"/>
    <cellStyle name="Comma [0] 2 4 3 3 4" xfId="5992" xr:uid="{189E092A-F7F0-4CC6-A2E4-C81EB021771A}"/>
    <cellStyle name="Comma [0] 2 4 3 3 4 2" xfId="21402" xr:uid="{602DF84D-17EF-47F7-826F-A8F4696972CC}"/>
    <cellStyle name="Comma [0] 2 4 3 3 5" xfId="11135" xr:uid="{23A87DE3-213A-4311-A536-27702C021B3C}"/>
    <cellStyle name="Comma [0] 2 4 3 3 5 2" xfId="26545" xr:uid="{18AB8694-D4F0-4F69-BB6F-808C30B2CCA8}"/>
    <cellStyle name="Comma [0] 2 4 3 3 6" xfId="16276" xr:uid="{639B508F-DCCD-486E-839A-215B8F30A697}"/>
    <cellStyle name="Comma [0] 2 4 3 4" xfId="1486" xr:uid="{71F9DA37-1D8C-472E-9EB9-90936708D2A2}"/>
    <cellStyle name="Comma [0] 2 4 3 4 2" xfId="4054" xr:uid="{7E449E31-43C6-4B45-9C9C-F35666D7D657}"/>
    <cellStyle name="Comma [0] 2 4 3 4 2 2" xfId="9180" xr:uid="{244229CC-774B-44F4-9896-3DFC054ED42E}"/>
    <cellStyle name="Comma [0] 2 4 3 4 2 2 2" xfId="24590" xr:uid="{08ECC44E-2010-4849-8E23-67A8F73685EC}"/>
    <cellStyle name="Comma [0] 2 4 3 4 2 3" xfId="14323" xr:uid="{6F41F518-3ECA-4E0E-8C59-B1B401DE75E7}"/>
    <cellStyle name="Comma [0] 2 4 3 4 2 3 2" xfId="29733" xr:uid="{F38FAFCB-6DF9-4A27-9FE3-A4FC70E8BF94}"/>
    <cellStyle name="Comma [0] 2 4 3 4 2 4" xfId="19464" xr:uid="{61105A3F-C086-40A0-93A5-FDEDE5FBDF46}"/>
    <cellStyle name="Comma [0] 2 4 3 4 3" xfId="6632" xr:uid="{08A2B23E-DFFE-402C-A214-015922A46226}"/>
    <cellStyle name="Comma [0] 2 4 3 4 3 2" xfId="22042" xr:uid="{91149648-B423-40A2-9583-2BC7E059C438}"/>
    <cellStyle name="Comma [0] 2 4 3 4 4" xfId="11775" xr:uid="{8FDB0C8D-33CF-429E-8D33-FD031554DD84}"/>
    <cellStyle name="Comma [0] 2 4 3 4 4 2" xfId="27185" xr:uid="{2EDA1EED-EEAF-43E2-BE68-B6D5C31FCA82}"/>
    <cellStyle name="Comma [0] 2 4 3 4 5" xfId="16916" xr:uid="{50630BEA-168B-49A1-8032-D120FEE2231E}"/>
    <cellStyle name="Comma [0] 2 4 3 5" xfId="2803" xr:uid="{6649E0FF-0151-46E2-A2CF-26B2A4C7AFED}"/>
    <cellStyle name="Comma [0] 2 4 3 5 2" xfId="7929" xr:uid="{599AA9A5-4B2E-41D2-A122-7A30CDE7CBE4}"/>
    <cellStyle name="Comma [0] 2 4 3 5 2 2" xfId="23339" xr:uid="{221578F3-7D82-4DE1-910A-1B8D3BC662AB}"/>
    <cellStyle name="Comma [0] 2 4 3 5 3" xfId="13072" xr:uid="{418E44DB-803C-4142-94A8-13E804E3622C}"/>
    <cellStyle name="Comma [0] 2 4 3 5 3 2" xfId="28482" xr:uid="{CD80E334-7639-435D-B379-BE7F9E3BD07A}"/>
    <cellStyle name="Comma [0] 2 4 3 5 4" xfId="18213" xr:uid="{60106AF3-48B1-4B3E-83D7-8CAA6C048437}"/>
    <cellStyle name="Comma [0] 2 4 3 6" xfId="5381" xr:uid="{0E893314-6585-4BF1-800E-6E9B0D29676A}"/>
    <cellStyle name="Comma [0] 2 4 3 6 2" xfId="20791" xr:uid="{FBE17DB3-4750-48E8-9AD4-9613D3B5D9DB}"/>
    <cellStyle name="Comma [0] 2 4 3 7" xfId="10524" xr:uid="{6901AE67-56B8-4693-AC71-C1C11BEBFCB2}"/>
    <cellStyle name="Comma [0] 2 4 3 7 2" xfId="25934" xr:uid="{BF8337EF-3386-4436-8B11-B1A37304323B}"/>
    <cellStyle name="Comma [0] 2 4 3 8" xfId="15665" xr:uid="{AD14E93F-9B73-4939-9811-DEC480CFEEAA}"/>
    <cellStyle name="Comma [0] 2 4 4" xfId="386" xr:uid="{36526947-BFFD-416C-8D0F-CD52F821CF9C}"/>
    <cellStyle name="Comma [0] 2 4 4 2" xfId="998" xr:uid="{D6B1F467-6E32-4AA4-8291-1444B2383377}"/>
    <cellStyle name="Comma [0] 2 4 4 2 2" xfId="2250" xr:uid="{8FEC5A0C-6904-4832-A27B-B37647279F35}"/>
    <cellStyle name="Comma [0] 2 4 4 2 2 2" xfId="4818" xr:uid="{8B351F97-68C9-431F-B31C-EA60DED4B349}"/>
    <cellStyle name="Comma [0] 2 4 4 2 2 2 2" xfId="9944" xr:uid="{3A3B05B6-FA87-4059-8AD9-1728C80DC1EA}"/>
    <cellStyle name="Comma [0] 2 4 4 2 2 2 2 2" xfId="25354" xr:uid="{E5FBE46F-F8ED-4878-A3E2-8DA2F4D2A5C5}"/>
    <cellStyle name="Comma [0] 2 4 4 2 2 2 3" xfId="15087" xr:uid="{D650411D-73DE-41A3-93E8-DDF86611B54F}"/>
    <cellStyle name="Comma [0] 2 4 4 2 2 2 3 2" xfId="30497" xr:uid="{B49EC744-3E1D-4FC1-8D83-DE9AD8154E25}"/>
    <cellStyle name="Comma [0] 2 4 4 2 2 2 4" xfId="20228" xr:uid="{F1F42B01-744E-4737-89B8-AFF7D6173EC7}"/>
    <cellStyle name="Comma [0] 2 4 4 2 2 3" xfId="7396" xr:uid="{C53651FF-E243-4039-A6FB-031F255FA746}"/>
    <cellStyle name="Comma [0] 2 4 4 2 2 3 2" xfId="22806" xr:uid="{5798464E-BC2B-43A3-A8F2-3E6992EE57B2}"/>
    <cellStyle name="Comma [0] 2 4 4 2 2 4" xfId="12539" xr:uid="{9B0C62C9-9A0F-48EB-9BB9-C3FBE1BA5444}"/>
    <cellStyle name="Comma [0] 2 4 4 2 2 4 2" xfId="27949" xr:uid="{9CC38B7D-05A0-46AA-91EE-83F560D6BFC8}"/>
    <cellStyle name="Comma [0] 2 4 4 2 2 5" xfId="17680" xr:uid="{9093E90D-C145-4F36-9CA4-2CCAA9947162}"/>
    <cellStyle name="Comma [0] 2 4 4 2 3" xfId="3567" xr:uid="{733618BC-F245-495F-914C-A05B32D1E919}"/>
    <cellStyle name="Comma [0] 2 4 4 2 3 2" xfId="8693" xr:uid="{C6A8A5C2-A7E2-4BD4-A90C-32C25FA6AF10}"/>
    <cellStyle name="Comma [0] 2 4 4 2 3 2 2" xfId="24103" xr:uid="{D1BBDB0B-6C79-44C2-9862-01688078CC65}"/>
    <cellStyle name="Comma [0] 2 4 4 2 3 3" xfId="13836" xr:uid="{3BD38134-1592-4797-A7BE-99208672E578}"/>
    <cellStyle name="Comma [0] 2 4 4 2 3 3 2" xfId="29246" xr:uid="{1B27DAEB-5758-4208-AEBF-9E2E3A4CC6F1}"/>
    <cellStyle name="Comma [0] 2 4 4 2 3 4" xfId="18977" xr:uid="{1CEF3F3B-9597-4C51-8050-1236E52F130E}"/>
    <cellStyle name="Comma [0] 2 4 4 2 4" xfId="6145" xr:uid="{6CBB48B8-E8B8-4F78-8D25-D005881E558E}"/>
    <cellStyle name="Comma [0] 2 4 4 2 4 2" xfId="21555" xr:uid="{096AC78C-4CEA-4318-98FB-4A907BEF2821}"/>
    <cellStyle name="Comma [0] 2 4 4 2 5" xfId="11288" xr:uid="{031AA31E-CDBB-4920-A88D-F66B3A71A544}"/>
    <cellStyle name="Comma [0] 2 4 4 2 5 2" xfId="26698" xr:uid="{BBB4FF6F-09AA-4692-9392-194E7D530957}"/>
    <cellStyle name="Comma [0] 2 4 4 2 6" xfId="16429" xr:uid="{D7343347-37DA-43EC-9ABB-C08D775A06F4}"/>
    <cellStyle name="Comma [0] 2 4 4 3" xfId="1639" xr:uid="{9073E9E1-DF6B-49A1-AD31-C9B1D7FAEDE9}"/>
    <cellStyle name="Comma [0] 2 4 4 3 2" xfId="4207" xr:uid="{DEE57D4C-77EF-4352-A06D-AEB75939C108}"/>
    <cellStyle name="Comma [0] 2 4 4 3 2 2" xfId="9333" xr:uid="{5D9F203E-B912-4A85-9CF8-817922F1B9F2}"/>
    <cellStyle name="Comma [0] 2 4 4 3 2 2 2" xfId="24743" xr:uid="{2D95BF02-291D-4C18-B85E-B847CB6E629E}"/>
    <cellStyle name="Comma [0] 2 4 4 3 2 3" xfId="14476" xr:uid="{77D84D61-5280-4AC7-9D01-EF1639175A07}"/>
    <cellStyle name="Comma [0] 2 4 4 3 2 3 2" xfId="29886" xr:uid="{0A0690B5-3C3E-47D4-AEDF-EC50F2AAE211}"/>
    <cellStyle name="Comma [0] 2 4 4 3 2 4" xfId="19617" xr:uid="{1EE6A173-C781-429B-A528-6AE84FC5ECF9}"/>
    <cellStyle name="Comma [0] 2 4 4 3 3" xfId="6785" xr:uid="{9DD80880-31E8-437B-82E7-D1ABB51D073F}"/>
    <cellStyle name="Comma [0] 2 4 4 3 3 2" xfId="22195" xr:uid="{80CAFAE2-CBCC-412C-8278-E868A5DDDA04}"/>
    <cellStyle name="Comma [0] 2 4 4 3 4" xfId="11928" xr:uid="{9603B633-8A27-4A0F-BECF-916FECBE2F0D}"/>
    <cellStyle name="Comma [0] 2 4 4 3 4 2" xfId="27338" xr:uid="{30868862-41C7-469B-BBD9-F24C29F0BD54}"/>
    <cellStyle name="Comma [0] 2 4 4 3 5" xfId="17069" xr:uid="{AF492C8B-7632-4B1B-A2E3-2E99B9D27939}"/>
    <cellStyle name="Comma [0] 2 4 4 4" xfId="2956" xr:uid="{FF22557E-64DF-4956-B585-BF3863DA3C26}"/>
    <cellStyle name="Comma [0] 2 4 4 4 2" xfId="8082" xr:uid="{DF18B6B6-E6E2-4EA3-9BA0-F43E909F3B65}"/>
    <cellStyle name="Comma [0] 2 4 4 4 2 2" xfId="23492" xr:uid="{5064C3FD-8D7A-404D-813E-36AF94AB3B24}"/>
    <cellStyle name="Comma [0] 2 4 4 4 3" xfId="13225" xr:uid="{3DFD5408-5912-4B99-AC34-3FDF8A7A2FDB}"/>
    <cellStyle name="Comma [0] 2 4 4 4 3 2" xfId="28635" xr:uid="{1F96A11F-0E55-494B-9B4B-10A515B504F4}"/>
    <cellStyle name="Comma [0] 2 4 4 4 4" xfId="18366" xr:uid="{987DA4D9-302F-4E34-AF9F-4AF942CF2CE8}"/>
    <cellStyle name="Comma [0] 2 4 4 5" xfId="5534" xr:uid="{E9AEDE86-1CD3-43A3-BCE6-E229E0B89826}"/>
    <cellStyle name="Comma [0] 2 4 4 5 2" xfId="20944" xr:uid="{34B28B27-1AB7-4763-8AAE-0AE628DE357C}"/>
    <cellStyle name="Comma [0] 2 4 4 6" xfId="10677" xr:uid="{1868CD34-65F4-4401-93AF-A8E584BD14F3}"/>
    <cellStyle name="Comma [0] 2 4 4 6 2" xfId="26087" xr:uid="{2DBD634F-9941-4D3F-A4CA-7A8744C96B74}"/>
    <cellStyle name="Comma [0] 2 4 4 7" xfId="15818" xr:uid="{BC29D2C2-9B03-4DCD-9C61-6CDB1A02FE75}"/>
    <cellStyle name="Comma [0] 2 4 5" xfId="703" xr:uid="{7DFCDA17-34F8-4029-8131-62CC30E7CDAF}"/>
    <cellStyle name="Comma [0] 2 4 5 2" xfId="1955" xr:uid="{CA0BAA90-94FF-4120-B2F0-4AF5DE01B7ED}"/>
    <cellStyle name="Comma [0] 2 4 5 2 2" xfId="4523" xr:uid="{786561C9-17C3-48F0-B3DD-DB017DDA9324}"/>
    <cellStyle name="Comma [0] 2 4 5 2 2 2" xfId="9649" xr:uid="{62D9E4B8-F456-47DD-B8D1-CC626298921C}"/>
    <cellStyle name="Comma [0] 2 4 5 2 2 2 2" xfId="25059" xr:uid="{7FCEF38D-2ED7-4E3E-BAB6-B9A8E7A45E54}"/>
    <cellStyle name="Comma [0] 2 4 5 2 2 3" xfId="14792" xr:uid="{A3868657-691C-4058-A16F-474F44F8353D}"/>
    <cellStyle name="Comma [0] 2 4 5 2 2 3 2" xfId="30202" xr:uid="{5678517F-EA9D-4EFF-9FD3-66693ED12391}"/>
    <cellStyle name="Comma [0] 2 4 5 2 2 4" xfId="19933" xr:uid="{257842B4-4F3B-4679-B343-1BDFB2B08DE3}"/>
    <cellStyle name="Comma [0] 2 4 5 2 3" xfId="7101" xr:uid="{C3BB7BDB-8ED5-4935-A722-A7F59FE7CF63}"/>
    <cellStyle name="Comma [0] 2 4 5 2 3 2" xfId="22511" xr:uid="{90728CDF-98CC-40B6-91DB-1777B2D3D25F}"/>
    <cellStyle name="Comma [0] 2 4 5 2 4" xfId="12244" xr:uid="{D489D4B8-223B-4AF9-97C8-8F5866D3DD86}"/>
    <cellStyle name="Comma [0] 2 4 5 2 4 2" xfId="27654" xr:uid="{E6EB41C6-F66D-41D6-BB3C-AAF4E7844F4F}"/>
    <cellStyle name="Comma [0] 2 4 5 2 5" xfId="17385" xr:uid="{5ADD02BB-1076-48FF-8CB9-2CE98A83787F}"/>
    <cellStyle name="Comma [0] 2 4 5 3" xfId="3272" xr:uid="{B13F9635-4570-484E-9A35-9C223115A425}"/>
    <cellStyle name="Comma [0] 2 4 5 3 2" xfId="8398" xr:uid="{E5F292E2-9A46-426E-A1ED-B450A1DB1F1C}"/>
    <cellStyle name="Comma [0] 2 4 5 3 2 2" xfId="23808" xr:uid="{A9AFBFB2-FE77-44E3-8A9C-15D61DB245D0}"/>
    <cellStyle name="Comma [0] 2 4 5 3 3" xfId="13541" xr:uid="{BA728F15-A234-48C3-B7FF-CD38719CF2B1}"/>
    <cellStyle name="Comma [0] 2 4 5 3 3 2" xfId="28951" xr:uid="{FE1ECCE7-3B79-42A8-8F27-38C7FCB2920A}"/>
    <cellStyle name="Comma [0] 2 4 5 3 4" xfId="18682" xr:uid="{400B7C3D-336D-4BD7-AD90-5A45AA5503E1}"/>
    <cellStyle name="Comma [0] 2 4 5 4" xfId="5850" xr:uid="{1EC4C79B-2201-4901-ABE7-0BCF7650A8AE}"/>
    <cellStyle name="Comma [0] 2 4 5 4 2" xfId="21260" xr:uid="{300DDF35-28DB-45B3-8BA6-1C691E47BCFC}"/>
    <cellStyle name="Comma [0] 2 4 5 5" xfId="10993" xr:uid="{551B396B-71FE-4824-86E9-CB9270767E63}"/>
    <cellStyle name="Comma [0] 2 4 5 5 2" xfId="26403" xr:uid="{FBB732C9-79C4-4E99-B6A3-6DFD4843A76D}"/>
    <cellStyle name="Comma [0] 2 4 5 6" xfId="16134" xr:uid="{124BA806-FE52-40B1-A62B-082D9C8B7775}"/>
    <cellStyle name="Comma [0] 2 4 6" xfId="1344" xr:uid="{515B5556-3124-44C4-A405-C26B688F162D}"/>
    <cellStyle name="Comma [0] 2 4 6 2" xfId="3912" xr:uid="{F8B148C6-89A4-420E-8750-098B42DBF2B7}"/>
    <cellStyle name="Comma [0] 2 4 6 2 2" xfId="9038" xr:uid="{83EE0463-8113-4138-ACC9-4ED49FA9282E}"/>
    <cellStyle name="Comma [0] 2 4 6 2 2 2" xfId="24448" xr:uid="{A7384624-4AAD-42DC-A308-3841702E3811}"/>
    <cellStyle name="Comma [0] 2 4 6 2 3" xfId="14181" xr:uid="{5DF64DE9-116C-4A23-8995-1994D35E03E5}"/>
    <cellStyle name="Comma [0] 2 4 6 2 3 2" xfId="29591" xr:uid="{012B8F7B-7CAC-4817-843A-7441F52C3DA2}"/>
    <cellStyle name="Comma [0] 2 4 6 2 4" xfId="19322" xr:uid="{8BB94C28-5308-4A39-A339-2CB6B4039A2A}"/>
    <cellStyle name="Comma [0] 2 4 6 3" xfId="6490" xr:uid="{3339CDCB-CE86-4D6B-B1CE-75DE525E083E}"/>
    <cellStyle name="Comma [0] 2 4 6 3 2" xfId="21900" xr:uid="{4BCDA98C-1D0D-43E4-8AE0-F4DF6F6A7CB6}"/>
    <cellStyle name="Comma [0] 2 4 6 4" xfId="11633" xr:uid="{008623B3-EAE9-429D-9A3C-CD8D00C934A1}"/>
    <cellStyle name="Comma [0] 2 4 6 4 2" xfId="27043" xr:uid="{A8252BCA-A65A-48C8-BEC6-053EA42144C9}"/>
    <cellStyle name="Comma [0] 2 4 6 5" xfId="16774" xr:uid="{3ACA1136-FD76-4DA9-9284-B5B7FE110853}"/>
    <cellStyle name="Comma [0] 2 4 7" xfId="2661" xr:uid="{8D55FCE2-3F4D-4A86-8387-15BAF0A47669}"/>
    <cellStyle name="Comma [0] 2 4 7 2" xfId="7787" xr:uid="{CA0BE1C4-FF87-486D-95F9-C76323470375}"/>
    <cellStyle name="Comma [0] 2 4 7 2 2" xfId="23197" xr:uid="{BCB0F270-8049-4AD1-8D69-D4BA3E016585}"/>
    <cellStyle name="Comma [0] 2 4 7 3" xfId="12930" xr:uid="{40F7556B-8BC2-4CD5-BB56-39B150C7B882}"/>
    <cellStyle name="Comma [0] 2 4 7 3 2" xfId="28340" xr:uid="{5876F0E0-2E48-4CDF-B6FA-6E50DC86ACB4}"/>
    <cellStyle name="Comma [0] 2 4 7 4" xfId="18071" xr:uid="{8795CF02-0CE0-42C2-95E8-F70E2FC2819F}"/>
    <cellStyle name="Comma [0] 2 4 8" xfId="5239" xr:uid="{B14F8D54-E57A-4018-9DDE-E553462F07C8}"/>
    <cellStyle name="Comma [0] 2 4 8 2" xfId="20649" xr:uid="{EBD5794E-CC50-477C-98FC-01CE1113B1AC}"/>
    <cellStyle name="Comma [0] 2 4 9" xfId="10382" xr:uid="{E070AFA9-7592-451B-B241-1820883CBCBE}"/>
    <cellStyle name="Comma [0] 2 4 9 2" xfId="25792" xr:uid="{3BEAD955-54EF-4D12-897C-19CFCCED82D0}"/>
    <cellStyle name="Comma [0] 2 5" xfId="99" xr:uid="{524A435A-E4A0-4512-A210-CB477A4033CE}"/>
    <cellStyle name="Comma [0] 2 5 2" xfId="242" xr:uid="{F6AEDDC6-3D30-4745-B1CF-AE1B34D41FCF}"/>
    <cellStyle name="Comma [0] 2 5 2 2" xfId="538" xr:uid="{118D3295-7B0E-426C-AB95-020A7E38A611}"/>
    <cellStyle name="Comma [0] 2 5 2 2 2" xfId="1150" xr:uid="{7EDBB6BF-690D-4F21-B4F5-BC994079CB27}"/>
    <cellStyle name="Comma [0] 2 5 2 2 2 2" xfId="2402" xr:uid="{4B449AB1-6C66-42A4-AAC3-C059942214A4}"/>
    <cellStyle name="Comma [0] 2 5 2 2 2 2 2" xfId="4970" xr:uid="{E81F7550-D517-4D79-BDC1-3BB9D89402CF}"/>
    <cellStyle name="Comma [0] 2 5 2 2 2 2 2 2" xfId="10096" xr:uid="{82C070D5-E2B4-4F31-A4CE-2F6F6CA166F3}"/>
    <cellStyle name="Comma [0] 2 5 2 2 2 2 2 2 2" xfId="25506" xr:uid="{31BBF43D-F568-4DD6-AA3F-82C263833D00}"/>
    <cellStyle name="Comma [0] 2 5 2 2 2 2 2 3" xfId="15239" xr:uid="{69B697A2-BA54-4F80-A5EE-C9AAFC69EA44}"/>
    <cellStyle name="Comma [0] 2 5 2 2 2 2 2 3 2" xfId="30649" xr:uid="{B13007E3-C6B7-44A8-8A3D-039B082C0518}"/>
    <cellStyle name="Comma [0] 2 5 2 2 2 2 2 4" xfId="20380" xr:uid="{8735E5F5-297E-4050-AE91-DE0D86D3FBB7}"/>
    <cellStyle name="Comma [0] 2 5 2 2 2 2 3" xfId="7548" xr:uid="{F4B1C2DD-205C-41A9-BCD5-51F04DE7EA86}"/>
    <cellStyle name="Comma [0] 2 5 2 2 2 2 3 2" xfId="22958" xr:uid="{CFD34678-C0CB-4907-ABF2-B88A9646874E}"/>
    <cellStyle name="Comma [0] 2 5 2 2 2 2 4" xfId="12691" xr:uid="{21A0589F-1BD9-4A34-8511-5CAA4E87B9B3}"/>
    <cellStyle name="Comma [0] 2 5 2 2 2 2 4 2" xfId="28101" xr:uid="{98F088C1-584E-4BD6-87E9-88B79DE82F98}"/>
    <cellStyle name="Comma [0] 2 5 2 2 2 2 5" xfId="17832" xr:uid="{F2BDF306-9170-440F-91BD-5FF04BFC8FFD}"/>
    <cellStyle name="Comma [0] 2 5 2 2 2 3" xfId="3719" xr:uid="{B0F8E5D0-A5D5-4AE0-84C7-598870AFD5B3}"/>
    <cellStyle name="Comma [0] 2 5 2 2 2 3 2" xfId="8845" xr:uid="{AA5C9FD8-524B-4E2E-9138-C74C68B5C0FA}"/>
    <cellStyle name="Comma [0] 2 5 2 2 2 3 2 2" xfId="24255" xr:uid="{62BB9F14-2CDC-4FD7-AA58-0170D78E1B4F}"/>
    <cellStyle name="Comma [0] 2 5 2 2 2 3 3" xfId="13988" xr:uid="{1FAA7ADF-7A93-4DFC-84F3-A594E41F2BDD}"/>
    <cellStyle name="Comma [0] 2 5 2 2 2 3 3 2" xfId="29398" xr:uid="{24E11118-7987-4FD6-B0B8-1BC0E0E83DAE}"/>
    <cellStyle name="Comma [0] 2 5 2 2 2 3 4" xfId="19129" xr:uid="{2A22CCE7-74F3-4C0E-B76E-017B9ECC9FF8}"/>
    <cellStyle name="Comma [0] 2 5 2 2 2 4" xfId="6297" xr:uid="{EBD67125-C3E4-4521-BEAC-946560A77718}"/>
    <cellStyle name="Comma [0] 2 5 2 2 2 4 2" xfId="21707" xr:uid="{5E1F82CA-FB9B-406B-A87D-6F0B73D8517E}"/>
    <cellStyle name="Comma [0] 2 5 2 2 2 5" xfId="11440" xr:uid="{DDA308AC-4A7E-44D3-9E08-EB7DF80D1CCA}"/>
    <cellStyle name="Comma [0] 2 5 2 2 2 5 2" xfId="26850" xr:uid="{BBEB8C0B-610E-44B0-8BB5-D98F91033C06}"/>
    <cellStyle name="Comma [0] 2 5 2 2 2 6" xfId="16581" xr:uid="{B32511AD-9EAA-44FB-9EFE-87508048B073}"/>
    <cellStyle name="Comma [0] 2 5 2 2 3" xfId="1791" xr:uid="{62BFC08E-FB86-4B2E-9FF9-5ADBB5F46B20}"/>
    <cellStyle name="Comma [0] 2 5 2 2 3 2" xfId="4359" xr:uid="{A2E4AC59-966E-4225-B25A-B87792D345CD}"/>
    <cellStyle name="Comma [0] 2 5 2 2 3 2 2" xfId="9485" xr:uid="{0BE34D51-F048-4B61-9919-BAF2EA4BC889}"/>
    <cellStyle name="Comma [0] 2 5 2 2 3 2 2 2" xfId="24895" xr:uid="{ED46BF14-72C1-4103-B65E-B9B5DB05545C}"/>
    <cellStyle name="Comma [0] 2 5 2 2 3 2 3" xfId="14628" xr:uid="{2CAF5684-3A10-47D7-AE8C-C39FEC5765C1}"/>
    <cellStyle name="Comma [0] 2 5 2 2 3 2 3 2" xfId="30038" xr:uid="{17AA0FC8-0746-4F98-A81B-C3BF65262D28}"/>
    <cellStyle name="Comma [0] 2 5 2 2 3 2 4" xfId="19769" xr:uid="{D8C82F50-9521-4C2A-B9D3-91A8322E900C}"/>
    <cellStyle name="Comma [0] 2 5 2 2 3 3" xfId="6937" xr:uid="{9026FFDE-7C5A-4C27-B676-E2C012153B30}"/>
    <cellStyle name="Comma [0] 2 5 2 2 3 3 2" xfId="22347" xr:uid="{12A713C1-9683-4B2D-90D8-194AF92917CB}"/>
    <cellStyle name="Comma [0] 2 5 2 2 3 4" xfId="12080" xr:uid="{50455947-A127-4A50-88CD-0645CBC77FB6}"/>
    <cellStyle name="Comma [0] 2 5 2 2 3 4 2" xfId="27490" xr:uid="{D7C71798-EB51-4348-98F2-84C68C829E28}"/>
    <cellStyle name="Comma [0] 2 5 2 2 3 5" xfId="17221" xr:uid="{D9F15E18-8ED1-41A0-A3EE-2BF6D2255F4A}"/>
    <cellStyle name="Comma [0] 2 5 2 2 4" xfId="3108" xr:uid="{A961AA8D-403F-448D-8031-DA744E624838}"/>
    <cellStyle name="Comma [0] 2 5 2 2 4 2" xfId="8234" xr:uid="{13CE2694-FE6C-416A-86A8-AE2543CA8C9A}"/>
    <cellStyle name="Comma [0] 2 5 2 2 4 2 2" xfId="23644" xr:uid="{810CED54-6757-485A-A6FF-EC4D1ED4CD11}"/>
    <cellStyle name="Comma [0] 2 5 2 2 4 3" xfId="13377" xr:uid="{3E3E0401-D33D-4985-90AE-912EFE7F8F96}"/>
    <cellStyle name="Comma [0] 2 5 2 2 4 3 2" xfId="28787" xr:uid="{A8EEB20E-5B78-44A9-ABF6-8A8B161B1B3B}"/>
    <cellStyle name="Comma [0] 2 5 2 2 4 4" xfId="18518" xr:uid="{0FCFF75E-3342-430D-94EC-1225CC65C952}"/>
    <cellStyle name="Comma [0] 2 5 2 2 5" xfId="5686" xr:uid="{14A26621-33C5-4051-8D3C-32137F97FE15}"/>
    <cellStyle name="Comma [0] 2 5 2 2 5 2" xfId="21096" xr:uid="{E87DBA27-92E9-4F84-881D-9E1BC9BE415F}"/>
    <cellStyle name="Comma [0] 2 5 2 2 6" xfId="10829" xr:uid="{51F45408-DE17-4126-BCDC-BFE178DE1356}"/>
    <cellStyle name="Comma [0] 2 5 2 2 6 2" xfId="26239" xr:uid="{17542C28-4393-4CEB-BA00-D65FE6BE1129}"/>
    <cellStyle name="Comma [0] 2 5 2 2 7" xfId="15970" xr:uid="{A13B3796-B097-4858-A1E9-330518C923DD}"/>
    <cellStyle name="Comma [0] 2 5 2 3" xfId="855" xr:uid="{71A6D558-B3A8-4CC7-94A3-82492F5579E6}"/>
    <cellStyle name="Comma [0] 2 5 2 3 2" xfId="2107" xr:uid="{9057D4CA-E717-4263-83FF-537526FCC359}"/>
    <cellStyle name="Comma [0] 2 5 2 3 2 2" xfId="4675" xr:uid="{1893698C-E3D9-4794-831C-DF9D062F40E6}"/>
    <cellStyle name="Comma [0] 2 5 2 3 2 2 2" xfId="9801" xr:uid="{B62D5CF9-C360-41D7-B3D2-BAFF7765F13E}"/>
    <cellStyle name="Comma [0] 2 5 2 3 2 2 2 2" xfId="25211" xr:uid="{962C2286-5663-441C-89EA-84DEB0FB2A85}"/>
    <cellStyle name="Comma [0] 2 5 2 3 2 2 3" xfId="14944" xr:uid="{D527218B-81D9-4807-9CD1-76776FD36F34}"/>
    <cellStyle name="Comma [0] 2 5 2 3 2 2 3 2" xfId="30354" xr:uid="{8BAABA47-FD52-45CC-805B-4A4954D1494A}"/>
    <cellStyle name="Comma [0] 2 5 2 3 2 2 4" xfId="20085" xr:uid="{3F059BC3-3CD7-4C06-945D-E491B8A4DC81}"/>
    <cellStyle name="Comma [0] 2 5 2 3 2 3" xfId="7253" xr:uid="{193746B9-85B4-4616-83F3-A53706A29E61}"/>
    <cellStyle name="Comma [0] 2 5 2 3 2 3 2" xfId="22663" xr:uid="{B9EC5F52-A4A0-4E86-9A13-135936A59236}"/>
    <cellStyle name="Comma [0] 2 5 2 3 2 4" xfId="12396" xr:uid="{CBA2A549-FF3F-4184-9C2C-675547DF8D7B}"/>
    <cellStyle name="Comma [0] 2 5 2 3 2 4 2" xfId="27806" xr:uid="{7E9E60BB-0932-4AB6-AE55-B57A9199AE42}"/>
    <cellStyle name="Comma [0] 2 5 2 3 2 5" xfId="17537" xr:uid="{7CE7E8FE-AD9E-40BE-B6BE-94D89A53013E}"/>
    <cellStyle name="Comma [0] 2 5 2 3 3" xfId="3424" xr:uid="{F083B621-007A-43EA-8B9F-B968E441A309}"/>
    <cellStyle name="Comma [0] 2 5 2 3 3 2" xfId="8550" xr:uid="{9B8E4B54-6F1C-4763-B275-B6F82D8E8168}"/>
    <cellStyle name="Comma [0] 2 5 2 3 3 2 2" xfId="23960" xr:uid="{85A8F4B5-255A-44D3-824C-A1BD96C2BB2D}"/>
    <cellStyle name="Comma [0] 2 5 2 3 3 3" xfId="13693" xr:uid="{0E074078-72D4-4348-A33B-5547A900646C}"/>
    <cellStyle name="Comma [0] 2 5 2 3 3 3 2" xfId="29103" xr:uid="{8579E4CC-DFAA-4174-9A9F-3AD0DFC0D8C6}"/>
    <cellStyle name="Comma [0] 2 5 2 3 3 4" xfId="18834" xr:uid="{CA18D3D5-5FC7-407C-9F6D-7468F6FD38BB}"/>
    <cellStyle name="Comma [0] 2 5 2 3 4" xfId="6002" xr:uid="{73FD9D8A-37C9-438F-B947-7B81CA4B031C}"/>
    <cellStyle name="Comma [0] 2 5 2 3 4 2" xfId="21412" xr:uid="{AF22445E-6772-4207-8E38-F1CDE6D80D11}"/>
    <cellStyle name="Comma [0] 2 5 2 3 5" xfId="11145" xr:uid="{2372DC7B-C1E3-44AB-956A-CF54E84CFC40}"/>
    <cellStyle name="Comma [0] 2 5 2 3 5 2" xfId="26555" xr:uid="{561687FA-D513-4C0D-A800-E2BABD1F4283}"/>
    <cellStyle name="Comma [0] 2 5 2 3 6" xfId="16286" xr:uid="{CA8B31E1-1F91-4A7F-BE11-4661A5AA81CE}"/>
    <cellStyle name="Comma [0] 2 5 2 4" xfId="1496" xr:uid="{B7087E72-2E87-486B-BED7-11E377187B1F}"/>
    <cellStyle name="Comma [0] 2 5 2 4 2" xfId="4064" xr:uid="{C7C1088B-AA88-4B5A-B145-272A67D3722D}"/>
    <cellStyle name="Comma [0] 2 5 2 4 2 2" xfId="9190" xr:uid="{38713FA6-F007-4909-BDBA-A72219763043}"/>
    <cellStyle name="Comma [0] 2 5 2 4 2 2 2" xfId="24600" xr:uid="{908F3C3C-42C4-4EC4-B223-CAEA0F2B714B}"/>
    <cellStyle name="Comma [0] 2 5 2 4 2 3" xfId="14333" xr:uid="{3236BAB3-1E05-4A95-A799-AB349F579AB5}"/>
    <cellStyle name="Comma [0] 2 5 2 4 2 3 2" xfId="29743" xr:uid="{8976D7F6-4183-4287-9A8D-7A27AE09EFDA}"/>
    <cellStyle name="Comma [0] 2 5 2 4 2 4" xfId="19474" xr:uid="{BAF3997B-3209-4D2C-82C4-0E2FAD8F1A19}"/>
    <cellStyle name="Comma [0] 2 5 2 4 3" xfId="6642" xr:uid="{2C18B986-E9BB-473C-BA78-A712E040A06C}"/>
    <cellStyle name="Comma [0] 2 5 2 4 3 2" xfId="22052" xr:uid="{93E024E7-AA98-4966-B6F9-4987AC474DA3}"/>
    <cellStyle name="Comma [0] 2 5 2 4 4" xfId="11785" xr:uid="{264184E0-3EAB-41FB-9BBA-4FB6E6E6AC29}"/>
    <cellStyle name="Comma [0] 2 5 2 4 4 2" xfId="27195" xr:uid="{D48869ED-CFDB-4920-99E9-44C8A0A2992A}"/>
    <cellStyle name="Comma [0] 2 5 2 4 5" xfId="16926" xr:uid="{C1840263-8869-4D1A-8953-5F78119E8BBA}"/>
    <cellStyle name="Comma [0] 2 5 2 5" xfId="2813" xr:uid="{A197B3BD-3FD0-4CA5-9B96-45152714EA37}"/>
    <cellStyle name="Comma [0] 2 5 2 5 2" xfId="7939" xr:uid="{8B5E5061-CB0E-4FDD-9E3F-5CBF18C2FABA}"/>
    <cellStyle name="Comma [0] 2 5 2 5 2 2" xfId="23349" xr:uid="{1515D847-1988-44A4-86A6-B492EF6F703B}"/>
    <cellStyle name="Comma [0] 2 5 2 5 3" xfId="13082" xr:uid="{369A671F-445C-4188-B142-AC7CEC1A4C02}"/>
    <cellStyle name="Comma [0] 2 5 2 5 3 2" xfId="28492" xr:uid="{75337CA3-604B-4A87-B3C0-5793236DA01B}"/>
    <cellStyle name="Comma [0] 2 5 2 5 4" xfId="18223" xr:uid="{F394ED21-7E57-44A4-8519-65C7FBE905BF}"/>
    <cellStyle name="Comma [0] 2 5 2 6" xfId="5391" xr:uid="{E1BB1035-6479-47A6-855B-E547F8BEE56A}"/>
    <cellStyle name="Comma [0] 2 5 2 6 2" xfId="20801" xr:uid="{8546109C-FD56-45AC-9DF4-F57DF9157ED1}"/>
    <cellStyle name="Comma [0] 2 5 2 7" xfId="10534" xr:uid="{02FE2098-E585-46A1-AA99-0A34E990AA59}"/>
    <cellStyle name="Comma [0] 2 5 2 7 2" xfId="25944" xr:uid="{74044D30-197A-4E14-8AC6-216F03780E81}"/>
    <cellStyle name="Comma [0] 2 5 2 8" xfId="15675" xr:uid="{673E141D-65D9-4B84-A290-79C3D612DC77}"/>
    <cellStyle name="Comma [0] 2 5 3" xfId="396" xr:uid="{EFE030F0-CD24-423C-908F-9694AEB16BE3}"/>
    <cellStyle name="Comma [0] 2 5 3 2" xfId="1008" xr:uid="{83A07B59-F7A0-4F77-82DA-386E4D414B59}"/>
    <cellStyle name="Comma [0] 2 5 3 2 2" xfId="2260" xr:uid="{D62DD363-102C-4125-A175-D2F05DB11826}"/>
    <cellStyle name="Comma [0] 2 5 3 2 2 2" xfId="4828" xr:uid="{6CA81089-228E-47DF-9257-788059BBCAFA}"/>
    <cellStyle name="Comma [0] 2 5 3 2 2 2 2" xfId="9954" xr:uid="{2A5BA93C-6CBF-4A31-9E7A-DA5051027640}"/>
    <cellStyle name="Comma [0] 2 5 3 2 2 2 2 2" xfId="25364" xr:uid="{F8E3B4DC-E3CD-43B4-B2DB-09C719DA6E1F}"/>
    <cellStyle name="Comma [0] 2 5 3 2 2 2 3" xfId="15097" xr:uid="{0AADFD50-1849-441B-9D64-12A6FA369853}"/>
    <cellStyle name="Comma [0] 2 5 3 2 2 2 3 2" xfId="30507" xr:uid="{45BFEC4C-3C69-4966-985E-D9FB7B9DB9EE}"/>
    <cellStyle name="Comma [0] 2 5 3 2 2 2 4" xfId="20238" xr:uid="{A890F984-3C98-4F2E-B4F1-FA16EDAFFBE0}"/>
    <cellStyle name="Comma [0] 2 5 3 2 2 3" xfId="7406" xr:uid="{505662CA-C78D-4CE8-B713-46CD36B4FC45}"/>
    <cellStyle name="Comma [0] 2 5 3 2 2 3 2" xfId="22816" xr:uid="{7EB4485B-0BBF-452F-8150-3EA34D0A4254}"/>
    <cellStyle name="Comma [0] 2 5 3 2 2 4" xfId="12549" xr:uid="{3D4299A4-A40A-4751-A9CE-BEB3F5345BCC}"/>
    <cellStyle name="Comma [0] 2 5 3 2 2 4 2" xfId="27959" xr:uid="{7931636B-4F25-4AEC-BC79-1DCC9AA3F98B}"/>
    <cellStyle name="Comma [0] 2 5 3 2 2 5" xfId="17690" xr:uid="{0D1DC0A7-23C4-4BA9-B393-CA635D2D0C4D}"/>
    <cellStyle name="Comma [0] 2 5 3 2 3" xfId="3577" xr:uid="{D327A3AB-CC3C-4062-8E1B-F0DEB270FDFC}"/>
    <cellStyle name="Comma [0] 2 5 3 2 3 2" xfId="8703" xr:uid="{F2A5E015-7E0C-491E-BC24-B66B08040CDF}"/>
    <cellStyle name="Comma [0] 2 5 3 2 3 2 2" xfId="24113" xr:uid="{AE924E79-218E-4005-9181-5CF924D1DC83}"/>
    <cellStyle name="Comma [0] 2 5 3 2 3 3" xfId="13846" xr:uid="{27599466-EB7D-4A94-8C9D-11C00266590E}"/>
    <cellStyle name="Comma [0] 2 5 3 2 3 3 2" xfId="29256" xr:uid="{FC3A56EB-95D4-46EE-ABEB-8DDA1DEE0440}"/>
    <cellStyle name="Comma [0] 2 5 3 2 3 4" xfId="18987" xr:uid="{FEBB4562-99B9-4E24-A26B-4A52173EA916}"/>
    <cellStyle name="Comma [0] 2 5 3 2 4" xfId="6155" xr:uid="{0D5371D8-A8B6-4618-B227-37EE34F56EF5}"/>
    <cellStyle name="Comma [0] 2 5 3 2 4 2" xfId="21565" xr:uid="{AFA4BA84-97B8-44E9-BEE3-2975B60239E0}"/>
    <cellStyle name="Comma [0] 2 5 3 2 5" xfId="11298" xr:uid="{D21E03AC-2E17-43E7-8A1E-5A6DB0A62C27}"/>
    <cellStyle name="Comma [0] 2 5 3 2 5 2" xfId="26708" xr:uid="{A6AC4E55-C778-454D-85A4-A0BC7EC2DD52}"/>
    <cellStyle name="Comma [0] 2 5 3 2 6" xfId="16439" xr:uid="{CC827AEA-5443-4D5F-9EDA-62C09F3BC724}"/>
    <cellStyle name="Comma [0] 2 5 3 3" xfId="1649" xr:uid="{4445351A-5BDA-431E-92B5-3FF7CDED5611}"/>
    <cellStyle name="Comma [0] 2 5 3 3 2" xfId="4217" xr:uid="{3BD00133-86F4-4133-8D5E-08AFBF31DDA1}"/>
    <cellStyle name="Comma [0] 2 5 3 3 2 2" xfId="9343" xr:uid="{B1138B26-F894-4927-B47C-1906C432C20A}"/>
    <cellStyle name="Comma [0] 2 5 3 3 2 2 2" xfId="24753" xr:uid="{70B47262-7618-47B2-A83D-F854C2AA941C}"/>
    <cellStyle name="Comma [0] 2 5 3 3 2 3" xfId="14486" xr:uid="{ECA1B1FC-19FD-4720-B54E-2370DE38F226}"/>
    <cellStyle name="Comma [0] 2 5 3 3 2 3 2" xfId="29896" xr:uid="{32951666-3434-4C21-8085-E0B992F2D72F}"/>
    <cellStyle name="Comma [0] 2 5 3 3 2 4" xfId="19627" xr:uid="{A66889B4-1532-4D16-8EBC-58CA5DC0BE73}"/>
    <cellStyle name="Comma [0] 2 5 3 3 3" xfId="6795" xr:uid="{C7D00C9B-61CC-489E-AF43-F04CB4004C09}"/>
    <cellStyle name="Comma [0] 2 5 3 3 3 2" xfId="22205" xr:uid="{14E4089E-1543-44B6-B95B-0AFA980BDD46}"/>
    <cellStyle name="Comma [0] 2 5 3 3 4" xfId="11938" xr:uid="{D9A245B4-E6C0-4610-86BF-3551682D98FF}"/>
    <cellStyle name="Comma [0] 2 5 3 3 4 2" xfId="27348" xr:uid="{AAF4ED59-8776-4219-89F9-40D0FC1DDC3E}"/>
    <cellStyle name="Comma [0] 2 5 3 3 5" xfId="17079" xr:uid="{ED72712F-50A5-4C9D-8C18-8DA927BA8AA4}"/>
    <cellStyle name="Comma [0] 2 5 3 4" xfId="2966" xr:uid="{D28E836F-F170-4ADC-B1F0-A96F0D52D9FD}"/>
    <cellStyle name="Comma [0] 2 5 3 4 2" xfId="8092" xr:uid="{D79DF98E-235F-43A2-83B7-7BB2F86F4BAB}"/>
    <cellStyle name="Comma [0] 2 5 3 4 2 2" xfId="23502" xr:uid="{90755FBC-1C71-4F58-831D-7AE776723D5B}"/>
    <cellStyle name="Comma [0] 2 5 3 4 3" xfId="13235" xr:uid="{71FCA643-1C54-4720-BF08-502F731CBD85}"/>
    <cellStyle name="Comma [0] 2 5 3 4 3 2" xfId="28645" xr:uid="{9108C22F-0661-48F5-8F80-7FCAEC248A2C}"/>
    <cellStyle name="Comma [0] 2 5 3 4 4" xfId="18376" xr:uid="{F4A03AE1-0257-4088-BDD3-56CF95378B15}"/>
    <cellStyle name="Comma [0] 2 5 3 5" xfId="5544" xr:uid="{A4673B6E-20D6-49F9-8B36-649722791B90}"/>
    <cellStyle name="Comma [0] 2 5 3 5 2" xfId="20954" xr:uid="{9D46B95C-AD0B-408C-A6BF-B0C84F394446}"/>
    <cellStyle name="Comma [0] 2 5 3 6" xfId="10687" xr:uid="{3E80430A-1D2E-452C-B1CD-B5090A53F9FF}"/>
    <cellStyle name="Comma [0] 2 5 3 6 2" xfId="26097" xr:uid="{2B7F9FC2-C05C-4948-AD59-C73201BBE1F9}"/>
    <cellStyle name="Comma [0] 2 5 3 7" xfId="15828" xr:uid="{01BE12F1-6456-4309-ADF3-5AA06BB815E8}"/>
    <cellStyle name="Comma [0] 2 5 4" xfId="713" xr:uid="{9C27F00B-CCBA-4C67-870C-64B54EA3E8FA}"/>
    <cellStyle name="Comma [0] 2 5 4 2" xfId="1965" xr:uid="{72BFD401-D3B1-4CF1-99A1-4C6E9DD13E1A}"/>
    <cellStyle name="Comma [0] 2 5 4 2 2" xfId="4533" xr:uid="{AD105F6A-3C6B-4F06-9713-CDDB60CD8FE1}"/>
    <cellStyle name="Comma [0] 2 5 4 2 2 2" xfId="9659" xr:uid="{929D849A-19A1-4DCE-9BA8-FD2DF4E82E3B}"/>
    <cellStyle name="Comma [0] 2 5 4 2 2 2 2" xfId="25069" xr:uid="{C1873CFD-6357-4A0C-95D0-5739DBFFAD62}"/>
    <cellStyle name="Comma [0] 2 5 4 2 2 3" xfId="14802" xr:uid="{B29FAEF6-12A2-4B1C-AB39-577C218D45A0}"/>
    <cellStyle name="Comma [0] 2 5 4 2 2 3 2" xfId="30212" xr:uid="{297D95DC-3C1D-442A-BCD9-C6A5F3E6DDE7}"/>
    <cellStyle name="Comma [0] 2 5 4 2 2 4" xfId="19943" xr:uid="{D8E4A406-C953-4DB7-8B4A-855B3FF7A7AE}"/>
    <cellStyle name="Comma [0] 2 5 4 2 3" xfId="7111" xr:uid="{0CF5F7D3-3EC9-46E7-A1C9-7A8AB107661D}"/>
    <cellStyle name="Comma [0] 2 5 4 2 3 2" xfId="22521" xr:uid="{9CFAACB8-56F7-4EAE-A216-20A909BFA615}"/>
    <cellStyle name="Comma [0] 2 5 4 2 4" xfId="12254" xr:uid="{B151A3E0-3571-4027-B34B-6C3CE6836CC5}"/>
    <cellStyle name="Comma [0] 2 5 4 2 4 2" xfId="27664" xr:uid="{51C62E12-E344-4DDF-9E6F-67C09FA8C5BA}"/>
    <cellStyle name="Comma [0] 2 5 4 2 5" xfId="17395" xr:uid="{D2B2ACC0-FFDF-4C4B-A568-2D1FA5E844E6}"/>
    <cellStyle name="Comma [0] 2 5 4 3" xfId="3282" xr:uid="{D79A64DE-E1CC-4B80-AFF5-80956B6BF0B6}"/>
    <cellStyle name="Comma [0] 2 5 4 3 2" xfId="8408" xr:uid="{6D762572-2272-4B93-8EF1-485545471A12}"/>
    <cellStyle name="Comma [0] 2 5 4 3 2 2" xfId="23818" xr:uid="{0282C7AA-6540-437F-B77D-9F09CC87B408}"/>
    <cellStyle name="Comma [0] 2 5 4 3 3" xfId="13551" xr:uid="{07636C2C-4162-418F-95A4-A4304F3C5C11}"/>
    <cellStyle name="Comma [0] 2 5 4 3 3 2" xfId="28961" xr:uid="{30E90C17-6689-4F85-AA01-31A37220DF26}"/>
    <cellStyle name="Comma [0] 2 5 4 3 4" xfId="18692" xr:uid="{E8BE5F99-2BE2-4D6F-AAA2-47AF751BA8AC}"/>
    <cellStyle name="Comma [0] 2 5 4 4" xfId="5860" xr:uid="{4FBCF27F-082C-4C2E-92FD-8F6F2C0AF1F7}"/>
    <cellStyle name="Comma [0] 2 5 4 4 2" xfId="21270" xr:uid="{53222239-B0BD-4135-8DD0-1D8AE622A134}"/>
    <cellStyle name="Comma [0] 2 5 4 5" xfId="11003" xr:uid="{106D1622-4B6E-4471-B8E6-E3B84F5E8A83}"/>
    <cellStyle name="Comma [0] 2 5 4 5 2" xfId="26413" xr:uid="{B967547D-1850-4DC1-A027-5E438A206E37}"/>
    <cellStyle name="Comma [0] 2 5 4 6" xfId="16144" xr:uid="{BABD4456-474D-4A1A-AF25-F0D8A0CC2D77}"/>
    <cellStyle name="Comma [0] 2 5 5" xfId="1354" xr:uid="{1832C2B3-5643-4B01-BF53-A8478A09A790}"/>
    <cellStyle name="Comma [0] 2 5 5 2" xfId="3922" xr:uid="{36DBEC00-74FE-4B64-BAD1-1A4A56A6C07C}"/>
    <cellStyle name="Comma [0] 2 5 5 2 2" xfId="9048" xr:uid="{94D80BD5-43D2-47C4-9A44-662AFC3943BA}"/>
    <cellStyle name="Comma [0] 2 5 5 2 2 2" xfId="24458" xr:uid="{504A4BF2-1D7E-4BBC-9BC5-A23F79143D2A}"/>
    <cellStyle name="Comma [0] 2 5 5 2 3" xfId="14191" xr:uid="{5AA4572F-5A96-4037-836A-F4A0AD35E9BC}"/>
    <cellStyle name="Comma [0] 2 5 5 2 3 2" xfId="29601" xr:uid="{E99DCC35-E52E-4432-A7F4-BE02A451D870}"/>
    <cellStyle name="Comma [0] 2 5 5 2 4" xfId="19332" xr:uid="{41729D39-F977-450E-A0D7-EA3EA1971A71}"/>
    <cellStyle name="Comma [0] 2 5 5 3" xfId="6500" xr:uid="{7050924D-D893-469B-B0CB-A09D6D04245B}"/>
    <cellStyle name="Comma [0] 2 5 5 3 2" xfId="21910" xr:uid="{7B522516-B16B-4825-B018-3B01BBF94707}"/>
    <cellStyle name="Comma [0] 2 5 5 4" xfId="11643" xr:uid="{A5DD8ABB-41D3-4081-AE3E-B48F95DA9AAC}"/>
    <cellStyle name="Comma [0] 2 5 5 4 2" xfId="27053" xr:uid="{B765E910-6BAE-43E2-8FD3-46BA8549B766}"/>
    <cellStyle name="Comma [0] 2 5 5 5" xfId="16784" xr:uid="{79CE7FB8-C91D-42F3-A747-B73E81BE71A9}"/>
    <cellStyle name="Comma [0] 2 5 6" xfId="2671" xr:uid="{C01D19FF-CEB1-431D-AAA2-20BC67EC7074}"/>
    <cellStyle name="Comma [0] 2 5 6 2" xfId="7797" xr:uid="{4928A505-E96F-43EC-A8C1-F8444826082B}"/>
    <cellStyle name="Comma [0] 2 5 6 2 2" xfId="23207" xr:uid="{ADF3A88B-FE57-4A2B-B268-40755CF95805}"/>
    <cellStyle name="Comma [0] 2 5 6 3" xfId="12940" xr:uid="{9E876A15-4669-4F90-AE57-343AFFC31F81}"/>
    <cellStyle name="Comma [0] 2 5 6 3 2" xfId="28350" xr:uid="{1BCAFBC4-617F-456F-9D3E-22E7C056832D}"/>
    <cellStyle name="Comma [0] 2 5 6 4" xfId="18081" xr:uid="{2EF90D38-5614-4A7D-BB23-A97D5E2C1910}"/>
    <cellStyle name="Comma [0] 2 5 7" xfId="5249" xr:uid="{FBEA4AB2-6A17-4C3A-A1D5-BF2EEBBC2EFD}"/>
    <cellStyle name="Comma [0] 2 5 7 2" xfId="20659" xr:uid="{483FBEEB-30D0-42C4-9F4C-AB5ECB4C7130}"/>
    <cellStyle name="Comma [0] 2 5 8" xfId="10392" xr:uid="{F4E9B96F-190A-491A-9281-AF6722D4FC63}"/>
    <cellStyle name="Comma [0] 2 5 8 2" xfId="25802" xr:uid="{2E318FBC-23C0-48EB-AEBA-99E97FE786C5}"/>
    <cellStyle name="Comma [0] 2 5 9" xfId="15533" xr:uid="{406DDEC8-B9C1-4554-8EF2-9761B3E853B2}"/>
    <cellStyle name="Comma [0] 2 6" xfId="169" xr:uid="{D085BF68-6383-4C57-A329-E6291278CE78}"/>
    <cellStyle name="Comma [0] 2 6 2" xfId="466" xr:uid="{B0DFD7A8-76AF-480C-963A-0ADA7B2A1C21}"/>
    <cellStyle name="Comma [0] 2 6 2 2" xfId="1078" xr:uid="{55495D7D-ABC0-475A-9AA5-95BAAA8B67F1}"/>
    <cellStyle name="Comma [0] 2 6 2 2 2" xfId="2330" xr:uid="{7186C8C6-5A28-4783-BD1B-3E80927F9328}"/>
    <cellStyle name="Comma [0] 2 6 2 2 2 2" xfId="4898" xr:uid="{EBC19275-E47D-48F6-981C-145EA2B1AC77}"/>
    <cellStyle name="Comma [0] 2 6 2 2 2 2 2" xfId="10024" xr:uid="{00EEAC89-1CC7-4164-8417-96292E5E540D}"/>
    <cellStyle name="Comma [0] 2 6 2 2 2 2 2 2" xfId="25434" xr:uid="{545198EC-9453-4F89-8F84-4DAEDA836167}"/>
    <cellStyle name="Comma [0] 2 6 2 2 2 2 3" xfId="15167" xr:uid="{EC787AA6-5803-4B39-89F3-1513C986119D}"/>
    <cellStyle name="Comma [0] 2 6 2 2 2 2 3 2" xfId="30577" xr:uid="{1677C54B-9880-4F6D-8C55-61633D34A7E9}"/>
    <cellStyle name="Comma [0] 2 6 2 2 2 2 4" xfId="20308" xr:uid="{21C30074-245B-4FC6-976C-1A9E1184D477}"/>
    <cellStyle name="Comma [0] 2 6 2 2 2 3" xfId="7476" xr:uid="{F9145127-45FE-4184-A2BF-ADE92F6C4292}"/>
    <cellStyle name="Comma [0] 2 6 2 2 2 3 2" xfId="22886" xr:uid="{C3884EA2-1C06-4278-9B3A-3DA7CC040F01}"/>
    <cellStyle name="Comma [0] 2 6 2 2 2 4" xfId="12619" xr:uid="{2E634277-64A9-4639-811C-01012F7026B6}"/>
    <cellStyle name="Comma [0] 2 6 2 2 2 4 2" xfId="28029" xr:uid="{8FE55360-00D2-46D3-9FB3-26165539885D}"/>
    <cellStyle name="Comma [0] 2 6 2 2 2 5" xfId="17760" xr:uid="{B46E727B-6F52-4FB3-9B8C-7A4CA57312A0}"/>
    <cellStyle name="Comma [0] 2 6 2 2 3" xfId="3647" xr:uid="{46621965-70B8-470B-BD36-368D7006F0F7}"/>
    <cellStyle name="Comma [0] 2 6 2 2 3 2" xfId="8773" xr:uid="{1EE2A61F-50FA-4477-A4CD-8A0499821028}"/>
    <cellStyle name="Comma [0] 2 6 2 2 3 2 2" xfId="24183" xr:uid="{4B998357-D675-44F8-AF36-E58DECD4EBBA}"/>
    <cellStyle name="Comma [0] 2 6 2 2 3 3" xfId="13916" xr:uid="{AF533423-5E6D-4C54-B606-DBEF35A589C7}"/>
    <cellStyle name="Comma [0] 2 6 2 2 3 3 2" xfId="29326" xr:uid="{6141F92A-9E8E-40B7-A06C-F8AAE04A24DE}"/>
    <cellStyle name="Comma [0] 2 6 2 2 3 4" xfId="19057" xr:uid="{E29F26E8-789B-44EA-A8C2-1E2528991DEA}"/>
    <cellStyle name="Comma [0] 2 6 2 2 4" xfId="6225" xr:uid="{498CDC50-341F-40EE-9BB2-B511807FFFF2}"/>
    <cellStyle name="Comma [0] 2 6 2 2 4 2" xfId="21635" xr:uid="{6F46EA05-4BDF-434C-AC7E-EDE84BF7435D}"/>
    <cellStyle name="Comma [0] 2 6 2 2 5" xfId="11368" xr:uid="{C11C2AD2-8759-487A-805E-0CAC4194F014}"/>
    <cellStyle name="Comma [0] 2 6 2 2 5 2" xfId="26778" xr:uid="{021A0C2D-9A0C-4331-96F0-900083CA8514}"/>
    <cellStyle name="Comma [0] 2 6 2 2 6" xfId="16509" xr:uid="{CCA99AD4-09F6-475E-90C0-A6CBC1A35570}"/>
    <cellStyle name="Comma [0] 2 6 2 3" xfId="1719" xr:uid="{E2A75389-725F-4D7F-978B-233515038254}"/>
    <cellStyle name="Comma [0] 2 6 2 3 2" xfId="4287" xr:uid="{D905EB27-33AA-4375-BA5D-1B4706B5D00C}"/>
    <cellStyle name="Comma [0] 2 6 2 3 2 2" xfId="9413" xr:uid="{0DF72E11-EC17-4D78-BD35-07FA68475D61}"/>
    <cellStyle name="Comma [0] 2 6 2 3 2 2 2" xfId="24823" xr:uid="{E8CDD38D-6710-404E-B61E-45EF3A89D719}"/>
    <cellStyle name="Comma [0] 2 6 2 3 2 3" xfId="14556" xr:uid="{393F5C49-6FDC-44C8-8764-D420D2E48F15}"/>
    <cellStyle name="Comma [0] 2 6 2 3 2 3 2" xfId="29966" xr:uid="{88D65121-E4F6-4477-BA53-7067B351F773}"/>
    <cellStyle name="Comma [0] 2 6 2 3 2 4" xfId="19697" xr:uid="{1675EAC2-AF0A-4EC7-9EC6-B27A54025FCB}"/>
    <cellStyle name="Comma [0] 2 6 2 3 3" xfId="6865" xr:uid="{F7A1BF13-C6C6-4908-A00B-E31A74EB26E9}"/>
    <cellStyle name="Comma [0] 2 6 2 3 3 2" xfId="22275" xr:uid="{1D361198-6D8F-4625-925F-90614A0BAF9F}"/>
    <cellStyle name="Comma [0] 2 6 2 3 4" xfId="12008" xr:uid="{1B889CE9-46FB-4D7C-9107-407FD8D57456}"/>
    <cellStyle name="Comma [0] 2 6 2 3 4 2" xfId="27418" xr:uid="{4D9F26DA-3ECA-4FC6-8B45-7642E7A1ACD1}"/>
    <cellStyle name="Comma [0] 2 6 2 3 5" xfId="17149" xr:uid="{8A2F3817-1B01-4C76-87A7-2181F0FE7E1F}"/>
    <cellStyle name="Comma [0] 2 6 2 4" xfId="3036" xr:uid="{361E3F14-5D93-4218-A4C9-80C00985FFF4}"/>
    <cellStyle name="Comma [0] 2 6 2 4 2" xfId="8162" xr:uid="{352FB8C6-6F95-480D-A972-D76253D5387D}"/>
    <cellStyle name="Comma [0] 2 6 2 4 2 2" xfId="23572" xr:uid="{1D06EC7D-FEA3-43D4-BE86-EFFCDD9D3232}"/>
    <cellStyle name="Comma [0] 2 6 2 4 3" xfId="13305" xr:uid="{9FFBFDDD-EA34-47B0-95B7-F23546CDA7D0}"/>
    <cellStyle name="Comma [0] 2 6 2 4 3 2" xfId="28715" xr:uid="{18841C7B-6A5F-4C83-A843-1E7AE4ADB38C}"/>
    <cellStyle name="Comma [0] 2 6 2 4 4" xfId="18446" xr:uid="{BBE69CF8-5854-4217-88C1-9406F9EFF58E}"/>
    <cellStyle name="Comma [0] 2 6 2 5" xfId="5614" xr:uid="{472B3A04-521F-42A9-9BDC-BB34B8E48AF8}"/>
    <cellStyle name="Comma [0] 2 6 2 5 2" xfId="21024" xr:uid="{DA37531A-4CBE-4DE7-B14F-DD0B79672780}"/>
    <cellStyle name="Comma [0] 2 6 2 6" xfId="10757" xr:uid="{40F160E9-0319-4D39-8337-0037C0A3A280}"/>
    <cellStyle name="Comma [0] 2 6 2 6 2" xfId="26167" xr:uid="{30A4DBF0-3250-4752-938B-6124B29A5B0A}"/>
    <cellStyle name="Comma [0] 2 6 2 7" xfId="15898" xr:uid="{0D8C1D76-ECFC-4718-AFFF-11B4034E5FB3}"/>
    <cellStyle name="Comma [0] 2 6 3" xfId="783" xr:uid="{CF70A812-D887-48F8-8A59-ED6CEFF82067}"/>
    <cellStyle name="Comma [0] 2 6 3 2" xfId="2035" xr:uid="{6D7804D0-4E13-4D97-9B92-37D28FB9985D}"/>
    <cellStyle name="Comma [0] 2 6 3 2 2" xfId="4603" xr:uid="{9A4BB055-50E7-433E-85E5-DAABBF5E32AD}"/>
    <cellStyle name="Comma [0] 2 6 3 2 2 2" xfId="9729" xr:uid="{4D97AD63-11F6-4010-B518-8C1972A8DEEB}"/>
    <cellStyle name="Comma [0] 2 6 3 2 2 2 2" xfId="25139" xr:uid="{6471D851-5E4B-4B5C-A038-EE497719C0DC}"/>
    <cellStyle name="Comma [0] 2 6 3 2 2 3" xfId="14872" xr:uid="{83CF335C-DF43-4083-8B12-A2270F6C9EF2}"/>
    <cellStyle name="Comma [0] 2 6 3 2 2 3 2" xfId="30282" xr:uid="{848ED4D2-0DBF-49FC-8A8E-81776FD973B1}"/>
    <cellStyle name="Comma [0] 2 6 3 2 2 4" xfId="20013" xr:uid="{A9983BD1-735E-4C34-BDC7-83BDB37383FC}"/>
    <cellStyle name="Comma [0] 2 6 3 2 3" xfId="7181" xr:uid="{65FC5C00-5C9E-410E-8526-39F1D932BD57}"/>
    <cellStyle name="Comma [0] 2 6 3 2 3 2" xfId="22591" xr:uid="{A8541822-1575-47F2-8CB4-A8BA3B90FEC1}"/>
    <cellStyle name="Comma [0] 2 6 3 2 4" xfId="12324" xr:uid="{FEAA04DC-C9E5-4E70-98B1-AAB3AB10B705}"/>
    <cellStyle name="Comma [0] 2 6 3 2 4 2" xfId="27734" xr:uid="{0D56FAF3-BBB6-4394-B611-BA41A76EE906}"/>
    <cellStyle name="Comma [0] 2 6 3 2 5" xfId="17465" xr:uid="{022D9019-3CE4-4957-A96A-A9A714686C56}"/>
    <cellStyle name="Comma [0] 2 6 3 3" xfId="3352" xr:uid="{93288AAD-386C-4654-998D-6A09509E22D8}"/>
    <cellStyle name="Comma [0] 2 6 3 3 2" xfId="8478" xr:uid="{4F40B514-80BD-402F-951A-C10A12E8C2B1}"/>
    <cellStyle name="Comma [0] 2 6 3 3 2 2" xfId="23888" xr:uid="{947F3B57-69DC-4F72-93CD-507621BB7BC6}"/>
    <cellStyle name="Comma [0] 2 6 3 3 3" xfId="13621" xr:uid="{2924A4F6-484C-4CD4-9B9B-DB6E6658F561}"/>
    <cellStyle name="Comma [0] 2 6 3 3 3 2" xfId="29031" xr:uid="{3C8B98DB-9475-410D-AF09-94AFD9917B55}"/>
    <cellStyle name="Comma [0] 2 6 3 3 4" xfId="18762" xr:uid="{5CABA79D-F26A-432E-8736-C695FC9CE684}"/>
    <cellStyle name="Comma [0] 2 6 3 4" xfId="5930" xr:uid="{6166CE1B-B0F8-4080-837E-A60D5F54EA7D}"/>
    <cellStyle name="Comma [0] 2 6 3 4 2" xfId="21340" xr:uid="{AD2229FF-D08D-4198-9472-B0440EEA23DE}"/>
    <cellStyle name="Comma [0] 2 6 3 5" xfId="11073" xr:uid="{A5CD5834-06C2-452D-B31A-832310F37E36}"/>
    <cellStyle name="Comma [0] 2 6 3 5 2" xfId="26483" xr:uid="{3B6C9DBA-4BF9-4463-AC9A-949E5E397FC0}"/>
    <cellStyle name="Comma [0] 2 6 3 6" xfId="16214" xr:uid="{78FDBD9A-EC74-41AE-93F9-0E0C6FF19957}"/>
    <cellStyle name="Comma [0] 2 6 4" xfId="1424" xr:uid="{7795B21A-EE32-4803-984C-90CEFB56DADA}"/>
    <cellStyle name="Comma [0] 2 6 4 2" xfId="3992" xr:uid="{E7B175B4-E45D-4750-A1D4-6F3EB26A7B45}"/>
    <cellStyle name="Comma [0] 2 6 4 2 2" xfId="9118" xr:uid="{99AB9857-C4C3-437E-A90F-98ECD1AF24DD}"/>
    <cellStyle name="Comma [0] 2 6 4 2 2 2" xfId="24528" xr:uid="{033F02CA-AED5-44DC-9D18-4E7099BA367B}"/>
    <cellStyle name="Comma [0] 2 6 4 2 3" xfId="14261" xr:uid="{1ADE5D17-5BAE-47B2-9D58-E438C5FAC68D}"/>
    <cellStyle name="Comma [0] 2 6 4 2 3 2" xfId="29671" xr:uid="{AC5DDCB0-4AB9-4480-ACBA-6D60823EEEC0}"/>
    <cellStyle name="Comma [0] 2 6 4 2 4" xfId="19402" xr:uid="{41090526-962C-4E64-AB8B-13A5A563648B}"/>
    <cellStyle name="Comma [0] 2 6 4 3" xfId="6570" xr:uid="{EFE33374-FF4D-49F3-BCF7-3913C22BB5D6}"/>
    <cellStyle name="Comma [0] 2 6 4 3 2" xfId="21980" xr:uid="{7C8E980A-541C-433A-9206-95CC4E04224F}"/>
    <cellStyle name="Comma [0] 2 6 4 4" xfId="11713" xr:uid="{5367F50F-EB92-412D-BEBB-96D1D6FB92B6}"/>
    <cellStyle name="Comma [0] 2 6 4 4 2" xfId="27123" xr:uid="{9657501B-4E0D-4E1B-AA54-825BC4D21F4F}"/>
    <cellStyle name="Comma [0] 2 6 4 5" xfId="16854" xr:uid="{59840627-3BF8-417D-9BE4-CC53CC76581D}"/>
    <cellStyle name="Comma [0] 2 6 5" xfId="2741" xr:uid="{11E3B2DE-E834-46C5-8BCD-207DAD3BD8D3}"/>
    <cellStyle name="Comma [0] 2 6 5 2" xfId="7867" xr:uid="{245731BF-7D1B-49F5-BC40-5CDDC5F13302}"/>
    <cellStyle name="Comma [0] 2 6 5 2 2" xfId="23277" xr:uid="{DF4BE557-A109-40E1-A0A3-95D38E18D46B}"/>
    <cellStyle name="Comma [0] 2 6 5 3" xfId="13010" xr:uid="{3280EFC0-BF6A-47A1-AD40-BB0EFB9B4564}"/>
    <cellStyle name="Comma [0] 2 6 5 3 2" xfId="28420" xr:uid="{AFFDAFCB-D2F4-4063-A642-CC9D60485DE3}"/>
    <cellStyle name="Comma [0] 2 6 5 4" xfId="18151" xr:uid="{DF8A19A8-D051-4B74-99AE-2B6BA4968DB8}"/>
    <cellStyle name="Comma [0] 2 6 6" xfId="5319" xr:uid="{4C5D4AE8-5261-4CEF-BE72-532D138CE07C}"/>
    <cellStyle name="Comma [0] 2 6 6 2" xfId="20729" xr:uid="{F75BB748-0DA4-470D-B4C8-581ACF1929D1}"/>
    <cellStyle name="Comma [0] 2 6 7" xfId="10462" xr:uid="{D526C1E5-B6A1-4CC5-85A9-F85F389643F5}"/>
    <cellStyle name="Comma [0] 2 6 7 2" xfId="25872" xr:uid="{9BB3A09C-4B98-4B8F-B88A-54B2E0351916}"/>
    <cellStyle name="Comma [0] 2 6 8" xfId="15603" xr:uid="{7EF5EC48-75FC-495D-988E-CA4AB880BEED}"/>
    <cellStyle name="Comma [0] 2 7" xfId="317" xr:uid="{6B18FEB1-5851-4B8E-B3B1-E22AEAB1C0F3}"/>
    <cellStyle name="Comma [0] 2 7 2" xfId="613" xr:uid="{9E5E3027-33EB-4283-BAF8-87BD3B524F8F}"/>
    <cellStyle name="Comma [0] 2 7 2 2" xfId="1224" xr:uid="{35A71709-B50C-4CB8-B66F-DE3B111B9F9F}"/>
    <cellStyle name="Comma [0] 2 7 2 2 2" xfId="2476" xr:uid="{D46934AE-6A8D-4878-A7E9-063344C1811B}"/>
    <cellStyle name="Comma [0] 2 7 2 2 2 2" xfId="5044" xr:uid="{95775D70-DCD9-470E-927A-7E706BE3FA60}"/>
    <cellStyle name="Comma [0] 2 7 2 2 2 2 2" xfId="10170" xr:uid="{02F250D4-5BC6-479E-A6C3-5676376ED585}"/>
    <cellStyle name="Comma [0] 2 7 2 2 2 2 2 2" xfId="25580" xr:uid="{95363197-2106-4F10-BBD6-3FB7D1B0BCC6}"/>
    <cellStyle name="Comma [0] 2 7 2 2 2 2 3" xfId="15313" xr:uid="{0FC71BB1-CFE0-4FE6-8D0B-26AFB3C5739A}"/>
    <cellStyle name="Comma [0] 2 7 2 2 2 2 3 2" xfId="30723" xr:uid="{2E5B2E23-172E-4494-B7B8-0030725155F4}"/>
    <cellStyle name="Comma [0] 2 7 2 2 2 2 4" xfId="20454" xr:uid="{E603A5D5-62BD-457A-A919-0F626B325549}"/>
    <cellStyle name="Comma [0] 2 7 2 2 2 3" xfId="7622" xr:uid="{04E1C619-704B-4EC0-A07C-C35DEB83DFDE}"/>
    <cellStyle name="Comma [0] 2 7 2 2 2 3 2" xfId="23032" xr:uid="{DA304B64-82BD-4E1F-83A5-E613C4F41093}"/>
    <cellStyle name="Comma [0] 2 7 2 2 2 4" xfId="12765" xr:uid="{EC2D4CB1-D2F9-48AF-92D7-EFB09A4C17CD}"/>
    <cellStyle name="Comma [0] 2 7 2 2 2 4 2" xfId="28175" xr:uid="{D6719510-5BEA-4074-A8A8-74024FD0DDCF}"/>
    <cellStyle name="Comma [0] 2 7 2 2 2 5" xfId="17906" xr:uid="{C252AFE3-046B-43B6-B058-9F27640CF991}"/>
    <cellStyle name="Comma [0] 2 7 2 2 3" xfId="3793" xr:uid="{02B73A54-039C-4119-BE3E-018724BD7AD5}"/>
    <cellStyle name="Comma [0] 2 7 2 2 3 2" xfId="8919" xr:uid="{1398ABAA-E4CF-472E-8C92-2B8189BE9F15}"/>
    <cellStyle name="Comma [0] 2 7 2 2 3 2 2" xfId="24329" xr:uid="{8EEEC626-E35B-4665-A266-D0CE708A87CD}"/>
    <cellStyle name="Comma [0] 2 7 2 2 3 3" xfId="14062" xr:uid="{56D35A12-602A-470C-8157-01C1B09665C3}"/>
    <cellStyle name="Comma [0] 2 7 2 2 3 3 2" xfId="29472" xr:uid="{F852D3B5-F936-4513-A727-8DB3837E5CC9}"/>
    <cellStyle name="Comma [0] 2 7 2 2 3 4" xfId="19203" xr:uid="{260EB9A6-6B2F-4CC8-9BAD-119077607A4A}"/>
    <cellStyle name="Comma [0] 2 7 2 2 4" xfId="6371" xr:uid="{96B3E6DC-5D39-499D-AD49-17158D0CD0F9}"/>
    <cellStyle name="Comma [0] 2 7 2 2 4 2" xfId="21781" xr:uid="{8A0B7CB0-E021-4293-956E-3C9902ABD6BB}"/>
    <cellStyle name="Comma [0] 2 7 2 2 5" xfId="11514" xr:uid="{7F4F470C-8988-4219-B122-EA59EEFA7398}"/>
    <cellStyle name="Comma [0] 2 7 2 2 5 2" xfId="26924" xr:uid="{30E1E6F7-7EE2-4F56-8420-857B58BD7F7F}"/>
    <cellStyle name="Comma [0] 2 7 2 2 6" xfId="16655" xr:uid="{2CCDF698-95DB-408E-9095-D6748917805D}"/>
    <cellStyle name="Comma [0] 2 7 2 3" xfId="1865" xr:uid="{33BA58A3-EC37-4D3E-BDE9-5831219B3D37}"/>
    <cellStyle name="Comma [0] 2 7 2 3 2" xfId="4433" xr:uid="{DCE3664E-E673-4460-8603-BD85D5A18DE9}"/>
    <cellStyle name="Comma [0] 2 7 2 3 2 2" xfId="9559" xr:uid="{6E77AA36-F3B8-45B7-9B73-C22C6576B516}"/>
    <cellStyle name="Comma [0] 2 7 2 3 2 2 2" xfId="24969" xr:uid="{D06A03BB-E578-401D-8F2A-3AB75249617E}"/>
    <cellStyle name="Comma [0] 2 7 2 3 2 3" xfId="14702" xr:uid="{126CDC4F-C80A-4318-83B0-25A52801EB15}"/>
    <cellStyle name="Comma [0] 2 7 2 3 2 3 2" xfId="30112" xr:uid="{FD4E5B30-7777-4AB7-80FF-9A030DE97020}"/>
    <cellStyle name="Comma [0] 2 7 2 3 2 4" xfId="19843" xr:uid="{961DE47C-CB16-4328-A685-2586DD7D6D3F}"/>
    <cellStyle name="Comma [0] 2 7 2 3 3" xfId="7011" xr:uid="{EDD7E9D0-5DA8-425B-8A52-B86F8A75FF0C}"/>
    <cellStyle name="Comma [0] 2 7 2 3 3 2" xfId="22421" xr:uid="{7208B48D-FEE6-40AD-862E-0992E379AC52}"/>
    <cellStyle name="Comma [0] 2 7 2 3 4" xfId="12154" xr:uid="{22BB8E05-691B-4072-8083-0EBE07C0B668}"/>
    <cellStyle name="Comma [0] 2 7 2 3 4 2" xfId="27564" xr:uid="{B5F734DE-5194-4B06-80BE-36A8060B9B5F}"/>
    <cellStyle name="Comma [0] 2 7 2 3 5" xfId="17295" xr:uid="{281AB28B-A240-4107-BDF7-212A02019F4D}"/>
    <cellStyle name="Comma [0] 2 7 2 4" xfId="3182" xr:uid="{7FE7D544-9218-45FC-A726-47DDBCF7603C}"/>
    <cellStyle name="Comma [0] 2 7 2 4 2" xfId="8308" xr:uid="{F928061A-96D7-45DB-9B21-0E65737C82B3}"/>
    <cellStyle name="Comma [0] 2 7 2 4 2 2" xfId="23718" xr:uid="{22BDFB04-1C54-4AF2-9D06-6F01E76E7527}"/>
    <cellStyle name="Comma [0] 2 7 2 4 3" xfId="13451" xr:uid="{FA3E54B2-320F-4E3B-A9EF-E207294700B3}"/>
    <cellStyle name="Comma [0] 2 7 2 4 3 2" xfId="28861" xr:uid="{1CFA6FB2-8F56-45EC-BB33-56558EB42B9B}"/>
    <cellStyle name="Comma [0] 2 7 2 4 4" xfId="18592" xr:uid="{6DA3BFC7-3C6D-4B9F-8A36-D65536854233}"/>
    <cellStyle name="Comma [0] 2 7 2 5" xfId="5760" xr:uid="{54AE3CF9-6C69-47C7-8AFF-067D9721D594}"/>
    <cellStyle name="Comma [0] 2 7 2 5 2" xfId="21170" xr:uid="{2510CA5F-DA19-465A-BD92-DB23892D0A7C}"/>
    <cellStyle name="Comma [0] 2 7 2 6" xfId="10903" xr:uid="{9634F846-8B91-4B21-8BB4-B975911501E5}"/>
    <cellStyle name="Comma [0] 2 7 2 6 2" xfId="26313" xr:uid="{FC03FEE3-863F-474B-BBB0-1848F8580983}"/>
    <cellStyle name="Comma [0] 2 7 2 7" xfId="16044" xr:uid="{A3ABB957-276B-4822-B332-1A93CD87049E}"/>
    <cellStyle name="Comma [0] 2 7 3" xfId="929" xr:uid="{82AB9BE6-B6F8-4DA2-B933-8DBC172C203F}"/>
    <cellStyle name="Comma [0] 2 7 3 2" xfId="2181" xr:uid="{C16DBD0E-C072-4219-AC99-20E0808D2C69}"/>
    <cellStyle name="Comma [0] 2 7 3 2 2" xfId="4749" xr:uid="{03EA8951-AC61-4C0B-9810-D1E19CA144B0}"/>
    <cellStyle name="Comma [0] 2 7 3 2 2 2" xfId="9875" xr:uid="{2F10611A-9085-48D1-9B34-5506E05BDF81}"/>
    <cellStyle name="Comma [0] 2 7 3 2 2 2 2" xfId="25285" xr:uid="{162676E0-770F-4B2C-9C2B-1EE03E827338}"/>
    <cellStyle name="Comma [0] 2 7 3 2 2 3" xfId="15018" xr:uid="{71DABCE3-42CF-4370-9764-6B74C9615263}"/>
    <cellStyle name="Comma [0] 2 7 3 2 2 3 2" xfId="30428" xr:uid="{F95A636D-2331-4895-B957-151A00AD76C4}"/>
    <cellStyle name="Comma [0] 2 7 3 2 2 4" xfId="20159" xr:uid="{A8CFA40C-0626-4F0C-95A7-6B1710F92475}"/>
    <cellStyle name="Comma [0] 2 7 3 2 3" xfId="7327" xr:uid="{DDD8CF55-1256-47A8-AAE1-6A4A7DAAEC2D}"/>
    <cellStyle name="Comma [0] 2 7 3 2 3 2" xfId="22737" xr:uid="{6BEA0A98-3294-4B49-B616-A12187F8769A}"/>
    <cellStyle name="Comma [0] 2 7 3 2 4" xfId="12470" xr:uid="{4A3F3186-BF7F-4098-A963-3BACD85332BB}"/>
    <cellStyle name="Comma [0] 2 7 3 2 4 2" xfId="27880" xr:uid="{97F7EE3E-5052-49E4-967A-7DFE6F0F444C}"/>
    <cellStyle name="Comma [0] 2 7 3 2 5" xfId="17611" xr:uid="{892292B6-AAEB-436D-A405-F79EBC81AC93}"/>
    <cellStyle name="Comma [0] 2 7 3 3" xfId="3498" xr:uid="{1D31AE1A-CD4F-40FD-A5FA-E902416A706B}"/>
    <cellStyle name="Comma [0] 2 7 3 3 2" xfId="8624" xr:uid="{38712250-4CB1-4DFB-9FF1-EAA3B30EA24B}"/>
    <cellStyle name="Comma [0] 2 7 3 3 2 2" xfId="24034" xr:uid="{E5BEE9EC-2FA1-4B61-9174-4BCDAD5A6B94}"/>
    <cellStyle name="Comma [0] 2 7 3 3 3" xfId="13767" xr:uid="{C1CAA476-6BAD-49E6-A978-1F25EF5451D1}"/>
    <cellStyle name="Comma [0] 2 7 3 3 3 2" xfId="29177" xr:uid="{833D823D-3B9B-4994-91D8-490E938DBB98}"/>
    <cellStyle name="Comma [0] 2 7 3 3 4" xfId="18908" xr:uid="{3B7D77F5-6F41-4119-89EB-56D4026B76AE}"/>
    <cellStyle name="Comma [0] 2 7 3 4" xfId="6076" xr:uid="{B6043C36-6BF3-44FA-956A-129453F420C0}"/>
    <cellStyle name="Comma [0] 2 7 3 4 2" xfId="21486" xr:uid="{FD524365-7424-42D1-8BF3-31D055D68DDE}"/>
    <cellStyle name="Comma [0] 2 7 3 5" xfId="11219" xr:uid="{4344671A-2AAB-4882-9657-DA73ABCAB7BC}"/>
    <cellStyle name="Comma [0] 2 7 3 5 2" xfId="26629" xr:uid="{E8C1A940-1D05-4734-82E9-B821CEB8648C}"/>
    <cellStyle name="Comma [0] 2 7 3 6" xfId="16360" xr:uid="{D5C5C11E-6F21-447F-9181-04A4CBEDCE24}"/>
    <cellStyle name="Comma [0] 2 7 4" xfId="1570" xr:uid="{B01F0058-B509-46AB-B4E3-A0F0C801941A}"/>
    <cellStyle name="Comma [0] 2 7 4 2" xfId="4138" xr:uid="{A7847FA6-A5E5-4232-BFE7-87E51BD01774}"/>
    <cellStyle name="Comma [0] 2 7 4 2 2" xfId="9264" xr:uid="{B9578314-45CC-4242-837C-5592FBA0F9AF}"/>
    <cellStyle name="Comma [0] 2 7 4 2 2 2" xfId="24674" xr:uid="{6703FE05-8BEA-42B2-8082-40EA5818B1A6}"/>
    <cellStyle name="Comma [0] 2 7 4 2 3" xfId="14407" xr:uid="{EBE0DF02-27A4-4EFB-AEB1-BA612FEA1831}"/>
    <cellStyle name="Comma [0] 2 7 4 2 3 2" xfId="29817" xr:uid="{15666F69-182D-4CA7-B15C-4FB2B60D054A}"/>
    <cellStyle name="Comma [0] 2 7 4 2 4" xfId="19548" xr:uid="{CD03A563-A9C6-46D8-AC0A-F510963E8EDF}"/>
    <cellStyle name="Comma [0] 2 7 4 3" xfId="6716" xr:uid="{E048732F-A480-41CC-A9C4-DCF7D365D918}"/>
    <cellStyle name="Comma [0] 2 7 4 3 2" xfId="22126" xr:uid="{CF1256E8-9970-40F7-8F43-BD9194BE10F2}"/>
    <cellStyle name="Comma [0] 2 7 4 4" xfId="11859" xr:uid="{D288979B-E0FB-4F2B-8257-D05767E7EBA4}"/>
    <cellStyle name="Comma [0] 2 7 4 4 2" xfId="27269" xr:uid="{77029327-7DE7-4C76-8AA3-FA93158B3096}"/>
    <cellStyle name="Comma [0] 2 7 4 5" xfId="17000" xr:uid="{0E8260B5-2FB6-4B92-B6AB-31A1BC20C22D}"/>
    <cellStyle name="Comma [0] 2 7 5" xfId="2887" xr:uid="{002ECCE4-C391-469D-A15B-09DF6F9A8CE3}"/>
    <cellStyle name="Comma [0] 2 7 5 2" xfId="8013" xr:uid="{DD3C75C5-B1FE-4A49-9ADD-A509A330BFC3}"/>
    <cellStyle name="Comma [0] 2 7 5 2 2" xfId="23423" xr:uid="{1412FAB1-0E7E-4796-A4B9-9D72960BBB62}"/>
    <cellStyle name="Comma [0] 2 7 5 3" xfId="13156" xr:uid="{00500435-4CB7-4D70-8149-DDE67C390779}"/>
    <cellStyle name="Comma [0] 2 7 5 3 2" xfId="28566" xr:uid="{1177A8DE-7227-4A4D-ACE5-BF5328273594}"/>
    <cellStyle name="Comma [0] 2 7 5 4" xfId="18297" xr:uid="{0159BA10-E25C-4C39-913D-4E2289D1A7A0}"/>
    <cellStyle name="Comma [0] 2 7 6" xfId="5465" xr:uid="{D72788FE-51A5-4BC6-9F79-09F0D411D538}"/>
    <cellStyle name="Comma [0] 2 7 6 2" xfId="20875" xr:uid="{58C8D309-FCE9-484D-A1BA-FB7409EE7C53}"/>
    <cellStyle name="Comma [0] 2 7 7" xfId="10608" xr:uid="{EC1FF4D8-3DD4-4E11-A661-C509047AECB6}"/>
    <cellStyle name="Comma [0] 2 7 7 2" xfId="26018" xr:uid="{6665532D-7D20-4009-A0C0-CC97FD064264}"/>
    <cellStyle name="Comma [0] 2 7 8" xfId="15749" xr:uid="{B1942B3E-0176-4AE6-BB82-4FA1663E3E08}"/>
    <cellStyle name="Comma [0] 2 8" xfId="324" xr:uid="{E52628BB-B931-4E03-BE7A-B687B6EE44CA}"/>
    <cellStyle name="Comma [0] 2 8 2" xfId="936" xr:uid="{348EEAA0-54FA-455A-85F7-A3E1C567D982}"/>
    <cellStyle name="Comma [0] 2 8 2 2" xfId="2188" xr:uid="{A26A8A49-814F-4FE9-A335-A0261D45226F}"/>
    <cellStyle name="Comma [0] 2 8 2 2 2" xfId="4756" xr:uid="{D9A5F272-0AE4-46C2-8C12-A4C30A804170}"/>
    <cellStyle name="Comma [0] 2 8 2 2 2 2" xfId="9882" xr:uid="{68B9DF2F-BD26-4892-A908-DEFD8BCF42F5}"/>
    <cellStyle name="Comma [0] 2 8 2 2 2 2 2" xfId="25292" xr:uid="{FD262F25-8828-4FD4-96BE-551A374CBAA6}"/>
    <cellStyle name="Comma [0] 2 8 2 2 2 3" xfId="15025" xr:uid="{F157FDA6-1B0A-4761-A79E-DDCFBE18645F}"/>
    <cellStyle name="Comma [0] 2 8 2 2 2 3 2" xfId="30435" xr:uid="{E24A4FFF-8DAF-409F-BCBD-0C30E66FE193}"/>
    <cellStyle name="Comma [0] 2 8 2 2 2 4" xfId="20166" xr:uid="{E7C4D727-83AD-4168-9362-A98AF6E8EAB9}"/>
    <cellStyle name="Comma [0] 2 8 2 2 3" xfId="7334" xr:uid="{8C25C268-8A15-4AAE-A86F-DDA2411EE26E}"/>
    <cellStyle name="Comma [0] 2 8 2 2 3 2" xfId="22744" xr:uid="{8E9957C5-B7E9-4704-B74D-A218CC5076D3}"/>
    <cellStyle name="Comma [0] 2 8 2 2 4" xfId="12477" xr:uid="{4904F9F5-A01E-4D14-9685-D3EEEE7D612D}"/>
    <cellStyle name="Comma [0] 2 8 2 2 4 2" xfId="27887" xr:uid="{EDB7459E-F83C-4357-892E-8F85CC55D413}"/>
    <cellStyle name="Comma [0] 2 8 2 2 5" xfId="17618" xr:uid="{8BA8E39E-F41A-4006-9402-EF5EC9AE4BA7}"/>
    <cellStyle name="Comma [0] 2 8 2 3" xfId="3505" xr:uid="{A8FA729A-4923-4ED9-8AA9-38BF3BCF06F5}"/>
    <cellStyle name="Comma [0] 2 8 2 3 2" xfId="8631" xr:uid="{FA5D3E2C-0FCC-4B0F-91E9-26D31E58D3B2}"/>
    <cellStyle name="Comma [0] 2 8 2 3 2 2" xfId="24041" xr:uid="{64E62A6D-A407-4A7B-8AB3-196C5A5F952B}"/>
    <cellStyle name="Comma [0] 2 8 2 3 3" xfId="13774" xr:uid="{3C59BC77-C879-4AF5-A2C8-E3811527785E}"/>
    <cellStyle name="Comma [0] 2 8 2 3 3 2" xfId="29184" xr:uid="{F4B6EF76-C6CC-4F37-8F67-BF15A40C0A7F}"/>
    <cellStyle name="Comma [0] 2 8 2 3 4" xfId="18915" xr:uid="{278F6820-7BB2-41D2-969D-D669737377BC}"/>
    <cellStyle name="Comma [0] 2 8 2 4" xfId="6083" xr:uid="{B6DF49E7-B3C0-45B8-AEDD-56E596C29582}"/>
    <cellStyle name="Comma [0] 2 8 2 4 2" xfId="21493" xr:uid="{8C04CE23-267E-4BD0-969B-968D7E52944C}"/>
    <cellStyle name="Comma [0] 2 8 2 5" xfId="11226" xr:uid="{4A1A9085-022A-4E6D-BE8E-6437A4BF9A3B}"/>
    <cellStyle name="Comma [0] 2 8 2 5 2" xfId="26636" xr:uid="{0DC9CA0F-4441-4941-AB9D-D9FDAA594B99}"/>
    <cellStyle name="Comma [0] 2 8 2 6" xfId="16367" xr:uid="{62C1F500-623A-4023-9A6A-6DC8CCAAF922}"/>
    <cellStyle name="Comma [0] 2 8 3" xfId="1577" xr:uid="{14551113-4C2D-46EF-92EA-307E675B70BD}"/>
    <cellStyle name="Comma [0] 2 8 3 2" xfId="4145" xr:uid="{E64A36A2-2919-467A-8876-6F3A1FE7E822}"/>
    <cellStyle name="Comma [0] 2 8 3 2 2" xfId="9271" xr:uid="{0A08D9FD-05E0-4616-9BEE-2ECA4337F6FA}"/>
    <cellStyle name="Comma [0] 2 8 3 2 2 2" xfId="24681" xr:uid="{A3794FA9-16A2-4416-8B22-8A3F1FFEEC76}"/>
    <cellStyle name="Comma [0] 2 8 3 2 3" xfId="14414" xr:uid="{CA1C118C-D805-4AF3-BAAD-633F91DECD85}"/>
    <cellStyle name="Comma [0] 2 8 3 2 3 2" xfId="29824" xr:uid="{17BA22FB-1A8D-4649-9B99-9B96A87F3041}"/>
    <cellStyle name="Comma [0] 2 8 3 2 4" xfId="19555" xr:uid="{AA084264-E3B6-4352-9C35-D5F338462A97}"/>
    <cellStyle name="Comma [0] 2 8 3 3" xfId="6723" xr:uid="{79DCE9F8-334F-4574-8964-BA548E4F2FBC}"/>
    <cellStyle name="Comma [0] 2 8 3 3 2" xfId="22133" xr:uid="{97F4FDD4-3168-4A1D-BDC4-B7F5E2961EA5}"/>
    <cellStyle name="Comma [0] 2 8 3 4" xfId="11866" xr:uid="{9150B68A-E612-4CDE-A916-3BE4AFC4FCE7}"/>
    <cellStyle name="Comma [0] 2 8 3 4 2" xfId="27276" xr:uid="{C19F12A9-14E2-4059-BB6E-EBD1F31B7AE6}"/>
    <cellStyle name="Comma [0] 2 8 3 5" xfId="17007" xr:uid="{3A75582D-899C-49A0-A8C2-328EB388866A}"/>
    <cellStyle name="Comma [0] 2 8 4" xfId="2894" xr:uid="{5622C13C-FF9D-4AF2-B0CD-6C8F533731D2}"/>
    <cellStyle name="Comma [0] 2 8 4 2" xfId="8020" xr:uid="{4B440D1C-CE21-4C1C-95E2-6A63220DA41A}"/>
    <cellStyle name="Comma [0] 2 8 4 2 2" xfId="23430" xr:uid="{831F9462-6776-4385-8B2D-99215EE28DA5}"/>
    <cellStyle name="Comma [0] 2 8 4 3" xfId="13163" xr:uid="{C5D86124-E304-4DD9-AF48-691268394436}"/>
    <cellStyle name="Comma [0] 2 8 4 3 2" xfId="28573" xr:uid="{C95CF26A-020E-4D9A-8E42-A11E4B1BD1F0}"/>
    <cellStyle name="Comma [0] 2 8 4 4" xfId="18304" xr:uid="{DC648C07-4617-482F-A8BB-1C5895580221}"/>
    <cellStyle name="Comma [0] 2 8 5" xfId="5472" xr:uid="{DA2C7E8A-8884-411E-B954-0C82243DE9F6}"/>
    <cellStyle name="Comma [0] 2 8 5 2" xfId="20882" xr:uid="{630EB3ED-8382-436D-AB23-1FD8B3F33E27}"/>
    <cellStyle name="Comma [0] 2 8 6" xfId="10615" xr:uid="{B260994B-6E69-4511-B242-5E933362A181}"/>
    <cellStyle name="Comma [0] 2 8 6 2" xfId="26025" xr:uid="{36360308-6E27-4C1F-9D9F-E838731B31AC}"/>
    <cellStyle name="Comma [0] 2 8 7" xfId="15756" xr:uid="{E3EB1491-9FBA-46B4-9C30-04ABA0392499}"/>
    <cellStyle name="Comma [0] 2 9" xfId="641" xr:uid="{96B3A2C3-682F-4CBE-AB66-734D5913D0D0}"/>
    <cellStyle name="Comma [0] 2 9 2" xfId="1893" xr:uid="{4E4F05C3-20A7-49CD-B4CD-B1B2A465D134}"/>
    <cellStyle name="Comma [0] 2 9 2 2" xfId="4461" xr:uid="{20B35AEB-B9A3-4A1C-A549-8359BEC7F8D6}"/>
    <cellStyle name="Comma [0] 2 9 2 2 2" xfId="9587" xr:uid="{CA76E6C4-B2AF-4FA3-9765-64D7174F6B0C}"/>
    <cellStyle name="Comma [0] 2 9 2 2 2 2" xfId="24997" xr:uid="{4EC3FFDF-B1F3-4439-A0F3-C455E9E8EE8C}"/>
    <cellStyle name="Comma [0] 2 9 2 2 3" xfId="14730" xr:uid="{84FA3AA9-5CE2-46F8-AE73-2B05BE5F1B86}"/>
    <cellStyle name="Comma [0] 2 9 2 2 3 2" xfId="30140" xr:uid="{820626A7-6A52-4C53-BE67-D0348E08C092}"/>
    <cellStyle name="Comma [0] 2 9 2 2 4" xfId="19871" xr:uid="{6080AD03-F56C-4C13-BA33-2BACE00663DA}"/>
    <cellStyle name="Comma [0] 2 9 2 3" xfId="7039" xr:uid="{BA768D8A-68A2-4914-8AB8-ACE3F7C03AD7}"/>
    <cellStyle name="Comma [0] 2 9 2 3 2" xfId="22449" xr:uid="{41E33020-764C-4ABF-AB0D-68CC6788E359}"/>
    <cellStyle name="Comma [0] 2 9 2 4" xfId="12182" xr:uid="{98C4448E-BBB3-4ACA-A68F-CE90F8AC5B5B}"/>
    <cellStyle name="Comma [0] 2 9 2 4 2" xfId="27592" xr:uid="{581F4725-B293-4C52-8441-D5D3EA70B943}"/>
    <cellStyle name="Comma [0] 2 9 2 5" xfId="17323" xr:uid="{4F033C07-7CDF-410E-93B9-86837338561B}"/>
    <cellStyle name="Comma [0] 2 9 3" xfId="3210" xr:uid="{3C8820A5-F249-4EEA-81CD-EE707545751B}"/>
    <cellStyle name="Comma [0] 2 9 3 2" xfId="8336" xr:uid="{7DF29AC1-9A1A-4169-B517-FF195F7C2704}"/>
    <cellStyle name="Comma [0] 2 9 3 2 2" xfId="23746" xr:uid="{11985FE8-14D2-4060-8248-63B74AE5D900}"/>
    <cellStyle name="Comma [0] 2 9 3 3" xfId="13479" xr:uid="{749C9E43-4C2B-4C69-A2AD-4CC356710187}"/>
    <cellStyle name="Comma [0] 2 9 3 3 2" xfId="28889" xr:uid="{3363E482-437A-4131-8FB0-DC6B769D6F98}"/>
    <cellStyle name="Comma [0] 2 9 3 4" xfId="18620" xr:uid="{6A91A2B0-E587-40DF-A8B0-534F5170C088}"/>
    <cellStyle name="Comma [0] 2 9 4" xfId="5788" xr:uid="{0487F1C9-7411-4664-80F9-73AACB33B0F8}"/>
    <cellStyle name="Comma [0] 2 9 4 2" xfId="21198" xr:uid="{F264FF26-D45B-4563-B910-DE081DD64CE0}"/>
    <cellStyle name="Comma [0] 2 9 5" xfId="10931" xr:uid="{5FD9BFF6-ABE7-4CF8-BFFB-196C65DFFAD2}"/>
    <cellStyle name="Comma [0] 2 9 5 2" xfId="26341" xr:uid="{55BB6875-192C-4810-841C-6ADB01A8A54D}"/>
    <cellStyle name="Comma [0] 2 9 6" xfId="16072" xr:uid="{8727386D-B2C7-493E-BDD9-04D6C3AC7D0F}"/>
    <cellStyle name="Comma [0] 3" xfId="27" xr:uid="{D1D915A8-AD67-4C83-B00D-6F1F8CAC39C2}"/>
    <cellStyle name="Comma [0] 3 10" xfId="10328" xr:uid="{B7E0AC20-A416-40FA-961D-E6D5F4AB8405}"/>
    <cellStyle name="Comma [0] 3 10 2" xfId="25738" xr:uid="{55463AFB-4126-4D6D-8FAF-731C162975EC}"/>
    <cellStyle name="Comma [0] 3 11" xfId="15469" xr:uid="{A9B37E93-38E3-4EF4-B25A-B67A00D1CC38}"/>
    <cellStyle name="Comma [0] 3 2" xfId="106" xr:uid="{7F8AE49C-74D1-47F6-A227-04C8FEA4532C}"/>
    <cellStyle name="Comma [0] 3 2 10" xfId="15540" xr:uid="{4F29AB42-C64F-41B5-A964-14D37EBC5139}"/>
    <cellStyle name="Comma [0] 3 2 2" xfId="249" xr:uid="{5AF9E8D0-A196-4866-A62A-9EBE1C1BF1F3}"/>
    <cellStyle name="Comma [0] 3 2 2 2" xfId="545" xr:uid="{C04A31EC-809C-496B-A254-FCA471704D7D}"/>
    <cellStyle name="Comma [0] 3 2 2 2 2" xfId="1157" xr:uid="{28346BE4-CB5E-46DB-A72A-F20485A101D8}"/>
    <cellStyle name="Comma [0] 3 2 2 2 2 2" xfId="2409" xr:uid="{B978DFAF-C379-454C-8D00-F4EA3A8A4227}"/>
    <cellStyle name="Comma [0] 3 2 2 2 2 2 2" xfId="4977" xr:uid="{A712AF0C-AF42-4AD8-B222-540C8DA093D6}"/>
    <cellStyle name="Comma [0] 3 2 2 2 2 2 2 2" xfId="10103" xr:uid="{EE2161EC-C464-40B9-BC4F-B6E412E7433F}"/>
    <cellStyle name="Comma [0] 3 2 2 2 2 2 2 2 2" xfId="25513" xr:uid="{09A62CEB-0B4B-42B8-876A-9D3DCD4DF5DC}"/>
    <cellStyle name="Comma [0] 3 2 2 2 2 2 2 3" xfId="15246" xr:uid="{8CC85F9C-2AAA-4178-9583-CBB6E8D97172}"/>
    <cellStyle name="Comma [0] 3 2 2 2 2 2 2 3 2" xfId="30656" xr:uid="{45BFF256-6CF6-480C-B340-503C1C257F00}"/>
    <cellStyle name="Comma [0] 3 2 2 2 2 2 2 4" xfId="20387" xr:uid="{E447D232-DB8B-4810-A9BB-8552552B686C}"/>
    <cellStyle name="Comma [0] 3 2 2 2 2 2 3" xfId="7555" xr:uid="{B8A32BE1-A810-4958-90E0-79793D47DE5E}"/>
    <cellStyle name="Comma [0] 3 2 2 2 2 2 3 2" xfId="22965" xr:uid="{E104E258-38DA-4AA8-8CE6-573B43E7CCE0}"/>
    <cellStyle name="Comma [0] 3 2 2 2 2 2 4" xfId="12698" xr:uid="{50BD8E0C-9BF5-4B9E-B95E-D50A9EBA2758}"/>
    <cellStyle name="Comma [0] 3 2 2 2 2 2 4 2" xfId="28108" xr:uid="{BA9D7C88-90D1-4852-AE4E-741826CECB98}"/>
    <cellStyle name="Comma [0] 3 2 2 2 2 2 5" xfId="17839" xr:uid="{46E0B981-D40E-43AA-A8DB-F63A95341AA0}"/>
    <cellStyle name="Comma [0] 3 2 2 2 2 3" xfId="3726" xr:uid="{BF653629-B0E4-489D-928D-2FDE73298E13}"/>
    <cellStyle name="Comma [0] 3 2 2 2 2 3 2" xfId="8852" xr:uid="{F7A4668F-61D6-45BA-84E7-80515349D4BC}"/>
    <cellStyle name="Comma [0] 3 2 2 2 2 3 2 2" xfId="24262" xr:uid="{D2B2E7CD-BF79-4A5F-89E6-697DE08E1E0D}"/>
    <cellStyle name="Comma [0] 3 2 2 2 2 3 3" xfId="13995" xr:uid="{0C42730C-2A36-4271-9DDB-A0154F2A9EF4}"/>
    <cellStyle name="Comma [0] 3 2 2 2 2 3 3 2" xfId="29405" xr:uid="{0B4A33A0-77FB-4181-A912-EE6E3E99AD59}"/>
    <cellStyle name="Comma [0] 3 2 2 2 2 3 4" xfId="19136" xr:uid="{1D01962A-7818-4AA0-9A7D-B3E5876021FA}"/>
    <cellStyle name="Comma [0] 3 2 2 2 2 4" xfId="6304" xr:uid="{BB351830-4DD2-4396-8B8B-1AB084035C1C}"/>
    <cellStyle name="Comma [0] 3 2 2 2 2 4 2" xfId="21714" xr:uid="{43B6D074-BE02-45A1-8B0C-C1BEADD0DA33}"/>
    <cellStyle name="Comma [0] 3 2 2 2 2 5" xfId="11447" xr:uid="{6134B664-2268-49D6-B90D-A49371D74C50}"/>
    <cellStyle name="Comma [0] 3 2 2 2 2 5 2" xfId="26857" xr:uid="{9DCCE211-F55A-47CA-BE30-FC54D9EB8289}"/>
    <cellStyle name="Comma [0] 3 2 2 2 2 6" xfId="16588" xr:uid="{F97A3108-575E-444C-98F1-3D21EE81FFA1}"/>
    <cellStyle name="Comma [0] 3 2 2 2 3" xfId="1798" xr:uid="{5B54A02C-A948-48F8-81AB-D4F4EEC6D935}"/>
    <cellStyle name="Comma [0] 3 2 2 2 3 2" xfId="4366" xr:uid="{39A74AA5-3837-4E4B-9213-006208B70F6E}"/>
    <cellStyle name="Comma [0] 3 2 2 2 3 2 2" xfId="9492" xr:uid="{573DBC10-F92C-40DD-A313-3BF47022FB31}"/>
    <cellStyle name="Comma [0] 3 2 2 2 3 2 2 2" xfId="24902" xr:uid="{2EA480ED-D240-486A-898D-2012CE60E9E0}"/>
    <cellStyle name="Comma [0] 3 2 2 2 3 2 3" xfId="14635" xr:uid="{56F73C8A-5708-4413-9569-130F085F97EA}"/>
    <cellStyle name="Comma [0] 3 2 2 2 3 2 3 2" xfId="30045" xr:uid="{6DB55488-93E4-4C0E-A502-8F87269CB8CE}"/>
    <cellStyle name="Comma [0] 3 2 2 2 3 2 4" xfId="19776" xr:uid="{BFADA4D7-6FE3-492C-A918-D4B6134BB46B}"/>
    <cellStyle name="Comma [0] 3 2 2 2 3 3" xfId="6944" xr:uid="{CC0D95F2-5AD6-406B-828F-6D65CED6BE0B}"/>
    <cellStyle name="Comma [0] 3 2 2 2 3 3 2" xfId="22354" xr:uid="{116622DF-D8DB-4925-AD3A-F86BD6B64E9C}"/>
    <cellStyle name="Comma [0] 3 2 2 2 3 4" xfId="12087" xr:uid="{10BB7729-AEC4-4CC9-B705-405B64C63FE3}"/>
    <cellStyle name="Comma [0] 3 2 2 2 3 4 2" xfId="27497" xr:uid="{8700C056-F0E0-4C7D-9B1D-DE4115DB5FCD}"/>
    <cellStyle name="Comma [0] 3 2 2 2 3 5" xfId="17228" xr:uid="{AA04CBBA-0D5D-41A2-862C-8802A5E5B29F}"/>
    <cellStyle name="Comma [0] 3 2 2 2 4" xfId="3115" xr:uid="{90D83D34-EC3E-4359-8BAD-34DFF9174CF6}"/>
    <cellStyle name="Comma [0] 3 2 2 2 4 2" xfId="8241" xr:uid="{A27A57A9-7E12-435F-A075-C883B11C72BE}"/>
    <cellStyle name="Comma [0] 3 2 2 2 4 2 2" xfId="23651" xr:uid="{AAF7AD96-2E3D-46A3-806F-417831C25572}"/>
    <cellStyle name="Comma [0] 3 2 2 2 4 3" xfId="13384" xr:uid="{CCBA63D4-5A9B-491A-AA66-CB7669A4E072}"/>
    <cellStyle name="Comma [0] 3 2 2 2 4 3 2" xfId="28794" xr:uid="{B9CE5DA7-8055-46E3-8932-5E6F10B57735}"/>
    <cellStyle name="Comma [0] 3 2 2 2 4 4" xfId="18525" xr:uid="{F0155C9B-0B38-48E2-B59D-048B164AF2A8}"/>
    <cellStyle name="Comma [0] 3 2 2 2 5" xfId="5693" xr:uid="{DE0ABF43-EF91-4EE3-BCE8-093623D964A9}"/>
    <cellStyle name="Comma [0] 3 2 2 2 5 2" xfId="21103" xr:uid="{B8CDBFA0-0C2D-4454-8D42-9893027862C4}"/>
    <cellStyle name="Comma [0] 3 2 2 2 6" xfId="10836" xr:uid="{167C176A-0812-4B25-B674-B568A32A8910}"/>
    <cellStyle name="Comma [0] 3 2 2 2 6 2" xfId="26246" xr:uid="{E58F20E7-D886-410C-9240-3757FA64A60C}"/>
    <cellStyle name="Comma [0] 3 2 2 2 7" xfId="15977" xr:uid="{1E364BE3-6A4D-4880-AAEA-F23A7D31B7DE}"/>
    <cellStyle name="Comma [0] 3 2 2 3" xfId="862" xr:uid="{B8D4288A-5186-4EB3-A474-3ECF1DCB5C97}"/>
    <cellStyle name="Comma [0] 3 2 2 3 2" xfId="2114" xr:uid="{BC55A30B-D508-4164-8B50-D1541C58973C}"/>
    <cellStyle name="Comma [0] 3 2 2 3 2 2" xfId="4682" xr:uid="{E8437245-F137-4DC8-BAAB-444CA5EF7990}"/>
    <cellStyle name="Comma [0] 3 2 2 3 2 2 2" xfId="9808" xr:uid="{E340B84D-E76B-4982-9D15-6CFC069AB573}"/>
    <cellStyle name="Comma [0] 3 2 2 3 2 2 2 2" xfId="25218" xr:uid="{ADD8CE62-9058-4E44-AEAC-F92A2A2957C6}"/>
    <cellStyle name="Comma [0] 3 2 2 3 2 2 3" xfId="14951" xr:uid="{D5EC6E28-87FF-47CE-8BFE-9B7BFB7133F4}"/>
    <cellStyle name="Comma [0] 3 2 2 3 2 2 3 2" xfId="30361" xr:uid="{ED3BA9C5-1038-4063-A70B-451AA8A60B91}"/>
    <cellStyle name="Comma [0] 3 2 2 3 2 2 4" xfId="20092" xr:uid="{B1B6CA1C-1474-410D-A21B-460121E2323D}"/>
    <cellStyle name="Comma [0] 3 2 2 3 2 3" xfId="7260" xr:uid="{03E1F5EA-CEDA-4604-A60A-5B684EFA41FF}"/>
    <cellStyle name="Comma [0] 3 2 2 3 2 3 2" xfId="22670" xr:uid="{10478BA9-E0F9-4D83-A5B8-C5070E789656}"/>
    <cellStyle name="Comma [0] 3 2 2 3 2 4" xfId="12403" xr:uid="{4EDB5C33-2539-4C46-8F71-EE260726CFF0}"/>
    <cellStyle name="Comma [0] 3 2 2 3 2 4 2" xfId="27813" xr:uid="{4735DE68-71D5-40AD-976F-899BD8F654B3}"/>
    <cellStyle name="Comma [0] 3 2 2 3 2 5" xfId="17544" xr:uid="{B1283523-8D3B-4A88-8D86-161111A6AFBD}"/>
    <cellStyle name="Comma [0] 3 2 2 3 3" xfId="3431" xr:uid="{654C1E57-8284-4930-B631-69B057E38172}"/>
    <cellStyle name="Comma [0] 3 2 2 3 3 2" xfId="8557" xr:uid="{777957C2-8B85-4F91-A292-9B581A607980}"/>
    <cellStyle name="Comma [0] 3 2 2 3 3 2 2" xfId="23967" xr:uid="{DD3978EF-C7FD-47A5-B54C-FA10656E66CB}"/>
    <cellStyle name="Comma [0] 3 2 2 3 3 3" xfId="13700" xr:uid="{60F6C755-4EF2-4383-AA61-6EB8CD09FF64}"/>
    <cellStyle name="Comma [0] 3 2 2 3 3 3 2" xfId="29110" xr:uid="{D6E90F96-9031-458A-9762-7C58E211C8D9}"/>
    <cellStyle name="Comma [0] 3 2 2 3 3 4" xfId="18841" xr:uid="{8F4D2EA3-6D61-4FB9-B37E-4C5741EC19F1}"/>
    <cellStyle name="Comma [0] 3 2 2 3 4" xfId="6009" xr:uid="{7A891E5D-713D-44A9-8A98-B47DC3790CB0}"/>
    <cellStyle name="Comma [0] 3 2 2 3 4 2" xfId="21419" xr:uid="{6A77438D-8325-4E18-9C14-4A5C953735DA}"/>
    <cellStyle name="Comma [0] 3 2 2 3 5" xfId="11152" xr:uid="{D4E977C8-B62E-44EC-8A12-0AB1EF592F4B}"/>
    <cellStyle name="Comma [0] 3 2 2 3 5 2" xfId="26562" xr:uid="{732B2A5A-6641-4453-9AC0-F444995A7B00}"/>
    <cellStyle name="Comma [0] 3 2 2 3 6" xfId="16293" xr:uid="{5E58CD6D-D31D-4484-B8E7-D889DE7A847E}"/>
    <cellStyle name="Comma [0] 3 2 2 4" xfId="1503" xr:uid="{0243501F-127B-47BA-A3F0-5B1CE95CEAEF}"/>
    <cellStyle name="Comma [0] 3 2 2 4 2" xfId="4071" xr:uid="{56FEE9B9-3576-41F4-8236-1022C6EFAC5C}"/>
    <cellStyle name="Comma [0] 3 2 2 4 2 2" xfId="9197" xr:uid="{7EDACDE2-55A8-4E3C-BF44-F717E8013151}"/>
    <cellStyle name="Comma [0] 3 2 2 4 2 2 2" xfId="24607" xr:uid="{5C4FDF70-6069-4266-8F40-7CD5EC207A0D}"/>
    <cellStyle name="Comma [0] 3 2 2 4 2 3" xfId="14340" xr:uid="{DB123C4C-7851-4F37-991D-7EBB7ACCF33B}"/>
    <cellStyle name="Comma [0] 3 2 2 4 2 3 2" xfId="29750" xr:uid="{6C13246A-2146-4CFA-AF35-F04452B2A98E}"/>
    <cellStyle name="Comma [0] 3 2 2 4 2 4" xfId="19481" xr:uid="{A39F047B-AC2F-479C-BFFD-875978A9AE1B}"/>
    <cellStyle name="Comma [0] 3 2 2 4 3" xfId="6649" xr:uid="{A1123D96-EDB9-4245-9FFA-BF4BE11D5708}"/>
    <cellStyle name="Comma [0] 3 2 2 4 3 2" xfId="22059" xr:uid="{B3D5B9F8-3771-400C-A779-5CC7717BC19C}"/>
    <cellStyle name="Comma [0] 3 2 2 4 4" xfId="11792" xr:uid="{A9B55D27-7036-468A-A3AE-EE928270BF0E}"/>
    <cellStyle name="Comma [0] 3 2 2 4 4 2" xfId="27202" xr:uid="{6D058A96-6151-45E8-9D5D-8E8D57A53DCF}"/>
    <cellStyle name="Comma [0] 3 2 2 4 5" xfId="16933" xr:uid="{97A2F8FA-91C0-43F6-9EBC-14F8250FCFB4}"/>
    <cellStyle name="Comma [0] 3 2 2 5" xfId="2820" xr:uid="{1D203E78-B8A8-47CC-BD44-62689DB08FF1}"/>
    <cellStyle name="Comma [0] 3 2 2 5 2" xfId="7946" xr:uid="{F994A500-3131-4529-A42C-DEB04EDAAB13}"/>
    <cellStyle name="Comma [0] 3 2 2 5 2 2" xfId="23356" xr:uid="{043A1DB3-EA95-46F3-90F8-795CD1E721C6}"/>
    <cellStyle name="Comma [0] 3 2 2 5 3" xfId="13089" xr:uid="{55746D6C-989E-4255-A98C-00BB3697C8E9}"/>
    <cellStyle name="Comma [0] 3 2 2 5 3 2" xfId="28499" xr:uid="{5171D211-38C9-4FDE-8CF6-1F21165906C7}"/>
    <cellStyle name="Comma [0] 3 2 2 5 4" xfId="18230" xr:uid="{8771877D-DC24-4327-9B94-6CDA2D4CC884}"/>
    <cellStyle name="Comma [0] 3 2 2 6" xfId="5398" xr:uid="{0F1E2F01-1307-4762-989D-7175556B0ED4}"/>
    <cellStyle name="Comma [0] 3 2 2 6 2" xfId="20808" xr:uid="{E30652A3-DB8D-4679-B74C-3FBDA0FFCBCE}"/>
    <cellStyle name="Comma [0] 3 2 2 7" xfId="10541" xr:uid="{3A20EC5E-0C00-4CA0-8B58-AA3F8F97F8FD}"/>
    <cellStyle name="Comma [0] 3 2 2 7 2" xfId="25951" xr:uid="{2BB919C1-0F3E-4570-95D6-1F7A18E40DDA}"/>
    <cellStyle name="Comma [0] 3 2 2 8" xfId="15682" xr:uid="{47B0D63D-91B7-4561-A572-48BFCB4627E2}"/>
    <cellStyle name="Comma [0] 3 2 3" xfId="403" xr:uid="{A447A048-B658-4F41-B2FC-A77A1D2C683C}"/>
    <cellStyle name="Comma [0] 3 2 3 2" xfId="1015" xr:uid="{16CE9D09-3145-4C0A-913C-7524780D4EAB}"/>
    <cellStyle name="Comma [0] 3 2 3 2 2" xfId="2267" xr:uid="{60E21FD1-ACF1-43EF-B757-971FFFA66645}"/>
    <cellStyle name="Comma [0] 3 2 3 2 2 2" xfId="4835" xr:uid="{6D375B58-7080-4DA0-951F-563021E7628F}"/>
    <cellStyle name="Comma [0] 3 2 3 2 2 2 2" xfId="9961" xr:uid="{E27EEBCA-349B-4B96-8069-EB4376F17A96}"/>
    <cellStyle name="Comma [0] 3 2 3 2 2 2 2 2" xfId="25371" xr:uid="{E21950DA-96EE-4C84-8EB4-31EFD16666CC}"/>
    <cellStyle name="Comma [0] 3 2 3 2 2 2 3" xfId="15104" xr:uid="{C863316A-0A86-4DD6-8FF2-3AF9239AD1D2}"/>
    <cellStyle name="Comma [0] 3 2 3 2 2 2 3 2" xfId="30514" xr:uid="{31C182E5-82B2-4634-B890-E03EA9F71D76}"/>
    <cellStyle name="Comma [0] 3 2 3 2 2 2 4" xfId="20245" xr:uid="{F6022AAB-3B77-430E-8E25-52F9383C4747}"/>
    <cellStyle name="Comma [0] 3 2 3 2 2 3" xfId="7413" xr:uid="{0BA2F8DC-2875-47F9-8902-480B1407FC0D}"/>
    <cellStyle name="Comma [0] 3 2 3 2 2 3 2" xfId="22823" xr:uid="{9706DF77-6F2E-4909-B7A5-4CFFB4A1321A}"/>
    <cellStyle name="Comma [0] 3 2 3 2 2 4" xfId="12556" xr:uid="{46511641-01E1-4922-BF4E-6E2236AE923E}"/>
    <cellStyle name="Comma [0] 3 2 3 2 2 4 2" xfId="27966" xr:uid="{EF54E442-53B6-4A85-9385-4B56FD673214}"/>
    <cellStyle name="Comma [0] 3 2 3 2 2 5" xfId="17697" xr:uid="{8C838CED-0F7C-492E-B50C-7FABEDAF5AC3}"/>
    <cellStyle name="Comma [0] 3 2 3 2 3" xfId="3584" xr:uid="{41E007AA-7F50-4B2A-8FE9-4ABDA67D0F61}"/>
    <cellStyle name="Comma [0] 3 2 3 2 3 2" xfId="8710" xr:uid="{84278863-4F56-4A59-915A-B768DCC5AAF1}"/>
    <cellStyle name="Comma [0] 3 2 3 2 3 2 2" xfId="24120" xr:uid="{C7027AE6-C8C4-4406-9986-2A8921998487}"/>
    <cellStyle name="Comma [0] 3 2 3 2 3 3" xfId="13853" xr:uid="{D4F50728-801A-4ABE-A758-56541A67426B}"/>
    <cellStyle name="Comma [0] 3 2 3 2 3 3 2" xfId="29263" xr:uid="{1E6B601E-BAA1-4976-B68E-A1782CA2EFAA}"/>
    <cellStyle name="Comma [0] 3 2 3 2 3 4" xfId="18994" xr:uid="{D00FD2ED-27EB-47C6-BCFB-AF5ED2BED382}"/>
    <cellStyle name="Comma [0] 3 2 3 2 4" xfId="6162" xr:uid="{D9D0715C-CB27-4236-9882-3642DEEF42AB}"/>
    <cellStyle name="Comma [0] 3 2 3 2 4 2" xfId="21572" xr:uid="{745C6CB1-8839-40EA-9F7A-096B43CF32ED}"/>
    <cellStyle name="Comma [0] 3 2 3 2 5" xfId="11305" xr:uid="{A839F76A-A5C5-4EC4-AF72-32D1AB34E429}"/>
    <cellStyle name="Comma [0] 3 2 3 2 5 2" xfId="26715" xr:uid="{0DBD544A-EFC8-49BC-AF41-5A1BACBBA052}"/>
    <cellStyle name="Comma [0] 3 2 3 2 6" xfId="16446" xr:uid="{FDDB3B69-EE08-419E-BDF0-EC17F5A96BEF}"/>
    <cellStyle name="Comma [0] 3 2 3 3" xfId="1656" xr:uid="{F7F4019A-2A95-49C7-A09F-3888892ACB27}"/>
    <cellStyle name="Comma [0] 3 2 3 3 2" xfId="4224" xr:uid="{BE754991-F854-4D63-8D63-81EE0390EBC6}"/>
    <cellStyle name="Comma [0] 3 2 3 3 2 2" xfId="9350" xr:uid="{D76A0F5C-879A-48FA-88AD-F1323844E114}"/>
    <cellStyle name="Comma [0] 3 2 3 3 2 2 2" xfId="24760" xr:uid="{181ECE7A-ED17-4774-BE4C-93A170EE7B3D}"/>
    <cellStyle name="Comma [0] 3 2 3 3 2 3" xfId="14493" xr:uid="{F00634F6-505D-4B36-9F97-148C2084D1F1}"/>
    <cellStyle name="Comma [0] 3 2 3 3 2 3 2" xfId="29903" xr:uid="{43D845CC-97F6-4941-88E1-3BD73B0CF36F}"/>
    <cellStyle name="Comma [0] 3 2 3 3 2 4" xfId="19634" xr:uid="{6EA43B09-8235-4746-898E-8320F4D02AB0}"/>
    <cellStyle name="Comma [0] 3 2 3 3 3" xfId="6802" xr:uid="{425D56AD-DE67-43E9-92C5-4FB24B7077E6}"/>
    <cellStyle name="Comma [0] 3 2 3 3 3 2" xfId="22212" xr:uid="{A137DCF4-212D-48CE-9B69-A9AB04C82396}"/>
    <cellStyle name="Comma [0] 3 2 3 3 4" xfId="11945" xr:uid="{CC576BDC-F6BD-4EAF-B21F-64A3D65A81C1}"/>
    <cellStyle name="Comma [0] 3 2 3 3 4 2" xfId="27355" xr:uid="{4E8E56C1-745E-4477-93DE-CD89DBB93F17}"/>
    <cellStyle name="Comma [0] 3 2 3 3 5" xfId="17086" xr:uid="{BA1C0DEA-B065-447E-B0F6-81A2D29E0271}"/>
    <cellStyle name="Comma [0] 3 2 3 4" xfId="2973" xr:uid="{7333A0C6-F98D-4A70-9EBA-5E9193D051C9}"/>
    <cellStyle name="Comma [0] 3 2 3 4 2" xfId="8099" xr:uid="{05DC7C53-BCD2-413B-81F6-05E796581F56}"/>
    <cellStyle name="Comma [0] 3 2 3 4 2 2" xfId="23509" xr:uid="{1DE8C479-3645-47C5-8639-60C55AF76236}"/>
    <cellStyle name="Comma [0] 3 2 3 4 3" xfId="13242" xr:uid="{B9ED6464-4C96-498E-9E50-F2FAFA8E6FD1}"/>
    <cellStyle name="Comma [0] 3 2 3 4 3 2" xfId="28652" xr:uid="{26067980-BD84-4ED9-93B0-38F3781F3308}"/>
    <cellStyle name="Comma [0] 3 2 3 4 4" xfId="18383" xr:uid="{3B3C9815-5CF3-4CED-9EF1-5B7AAAD9822F}"/>
    <cellStyle name="Comma [0] 3 2 3 5" xfId="5551" xr:uid="{E11FF885-9AAC-4904-9F7B-8CF63C531F46}"/>
    <cellStyle name="Comma [0] 3 2 3 5 2" xfId="20961" xr:uid="{D1779192-CDF2-4620-AEC3-12D119730FC8}"/>
    <cellStyle name="Comma [0] 3 2 3 6" xfId="10694" xr:uid="{27A8C6A4-8E16-4524-B18F-3F3E319E94B7}"/>
    <cellStyle name="Comma [0] 3 2 3 6 2" xfId="26104" xr:uid="{BD3775C9-1645-4481-91CB-B72AEBA4CED4}"/>
    <cellStyle name="Comma [0] 3 2 3 7" xfId="15835" xr:uid="{FF39D37B-A0BC-4150-A303-A33EA622AF53}"/>
    <cellStyle name="Comma [0] 3 2 4" xfId="720" xr:uid="{D868E33F-B03B-460F-9876-3FF98C678F9E}"/>
    <cellStyle name="Comma [0] 3 2 4 2" xfId="1972" xr:uid="{DA7B027C-00E5-4B74-A3B6-B067BF43CF9A}"/>
    <cellStyle name="Comma [0] 3 2 4 2 2" xfId="4540" xr:uid="{B8790B94-E1CE-4A37-8A47-1A7865E78590}"/>
    <cellStyle name="Comma [0] 3 2 4 2 2 2" xfId="9666" xr:uid="{5B2C1DCD-559B-4B3C-9D14-7B70BCA82757}"/>
    <cellStyle name="Comma [0] 3 2 4 2 2 2 2" xfId="25076" xr:uid="{1D6B6EA8-B30B-4A2C-9613-BEA8919C75F6}"/>
    <cellStyle name="Comma [0] 3 2 4 2 2 3" xfId="14809" xr:uid="{DDB86ABC-51BF-4B28-A4E3-B676CC6CF322}"/>
    <cellStyle name="Comma [0] 3 2 4 2 2 3 2" xfId="30219" xr:uid="{1253EED4-5889-4A19-8463-F502433DC69A}"/>
    <cellStyle name="Comma [0] 3 2 4 2 2 4" xfId="19950" xr:uid="{1BAB92CA-21FE-4107-9BF6-464CC81944B0}"/>
    <cellStyle name="Comma [0] 3 2 4 2 3" xfId="7118" xr:uid="{886BF50B-55EB-4498-A49F-9E73F4ADB5A7}"/>
    <cellStyle name="Comma [0] 3 2 4 2 3 2" xfId="22528" xr:uid="{E1CF3C4B-745A-4690-A03C-74FD8CA7285A}"/>
    <cellStyle name="Comma [0] 3 2 4 2 4" xfId="12261" xr:uid="{2B651B6F-9756-4D84-AE6B-F98A82A510CA}"/>
    <cellStyle name="Comma [0] 3 2 4 2 4 2" xfId="27671" xr:uid="{21DE8519-887B-4C13-9754-AA9381E5C0B5}"/>
    <cellStyle name="Comma [0] 3 2 4 2 5" xfId="17402" xr:uid="{BD3A2E67-1E5A-45A4-85AE-6EDFC2B674F8}"/>
    <cellStyle name="Comma [0] 3 2 4 3" xfId="3289" xr:uid="{12F942D8-5623-4C6D-90B8-B52EBB183E4E}"/>
    <cellStyle name="Comma [0] 3 2 4 3 2" xfId="8415" xr:uid="{E1601E35-8568-4CF0-A7C2-D249FC23DCF4}"/>
    <cellStyle name="Comma [0] 3 2 4 3 2 2" xfId="23825" xr:uid="{060E7E52-7D72-44A6-9CC7-A5C8CA620F41}"/>
    <cellStyle name="Comma [0] 3 2 4 3 3" xfId="13558" xr:uid="{F9AD0057-DE38-4C86-A649-BE25B50977F8}"/>
    <cellStyle name="Comma [0] 3 2 4 3 3 2" xfId="28968" xr:uid="{451F0EEF-99D1-4825-BF08-9AD0135E983C}"/>
    <cellStyle name="Comma [0] 3 2 4 3 4" xfId="18699" xr:uid="{B36FC231-6BDA-491C-B81E-A62FE3789F6B}"/>
    <cellStyle name="Comma [0] 3 2 4 4" xfId="5867" xr:uid="{FB481EC9-787B-4ACD-86DF-4D79310202ED}"/>
    <cellStyle name="Comma [0] 3 2 4 4 2" xfId="21277" xr:uid="{5CF8AD30-4286-4433-A8D7-21450B123427}"/>
    <cellStyle name="Comma [0] 3 2 4 5" xfId="11010" xr:uid="{B742C6EC-C48D-4ED7-B436-A084642FB302}"/>
    <cellStyle name="Comma [0] 3 2 4 5 2" xfId="26420" xr:uid="{D048D852-D8F2-4684-A373-ECAFF81CE4CB}"/>
    <cellStyle name="Comma [0] 3 2 4 6" xfId="16151" xr:uid="{750A64BA-9258-4A1B-AA69-B8EC7709B59D}"/>
    <cellStyle name="Comma [0] 3 2 5" xfId="1361" xr:uid="{4D63722D-9D13-413B-8EC9-BB4500A3A864}"/>
    <cellStyle name="Comma [0] 3 2 5 2" xfId="3929" xr:uid="{0F48834F-F775-4861-AA35-D7D54758C11C}"/>
    <cellStyle name="Comma [0] 3 2 5 2 2" xfId="9055" xr:uid="{7CB9C5E6-DCEA-4803-B3AF-30DA17776260}"/>
    <cellStyle name="Comma [0] 3 2 5 2 2 2" xfId="24465" xr:uid="{E11BEECF-3EB7-4020-ABCB-8C9C0A20D846}"/>
    <cellStyle name="Comma [0] 3 2 5 2 3" xfId="14198" xr:uid="{57389780-E56C-4ADE-8CB1-D290220C8DA6}"/>
    <cellStyle name="Comma [0] 3 2 5 2 3 2" xfId="29608" xr:uid="{50580AF9-FE7A-47B4-B118-7CDAD3250F11}"/>
    <cellStyle name="Comma [0] 3 2 5 2 4" xfId="19339" xr:uid="{98976653-A1DD-472F-99B5-3A9236A3A16B}"/>
    <cellStyle name="Comma [0] 3 2 5 3" xfId="6507" xr:uid="{BF9BA900-B74C-4284-B3A1-D52C778B7772}"/>
    <cellStyle name="Comma [0] 3 2 5 3 2" xfId="21917" xr:uid="{923FB677-97AB-4631-90F3-A5B6C33B93B1}"/>
    <cellStyle name="Comma [0] 3 2 5 4" xfId="11650" xr:uid="{64B9F05C-24C5-4AD9-8070-B971C56C8449}"/>
    <cellStyle name="Comma [0] 3 2 5 4 2" xfId="27060" xr:uid="{677CA92B-BA20-44BD-A2BE-37A46A8F8416}"/>
    <cellStyle name="Comma [0] 3 2 5 5" xfId="16791" xr:uid="{73DF20E8-9059-487D-B339-6513C2C53B40}"/>
    <cellStyle name="Comma [0] 3 2 6" xfId="2546" xr:uid="{5FF33636-554C-4825-B99B-182B9875699C}"/>
    <cellStyle name="Comma [0] 3 2 6 2" xfId="5114" xr:uid="{928C74D3-EAB9-4255-B248-C690B574CB34}"/>
    <cellStyle name="Comma [0] 3 2 6 2 2" xfId="10240" xr:uid="{B40AE1AE-97AB-4BB3-94DD-060B6527E55D}"/>
    <cellStyle name="Comma [0] 3 2 6 2 2 2" xfId="25650" xr:uid="{10DDE787-40C9-424C-91FD-4A3BB01ED34B}"/>
    <cellStyle name="Comma [0] 3 2 6 2 3" xfId="15383" xr:uid="{9EDDE031-4C8D-45F2-A383-2D32E48BB4E4}"/>
    <cellStyle name="Comma [0] 3 2 6 2 3 2" xfId="30793" xr:uid="{76A484E2-DB19-4C80-925B-48FA6BC3E62F}"/>
    <cellStyle name="Comma [0] 3 2 6 2 4" xfId="20524" xr:uid="{CEC64DAE-E9D1-43D7-AF11-EF7AA95C7A50}"/>
    <cellStyle name="Comma [0] 3 2 6 3" xfId="7692" xr:uid="{8D42940F-7260-411E-A8CD-FBA07AC4CED1}"/>
    <cellStyle name="Comma [0] 3 2 6 3 2" xfId="23102" xr:uid="{6A8D24EF-5E20-4DB8-8F5A-744958D44FF9}"/>
    <cellStyle name="Comma [0] 3 2 6 4" xfId="12835" xr:uid="{E4E1C6EF-62DF-44C3-8B1B-E569DAA86771}"/>
    <cellStyle name="Comma [0] 3 2 6 4 2" xfId="28245" xr:uid="{D4F103CB-5E61-428D-8942-7499574FA9DE}"/>
    <cellStyle name="Comma [0] 3 2 6 5" xfId="17976" xr:uid="{90687F4D-B948-4CA0-9723-DF88CAE9912E}"/>
    <cellStyle name="Comma [0] 3 2 7" xfId="2678" xr:uid="{25B3B5A4-ADD3-4D3E-BC1C-2C3BFEC64400}"/>
    <cellStyle name="Comma [0] 3 2 7 2" xfId="7804" xr:uid="{56C9C5D7-3E14-47C3-8960-00066DB02455}"/>
    <cellStyle name="Comma [0] 3 2 7 2 2" xfId="23214" xr:uid="{7F4924A6-33AB-46D2-89DC-FFE37D335B6F}"/>
    <cellStyle name="Comma [0] 3 2 7 3" xfId="12947" xr:uid="{52F4489E-01BB-4455-8A23-38493801FFF8}"/>
    <cellStyle name="Comma [0] 3 2 7 3 2" xfId="28357" xr:uid="{11454D19-5C04-410F-A657-F1E540FC10C3}"/>
    <cellStyle name="Comma [0] 3 2 7 4" xfId="18088" xr:uid="{46B6004A-CA33-4674-B731-D985ED5C550C}"/>
    <cellStyle name="Comma [0] 3 2 8" xfId="5256" xr:uid="{CD76614C-B0DA-499C-B1ED-F1CC7633A320}"/>
    <cellStyle name="Comma [0] 3 2 8 2" xfId="20666" xr:uid="{898C9538-3F8F-48B5-A3E4-FBF1B7147137}"/>
    <cellStyle name="Comma [0] 3 2 9" xfId="10399" xr:uid="{F911FADB-8201-404C-9E30-F489EFA530B8}"/>
    <cellStyle name="Comma [0] 3 2 9 2" xfId="25809" xr:uid="{457460C5-062A-473E-A129-1798FB50D79C}"/>
    <cellStyle name="Comma [0] 3 3" xfId="176" xr:uid="{258C6D5B-43E0-43EF-BA8F-DEA60569F3D2}"/>
    <cellStyle name="Comma [0] 3 3 2" xfId="473" xr:uid="{5E5894DC-5F54-484F-9BB9-ECD61729218A}"/>
    <cellStyle name="Comma [0] 3 3 2 2" xfId="1085" xr:uid="{96D21BC7-9F52-40F0-86FB-661CE6CC8251}"/>
    <cellStyle name="Comma [0] 3 3 2 2 2" xfId="2337" xr:uid="{B6971B35-A196-4976-A5AE-1355FA27047F}"/>
    <cellStyle name="Comma [0] 3 3 2 2 2 2" xfId="4905" xr:uid="{3BC5AE54-5CC3-4161-A5C8-A20DD07DA6A4}"/>
    <cellStyle name="Comma [0] 3 3 2 2 2 2 2" xfId="10031" xr:uid="{3FF5F2F2-6C8E-437D-BE96-A2F801A76928}"/>
    <cellStyle name="Comma [0] 3 3 2 2 2 2 2 2" xfId="25441" xr:uid="{ABECA03C-A4EF-4EA7-8324-C135237E439F}"/>
    <cellStyle name="Comma [0] 3 3 2 2 2 2 3" xfId="15174" xr:uid="{48D45ACB-A648-49D9-ACD3-88B219B72600}"/>
    <cellStyle name="Comma [0] 3 3 2 2 2 2 3 2" xfId="30584" xr:uid="{C63ECB55-E31D-4DEA-AD32-E41AA244C9C5}"/>
    <cellStyle name="Comma [0] 3 3 2 2 2 2 4" xfId="20315" xr:uid="{48907013-3D6D-48AA-B84A-A4A7CACED19D}"/>
    <cellStyle name="Comma [0] 3 3 2 2 2 3" xfId="7483" xr:uid="{F2DE595D-5418-4F33-98FC-5592FD3045A9}"/>
    <cellStyle name="Comma [0] 3 3 2 2 2 3 2" xfId="22893" xr:uid="{63A13EE8-EBE3-4F73-B56A-8E3526224AF9}"/>
    <cellStyle name="Comma [0] 3 3 2 2 2 4" xfId="12626" xr:uid="{87AF4F32-2378-4A91-9377-E682FDE5C058}"/>
    <cellStyle name="Comma [0] 3 3 2 2 2 4 2" xfId="28036" xr:uid="{1AC495B2-CF5F-489F-B28D-E74BBCDFAD13}"/>
    <cellStyle name="Comma [0] 3 3 2 2 2 5" xfId="17767" xr:uid="{BE47E53C-8979-4441-A21F-0000E90803E4}"/>
    <cellStyle name="Comma [0] 3 3 2 2 3" xfId="3654" xr:uid="{FBCC4984-3A88-49CA-B533-55F7A50ECBDA}"/>
    <cellStyle name="Comma [0] 3 3 2 2 3 2" xfId="8780" xr:uid="{EBCAEB87-AD06-435B-887F-4E3DDEDCAA00}"/>
    <cellStyle name="Comma [0] 3 3 2 2 3 2 2" xfId="24190" xr:uid="{11AE006F-D4BA-4A96-8DE5-8B2871ABC4F3}"/>
    <cellStyle name="Comma [0] 3 3 2 2 3 3" xfId="13923" xr:uid="{0FDAB5B2-33C5-44DB-A72B-38B40E051940}"/>
    <cellStyle name="Comma [0] 3 3 2 2 3 3 2" xfId="29333" xr:uid="{F4B345D3-44DA-4A29-AED5-758F79B97122}"/>
    <cellStyle name="Comma [0] 3 3 2 2 3 4" xfId="19064" xr:uid="{D48B0F92-48B7-4240-9C2F-185B6161DDA2}"/>
    <cellStyle name="Comma [0] 3 3 2 2 4" xfId="6232" xr:uid="{24F65337-A7EF-41C1-88E7-04E1243EC1B9}"/>
    <cellStyle name="Comma [0] 3 3 2 2 4 2" xfId="21642" xr:uid="{5C10CAC9-F9A3-429D-B13D-7C9E90271E1E}"/>
    <cellStyle name="Comma [0] 3 3 2 2 5" xfId="11375" xr:uid="{D6BBF524-92C8-45AE-A7DF-167CB3BFB0D2}"/>
    <cellStyle name="Comma [0] 3 3 2 2 5 2" xfId="26785" xr:uid="{B43D490F-10CA-401D-B7E2-A1ED3F4D614D}"/>
    <cellStyle name="Comma [0] 3 3 2 2 6" xfId="16516" xr:uid="{0BB06D5D-B530-4690-9E59-CE04C2C72F6A}"/>
    <cellStyle name="Comma [0] 3 3 2 3" xfId="1726" xr:uid="{A6B43361-D78D-4B69-B9EB-77CAC304E0BB}"/>
    <cellStyle name="Comma [0] 3 3 2 3 2" xfId="4294" xr:uid="{5299D823-AFF1-4609-BB63-97F5796F6774}"/>
    <cellStyle name="Comma [0] 3 3 2 3 2 2" xfId="9420" xr:uid="{BBAF277F-EBBB-4D05-9311-607F5FB7549E}"/>
    <cellStyle name="Comma [0] 3 3 2 3 2 2 2" xfId="24830" xr:uid="{37C3C175-CF36-4299-BF32-88740F9A4234}"/>
    <cellStyle name="Comma [0] 3 3 2 3 2 3" xfId="14563" xr:uid="{6DE3DFAB-AF07-4E7F-922D-99D6A109BA37}"/>
    <cellStyle name="Comma [0] 3 3 2 3 2 3 2" xfId="29973" xr:uid="{BCA892E9-8CB5-4CCB-99B1-70C57CCCD75D}"/>
    <cellStyle name="Comma [0] 3 3 2 3 2 4" xfId="19704" xr:uid="{7AF70555-F775-4068-8C28-785E240842C7}"/>
    <cellStyle name="Comma [0] 3 3 2 3 3" xfId="6872" xr:uid="{5D27D413-D188-4A9F-8C64-9EF3D67AE5BC}"/>
    <cellStyle name="Comma [0] 3 3 2 3 3 2" xfId="22282" xr:uid="{FD7323EF-8BF4-4B51-8445-B52687A82ADC}"/>
    <cellStyle name="Comma [0] 3 3 2 3 4" xfId="12015" xr:uid="{FC0B32F3-810C-4829-A666-E1BB8CF8C269}"/>
    <cellStyle name="Comma [0] 3 3 2 3 4 2" xfId="27425" xr:uid="{FEEB5FF4-4D31-4A72-8F13-AE6C11F35A02}"/>
    <cellStyle name="Comma [0] 3 3 2 3 5" xfId="17156" xr:uid="{3B3EB92D-1C08-4D69-9ADD-3DB30E287578}"/>
    <cellStyle name="Comma [0] 3 3 2 4" xfId="3043" xr:uid="{CBCA498A-EC15-4CE9-BA24-25B95D017C0F}"/>
    <cellStyle name="Comma [0] 3 3 2 4 2" xfId="8169" xr:uid="{3C005F12-39DC-4B35-9E86-C52618163F86}"/>
    <cellStyle name="Comma [0] 3 3 2 4 2 2" xfId="23579" xr:uid="{6DE7A736-D245-4F3B-B039-05CB1518E620}"/>
    <cellStyle name="Comma [0] 3 3 2 4 3" xfId="13312" xr:uid="{684AE89D-8892-4425-ACE6-1598100C492C}"/>
    <cellStyle name="Comma [0] 3 3 2 4 3 2" xfId="28722" xr:uid="{81258B37-8E49-4833-B2A0-7C512D6B16F2}"/>
    <cellStyle name="Comma [0] 3 3 2 4 4" xfId="18453" xr:uid="{30102FF2-3A4D-4428-B662-7CD80E167EE9}"/>
    <cellStyle name="Comma [0] 3 3 2 5" xfId="5621" xr:uid="{C5E6C7F6-D845-4730-B55E-4FDAFB81011B}"/>
    <cellStyle name="Comma [0] 3 3 2 5 2" xfId="21031" xr:uid="{39A7B342-B553-476C-BF29-EA5AD1DC6411}"/>
    <cellStyle name="Comma [0] 3 3 2 6" xfId="10764" xr:uid="{7AF7980D-8F86-4C58-9304-135E1DD6D0F3}"/>
    <cellStyle name="Comma [0] 3 3 2 6 2" xfId="26174" xr:uid="{0C47AF77-B4A5-40B1-A2AF-66A8D62BAD80}"/>
    <cellStyle name="Comma [0] 3 3 2 7" xfId="15905" xr:uid="{920DFC3E-1407-4E0D-AAAE-F104C7B62094}"/>
    <cellStyle name="Comma [0] 3 3 3" xfId="790" xr:uid="{61BE9F2A-7870-47F7-B65D-752CF79EAC1D}"/>
    <cellStyle name="Comma [0] 3 3 3 2" xfId="2042" xr:uid="{AEB24DFF-B73A-48BD-9E3B-9A2E05D786AE}"/>
    <cellStyle name="Comma [0] 3 3 3 2 2" xfId="4610" xr:uid="{EBB53ED6-F539-486F-9774-76A4FB40E226}"/>
    <cellStyle name="Comma [0] 3 3 3 2 2 2" xfId="9736" xr:uid="{C401128A-6A93-40CE-8310-7D02178B70F5}"/>
    <cellStyle name="Comma [0] 3 3 3 2 2 2 2" xfId="25146" xr:uid="{BE2E1A92-4B4E-4334-92B0-3D6FBD5C9004}"/>
    <cellStyle name="Comma [0] 3 3 3 2 2 3" xfId="14879" xr:uid="{1577AFA4-9A23-4E71-A6AB-27F3A948295B}"/>
    <cellStyle name="Comma [0] 3 3 3 2 2 3 2" xfId="30289" xr:uid="{36FCD6F7-E700-40E3-BDF6-0CFF50A9729B}"/>
    <cellStyle name="Comma [0] 3 3 3 2 2 4" xfId="20020" xr:uid="{086AA324-227B-4B6B-AF9F-F28E572142F5}"/>
    <cellStyle name="Comma [0] 3 3 3 2 3" xfId="7188" xr:uid="{B0A4673D-ECC4-4D7B-AE68-5B4AF5EBCD25}"/>
    <cellStyle name="Comma [0] 3 3 3 2 3 2" xfId="22598" xr:uid="{9200F172-9976-449B-BF8C-8B643FF1F1A5}"/>
    <cellStyle name="Comma [0] 3 3 3 2 4" xfId="12331" xr:uid="{0959BB46-93D0-487E-AA13-FAB1FABBD46A}"/>
    <cellStyle name="Comma [0] 3 3 3 2 4 2" xfId="27741" xr:uid="{56A18F18-38C1-4EED-9937-353F4915AB2B}"/>
    <cellStyle name="Comma [0] 3 3 3 2 5" xfId="17472" xr:uid="{7E5D3FAB-2566-4FDC-89FA-D8B88A6C9806}"/>
    <cellStyle name="Comma [0] 3 3 3 3" xfId="3359" xr:uid="{127611BC-F5F0-4048-A002-B67BBC028F9D}"/>
    <cellStyle name="Comma [0] 3 3 3 3 2" xfId="8485" xr:uid="{4C7F0CFD-40DB-48EE-9180-2E7F4F3FABF4}"/>
    <cellStyle name="Comma [0] 3 3 3 3 2 2" xfId="23895" xr:uid="{AE4A0973-83C9-454E-8130-C12AD8ACDEEB}"/>
    <cellStyle name="Comma [0] 3 3 3 3 3" xfId="13628" xr:uid="{45FC485D-D0E4-492C-BBA3-025A82531CE9}"/>
    <cellStyle name="Comma [0] 3 3 3 3 3 2" xfId="29038" xr:uid="{58CD4F9A-CC33-42BC-98E5-10ACD27BC7AA}"/>
    <cellStyle name="Comma [0] 3 3 3 3 4" xfId="18769" xr:uid="{39756192-42F2-40DF-A9F9-6C7F32DEE39A}"/>
    <cellStyle name="Comma [0] 3 3 3 4" xfId="5937" xr:uid="{EBB22A67-F1ED-458F-8ED7-557408942836}"/>
    <cellStyle name="Comma [0] 3 3 3 4 2" xfId="21347" xr:uid="{2C24DE50-8217-43BD-A935-934F8634CC28}"/>
    <cellStyle name="Comma [0] 3 3 3 5" xfId="11080" xr:uid="{711C4539-77FC-47C0-8C81-8ABDF8AE1834}"/>
    <cellStyle name="Comma [0] 3 3 3 5 2" xfId="26490" xr:uid="{7DBEA848-4FF2-4B19-8FDE-E204A5B366FE}"/>
    <cellStyle name="Comma [0] 3 3 3 6" xfId="16221" xr:uid="{ABDC1AF4-4E44-4994-9554-76DAF46423C9}"/>
    <cellStyle name="Comma [0] 3 3 4" xfId="1431" xr:uid="{31CF73E3-162D-4FBF-B39B-B181CCF7F03E}"/>
    <cellStyle name="Comma [0] 3 3 4 2" xfId="3999" xr:uid="{7AC1B3E9-0B4F-4089-8726-1210FD47B1E0}"/>
    <cellStyle name="Comma [0] 3 3 4 2 2" xfId="9125" xr:uid="{DF59B1C2-05AB-4715-A072-A7DAB03A9088}"/>
    <cellStyle name="Comma [0] 3 3 4 2 2 2" xfId="24535" xr:uid="{A7FC2360-FD0E-4D42-AEFC-74335BB88FCF}"/>
    <cellStyle name="Comma [0] 3 3 4 2 3" xfId="14268" xr:uid="{F03A061F-D712-43BC-AAB5-207058119FC4}"/>
    <cellStyle name="Comma [0] 3 3 4 2 3 2" xfId="29678" xr:uid="{E7EC6523-4E8D-4AA4-8961-F3A7692ECB77}"/>
    <cellStyle name="Comma [0] 3 3 4 2 4" xfId="19409" xr:uid="{449308E6-565B-4DE4-B83E-232E3D8E1BDA}"/>
    <cellStyle name="Comma [0] 3 3 4 3" xfId="6577" xr:uid="{65E25B59-19A9-4732-920A-BC5D3D8BE6CE}"/>
    <cellStyle name="Comma [0] 3 3 4 3 2" xfId="21987" xr:uid="{EAEA0F92-86FF-4303-89BD-F53482FC415F}"/>
    <cellStyle name="Comma [0] 3 3 4 4" xfId="11720" xr:uid="{F2D15DF7-EEDC-444E-B973-F0A13A806D28}"/>
    <cellStyle name="Comma [0] 3 3 4 4 2" xfId="27130" xr:uid="{F42ECEF1-88F7-41EA-8761-182C144864BE}"/>
    <cellStyle name="Comma [0] 3 3 4 5" xfId="16861" xr:uid="{E49E78F6-0678-4774-B519-00AF1D6265CA}"/>
    <cellStyle name="Comma [0] 3 3 5" xfId="2748" xr:uid="{C5AD823F-8614-4F60-8C18-AE4576689776}"/>
    <cellStyle name="Comma [0] 3 3 5 2" xfId="7874" xr:uid="{C35860E5-B707-4220-86AD-0277C8DD7FDE}"/>
    <cellStyle name="Comma [0] 3 3 5 2 2" xfId="23284" xr:uid="{A6651070-2CAC-4AD1-A5F2-070DAC9EED0F}"/>
    <cellStyle name="Comma [0] 3 3 5 3" xfId="13017" xr:uid="{DD04F3EC-DC8C-4DA9-B776-7C2A99BD5CB0}"/>
    <cellStyle name="Comma [0] 3 3 5 3 2" xfId="28427" xr:uid="{8396A3DB-24DB-412A-B628-791E87B0E958}"/>
    <cellStyle name="Comma [0] 3 3 5 4" xfId="18158" xr:uid="{29CB988F-35AF-4879-8550-5271AE63AAAB}"/>
    <cellStyle name="Comma [0] 3 3 6" xfId="5326" xr:uid="{D9DEAB83-3AF7-492F-A35B-D55441AE040C}"/>
    <cellStyle name="Comma [0] 3 3 6 2" xfId="20736" xr:uid="{FF6C65A7-1BED-4F88-954D-CF22E00F00F8}"/>
    <cellStyle name="Comma [0] 3 3 7" xfId="10469" xr:uid="{68583DE9-5DA9-4251-A4B2-E16E130692FA}"/>
    <cellStyle name="Comma [0] 3 3 7 2" xfId="25879" xr:uid="{D18A3313-5104-4BF8-9427-9E9698660B7C}"/>
    <cellStyle name="Comma [0] 3 3 8" xfId="15610" xr:uid="{4FA0813E-4783-48E6-BFFC-C3BDEC73AD9E}"/>
    <cellStyle name="Comma [0] 3 4" xfId="331" xr:uid="{97D98F64-9C5F-4310-8205-B77FC478DEBE}"/>
    <cellStyle name="Comma [0] 3 4 2" xfId="943" xr:uid="{C984533B-3A23-446E-93D4-7CC1FFB79D54}"/>
    <cellStyle name="Comma [0] 3 4 2 2" xfId="2195" xr:uid="{091E4D9A-F93B-4DC6-A694-024B12F251C2}"/>
    <cellStyle name="Comma [0] 3 4 2 2 2" xfId="4763" xr:uid="{018F76C4-4A5E-4A08-89EA-171660DE31F5}"/>
    <cellStyle name="Comma [0] 3 4 2 2 2 2" xfId="9889" xr:uid="{8CD479DC-1ED7-463A-8F1E-D82A2F047EAF}"/>
    <cellStyle name="Comma [0] 3 4 2 2 2 2 2" xfId="25299" xr:uid="{4E3B4665-FBA2-4D9A-B1C5-DBFA074E0E82}"/>
    <cellStyle name="Comma [0] 3 4 2 2 2 3" xfId="15032" xr:uid="{FB3F50DC-6B26-4704-9B30-DEE30CE35D9C}"/>
    <cellStyle name="Comma [0] 3 4 2 2 2 3 2" xfId="30442" xr:uid="{C65D5207-C1EF-4562-9A5C-F927DA37C928}"/>
    <cellStyle name="Comma [0] 3 4 2 2 2 4" xfId="20173" xr:uid="{D7BF8D99-001E-4466-A8E2-27AA33694832}"/>
    <cellStyle name="Comma [0] 3 4 2 2 3" xfId="7341" xr:uid="{2C44787B-2787-4FD9-9AB4-56C1D00A4016}"/>
    <cellStyle name="Comma [0] 3 4 2 2 3 2" xfId="22751" xr:uid="{A4DCBE83-D9E6-4ADF-A231-D6C960DCE4EF}"/>
    <cellStyle name="Comma [0] 3 4 2 2 4" xfId="12484" xr:uid="{F3692120-3D14-4EFE-90C2-1A83C9ED6E32}"/>
    <cellStyle name="Comma [0] 3 4 2 2 4 2" xfId="27894" xr:uid="{DB42C569-9C6A-4603-A05B-7C079D06E01C}"/>
    <cellStyle name="Comma [0] 3 4 2 2 5" xfId="17625" xr:uid="{F77EE790-518A-425C-B31A-321612E4B4C4}"/>
    <cellStyle name="Comma [0] 3 4 2 3" xfId="3512" xr:uid="{1EAF179D-2C27-4877-AE75-5C8B7CF2F388}"/>
    <cellStyle name="Comma [0] 3 4 2 3 2" xfId="8638" xr:uid="{A345514F-B1F9-4FC4-88F1-FEC186E5B36B}"/>
    <cellStyle name="Comma [0] 3 4 2 3 2 2" xfId="24048" xr:uid="{B6096E26-C976-45F4-A4FE-9A43C296A9B9}"/>
    <cellStyle name="Comma [0] 3 4 2 3 3" xfId="13781" xr:uid="{AC1A5C85-FC1C-4A10-9EF6-454350457D33}"/>
    <cellStyle name="Comma [0] 3 4 2 3 3 2" xfId="29191" xr:uid="{EE2A97F2-D45E-4AFD-82DA-0909E11D40CE}"/>
    <cellStyle name="Comma [0] 3 4 2 3 4" xfId="18922" xr:uid="{4A5EDB9F-5C6F-4EF6-B286-D5F201238140}"/>
    <cellStyle name="Comma [0] 3 4 2 4" xfId="6090" xr:uid="{206DF814-C9E5-4C30-A27F-989869A74D82}"/>
    <cellStyle name="Comma [0] 3 4 2 4 2" xfId="21500" xr:uid="{341E2BA7-07DF-472D-A245-FE41524A88D2}"/>
    <cellStyle name="Comma [0] 3 4 2 5" xfId="11233" xr:uid="{C07D5458-43EC-4658-BF54-503B2D29DF50}"/>
    <cellStyle name="Comma [0] 3 4 2 5 2" xfId="26643" xr:uid="{DAC0840E-9E58-4DA6-ACA7-DB92D3D08605}"/>
    <cellStyle name="Comma [0] 3 4 2 6" xfId="16374" xr:uid="{4C265D25-57B9-43D5-9535-CA886E367DBB}"/>
    <cellStyle name="Comma [0] 3 4 3" xfId="1584" xr:uid="{4BA29274-2FD3-49CF-88F2-9A7FC425F0B9}"/>
    <cellStyle name="Comma [0] 3 4 3 2" xfId="4152" xr:uid="{99A3A650-22FE-42E9-8C3D-E52D5CD8441E}"/>
    <cellStyle name="Comma [0] 3 4 3 2 2" xfId="9278" xr:uid="{C6950064-74AE-4CB2-8271-AEE264F062F4}"/>
    <cellStyle name="Comma [0] 3 4 3 2 2 2" xfId="24688" xr:uid="{205B16BB-87DE-475E-AED1-B79867AEA4AF}"/>
    <cellStyle name="Comma [0] 3 4 3 2 3" xfId="14421" xr:uid="{82542D12-EC52-4CE9-A9A7-7191371EFDDC}"/>
    <cellStyle name="Comma [0] 3 4 3 2 3 2" xfId="29831" xr:uid="{F0CEEFF3-D02C-4C50-B828-DCC3168B50B2}"/>
    <cellStyle name="Comma [0] 3 4 3 2 4" xfId="19562" xr:uid="{C14415F3-0809-46AB-B66E-CD1CB5B307FB}"/>
    <cellStyle name="Comma [0] 3 4 3 3" xfId="6730" xr:uid="{60EDED85-EFFC-4609-9D4C-24F95C3D9504}"/>
    <cellStyle name="Comma [0] 3 4 3 3 2" xfId="22140" xr:uid="{85FF6A60-7282-419F-9239-A3C0634529C7}"/>
    <cellStyle name="Comma [0] 3 4 3 4" xfId="11873" xr:uid="{725BEFCD-71AE-427D-8FD7-605EFD646AAC}"/>
    <cellStyle name="Comma [0] 3 4 3 4 2" xfId="27283" xr:uid="{EDAE14A4-BD37-4AC1-8C03-4B741F9E85BE}"/>
    <cellStyle name="Comma [0] 3 4 3 5" xfId="17014" xr:uid="{3235ECDB-C85F-4D6C-B0CF-F158AC4D783D}"/>
    <cellStyle name="Comma [0] 3 4 4" xfId="2901" xr:uid="{47923C75-F081-4F38-B819-C40C08AC4F65}"/>
    <cellStyle name="Comma [0] 3 4 4 2" xfId="8027" xr:uid="{5C1AE9FA-758D-4566-A6C0-A71F36CD7AE1}"/>
    <cellStyle name="Comma [0] 3 4 4 2 2" xfId="23437" xr:uid="{82C86A2F-8811-4F9C-BFA0-9ED015C8FA41}"/>
    <cellStyle name="Comma [0] 3 4 4 3" xfId="13170" xr:uid="{0D12E2E6-E475-4770-AFCC-CF8F74061D6D}"/>
    <cellStyle name="Comma [0] 3 4 4 3 2" xfId="28580" xr:uid="{F383525C-70AD-42FF-991D-4A9C3106AEF3}"/>
    <cellStyle name="Comma [0] 3 4 4 4" xfId="18311" xr:uid="{36E38290-96D6-489D-BD8D-F63F1CEA8E2F}"/>
    <cellStyle name="Comma [0] 3 4 5" xfId="5479" xr:uid="{3E0DA37A-B311-4042-B5D7-6A93F22B9593}"/>
    <cellStyle name="Comma [0] 3 4 5 2" xfId="20889" xr:uid="{3CF21A65-2768-4F35-89E7-DB97664355D7}"/>
    <cellStyle name="Comma [0] 3 4 6" xfId="10622" xr:uid="{DDA62E2C-BE0A-442A-A930-4B53CF455301}"/>
    <cellStyle name="Comma [0] 3 4 6 2" xfId="26032" xr:uid="{94D7E665-7BD2-4845-A204-08081CFE3CED}"/>
    <cellStyle name="Comma [0] 3 4 7" xfId="15763" xr:uid="{00828AD0-F584-43D6-9B36-C8EB3934F27C}"/>
    <cellStyle name="Comma [0] 3 5" xfId="648" xr:uid="{883A7B75-F78D-431A-8909-4153F0EEE8CC}"/>
    <cellStyle name="Comma [0] 3 5 2" xfId="1900" xr:uid="{E3C17948-F6D0-4ECA-922E-0084B09A6DF4}"/>
    <cellStyle name="Comma [0] 3 5 2 2" xfId="4468" xr:uid="{1BA50BCC-1832-45C2-B837-073F61D8892B}"/>
    <cellStyle name="Comma [0] 3 5 2 2 2" xfId="9594" xr:uid="{B2EE4158-25D7-4B19-8870-F0BAE9402F9B}"/>
    <cellStyle name="Comma [0] 3 5 2 2 2 2" xfId="25004" xr:uid="{1C82FAC2-8E4A-4C5E-B0E0-EEADF187FBFE}"/>
    <cellStyle name="Comma [0] 3 5 2 2 3" xfId="14737" xr:uid="{3E89D3F9-7CEE-4C86-B3E2-A703E5636643}"/>
    <cellStyle name="Comma [0] 3 5 2 2 3 2" xfId="30147" xr:uid="{652EC815-03F3-4379-ACC6-FACC16DD4850}"/>
    <cellStyle name="Comma [0] 3 5 2 2 4" xfId="19878" xr:uid="{49D5B267-FAB9-44BE-AAD8-7EB25E646441}"/>
    <cellStyle name="Comma [0] 3 5 2 3" xfId="7046" xr:uid="{7ACE5472-7E90-4CBD-8929-110089892F40}"/>
    <cellStyle name="Comma [0] 3 5 2 3 2" xfId="22456" xr:uid="{4E135CB2-5BB7-4C76-B4DE-2A7F963ECC2C}"/>
    <cellStyle name="Comma [0] 3 5 2 4" xfId="12189" xr:uid="{6079EA69-B74A-4EED-AB2C-7490BB4ECA88}"/>
    <cellStyle name="Comma [0] 3 5 2 4 2" xfId="27599" xr:uid="{02CA6ED5-DA0E-4C52-ADD7-948015C432DD}"/>
    <cellStyle name="Comma [0] 3 5 2 5" xfId="17330" xr:uid="{A3CA26BC-223B-42EC-973D-A71680F18B12}"/>
    <cellStyle name="Comma [0] 3 5 3" xfId="3217" xr:uid="{EF0C58D8-A16C-4DBD-909D-B22C9DD421F9}"/>
    <cellStyle name="Comma [0] 3 5 3 2" xfId="8343" xr:uid="{2B09DFC7-2C59-4627-ABD7-7704C2471AB3}"/>
    <cellStyle name="Comma [0] 3 5 3 2 2" xfId="23753" xr:uid="{1767E482-99DE-4E88-A2A9-51AF6F47A785}"/>
    <cellStyle name="Comma [0] 3 5 3 3" xfId="13486" xr:uid="{C11B519A-6E99-41AD-BB84-287AAF5608C5}"/>
    <cellStyle name="Comma [0] 3 5 3 3 2" xfId="28896" xr:uid="{46CFB9BD-9C8A-4CA0-9F22-9A69EC816094}"/>
    <cellStyle name="Comma [0] 3 5 3 4" xfId="18627" xr:uid="{69752A45-8DE5-4D18-ADC0-79E065DDAA59}"/>
    <cellStyle name="Comma [0] 3 5 4" xfId="5795" xr:uid="{731FDB32-6CDC-461A-9AF1-9F24B559F6D6}"/>
    <cellStyle name="Comma [0] 3 5 4 2" xfId="21205" xr:uid="{1E204C89-C826-45CB-A8E7-41844B2353C2}"/>
    <cellStyle name="Comma [0] 3 5 5" xfId="10938" xr:uid="{C9844984-0D8B-4E85-B0BD-0754C31F9840}"/>
    <cellStyle name="Comma [0] 3 5 5 2" xfId="26348" xr:uid="{522E052F-00C2-485B-9932-599B9D483D33}"/>
    <cellStyle name="Comma [0] 3 5 6" xfId="16079" xr:uid="{C3F148E8-DC7C-4975-9B2C-02E608EE6E7A}"/>
    <cellStyle name="Comma [0] 3 6" xfId="1289" xr:uid="{13AA22D3-9AD8-4632-8BD2-1822482B968B}"/>
    <cellStyle name="Comma [0] 3 6 2" xfId="3857" xr:uid="{9CC675FC-5CAC-421B-B59D-0AF4BCC3945D}"/>
    <cellStyle name="Comma [0] 3 6 2 2" xfId="8983" xr:uid="{9AC70B90-4E7A-4C09-9292-387C504396D8}"/>
    <cellStyle name="Comma [0] 3 6 2 2 2" xfId="24393" xr:uid="{4AF3E518-B2F8-4D51-8159-8A258E15CD04}"/>
    <cellStyle name="Comma [0] 3 6 2 3" xfId="14126" xr:uid="{09A76AF5-037E-4AC5-9F0C-B699A5A5951D}"/>
    <cellStyle name="Comma [0] 3 6 2 3 2" xfId="29536" xr:uid="{40FEDDB9-7EA9-4AEB-B4FF-B43CF05D3B73}"/>
    <cellStyle name="Comma [0] 3 6 2 4" xfId="19267" xr:uid="{45A9EB63-89DC-4CB2-9466-5146DC0B73BC}"/>
    <cellStyle name="Comma [0] 3 6 3" xfId="6435" xr:uid="{D5B8533E-EF6E-4E40-B982-DFCC4C98053E}"/>
    <cellStyle name="Comma [0] 3 6 3 2" xfId="21845" xr:uid="{28712487-E680-413F-89C0-C048695D526D}"/>
    <cellStyle name="Comma [0] 3 6 4" xfId="11578" xr:uid="{7F5C340C-A4BB-4D13-8BFD-6A0FB3139443}"/>
    <cellStyle name="Comma [0] 3 6 4 2" xfId="26988" xr:uid="{B112E8AC-E3DE-4BED-B718-21B10C2EC02C}"/>
    <cellStyle name="Comma [0] 3 6 5" xfId="16719" xr:uid="{313FD206-30B9-4EEA-AD6D-1464D9329566}"/>
    <cellStyle name="Comma [0] 3 7" xfId="2545" xr:uid="{987E7498-A418-459C-A674-5B12E4B33F2C}"/>
    <cellStyle name="Comma [0] 3 7 2" xfId="5113" xr:uid="{9A40FCFA-F060-44EE-B40B-6B562A9E82D8}"/>
    <cellStyle name="Comma [0] 3 7 2 2" xfId="10239" xr:uid="{A03AA7DA-40D0-4716-8095-E3D4D0FD5878}"/>
    <cellStyle name="Comma [0] 3 7 2 2 2" xfId="25649" xr:uid="{C4690A46-5B66-4347-8398-304A95460431}"/>
    <cellStyle name="Comma [0] 3 7 2 3" xfId="15382" xr:uid="{AA9F4F5A-C113-4FDA-9DE1-3E4753DE4FF4}"/>
    <cellStyle name="Comma [0] 3 7 2 3 2" xfId="30792" xr:uid="{9D6741BD-251A-4C69-AC07-275816E16606}"/>
    <cellStyle name="Comma [0] 3 7 2 4" xfId="20523" xr:uid="{487CCBB5-7FB8-422F-B1C7-7376C341F8EC}"/>
    <cellStyle name="Comma [0] 3 7 3" xfId="7691" xr:uid="{FB39391B-438B-4AC4-9A94-1744CB974DA1}"/>
    <cellStyle name="Comma [0] 3 7 3 2" xfId="23101" xr:uid="{424DE135-C348-45D1-8805-2B7A0FF1F381}"/>
    <cellStyle name="Comma [0] 3 7 4" xfId="12834" xr:uid="{2B49292C-9DED-4353-AFB7-BD23BAB2860E}"/>
    <cellStyle name="Comma [0] 3 7 4 2" xfId="28244" xr:uid="{12FE4DC9-0062-409E-8989-C7B9E78C4AA7}"/>
    <cellStyle name="Comma [0] 3 7 5" xfId="17975" xr:uid="{B3E84A02-2F2F-4DFE-9016-A2DC6F5041BA}"/>
    <cellStyle name="Comma [0] 3 8" xfId="2607" xr:uid="{34338596-242E-49E7-B791-22A2583F8FB8}"/>
    <cellStyle name="Comma [0] 3 8 2" xfId="7733" xr:uid="{227DF4B3-516F-48F7-8EE4-017C97361C5A}"/>
    <cellStyle name="Comma [0] 3 8 2 2" xfId="23143" xr:uid="{64690958-2368-4DC6-862D-100EC77B2713}"/>
    <cellStyle name="Comma [0] 3 8 3" xfId="12876" xr:uid="{8FC9183E-EFE5-4C32-82F9-111CDEB0131D}"/>
    <cellStyle name="Comma [0] 3 8 3 2" xfId="28286" xr:uid="{1A99B2F8-C76C-44F6-8A31-AE4DE165673F}"/>
    <cellStyle name="Comma [0] 3 8 4" xfId="18017" xr:uid="{AE47EDB8-6202-4B5A-B6F9-F3C3A49F77CA}"/>
    <cellStyle name="Comma [0] 3 9" xfId="5185" xr:uid="{47F7A827-5A66-4706-8D09-A37376E53936}"/>
    <cellStyle name="Comma [0] 3 9 2" xfId="20595" xr:uid="{0C762D4C-5CF1-4D33-8F5B-BC17B13E1F06}"/>
    <cellStyle name="Comma [0] 4" xfId="164" xr:uid="{24994515-14AF-421E-888C-22DADF64E6A0}"/>
    <cellStyle name="Comma [0] 4 2" xfId="461" xr:uid="{A0E9F2FE-6BB9-476B-93DF-6C207D22909A}"/>
    <cellStyle name="Comma [0] 4 2 2" xfId="1073" xr:uid="{73C9C4E5-8BD4-405C-ABAA-C8AD9049562B}"/>
    <cellStyle name="Comma [0] 4 2 2 2" xfId="2325" xr:uid="{EF01D94F-0AD6-4159-B44C-937EAD4AB783}"/>
    <cellStyle name="Comma [0] 4 2 2 2 2" xfId="4893" xr:uid="{0F62537A-CA1C-4EB5-9DA3-3EBC0EC70A00}"/>
    <cellStyle name="Comma [0] 4 2 2 2 2 2" xfId="10019" xr:uid="{4170ED91-4173-425D-86C9-896646ECEE15}"/>
    <cellStyle name="Comma [0] 4 2 2 2 2 2 2" xfId="25429" xr:uid="{E1BD5371-76D4-4D91-82CE-97F0F3DAF807}"/>
    <cellStyle name="Comma [0] 4 2 2 2 2 3" xfId="15162" xr:uid="{F178E973-115A-4055-9C5B-430CE9501729}"/>
    <cellStyle name="Comma [0] 4 2 2 2 2 3 2" xfId="30572" xr:uid="{D6DECA4F-C6A4-45EB-84A2-4820827472C3}"/>
    <cellStyle name="Comma [0] 4 2 2 2 2 4" xfId="20303" xr:uid="{43B5FE8B-4647-4581-87E2-5F5054230A40}"/>
    <cellStyle name="Comma [0] 4 2 2 2 3" xfId="7471" xr:uid="{C101A6D2-56F4-4CA3-84C2-588517664C26}"/>
    <cellStyle name="Comma [0] 4 2 2 2 3 2" xfId="22881" xr:uid="{94B0FCB9-3478-4DB1-ADC3-B6407846F6F4}"/>
    <cellStyle name="Comma [0] 4 2 2 2 4" xfId="12614" xr:uid="{BDABF7B3-D4B6-4605-988A-5A4D55316523}"/>
    <cellStyle name="Comma [0] 4 2 2 2 4 2" xfId="28024" xr:uid="{0F6AFD52-71DA-42AE-82F6-FBE24AFB8684}"/>
    <cellStyle name="Comma [0] 4 2 2 2 5" xfId="17755" xr:uid="{32C8FA24-A8A2-453E-AD43-0658717E7D32}"/>
    <cellStyle name="Comma [0] 4 2 2 3" xfId="3642" xr:uid="{E89CF82C-DA3B-4F3E-9B76-8205C7005277}"/>
    <cellStyle name="Comma [0] 4 2 2 3 2" xfId="8768" xr:uid="{1CE0CE0F-DD4C-4CE8-A6D4-95E4FB8B589D}"/>
    <cellStyle name="Comma [0] 4 2 2 3 2 2" xfId="24178" xr:uid="{B5E0EA6E-B281-46E7-8AC0-69E64C551679}"/>
    <cellStyle name="Comma [0] 4 2 2 3 3" xfId="13911" xr:uid="{43554ECA-5D80-43D8-89AD-C43FA0DAA826}"/>
    <cellStyle name="Comma [0] 4 2 2 3 3 2" xfId="29321" xr:uid="{543BD8F3-37CD-42BE-955A-60ABCFA978AE}"/>
    <cellStyle name="Comma [0] 4 2 2 3 4" xfId="19052" xr:uid="{E1B366F9-2C1D-44F9-8D77-5F47F9251783}"/>
    <cellStyle name="Comma [0] 4 2 2 4" xfId="6220" xr:uid="{B1A8437B-4834-42E0-A579-7DEB27DC12A0}"/>
    <cellStyle name="Comma [0] 4 2 2 4 2" xfId="21630" xr:uid="{C9C2310A-E9C1-4EFE-8096-490438DF2C88}"/>
    <cellStyle name="Comma [0] 4 2 2 5" xfId="11363" xr:uid="{5BD851CD-6357-43ED-8298-CDCE89F8F794}"/>
    <cellStyle name="Comma [0] 4 2 2 5 2" xfId="26773" xr:uid="{95EF4E70-3043-4D51-8B54-73CCEAD9B2A8}"/>
    <cellStyle name="Comma [0] 4 2 2 6" xfId="16504" xr:uid="{27CEA8C4-EEB2-4B2B-B705-D9F27004E88A}"/>
    <cellStyle name="Comma [0] 4 2 3" xfId="1714" xr:uid="{EAA51BC3-6429-49FB-BA4B-125697682633}"/>
    <cellStyle name="Comma [0] 4 2 3 2" xfId="4282" xr:uid="{5B5E8C56-57A1-436F-8D20-4C4635695B85}"/>
    <cellStyle name="Comma [0] 4 2 3 2 2" xfId="9408" xr:uid="{29EFF82B-6A36-4BF1-B163-E95AAC059FB4}"/>
    <cellStyle name="Comma [0] 4 2 3 2 2 2" xfId="24818" xr:uid="{4C490B97-59EB-4123-9C48-DEFFB4E4AD02}"/>
    <cellStyle name="Comma [0] 4 2 3 2 3" xfId="14551" xr:uid="{182D9B99-24D1-4F9C-A30A-6226230898A1}"/>
    <cellStyle name="Comma [0] 4 2 3 2 3 2" xfId="29961" xr:uid="{45A9D2C3-F46C-43D8-9023-473B5E16B886}"/>
    <cellStyle name="Comma [0] 4 2 3 2 4" xfId="19692" xr:uid="{840E7C50-18BB-4E1E-9CA1-8B19FEC35743}"/>
    <cellStyle name="Comma [0] 4 2 3 3" xfId="6860" xr:uid="{B33A6749-648D-449E-B163-CF2C8F0E4897}"/>
    <cellStyle name="Comma [0] 4 2 3 3 2" xfId="22270" xr:uid="{FCD2BDF5-53CB-49D6-9627-CA4573C93422}"/>
    <cellStyle name="Comma [0] 4 2 3 4" xfId="12003" xr:uid="{4CAF24EB-7638-45C0-A4AF-24F35CC38332}"/>
    <cellStyle name="Comma [0] 4 2 3 4 2" xfId="27413" xr:uid="{064F4DAA-DDB5-4FE2-948C-B4FE3E0E39DF}"/>
    <cellStyle name="Comma [0] 4 2 3 5" xfId="17144" xr:uid="{7C55D692-0322-4626-908D-6BE2AB27B72D}"/>
    <cellStyle name="Comma [0] 4 2 4" xfId="3031" xr:uid="{9720B9F0-A654-4AF9-BBA3-001B890FEBFC}"/>
    <cellStyle name="Comma [0] 4 2 4 2" xfId="8157" xr:uid="{45BF01B6-0D63-4EBA-B0F5-39CC42B7414D}"/>
    <cellStyle name="Comma [0] 4 2 4 2 2" xfId="23567" xr:uid="{AD414070-5E25-4010-8FD4-0684B7CDF43E}"/>
    <cellStyle name="Comma [0] 4 2 4 3" xfId="13300" xr:uid="{1BD21856-174D-4E9D-B295-AA420644A27A}"/>
    <cellStyle name="Comma [0] 4 2 4 3 2" xfId="28710" xr:uid="{672CD483-F68F-474D-B630-BCC23BBADC02}"/>
    <cellStyle name="Comma [0] 4 2 4 4" xfId="18441" xr:uid="{27D20692-61FE-45EF-8233-7BBCB8B88994}"/>
    <cellStyle name="Comma [0] 4 2 5" xfId="5609" xr:uid="{BBA9154F-4E12-4AD7-8E8B-A77BD05230FA}"/>
    <cellStyle name="Comma [0] 4 2 5 2" xfId="21019" xr:uid="{82D266DF-349A-4D4D-866E-2532943FC9C7}"/>
    <cellStyle name="Comma [0] 4 2 6" xfId="10752" xr:uid="{5898D52F-E683-426B-9FFC-BC8CB483F883}"/>
    <cellStyle name="Comma [0] 4 2 6 2" xfId="26162" xr:uid="{C0DB58FF-E518-46B3-B1D7-384D078C21CC}"/>
    <cellStyle name="Comma [0] 4 2 7" xfId="15893" xr:uid="{4712E3A9-1884-4349-96B6-C775EA7FE5DF}"/>
    <cellStyle name="Comma [0] 4 3" xfId="778" xr:uid="{1A222905-7ACF-426E-941A-56C3641D46CA}"/>
    <cellStyle name="Comma [0] 4 3 2" xfId="2030" xr:uid="{8EF8FFCB-C3BE-47EB-A66F-C54288FCDA49}"/>
    <cellStyle name="Comma [0] 4 3 2 2" xfId="4598" xr:uid="{E2441E2C-BE32-41F8-A213-47091E59B315}"/>
    <cellStyle name="Comma [0] 4 3 2 2 2" xfId="9724" xr:uid="{3E80B194-5D48-4560-9CD1-622F884BA118}"/>
    <cellStyle name="Comma [0] 4 3 2 2 2 2" xfId="25134" xr:uid="{16C662DA-EC14-45B6-A20A-35F02A36CAB2}"/>
    <cellStyle name="Comma [0] 4 3 2 2 3" xfId="14867" xr:uid="{6015124E-5BC6-43F7-9CE2-C60AE005E0B5}"/>
    <cellStyle name="Comma [0] 4 3 2 2 3 2" xfId="30277" xr:uid="{35EEC778-8DD4-4CF5-AEF2-4A553A5383B0}"/>
    <cellStyle name="Comma [0] 4 3 2 2 4" xfId="20008" xr:uid="{32C230FC-C2DF-4C60-9848-FA364705C65D}"/>
    <cellStyle name="Comma [0] 4 3 2 3" xfId="7176" xr:uid="{F8A0B8AC-4B0A-4AEF-AD44-68456DE7FCB3}"/>
    <cellStyle name="Comma [0] 4 3 2 3 2" xfId="22586" xr:uid="{10F7567B-5EE8-490B-90D8-9694B6746E32}"/>
    <cellStyle name="Comma [0] 4 3 2 4" xfId="12319" xr:uid="{8E3C9686-C06E-44CC-A841-9B29AA1E0A7D}"/>
    <cellStyle name="Comma [0] 4 3 2 4 2" xfId="27729" xr:uid="{D458D5D5-0778-4CC7-8797-185B47BA4553}"/>
    <cellStyle name="Comma [0] 4 3 2 5" xfId="17460" xr:uid="{8D5A8E5C-BDB2-486E-8A09-3680C647660F}"/>
    <cellStyle name="Comma [0] 4 3 3" xfId="3347" xr:uid="{33AA0D42-8D2B-48A3-AE6B-FDD1EF4EF1C1}"/>
    <cellStyle name="Comma [0] 4 3 3 2" xfId="8473" xr:uid="{CAD96CE1-0B14-459E-9811-83BD9ED9B3BE}"/>
    <cellStyle name="Comma [0] 4 3 3 2 2" xfId="23883" xr:uid="{629975D4-DE2B-4E7B-B71E-B57BA90990DF}"/>
    <cellStyle name="Comma [0] 4 3 3 3" xfId="13616" xr:uid="{920393CB-B103-4DBB-A737-95BA5A89FCCE}"/>
    <cellStyle name="Comma [0] 4 3 3 3 2" xfId="29026" xr:uid="{04A2090D-ABF4-4D93-A46F-24A4B14EA298}"/>
    <cellStyle name="Comma [0] 4 3 3 4" xfId="18757" xr:uid="{397AFE9F-FD42-4030-B799-D0FD2553B1D7}"/>
    <cellStyle name="Comma [0] 4 3 4" xfId="5925" xr:uid="{5E7E9DD2-FD74-4B39-8877-D93C234AF0BF}"/>
    <cellStyle name="Comma [0] 4 3 4 2" xfId="21335" xr:uid="{418CD2C0-9C3D-481E-9A4F-9FD289908E01}"/>
    <cellStyle name="Comma [0] 4 3 5" xfId="11068" xr:uid="{001C061A-852F-4F33-9DA4-52476E9FD390}"/>
    <cellStyle name="Comma [0] 4 3 5 2" xfId="26478" xr:uid="{801D2089-EAB1-48CE-9260-C1A45357C22C}"/>
    <cellStyle name="Comma [0] 4 3 6" xfId="16209" xr:uid="{7F59ED05-6C62-4749-BE70-792B5DA07947}"/>
    <cellStyle name="Comma [0] 4 4" xfId="1419" xr:uid="{BF961704-93DE-434F-8735-634A4CFE7EFC}"/>
    <cellStyle name="Comma [0] 4 4 2" xfId="3987" xr:uid="{8A4BC66E-D8B7-419D-893A-C5806D4C5F56}"/>
    <cellStyle name="Comma [0] 4 4 2 2" xfId="9113" xr:uid="{46F8638E-8BA2-4A74-BB51-478F9F724D60}"/>
    <cellStyle name="Comma [0] 4 4 2 2 2" xfId="24523" xr:uid="{0A10E868-E079-4AD4-BD11-2CDFC695F3C2}"/>
    <cellStyle name="Comma [0] 4 4 2 3" xfId="14256" xr:uid="{6D6379D7-DF69-426E-9B07-0FAD8A60B3FF}"/>
    <cellStyle name="Comma [0] 4 4 2 3 2" xfId="29666" xr:uid="{E6A67CF4-4303-4C49-93F6-83C921138554}"/>
    <cellStyle name="Comma [0] 4 4 2 4" xfId="19397" xr:uid="{738B5013-412A-4DD5-8E46-707D1F24873D}"/>
    <cellStyle name="Comma [0] 4 4 3" xfId="6565" xr:uid="{8EB70CA1-FA46-45CA-93DD-778AEF1066BD}"/>
    <cellStyle name="Comma [0] 4 4 3 2" xfId="21975" xr:uid="{16B84A8C-09D2-4254-9D4D-CB000D7017DE}"/>
    <cellStyle name="Comma [0] 4 4 4" xfId="11708" xr:uid="{5EB621D9-A0EA-4567-AD59-253A21D2332B}"/>
    <cellStyle name="Comma [0] 4 4 4 2" xfId="27118" xr:uid="{3A0711DA-D2CB-4EB0-8606-E2D2E3A32C6D}"/>
    <cellStyle name="Comma [0] 4 4 5" xfId="16849" xr:uid="{EF114FB8-34C1-4F8C-B137-22DDE03FDBBE}"/>
    <cellStyle name="Comma [0] 4 5" xfId="2547" xr:uid="{122CF608-0574-41E6-80AB-FB879B6E5DF5}"/>
    <cellStyle name="Comma [0] 4 5 2" xfId="5115" xr:uid="{78704F5A-92D0-4368-910D-658BD0C2B6E6}"/>
    <cellStyle name="Comma [0] 4 5 2 2" xfId="10241" xr:uid="{D25B4EB2-FDCC-48A2-908E-3D9C1D20BB51}"/>
    <cellStyle name="Comma [0] 4 5 2 2 2" xfId="25651" xr:uid="{382863A2-466A-42A1-8195-B4FE93A86FF1}"/>
    <cellStyle name="Comma [0] 4 5 2 3" xfId="15384" xr:uid="{91CE60DE-5364-4978-9473-113788466A36}"/>
    <cellStyle name="Comma [0] 4 5 2 3 2" xfId="30794" xr:uid="{361FE136-37A7-4F12-A182-8FBAC6FEF9D2}"/>
    <cellStyle name="Comma [0] 4 5 2 4" xfId="20525" xr:uid="{17241D27-0A60-4A2E-B1D9-1BA8BFBFA819}"/>
    <cellStyle name="Comma [0] 4 5 3" xfId="7693" xr:uid="{80736996-7B7F-40E2-8704-10A2A2E0318E}"/>
    <cellStyle name="Comma [0] 4 5 3 2" xfId="23103" xr:uid="{0FD7D157-6830-44AA-B1FA-0F5520625D02}"/>
    <cellStyle name="Comma [0] 4 5 4" xfId="12836" xr:uid="{E2F9019F-D233-40C6-9613-08436D4CB4C9}"/>
    <cellStyle name="Comma [0] 4 5 4 2" xfId="28246" xr:uid="{207E1E9E-EEC4-40F2-BF02-3457924CBB75}"/>
    <cellStyle name="Comma [0] 4 5 5" xfId="17977" xr:uid="{4F091C52-3057-4836-88D5-7EB2231B2C90}"/>
    <cellStyle name="Comma [0] 4 6" xfId="2736" xr:uid="{C2605209-889F-46B4-B320-B194EEA08E24}"/>
    <cellStyle name="Comma [0] 4 6 2" xfId="7862" xr:uid="{BAA5B81F-B5BF-4950-A7A4-02C53CD8E59A}"/>
    <cellStyle name="Comma [0] 4 6 2 2" xfId="23272" xr:uid="{1E7DB9EC-E728-463B-BD51-C6E240EA2A4D}"/>
    <cellStyle name="Comma [0] 4 6 3" xfId="13005" xr:uid="{52C84B36-40EE-4D70-B8D9-2117C1B4576D}"/>
    <cellStyle name="Comma [0] 4 6 3 2" xfId="28415" xr:uid="{77475843-8B2A-46FA-A363-3D9A978734C5}"/>
    <cellStyle name="Comma [0] 4 6 4" xfId="18146" xr:uid="{C69E48E0-8986-42F9-B090-C7062298F62E}"/>
    <cellStyle name="Comma [0] 4 7" xfId="5314" xr:uid="{F2E1B016-C77B-45B6-A16E-1FBF73F43A42}"/>
    <cellStyle name="Comma [0] 4 7 2" xfId="20724" xr:uid="{AC043FBA-AC72-4FE3-9C02-E51D00B3015D}"/>
    <cellStyle name="Comma [0] 4 8" xfId="10457" xr:uid="{C25F0C62-0F94-4A91-B216-774F0C3B52C7}"/>
    <cellStyle name="Comma [0] 4 8 2" xfId="25867" xr:uid="{85188A79-1B26-48FA-8351-8D704D855650}"/>
    <cellStyle name="Comma [0] 4 9" xfId="15598" xr:uid="{54B46229-5486-4533-9512-104D9F9D8A2A}"/>
    <cellStyle name="Comma [0] 5" xfId="313" xr:uid="{EE0A1409-B0A4-44E6-AFE6-61F4B00A575C}"/>
    <cellStyle name="Comma [0] 5 2" xfId="609" xr:uid="{A1ACE0A5-D02C-414C-9FAF-CAC188057B58}"/>
    <cellStyle name="Comma [0] 5 2 2" xfId="1220" xr:uid="{43DAF48D-0E65-447A-950D-B2373ED398EA}"/>
    <cellStyle name="Comma [0] 5 2 2 2" xfId="2472" xr:uid="{905DD9EF-551B-4300-8284-E881564BD5CB}"/>
    <cellStyle name="Comma [0] 5 2 2 2 2" xfId="5040" xr:uid="{AB235894-CC88-4674-AD14-E2331FF38A97}"/>
    <cellStyle name="Comma [0] 5 2 2 2 2 2" xfId="10166" xr:uid="{7147E9B6-EA8D-454E-8CC4-812795D6E077}"/>
    <cellStyle name="Comma [0] 5 2 2 2 2 2 2" xfId="25576" xr:uid="{BB7E45BE-C7FD-4A60-BE62-9A68C235AEA0}"/>
    <cellStyle name="Comma [0] 5 2 2 2 2 3" xfId="15309" xr:uid="{CD1A8608-B45D-412E-A233-E3B77247EE26}"/>
    <cellStyle name="Comma [0] 5 2 2 2 2 3 2" xfId="30719" xr:uid="{EF64C5F1-365C-411F-9703-E2170B001D22}"/>
    <cellStyle name="Comma [0] 5 2 2 2 2 4" xfId="20450" xr:uid="{BA0E0E4F-D1C8-4638-B71C-DF7F588159AC}"/>
    <cellStyle name="Comma [0] 5 2 2 2 3" xfId="7618" xr:uid="{97BC7CB7-A091-4CC0-A6FF-1B89A2EE95BD}"/>
    <cellStyle name="Comma [0] 5 2 2 2 3 2" xfId="23028" xr:uid="{A2BFD2A9-9C79-4C42-9E4E-6D489676A637}"/>
    <cellStyle name="Comma [0] 5 2 2 2 4" xfId="12761" xr:uid="{1E0B06E3-03FC-4D79-AF1D-2D3C0507831B}"/>
    <cellStyle name="Comma [0] 5 2 2 2 4 2" xfId="28171" xr:uid="{1002EE47-A94C-4003-869F-2269D58E76D1}"/>
    <cellStyle name="Comma [0] 5 2 2 2 5" xfId="17902" xr:uid="{18BC8513-9246-4101-A0F0-FCF76A75CCC0}"/>
    <cellStyle name="Comma [0] 5 2 2 3" xfId="3789" xr:uid="{1542CC82-F48B-4CDC-8791-2899F0080F23}"/>
    <cellStyle name="Comma [0] 5 2 2 3 2" xfId="8915" xr:uid="{61092900-F650-4288-B047-4D304BBA92C7}"/>
    <cellStyle name="Comma [0] 5 2 2 3 2 2" xfId="24325" xr:uid="{651AAADF-3314-4EB0-B9FF-0460DEF5C56B}"/>
    <cellStyle name="Comma [0] 5 2 2 3 3" xfId="14058" xr:uid="{8F48F9CA-3EA5-4782-BE0F-41A6FD2038C0}"/>
    <cellStyle name="Comma [0] 5 2 2 3 3 2" xfId="29468" xr:uid="{22BC2DB3-B95F-419F-A30D-93CDE55A49FC}"/>
    <cellStyle name="Comma [0] 5 2 2 3 4" xfId="19199" xr:uid="{A3B97D5A-5DC4-4BA1-B8F1-195D146D05D6}"/>
    <cellStyle name="Comma [0] 5 2 2 4" xfId="6367" xr:uid="{8751A501-E2D4-4A1D-A42A-E7DDB8BFF349}"/>
    <cellStyle name="Comma [0] 5 2 2 4 2" xfId="21777" xr:uid="{5DEEBA3B-1861-4AAC-82B5-326F4DD51F0E}"/>
    <cellStyle name="Comma [0] 5 2 2 5" xfId="11510" xr:uid="{43B00F13-A8C5-4D68-89D2-86B6C40B7A38}"/>
    <cellStyle name="Comma [0] 5 2 2 5 2" xfId="26920" xr:uid="{62A48830-5A72-4B5B-8603-F488CC830D8D}"/>
    <cellStyle name="Comma [0] 5 2 2 6" xfId="16651" xr:uid="{B260E1A0-2111-4AC4-9DEE-37714E8B819A}"/>
    <cellStyle name="Comma [0] 5 2 3" xfId="1861" xr:uid="{53D19C9C-A44A-4507-AB01-BDF25749CF45}"/>
    <cellStyle name="Comma [0] 5 2 3 2" xfId="4429" xr:uid="{2AF7C9E4-7396-4885-8FA8-ABA2B775A0A9}"/>
    <cellStyle name="Comma [0] 5 2 3 2 2" xfId="9555" xr:uid="{0436A32E-3125-4902-BE14-EAFAEB584DB7}"/>
    <cellStyle name="Comma [0] 5 2 3 2 2 2" xfId="24965" xr:uid="{BA872FB0-E28F-4653-81A6-B0DA877EDA2E}"/>
    <cellStyle name="Comma [0] 5 2 3 2 3" xfId="14698" xr:uid="{4FFFB28E-60F3-4067-9D9D-1D7947F3127B}"/>
    <cellStyle name="Comma [0] 5 2 3 2 3 2" xfId="30108" xr:uid="{5E93433C-DCFF-46A3-BBC9-D8D0F5FA093C}"/>
    <cellStyle name="Comma [0] 5 2 3 2 4" xfId="19839" xr:uid="{6EFBD2F0-4C6D-49E4-B735-F186F3D0EB1D}"/>
    <cellStyle name="Comma [0] 5 2 3 3" xfId="7007" xr:uid="{4883FF1A-058B-4799-BB18-F794B10380A1}"/>
    <cellStyle name="Comma [0] 5 2 3 3 2" xfId="22417" xr:uid="{F4821F9B-9692-4605-90FA-500EC827A31A}"/>
    <cellStyle name="Comma [0] 5 2 3 4" xfId="12150" xr:uid="{1A79CC92-998F-4063-BD3B-4666525CF55F}"/>
    <cellStyle name="Comma [0] 5 2 3 4 2" xfId="27560" xr:uid="{75554801-7AE1-49D6-B337-5219CEEAC481}"/>
    <cellStyle name="Comma [0] 5 2 3 5" xfId="17291" xr:uid="{204B05C1-C38D-4405-AE94-36FD12E03898}"/>
    <cellStyle name="Comma [0] 5 2 4" xfId="2589" xr:uid="{AF836773-9851-4D9D-9EAC-7CFEBE2998B1}"/>
    <cellStyle name="Comma [0] 5 2 4 2" xfId="5139" xr:uid="{A9E95482-BDE0-43FC-B506-E89676D708FD}"/>
    <cellStyle name="Comma [0] 5 2 4 2 2" xfId="10265" xr:uid="{C824A7D0-A348-44E1-8C04-9EC6F049EC6A}"/>
    <cellStyle name="Comma [0] 5 2 4 2 2 2" xfId="25675" xr:uid="{7DB376BB-2BF4-4006-8B7A-4DBE541F34A1}"/>
    <cellStyle name="Comma [0] 5 2 4 2 3" xfId="15408" xr:uid="{4E03D6CA-BA2B-46EC-8ACE-240C69736C4E}"/>
    <cellStyle name="Comma [0] 5 2 4 2 3 2" xfId="30818" xr:uid="{068DD904-F2F0-42C8-AD21-5803B88F5D6B}"/>
    <cellStyle name="Comma [0] 5 2 4 2 4" xfId="20549" xr:uid="{8DC796B8-84B9-44B4-9F43-5B16C52D5158}"/>
    <cellStyle name="Comma [0] 5 2 4 3" xfId="7717" xr:uid="{B4B804F5-3EDB-4A6A-891D-5D545EFD7F22}"/>
    <cellStyle name="Comma [0] 5 2 4 3 2" xfId="23127" xr:uid="{E35C4FE0-8A93-46DE-8A30-1EF1138B75C8}"/>
    <cellStyle name="Comma [0] 5 2 4 4" xfId="12860" xr:uid="{37AEC139-5D46-4493-B5B6-5785CCB1CBBE}"/>
    <cellStyle name="Comma [0] 5 2 4 4 2" xfId="28270" xr:uid="{BFB7FBB3-4FDE-46CC-9197-3AA8365D2A8D}"/>
    <cellStyle name="Comma [0] 5 2 4 5" xfId="18001" xr:uid="{8DF2B8E5-9651-4162-B83E-E893CF02C3FD}"/>
    <cellStyle name="Comma [0] 5 2 5" xfId="3178" xr:uid="{22CBC1F3-CC21-4AAB-AB1A-75052D03DD7F}"/>
    <cellStyle name="Comma [0] 5 2 5 2" xfId="8304" xr:uid="{F4EF2DE5-079B-4880-A469-6DA617D8D611}"/>
    <cellStyle name="Comma [0] 5 2 5 2 2" xfId="23714" xr:uid="{564C9E96-12C4-4C2C-B6F4-3333936C7E46}"/>
    <cellStyle name="Comma [0] 5 2 5 3" xfId="13447" xr:uid="{CAFA351D-F4EB-40E6-8B96-47A6D36A131F}"/>
    <cellStyle name="Comma [0] 5 2 5 3 2" xfId="28857" xr:uid="{0937B765-9E70-4B91-B296-CFAB7BDC8F76}"/>
    <cellStyle name="Comma [0] 5 2 5 4" xfId="18588" xr:uid="{13DDC977-69A2-4D52-A2B1-70037551F95C}"/>
    <cellStyle name="Comma [0] 5 2 6" xfId="5756" xr:uid="{B764E741-F234-4DD9-9349-64D477CD366D}"/>
    <cellStyle name="Comma [0] 5 2 6 2" xfId="21166" xr:uid="{2E8C7CA4-DA25-47A5-88CA-362FA05D1904}"/>
    <cellStyle name="Comma [0] 5 2 7" xfId="10899" xr:uid="{1F502C23-131B-4FC4-97A1-F6DF56B62E7F}"/>
    <cellStyle name="Comma [0] 5 2 7 2" xfId="26309" xr:uid="{B82CF567-A5AE-4611-A0E2-63287A1B2AAC}"/>
    <cellStyle name="Comma [0] 5 2 8" xfId="16040" xr:uid="{3280216C-3608-4C2C-B308-1035A81BF59A}"/>
    <cellStyle name="Comma [0] 5 3" xfId="925" xr:uid="{E97C2021-FE71-41AC-AD99-72122469F0C7}"/>
    <cellStyle name="Comma [0] 5 3 2" xfId="2177" xr:uid="{18E88D7C-026F-47CF-B016-FC0F0DA88C9F}"/>
    <cellStyle name="Comma [0] 5 3 2 2" xfId="4745" xr:uid="{F40533BD-C4FE-43E6-B8CB-8724649AC1BC}"/>
    <cellStyle name="Comma [0] 5 3 2 2 2" xfId="9871" xr:uid="{7E64C7DA-1A96-4E4B-91D1-E23ED197E898}"/>
    <cellStyle name="Comma [0] 5 3 2 2 2 2" xfId="25281" xr:uid="{A217420F-803D-4194-88D8-227D77E4327D}"/>
    <cellStyle name="Comma [0] 5 3 2 2 3" xfId="15014" xr:uid="{DBB2D009-7981-47CB-9F56-FB6E82AA8E5E}"/>
    <cellStyle name="Comma [0] 5 3 2 2 3 2" xfId="30424" xr:uid="{A502D74E-AF5E-4912-9CF6-04FB8285E8AF}"/>
    <cellStyle name="Comma [0] 5 3 2 2 4" xfId="20155" xr:uid="{AF0F2611-F142-479F-AFF0-3C363A2C5436}"/>
    <cellStyle name="Comma [0] 5 3 2 3" xfId="7323" xr:uid="{A96BB07D-35F9-4A8D-8C9D-C82FE4A0BAFB}"/>
    <cellStyle name="Comma [0] 5 3 2 3 2" xfId="22733" xr:uid="{95B8A87D-2256-4ADD-AD90-E6AB079489BF}"/>
    <cellStyle name="Comma [0] 5 3 2 4" xfId="12466" xr:uid="{CB8129FB-1C8A-431B-976A-94EF432854A0}"/>
    <cellStyle name="Comma [0] 5 3 2 4 2" xfId="27876" xr:uid="{D90B7ED0-D5BC-4FE3-ABFF-BD2B13B55E82}"/>
    <cellStyle name="Comma [0] 5 3 2 5" xfId="17607" xr:uid="{54CCF4E4-455B-4C88-9D4C-1F16B67D23AC}"/>
    <cellStyle name="Comma [0] 5 3 3" xfId="3494" xr:uid="{819F2473-6E62-429E-8515-EBC77ABEC130}"/>
    <cellStyle name="Comma [0] 5 3 3 2" xfId="8620" xr:uid="{CF86ADE4-FDD3-4E38-BE1F-97EEE1305B93}"/>
    <cellStyle name="Comma [0] 5 3 3 2 2" xfId="24030" xr:uid="{F651E5FF-1472-4D33-8D7A-C68D2AE15F84}"/>
    <cellStyle name="Comma [0] 5 3 3 3" xfId="13763" xr:uid="{FCEE98CB-2A0A-42D4-A881-DF5539C69DA3}"/>
    <cellStyle name="Comma [0] 5 3 3 3 2" xfId="29173" xr:uid="{634EBF0E-054B-45A6-AB59-6C3E9F1A574D}"/>
    <cellStyle name="Comma [0] 5 3 3 4" xfId="18904" xr:uid="{1CBA4C48-E7D8-46B7-A73E-4843435AE9D8}"/>
    <cellStyle name="Comma [0] 5 3 4" xfId="6072" xr:uid="{17AEAFE8-9F1D-440A-8334-6860CA43BFBD}"/>
    <cellStyle name="Comma [0] 5 3 4 2" xfId="21482" xr:uid="{EF366C75-A299-4654-8743-ABA28B7AF81F}"/>
    <cellStyle name="Comma [0] 5 3 5" xfId="11215" xr:uid="{AA317BF7-154E-4D71-AF5C-8ADFB29A67CD}"/>
    <cellStyle name="Comma [0] 5 3 5 2" xfId="26625" xr:uid="{184BBAAD-3A9F-4269-B57E-829EF79C3B60}"/>
    <cellStyle name="Comma [0] 5 3 6" xfId="16356" xr:uid="{E20EA122-0EC1-422E-BC03-B3EF15C49984}"/>
    <cellStyle name="Comma [0] 5 4" xfId="1566" xr:uid="{CA357AA6-4DEB-437D-865C-840E977D02D7}"/>
    <cellStyle name="Comma [0] 5 4 2" xfId="4134" xr:uid="{4A0EA3B1-F52C-45F3-919E-E7E010F2E98E}"/>
    <cellStyle name="Comma [0] 5 4 2 2" xfId="9260" xr:uid="{BEDAF909-F9F4-4A06-8FA2-A855B32B9D93}"/>
    <cellStyle name="Comma [0] 5 4 2 2 2" xfId="24670" xr:uid="{D6FBBB89-8DDE-472C-B54F-9880ACF72A85}"/>
    <cellStyle name="Comma [0] 5 4 2 3" xfId="14403" xr:uid="{190459D1-CBE6-4766-B1D8-5FDC5E36CD7D}"/>
    <cellStyle name="Comma [0] 5 4 2 3 2" xfId="29813" xr:uid="{6DE0FB75-F054-4E6C-BD16-6058AAF3A3B9}"/>
    <cellStyle name="Comma [0] 5 4 2 4" xfId="19544" xr:uid="{65E5CF6C-9877-4F92-8ECD-7E451F6B1FBA}"/>
    <cellStyle name="Comma [0] 5 4 3" xfId="6712" xr:uid="{5566E0AE-0CD3-433F-9E7D-DFE733180339}"/>
    <cellStyle name="Comma [0] 5 4 3 2" xfId="22122" xr:uid="{A2032036-2338-4F4C-A3A7-9F005B2F8BCE}"/>
    <cellStyle name="Comma [0] 5 4 4" xfId="11855" xr:uid="{607F3984-3F7D-431C-8842-1ED73664BB6B}"/>
    <cellStyle name="Comma [0] 5 4 4 2" xfId="27265" xr:uid="{2B0310E1-2AEB-4F1A-A442-5EF1ADBC842D}"/>
    <cellStyle name="Comma [0] 5 4 5" xfId="16996" xr:uid="{191886CD-DC86-4D67-9E0E-35FB6229EA82}"/>
    <cellStyle name="Comma [0] 5 5" xfId="2584" xr:uid="{42F7FBE5-32B3-4EFB-9D0A-5892694323C4}"/>
    <cellStyle name="Comma [0] 5 5 2" xfId="5137" xr:uid="{105C1DEE-63F3-41EB-AAE7-8DEE7F2CCF83}"/>
    <cellStyle name="Comma [0] 5 5 2 2" xfId="10263" xr:uid="{265EE99B-4221-456D-89FC-96D2D7AFC823}"/>
    <cellStyle name="Comma [0] 5 5 2 2 2" xfId="25673" xr:uid="{FF5D4B54-1127-4DAC-A92F-C5ED5BB2335B}"/>
    <cellStyle name="Comma [0] 5 5 2 3" xfId="15406" xr:uid="{C20FE046-ED54-4CAC-A9F4-19FD227FD2CC}"/>
    <cellStyle name="Comma [0] 5 5 2 3 2" xfId="30816" xr:uid="{A0E51709-33B8-4521-92CC-DED1EBCA956D}"/>
    <cellStyle name="Comma [0] 5 5 2 4" xfId="20547" xr:uid="{947CD459-01DA-47FF-9344-5FDF08B1BF5F}"/>
    <cellStyle name="Comma [0] 5 5 3" xfId="7715" xr:uid="{0190616B-75E9-43F9-AB2B-C929399F6690}"/>
    <cellStyle name="Comma [0] 5 5 3 2" xfId="23125" xr:uid="{35B6B446-7834-4A2E-9769-1AD100FBED64}"/>
    <cellStyle name="Comma [0] 5 5 4" xfId="12858" xr:uid="{57B5CA7E-ED17-4A68-BD50-18EFD72C24C2}"/>
    <cellStyle name="Comma [0] 5 5 4 2" xfId="28268" xr:uid="{C8276332-7745-4031-B4A4-588098D9AD3D}"/>
    <cellStyle name="Comma [0] 5 5 5" xfId="17999" xr:uid="{1149450E-5786-4C5B-B112-75FB05BE07CB}"/>
    <cellStyle name="Comma [0] 5 6" xfId="2883" xr:uid="{CB3A75B7-7CB7-4EA1-99A5-71A08313B83A}"/>
    <cellStyle name="Comma [0] 5 6 2" xfId="8009" xr:uid="{4871608C-642A-4338-912A-ED0192B59CAF}"/>
    <cellStyle name="Comma [0] 5 6 2 2" xfId="23419" xr:uid="{14DB7A5B-2CCA-42F2-879D-3CEEA95F23DF}"/>
    <cellStyle name="Comma [0] 5 6 3" xfId="13152" xr:uid="{7E7A0B51-E9B4-4BC9-884A-06416204B9EB}"/>
    <cellStyle name="Comma [0] 5 6 3 2" xfId="28562" xr:uid="{24F0BB2D-1352-49A4-9C18-2C5E39979A98}"/>
    <cellStyle name="Comma [0] 5 6 4" xfId="18293" xr:uid="{46FFE2BB-158B-4780-AA1A-038B9CAE767E}"/>
    <cellStyle name="Comma [0] 5 7" xfId="5461" xr:uid="{F468C9C3-B466-4C07-8F17-BDC3C8805060}"/>
    <cellStyle name="Comma [0] 5 7 2" xfId="20871" xr:uid="{8AEBCE6E-868F-4132-AF17-0AE70F8EFDBE}"/>
    <cellStyle name="Comma [0] 5 8" xfId="10604" xr:uid="{D5A0BEFC-2277-41ED-9156-AE0EB8DA0BDD}"/>
    <cellStyle name="Comma [0] 5 8 2" xfId="26014" xr:uid="{4F364B5A-908F-476A-8DF6-15A354305512}"/>
    <cellStyle name="Comma [0] 5 9" xfId="15745" xr:uid="{9ED95E26-62A3-4F83-A42A-B3C690977432}"/>
    <cellStyle name="Comma [0] 6" xfId="319" xr:uid="{20094869-39D7-4335-9155-47DCA9C0362F}"/>
    <cellStyle name="Comma [0] 6 2" xfId="931" xr:uid="{8AD293E7-B2C7-4573-8B9A-CDDC544D4E15}"/>
    <cellStyle name="Comma [0] 6 2 2" xfId="2183" xr:uid="{83E9C11F-3F85-4C74-9F1A-F6C7CBBFCD28}"/>
    <cellStyle name="Comma [0] 6 2 2 2" xfId="4751" xr:uid="{447A32D6-C5EE-48ED-A285-46634117DA6E}"/>
    <cellStyle name="Comma [0] 6 2 2 2 2" xfId="9877" xr:uid="{5591994D-8B6C-45D0-A210-B7BC63638C80}"/>
    <cellStyle name="Comma [0] 6 2 2 2 2 2" xfId="25287" xr:uid="{131F13D3-4994-47A1-BDB7-18986DC6543C}"/>
    <cellStyle name="Comma [0] 6 2 2 2 3" xfId="15020" xr:uid="{2339744D-7FFD-4161-9348-95070E18C862}"/>
    <cellStyle name="Comma [0] 6 2 2 2 3 2" xfId="30430" xr:uid="{FC22D9E9-F92C-4693-8A98-C465C51E8C93}"/>
    <cellStyle name="Comma [0] 6 2 2 2 4" xfId="20161" xr:uid="{7A5DAB15-9591-406C-888E-10FFD0735104}"/>
    <cellStyle name="Comma [0] 6 2 2 3" xfId="7329" xr:uid="{6EF4B48F-F87D-46DF-B11B-C4E4E9FCF2B2}"/>
    <cellStyle name="Comma [0] 6 2 2 3 2" xfId="22739" xr:uid="{224CA12C-E2A4-4524-938E-1918F76DD254}"/>
    <cellStyle name="Comma [0] 6 2 2 4" xfId="12472" xr:uid="{666965D4-87E5-43DC-A7E2-5C4663B303F5}"/>
    <cellStyle name="Comma [0] 6 2 2 4 2" xfId="27882" xr:uid="{72654A76-BE0C-4D74-8430-539A05C54888}"/>
    <cellStyle name="Comma [0] 6 2 2 5" xfId="17613" xr:uid="{2B97C746-E468-4A1D-B9E7-8AA96FC6761A}"/>
    <cellStyle name="Comma [0] 6 2 3" xfId="3500" xr:uid="{78447232-D088-4CC2-A5B3-A74F32E410A2}"/>
    <cellStyle name="Comma [0] 6 2 3 2" xfId="8626" xr:uid="{EE26A962-A82D-4701-A816-B5313AEAFE7D}"/>
    <cellStyle name="Comma [0] 6 2 3 2 2" xfId="24036" xr:uid="{3B5896A5-92AF-40E0-8A51-5744FDE8AD55}"/>
    <cellStyle name="Comma [0] 6 2 3 3" xfId="13769" xr:uid="{A6E5EF82-172C-45D5-AFE5-D4C0035ADF68}"/>
    <cellStyle name="Comma [0] 6 2 3 3 2" xfId="29179" xr:uid="{ACA7EFFB-0BA9-40FB-85B3-6FE24AD00EEF}"/>
    <cellStyle name="Comma [0] 6 2 3 4" xfId="18910" xr:uid="{748C6741-5FAF-47EA-8053-6C975E313487}"/>
    <cellStyle name="Comma [0] 6 2 4" xfId="6078" xr:uid="{2549DF1F-02BC-4AA7-895A-E3C570BE16B1}"/>
    <cellStyle name="Comma [0] 6 2 4 2" xfId="21488" xr:uid="{2D1DEDB8-54D8-4A18-BB54-90A0B7769415}"/>
    <cellStyle name="Comma [0] 6 2 5" xfId="11221" xr:uid="{7EA7AB70-6152-4C84-9842-A372EF86C5CE}"/>
    <cellStyle name="Comma [0] 6 2 5 2" xfId="26631" xr:uid="{51867608-BAC7-4859-A21B-BC1852A29E6F}"/>
    <cellStyle name="Comma [0] 6 2 6" xfId="16362" xr:uid="{3FED1CFC-B901-4E4F-9C63-E1B5A4C98579}"/>
    <cellStyle name="Comma [0] 6 3" xfId="1572" xr:uid="{62BF0A2A-F527-4C37-9835-35EBE515A054}"/>
    <cellStyle name="Comma [0] 6 3 2" xfId="4140" xr:uid="{EB2B40FF-AE9C-4199-AE38-6D6FB7A6E43D}"/>
    <cellStyle name="Comma [0] 6 3 2 2" xfId="9266" xr:uid="{94100539-FAC9-4005-9A4A-145E77EDB680}"/>
    <cellStyle name="Comma [0] 6 3 2 2 2" xfId="24676" xr:uid="{8529B8E6-491C-4D97-9A80-91CA071D6DBF}"/>
    <cellStyle name="Comma [0] 6 3 2 3" xfId="14409" xr:uid="{0C52321B-A57E-446E-860C-C0190D212F35}"/>
    <cellStyle name="Comma [0] 6 3 2 3 2" xfId="29819" xr:uid="{B86CD6FF-95A6-4219-B580-FEB94177424E}"/>
    <cellStyle name="Comma [0] 6 3 2 4" xfId="19550" xr:uid="{D970365A-754E-4332-BF5E-CDCB5D08ACE5}"/>
    <cellStyle name="Comma [0] 6 3 3" xfId="6718" xr:uid="{D9669368-E8C6-4D98-AD19-F6A4D3226EB8}"/>
    <cellStyle name="Comma [0] 6 3 3 2" xfId="22128" xr:uid="{CB51CFA0-A21F-44F8-87A1-6DF9A2F43636}"/>
    <cellStyle name="Comma [0] 6 3 4" xfId="11861" xr:uid="{6DF03D9D-3949-4555-A7C4-0EF8B58306B8}"/>
    <cellStyle name="Comma [0] 6 3 4 2" xfId="27271" xr:uid="{5544ECD7-710E-4BF6-8501-179BF7B1BDD1}"/>
    <cellStyle name="Comma [0] 6 3 5" xfId="17002" xr:uid="{9B1299DA-6438-40EA-ABCA-F335256FBBF7}"/>
    <cellStyle name="Comma [0] 6 4" xfId="2889" xr:uid="{2E4A9EBE-BD97-4E4E-B3F0-0E839FEDB999}"/>
    <cellStyle name="Comma [0] 6 4 2" xfId="8015" xr:uid="{9CCB7394-0A13-43FF-98D9-DDF255B35C03}"/>
    <cellStyle name="Comma [0] 6 4 2 2" xfId="23425" xr:uid="{AD670CDA-984E-4624-BC9A-6F720A099EB9}"/>
    <cellStyle name="Comma [0] 6 4 3" xfId="13158" xr:uid="{36F6C628-6924-4619-A890-DE507A8F2C50}"/>
    <cellStyle name="Comma [0] 6 4 3 2" xfId="28568" xr:uid="{D6169EC9-E769-4FF4-A670-E15FC46D8C96}"/>
    <cellStyle name="Comma [0] 6 4 4" xfId="18299" xr:uid="{6FD1019F-DF20-4305-83AB-6C6A29484942}"/>
    <cellStyle name="Comma [0] 6 5" xfId="5467" xr:uid="{04532B73-2FCC-455F-ABB5-4ED435D7073F}"/>
    <cellStyle name="Comma [0] 6 5 2" xfId="20877" xr:uid="{5F9642BB-F23A-431C-AEB1-B2EAB9B1A5C9}"/>
    <cellStyle name="Comma [0] 6 6" xfId="10610" xr:uid="{809DD219-34CB-44DF-A979-02095D14F26B}"/>
    <cellStyle name="Comma [0] 6 6 2" xfId="26020" xr:uid="{AAB9FE40-6EA7-4E3F-BF73-925F389F3510}"/>
    <cellStyle name="Comma [0] 6 7" xfId="15751" xr:uid="{686387E4-2EC7-4394-BA2E-E3E2A396174A}"/>
    <cellStyle name="Comma [0] 7" xfId="636" xr:uid="{B2D29035-BFFD-4D47-A656-DAD73CC76265}"/>
    <cellStyle name="Comma [0] 7 2" xfId="1888" xr:uid="{0A8C870F-0364-49C9-90D7-C9C2FE1298F7}"/>
    <cellStyle name="Comma [0] 7 2 2" xfId="4456" xr:uid="{9B0D05E2-E262-49F0-B728-D8C1C881615C}"/>
    <cellStyle name="Comma [0] 7 2 2 2" xfId="9582" xr:uid="{59D74B29-0E96-4153-A7CB-A088CBDBE68A}"/>
    <cellStyle name="Comma [0] 7 2 2 2 2" xfId="24992" xr:uid="{C6E7A801-1A3E-4F7B-BF7E-EE4248F39B1A}"/>
    <cellStyle name="Comma [0] 7 2 2 3" xfId="14725" xr:uid="{9E6A13C2-90D0-40BF-AE9C-9AC2F497014E}"/>
    <cellStyle name="Comma [0] 7 2 2 3 2" xfId="30135" xr:uid="{C5391D13-4FD3-43CC-B1E1-2BB76845BF37}"/>
    <cellStyle name="Comma [0] 7 2 2 4" xfId="19866" xr:uid="{FB3F9C8A-8403-49A9-8DB8-428369AE3EDE}"/>
    <cellStyle name="Comma [0] 7 2 3" xfId="7034" xr:uid="{82C61DB4-8234-428C-9C2F-21672791B39F}"/>
    <cellStyle name="Comma [0] 7 2 3 2" xfId="22444" xr:uid="{06C3F3DD-A184-4733-B3D6-C66B828EFBE8}"/>
    <cellStyle name="Comma [0] 7 2 4" xfId="12177" xr:uid="{582EED0D-1A8C-4E07-8386-EC7D2F30979C}"/>
    <cellStyle name="Comma [0] 7 2 4 2" xfId="27587" xr:uid="{32138EEE-DEBA-4FC3-B587-CC41D573E7ED}"/>
    <cellStyle name="Comma [0] 7 2 5" xfId="17318" xr:uid="{88AF1D6D-A9D0-4675-B570-ACEDE5D6DED2}"/>
    <cellStyle name="Comma [0] 7 3" xfId="3205" xr:uid="{D1BDC125-CA5A-466D-A1E8-5E05647BB43C}"/>
    <cellStyle name="Comma [0] 7 3 2" xfId="8331" xr:uid="{8D1B9441-36AE-4BEA-9CCB-80ACBD21540F}"/>
    <cellStyle name="Comma [0] 7 3 2 2" xfId="23741" xr:uid="{0BF561CD-4394-4EF1-8712-5921BBD36511}"/>
    <cellStyle name="Comma [0] 7 3 3" xfId="13474" xr:uid="{B6C73B44-893A-49DE-9A8F-5072A5603548}"/>
    <cellStyle name="Comma [0] 7 3 3 2" xfId="28884" xr:uid="{50AEB29F-68A5-4854-9E12-018ABCBE95ED}"/>
    <cellStyle name="Comma [0] 7 3 4" xfId="18615" xr:uid="{FD2378B2-2FFB-4C73-832F-0A29BA26305F}"/>
    <cellStyle name="Comma [0] 7 4" xfId="5783" xr:uid="{DE5705C9-07BF-4B98-8910-1283888519D2}"/>
    <cellStyle name="Comma [0] 7 4 2" xfId="21193" xr:uid="{E879CAD3-A724-49DF-B406-8D4A89DEEC76}"/>
    <cellStyle name="Comma [0] 7 5" xfId="10926" xr:uid="{8BA10B47-DB2C-448C-8BAC-87B41CB9FA0A}"/>
    <cellStyle name="Comma [0] 7 5 2" xfId="26336" xr:uid="{2D33E8A9-0B81-4FED-984C-2335FECC8577}"/>
    <cellStyle name="Comma [0] 7 6" xfId="4" xr:uid="{ECFD3BC1-7400-4267-8DA1-28CB919DA43E}"/>
    <cellStyle name="Comma [0] 7 6 10" xfId="5174" xr:uid="{87D7357A-36AC-407C-A4BB-EEA236635CB9}"/>
    <cellStyle name="Comma [0] 7 6 10 2" xfId="20584" xr:uid="{652B3CF7-D8BA-45A9-89DF-D4C7C2F00932}"/>
    <cellStyle name="Comma [0] 7 6 11" xfId="10317" xr:uid="{ECF8CEE7-3F5C-425E-BE5E-A1F7332808BB}"/>
    <cellStyle name="Comma [0] 7 6 11 2" xfId="25727" xr:uid="{ED794A03-2A03-4F1F-B176-D916FD5ACF1B}"/>
    <cellStyle name="Comma [0] 7 6 12" xfId="15458" xr:uid="{E1CEF1C9-1F76-4FD5-B87C-FF5BE15FB66D}"/>
    <cellStyle name="Comma [0] 7 6 2" xfId="20" xr:uid="{E8FDAA44-597E-491B-A8BD-F123401E61A6}"/>
    <cellStyle name="Comma [0] 7 6 2 10" xfId="643" xr:uid="{99124303-0857-4F7A-8EE9-6C3886453947}"/>
    <cellStyle name="Comma [0] 7 6 2 10 2" xfId="1895" xr:uid="{890EB8F9-E985-45D6-8E8F-D1302DBFC0E9}"/>
    <cellStyle name="Comma [0] 7 6 2 10 2 2" xfId="4463" xr:uid="{C3F762B4-CA3F-4A85-A9E8-0636D8D13730}"/>
    <cellStyle name="Comma [0] 7 6 2 10 2 2 2" xfId="9589" xr:uid="{5E9E1384-ABBF-4757-802B-02FE8720CC22}"/>
    <cellStyle name="Comma [0] 7 6 2 10 2 2 2 2" xfId="24999" xr:uid="{3FA43390-7448-4840-BFE7-FE0D4F9A7C96}"/>
    <cellStyle name="Comma [0] 7 6 2 10 2 2 3" xfId="14732" xr:uid="{742FDCE9-1847-4907-87D9-255437D9F999}"/>
    <cellStyle name="Comma [0] 7 6 2 10 2 2 3 2" xfId="30142" xr:uid="{61E62E98-E8AF-4778-A0BA-AA96770277F1}"/>
    <cellStyle name="Comma [0] 7 6 2 10 2 2 4" xfId="19873" xr:uid="{CC203D2C-523D-4DBD-AF19-1170A35E9E41}"/>
    <cellStyle name="Comma [0] 7 6 2 10 2 3" xfId="7041" xr:uid="{74A03E1E-6343-4A60-9702-9F4AE74AAC7E}"/>
    <cellStyle name="Comma [0] 7 6 2 10 2 3 2" xfId="22451" xr:uid="{BCCC6F6F-B1F7-4511-BB74-F2FD55734BBF}"/>
    <cellStyle name="Comma [0] 7 6 2 10 2 4" xfId="12184" xr:uid="{136EABC1-F996-42DB-93C4-88739AB26F3D}"/>
    <cellStyle name="Comma [0] 7 6 2 10 2 4 2" xfId="27594" xr:uid="{27ED95D4-670C-48FC-B0FF-60FF61D0CA60}"/>
    <cellStyle name="Comma [0] 7 6 2 10 2 5" xfId="17325" xr:uid="{C496CD10-D182-4C26-9359-589AC174F219}"/>
    <cellStyle name="Comma [0] 7 6 2 10 3" xfId="3212" xr:uid="{29E83A1A-BAFB-4CB1-9122-8A90A8B9B1AC}"/>
    <cellStyle name="Comma [0] 7 6 2 10 3 2" xfId="8338" xr:uid="{53AFED92-E122-49E4-8EB0-9370D9D9479F}"/>
    <cellStyle name="Comma [0] 7 6 2 10 3 2 2" xfId="23748" xr:uid="{CE999249-EA61-4838-9991-D17A6F866AE0}"/>
    <cellStyle name="Comma [0] 7 6 2 10 3 3" xfId="13481" xr:uid="{C4DE158E-E2CC-4CA1-A8CA-6D910D236070}"/>
    <cellStyle name="Comma [0] 7 6 2 10 3 3 2" xfId="28891" xr:uid="{F667AB74-D8B8-4DF3-9AAF-E5DCE4446A2D}"/>
    <cellStyle name="Comma [0] 7 6 2 10 3 4" xfId="18622" xr:uid="{D9DF0535-65F5-4669-B119-1DB631D98C53}"/>
    <cellStyle name="Comma [0] 7 6 2 10 4" xfId="5790" xr:uid="{13F8AD9B-E671-411D-AEFF-5190D9F5D928}"/>
    <cellStyle name="Comma [0] 7 6 2 10 4 2" xfId="21200" xr:uid="{172A6F63-E655-42FF-A3AA-FBCB8A09D83C}"/>
    <cellStyle name="Comma [0] 7 6 2 10 5" xfId="10933" xr:uid="{CC04AF7B-0885-4DC1-A5BB-E51DB28C3248}"/>
    <cellStyle name="Comma [0] 7 6 2 10 5 2" xfId="26343" xr:uid="{B7D89382-162A-4119-BE8A-70056ADC6FA9}"/>
    <cellStyle name="Comma [0] 7 6 2 10 6" xfId="16074" xr:uid="{CBEEA63C-915B-4B98-A0A3-750DBDDAF8E3}"/>
    <cellStyle name="Comma [0] 7 6 2 11" xfId="1273" xr:uid="{A72D3DE8-8163-4B04-A3DD-BFB7616AB55D}"/>
    <cellStyle name="Comma [0] 7 6 2 11 2" xfId="2524" xr:uid="{F8D2F0B0-81C9-46B6-9501-E591250D097B}"/>
    <cellStyle name="Comma [0] 7 6 2 11 2 2" xfId="5092" xr:uid="{D89DFAED-E180-4A9F-9A4D-E5BD8391FA30}"/>
    <cellStyle name="Comma [0] 7 6 2 11 2 2 2" xfId="10218" xr:uid="{65740D2D-5DA8-457A-B23B-3AB730A53FB9}"/>
    <cellStyle name="Comma [0] 7 6 2 11 2 2 2 2" xfId="25628" xr:uid="{6AE15222-6C92-43DA-8E1C-CDB55970CF8B}"/>
    <cellStyle name="Comma [0] 7 6 2 11 2 2 3" xfId="15361" xr:uid="{73B38F65-AC49-4371-9861-406E68AB88A0}"/>
    <cellStyle name="Comma [0] 7 6 2 11 2 2 3 2" xfId="30771" xr:uid="{FC715200-293F-46AD-AC95-F9F790AC71FF}"/>
    <cellStyle name="Comma [0] 7 6 2 11 2 2 4" xfId="20502" xr:uid="{37008E48-1854-44DC-821A-081A67F67FAF}"/>
    <cellStyle name="Comma [0] 7 6 2 11 2 3" xfId="7670" xr:uid="{2FB3F0B8-1C13-4298-A7B8-07542A630563}"/>
    <cellStyle name="Comma [0] 7 6 2 11 2 3 2" xfId="23080" xr:uid="{278DAF46-1CF8-4080-941B-D59E8986480A}"/>
    <cellStyle name="Comma [0] 7 6 2 11 2 4" xfId="12813" xr:uid="{CFB395C9-BB98-451B-B276-4AAAE4E016ED}"/>
    <cellStyle name="Comma [0] 7 6 2 11 2 4 2" xfId="28223" xr:uid="{482144E1-03BC-43B9-9BCF-3B64F80E6E9C}"/>
    <cellStyle name="Comma [0] 7 6 2 11 2 5" xfId="17954" xr:uid="{256605A3-92BA-4D36-A279-ABC14F72B4B9}"/>
    <cellStyle name="Comma [0] 7 6 2 11 3" xfId="3841" xr:uid="{146E8396-8B8E-440D-A7EE-078707951345}"/>
    <cellStyle name="Comma [0] 7 6 2 11 3 2" xfId="8967" xr:uid="{3FDF564C-CB11-4C0B-9E9C-5854A0532D95}"/>
    <cellStyle name="Comma [0] 7 6 2 11 3 2 2" xfId="24377" xr:uid="{2B0C5F90-97B6-4098-A2C6-D5D4B0579AE9}"/>
    <cellStyle name="Comma [0] 7 6 2 11 3 3" xfId="14110" xr:uid="{1E44E969-4F68-4CF6-822D-91D69D05CFBC}"/>
    <cellStyle name="Comma [0] 7 6 2 11 3 3 2" xfId="29520" xr:uid="{B73A8BF3-F53C-47E7-BB8C-F59E8ED99D28}"/>
    <cellStyle name="Comma [0] 7 6 2 11 3 4" xfId="19251" xr:uid="{C2DC3861-7B51-453F-84FF-F59196A74414}"/>
    <cellStyle name="Comma [0] 7 6 2 11 4" xfId="6419" xr:uid="{6091BE39-F109-4746-84B4-567082E2607E}"/>
    <cellStyle name="Comma [0] 7 6 2 11 4 2" xfId="21829" xr:uid="{0020A3E0-E603-4EAE-AB7D-4991EE3DD4A4}"/>
    <cellStyle name="Comma [0] 7 6 2 11 5" xfId="11562" xr:uid="{365D671B-2246-4F49-9711-149E2CDBE75A}"/>
    <cellStyle name="Comma [0] 7 6 2 11 5 2" xfId="26972" xr:uid="{F9B9BB9D-4580-4179-8F60-0A65B49F70FA}"/>
    <cellStyle name="Comma [0] 7 6 2 11 6" xfId="16703" xr:uid="{077E9A40-C7E0-4451-B254-CF7843F758AE}"/>
    <cellStyle name="Comma [0] 7 6 2 12" xfId="1284" xr:uid="{B1D48B15-1FEA-4F36-A266-E016FF75A5AB}"/>
    <cellStyle name="Comma [0] 7 6 2 12 2" xfId="3852" xr:uid="{2E2AD951-98F7-4830-84AE-8DD853CC5D17}"/>
    <cellStyle name="Comma [0] 7 6 2 12 2 2" xfId="8978" xr:uid="{236DCBCD-B209-48DD-AD8A-930F5486612C}"/>
    <cellStyle name="Comma [0] 7 6 2 12 2 2 2" xfId="24388" xr:uid="{FD913971-9E86-46E7-9D96-FA6DED6E885B}"/>
    <cellStyle name="Comma [0] 7 6 2 12 2 3" xfId="14121" xr:uid="{10287EF0-2141-49AF-991A-7E0FCE821C10}"/>
    <cellStyle name="Comma [0] 7 6 2 12 2 3 2" xfId="29531" xr:uid="{77D0ABCF-313A-40CB-8337-46E5852DE940}"/>
    <cellStyle name="Comma [0] 7 6 2 12 2 4" xfId="19262" xr:uid="{F6C5A298-C5FC-4EE3-9591-D75DB9AAA7AE}"/>
    <cellStyle name="Comma [0] 7 6 2 12 3" xfId="6430" xr:uid="{CA2AA370-3D8A-45BD-9C72-69FF99512CE7}"/>
    <cellStyle name="Comma [0] 7 6 2 12 3 2" xfId="21840" xr:uid="{7B3B328E-CD16-40E7-AC4A-499926EE03AC}"/>
    <cellStyle name="Comma [0] 7 6 2 12 4" xfId="11573" xr:uid="{9426E5FD-8538-484C-8EE7-49952B0CE88A}"/>
    <cellStyle name="Comma [0] 7 6 2 12 4 2" xfId="26983" xr:uid="{35B58EBA-5885-44F7-A2A4-08AD52DCA0D8}"/>
    <cellStyle name="Comma [0] 7 6 2 12 5" xfId="16714" xr:uid="{BE1B3C2A-3BE2-4302-9F47-3CD055824A53}"/>
    <cellStyle name="Comma [0] 7 6 2 13" xfId="2602" xr:uid="{1CC53C25-6888-4E41-8774-F8F854F895F3}"/>
    <cellStyle name="Comma [0] 7 6 2 13 2" xfId="7728" xr:uid="{9E9991FD-C2F3-4686-A5DB-6865A3E636C4}"/>
    <cellStyle name="Comma [0] 7 6 2 13 2 2" xfId="23138" xr:uid="{8293E6D7-ACF1-4C33-B462-C88E35C9170B}"/>
    <cellStyle name="Comma [0] 7 6 2 13 3" xfId="12871" xr:uid="{EAF0E957-4AF6-434B-99DE-9E782AF0754D}"/>
    <cellStyle name="Comma [0] 7 6 2 13 3 2" xfId="28281" xr:uid="{35AC75E7-B1E6-4D75-9FED-8FCFCC4F3FB9}"/>
    <cellStyle name="Comma [0] 7 6 2 13 4" xfId="18012" xr:uid="{81FD3A04-1110-445B-93AA-C2B978431217}"/>
    <cellStyle name="Comma [0] 7 6 2 14" xfId="5160" xr:uid="{CC09C766-529E-4CD7-9B77-7EC43ED39AD8}"/>
    <cellStyle name="Comma [0] 7 6 2 14 2" xfId="10286" xr:uid="{D7D8E0CF-84E9-4C52-BA1C-8327ADDD0033}"/>
    <cellStyle name="Comma [0] 7 6 2 14 2 2" xfId="25696" xr:uid="{D15E4937-AEB8-403E-ADC5-1235FF5B3989}"/>
    <cellStyle name="Comma [0] 7 6 2 14 3" xfId="15429" xr:uid="{249EE438-C2D3-4231-BA39-0A5CC76DDAB8}"/>
    <cellStyle name="Comma [0] 7 6 2 14 3 2" xfId="30839" xr:uid="{83A720EA-D457-4AF9-8358-2C8598A614C1}"/>
    <cellStyle name="Comma [0] 7 6 2 14 4" xfId="20570" xr:uid="{03CF4FEF-B838-4C49-BE48-59E5D5C03768}"/>
    <cellStyle name="Comma [0] 7 6 2 15" xfId="5167" xr:uid="{7969C66F-888D-4115-B404-A9AADA814332}"/>
    <cellStyle name="Comma [0] 7 6 2 15 2" xfId="10293" xr:uid="{30255D22-AE10-4997-9069-E425A185E88D}"/>
    <cellStyle name="Comma [0] 7 6 2 15 2 2" xfId="25703" xr:uid="{5C3C99D0-3DFD-483D-957D-2C7FF49F3FD0}"/>
    <cellStyle name="Comma [0] 7 6 2 15 3" xfId="15436" xr:uid="{E9CD04BB-6617-425D-9EC8-0ADC7FA09F0D}"/>
    <cellStyle name="Comma [0] 7 6 2 15 3 2" xfId="30846" xr:uid="{8469A389-4E52-4332-A753-AC5E8496D80A}"/>
    <cellStyle name="Comma [0] 7 6 2 15 4" xfId="20577" xr:uid="{74922C37-AA45-4BCE-BA20-159C67E37ECD}"/>
    <cellStyle name="Comma [0] 7 6 2 16" xfId="5180" xr:uid="{DE31225A-C92F-4BD1-B03F-29008E65A2CE}"/>
    <cellStyle name="Comma [0] 7 6 2 16 2" xfId="20590" xr:uid="{3F405A85-AB0F-4E77-8AF7-0EC43AE72EE9}"/>
    <cellStyle name="Comma [0] 7 6 2 17" xfId="10323" xr:uid="{E2AF3E15-8277-42B0-85F2-9DC5823072EA}"/>
    <cellStyle name="Comma [0] 7 6 2 17 2" xfId="25733" xr:uid="{BA4A8D4E-6FC1-4091-B47B-AB9405693EAE}"/>
    <cellStyle name="Comma [0] 7 6 2 18" xfId="15464" xr:uid="{876C9425-1CFC-4262-81AC-A475F0167CEF}"/>
    <cellStyle name="Comma [0] 7 6 2 19" xfId="30872" xr:uid="{0AD5DE8D-248D-4223-A194-9A4A413E810C}"/>
    <cellStyle name="Comma [0] 7 6 2 2" xfId="41" xr:uid="{6974B004-4BE9-4587-A04C-A0731384CD7B}"/>
    <cellStyle name="Comma [0] 7 6 2 2 10" xfId="10342" xr:uid="{A4485EB1-4F25-4265-9C39-4B97A80EE03C}"/>
    <cellStyle name="Comma [0] 7 6 2 2 10 2" xfId="25752" xr:uid="{3A9BFDE6-EFD8-4294-8753-B20B21054E96}"/>
    <cellStyle name="Comma [0] 7 6 2 2 11" xfId="15483" xr:uid="{27ECE79C-DF38-4BEA-8F99-0CB4116BDB8C}"/>
    <cellStyle name="Comma [0] 7 6 2 2 2" xfId="81" xr:uid="{564E505A-1940-4545-A4D5-874270F5CDFB}"/>
    <cellStyle name="Comma [0] 7 6 2 2 2 10" xfId="15518" xr:uid="{5C213A4E-B5A1-498E-94C6-E861DEEC0B09}"/>
    <cellStyle name="Comma [0] 7 6 2 2 2 2" xfId="155" xr:uid="{FC72C397-75A5-4225-A8E4-DC5BAE08CF28}"/>
    <cellStyle name="Comma [0] 7 6 2 2 2 2 2" xfId="298" xr:uid="{5133192D-AA3D-4926-B1B9-11E44AE62E2F}"/>
    <cellStyle name="Comma [0] 7 6 2 2 2 2 2 2" xfId="594" xr:uid="{CB2BDEB2-4D4B-4B13-A6A6-4CBA9D873B9A}"/>
    <cellStyle name="Comma [0] 7 6 2 2 2 2 2 2 2" xfId="1206" xr:uid="{61446B12-4BC0-430D-80B5-E7CB4FE154EA}"/>
    <cellStyle name="Comma [0] 7 6 2 2 2 2 2 2 2 2" xfId="2458" xr:uid="{CCC6346A-1A47-43B0-A787-496AD5985D74}"/>
    <cellStyle name="Comma [0] 7 6 2 2 2 2 2 2 2 2 2" xfId="5026" xr:uid="{A16B7E17-3EE0-46D9-9F0A-8248094B7673}"/>
    <cellStyle name="Comma [0] 7 6 2 2 2 2 2 2 2 2 2 2" xfId="10152" xr:uid="{A5B4A429-8DD5-4E4B-B853-E17FCD9682EA}"/>
    <cellStyle name="Comma [0] 7 6 2 2 2 2 2 2 2 2 2 2 2" xfId="25562" xr:uid="{CB8DAD50-90F5-48D4-A655-9F5EABA15397}"/>
    <cellStyle name="Comma [0] 7 6 2 2 2 2 2 2 2 2 2 3" xfId="15295" xr:uid="{E9222039-D84C-427B-BC53-7F801899B33D}"/>
    <cellStyle name="Comma [0] 7 6 2 2 2 2 2 2 2 2 2 3 2" xfId="30705" xr:uid="{9F1DD7AC-73C4-4941-9C84-95F34C3766A3}"/>
    <cellStyle name="Comma [0] 7 6 2 2 2 2 2 2 2 2 2 4" xfId="20436" xr:uid="{7F6FAC88-F467-43A0-877B-E5A37BB13780}"/>
    <cellStyle name="Comma [0] 7 6 2 2 2 2 2 2 2 2 3" xfId="7604" xr:uid="{0DE59F7E-3FFA-47ED-852C-780FC871CEBA}"/>
    <cellStyle name="Comma [0] 7 6 2 2 2 2 2 2 2 2 3 2" xfId="23014" xr:uid="{406C02CD-810A-44FA-9F88-873E6F17C87E}"/>
    <cellStyle name="Comma [0] 7 6 2 2 2 2 2 2 2 2 4" xfId="12747" xr:uid="{1663617F-79D0-486D-892F-A8D1285CFC2A}"/>
    <cellStyle name="Comma [0] 7 6 2 2 2 2 2 2 2 2 4 2" xfId="28157" xr:uid="{005F88A5-982F-4D7A-9E1A-8839E4AF89B5}"/>
    <cellStyle name="Comma [0] 7 6 2 2 2 2 2 2 2 2 5" xfId="17888" xr:uid="{DDD74EB8-1DDC-4EEB-AE92-7F4EE000277A}"/>
    <cellStyle name="Comma [0] 7 6 2 2 2 2 2 2 2 3" xfId="3775" xr:uid="{19576698-25E6-4B77-89A2-C632204744E7}"/>
    <cellStyle name="Comma [0] 7 6 2 2 2 2 2 2 2 3 2" xfId="8901" xr:uid="{A3E338F2-5F11-442B-BCE3-FCF956611176}"/>
    <cellStyle name="Comma [0] 7 6 2 2 2 2 2 2 2 3 2 2" xfId="24311" xr:uid="{2908C15D-A465-4366-9446-062538BD4333}"/>
    <cellStyle name="Comma [0] 7 6 2 2 2 2 2 2 2 3 3" xfId="14044" xr:uid="{5FB94A1F-4C7A-4995-991B-76331AB64F62}"/>
    <cellStyle name="Comma [0] 7 6 2 2 2 2 2 2 2 3 3 2" xfId="29454" xr:uid="{8E0CD2B6-363E-43C7-A932-ACDC22C7BF3B}"/>
    <cellStyle name="Comma [0] 7 6 2 2 2 2 2 2 2 3 4" xfId="19185" xr:uid="{3DA70B95-6279-4847-9804-310B0521F8D1}"/>
    <cellStyle name="Comma [0] 7 6 2 2 2 2 2 2 2 4" xfId="6353" xr:uid="{6BAFDF18-48A4-48E8-902C-0FE04EE712BB}"/>
    <cellStyle name="Comma [0] 7 6 2 2 2 2 2 2 2 4 2" xfId="21763" xr:uid="{6BCCAA77-5702-41BA-9552-23A925BE19BC}"/>
    <cellStyle name="Comma [0] 7 6 2 2 2 2 2 2 2 5" xfId="11496" xr:uid="{0C7CB9BE-A4DE-4A60-9FDD-5562E7AF49B1}"/>
    <cellStyle name="Comma [0] 7 6 2 2 2 2 2 2 2 5 2" xfId="26906" xr:uid="{F5CB779B-F31D-4018-A379-E91C0E4B6711}"/>
    <cellStyle name="Comma [0] 7 6 2 2 2 2 2 2 2 6" xfId="16637" xr:uid="{F064D3DC-8B38-47AA-AA82-4D5061B0E26A}"/>
    <cellStyle name="Comma [0] 7 6 2 2 2 2 2 2 3" xfId="1847" xr:uid="{61FB0AF8-8845-41AE-934E-2E008DF3E143}"/>
    <cellStyle name="Comma [0] 7 6 2 2 2 2 2 2 3 2" xfId="4415" xr:uid="{183BEB3F-76AF-4F4E-ACB8-1617AD03686A}"/>
    <cellStyle name="Comma [0] 7 6 2 2 2 2 2 2 3 2 2" xfId="9541" xr:uid="{41F82D3D-C97D-48C5-8E81-0299DDD1FD33}"/>
    <cellStyle name="Comma [0] 7 6 2 2 2 2 2 2 3 2 2 2" xfId="24951" xr:uid="{4782A62E-8211-4E8C-B1BB-F9E4969B9AE2}"/>
    <cellStyle name="Comma [0] 7 6 2 2 2 2 2 2 3 2 3" xfId="14684" xr:uid="{38231C0E-A789-4D3C-8574-E942267F9A4E}"/>
    <cellStyle name="Comma [0] 7 6 2 2 2 2 2 2 3 2 3 2" xfId="30094" xr:uid="{78EB5693-B69D-4AF9-A1A8-43F15B807A15}"/>
    <cellStyle name="Comma [0] 7 6 2 2 2 2 2 2 3 2 4" xfId="19825" xr:uid="{D61F2F1B-2F2A-40C2-830A-B3435CD2121A}"/>
    <cellStyle name="Comma [0] 7 6 2 2 2 2 2 2 3 3" xfId="6993" xr:uid="{1D42292A-123C-4796-9221-F02ED350EBD6}"/>
    <cellStyle name="Comma [0] 7 6 2 2 2 2 2 2 3 3 2" xfId="22403" xr:uid="{8055ED0E-8555-4FB4-9183-B8D609F73735}"/>
    <cellStyle name="Comma [0] 7 6 2 2 2 2 2 2 3 4" xfId="12136" xr:uid="{DC356AAC-27A1-493A-A133-F69721B733BC}"/>
    <cellStyle name="Comma [0] 7 6 2 2 2 2 2 2 3 4 2" xfId="27546" xr:uid="{05CD2E21-8A27-49DC-80C1-F5D056D29375}"/>
    <cellStyle name="Comma [0] 7 6 2 2 2 2 2 2 3 5" xfId="17277" xr:uid="{5732FBC7-8B12-4AFD-ABDF-DE03F0A97994}"/>
    <cellStyle name="Comma [0] 7 6 2 2 2 2 2 2 4" xfId="3164" xr:uid="{E75787E4-74AA-46BC-B223-37E92A322256}"/>
    <cellStyle name="Comma [0] 7 6 2 2 2 2 2 2 4 2" xfId="8290" xr:uid="{C58993EE-E99F-496A-BC8E-6E6AA691CF85}"/>
    <cellStyle name="Comma [0] 7 6 2 2 2 2 2 2 4 2 2" xfId="23700" xr:uid="{F972BC44-5321-4E1A-B117-1B94B0116AFE}"/>
    <cellStyle name="Comma [0] 7 6 2 2 2 2 2 2 4 3" xfId="13433" xr:uid="{2D972F72-E3D2-423F-8006-F7795C4E7864}"/>
    <cellStyle name="Comma [0] 7 6 2 2 2 2 2 2 4 3 2" xfId="28843" xr:uid="{6C9D6CFF-B84C-4EB2-828D-223176CCFB15}"/>
    <cellStyle name="Comma [0] 7 6 2 2 2 2 2 2 4 4" xfId="18574" xr:uid="{87ABDB54-4C20-405D-A7EF-5211C967BD4D}"/>
    <cellStyle name="Comma [0] 7 6 2 2 2 2 2 2 5" xfId="5742" xr:uid="{3EE9620F-69EF-4508-B7F3-C6F20D815B9B}"/>
    <cellStyle name="Comma [0] 7 6 2 2 2 2 2 2 5 2" xfId="21152" xr:uid="{210020C4-40B2-44C9-8920-FA8884779696}"/>
    <cellStyle name="Comma [0] 7 6 2 2 2 2 2 2 6" xfId="10885" xr:uid="{18C32C15-5BEE-4584-8488-7D040740DA79}"/>
    <cellStyle name="Comma [0] 7 6 2 2 2 2 2 2 6 2" xfId="26295" xr:uid="{7662BEE4-365C-4E05-8DD0-9BFAA8EBB55D}"/>
    <cellStyle name="Comma [0] 7 6 2 2 2 2 2 2 7" xfId="16026" xr:uid="{68218605-EA6A-4E5C-B0E1-E62F0FF31D98}"/>
    <cellStyle name="Comma [0] 7 6 2 2 2 2 2 3" xfId="911" xr:uid="{06D1E8F2-C5A6-4E54-8457-40F864762159}"/>
    <cellStyle name="Comma [0] 7 6 2 2 2 2 2 3 2" xfId="2163" xr:uid="{5D15B31F-6795-4808-A6A2-10A7CF615C56}"/>
    <cellStyle name="Comma [0] 7 6 2 2 2 2 2 3 2 2" xfId="4731" xr:uid="{6406FB8F-FC10-46B2-B416-4F6315A2911F}"/>
    <cellStyle name="Comma [0] 7 6 2 2 2 2 2 3 2 2 2" xfId="9857" xr:uid="{502205A8-FE06-4504-B2D6-B7DB805044D0}"/>
    <cellStyle name="Comma [0] 7 6 2 2 2 2 2 3 2 2 2 2" xfId="25267" xr:uid="{046E9925-77F4-4319-8B1B-AE140FF882EB}"/>
    <cellStyle name="Comma [0] 7 6 2 2 2 2 2 3 2 2 3" xfId="15000" xr:uid="{18680178-55A4-42BD-BF23-BBDC1EC59FE4}"/>
    <cellStyle name="Comma [0] 7 6 2 2 2 2 2 3 2 2 3 2" xfId="30410" xr:uid="{5A94354D-4F55-4090-829F-F0FDB1318C4A}"/>
    <cellStyle name="Comma [0] 7 6 2 2 2 2 2 3 2 2 4" xfId="20141" xr:uid="{7595B4C4-934D-4EDC-BCBA-80E1DE8619CD}"/>
    <cellStyle name="Comma [0] 7 6 2 2 2 2 2 3 2 3" xfId="7309" xr:uid="{3E0C0AFA-2797-4B9F-B1D3-22343EA3B82A}"/>
    <cellStyle name="Comma [0] 7 6 2 2 2 2 2 3 2 3 2" xfId="22719" xr:uid="{BC964C29-DB93-4B1C-AE86-60E8A0189C0E}"/>
    <cellStyle name="Comma [0] 7 6 2 2 2 2 2 3 2 4" xfId="12452" xr:uid="{C566C95A-8373-4FB1-B9D7-4699956B7D86}"/>
    <cellStyle name="Comma [0] 7 6 2 2 2 2 2 3 2 4 2" xfId="27862" xr:uid="{2B71C936-E537-44B0-A04B-3256A03ADEB5}"/>
    <cellStyle name="Comma [0] 7 6 2 2 2 2 2 3 2 5" xfId="17593" xr:uid="{6CBAE077-CE14-46B0-BE42-2619292A8F4E}"/>
    <cellStyle name="Comma [0] 7 6 2 2 2 2 2 3 3" xfId="3480" xr:uid="{6DA1CADB-3345-41CB-BE83-852816414D97}"/>
    <cellStyle name="Comma [0] 7 6 2 2 2 2 2 3 3 2" xfId="8606" xr:uid="{1DE72C72-0486-48EF-B930-8692FE335862}"/>
    <cellStyle name="Comma [0] 7 6 2 2 2 2 2 3 3 2 2" xfId="24016" xr:uid="{063D23EE-7FE1-4E5A-85F2-9CE21BE5EEA4}"/>
    <cellStyle name="Comma [0] 7 6 2 2 2 2 2 3 3 3" xfId="13749" xr:uid="{B41B9E53-5E27-44A2-ADF4-E2318847E2B8}"/>
    <cellStyle name="Comma [0] 7 6 2 2 2 2 2 3 3 3 2" xfId="29159" xr:uid="{C82FBB81-A349-45F0-B9A0-720E5C82244D}"/>
    <cellStyle name="Comma [0] 7 6 2 2 2 2 2 3 3 4" xfId="18890" xr:uid="{F911A00C-678F-4664-8337-3FD6E7DD2B71}"/>
    <cellStyle name="Comma [0] 7 6 2 2 2 2 2 3 4" xfId="6058" xr:uid="{30EC9011-1367-4D4B-8627-4A469FEBFD47}"/>
    <cellStyle name="Comma [0] 7 6 2 2 2 2 2 3 4 2" xfId="21468" xr:uid="{6B9798B0-719B-4C5C-9A65-DFF58DEE2EA3}"/>
    <cellStyle name="Comma [0] 7 6 2 2 2 2 2 3 5" xfId="11201" xr:uid="{2590A44A-7950-4356-835A-4BDA0A6C319C}"/>
    <cellStyle name="Comma [0] 7 6 2 2 2 2 2 3 5 2" xfId="26611" xr:uid="{A5B461B4-A176-43DC-899F-6E774772E950}"/>
    <cellStyle name="Comma [0] 7 6 2 2 2 2 2 3 6" xfId="16342" xr:uid="{5CA46037-DFE1-48F3-988B-CBB4F5A50B59}"/>
    <cellStyle name="Comma [0] 7 6 2 2 2 2 2 4" xfId="1552" xr:uid="{905EEF10-17E8-4D05-A9A2-6738C68BF919}"/>
    <cellStyle name="Comma [0] 7 6 2 2 2 2 2 4 2" xfId="4120" xr:uid="{BA350C0E-CD97-4607-9E02-A16454317293}"/>
    <cellStyle name="Comma [0] 7 6 2 2 2 2 2 4 2 2" xfId="9246" xr:uid="{23A0AF70-5997-4615-AF5E-61B52045F457}"/>
    <cellStyle name="Comma [0] 7 6 2 2 2 2 2 4 2 2 2" xfId="24656" xr:uid="{E75E94DA-751A-4506-AF52-819EF374F899}"/>
    <cellStyle name="Comma [0] 7 6 2 2 2 2 2 4 2 3" xfId="14389" xr:uid="{0A375DBF-81DC-4057-8867-525E6F1D17CA}"/>
    <cellStyle name="Comma [0] 7 6 2 2 2 2 2 4 2 3 2" xfId="29799" xr:uid="{28C8C0A2-0C00-4030-B6FE-0A71CF8295B3}"/>
    <cellStyle name="Comma [0] 7 6 2 2 2 2 2 4 2 4" xfId="19530" xr:uid="{FAFD769D-9966-428A-BE3E-0DB1C23FDF58}"/>
    <cellStyle name="Comma [0] 7 6 2 2 2 2 2 4 3" xfId="6698" xr:uid="{8AB65B6C-99A1-4FF9-AAA1-CA85161E9478}"/>
    <cellStyle name="Comma [0] 7 6 2 2 2 2 2 4 3 2" xfId="22108" xr:uid="{B82B1457-8368-4529-802A-3E77BB64A558}"/>
    <cellStyle name="Comma [0] 7 6 2 2 2 2 2 4 4" xfId="11841" xr:uid="{45A515B2-9253-4E4B-8B57-94602B44F090}"/>
    <cellStyle name="Comma [0] 7 6 2 2 2 2 2 4 4 2" xfId="27251" xr:uid="{BEFE8087-4242-4A26-9FD4-A82C9CB27F37}"/>
    <cellStyle name="Comma [0] 7 6 2 2 2 2 2 4 5" xfId="16982" xr:uid="{820AE6E4-66BE-4BC3-8474-1317254FAB93}"/>
    <cellStyle name="Comma [0] 7 6 2 2 2 2 2 5" xfId="2869" xr:uid="{3572B1B1-8981-4532-8E4A-D525F98C953C}"/>
    <cellStyle name="Comma [0] 7 6 2 2 2 2 2 5 2" xfId="7995" xr:uid="{A25D9030-CBAB-412E-BC16-8BC1A1C8D813}"/>
    <cellStyle name="Comma [0] 7 6 2 2 2 2 2 5 2 2" xfId="23405" xr:uid="{C8F8566E-79DC-479C-9354-E3BEE246C351}"/>
    <cellStyle name="Comma [0] 7 6 2 2 2 2 2 5 3" xfId="13138" xr:uid="{116471CC-7DEF-43CD-A45E-3A51D990C079}"/>
    <cellStyle name="Comma [0] 7 6 2 2 2 2 2 5 3 2" xfId="28548" xr:uid="{502CB36A-935F-4807-BFD6-D244DBFD7213}"/>
    <cellStyle name="Comma [0] 7 6 2 2 2 2 2 5 4" xfId="18279" xr:uid="{787298D9-E518-4FD0-8A71-85686D8A7CA3}"/>
    <cellStyle name="Comma [0] 7 6 2 2 2 2 2 6" xfId="5447" xr:uid="{0D66F597-43AC-48AB-AF3F-0D22616F3504}"/>
    <cellStyle name="Comma [0] 7 6 2 2 2 2 2 6 2" xfId="20857" xr:uid="{A3B64D85-97A2-460D-AEE1-DAB8EEF7254F}"/>
    <cellStyle name="Comma [0] 7 6 2 2 2 2 2 7" xfId="10590" xr:uid="{D208EC0B-2F44-44B3-A6B4-F4B226BA20B3}"/>
    <cellStyle name="Comma [0] 7 6 2 2 2 2 2 7 2" xfId="26000" xr:uid="{F556AD35-D3F3-48BF-BE8E-CB114AE19AAE}"/>
    <cellStyle name="Comma [0] 7 6 2 2 2 2 2 8" xfId="15731" xr:uid="{EDA881BC-9A73-4335-85A2-310B593DEB3E}"/>
    <cellStyle name="Comma [0] 7 6 2 2 2 2 3" xfId="452" xr:uid="{E8F656DD-C900-4F45-B95B-A8EA09D84F55}"/>
    <cellStyle name="Comma [0] 7 6 2 2 2 2 3 2" xfId="1064" xr:uid="{0AEAEFB0-4BDB-4EAF-B4B0-236C01B90DC9}"/>
    <cellStyle name="Comma [0] 7 6 2 2 2 2 3 2 2" xfId="2316" xr:uid="{2383B96D-5E61-4A6E-BA7A-6038C4C27974}"/>
    <cellStyle name="Comma [0] 7 6 2 2 2 2 3 2 2 2" xfId="4884" xr:uid="{06435230-DDF3-4626-B625-2407E6E75385}"/>
    <cellStyle name="Comma [0] 7 6 2 2 2 2 3 2 2 2 2" xfId="10010" xr:uid="{900BF9A1-93E7-416A-B46A-3D7506DDC787}"/>
    <cellStyle name="Comma [0] 7 6 2 2 2 2 3 2 2 2 2 2" xfId="25420" xr:uid="{5929E818-BF7A-40CB-AF24-6F61FB5A487B}"/>
    <cellStyle name="Comma [0] 7 6 2 2 2 2 3 2 2 2 3" xfId="15153" xr:uid="{9ACB0488-25FA-40AF-8F3C-5F24E0C6BDD0}"/>
    <cellStyle name="Comma [0] 7 6 2 2 2 2 3 2 2 2 3 2" xfId="30563" xr:uid="{4BF746C1-CBE3-49AE-971A-901483B247CF}"/>
    <cellStyle name="Comma [0] 7 6 2 2 2 2 3 2 2 2 4" xfId="20294" xr:uid="{8ABE6D3B-DDCB-40DA-A415-5B00F40FC890}"/>
    <cellStyle name="Comma [0] 7 6 2 2 2 2 3 2 2 3" xfId="7462" xr:uid="{4C11153E-520D-46DF-8813-1364F7A92395}"/>
    <cellStyle name="Comma [0] 7 6 2 2 2 2 3 2 2 3 2" xfId="22872" xr:uid="{B0B8CB5F-2412-431A-AC52-35A3C194122D}"/>
    <cellStyle name="Comma [0] 7 6 2 2 2 2 3 2 2 4" xfId="12605" xr:uid="{E8572173-9591-4E90-98B0-0867FC7304C7}"/>
    <cellStyle name="Comma [0] 7 6 2 2 2 2 3 2 2 4 2" xfId="28015" xr:uid="{B7FE6EFA-C1D0-42AA-943F-8B193337F0CE}"/>
    <cellStyle name="Comma [0] 7 6 2 2 2 2 3 2 2 5" xfId="17746" xr:uid="{5C0A9D41-808C-4D0E-83EE-78EEDA56CFB5}"/>
    <cellStyle name="Comma [0] 7 6 2 2 2 2 3 2 3" xfId="3633" xr:uid="{A888D97A-2443-4BD8-9B33-08C26A8801EF}"/>
    <cellStyle name="Comma [0] 7 6 2 2 2 2 3 2 3 2" xfId="8759" xr:uid="{59EAC4D0-EB90-43E8-B26D-3A24A8F0DFCF}"/>
    <cellStyle name="Comma [0] 7 6 2 2 2 2 3 2 3 2 2" xfId="24169" xr:uid="{D53C68AC-402A-464B-8B6D-5931BB7E7F00}"/>
    <cellStyle name="Comma [0] 7 6 2 2 2 2 3 2 3 3" xfId="13902" xr:uid="{3FE2A425-4D3F-4861-A220-790F51E7DCD1}"/>
    <cellStyle name="Comma [0] 7 6 2 2 2 2 3 2 3 3 2" xfId="29312" xr:uid="{93616DA3-C4A6-4994-B342-EACF64E94AA5}"/>
    <cellStyle name="Comma [0] 7 6 2 2 2 2 3 2 3 4" xfId="19043" xr:uid="{4C3094FF-784B-442C-8F9B-61CCD84BB894}"/>
    <cellStyle name="Comma [0] 7 6 2 2 2 2 3 2 4" xfId="6211" xr:uid="{1F02C8FA-A2E9-4820-8290-080D7A468C24}"/>
    <cellStyle name="Comma [0] 7 6 2 2 2 2 3 2 4 2" xfId="21621" xr:uid="{FC57AAA3-5D9A-4A35-A695-EB41818266DF}"/>
    <cellStyle name="Comma [0] 7 6 2 2 2 2 3 2 5" xfId="11354" xr:uid="{D684CC74-E8AA-4055-ABB4-93FF7E8C5D7D}"/>
    <cellStyle name="Comma [0] 7 6 2 2 2 2 3 2 5 2" xfId="26764" xr:uid="{0DD9C8A8-EA3B-40C4-9400-77DBC8FBFEE6}"/>
    <cellStyle name="Comma [0] 7 6 2 2 2 2 3 2 6" xfId="16495" xr:uid="{26C58E57-ADA0-4C4F-A04A-8786C2644D97}"/>
    <cellStyle name="Comma [0] 7 6 2 2 2 2 3 3" xfId="1705" xr:uid="{4010DC43-529B-46C9-B858-F2C551BE091C}"/>
    <cellStyle name="Comma [0] 7 6 2 2 2 2 3 3 2" xfId="4273" xr:uid="{67EF2E42-3C0F-4A55-A147-FB4ED5013C3B}"/>
    <cellStyle name="Comma [0] 7 6 2 2 2 2 3 3 2 2" xfId="9399" xr:uid="{9B3AC66D-30BD-4E17-88B9-92D7E9382B2F}"/>
    <cellStyle name="Comma [0] 7 6 2 2 2 2 3 3 2 2 2" xfId="24809" xr:uid="{58BFF73F-A376-40BF-B443-4E93102ED066}"/>
    <cellStyle name="Comma [0] 7 6 2 2 2 2 3 3 2 3" xfId="14542" xr:uid="{F65DE9C7-4B85-48F4-9FD2-FD910B15004F}"/>
    <cellStyle name="Comma [0] 7 6 2 2 2 2 3 3 2 3 2" xfId="29952" xr:uid="{0BCCBCE5-A466-4E97-8F8B-913CFF4B8EB8}"/>
    <cellStyle name="Comma [0] 7 6 2 2 2 2 3 3 2 4" xfId="19683" xr:uid="{B8613258-076D-450F-A500-F3AF17AA7CD9}"/>
    <cellStyle name="Comma [0] 7 6 2 2 2 2 3 3 3" xfId="6851" xr:uid="{C2D9C137-6C12-4450-A7CE-310C04436437}"/>
    <cellStyle name="Comma [0] 7 6 2 2 2 2 3 3 3 2" xfId="22261" xr:uid="{8421169D-ED41-43EE-B3C1-D87A2553E8EC}"/>
    <cellStyle name="Comma [0] 7 6 2 2 2 2 3 3 4" xfId="11994" xr:uid="{32CA320A-42FB-453A-A4F3-317DECB75735}"/>
    <cellStyle name="Comma [0] 7 6 2 2 2 2 3 3 4 2" xfId="27404" xr:uid="{3824112C-4D57-4965-9483-3310D85040EE}"/>
    <cellStyle name="Comma [0] 7 6 2 2 2 2 3 3 5" xfId="17135" xr:uid="{72372310-9F64-40F7-86BC-C1C27BD5ECF4}"/>
    <cellStyle name="Comma [0] 7 6 2 2 2 2 3 4" xfId="3022" xr:uid="{52D4E769-C065-41DB-8107-C9E70792B488}"/>
    <cellStyle name="Comma [0] 7 6 2 2 2 2 3 4 2" xfId="8148" xr:uid="{71B2D10A-7576-4927-9E15-B8189986298D}"/>
    <cellStyle name="Comma [0] 7 6 2 2 2 2 3 4 2 2" xfId="23558" xr:uid="{15E95634-B6A9-43EA-B7A8-B0069F078F50}"/>
    <cellStyle name="Comma [0] 7 6 2 2 2 2 3 4 3" xfId="13291" xr:uid="{8CA55378-D924-46FD-86EF-3C0773E9953E}"/>
    <cellStyle name="Comma [0] 7 6 2 2 2 2 3 4 3 2" xfId="28701" xr:uid="{A7C9049D-CC32-4CA4-AEEB-DF564105D542}"/>
    <cellStyle name="Comma [0] 7 6 2 2 2 2 3 4 4" xfId="18432" xr:uid="{5B57AD85-88BB-49B8-9895-9FB6C4448D62}"/>
    <cellStyle name="Comma [0] 7 6 2 2 2 2 3 5" xfId="5600" xr:uid="{011D2E2A-1E0F-44B8-AE82-4D6DB7132371}"/>
    <cellStyle name="Comma [0] 7 6 2 2 2 2 3 5 2" xfId="21010" xr:uid="{03DF42A4-9C02-47A0-987F-C77930213D59}"/>
    <cellStyle name="Comma [0] 7 6 2 2 2 2 3 6" xfId="10743" xr:uid="{F5ED4163-7FB6-4DC3-B3D5-90A4715FE914}"/>
    <cellStyle name="Comma [0] 7 6 2 2 2 2 3 6 2" xfId="26153" xr:uid="{616B81F2-A314-47A8-B85A-D7F95C73763F}"/>
    <cellStyle name="Comma [0] 7 6 2 2 2 2 3 7" xfId="15884" xr:uid="{885B34F9-F606-4500-BC65-E990126703D5}"/>
    <cellStyle name="Comma [0] 7 6 2 2 2 2 4" xfId="769" xr:uid="{37BB17BB-74A5-45EE-9D01-58641D754002}"/>
    <cellStyle name="Comma [0] 7 6 2 2 2 2 4 2" xfId="2021" xr:uid="{AD6C9235-E812-49B4-AE72-4B15090DE79B}"/>
    <cellStyle name="Comma [0] 7 6 2 2 2 2 4 2 2" xfId="4589" xr:uid="{B95FEC4D-6EB0-4158-AC0C-DE9AB348E58F}"/>
    <cellStyle name="Comma [0] 7 6 2 2 2 2 4 2 2 2" xfId="9715" xr:uid="{4E126E6E-1C85-4743-B2BF-B7E94EE8FA81}"/>
    <cellStyle name="Comma [0] 7 6 2 2 2 2 4 2 2 2 2" xfId="25125" xr:uid="{CEC951A8-2556-4144-B1E3-B2F47ECAF98B}"/>
    <cellStyle name="Comma [0] 7 6 2 2 2 2 4 2 2 3" xfId="14858" xr:uid="{C252940B-B4FB-4C3E-B1DB-50D8432AD595}"/>
    <cellStyle name="Comma [0] 7 6 2 2 2 2 4 2 2 3 2" xfId="30268" xr:uid="{613A0ED3-3A6C-4821-98FF-77564881BC54}"/>
    <cellStyle name="Comma [0] 7 6 2 2 2 2 4 2 2 4" xfId="19999" xr:uid="{191EE0E0-E1FE-428B-8682-13F134EC9121}"/>
    <cellStyle name="Comma [0] 7 6 2 2 2 2 4 2 3" xfId="7167" xr:uid="{23347C88-DD5E-4D12-BFE2-0CEF8EA073A5}"/>
    <cellStyle name="Comma [0] 7 6 2 2 2 2 4 2 3 2" xfId="22577" xr:uid="{2C5F6D4C-E6B3-48CC-85CC-42967B3178B0}"/>
    <cellStyle name="Comma [0] 7 6 2 2 2 2 4 2 4" xfId="12310" xr:uid="{4D126A0A-3A15-45B6-A1D2-0047BCDC01FF}"/>
    <cellStyle name="Comma [0] 7 6 2 2 2 2 4 2 4 2" xfId="27720" xr:uid="{BACF6BBE-667E-4C98-B5F5-900186C38349}"/>
    <cellStyle name="Comma [0] 7 6 2 2 2 2 4 2 5" xfId="17451" xr:uid="{3F2779C5-69A2-4DE7-A0A1-7998FA3730D2}"/>
    <cellStyle name="Comma [0] 7 6 2 2 2 2 4 3" xfId="3338" xr:uid="{751F626F-CA33-4347-8584-8F0BDB9615FE}"/>
    <cellStyle name="Comma [0] 7 6 2 2 2 2 4 3 2" xfId="8464" xr:uid="{BA515A63-70B0-41A9-8D67-ED81C04CBF42}"/>
    <cellStyle name="Comma [0] 7 6 2 2 2 2 4 3 2 2" xfId="23874" xr:uid="{A4F0D808-4763-4256-9F5B-AB18D83885C3}"/>
    <cellStyle name="Comma [0] 7 6 2 2 2 2 4 3 3" xfId="13607" xr:uid="{0F09C985-9F7D-41E5-B678-9092F900D53D}"/>
    <cellStyle name="Comma [0] 7 6 2 2 2 2 4 3 3 2" xfId="29017" xr:uid="{08B3F8AD-A970-488A-A3CE-9FEAA007F68E}"/>
    <cellStyle name="Comma [0] 7 6 2 2 2 2 4 3 4" xfId="18748" xr:uid="{87C279CB-58CA-4C73-96AB-03B6C36DA2DA}"/>
    <cellStyle name="Comma [0] 7 6 2 2 2 2 4 4" xfId="5916" xr:uid="{B10AC91F-701B-4136-A6DC-C66E071FAE82}"/>
    <cellStyle name="Comma [0] 7 6 2 2 2 2 4 4 2" xfId="21326" xr:uid="{023CBFE0-698C-4C88-9D02-CDF9750A6A66}"/>
    <cellStyle name="Comma [0] 7 6 2 2 2 2 4 5" xfId="11059" xr:uid="{38DE8120-4CC5-415F-8B44-003F710BC210}"/>
    <cellStyle name="Comma [0] 7 6 2 2 2 2 4 5 2" xfId="26469" xr:uid="{D6CC06F2-0A1B-4AA3-A18D-4D1197831A45}"/>
    <cellStyle name="Comma [0] 7 6 2 2 2 2 4 6" xfId="16200" xr:uid="{5045948C-7DD5-4297-A947-682A2F24D249}"/>
    <cellStyle name="Comma [0] 7 6 2 2 2 2 5" xfId="1410" xr:uid="{DD77A024-5F95-4A75-8983-7D637F9F785B}"/>
    <cellStyle name="Comma [0] 7 6 2 2 2 2 5 2" xfId="3978" xr:uid="{23A85F2D-694B-410E-B785-A70A1E9EACDC}"/>
    <cellStyle name="Comma [0] 7 6 2 2 2 2 5 2 2" xfId="9104" xr:uid="{B4ADAE81-C866-45C7-AE82-B55A70618AA4}"/>
    <cellStyle name="Comma [0] 7 6 2 2 2 2 5 2 2 2" xfId="24514" xr:uid="{0BE85159-8483-444F-8F69-4070A2C99E26}"/>
    <cellStyle name="Comma [0] 7 6 2 2 2 2 5 2 3" xfId="14247" xr:uid="{C2EF8DE8-744B-47CC-87E8-920D37F8F0AE}"/>
    <cellStyle name="Comma [0] 7 6 2 2 2 2 5 2 3 2" xfId="29657" xr:uid="{6392B722-0C0F-491C-B7B8-7748083A80E3}"/>
    <cellStyle name="Comma [0] 7 6 2 2 2 2 5 2 4" xfId="19388" xr:uid="{A4FA2251-812D-4E5C-A0B3-E7B18583FB97}"/>
    <cellStyle name="Comma [0] 7 6 2 2 2 2 5 3" xfId="6556" xr:uid="{98E5E856-E5F1-49F3-AB0C-15D91BEF42A3}"/>
    <cellStyle name="Comma [0] 7 6 2 2 2 2 5 3 2" xfId="21966" xr:uid="{929524C5-C630-40F3-8923-494DFA7A2D04}"/>
    <cellStyle name="Comma [0] 7 6 2 2 2 2 5 4" xfId="11699" xr:uid="{C6FF7861-4CFD-41F3-A2EA-857C3770D83B}"/>
    <cellStyle name="Comma [0] 7 6 2 2 2 2 5 4 2" xfId="27109" xr:uid="{4206BEE3-0DBF-4F73-97D4-020DA5DA9016}"/>
    <cellStyle name="Comma [0] 7 6 2 2 2 2 5 5" xfId="16840" xr:uid="{B3800E45-0173-4134-ABDE-92FE4621EBA2}"/>
    <cellStyle name="Comma [0] 7 6 2 2 2 2 6" xfId="2727" xr:uid="{1E86C33F-D1FE-4546-B47E-ECF2F4F555E2}"/>
    <cellStyle name="Comma [0] 7 6 2 2 2 2 6 2" xfId="7853" xr:uid="{8B1715A1-EB07-4456-914C-CFFEAE07F77A}"/>
    <cellStyle name="Comma [0] 7 6 2 2 2 2 6 2 2" xfId="23263" xr:uid="{56E5B1CB-55C1-4ED1-A6DE-9B5F29DCAD1D}"/>
    <cellStyle name="Comma [0] 7 6 2 2 2 2 6 3" xfId="12996" xr:uid="{8EB26F46-ECDF-46A4-B94C-AA31AD3A061B}"/>
    <cellStyle name="Comma [0] 7 6 2 2 2 2 6 3 2" xfId="28406" xr:uid="{6EC78B72-DA4B-481E-A0A8-34554E9DC99B}"/>
    <cellStyle name="Comma [0] 7 6 2 2 2 2 6 4" xfId="18137" xr:uid="{02ED8420-A38B-4848-9126-66A25BBDD07F}"/>
    <cellStyle name="Comma [0] 7 6 2 2 2 2 7" xfId="5305" xr:uid="{47525EA6-CD54-4F91-A927-AE946C573B56}"/>
    <cellStyle name="Comma [0] 7 6 2 2 2 2 7 2" xfId="20715" xr:uid="{1394D266-B9EC-42E9-B2B0-756A82EE6254}"/>
    <cellStyle name="Comma [0] 7 6 2 2 2 2 8" xfId="10448" xr:uid="{7FDD1148-71C4-4BF4-A223-FF0858F39E2A}"/>
    <cellStyle name="Comma [0] 7 6 2 2 2 2 8 2" xfId="25858" xr:uid="{BBB62043-52D0-4A9D-9B53-C3C1FD6AE8B3}"/>
    <cellStyle name="Comma [0] 7 6 2 2 2 2 9" xfId="15589" xr:uid="{DFAA9CDD-94D8-4D18-8A4B-48579CF3760F}"/>
    <cellStyle name="Comma [0] 7 6 2 2 2 3" xfId="226" xr:uid="{06CC324C-15A9-4F27-9810-54184BF07909}"/>
    <cellStyle name="Comma [0] 7 6 2 2 2 3 2" xfId="522" xr:uid="{89639AC7-5057-4D62-AD88-83871981B238}"/>
    <cellStyle name="Comma [0] 7 6 2 2 2 3 2 2" xfId="1134" xr:uid="{32D62AB3-68D4-405B-82E3-AC733B8283C8}"/>
    <cellStyle name="Comma [0] 7 6 2 2 2 3 2 2 2" xfId="2386" xr:uid="{435D755A-B7AD-47FE-8F81-E91DCB3FA12E}"/>
    <cellStyle name="Comma [0] 7 6 2 2 2 3 2 2 2 2" xfId="4954" xr:uid="{3DBE8940-4D77-4369-AB7F-A98CAEFE913D}"/>
    <cellStyle name="Comma [0] 7 6 2 2 2 3 2 2 2 2 2" xfId="10080" xr:uid="{446C7CB0-9A3F-4F59-BE25-340D2BF51993}"/>
    <cellStyle name="Comma [0] 7 6 2 2 2 3 2 2 2 2 2 2" xfId="25490" xr:uid="{A93AFB65-3FC2-4EC5-BBE7-E546CE67C7BA}"/>
    <cellStyle name="Comma [0] 7 6 2 2 2 3 2 2 2 2 3" xfId="15223" xr:uid="{BF43DC9F-2725-4E3E-8278-8132F1506FBC}"/>
    <cellStyle name="Comma [0] 7 6 2 2 2 3 2 2 2 2 3 2" xfId="30633" xr:uid="{FA3ABB0E-6DCB-41D6-A7D8-CD4A057637B9}"/>
    <cellStyle name="Comma [0] 7 6 2 2 2 3 2 2 2 2 4" xfId="20364" xr:uid="{5B27F8E4-D43C-4230-A65C-27070DDC7A22}"/>
    <cellStyle name="Comma [0] 7 6 2 2 2 3 2 2 2 3" xfId="7532" xr:uid="{F62CA8BC-4B5E-427D-A19E-2C0BC318A291}"/>
    <cellStyle name="Comma [0] 7 6 2 2 2 3 2 2 2 3 2" xfId="22942" xr:uid="{3A42718B-A7FE-4F1E-B223-032C937A3E7D}"/>
    <cellStyle name="Comma [0] 7 6 2 2 2 3 2 2 2 4" xfId="12675" xr:uid="{1BE7C02E-4C48-4658-8769-C671B93AAA16}"/>
    <cellStyle name="Comma [0] 7 6 2 2 2 3 2 2 2 4 2" xfId="28085" xr:uid="{41540141-7F22-4D79-9297-A23559238746}"/>
    <cellStyle name="Comma [0] 7 6 2 2 2 3 2 2 2 5" xfId="17816" xr:uid="{326DB212-1399-4E34-8699-79D0E9FED893}"/>
    <cellStyle name="Comma [0] 7 6 2 2 2 3 2 2 3" xfId="3703" xr:uid="{E3C88A5B-1A50-4309-88C7-32F4E57BD45E}"/>
    <cellStyle name="Comma [0] 7 6 2 2 2 3 2 2 3 2" xfId="8829" xr:uid="{FBE7F7FE-D527-45EC-BD28-865428B2E50E}"/>
    <cellStyle name="Comma [0] 7 6 2 2 2 3 2 2 3 2 2" xfId="24239" xr:uid="{F43C4AE7-FB50-4DBE-8957-39153087EABC}"/>
    <cellStyle name="Comma [0] 7 6 2 2 2 3 2 2 3 3" xfId="13972" xr:uid="{978F7A6D-7235-4736-8BBB-1BBDA3264F7A}"/>
    <cellStyle name="Comma [0] 7 6 2 2 2 3 2 2 3 3 2" xfId="29382" xr:uid="{3A6818B0-8114-4164-8817-176792809FBC}"/>
    <cellStyle name="Comma [0] 7 6 2 2 2 3 2 2 3 4" xfId="19113" xr:uid="{BF39ADF9-4F9D-4C44-899D-DE979FDE1DA8}"/>
    <cellStyle name="Comma [0] 7 6 2 2 2 3 2 2 4" xfId="6281" xr:uid="{7993B75E-2299-4562-A6BB-6DBBAA9B634C}"/>
    <cellStyle name="Comma [0] 7 6 2 2 2 3 2 2 4 2" xfId="21691" xr:uid="{4836DF58-E8AE-4806-9E4D-338C024F4547}"/>
    <cellStyle name="Comma [0] 7 6 2 2 2 3 2 2 5" xfId="11424" xr:uid="{6FCC6988-2BC5-4EFC-AB62-10BF802D4DAD}"/>
    <cellStyle name="Comma [0] 7 6 2 2 2 3 2 2 5 2" xfId="26834" xr:uid="{58B119FC-37C0-46FC-BB29-6FAB8EA34565}"/>
    <cellStyle name="Comma [0] 7 6 2 2 2 3 2 2 6" xfId="16565" xr:uid="{F602E2C6-6692-42F0-82B4-26DCCF93F8A0}"/>
    <cellStyle name="Comma [0] 7 6 2 2 2 3 2 3" xfId="1775" xr:uid="{DC0DFD81-D66C-4329-AE1C-162D2C331F02}"/>
    <cellStyle name="Comma [0] 7 6 2 2 2 3 2 3 2" xfId="4343" xr:uid="{A7681E54-941E-4A12-A7FB-7EC0BFB18A9D}"/>
    <cellStyle name="Comma [0] 7 6 2 2 2 3 2 3 2 2" xfId="9469" xr:uid="{15D2BAF6-AC9B-4D23-99BB-8F59AC3079D8}"/>
    <cellStyle name="Comma [0] 7 6 2 2 2 3 2 3 2 2 2" xfId="24879" xr:uid="{DD41D3AC-B1B9-40B8-8AB9-626EB0B0DD93}"/>
    <cellStyle name="Comma [0] 7 6 2 2 2 3 2 3 2 3" xfId="14612" xr:uid="{F61F0A6E-244A-4932-83B3-19522FB55842}"/>
    <cellStyle name="Comma [0] 7 6 2 2 2 3 2 3 2 3 2" xfId="30022" xr:uid="{587CCE59-6D87-433E-BA69-591ADC53EA6F}"/>
    <cellStyle name="Comma [0] 7 6 2 2 2 3 2 3 2 4" xfId="19753" xr:uid="{9151C4A8-7319-4EC6-990F-EFCA81931CDF}"/>
    <cellStyle name="Comma [0] 7 6 2 2 2 3 2 3 3" xfId="6921" xr:uid="{21888A25-E43C-4D77-9C55-168092ACE7DD}"/>
    <cellStyle name="Comma [0] 7 6 2 2 2 3 2 3 3 2" xfId="22331" xr:uid="{6231F01E-DBBA-4B32-B9C2-B5C9F5D46EE5}"/>
    <cellStyle name="Comma [0] 7 6 2 2 2 3 2 3 4" xfId="12064" xr:uid="{D4B519C1-4D73-415E-92DB-39B5503F93B9}"/>
    <cellStyle name="Comma [0] 7 6 2 2 2 3 2 3 4 2" xfId="27474" xr:uid="{F80114C4-13DA-4E54-AC98-079E77ECBE36}"/>
    <cellStyle name="Comma [0] 7 6 2 2 2 3 2 3 5" xfId="17205" xr:uid="{F3570C48-F5A5-4562-AB93-F2581F4F1038}"/>
    <cellStyle name="Comma [0] 7 6 2 2 2 3 2 4" xfId="3092" xr:uid="{0EB3F24F-8B49-4C01-9016-446ADBC9AFED}"/>
    <cellStyle name="Comma [0] 7 6 2 2 2 3 2 4 2" xfId="8218" xr:uid="{4C4900A3-6F92-416F-8708-2167C7673948}"/>
    <cellStyle name="Comma [0] 7 6 2 2 2 3 2 4 2 2" xfId="23628" xr:uid="{F95D066B-A857-4C89-83BB-E527A9F8A3E0}"/>
    <cellStyle name="Comma [0] 7 6 2 2 2 3 2 4 3" xfId="13361" xr:uid="{9689A7A4-4C69-4929-9972-4A8D7F4F4AB7}"/>
    <cellStyle name="Comma [0] 7 6 2 2 2 3 2 4 3 2" xfId="28771" xr:uid="{1CD001AE-61E3-4F13-AA75-7359BE3112AE}"/>
    <cellStyle name="Comma [0] 7 6 2 2 2 3 2 4 4" xfId="18502" xr:uid="{AC5B9A38-FE28-4928-B030-A1997F8BD30C}"/>
    <cellStyle name="Comma [0] 7 6 2 2 2 3 2 5" xfId="5670" xr:uid="{250F9AB0-3263-419A-834C-3DD7A0D10245}"/>
    <cellStyle name="Comma [0] 7 6 2 2 2 3 2 5 2" xfId="21080" xr:uid="{2B2B538C-ED00-494B-88B2-F2BE91BA49D3}"/>
    <cellStyle name="Comma [0] 7 6 2 2 2 3 2 6" xfId="10813" xr:uid="{026ABA53-6477-4E0E-8C7B-865D0D09AC17}"/>
    <cellStyle name="Comma [0] 7 6 2 2 2 3 2 6 2" xfId="26223" xr:uid="{A68CDA5F-1059-4E71-91C6-66DCA2EE7A44}"/>
    <cellStyle name="Comma [0] 7 6 2 2 2 3 2 7" xfId="15954" xr:uid="{6B738C3C-E0BD-47AB-B808-FD0F7C8184CD}"/>
    <cellStyle name="Comma [0] 7 6 2 2 2 3 3" xfId="839" xr:uid="{A05F122A-60E2-442B-82F0-B6AA94F524BD}"/>
    <cellStyle name="Comma [0] 7 6 2 2 2 3 3 2" xfId="2091" xr:uid="{7EE6F50E-A73E-4110-98DF-C63A5A83EBDD}"/>
    <cellStyle name="Comma [0] 7 6 2 2 2 3 3 2 2" xfId="4659" xr:uid="{3A883186-A7E6-45EE-8C4B-EB3CFA557F92}"/>
    <cellStyle name="Comma [0] 7 6 2 2 2 3 3 2 2 2" xfId="9785" xr:uid="{00D33480-1D2C-4889-970B-40D694C12484}"/>
    <cellStyle name="Comma [0] 7 6 2 2 2 3 3 2 2 2 2" xfId="25195" xr:uid="{CA7FF820-F413-47A9-9F89-EF23B2801010}"/>
    <cellStyle name="Comma [0] 7 6 2 2 2 3 3 2 2 3" xfId="14928" xr:uid="{84CDEA0D-2BD7-46C4-9B01-0AB90AA72551}"/>
    <cellStyle name="Comma [0] 7 6 2 2 2 3 3 2 2 3 2" xfId="30338" xr:uid="{E42AB574-A689-4D7A-B195-BADFFC1496E8}"/>
    <cellStyle name="Comma [0] 7 6 2 2 2 3 3 2 2 4" xfId="20069" xr:uid="{BA614393-7DAE-4541-98F4-C74AFB9AC540}"/>
    <cellStyle name="Comma [0] 7 6 2 2 2 3 3 2 3" xfId="7237" xr:uid="{1E093768-4208-46DC-8C1A-B085203F375B}"/>
    <cellStyle name="Comma [0] 7 6 2 2 2 3 3 2 3 2" xfId="22647" xr:uid="{CF1DAA25-6E2D-4F96-9CCD-E32655CAF2BD}"/>
    <cellStyle name="Comma [0] 7 6 2 2 2 3 3 2 4" xfId="12380" xr:uid="{5FBD9F37-7B78-4E99-9EC3-7C35E6A73F00}"/>
    <cellStyle name="Comma [0] 7 6 2 2 2 3 3 2 4 2" xfId="27790" xr:uid="{DBCA3F4A-BE3A-4458-B7F3-D5673889B4CD}"/>
    <cellStyle name="Comma [0] 7 6 2 2 2 3 3 2 5" xfId="17521" xr:uid="{C6225675-836D-4D2E-91EE-698EB3880495}"/>
    <cellStyle name="Comma [0] 7 6 2 2 2 3 3 3" xfId="3408" xr:uid="{4E317FB4-5B4E-49CB-A506-9D54216A3308}"/>
    <cellStyle name="Comma [0] 7 6 2 2 2 3 3 3 2" xfId="8534" xr:uid="{C1342110-DCF9-47CA-9BFD-0E93545FEE26}"/>
    <cellStyle name="Comma [0] 7 6 2 2 2 3 3 3 2 2" xfId="23944" xr:uid="{2162CCBA-DF1A-4FFA-8B10-8C4780CAAD0B}"/>
    <cellStyle name="Comma [0] 7 6 2 2 2 3 3 3 3" xfId="13677" xr:uid="{0FD8CCE3-22EA-4D39-9886-A03CE84A7A61}"/>
    <cellStyle name="Comma [0] 7 6 2 2 2 3 3 3 3 2" xfId="29087" xr:uid="{EAFEBAA1-7DA9-4156-8F48-4EE78ABA9E7F}"/>
    <cellStyle name="Comma [0] 7 6 2 2 2 3 3 3 4" xfId="18818" xr:uid="{DD31ED58-5244-4201-A2B0-A2A1B2F34C5A}"/>
    <cellStyle name="Comma [0] 7 6 2 2 2 3 3 4" xfId="5986" xr:uid="{D8B14061-B2BB-46E6-BF1B-0318378A2B5D}"/>
    <cellStyle name="Comma [0] 7 6 2 2 2 3 3 4 2" xfId="21396" xr:uid="{066ADB60-4C3B-44EC-A45C-8A78888F63FA}"/>
    <cellStyle name="Comma [0] 7 6 2 2 2 3 3 5" xfId="11129" xr:uid="{934872DF-B820-4AED-B42E-EA168EAF61D0}"/>
    <cellStyle name="Comma [0] 7 6 2 2 2 3 3 5 2" xfId="26539" xr:uid="{4A2F769D-F648-4C23-89FA-06F176455BCB}"/>
    <cellStyle name="Comma [0] 7 6 2 2 2 3 3 6" xfId="16270" xr:uid="{6F3A9682-DDFE-4939-9E57-DE042314EBDB}"/>
    <cellStyle name="Comma [0] 7 6 2 2 2 3 4" xfId="1480" xr:uid="{E66088D1-A1CE-4D40-A85C-95549D77EF7E}"/>
    <cellStyle name="Comma [0] 7 6 2 2 2 3 4 2" xfId="4048" xr:uid="{235FBD6B-3D1B-45CB-99A2-23E494375D66}"/>
    <cellStyle name="Comma [0] 7 6 2 2 2 3 4 2 2" xfId="9174" xr:uid="{4A3E0608-D8F1-4E1D-BBAD-D5942E5341B0}"/>
    <cellStyle name="Comma [0] 7 6 2 2 2 3 4 2 2 2" xfId="24584" xr:uid="{78230B9E-E648-42FB-88D5-151F1D9D2A5F}"/>
    <cellStyle name="Comma [0] 7 6 2 2 2 3 4 2 3" xfId="14317" xr:uid="{339892C2-C57C-4721-8010-484F84E344E2}"/>
    <cellStyle name="Comma [0] 7 6 2 2 2 3 4 2 3 2" xfId="29727" xr:uid="{AE1EA85C-841E-45C2-BFF8-7F8830A98AAC}"/>
    <cellStyle name="Comma [0] 7 6 2 2 2 3 4 2 4" xfId="19458" xr:uid="{DCD6629B-594E-46D0-8AEA-77ACDD80AD30}"/>
    <cellStyle name="Comma [0] 7 6 2 2 2 3 4 3" xfId="6626" xr:uid="{AA8ADDB5-72C3-4193-8E1F-722C9069583C}"/>
    <cellStyle name="Comma [0] 7 6 2 2 2 3 4 3 2" xfId="22036" xr:uid="{70EC7239-5876-41FA-A6DB-D45BF4BC3A86}"/>
    <cellStyle name="Comma [0] 7 6 2 2 2 3 4 4" xfId="11769" xr:uid="{2EEADC8A-A567-43F7-9727-2810D30172C1}"/>
    <cellStyle name="Comma [0] 7 6 2 2 2 3 4 4 2" xfId="27179" xr:uid="{766C8AF1-D173-401C-9986-C1CE840F0B88}"/>
    <cellStyle name="Comma [0] 7 6 2 2 2 3 4 5" xfId="16910" xr:uid="{163B01D9-4782-460B-9119-B8FA016A7183}"/>
    <cellStyle name="Comma [0] 7 6 2 2 2 3 5" xfId="2797" xr:uid="{FB39D961-6779-41D0-80EF-3C4CB1A67F51}"/>
    <cellStyle name="Comma [0] 7 6 2 2 2 3 5 2" xfId="7923" xr:uid="{8DE620A0-09DB-4413-8111-A68CB3CBCD81}"/>
    <cellStyle name="Comma [0] 7 6 2 2 2 3 5 2 2" xfId="23333" xr:uid="{718D2D5D-A20D-4F87-90D8-4C3430BF47CC}"/>
    <cellStyle name="Comma [0] 7 6 2 2 2 3 5 3" xfId="13066" xr:uid="{28C11D41-96D2-4A18-A254-9DABE63B3266}"/>
    <cellStyle name="Comma [0] 7 6 2 2 2 3 5 3 2" xfId="28476" xr:uid="{B6F6874A-6EC1-4B2D-9246-1EA2F1091D0B}"/>
    <cellStyle name="Comma [0] 7 6 2 2 2 3 5 4" xfId="18207" xr:uid="{E20B780B-28A1-4383-9A96-AC21BEB219A0}"/>
    <cellStyle name="Comma [0] 7 6 2 2 2 3 6" xfId="5375" xr:uid="{0DB6539B-D24F-4152-A801-D2D1103DC5C5}"/>
    <cellStyle name="Comma [0] 7 6 2 2 2 3 6 2" xfId="20785" xr:uid="{C1EB6505-06FB-48BB-998D-B1F404784A53}"/>
    <cellStyle name="Comma [0] 7 6 2 2 2 3 7" xfId="10518" xr:uid="{3E39C0AE-3097-4902-86BC-C29918F64ED5}"/>
    <cellStyle name="Comma [0] 7 6 2 2 2 3 7 2" xfId="25928" xr:uid="{6CCF5A34-E4E4-43DE-9D99-75A95F67A5AC}"/>
    <cellStyle name="Comma [0] 7 6 2 2 2 3 8" xfId="15659" xr:uid="{5E2C8BA5-E593-4D11-8A26-7689D3A9072E}"/>
    <cellStyle name="Comma [0] 7 6 2 2 2 4" xfId="380" xr:uid="{34FE2F0E-F906-4892-97C2-A725FF14BA8C}"/>
    <cellStyle name="Comma [0] 7 6 2 2 2 4 2" xfId="992" xr:uid="{B060AFE8-F4F4-412E-BEB8-342405554ACE}"/>
    <cellStyle name="Comma [0] 7 6 2 2 2 4 2 2" xfId="2244" xr:uid="{3D581DEF-B207-4904-BCD9-DB7E6BA51E24}"/>
    <cellStyle name="Comma [0] 7 6 2 2 2 4 2 2 2" xfId="4812" xr:uid="{10CD51A4-049D-467E-940D-B5F002A75722}"/>
    <cellStyle name="Comma [0] 7 6 2 2 2 4 2 2 2 2" xfId="9938" xr:uid="{F2A35469-E2E0-457F-9C20-95411078BFD3}"/>
    <cellStyle name="Comma [0] 7 6 2 2 2 4 2 2 2 2 2" xfId="25348" xr:uid="{AA50B455-31BE-41CB-9810-94856177EB75}"/>
    <cellStyle name="Comma [0] 7 6 2 2 2 4 2 2 2 3" xfId="15081" xr:uid="{F0C16209-4AEF-45A3-86BB-423767E51864}"/>
    <cellStyle name="Comma [0] 7 6 2 2 2 4 2 2 2 3 2" xfId="30491" xr:uid="{8AE1DF53-8369-4D22-9BEF-4F5F8DE5D8E9}"/>
    <cellStyle name="Comma [0] 7 6 2 2 2 4 2 2 2 4" xfId="20222" xr:uid="{9F0A2B1D-655D-40BF-9520-7D2266EC4F00}"/>
    <cellStyle name="Comma [0] 7 6 2 2 2 4 2 2 3" xfId="7390" xr:uid="{B5028456-D106-4835-9AB8-0841F0064027}"/>
    <cellStyle name="Comma [0] 7 6 2 2 2 4 2 2 3 2" xfId="22800" xr:uid="{D6FCFA24-DE9E-4CA0-8CC9-4CB5109CFD8F}"/>
    <cellStyle name="Comma [0] 7 6 2 2 2 4 2 2 4" xfId="12533" xr:uid="{6133A77A-E605-4F76-906E-883FECB0DF7F}"/>
    <cellStyle name="Comma [0] 7 6 2 2 2 4 2 2 4 2" xfId="27943" xr:uid="{2C823CF9-0838-4F7C-BDD4-AB148F9B85FD}"/>
    <cellStyle name="Comma [0] 7 6 2 2 2 4 2 2 5" xfId="17674" xr:uid="{6876FE59-61E8-4293-8184-B1FA2E14BD02}"/>
    <cellStyle name="Comma [0] 7 6 2 2 2 4 2 3" xfId="3561" xr:uid="{05D91C8A-0A8C-4FAA-8B95-58C7CB33CBCB}"/>
    <cellStyle name="Comma [0] 7 6 2 2 2 4 2 3 2" xfId="8687" xr:uid="{343A7379-FE5F-482A-B31E-446C59E4FA1D}"/>
    <cellStyle name="Comma [0] 7 6 2 2 2 4 2 3 2 2" xfId="24097" xr:uid="{2CEA6DB5-4117-4005-B773-038A0E7FC207}"/>
    <cellStyle name="Comma [0] 7 6 2 2 2 4 2 3 3" xfId="13830" xr:uid="{06E6F72A-B9F9-47B2-B096-FC69DCF94540}"/>
    <cellStyle name="Comma [0] 7 6 2 2 2 4 2 3 3 2" xfId="29240" xr:uid="{A9F128DD-34F5-424C-AAEF-DB1CCC9F01BA}"/>
    <cellStyle name="Comma [0] 7 6 2 2 2 4 2 3 4" xfId="18971" xr:uid="{E3117763-E90F-4EAB-9F1E-631DE418682D}"/>
    <cellStyle name="Comma [0] 7 6 2 2 2 4 2 4" xfId="6139" xr:uid="{5E62468A-BE22-43C4-B9AC-3D798C7704EF}"/>
    <cellStyle name="Comma [0] 7 6 2 2 2 4 2 4 2" xfId="21549" xr:uid="{833367F6-DA66-48CB-99B4-9CCB88D32CDC}"/>
    <cellStyle name="Comma [0] 7 6 2 2 2 4 2 5" xfId="11282" xr:uid="{91ECEF11-668F-4E03-A9BE-A2C2E5A91BBA}"/>
    <cellStyle name="Comma [0] 7 6 2 2 2 4 2 5 2" xfId="26692" xr:uid="{CF137CFF-AF9C-4AD8-9E9E-00084BAE4765}"/>
    <cellStyle name="Comma [0] 7 6 2 2 2 4 2 6" xfId="16423" xr:uid="{36F7A2B9-FFBA-4271-B6B7-A2E594057068}"/>
    <cellStyle name="Comma [0] 7 6 2 2 2 4 3" xfId="1633" xr:uid="{BD3A91BA-66E8-4584-99B0-E12AE32BDE25}"/>
    <cellStyle name="Comma [0] 7 6 2 2 2 4 3 2" xfId="4201" xr:uid="{C303BF71-E496-4F11-A1BC-8A77805A260D}"/>
    <cellStyle name="Comma [0] 7 6 2 2 2 4 3 2 2" xfId="9327" xr:uid="{D063BB6A-84DD-4B43-88E3-1251C6C47A41}"/>
    <cellStyle name="Comma [0] 7 6 2 2 2 4 3 2 2 2" xfId="24737" xr:uid="{355B41CB-CE8D-44A4-A164-530782D63EF4}"/>
    <cellStyle name="Comma [0] 7 6 2 2 2 4 3 2 3" xfId="14470" xr:uid="{3DE6ED1E-BE36-4D92-A3B1-CED82A222170}"/>
    <cellStyle name="Comma [0] 7 6 2 2 2 4 3 2 3 2" xfId="29880" xr:uid="{5129471D-8CD9-4E29-87A9-C13D53CDFC46}"/>
    <cellStyle name="Comma [0] 7 6 2 2 2 4 3 2 4" xfId="19611" xr:uid="{815AF144-9B68-45A1-B80F-F422DDF755F1}"/>
    <cellStyle name="Comma [0] 7 6 2 2 2 4 3 3" xfId="6779" xr:uid="{89EF3D70-542F-415B-A1AF-D3E372640034}"/>
    <cellStyle name="Comma [0] 7 6 2 2 2 4 3 3 2" xfId="22189" xr:uid="{712E0DB3-4101-4DA2-848E-D1F987C7C210}"/>
    <cellStyle name="Comma [0] 7 6 2 2 2 4 3 4" xfId="11922" xr:uid="{1D8FC3F2-BDA4-4E8A-A4E2-5F61F1FAA58A}"/>
    <cellStyle name="Comma [0] 7 6 2 2 2 4 3 4 2" xfId="27332" xr:uid="{FA5F5FB2-967F-4B81-9E3A-C09E3016CFEB}"/>
    <cellStyle name="Comma [0] 7 6 2 2 2 4 3 5" xfId="17063" xr:uid="{9F3729BC-2153-4E31-98C1-9292EEBE848C}"/>
    <cellStyle name="Comma [0] 7 6 2 2 2 4 4" xfId="2950" xr:uid="{A0A11E42-64F2-400C-A6D3-DE1F04995183}"/>
    <cellStyle name="Comma [0] 7 6 2 2 2 4 4 2" xfId="8076" xr:uid="{41A69DAC-4558-4C6E-90CF-349F18E19E6D}"/>
    <cellStyle name="Comma [0] 7 6 2 2 2 4 4 2 2" xfId="23486" xr:uid="{FB1B8778-3393-4BC1-B038-C0C71F83AA46}"/>
    <cellStyle name="Comma [0] 7 6 2 2 2 4 4 3" xfId="13219" xr:uid="{216AFB66-88F6-4D45-B770-0F6DA34CD216}"/>
    <cellStyle name="Comma [0] 7 6 2 2 2 4 4 3 2" xfId="28629" xr:uid="{0876E7BE-59D8-4239-955D-D63C5D785415}"/>
    <cellStyle name="Comma [0] 7 6 2 2 2 4 4 4" xfId="18360" xr:uid="{768A7D87-078F-4B2D-B4C2-E187F5EDC426}"/>
    <cellStyle name="Comma [0] 7 6 2 2 2 4 5" xfId="5528" xr:uid="{9EF37137-57FE-48FE-B112-6FDAF3FEE3A1}"/>
    <cellStyle name="Comma [0] 7 6 2 2 2 4 5 2" xfId="20938" xr:uid="{9957C2C6-DA09-4503-A149-1C71D0054FC7}"/>
    <cellStyle name="Comma [0] 7 6 2 2 2 4 6" xfId="10671" xr:uid="{FD505ABA-363D-47C4-984B-EF680F637114}"/>
    <cellStyle name="Comma [0] 7 6 2 2 2 4 6 2" xfId="26081" xr:uid="{BD1E04AC-0A34-42CF-B43A-4B11FBA7D57D}"/>
    <cellStyle name="Comma [0] 7 6 2 2 2 4 7" xfId="15812" xr:uid="{DE35C8B4-53C3-498B-9F4C-9831AC553635}"/>
    <cellStyle name="Comma [0] 7 6 2 2 2 5" xfId="697" xr:uid="{FEEA6877-9674-4DD4-9717-4151180D3085}"/>
    <cellStyle name="Comma [0] 7 6 2 2 2 5 2" xfId="1949" xr:uid="{F52D817B-7168-4DAF-AF23-996CEFE66AE9}"/>
    <cellStyle name="Comma [0] 7 6 2 2 2 5 2 2" xfId="4517" xr:uid="{ED36CB8A-F5A9-437E-930B-710D07BC17A2}"/>
    <cellStyle name="Comma [0] 7 6 2 2 2 5 2 2 2" xfId="9643" xr:uid="{8D2F9C5E-00F9-4BA8-9489-9A521102AE55}"/>
    <cellStyle name="Comma [0] 7 6 2 2 2 5 2 2 2 2" xfId="25053" xr:uid="{F29B2611-3BB3-4BED-A8A1-BCD8A2F5F794}"/>
    <cellStyle name="Comma [0] 7 6 2 2 2 5 2 2 3" xfId="14786" xr:uid="{287397B9-4A83-4804-A86F-8FEC59DBDD9A}"/>
    <cellStyle name="Comma [0] 7 6 2 2 2 5 2 2 3 2" xfId="30196" xr:uid="{103BC7F4-76B9-4B0C-AE81-89A6B3A4061A}"/>
    <cellStyle name="Comma [0] 7 6 2 2 2 5 2 2 4" xfId="19927" xr:uid="{18A79D57-BC91-4320-8354-89895ADBA3C5}"/>
    <cellStyle name="Comma [0] 7 6 2 2 2 5 2 3" xfId="7095" xr:uid="{5A0AAAEE-1D25-488B-B990-A27D06E7B41F}"/>
    <cellStyle name="Comma [0] 7 6 2 2 2 5 2 3 2" xfId="22505" xr:uid="{F6DA0E20-0335-4265-A196-5F8B4650A6C3}"/>
    <cellStyle name="Comma [0] 7 6 2 2 2 5 2 4" xfId="12238" xr:uid="{509FD8A3-CBB2-40DE-9B66-CC091C0985FB}"/>
    <cellStyle name="Comma [0] 7 6 2 2 2 5 2 4 2" xfId="27648" xr:uid="{60187532-943A-4B30-ABF6-7A3D7FC43A8E}"/>
    <cellStyle name="Comma [0] 7 6 2 2 2 5 2 5" xfId="17379" xr:uid="{A41BB098-923F-449D-B940-511476C1399D}"/>
    <cellStyle name="Comma [0] 7 6 2 2 2 5 3" xfId="3266" xr:uid="{E9FF1E28-7745-4BAC-BCDB-79005EB60F93}"/>
    <cellStyle name="Comma [0] 7 6 2 2 2 5 3 2" xfId="8392" xr:uid="{8CCB38E5-40A0-4890-BDEC-D8EB0C959BD2}"/>
    <cellStyle name="Comma [0] 7 6 2 2 2 5 3 2 2" xfId="23802" xr:uid="{256521A4-0494-4012-BCDA-F3D0BB17362D}"/>
    <cellStyle name="Comma [0] 7 6 2 2 2 5 3 3" xfId="13535" xr:uid="{A332916B-7378-4DAB-84B5-8C59C49CB6D0}"/>
    <cellStyle name="Comma [0] 7 6 2 2 2 5 3 3 2" xfId="28945" xr:uid="{CA03129D-3411-4B69-9564-464FFA4EF220}"/>
    <cellStyle name="Comma [0] 7 6 2 2 2 5 3 4" xfId="18676" xr:uid="{640BFA3C-3F1B-456C-95AF-9AFCA38EF3BA}"/>
    <cellStyle name="Comma [0] 7 6 2 2 2 5 4" xfId="5844" xr:uid="{EE20B9FC-F0E4-4DAD-B444-F5C57FEB70AE}"/>
    <cellStyle name="Comma [0] 7 6 2 2 2 5 4 2" xfId="21254" xr:uid="{98F7C3F6-873C-4DDB-82A0-96ACC44F5D5A}"/>
    <cellStyle name="Comma [0] 7 6 2 2 2 5 5" xfId="10987" xr:uid="{5B2A176C-8AF7-46A5-B269-74154D09CDCC}"/>
    <cellStyle name="Comma [0] 7 6 2 2 2 5 5 2" xfId="26397" xr:uid="{A1314487-A4DE-4E16-9C12-849697C7F32C}"/>
    <cellStyle name="Comma [0] 7 6 2 2 2 5 6" xfId="16128" xr:uid="{D87BE46F-5421-48DC-9EEC-CDA692E4A8D8}"/>
    <cellStyle name="Comma [0] 7 6 2 2 2 6" xfId="1338" xr:uid="{A023D09D-0C73-4A8F-8D93-9ED55FE8CA69}"/>
    <cellStyle name="Comma [0] 7 6 2 2 2 6 2" xfId="3906" xr:uid="{FED79944-B1DF-4225-81B0-8DD8BE98C172}"/>
    <cellStyle name="Comma [0] 7 6 2 2 2 6 2 2" xfId="9032" xr:uid="{6D1BE44A-DB2A-4FA5-BFEA-B97C471C24D0}"/>
    <cellStyle name="Comma [0] 7 6 2 2 2 6 2 2 2" xfId="24442" xr:uid="{C99B2CEF-8010-4270-B406-EA2C1CBA87EA}"/>
    <cellStyle name="Comma [0] 7 6 2 2 2 6 2 3" xfId="14175" xr:uid="{997823BC-F3E8-4672-82D0-2AF6B5766C23}"/>
    <cellStyle name="Comma [0] 7 6 2 2 2 6 2 3 2" xfId="29585" xr:uid="{950C9234-6DFD-4744-9AB6-FFCAA3E50F05}"/>
    <cellStyle name="Comma [0] 7 6 2 2 2 6 2 4" xfId="19316" xr:uid="{240182C0-F7CD-42DB-B1BF-743AABEE2CC8}"/>
    <cellStyle name="Comma [0] 7 6 2 2 2 6 3" xfId="6484" xr:uid="{3A7F9377-E075-4A17-AA77-5B55559D6A35}"/>
    <cellStyle name="Comma [0] 7 6 2 2 2 6 3 2" xfId="21894" xr:uid="{485DEE85-1346-4B87-B1C9-C8FC4073F0CB}"/>
    <cellStyle name="Comma [0] 7 6 2 2 2 6 4" xfId="11627" xr:uid="{A79C8471-D1CC-4FB5-AD3E-148B746C5D5C}"/>
    <cellStyle name="Comma [0] 7 6 2 2 2 6 4 2" xfId="27037" xr:uid="{ACC73A40-C21B-4D9F-A585-B4182AC6F6A4}"/>
    <cellStyle name="Comma [0] 7 6 2 2 2 6 5" xfId="16768" xr:uid="{F0BF3C1A-B72E-42D2-896A-8C83AE37867D}"/>
    <cellStyle name="Comma [0] 7 6 2 2 2 7" xfId="2656" xr:uid="{C757C15C-705A-47CF-8A18-E2774B5A9B95}"/>
    <cellStyle name="Comma [0] 7 6 2 2 2 7 2" xfId="7782" xr:uid="{AD884622-BA5F-46D7-BB95-DA899D2CF9CE}"/>
    <cellStyle name="Comma [0] 7 6 2 2 2 7 2 2" xfId="23192" xr:uid="{6090E07C-DAF3-4394-B1C3-D0B90A06DF91}"/>
    <cellStyle name="Comma [0] 7 6 2 2 2 7 3" xfId="12925" xr:uid="{ED8794D7-21E6-4EDE-905A-A57426CAC98D}"/>
    <cellStyle name="Comma [0] 7 6 2 2 2 7 3 2" xfId="28335" xr:uid="{57985420-4C8D-452A-AFFA-D6CD547C6AD3}"/>
    <cellStyle name="Comma [0] 7 6 2 2 2 7 4" xfId="18066" xr:uid="{078B9844-5CA9-4565-8FB7-55B36D3B7BE5}"/>
    <cellStyle name="Comma [0] 7 6 2 2 2 8" xfId="5234" xr:uid="{9310EF73-16BB-493E-B9F8-CF0FC3E0A69A}"/>
    <cellStyle name="Comma [0] 7 6 2 2 2 8 2" xfId="20644" xr:uid="{6BB814E2-BB9A-437A-A9EC-EC037B320F5E}"/>
    <cellStyle name="Comma [0] 7 6 2 2 2 9" xfId="10377" xr:uid="{43454F67-EC10-439B-8EDD-B0BED8A839EC}"/>
    <cellStyle name="Comma [0] 7 6 2 2 2 9 2" xfId="25787" xr:uid="{54747AF8-5D52-4845-BCCB-2032B5611E41}"/>
    <cellStyle name="Comma [0] 7 6 2 2 3" xfId="120" xr:uid="{41A94981-CDA5-44FE-9760-1ED4B5FE8F1E}"/>
    <cellStyle name="Comma [0] 7 6 2 2 3 2" xfId="263" xr:uid="{5C11493C-405D-4816-9D4F-8025E41C5EE3}"/>
    <cellStyle name="Comma [0] 7 6 2 2 3 2 2" xfId="559" xr:uid="{38F1DC66-A55F-4E1D-9C01-B96E9D801060}"/>
    <cellStyle name="Comma [0] 7 6 2 2 3 2 2 2" xfId="1171" xr:uid="{2178872E-8C57-4ECF-84F2-82786CAB8B08}"/>
    <cellStyle name="Comma [0] 7 6 2 2 3 2 2 2 2" xfId="2423" xr:uid="{DA044786-35C4-4988-AD0F-5161437C8BE7}"/>
    <cellStyle name="Comma [0] 7 6 2 2 3 2 2 2 2 2" xfId="4991" xr:uid="{7C3BD684-9708-40FC-B7BF-01EA418886FA}"/>
    <cellStyle name="Comma [0] 7 6 2 2 3 2 2 2 2 2 2" xfId="10117" xr:uid="{EFFCEF7E-05D7-4655-961C-445056996736}"/>
    <cellStyle name="Comma [0] 7 6 2 2 3 2 2 2 2 2 2 2" xfId="25527" xr:uid="{2040D565-2A92-4A97-A167-7668F5D7DAC4}"/>
    <cellStyle name="Comma [0] 7 6 2 2 3 2 2 2 2 2 3" xfId="15260" xr:uid="{1BAEF8EA-09D8-4EBF-88DD-8D8034CBC1BD}"/>
    <cellStyle name="Comma [0] 7 6 2 2 3 2 2 2 2 2 3 2" xfId="30670" xr:uid="{8EC84275-5AD0-4C3B-BD81-B2F204D7D0B5}"/>
    <cellStyle name="Comma [0] 7 6 2 2 3 2 2 2 2 2 4" xfId="20401" xr:uid="{308FEF60-B202-4B1A-81C0-B9C5742E1CFB}"/>
    <cellStyle name="Comma [0] 7 6 2 2 3 2 2 2 2 3" xfId="7569" xr:uid="{2AA3B0A1-1630-468F-9DFD-9C20B322B331}"/>
    <cellStyle name="Comma [0] 7 6 2 2 3 2 2 2 2 3 2" xfId="22979" xr:uid="{576BF69A-FA3F-4635-9F5D-C3EA771139B0}"/>
    <cellStyle name="Comma [0] 7 6 2 2 3 2 2 2 2 4" xfId="12712" xr:uid="{0E7E00ED-B9CB-4FD2-AB41-1C89C1D12091}"/>
    <cellStyle name="Comma [0] 7 6 2 2 3 2 2 2 2 4 2" xfId="28122" xr:uid="{D3828199-A730-45C1-9472-60DD5DC249F0}"/>
    <cellStyle name="Comma [0] 7 6 2 2 3 2 2 2 2 5" xfId="17853" xr:uid="{38DEC0AC-522D-4011-AF21-D18C23CC7883}"/>
    <cellStyle name="Comma [0] 7 6 2 2 3 2 2 2 3" xfId="3740" xr:uid="{6DF364AA-24D2-4B1B-B9C1-DEE3131F3FB4}"/>
    <cellStyle name="Comma [0] 7 6 2 2 3 2 2 2 3 2" xfId="8866" xr:uid="{05D57BBF-CC1C-4921-9B91-A138DD20BAC2}"/>
    <cellStyle name="Comma [0] 7 6 2 2 3 2 2 2 3 2 2" xfId="24276" xr:uid="{E7FF6598-FE6D-4E96-96F7-29C195F3013D}"/>
    <cellStyle name="Comma [0] 7 6 2 2 3 2 2 2 3 3" xfId="14009" xr:uid="{D5DA1B64-F1DF-4807-AB03-6AF5EE8F24D3}"/>
    <cellStyle name="Comma [0] 7 6 2 2 3 2 2 2 3 3 2" xfId="29419" xr:uid="{1A457BE2-1D75-4C00-BDDE-3999427145C9}"/>
    <cellStyle name="Comma [0] 7 6 2 2 3 2 2 2 3 4" xfId="19150" xr:uid="{D92870CA-C63D-4AC4-84DF-D59500659D58}"/>
    <cellStyle name="Comma [0] 7 6 2 2 3 2 2 2 4" xfId="6318" xr:uid="{F2CCCB92-6FF5-435D-B3AE-D112D7028F73}"/>
    <cellStyle name="Comma [0] 7 6 2 2 3 2 2 2 4 2" xfId="21728" xr:uid="{6C1B736B-92DF-4450-A903-F1C18334D9CF}"/>
    <cellStyle name="Comma [0] 7 6 2 2 3 2 2 2 5" xfId="11461" xr:uid="{075E12E4-D92C-42C8-A9E3-E9E4F7AB887D}"/>
    <cellStyle name="Comma [0] 7 6 2 2 3 2 2 2 5 2" xfId="26871" xr:uid="{9993E7F6-8AC8-459A-8B43-66CB667828AB}"/>
    <cellStyle name="Comma [0] 7 6 2 2 3 2 2 2 6" xfId="16602" xr:uid="{71EA4824-CAAF-48A0-984B-C41261EC9BBF}"/>
    <cellStyle name="Comma [0] 7 6 2 2 3 2 2 3" xfId="1812" xr:uid="{440ACF4E-E514-4E7B-B92C-957CB47D3AEA}"/>
    <cellStyle name="Comma [0] 7 6 2 2 3 2 2 3 2" xfId="4380" xr:uid="{985E6C70-14A1-4C40-A4EE-4F2F764976BA}"/>
    <cellStyle name="Comma [0] 7 6 2 2 3 2 2 3 2 2" xfId="9506" xr:uid="{C5FA5147-6B11-4289-B0E8-8B6A75B6A31D}"/>
    <cellStyle name="Comma [0] 7 6 2 2 3 2 2 3 2 2 2" xfId="24916" xr:uid="{E4EAE8EB-DBB3-460E-9CEA-92CC629B5FCA}"/>
    <cellStyle name="Comma [0] 7 6 2 2 3 2 2 3 2 3" xfId="14649" xr:uid="{A02E5FBA-3B9B-45F4-8936-6D956BE74D66}"/>
    <cellStyle name="Comma [0] 7 6 2 2 3 2 2 3 2 3 2" xfId="30059" xr:uid="{704676F0-B6EB-4322-8673-915CDEAA0FF8}"/>
    <cellStyle name="Comma [0] 7 6 2 2 3 2 2 3 2 4" xfId="19790" xr:uid="{632232B4-FFE7-455B-BC91-F568220C6809}"/>
    <cellStyle name="Comma [0] 7 6 2 2 3 2 2 3 3" xfId="6958" xr:uid="{4040EAF2-F55F-4AA1-AAE5-ADEDE57452C9}"/>
    <cellStyle name="Comma [0] 7 6 2 2 3 2 2 3 3 2" xfId="22368" xr:uid="{E986A911-9AFA-4635-B3B4-F065C0549681}"/>
    <cellStyle name="Comma [0] 7 6 2 2 3 2 2 3 4" xfId="12101" xr:uid="{02E008F2-BC37-4996-862F-16BEE92B40CB}"/>
    <cellStyle name="Comma [0] 7 6 2 2 3 2 2 3 4 2" xfId="27511" xr:uid="{37A4166B-A965-40B2-BFAC-8CA3B29587FB}"/>
    <cellStyle name="Comma [0] 7 6 2 2 3 2 2 3 5" xfId="17242" xr:uid="{824C12A4-6A2F-42D1-A095-2A5C8A1E4360}"/>
    <cellStyle name="Comma [0] 7 6 2 2 3 2 2 4" xfId="3129" xr:uid="{1CC5F463-998D-424A-BEE2-AB59212B0327}"/>
    <cellStyle name="Comma [0] 7 6 2 2 3 2 2 4 2" xfId="8255" xr:uid="{2927F04C-13EA-450D-9671-BBFDF6A3E94C}"/>
    <cellStyle name="Comma [0] 7 6 2 2 3 2 2 4 2 2" xfId="23665" xr:uid="{BD87114A-E176-492D-8539-767153FDA779}"/>
    <cellStyle name="Comma [0] 7 6 2 2 3 2 2 4 3" xfId="13398" xr:uid="{9CD37BA8-8F2D-414D-84A3-805973D0BAA2}"/>
    <cellStyle name="Comma [0] 7 6 2 2 3 2 2 4 3 2" xfId="28808" xr:uid="{1F99E78F-0005-4B38-8078-5DBBBC25688E}"/>
    <cellStyle name="Comma [0] 7 6 2 2 3 2 2 4 4" xfId="18539" xr:uid="{CE120EBF-BD86-49EE-A749-58DF76D055DD}"/>
    <cellStyle name="Comma [0] 7 6 2 2 3 2 2 5" xfId="5707" xr:uid="{AB85DD67-DBB6-43AE-80BF-D94672D46587}"/>
    <cellStyle name="Comma [0] 7 6 2 2 3 2 2 5 2" xfId="21117" xr:uid="{E54C6065-47BA-4F56-9E3C-C09E91C39DBF}"/>
    <cellStyle name="Comma [0] 7 6 2 2 3 2 2 6" xfId="10850" xr:uid="{702A0895-2CB9-4948-B18F-EF24B079D4AD}"/>
    <cellStyle name="Comma [0] 7 6 2 2 3 2 2 6 2" xfId="26260" xr:uid="{35D644C9-77D1-4094-8C69-25B12F69BEB2}"/>
    <cellStyle name="Comma [0] 7 6 2 2 3 2 2 7" xfId="15991" xr:uid="{22B7862A-3853-4F41-BCB3-3C64C9285A0B}"/>
    <cellStyle name="Comma [0] 7 6 2 2 3 2 3" xfId="876" xr:uid="{ACFD6BCE-D283-452F-B996-970E8671DACD}"/>
    <cellStyle name="Comma [0] 7 6 2 2 3 2 3 2" xfId="2128" xr:uid="{102BACA9-AD95-44A7-8586-C981CF1D525C}"/>
    <cellStyle name="Comma [0] 7 6 2 2 3 2 3 2 2" xfId="4696" xr:uid="{F1630044-3552-45AF-A89E-639C5A681A4E}"/>
    <cellStyle name="Comma [0] 7 6 2 2 3 2 3 2 2 2" xfId="9822" xr:uid="{FD15CC99-78D7-47EA-8177-CBD4376ACE19}"/>
    <cellStyle name="Comma [0] 7 6 2 2 3 2 3 2 2 2 2" xfId="25232" xr:uid="{8FAE24A2-49E6-4475-A9A0-5621EA75BC20}"/>
    <cellStyle name="Comma [0] 7 6 2 2 3 2 3 2 2 3" xfId="14965" xr:uid="{088DEF37-725B-408E-9D89-369162B0CF31}"/>
    <cellStyle name="Comma [0] 7 6 2 2 3 2 3 2 2 3 2" xfId="30375" xr:uid="{E0C77A86-DB23-4134-99BB-83B79083B27B}"/>
    <cellStyle name="Comma [0] 7 6 2 2 3 2 3 2 2 4" xfId="20106" xr:uid="{57057A83-E2E1-428C-88C8-373771E6ECFC}"/>
    <cellStyle name="Comma [0] 7 6 2 2 3 2 3 2 3" xfId="7274" xr:uid="{5FF8F0D8-0A0C-48BA-8EDB-1C88407A11B6}"/>
    <cellStyle name="Comma [0] 7 6 2 2 3 2 3 2 3 2" xfId="22684" xr:uid="{F17F367F-FCA4-48BB-B2CB-CB3B543DEB83}"/>
    <cellStyle name="Comma [0] 7 6 2 2 3 2 3 2 4" xfId="12417" xr:uid="{2F360F05-035A-4260-A540-3F9041DC1C63}"/>
    <cellStyle name="Comma [0] 7 6 2 2 3 2 3 2 4 2" xfId="27827" xr:uid="{DF4E7675-8BB2-44C7-A296-213E86A1BC77}"/>
    <cellStyle name="Comma [0] 7 6 2 2 3 2 3 2 5" xfId="17558" xr:uid="{D9B05AA1-7402-4CA6-8C80-9D99D5F1530B}"/>
    <cellStyle name="Comma [0] 7 6 2 2 3 2 3 3" xfId="3445" xr:uid="{0E2D2DF4-4F64-4074-B28B-D6036EEFC8A0}"/>
    <cellStyle name="Comma [0] 7 6 2 2 3 2 3 3 2" xfId="8571" xr:uid="{6811E4FD-B6D3-4210-BDF4-007B6583CEDB}"/>
    <cellStyle name="Comma [0] 7 6 2 2 3 2 3 3 2 2" xfId="23981" xr:uid="{83F4CD3B-F135-4B65-BCF1-B93572F3BFFF}"/>
    <cellStyle name="Comma [0] 7 6 2 2 3 2 3 3 3" xfId="13714" xr:uid="{8BC9D166-CEC7-4068-8B2F-FFD50D4A9682}"/>
    <cellStyle name="Comma [0] 7 6 2 2 3 2 3 3 3 2" xfId="29124" xr:uid="{21B52DC0-0054-4799-A1D6-242DBB316940}"/>
    <cellStyle name="Comma [0] 7 6 2 2 3 2 3 3 4" xfId="18855" xr:uid="{6D8F6AE9-9581-40FD-B1F4-BE913A81BCC8}"/>
    <cellStyle name="Comma [0] 7 6 2 2 3 2 3 4" xfId="6023" xr:uid="{67C166A5-4739-4D48-991B-4C023FD163A0}"/>
    <cellStyle name="Comma [0] 7 6 2 2 3 2 3 4 2" xfId="21433" xr:uid="{A5763FB5-FAC6-40FC-9126-5058999CE844}"/>
    <cellStyle name="Comma [0] 7 6 2 2 3 2 3 5" xfId="11166" xr:uid="{4347694D-F8D8-4CF0-9875-02A7E19D1157}"/>
    <cellStyle name="Comma [0] 7 6 2 2 3 2 3 5 2" xfId="26576" xr:uid="{60403E22-1C12-4C11-AF81-EAA82210D101}"/>
    <cellStyle name="Comma [0] 7 6 2 2 3 2 3 6" xfId="16307" xr:uid="{4268BAB2-B546-46AB-AF45-58941B963A9B}"/>
    <cellStyle name="Comma [0] 7 6 2 2 3 2 4" xfId="1517" xr:uid="{CEB7170F-854F-461B-AA7C-703A9F3CDDBD}"/>
    <cellStyle name="Comma [0] 7 6 2 2 3 2 4 2" xfId="4085" xr:uid="{029F5EC4-731F-4573-8E43-E6CBEA975715}"/>
    <cellStyle name="Comma [0] 7 6 2 2 3 2 4 2 2" xfId="9211" xr:uid="{3D4716A2-6126-4A7C-8F65-00A34A15F835}"/>
    <cellStyle name="Comma [0] 7 6 2 2 3 2 4 2 2 2" xfId="24621" xr:uid="{992B32E7-6993-4248-8B0A-4E6119AA468F}"/>
    <cellStyle name="Comma [0] 7 6 2 2 3 2 4 2 3" xfId="14354" xr:uid="{E47C1829-0ABB-40FF-9E8A-F7633F9DABCC}"/>
    <cellStyle name="Comma [0] 7 6 2 2 3 2 4 2 3 2" xfId="29764" xr:uid="{43FE3499-CB05-4FD2-AA2D-3BB61AAA4DAD}"/>
    <cellStyle name="Comma [0] 7 6 2 2 3 2 4 2 4" xfId="19495" xr:uid="{81C0F115-E676-4F0A-B7B7-E27BE93E07CF}"/>
    <cellStyle name="Comma [0] 7 6 2 2 3 2 4 3" xfId="6663" xr:uid="{BFF3DE57-54D6-4C9B-B248-675D0D4697FB}"/>
    <cellStyle name="Comma [0] 7 6 2 2 3 2 4 3 2" xfId="22073" xr:uid="{55E72A92-C41A-41BC-8691-A66701AF110A}"/>
    <cellStyle name="Comma [0] 7 6 2 2 3 2 4 4" xfId="11806" xr:uid="{33698ECB-725D-4404-908F-BE8AFB1B6C56}"/>
    <cellStyle name="Comma [0] 7 6 2 2 3 2 4 4 2" xfId="27216" xr:uid="{4479D8CA-703B-429C-870E-7A3E599F02AC}"/>
    <cellStyle name="Comma [0] 7 6 2 2 3 2 4 5" xfId="16947" xr:uid="{772289B5-F57E-485A-85F3-B001AE854961}"/>
    <cellStyle name="Comma [0] 7 6 2 2 3 2 5" xfId="2834" xr:uid="{576B0489-913A-4441-89D3-38CDEAD67E0E}"/>
    <cellStyle name="Comma [0] 7 6 2 2 3 2 5 2" xfId="7960" xr:uid="{4847701E-C1A1-49F8-A1D9-0B6BC9128F61}"/>
    <cellStyle name="Comma [0] 7 6 2 2 3 2 5 2 2" xfId="23370" xr:uid="{23E2C557-FEA8-424B-B69F-1FB0B9B14078}"/>
    <cellStyle name="Comma [0] 7 6 2 2 3 2 5 3" xfId="13103" xr:uid="{145CE918-31F5-49FC-996E-C47015CE39CA}"/>
    <cellStyle name="Comma [0] 7 6 2 2 3 2 5 3 2" xfId="28513" xr:uid="{65123518-BB24-4CAE-AFE1-C5BB98B2D05A}"/>
    <cellStyle name="Comma [0] 7 6 2 2 3 2 5 4" xfId="18244" xr:uid="{33A3C73E-86A8-46E8-A6B9-72B79A2079C6}"/>
    <cellStyle name="Comma [0] 7 6 2 2 3 2 6" xfId="5412" xr:uid="{6D93DE62-7D07-4C9F-8C36-D649E81CDF45}"/>
    <cellStyle name="Comma [0] 7 6 2 2 3 2 6 2" xfId="20822" xr:uid="{70AFCA6B-10F8-43AB-A6A9-28AC4FA12572}"/>
    <cellStyle name="Comma [0] 7 6 2 2 3 2 7" xfId="10555" xr:uid="{78DD9854-1796-4F28-8514-ACF0709863FF}"/>
    <cellStyle name="Comma [0] 7 6 2 2 3 2 7 2" xfId="25965" xr:uid="{C019C36A-A253-442F-BC87-0A9E650A2280}"/>
    <cellStyle name="Comma [0] 7 6 2 2 3 2 8" xfId="15696" xr:uid="{218A579C-A337-4060-80FF-DDAA85FA91BA}"/>
    <cellStyle name="Comma [0] 7 6 2 2 3 3" xfId="417" xr:uid="{DB8247F9-8691-445E-A784-116F76BF5F1D}"/>
    <cellStyle name="Comma [0] 7 6 2 2 3 3 2" xfId="1029" xr:uid="{72DE45CC-E4F8-4BF3-B061-7FA7865D2A65}"/>
    <cellStyle name="Comma [0] 7 6 2 2 3 3 2 2" xfId="2281" xr:uid="{38BDAE9D-7F7D-4D94-A5F2-41B900B85A02}"/>
    <cellStyle name="Comma [0] 7 6 2 2 3 3 2 2 2" xfId="4849" xr:uid="{73B3D585-0729-4C18-9D7F-794580ED19BC}"/>
    <cellStyle name="Comma [0] 7 6 2 2 3 3 2 2 2 2" xfId="9975" xr:uid="{2FEBC683-2B2B-4986-8AF2-2730A7D34DEE}"/>
    <cellStyle name="Comma [0] 7 6 2 2 3 3 2 2 2 2 2" xfId="25385" xr:uid="{A220264D-70DC-4E14-B9C2-0BA83E09951F}"/>
    <cellStyle name="Comma [0] 7 6 2 2 3 3 2 2 2 3" xfId="15118" xr:uid="{1822A22D-9AC4-4CF4-929E-F50F0E2138C0}"/>
    <cellStyle name="Comma [0] 7 6 2 2 3 3 2 2 2 3 2" xfId="30528" xr:uid="{552F8C60-28F2-4795-BE68-3EF6B78BFAE7}"/>
    <cellStyle name="Comma [0] 7 6 2 2 3 3 2 2 2 4" xfId="20259" xr:uid="{052EBDFA-8FD4-41E8-852D-CC177DC8DDA5}"/>
    <cellStyle name="Comma [0] 7 6 2 2 3 3 2 2 3" xfId="7427" xr:uid="{F0AF7F4D-652F-4469-A733-EED8D3AD7D16}"/>
    <cellStyle name="Comma [0] 7 6 2 2 3 3 2 2 3 2" xfId="22837" xr:uid="{A1809473-49C8-410F-B1BE-ACE56E9C0C3D}"/>
    <cellStyle name="Comma [0] 7 6 2 2 3 3 2 2 4" xfId="12570" xr:uid="{5AFD5802-D199-47B9-820D-7AA279AB7EF2}"/>
    <cellStyle name="Comma [0] 7 6 2 2 3 3 2 2 4 2" xfId="27980" xr:uid="{3297EB2F-C6DC-483F-9597-4094B7C12A6D}"/>
    <cellStyle name="Comma [0] 7 6 2 2 3 3 2 2 5" xfId="17711" xr:uid="{A734405D-0F38-471B-8255-E8193BFCBF6B}"/>
    <cellStyle name="Comma [0] 7 6 2 2 3 3 2 3" xfId="3598" xr:uid="{5B0E47D9-F03C-4428-A2A2-00BB0682AA71}"/>
    <cellStyle name="Comma [0] 7 6 2 2 3 3 2 3 2" xfId="8724" xr:uid="{EC832B86-4458-4548-88B4-09711C738FDE}"/>
    <cellStyle name="Comma [0] 7 6 2 2 3 3 2 3 2 2" xfId="24134" xr:uid="{7CD8B121-4E74-4B45-BB1C-8D5313E41312}"/>
    <cellStyle name="Comma [0] 7 6 2 2 3 3 2 3 3" xfId="13867" xr:uid="{7A947800-6B8D-4FC1-9F44-81AAD2E74902}"/>
    <cellStyle name="Comma [0] 7 6 2 2 3 3 2 3 3 2" xfId="29277" xr:uid="{52AC234E-1949-46EC-86D4-A4EE0716B0C1}"/>
    <cellStyle name="Comma [0] 7 6 2 2 3 3 2 3 4" xfId="19008" xr:uid="{B2405A01-E2B6-49D9-B375-1BB24A495E18}"/>
    <cellStyle name="Comma [0] 7 6 2 2 3 3 2 4" xfId="6176" xr:uid="{2B103A0D-58FC-4CF0-B002-827BA577C34C}"/>
    <cellStyle name="Comma [0] 7 6 2 2 3 3 2 4 2" xfId="21586" xr:uid="{0B9C7267-7F73-4D96-8675-9198B875736E}"/>
    <cellStyle name="Comma [0] 7 6 2 2 3 3 2 5" xfId="11319" xr:uid="{E9D6D08F-7ECC-4721-A5E0-E2ACC87814A0}"/>
    <cellStyle name="Comma [0] 7 6 2 2 3 3 2 5 2" xfId="26729" xr:uid="{A47B5E97-00A8-447A-91BD-1E207B3B2049}"/>
    <cellStyle name="Comma [0] 7 6 2 2 3 3 2 6" xfId="16460" xr:uid="{1FC7B2B3-1A1B-4A77-A267-7143D464C33B}"/>
    <cellStyle name="Comma [0] 7 6 2 2 3 3 3" xfId="1670" xr:uid="{04D266E8-7033-4F00-895B-647C4F653138}"/>
    <cellStyle name="Comma [0] 7 6 2 2 3 3 3 2" xfId="4238" xr:uid="{30196F94-E026-4DA2-9DCF-829408E2A5F0}"/>
    <cellStyle name="Comma [0] 7 6 2 2 3 3 3 2 2" xfId="9364" xr:uid="{462EC343-1FD5-4423-8805-CC628DFA4326}"/>
    <cellStyle name="Comma [0] 7 6 2 2 3 3 3 2 2 2" xfId="24774" xr:uid="{77EA42D9-CEA2-48FC-BDAA-1FF1652B513C}"/>
    <cellStyle name="Comma [0] 7 6 2 2 3 3 3 2 3" xfId="14507" xr:uid="{76E2BAED-5C28-42A2-9F0D-A6C8BC476CD2}"/>
    <cellStyle name="Comma [0] 7 6 2 2 3 3 3 2 3 2" xfId="29917" xr:uid="{5D7283C5-C265-40FB-A71A-78C43248AA00}"/>
    <cellStyle name="Comma [0] 7 6 2 2 3 3 3 2 4" xfId="19648" xr:uid="{DFFC5039-884F-4135-B2A9-07C5EF6F2B3B}"/>
    <cellStyle name="Comma [0] 7 6 2 2 3 3 3 3" xfId="6816" xr:uid="{95A586C1-9655-445D-AEF8-9C1953E15498}"/>
    <cellStyle name="Comma [0] 7 6 2 2 3 3 3 3 2" xfId="22226" xr:uid="{2B88B545-6DAF-4A86-BF2D-72616B1436C3}"/>
    <cellStyle name="Comma [0] 7 6 2 2 3 3 3 4" xfId="11959" xr:uid="{0D4D7733-49C9-4A83-A223-F79A608F20BE}"/>
    <cellStyle name="Comma [0] 7 6 2 2 3 3 3 4 2" xfId="27369" xr:uid="{4ACB35C6-5CDC-4863-9F33-760EE109AD28}"/>
    <cellStyle name="Comma [0] 7 6 2 2 3 3 3 5" xfId="17100" xr:uid="{3EE2ABA3-5D98-4874-8105-2F45D6404740}"/>
    <cellStyle name="Comma [0] 7 6 2 2 3 3 4" xfId="2987" xr:uid="{F30F67FC-CB10-40B7-A7CE-41C05289BFA6}"/>
    <cellStyle name="Comma [0] 7 6 2 2 3 3 4 2" xfId="8113" xr:uid="{10D5D7A1-413B-42D7-9A49-372CCF3960E9}"/>
    <cellStyle name="Comma [0] 7 6 2 2 3 3 4 2 2" xfId="23523" xr:uid="{E8D56115-107A-447F-A38D-6A98986C5068}"/>
    <cellStyle name="Comma [0] 7 6 2 2 3 3 4 3" xfId="13256" xr:uid="{4E45421B-4B8F-4FCB-AF78-914C5507AFC8}"/>
    <cellStyle name="Comma [0] 7 6 2 2 3 3 4 3 2" xfId="28666" xr:uid="{C7642CB9-3FC8-4B70-B6CE-0B12D96F8E26}"/>
    <cellStyle name="Comma [0] 7 6 2 2 3 3 4 4" xfId="18397" xr:uid="{3CBACCF5-CEA1-4D32-880D-51DAE814FAEE}"/>
    <cellStyle name="Comma [0] 7 6 2 2 3 3 5" xfId="5565" xr:uid="{78ECBCB6-6FE0-4F53-A2F7-361165DF4B4D}"/>
    <cellStyle name="Comma [0] 7 6 2 2 3 3 5 2" xfId="20975" xr:uid="{30354898-89C3-455D-826F-67213F87F160}"/>
    <cellStyle name="Comma [0] 7 6 2 2 3 3 6" xfId="10708" xr:uid="{1674FCEA-D22B-4B9D-9611-239B5FE626E1}"/>
    <cellStyle name="Comma [0] 7 6 2 2 3 3 6 2" xfId="26118" xr:uid="{B8E037DE-6B83-4E81-BD73-002B3EE9C967}"/>
    <cellStyle name="Comma [0] 7 6 2 2 3 3 7" xfId="15849" xr:uid="{EFFBC277-D8B2-4171-90F8-E14DC326F8D7}"/>
    <cellStyle name="Comma [0] 7 6 2 2 3 4" xfId="734" xr:uid="{35BBED8D-C217-4B48-BA02-4ADE5F3E7703}"/>
    <cellStyle name="Comma [0] 7 6 2 2 3 4 2" xfId="1986" xr:uid="{0258C183-D48B-4828-8F2A-02AACB64D280}"/>
    <cellStyle name="Comma [0] 7 6 2 2 3 4 2 2" xfId="4554" xr:uid="{F616EC50-0E91-4074-8B2A-E50EA8D062EF}"/>
    <cellStyle name="Comma [0] 7 6 2 2 3 4 2 2 2" xfId="9680" xr:uid="{97A9FF86-EE47-4087-9881-3A3981C04E64}"/>
    <cellStyle name="Comma [0] 7 6 2 2 3 4 2 2 2 2" xfId="25090" xr:uid="{62696C92-7362-493F-9764-88816F913F32}"/>
    <cellStyle name="Comma [0] 7 6 2 2 3 4 2 2 3" xfId="14823" xr:uid="{9CC714C8-D730-400F-AA02-69AC28685C78}"/>
    <cellStyle name="Comma [0] 7 6 2 2 3 4 2 2 3 2" xfId="30233" xr:uid="{9E1BBE8C-E807-4FFC-A17F-3FA2A59B77B7}"/>
    <cellStyle name="Comma [0] 7 6 2 2 3 4 2 2 4" xfId="19964" xr:uid="{2D11CB07-5712-459B-8114-35CA4DFA4329}"/>
    <cellStyle name="Comma [0] 7 6 2 2 3 4 2 3" xfId="7132" xr:uid="{9D739C8A-DE16-494C-8BA7-417B440D7EDE}"/>
    <cellStyle name="Comma [0] 7 6 2 2 3 4 2 3 2" xfId="22542" xr:uid="{6D562DF2-0B30-483D-9B1D-BDBA7FBC9059}"/>
    <cellStyle name="Comma [0] 7 6 2 2 3 4 2 4" xfId="12275" xr:uid="{B34BA50C-47B9-46C0-81D2-277DB46B6404}"/>
    <cellStyle name="Comma [0] 7 6 2 2 3 4 2 4 2" xfId="27685" xr:uid="{BA6AD3AE-91A0-4CD4-9532-7CAFB2C9E1F2}"/>
    <cellStyle name="Comma [0] 7 6 2 2 3 4 2 5" xfId="17416" xr:uid="{C85254D9-4A86-4714-9AC9-721288B93BD8}"/>
    <cellStyle name="Comma [0] 7 6 2 2 3 4 3" xfId="3303" xr:uid="{B79F4376-0F88-4D00-A9C7-DBD9EE3F1547}"/>
    <cellStyle name="Comma [0] 7 6 2 2 3 4 3 2" xfId="8429" xr:uid="{8984A56D-8A3B-49A9-A6B0-0D1BAD8ADB3D}"/>
    <cellStyle name="Comma [0] 7 6 2 2 3 4 3 2 2" xfId="23839" xr:uid="{7508FCA8-C5E2-4289-8B48-FA3FE2C0B1B0}"/>
    <cellStyle name="Comma [0] 7 6 2 2 3 4 3 3" xfId="13572" xr:uid="{B813A7AC-BF40-4194-B46F-13EF9853FA7C}"/>
    <cellStyle name="Comma [0] 7 6 2 2 3 4 3 3 2" xfId="28982" xr:uid="{0A5FF287-22B7-4125-8103-912122C0C712}"/>
    <cellStyle name="Comma [0] 7 6 2 2 3 4 3 4" xfId="18713" xr:uid="{1E082DFA-E165-46BC-8ACF-B18D2AD335A4}"/>
    <cellStyle name="Comma [0] 7 6 2 2 3 4 4" xfId="5881" xr:uid="{D9BF5749-41ED-4602-A95D-BA2343278884}"/>
    <cellStyle name="Comma [0] 7 6 2 2 3 4 4 2" xfId="21291" xr:uid="{14941C79-B334-42D2-ADB8-F13197A964FD}"/>
    <cellStyle name="Comma [0] 7 6 2 2 3 4 5" xfId="11024" xr:uid="{537038D6-31ED-4704-8533-B7137FB5BE65}"/>
    <cellStyle name="Comma [0] 7 6 2 2 3 4 5 2" xfId="26434" xr:uid="{066B7BC1-5A5E-464A-9CCA-3FA7F9A50AEE}"/>
    <cellStyle name="Comma [0] 7 6 2 2 3 4 6" xfId="16165" xr:uid="{C8E444F6-F8F2-4E94-A22C-F54E026B207C}"/>
    <cellStyle name="Comma [0] 7 6 2 2 3 5" xfId="1375" xr:uid="{55A5B18E-5761-473C-818A-79F6414A3D04}"/>
    <cellStyle name="Comma [0] 7 6 2 2 3 5 2" xfId="3943" xr:uid="{2BE7ABEB-739A-4B92-904E-59225B0F2ED9}"/>
    <cellStyle name="Comma [0] 7 6 2 2 3 5 2 2" xfId="9069" xr:uid="{2CCEE739-6B50-4A22-9A67-FFA8D13078E3}"/>
    <cellStyle name="Comma [0] 7 6 2 2 3 5 2 2 2" xfId="24479" xr:uid="{C57A53D1-FA1B-491B-A908-2FA05C4D0DCC}"/>
    <cellStyle name="Comma [0] 7 6 2 2 3 5 2 3" xfId="14212" xr:uid="{F94E56CB-B505-4558-8EEE-9E01A8297D94}"/>
    <cellStyle name="Comma [0] 7 6 2 2 3 5 2 3 2" xfId="29622" xr:uid="{354A4E6A-C427-420C-9085-07CF2EADA29E}"/>
    <cellStyle name="Comma [0] 7 6 2 2 3 5 2 4" xfId="19353" xr:uid="{8AE9E5BA-DF05-4076-8FF1-F135EB1BC1B0}"/>
    <cellStyle name="Comma [0] 7 6 2 2 3 5 3" xfId="6521" xr:uid="{A21E55D1-E0B6-444D-88ED-8BFC72861C27}"/>
    <cellStyle name="Comma [0] 7 6 2 2 3 5 3 2" xfId="21931" xr:uid="{DD38CBE0-0EFE-42F5-8F7C-3FC4027D31C6}"/>
    <cellStyle name="Comma [0] 7 6 2 2 3 5 4" xfId="11664" xr:uid="{58FDC443-9949-418E-9A4C-FE57DFE9E630}"/>
    <cellStyle name="Comma [0] 7 6 2 2 3 5 4 2" xfId="27074" xr:uid="{DE62A098-0D33-4E05-BF22-CFDB58297234}"/>
    <cellStyle name="Comma [0] 7 6 2 2 3 5 5" xfId="16805" xr:uid="{22ADC53F-A4EF-4A90-8289-6EB6014F41C4}"/>
    <cellStyle name="Comma [0] 7 6 2 2 3 6" xfId="2692" xr:uid="{BE926AE1-DF46-4591-860B-3E38337E0044}"/>
    <cellStyle name="Comma [0] 7 6 2 2 3 6 2" xfId="7818" xr:uid="{5659FB60-9827-4939-8479-B12E3358015A}"/>
    <cellStyle name="Comma [0] 7 6 2 2 3 6 2 2" xfId="23228" xr:uid="{42746977-180C-4FCC-80EC-8268050ECE55}"/>
    <cellStyle name="Comma [0] 7 6 2 2 3 6 3" xfId="12961" xr:uid="{FD9604DC-859A-4485-B588-72958D9FB3F2}"/>
    <cellStyle name="Comma [0] 7 6 2 2 3 6 3 2" xfId="28371" xr:uid="{0D50CDC1-F822-4787-AAAC-C59323F72A2D}"/>
    <cellStyle name="Comma [0] 7 6 2 2 3 6 4" xfId="18102" xr:uid="{D1D80FA9-DA60-4411-AB00-351F5582D01D}"/>
    <cellStyle name="Comma [0] 7 6 2 2 3 7" xfId="5270" xr:uid="{758465D3-9EA7-4827-90CA-2208185F44EF}"/>
    <cellStyle name="Comma [0] 7 6 2 2 3 7 2" xfId="20680" xr:uid="{8DAEAC46-01EB-4463-85A5-591DE00FEAA8}"/>
    <cellStyle name="Comma [0] 7 6 2 2 3 8" xfId="10413" xr:uid="{8B21D12B-20E2-4218-B5D0-9C29244D8B8F}"/>
    <cellStyle name="Comma [0] 7 6 2 2 3 8 2" xfId="25823" xr:uid="{95F9BCED-D507-4DBF-A252-A4731FD9632F}"/>
    <cellStyle name="Comma [0] 7 6 2 2 3 9" xfId="15554" xr:uid="{67BB63F2-7B5A-4347-B870-2B1798D9B1EC}"/>
    <cellStyle name="Comma [0] 7 6 2 2 4" xfId="190" xr:uid="{EB3C7E54-C90B-4CED-B527-47F464658A88}"/>
    <cellStyle name="Comma [0] 7 6 2 2 4 2" xfId="487" xr:uid="{2413F130-F8FF-4BF2-8BBD-25BBB0A09199}"/>
    <cellStyle name="Comma [0] 7 6 2 2 4 2 2" xfId="1099" xr:uid="{D213DA42-CFD2-46FE-AE69-856EAE6DE58C}"/>
    <cellStyle name="Comma [0] 7 6 2 2 4 2 2 2" xfId="2351" xr:uid="{2C01821D-5078-485B-8C0B-C402A5829DC1}"/>
    <cellStyle name="Comma [0] 7 6 2 2 4 2 2 2 2" xfId="4919" xr:uid="{210B1EE7-02C4-4F5F-8ED8-66D5E3A08F62}"/>
    <cellStyle name="Comma [0] 7 6 2 2 4 2 2 2 2 2" xfId="10045" xr:uid="{A1252F6B-2034-43CB-B749-44893519A5B9}"/>
    <cellStyle name="Comma [0] 7 6 2 2 4 2 2 2 2 2 2" xfId="25455" xr:uid="{AEA30A75-8E51-45F7-807F-EDA32419924A}"/>
    <cellStyle name="Comma [0] 7 6 2 2 4 2 2 2 2 3" xfId="15188" xr:uid="{2DB243C5-DC16-4650-802F-0E87BA4B08BE}"/>
    <cellStyle name="Comma [0] 7 6 2 2 4 2 2 2 2 3 2" xfId="30598" xr:uid="{10A6C3CC-524F-41FE-8B5B-E2EDFDEB1C37}"/>
    <cellStyle name="Comma [0] 7 6 2 2 4 2 2 2 2 4" xfId="20329" xr:uid="{875E1CB0-041F-4839-80D1-59138B045F29}"/>
    <cellStyle name="Comma [0] 7 6 2 2 4 2 2 2 3" xfId="7497" xr:uid="{9AFD5AE6-6BB7-4FE9-9190-014EA3E5AD65}"/>
    <cellStyle name="Comma [0] 7 6 2 2 4 2 2 2 3 2" xfId="22907" xr:uid="{D6A46C82-94A3-41F8-BE90-6F62E22DE173}"/>
    <cellStyle name="Comma [0] 7 6 2 2 4 2 2 2 4" xfId="12640" xr:uid="{44415593-6B47-44D7-AD4E-2B9A5AC2B821}"/>
    <cellStyle name="Comma [0] 7 6 2 2 4 2 2 2 4 2" xfId="28050" xr:uid="{54941701-1B27-4C17-A08B-B68FCD669742}"/>
    <cellStyle name="Comma [0] 7 6 2 2 4 2 2 2 5" xfId="17781" xr:uid="{27EBF17A-F116-4A65-BC10-AEC4598A5B7E}"/>
    <cellStyle name="Comma [0] 7 6 2 2 4 2 2 3" xfId="3668" xr:uid="{9A90346D-B9F1-4325-BEE4-BAD3B9BA91E8}"/>
    <cellStyle name="Comma [0] 7 6 2 2 4 2 2 3 2" xfId="8794" xr:uid="{215FEFF9-6CD6-4586-8652-2888ED3B9C9C}"/>
    <cellStyle name="Comma [0] 7 6 2 2 4 2 2 3 2 2" xfId="24204" xr:uid="{1D8F6FFD-F422-4E17-A4FC-833B538FA3E1}"/>
    <cellStyle name="Comma [0] 7 6 2 2 4 2 2 3 3" xfId="13937" xr:uid="{D9018011-F26C-4A12-BEA4-60A46A3F6E12}"/>
    <cellStyle name="Comma [0] 7 6 2 2 4 2 2 3 3 2" xfId="29347" xr:uid="{FC5A4DB2-12FD-4F73-83E4-8A848119FEE1}"/>
    <cellStyle name="Comma [0] 7 6 2 2 4 2 2 3 4" xfId="19078" xr:uid="{CC346485-9D09-43E5-A507-94AE38F4698A}"/>
    <cellStyle name="Comma [0] 7 6 2 2 4 2 2 4" xfId="6246" xr:uid="{1195822A-CA1F-4FCF-AC14-1AA140DFE57A}"/>
    <cellStyle name="Comma [0] 7 6 2 2 4 2 2 4 2" xfId="21656" xr:uid="{2F67473D-B50B-4617-85B8-AAB9289D7A49}"/>
    <cellStyle name="Comma [0] 7 6 2 2 4 2 2 5" xfId="11389" xr:uid="{C5E0E77F-72E0-41F9-B66A-E1B98A90F532}"/>
    <cellStyle name="Comma [0] 7 6 2 2 4 2 2 5 2" xfId="26799" xr:uid="{FA46EDC6-4838-4F10-AD9F-5971E0F73A62}"/>
    <cellStyle name="Comma [0] 7 6 2 2 4 2 2 6" xfId="16530" xr:uid="{D0D17924-D9C7-4710-BA2A-A1FF05722260}"/>
    <cellStyle name="Comma [0] 7 6 2 2 4 2 3" xfId="1740" xr:uid="{FDB6063D-336D-4377-9EFA-04FF23F53F50}"/>
    <cellStyle name="Comma [0] 7 6 2 2 4 2 3 2" xfId="4308" xr:uid="{17C73E1C-23A0-42BC-ABAE-891617095C2E}"/>
    <cellStyle name="Comma [0] 7 6 2 2 4 2 3 2 2" xfId="9434" xr:uid="{30188A66-F47C-487F-AB51-7FC2B2A8C71F}"/>
    <cellStyle name="Comma [0] 7 6 2 2 4 2 3 2 2 2" xfId="24844" xr:uid="{6238FC21-567A-4924-8B10-FBD9462778C6}"/>
    <cellStyle name="Comma [0] 7 6 2 2 4 2 3 2 3" xfId="14577" xr:uid="{47D1A9F7-7A53-433A-8944-B708E714ADB3}"/>
    <cellStyle name="Comma [0] 7 6 2 2 4 2 3 2 3 2" xfId="29987" xr:uid="{0508000B-F7B5-4FE0-BB2B-930DC403E903}"/>
    <cellStyle name="Comma [0] 7 6 2 2 4 2 3 2 4" xfId="19718" xr:uid="{FEC1573F-9FC8-4BEC-AC0F-69FFD92ED4A6}"/>
    <cellStyle name="Comma [0] 7 6 2 2 4 2 3 3" xfId="6886" xr:uid="{CC8C8E7E-4418-4576-9D9A-B3E385A6C67C}"/>
    <cellStyle name="Comma [0] 7 6 2 2 4 2 3 3 2" xfId="22296" xr:uid="{9FBBA8E9-B27F-4C1D-A278-4D7B5A9C3E44}"/>
    <cellStyle name="Comma [0] 7 6 2 2 4 2 3 4" xfId="12029" xr:uid="{7E4BC260-1994-41F0-9655-497BD6D8BC1E}"/>
    <cellStyle name="Comma [0] 7 6 2 2 4 2 3 4 2" xfId="27439" xr:uid="{6894FFA9-7755-4EC7-8508-16E503A81406}"/>
    <cellStyle name="Comma [0] 7 6 2 2 4 2 3 5" xfId="17170" xr:uid="{DCD20E14-35CC-4690-AEB8-DA171530C0D3}"/>
    <cellStyle name="Comma [0] 7 6 2 2 4 2 4" xfId="3057" xr:uid="{7FE1870C-4E5D-4801-8E82-FEB3F92ED813}"/>
    <cellStyle name="Comma [0] 7 6 2 2 4 2 4 2" xfId="8183" xr:uid="{F2C8B341-5BC5-48A9-AA4C-4297F170ECEE}"/>
    <cellStyle name="Comma [0] 7 6 2 2 4 2 4 2 2" xfId="23593" xr:uid="{1A204CF4-9F7C-465A-9425-C124CE545EBA}"/>
    <cellStyle name="Comma [0] 7 6 2 2 4 2 4 3" xfId="13326" xr:uid="{46914006-367A-44E2-B3E4-B4C8275EC363}"/>
    <cellStyle name="Comma [0] 7 6 2 2 4 2 4 3 2" xfId="28736" xr:uid="{49D04C7D-BB41-47AE-98EA-9991648309A4}"/>
    <cellStyle name="Comma [0] 7 6 2 2 4 2 4 4" xfId="18467" xr:uid="{3C1C0EF1-F7E3-4F7C-AC17-BCF235A23526}"/>
    <cellStyle name="Comma [0] 7 6 2 2 4 2 5" xfId="5635" xr:uid="{7E85C04F-4F54-49E2-A459-107D53B97B25}"/>
    <cellStyle name="Comma [0] 7 6 2 2 4 2 5 2" xfId="21045" xr:uid="{908003F2-1DC7-40F5-BE13-023C223FEF91}"/>
    <cellStyle name="Comma [0] 7 6 2 2 4 2 6" xfId="10778" xr:uid="{F99D72A8-B66E-46AC-BC51-8A87AA44489C}"/>
    <cellStyle name="Comma [0] 7 6 2 2 4 2 6 2" xfId="26188" xr:uid="{F9E230F7-D981-4FF1-AD6E-AC9F3FE97EA8}"/>
    <cellStyle name="Comma [0] 7 6 2 2 4 2 7" xfId="15919" xr:uid="{45577FCC-2CC8-469E-B521-EAA70857A13B}"/>
    <cellStyle name="Comma [0] 7 6 2 2 4 3" xfId="804" xr:uid="{47B6FDE7-2DE3-4118-A724-1A671A63EA7B}"/>
    <cellStyle name="Comma [0] 7 6 2 2 4 3 2" xfId="2056" xr:uid="{195955B9-1E14-4F1F-AAE5-E0D99D92EDFB}"/>
    <cellStyle name="Comma [0] 7 6 2 2 4 3 2 2" xfId="4624" xr:uid="{4AC8B234-4A6F-406F-8D4C-078150108613}"/>
    <cellStyle name="Comma [0] 7 6 2 2 4 3 2 2 2" xfId="9750" xr:uid="{29A5FD6D-804B-4D85-8CEA-C19E63747746}"/>
    <cellStyle name="Comma [0] 7 6 2 2 4 3 2 2 2 2" xfId="25160" xr:uid="{E623C23A-0A6F-40FB-A70B-349C45597D3D}"/>
    <cellStyle name="Comma [0] 7 6 2 2 4 3 2 2 3" xfId="14893" xr:uid="{29658492-EA22-4822-9048-DBDA9834F48F}"/>
    <cellStyle name="Comma [0] 7 6 2 2 4 3 2 2 3 2" xfId="30303" xr:uid="{0EA11173-A003-4FFF-AB05-AE8DC019E989}"/>
    <cellStyle name="Comma [0] 7 6 2 2 4 3 2 2 4" xfId="20034" xr:uid="{231D6120-9AEC-4373-82A6-D35EF960C08D}"/>
    <cellStyle name="Comma [0] 7 6 2 2 4 3 2 3" xfId="7202" xr:uid="{6AC8D28A-AF24-48B7-A2AD-8DE155031FD6}"/>
    <cellStyle name="Comma [0] 7 6 2 2 4 3 2 3 2" xfId="22612" xr:uid="{013EF9B8-FEFB-4A71-8867-CAC386769EC0}"/>
    <cellStyle name="Comma [0] 7 6 2 2 4 3 2 4" xfId="12345" xr:uid="{43D0D81B-2C8B-4548-A3FC-EE395820FC9D}"/>
    <cellStyle name="Comma [0] 7 6 2 2 4 3 2 4 2" xfId="27755" xr:uid="{22CAD36F-53A5-4018-80B9-1A94D02BBC73}"/>
    <cellStyle name="Comma [0] 7 6 2 2 4 3 2 5" xfId="17486" xr:uid="{AEB7E410-5550-445C-B9E8-DB2E020BA0BC}"/>
    <cellStyle name="Comma [0] 7 6 2 2 4 3 3" xfId="3373" xr:uid="{471127A1-1F06-41DF-A588-94F2BE2A7E3E}"/>
    <cellStyle name="Comma [0] 7 6 2 2 4 3 3 2" xfId="8499" xr:uid="{23446720-781B-4AA0-965E-3BBE2EB52DE5}"/>
    <cellStyle name="Comma [0] 7 6 2 2 4 3 3 2 2" xfId="23909" xr:uid="{E3F0903F-6F97-4684-B32B-EFDC298BE11A}"/>
    <cellStyle name="Comma [0] 7 6 2 2 4 3 3 3" xfId="13642" xr:uid="{0781B318-38DF-4A0C-B3A4-6084942AFFFB}"/>
    <cellStyle name="Comma [0] 7 6 2 2 4 3 3 3 2" xfId="29052" xr:uid="{009D040E-5427-48CE-8645-8C9FC751BC74}"/>
    <cellStyle name="Comma [0] 7 6 2 2 4 3 3 4" xfId="18783" xr:uid="{C8E5A648-A7BA-4F8E-8D11-A6A6BEA8A602}"/>
    <cellStyle name="Comma [0] 7 6 2 2 4 3 4" xfId="5951" xr:uid="{CF889BF9-CA84-45D6-9307-C3121359A4FA}"/>
    <cellStyle name="Comma [0] 7 6 2 2 4 3 4 2" xfId="21361" xr:uid="{517D3242-D9EE-49B3-9933-6EB50CEC26EF}"/>
    <cellStyle name="Comma [0] 7 6 2 2 4 3 5" xfId="11094" xr:uid="{2B2D73FD-EF0B-4A2A-BFA2-C5C2600E305F}"/>
    <cellStyle name="Comma [0] 7 6 2 2 4 3 5 2" xfId="26504" xr:uid="{E180CF20-2353-4142-97C1-4FD21079CBD7}"/>
    <cellStyle name="Comma [0] 7 6 2 2 4 3 6" xfId="16235" xr:uid="{1D3F240E-267F-40AC-9B33-29CA022BE297}"/>
    <cellStyle name="Comma [0] 7 6 2 2 4 4" xfId="1445" xr:uid="{833EA580-D890-4074-9573-4761FBFAF150}"/>
    <cellStyle name="Comma [0] 7 6 2 2 4 4 2" xfId="4013" xr:uid="{7D8D570D-C033-4277-849A-9AF7198B59C8}"/>
    <cellStyle name="Comma [0] 7 6 2 2 4 4 2 2" xfId="9139" xr:uid="{7DA4A990-F3B9-499F-9B81-6601EB9F3323}"/>
    <cellStyle name="Comma [0] 7 6 2 2 4 4 2 2 2" xfId="24549" xr:uid="{B527ACA1-026A-4B8E-BEEE-47D4BE6D8587}"/>
    <cellStyle name="Comma [0] 7 6 2 2 4 4 2 3" xfId="14282" xr:uid="{3743D62E-EFF0-4EEA-97CE-1E6ECE52E1C9}"/>
    <cellStyle name="Comma [0] 7 6 2 2 4 4 2 3 2" xfId="29692" xr:uid="{9DE9AD0A-9673-4411-9816-D3AFD2FF1D19}"/>
    <cellStyle name="Comma [0] 7 6 2 2 4 4 2 4" xfId="19423" xr:uid="{4F62960F-0E1F-4065-9259-855D5A5A8B12}"/>
    <cellStyle name="Comma [0] 7 6 2 2 4 4 3" xfId="6591" xr:uid="{13568E86-8D93-4F44-96C7-AE04D03A4954}"/>
    <cellStyle name="Comma [0] 7 6 2 2 4 4 3 2" xfId="22001" xr:uid="{06D58B85-ED93-4DC8-BD77-4275630475F1}"/>
    <cellStyle name="Comma [0] 7 6 2 2 4 4 4" xfId="11734" xr:uid="{7353B065-1D46-4A5C-B292-EEF0FF980733}"/>
    <cellStyle name="Comma [0] 7 6 2 2 4 4 4 2" xfId="27144" xr:uid="{5155457F-ED6F-4973-8FB5-E1123E7D4D23}"/>
    <cellStyle name="Comma [0] 7 6 2 2 4 4 5" xfId="16875" xr:uid="{BFD03AA2-3A25-4F9E-840C-8E770E331A4B}"/>
    <cellStyle name="Comma [0] 7 6 2 2 4 5" xfId="2762" xr:uid="{E15BBC62-C4E6-4371-91AC-A427971F8C11}"/>
    <cellStyle name="Comma [0] 7 6 2 2 4 5 2" xfId="7888" xr:uid="{022CB891-FFF4-4645-9144-22B10B2D360D}"/>
    <cellStyle name="Comma [0] 7 6 2 2 4 5 2 2" xfId="23298" xr:uid="{0BC6F9DD-C151-4F22-A7DE-815D03644271}"/>
    <cellStyle name="Comma [0] 7 6 2 2 4 5 3" xfId="13031" xr:uid="{1E2956D1-FED9-454F-BCD1-E204A363DF82}"/>
    <cellStyle name="Comma [0] 7 6 2 2 4 5 3 2" xfId="28441" xr:uid="{5FBDC961-B89E-40C5-AA10-8CFC134B30CB}"/>
    <cellStyle name="Comma [0] 7 6 2 2 4 5 4" xfId="18172" xr:uid="{20BD45C4-3A53-4973-9189-20A5A2709FE7}"/>
    <cellStyle name="Comma [0] 7 6 2 2 4 6" xfId="5340" xr:uid="{0CCF1507-8308-4F33-87D1-8AE199D2554E}"/>
    <cellStyle name="Comma [0] 7 6 2 2 4 6 2" xfId="20750" xr:uid="{D5D5C96C-BCDF-4EA1-9CED-E37D15AEEFEC}"/>
    <cellStyle name="Comma [0] 7 6 2 2 4 7" xfId="10483" xr:uid="{F07C2D19-F760-4194-8B95-B0188A89D064}"/>
    <cellStyle name="Comma [0] 7 6 2 2 4 7 2" xfId="25893" xr:uid="{2D3B12C9-2120-45CF-8B84-6FA29BFC7F5E}"/>
    <cellStyle name="Comma [0] 7 6 2 2 4 8" xfId="15624" xr:uid="{B66EB3D2-358B-42B5-9106-2BFFDDD3F3EF}"/>
    <cellStyle name="Comma [0] 7 6 2 2 5" xfId="345" xr:uid="{DAF3E4A8-8D05-4F7A-8577-197666BD05D8}"/>
    <cellStyle name="Comma [0] 7 6 2 2 5 2" xfId="957" xr:uid="{C443CEDE-AC4C-458C-BFE0-AD564ADD0AC0}"/>
    <cellStyle name="Comma [0] 7 6 2 2 5 2 2" xfId="2209" xr:uid="{A9B7B11A-7834-4AFA-9304-72D0E2220014}"/>
    <cellStyle name="Comma [0] 7 6 2 2 5 2 2 2" xfId="4777" xr:uid="{32CB9C40-8F5B-4E4C-90F6-7540350E17C0}"/>
    <cellStyle name="Comma [0] 7 6 2 2 5 2 2 2 2" xfId="9903" xr:uid="{933D846E-A51B-4B57-A4C6-2E0B617A0212}"/>
    <cellStyle name="Comma [0] 7 6 2 2 5 2 2 2 2 2" xfId="25313" xr:uid="{E9FCBE93-21DE-486F-91A0-507C303436CA}"/>
    <cellStyle name="Comma [0] 7 6 2 2 5 2 2 2 3" xfId="15046" xr:uid="{4B83C1DF-FCA9-4851-85FC-34859B30E4D3}"/>
    <cellStyle name="Comma [0] 7 6 2 2 5 2 2 2 3 2" xfId="30456" xr:uid="{224FD21D-871F-4A97-9657-AED26715C285}"/>
    <cellStyle name="Comma [0] 7 6 2 2 5 2 2 2 4" xfId="20187" xr:uid="{CEEBAD94-9DF9-458C-9A05-9257481E2BBC}"/>
    <cellStyle name="Comma [0] 7 6 2 2 5 2 2 3" xfId="7355" xr:uid="{B451BF92-F67F-4A1A-B21C-4F79274E16CF}"/>
    <cellStyle name="Comma [0] 7 6 2 2 5 2 2 3 2" xfId="22765" xr:uid="{A136A9D9-6701-4AB8-A836-24847CCDD581}"/>
    <cellStyle name="Comma [0] 7 6 2 2 5 2 2 4" xfId="12498" xr:uid="{BE6D094C-A940-4B7D-AEEF-1C8E02CBF195}"/>
    <cellStyle name="Comma [0] 7 6 2 2 5 2 2 4 2" xfId="27908" xr:uid="{206D4FA4-B967-4938-A647-CEA572DD3548}"/>
    <cellStyle name="Comma [0] 7 6 2 2 5 2 2 5" xfId="17639" xr:uid="{579480F3-4A52-42AD-8147-EAF22199CA80}"/>
    <cellStyle name="Comma [0] 7 6 2 2 5 2 3" xfId="3526" xr:uid="{238A9C92-4B2A-482F-B7EE-073BCEFE15BF}"/>
    <cellStyle name="Comma [0] 7 6 2 2 5 2 3 2" xfId="8652" xr:uid="{B431ABFC-262E-4A0C-B329-E2BD60050274}"/>
    <cellStyle name="Comma [0] 7 6 2 2 5 2 3 2 2" xfId="24062" xr:uid="{806BD97B-BCD5-416F-AE83-B012C7134057}"/>
    <cellStyle name="Comma [0] 7 6 2 2 5 2 3 3" xfId="13795" xr:uid="{C17B340D-AB14-4B53-B4AA-F1D1B468E810}"/>
    <cellStyle name="Comma [0] 7 6 2 2 5 2 3 3 2" xfId="29205" xr:uid="{B0C931D5-1420-401E-9073-2975B6911CDF}"/>
    <cellStyle name="Comma [0] 7 6 2 2 5 2 3 4" xfId="18936" xr:uid="{BC5D61B9-6954-4E3F-93BF-0C4BD7D1CBCF}"/>
    <cellStyle name="Comma [0] 7 6 2 2 5 2 4" xfId="6104" xr:uid="{DB6F6F73-EF6F-481F-9F8F-B6D4B36686B9}"/>
    <cellStyle name="Comma [0] 7 6 2 2 5 2 4 2" xfId="21514" xr:uid="{1021BF67-4E22-4CE8-8E03-FA15CE172302}"/>
    <cellStyle name="Comma [0] 7 6 2 2 5 2 5" xfId="11247" xr:uid="{AC9C5168-D86C-4363-AD32-E19E42332DA2}"/>
    <cellStyle name="Comma [0] 7 6 2 2 5 2 5 2" xfId="26657" xr:uid="{6175E157-456F-4D66-B320-6D708CF41C00}"/>
    <cellStyle name="Comma [0] 7 6 2 2 5 2 6" xfId="16388" xr:uid="{C9B1F131-B8A1-4B42-82B5-1BA755E5FEA7}"/>
    <cellStyle name="Comma [0] 7 6 2 2 5 3" xfId="1598" xr:uid="{9419437A-A001-419B-9D82-F335E77A03B8}"/>
    <cellStyle name="Comma [0] 7 6 2 2 5 3 2" xfId="4166" xr:uid="{B3FEDE17-FCAC-4615-976D-568DF2F44709}"/>
    <cellStyle name="Comma [0] 7 6 2 2 5 3 2 2" xfId="9292" xr:uid="{BE8FE490-C1C5-4E00-A860-906CBDC8A04F}"/>
    <cellStyle name="Comma [0] 7 6 2 2 5 3 2 2 2" xfId="24702" xr:uid="{9050597B-C5C1-4EAC-A2EA-C6EEA37067DA}"/>
    <cellStyle name="Comma [0] 7 6 2 2 5 3 2 3" xfId="14435" xr:uid="{C1ED528F-96AE-4C5C-AD81-7A44B00844A0}"/>
    <cellStyle name="Comma [0] 7 6 2 2 5 3 2 3 2" xfId="29845" xr:uid="{244F3C4F-0AF9-44FE-A3D8-4F71973D3C23}"/>
    <cellStyle name="Comma [0] 7 6 2 2 5 3 2 4" xfId="19576" xr:uid="{FEA24209-49F2-41E8-9C9D-CEEDF7B5B571}"/>
    <cellStyle name="Comma [0] 7 6 2 2 5 3 3" xfId="6744" xr:uid="{71DC4037-F15C-4A90-B46E-1E920B8BD2C4}"/>
    <cellStyle name="Comma [0] 7 6 2 2 5 3 3 2" xfId="22154" xr:uid="{F459B5AA-B228-46CA-88BC-BA31CFA6431B}"/>
    <cellStyle name="Comma [0] 7 6 2 2 5 3 4" xfId="11887" xr:uid="{997548A6-3279-4836-B7DD-964D926C4C69}"/>
    <cellStyle name="Comma [0] 7 6 2 2 5 3 4 2" xfId="27297" xr:uid="{D667FED3-0533-4163-A90B-3FB96584C8C9}"/>
    <cellStyle name="Comma [0] 7 6 2 2 5 3 5" xfId="17028" xr:uid="{55DE2C9D-E1CF-4049-A69E-573A41AA70D6}"/>
    <cellStyle name="Comma [0] 7 6 2 2 5 4" xfId="2915" xr:uid="{1D31485F-1A52-4B3C-9C77-5B0B77A4C620}"/>
    <cellStyle name="Comma [0] 7 6 2 2 5 4 2" xfId="8041" xr:uid="{7BFD70F6-84C3-47E8-B922-604B8B1E131D}"/>
    <cellStyle name="Comma [0] 7 6 2 2 5 4 2 2" xfId="23451" xr:uid="{DCF4AD6A-AC24-45EC-B731-BAD03FF5B6E4}"/>
    <cellStyle name="Comma [0] 7 6 2 2 5 4 3" xfId="13184" xr:uid="{1AB1B3A6-B35A-4700-A63C-F260F4746555}"/>
    <cellStyle name="Comma [0] 7 6 2 2 5 4 3 2" xfId="28594" xr:uid="{3C8DC00E-596F-41C2-86D2-D444A7530238}"/>
    <cellStyle name="Comma [0] 7 6 2 2 5 4 4" xfId="18325" xr:uid="{1AE48FEE-25CC-4BB6-96A1-AC7F210B554A}"/>
    <cellStyle name="Comma [0] 7 6 2 2 5 5" xfId="5493" xr:uid="{E01B5170-7420-41C1-865B-C73ECAFD48A0}"/>
    <cellStyle name="Comma [0] 7 6 2 2 5 5 2" xfId="20903" xr:uid="{C55F6A56-635F-423E-9E2E-D5135C0ECAC9}"/>
    <cellStyle name="Comma [0] 7 6 2 2 5 6" xfId="10636" xr:uid="{AD51787B-73E3-4639-9220-170B0E4EAE58}"/>
    <cellStyle name="Comma [0] 7 6 2 2 5 6 2" xfId="26046" xr:uid="{3F013137-3612-4CA5-964B-CFF90FA84765}"/>
    <cellStyle name="Comma [0] 7 6 2 2 5 7" xfId="15777" xr:uid="{C12BD77D-4ED4-493E-8ECE-22C2CB6D0620}"/>
    <cellStyle name="Comma [0] 7 6 2 2 6" xfId="662" xr:uid="{DB240432-B670-402B-ADF1-F145C6750F59}"/>
    <cellStyle name="Comma [0] 7 6 2 2 6 2" xfId="1914" xr:uid="{99424512-EA87-4CB1-A4BA-A30D05AF9BBD}"/>
    <cellStyle name="Comma [0] 7 6 2 2 6 2 2" xfId="4482" xr:uid="{46D2D81A-88D8-4987-BFF9-E539E0B1E2F1}"/>
    <cellStyle name="Comma [0] 7 6 2 2 6 2 2 2" xfId="9608" xr:uid="{62593A4E-C80F-44C9-B8C2-E29F54308C4C}"/>
    <cellStyle name="Comma [0] 7 6 2 2 6 2 2 2 2" xfId="25018" xr:uid="{581CAA31-7735-4FD7-BEB1-970727E0420C}"/>
    <cellStyle name="Comma [0] 7 6 2 2 6 2 2 3" xfId="14751" xr:uid="{9F683B8F-A649-4C43-A8BF-5C8E6FEAFD71}"/>
    <cellStyle name="Comma [0] 7 6 2 2 6 2 2 3 2" xfId="30161" xr:uid="{F46358AC-06FC-49A0-AAA5-CA1A9DBDF992}"/>
    <cellStyle name="Comma [0] 7 6 2 2 6 2 2 4" xfId="19892" xr:uid="{A0D04043-1D8D-4E5B-BA8C-98AC69F125DB}"/>
    <cellStyle name="Comma [0] 7 6 2 2 6 2 3" xfId="7060" xr:uid="{71731CDF-2FF9-4DCD-9826-5C859BA31D28}"/>
    <cellStyle name="Comma [0] 7 6 2 2 6 2 3 2" xfId="22470" xr:uid="{17B4D27D-5D2E-4155-94FD-60A236B71D31}"/>
    <cellStyle name="Comma [0] 7 6 2 2 6 2 4" xfId="12203" xr:uid="{B9C0CCE3-E457-40AA-A8C0-3C7E4388D9A9}"/>
    <cellStyle name="Comma [0] 7 6 2 2 6 2 4 2" xfId="27613" xr:uid="{D45C4E21-44CE-4792-9788-719A38C2D0CD}"/>
    <cellStyle name="Comma [0] 7 6 2 2 6 2 5" xfId="17344" xr:uid="{85613ACE-EA4D-4C2E-AB33-0CE68D72FD0A}"/>
    <cellStyle name="Comma [0] 7 6 2 2 6 3" xfId="3231" xr:uid="{083D904D-C613-4911-AF08-3DAC36CB295E}"/>
    <cellStyle name="Comma [0] 7 6 2 2 6 3 2" xfId="8357" xr:uid="{C3F8D65B-5034-467E-A6F5-2057ADC30D2A}"/>
    <cellStyle name="Comma [0] 7 6 2 2 6 3 2 2" xfId="23767" xr:uid="{1D1E6F64-DE56-470B-9202-A815DEEFAFFF}"/>
    <cellStyle name="Comma [0] 7 6 2 2 6 3 3" xfId="13500" xr:uid="{85A4D063-918D-40A6-90BD-F36AD97E9DA8}"/>
    <cellStyle name="Comma [0] 7 6 2 2 6 3 3 2" xfId="28910" xr:uid="{FC66185B-ECA4-409D-BA1D-E1E53C06D613}"/>
    <cellStyle name="Comma [0] 7 6 2 2 6 3 4" xfId="18641" xr:uid="{CFF0630E-A32A-4EE1-AB1B-B42944C7EB9B}"/>
    <cellStyle name="Comma [0] 7 6 2 2 6 4" xfId="5809" xr:uid="{44F2D76A-3304-43B0-823E-8074F47F7A09}"/>
    <cellStyle name="Comma [0] 7 6 2 2 6 4 2" xfId="21219" xr:uid="{429950DA-5CDC-4DD5-9EB2-56CB88D78A65}"/>
    <cellStyle name="Comma [0] 7 6 2 2 6 5" xfId="10952" xr:uid="{583E349B-0AF2-4BB8-8ACA-B4B75EF3C3F9}"/>
    <cellStyle name="Comma [0] 7 6 2 2 6 5 2" xfId="26362" xr:uid="{9469EA9C-0C72-4834-9997-760400129006}"/>
    <cellStyle name="Comma [0] 7 6 2 2 6 6" xfId="16093" xr:uid="{E568ED44-207C-4547-91D7-3A0C388FA76D}"/>
    <cellStyle name="Comma [0] 7 6 2 2 7" xfId="1303" xr:uid="{820AEE72-D8A3-4400-97B2-38FC043DE221}"/>
    <cellStyle name="Comma [0] 7 6 2 2 7 2" xfId="3871" xr:uid="{8934EB5D-65B2-42D3-9BFE-C1F380FF8848}"/>
    <cellStyle name="Comma [0] 7 6 2 2 7 2 2" xfId="8997" xr:uid="{E0A47790-1249-481C-9C6E-7F5BDF62AF03}"/>
    <cellStyle name="Comma [0] 7 6 2 2 7 2 2 2" xfId="24407" xr:uid="{DD7D51BB-9919-4213-A57B-5C936F775BA6}"/>
    <cellStyle name="Comma [0] 7 6 2 2 7 2 3" xfId="14140" xr:uid="{2558CC77-044C-4D93-A93E-FC9D93A544BC}"/>
    <cellStyle name="Comma [0] 7 6 2 2 7 2 3 2" xfId="29550" xr:uid="{2F6DC015-879D-4670-8991-C2D6E5765D65}"/>
    <cellStyle name="Comma [0] 7 6 2 2 7 2 4" xfId="19281" xr:uid="{C916278B-9D9D-4EB7-8CE4-7449C41B6152}"/>
    <cellStyle name="Comma [0] 7 6 2 2 7 3" xfId="6449" xr:uid="{E41B94C3-91FA-4355-89C9-6DB07A120351}"/>
    <cellStyle name="Comma [0] 7 6 2 2 7 3 2" xfId="21859" xr:uid="{7D67D8A8-CE5A-42B5-BB2C-7C165F1493D7}"/>
    <cellStyle name="Comma [0] 7 6 2 2 7 4" xfId="11592" xr:uid="{5D7565C2-4ECC-4A31-8919-EB3538F8D5C5}"/>
    <cellStyle name="Comma [0] 7 6 2 2 7 4 2" xfId="27002" xr:uid="{C6003A69-01B7-4A62-BE6E-8EB72DD934D4}"/>
    <cellStyle name="Comma [0] 7 6 2 2 7 5" xfId="16733" xr:uid="{173D33CB-B500-43A1-92A2-3F3AEB9E7B46}"/>
    <cellStyle name="Comma [0] 7 6 2 2 8" xfId="2621" xr:uid="{69EFBFC2-1C28-44D5-AB78-1EAB01823EEE}"/>
    <cellStyle name="Comma [0] 7 6 2 2 8 2" xfId="7747" xr:uid="{036D3D16-8856-4744-90B7-2DD8C0DE6657}"/>
    <cellStyle name="Comma [0] 7 6 2 2 8 2 2" xfId="23157" xr:uid="{4D9ABDD5-3ECC-46C3-A99D-297266B6276E}"/>
    <cellStyle name="Comma [0] 7 6 2 2 8 3" xfId="12890" xr:uid="{BBB03FC5-DC45-47B9-958E-3268773070C1}"/>
    <cellStyle name="Comma [0] 7 6 2 2 8 3 2" xfId="28300" xr:uid="{6C9B87AF-895F-4E24-BE90-C455FCA2B722}"/>
    <cellStyle name="Comma [0] 7 6 2 2 8 4" xfId="18031" xr:uid="{55194ACC-7F1B-4887-AE8F-362CA4BC8A7A}"/>
    <cellStyle name="Comma [0] 7 6 2 2 9" xfId="5199" xr:uid="{DA18F0A0-169D-4C5F-93B8-F33435371ADC}"/>
    <cellStyle name="Comma [0] 7 6 2 2 9 2" xfId="20609" xr:uid="{2F341CC3-4CE5-4FE4-8C50-BDE7B365E65B}"/>
    <cellStyle name="Comma [0] 7 6 2 20" xfId="30881" xr:uid="{70810B4B-3F84-47A5-A20B-5FC94E5CB4B0}"/>
    <cellStyle name="Comma [0] 7 6 2 3" xfId="86" xr:uid="{E9824DFF-9C1D-4B7E-A469-864326F4B36F}"/>
    <cellStyle name="Comma [0] 7 6 2 3 10" xfId="15521" xr:uid="{5238E757-D9C8-490C-8C23-8700FCA539A8}"/>
    <cellStyle name="Comma [0] 7 6 2 3 2" xfId="158" xr:uid="{08FC29F5-E98A-4F45-9949-4F87C15374FF}"/>
    <cellStyle name="Comma [0] 7 6 2 3 2 2" xfId="301" xr:uid="{50C218DE-F8DA-42D2-BE32-5C635DE89D43}"/>
    <cellStyle name="Comma [0] 7 6 2 3 2 2 2" xfId="597" xr:uid="{B413421B-D9FC-4BC8-882B-BBDC076B26AF}"/>
    <cellStyle name="Comma [0] 7 6 2 3 2 2 2 2" xfId="1209" xr:uid="{BC85E107-75A4-4011-82E1-6F6272CE153C}"/>
    <cellStyle name="Comma [0] 7 6 2 3 2 2 2 2 2" xfId="2461" xr:uid="{176613F3-E36A-44F8-83EE-7F9CB31259A1}"/>
    <cellStyle name="Comma [0] 7 6 2 3 2 2 2 2 2 2" xfId="5029" xr:uid="{4904D6B5-6DE1-4F87-A676-43C1798138AF}"/>
    <cellStyle name="Comma [0] 7 6 2 3 2 2 2 2 2 2 2" xfId="10155" xr:uid="{1A7872A8-DF1E-42B9-ABDA-F021E4F22FF4}"/>
    <cellStyle name="Comma [0] 7 6 2 3 2 2 2 2 2 2 2 2" xfId="25565" xr:uid="{B9FC0B37-B66C-41E9-9856-FDCD58E90E1C}"/>
    <cellStyle name="Comma [0] 7 6 2 3 2 2 2 2 2 2 3" xfId="15298" xr:uid="{EB377B4D-1E78-4DAB-90C9-FAEDA39C8EEA}"/>
    <cellStyle name="Comma [0] 7 6 2 3 2 2 2 2 2 2 3 2" xfId="30708" xr:uid="{96530162-96F8-4B2B-A49E-F07AF7486603}"/>
    <cellStyle name="Comma [0] 7 6 2 3 2 2 2 2 2 2 4" xfId="20439" xr:uid="{78026CAE-079B-4B7B-ADF4-79A8B0E2D997}"/>
    <cellStyle name="Comma [0] 7 6 2 3 2 2 2 2 2 3" xfId="7607" xr:uid="{C58B5274-13D5-450E-8C85-F4C1CBED15B2}"/>
    <cellStyle name="Comma [0] 7 6 2 3 2 2 2 2 2 3 2" xfId="23017" xr:uid="{77E114E7-89A3-46B1-9727-7C05E93AA2A7}"/>
    <cellStyle name="Comma [0] 7 6 2 3 2 2 2 2 2 4" xfId="12750" xr:uid="{323AF458-1490-41D0-81B9-5E1B993CFEA5}"/>
    <cellStyle name="Comma [0] 7 6 2 3 2 2 2 2 2 4 2" xfId="28160" xr:uid="{43B3A7D3-6126-41B3-97EC-01F3BE0AE23E}"/>
    <cellStyle name="Comma [0] 7 6 2 3 2 2 2 2 2 5" xfId="17891" xr:uid="{C33521A7-5B51-4C96-9DC2-0E8BCFB2DEDC}"/>
    <cellStyle name="Comma [0] 7 6 2 3 2 2 2 2 3" xfId="3778" xr:uid="{35EEBB55-CE42-4354-908E-90B54A69E826}"/>
    <cellStyle name="Comma [0] 7 6 2 3 2 2 2 2 3 2" xfId="8904" xr:uid="{0900BD5F-C624-4C75-A8D8-9038595EFC2B}"/>
    <cellStyle name="Comma [0] 7 6 2 3 2 2 2 2 3 2 2" xfId="24314" xr:uid="{DF0A762B-50E9-4452-9BFF-94454113477C}"/>
    <cellStyle name="Comma [0] 7 6 2 3 2 2 2 2 3 3" xfId="14047" xr:uid="{EF60AEF0-404F-44B7-BF2D-D86DDFF80367}"/>
    <cellStyle name="Comma [0] 7 6 2 3 2 2 2 2 3 3 2" xfId="29457" xr:uid="{B9508268-CED1-4BBA-897A-EAD11D4E97BF}"/>
    <cellStyle name="Comma [0] 7 6 2 3 2 2 2 2 3 4" xfId="19188" xr:uid="{CC36CE42-362C-4383-A882-337B2BE6CAB5}"/>
    <cellStyle name="Comma [0] 7 6 2 3 2 2 2 2 4" xfId="6356" xr:uid="{E09E34A4-282D-4A09-AF3E-36D375C1658B}"/>
    <cellStyle name="Comma [0] 7 6 2 3 2 2 2 2 4 2" xfId="21766" xr:uid="{F786025A-BF08-49EE-8266-7D31DAC764D9}"/>
    <cellStyle name="Comma [0] 7 6 2 3 2 2 2 2 5" xfId="11499" xr:uid="{EC618446-0CA0-4CCA-AFF7-57E62053DA5B}"/>
    <cellStyle name="Comma [0] 7 6 2 3 2 2 2 2 5 2" xfId="26909" xr:uid="{B775583A-55F2-4D9E-90C5-270070C69220}"/>
    <cellStyle name="Comma [0] 7 6 2 3 2 2 2 2 6" xfId="16640" xr:uid="{ED3D9162-C900-4694-937E-4CE6299748F9}"/>
    <cellStyle name="Comma [0] 7 6 2 3 2 2 2 3" xfId="1850" xr:uid="{89833F5A-0AB6-41BD-B0A2-91BE153DCDD6}"/>
    <cellStyle name="Comma [0] 7 6 2 3 2 2 2 3 2" xfId="4418" xr:uid="{D0A1CC07-DE81-41AC-8BF5-52F3F4B6E88B}"/>
    <cellStyle name="Comma [0] 7 6 2 3 2 2 2 3 2 2" xfId="9544" xr:uid="{FB09301E-25CB-436F-B192-88723E0B1047}"/>
    <cellStyle name="Comma [0] 7 6 2 3 2 2 2 3 2 2 2" xfId="24954" xr:uid="{B566C13C-0092-4C12-9364-0B5DB82636AF}"/>
    <cellStyle name="Comma [0] 7 6 2 3 2 2 2 3 2 3" xfId="14687" xr:uid="{2FA9D035-904E-4DE8-998D-850F78DD48E4}"/>
    <cellStyle name="Comma [0] 7 6 2 3 2 2 2 3 2 3 2" xfId="30097" xr:uid="{F85429BB-97A3-434D-8A12-0A6711BF6E4A}"/>
    <cellStyle name="Comma [0] 7 6 2 3 2 2 2 3 2 4" xfId="19828" xr:uid="{02BC78ED-61DA-4449-9346-0004AEB2B950}"/>
    <cellStyle name="Comma [0] 7 6 2 3 2 2 2 3 3" xfId="6996" xr:uid="{4EBFF2FD-E069-400B-9F22-2FD345D9DF11}"/>
    <cellStyle name="Comma [0] 7 6 2 3 2 2 2 3 3 2" xfId="22406" xr:uid="{DAB02915-C564-432D-8D3C-89950F7680AB}"/>
    <cellStyle name="Comma [0] 7 6 2 3 2 2 2 3 4" xfId="12139" xr:uid="{34347D70-0D27-406F-99C9-9A51385395DF}"/>
    <cellStyle name="Comma [0] 7 6 2 3 2 2 2 3 4 2" xfId="27549" xr:uid="{11AC8A15-CD80-4997-8073-1AE0A19F73AA}"/>
    <cellStyle name="Comma [0] 7 6 2 3 2 2 2 3 5" xfId="17280" xr:uid="{EB8BE6AE-C3D0-4ABC-8D8D-13FFAECCFBE9}"/>
    <cellStyle name="Comma [0] 7 6 2 3 2 2 2 4" xfId="3167" xr:uid="{6CF01901-3789-4C3B-9240-0C73F4FB874F}"/>
    <cellStyle name="Comma [0] 7 6 2 3 2 2 2 4 2" xfId="8293" xr:uid="{312CC065-BA47-4F4F-A69B-8BF747A69B8B}"/>
    <cellStyle name="Comma [0] 7 6 2 3 2 2 2 4 2 2" xfId="23703" xr:uid="{3BFF6938-2742-4B5F-B3AB-0ADBF382EB6D}"/>
    <cellStyle name="Comma [0] 7 6 2 3 2 2 2 4 3" xfId="13436" xr:uid="{1ABACDD0-64C2-4E0B-BA43-F674AD6EBB06}"/>
    <cellStyle name="Comma [0] 7 6 2 3 2 2 2 4 3 2" xfId="28846" xr:uid="{F6999EAE-04B6-4291-8C0F-760B6041CFD5}"/>
    <cellStyle name="Comma [0] 7 6 2 3 2 2 2 4 4" xfId="18577" xr:uid="{9E305F8E-64CC-4464-9307-9E287E05B520}"/>
    <cellStyle name="Comma [0] 7 6 2 3 2 2 2 5" xfId="5745" xr:uid="{EFC4254B-4BBE-48F6-8E20-399616D23DDF}"/>
    <cellStyle name="Comma [0] 7 6 2 3 2 2 2 5 2" xfId="21155" xr:uid="{75298EFC-EB6E-4690-B901-0FBBA74B7FEA}"/>
    <cellStyle name="Comma [0] 7 6 2 3 2 2 2 6" xfId="10888" xr:uid="{66F50FB0-120F-49BA-A3A7-4B1C34670BC1}"/>
    <cellStyle name="Comma [0] 7 6 2 3 2 2 2 6 2" xfId="26298" xr:uid="{E4F7F989-7A69-452F-8085-ADF159F98645}"/>
    <cellStyle name="Comma [0] 7 6 2 3 2 2 2 7" xfId="16029" xr:uid="{3ACF12A9-EAD1-4A3D-BA59-4193F426CE82}"/>
    <cellStyle name="Comma [0] 7 6 2 3 2 2 3" xfId="914" xr:uid="{7CBB2B01-D9E3-4DE1-9AA9-761C3500B513}"/>
    <cellStyle name="Comma [0] 7 6 2 3 2 2 3 2" xfId="2166" xr:uid="{5B765C85-80D2-479D-9784-3D3FD6A30BA2}"/>
    <cellStyle name="Comma [0] 7 6 2 3 2 2 3 2 2" xfId="4734" xr:uid="{089C3896-4EC9-43C1-A875-0A6477572428}"/>
    <cellStyle name="Comma [0] 7 6 2 3 2 2 3 2 2 2" xfId="9860" xr:uid="{6D2D4499-3278-4ABC-813A-2F99033BCECC}"/>
    <cellStyle name="Comma [0] 7 6 2 3 2 2 3 2 2 2 2" xfId="25270" xr:uid="{4EE6AB21-4CC8-480B-8929-1C976B5FB311}"/>
    <cellStyle name="Comma [0] 7 6 2 3 2 2 3 2 2 3" xfId="15003" xr:uid="{D997A781-37BC-48BE-9576-07E6D055FA75}"/>
    <cellStyle name="Comma [0] 7 6 2 3 2 2 3 2 2 3 2" xfId="30413" xr:uid="{60EDA5FE-495B-421F-B7F7-BBD143F4B26E}"/>
    <cellStyle name="Comma [0] 7 6 2 3 2 2 3 2 2 4" xfId="20144" xr:uid="{4FD0FE1A-E2F7-43BE-B43E-B23EEC97F9E4}"/>
    <cellStyle name="Comma [0] 7 6 2 3 2 2 3 2 3" xfId="7312" xr:uid="{8D9509A2-75BF-44FA-9032-350FC26BEE35}"/>
    <cellStyle name="Comma [0] 7 6 2 3 2 2 3 2 3 2" xfId="22722" xr:uid="{EE88DBDE-426A-4F60-A05A-0DE991BB8511}"/>
    <cellStyle name="Comma [0] 7 6 2 3 2 2 3 2 4" xfId="12455" xr:uid="{80ECF7A7-97F7-4654-8676-271DADC8BAF2}"/>
    <cellStyle name="Comma [0] 7 6 2 3 2 2 3 2 4 2" xfId="27865" xr:uid="{5A416320-29E5-40B0-BBD7-611E5D1CE103}"/>
    <cellStyle name="Comma [0] 7 6 2 3 2 2 3 2 5" xfId="17596" xr:uid="{B8FDF715-7431-492B-B681-FC4B2185D0E0}"/>
    <cellStyle name="Comma [0] 7 6 2 3 2 2 3 3" xfId="3483" xr:uid="{A18C35BD-83FB-4DC4-841E-8F0A752F17A6}"/>
    <cellStyle name="Comma [0] 7 6 2 3 2 2 3 3 2" xfId="8609" xr:uid="{761C0472-08F4-4A7A-A072-848235EAEA05}"/>
    <cellStyle name="Comma [0] 7 6 2 3 2 2 3 3 2 2" xfId="24019" xr:uid="{020684ED-0319-4EF5-9DC3-43690DFB2196}"/>
    <cellStyle name="Comma [0] 7 6 2 3 2 2 3 3 3" xfId="13752" xr:uid="{5C7C7C5A-9457-4E22-89AF-25E166C6C97C}"/>
    <cellStyle name="Comma [0] 7 6 2 3 2 2 3 3 3 2" xfId="29162" xr:uid="{F12AB230-57BE-4020-ACEB-31ED94DB6894}"/>
    <cellStyle name="Comma [0] 7 6 2 3 2 2 3 3 4" xfId="18893" xr:uid="{0AEEAFE1-26BC-4A3B-9075-15E2DBF24693}"/>
    <cellStyle name="Comma [0] 7 6 2 3 2 2 3 4" xfId="6061" xr:uid="{56B0DA2B-6430-4F44-9161-88780F49FD8A}"/>
    <cellStyle name="Comma [0] 7 6 2 3 2 2 3 4 2" xfId="21471" xr:uid="{8CE1190F-89E1-4CDA-B1AF-793380BEE409}"/>
    <cellStyle name="Comma [0] 7 6 2 3 2 2 3 5" xfId="11204" xr:uid="{ACACDF25-4597-4E22-B3C5-04D5C6799A74}"/>
    <cellStyle name="Comma [0] 7 6 2 3 2 2 3 5 2" xfId="26614" xr:uid="{FA32525A-17BF-4F43-BA0A-BD3404B94A75}"/>
    <cellStyle name="Comma [0] 7 6 2 3 2 2 3 6" xfId="16345" xr:uid="{7B785EB7-BDE6-4ED4-A7E5-9D11EC9DECF2}"/>
    <cellStyle name="Comma [0] 7 6 2 3 2 2 4" xfId="1555" xr:uid="{D25EF62D-60F9-40EC-9986-4740E01B7792}"/>
    <cellStyle name="Comma [0] 7 6 2 3 2 2 4 2" xfId="4123" xr:uid="{4FD58FCE-39FA-475F-833A-3930459FD989}"/>
    <cellStyle name="Comma [0] 7 6 2 3 2 2 4 2 2" xfId="9249" xr:uid="{D1953C62-57CF-4B81-807C-C4D5A330A6FE}"/>
    <cellStyle name="Comma [0] 7 6 2 3 2 2 4 2 2 2" xfId="24659" xr:uid="{22850B25-9EB9-49A6-A9B2-3EFAD71DFC75}"/>
    <cellStyle name="Comma [0] 7 6 2 3 2 2 4 2 3" xfId="14392" xr:uid="{D646B7A3-5038-43F9-A370-1B40470EC802}"/>
    <cellStyle name="Comma [0] 7 6 2 3 2 2 4 2 3 2" xfId="29802" xr:uid="{E56B3712-54B3-4F2D-B747-0003B5489E46}"/>
    <cellStyle name="Comma [0] 7 6 2 3 2 2 4 2 4" xfId="19533" xr:uid="{11D5515E-4AFD-455C-AD68-B4878832BD6C}"/>
    <cellStyle name="Comma [0] 7 6 2 3 2 2 4 3" xfId="6701" xr:uid="{222694C7-9F24-4323-9242-19E18AB1FDDF}"/>
    <cellStyle name="Comma [0] 7 6 2 3 2 2 4 3 2" xfId="22111" xr:uid="{200FBCB3-C6E2-4556-9BA0-B7C3E36F3129}"/>
    <cellStyle name="Comma [0] 7 6 2 3 2 2 4 4" xfId="11844" xr:uid="{F8BA1F59-23D9-454C-B38F-BA7AEEA8BEF9}"/>
    <cellStyle name="Comma [0] 7 6 2 3 2 2 4 4 2" xfId="27254" xr:uid="{110A3972-6519-4F9E-9126-BF96239F1DBC}"/>
    <cellStyle name="Comma [0] 7 6 2 3 2 2 4 5" xfId="16985" xr:uid="{E5EB2B54-5A9D-4782-86A1-129376D6FF66}"/>
    <cellStyle name="Comma [0] 7 6 2 3 2 2 5" xfId="2872" xr:uid="{BB1FA229-544F-47C6-9306-09F21F14B369}"/>
    <cellStyle name="Comma [0] 7 6 2 3 2 2 5 2" xfId="7998" xr:uid="{BA8D9DC6-C5A0-481D-9ACC-FB57F7CC4433}"/>
    <cellStyle name="Comma [0] 7 6 2 3 2 2 5 2 2" xfId="23408" xr:uid="{689D66BF-DAE5-44A6-9AAD-A67211C619CE}"/>
    <cellStyle name="Comma [0] 7 6 2 3 2 2 5 3" xfId="13141" xr:uid="{3B110008-D2DF-4DCB-AA4D-66AC4C3669FF}"/>
    <cellStyle name="Comma [0] 7 6 2 3 2 2 5 3 2" xfId="28551" xr:uid="{F6E72738-42CD-4690-B286-BF15B1F77A6A}"/>
    <cellStyle name="Comma [0] 7 6 2 3 2 2 5 4" xfId="18282" xr:uid="{1561B9AD-0013-44A9-BD4B-7F4DEE849989}"/>
    <cellStyle name="Comma [0] 7 6 2 3 2 2 6" xfId="5450" xr:uid="{6B94E8AB-5D76-42C1-A78C-A31BC10331E3}"/>
    <cellStyle name="Comma [0] 7 6 2 3 2 2 6 2" xfId="20860" xr:uid="{039C9F79-DA20-46B6-8457-DCAD5AC46F75}"/>
    <cellStyle name="Comma [0] 7 6 2 3 2 2 7" xfId="10593" xr:uid="{71A14C6B-0CE4-4184-B5E1-530E41CD14E6}"/>
    <cellStyle name="Comma [0] 7 6 2 3 2 2 7 2" xfId="26003" xr:uid="{19F37B8A-B6C5-4CD0-9B18-23939AB6A058}"/>
    <cellStyle name="Comma [0] 7 6 2 3 2 2 8" xfId="15734" xr:uid="{A953B4D9-A95A-455B-8C0B-0A4D5D243CF4}"/>
    <cellStyle name="Comma [0] 7 6 2 3 2 3" xfId="455" xr:uid="{7607D28D-2F8E-4A99-AF2D-AAF4440ACF05}"/>
    <cellStyle name="Comma [0] 7 6 2 3 2 3 2" xfId="1067" xr:uid="{62F0254B-708F-4C9A-920D-8D3382E9933D}"/>
    <cellStyle name="Comma [0] 7 6 2 3 2 3 2 2" xfId="2319" xr:uid="{079FEF47-7A46-4212-A521-F94B2BE33A27}"/>
    <cellStyle name="Comma [0] 7 6 2 3 2 3 2 2 2" xfId="4887" xr:uid="{BAF60805-80FC-4507-AC2C-9A7202495ED1}"/>
    <cellStyle name="Comma [0] 7 6 2 3 2 3 2 2 2 2" xfId="10013" xr:uid="{19D3E5B6-B01B-4246-81E3-E69C1F26FC7F}"/>
    <cellStyle name="Comma [0] 7 6 2 3 2 3 2 2 2 2 2" xfId="25423" xr:uid="{6CF357B9-F0E2-46F5-B2DE-8A4ED9DC6DAE}"/>
    <cellStyle name="Comma [0] 7 6 2 3 2 3 2 2 2 3" xfId="15156" xr:uid="{FC20188F-A756-4D08-BC21-D5B2044D9665}"/>
    <cellStyle name="Comma [0] 7 6 2 3 2 3 2 2 2 3 2" xfId="30566" xr:uid="{EE854B3C-01B5-48E6-9FED-E2CDF955A412}"/>
    <cellStyle name="Comma [0] 7 6 2 3 2 3 2 2 2 4" xfId="20297" xr:uid="{73C79C66-473A-4F05-B08F-14F00CD88EFE}"/>
    <cellStyle name="Comma [0] 7 6 2 3 2 3 2 2 3" xfId="7465" xr:uid="{9C37D29B-F4EF-4F60-B961-A4375CDBDEE9}"/>
    <cellStyle name="Comma [0] 7 6 2 3 2 3 2 2 3 2" xfId="22875" xr:uid="{7E95B207-EA0A-4AA7-A586-6FEFCED3B0BC}"/>
    <cellStyle name="Comma [0] 7 6 2 3 2 3 2 2 4" xfId="12608" xr:uid="{4BC1424F-6134-4C20-9674-A451103B0320}"/>
    <cellStyle name="Comma [0] 7 6 2 3 2 3 2 2 4 2" xfId="28018" xr:uid="{03248352-CEA5-46D2-9FB0-7079E5D7B849}"/>
    <cellStyle name="Comma [0] 7 6 2 3 2 3 2 2 5" xfId="17749" xr:uid="{738DA972-F67D-4DC4-8CB3-E97B67E5F633}"/>
    <cellStyle name="Comma [0] 7 6 2 3 2 3 2 3" xfId="3636" xr:uid="{5B6321DB-A50E-4D13-95CB-E8E5FDE17C6A}"/>
    <cellStyle name="Comma [0] 7 6 2 3 2 3 2 3 2" xfId="8762" xr:uid="{762BC6D6-C1D2-4D09-92B7-7E2E75CE427E}"/>
    <cellStyle name="Comma [0] 7 6 2 3 2 3 2 3 2 2" xfId="24172" xr:uid="{838E0078-E5D4-4E0B-8A03-365AAA506F18}"/>
    <cellStyle name="Comma [0] 7 6 2 3 2 3 2 3 3" xfId="13905" xr:uid="{F7B05EB5-7B81-424A-9445-BCA6BCDCFF9E}"/>
    <cellStyle name="Comma [0] 7 6 2 3 2 3 2 3 3 2" xfId="29315" xr:uid="{4D7CDEF4-53BD-498A-B9DB-CC6EE5123294}"/>
    <cellStyle name="Comma [0] 7 6 2 3 2 3 2 3 4" xfId="19046" xr:uid="{9564AE41-AF28-41E2-AD2E-9AE051255396}"/>
    <cellStyle name="Comma [0] 7 6 2 3 2 3 2 4" xfId="6214" xr:uid="{920F0118-CBB1-4365-AB36-9F0FCE7B9436}"/>
    <cellStyle name="Comma [0] 7 6 2 3 2 3 2 4 2" xfId="21624" xr:uid="{BF5FA32C-3470-48A0-9845-977A936A99C2}"/>
    <cellStyle name="Comma [0] 7 6 2 3 2 3 2 5" xfId="11357" xr:uid="{D13AF25D-BBE6-4D9A-84CF-57C95C848478}"/>
    <cellStyle name="Comma [0] 7 6 2 3 2 3 2 5 2" xfId="26767" xr:uid="{3E05929B-BF3D-4B05-B58E-C30B8B59F9FF}"/>
    <cellStyle name="Comma [0] 7 6 2 3 2 3 2 6" xfId="16498" xr:uid="{89DCCD2D-7D3F-4D00-A705-82EAA49F0ED9}"/>
    <cellStyle name="Comma [0] 7 6 2 3 2 3 3" xfId="1708" xr:uid="{7A93BD17-B362-4FC7-B581-206F19AFA954}"/>
    <cellStyle name="Comma [0] 7 6 2 3 2 3 3 2" xfId="4276" xr:uid="{8F2ABA6E-ABF1-443A-B7A7-5E6738EFBC8E}"/>
    <cellStyle name="Comma [0] 7 6 2 3 2 3 3 2 2" xfId="9402" xr:uid="{3D0D934C-5E80-4EDF-9B79-3D677B833E2F}"/>
    <cellStyle name="Comma [0] 7 6 2 3 2 3 3 2 2 2" xfId="24812" xr:uid="{EA43FB8A-CE43-4D84-83FE-7FE60F0872B4}"/>
    <cellStyle name="Comma [0] 7 6 2 3 2 3 3 2 3" xfId="14545" xr:uid="{0B943033-7BC9-4967-AB97-AD0B27D43118}"/>
    <cellStyle name="Comma [0] 7 6 2 3 2 3 3 2 3 2" xfId="29955" xr:uid="{853EE093-13F7-47EE-A3B8-3A03870301FA}"/>
    <cellStyle name="Comma [0] 7 6 2 3 2 3 3 2 4" xfId="19686" xr:uid="{E799A410-F773-4AC5-8484-E8DCEAAA9BF8}"/>
    <cellStyle name="Comma [0] 7 6 2 3 2 3 3 3" xfId="6854" xr:uid="{AF9D05E6-AA77-4FA0-9FD0-05D0A7897809}"/>
    <cellStyle name="Comma [0] 7 6 2 3 2 3 3 3 2" xfId="22264" xr:uid="{1356F554-1EBC-4C0E-944B-6AF2B96F2255}"/>
    <cellStyle name="Comma [0] 7 6 2 3 2 3 3 4" xfId="11997" xr:uid="{22ACCB3C-4240-494D-9961-91C9BCB42203}"/>
    <cellStyle name="Comma [0] 7 6 2 3 2 3 3 4 2" xfId="27407" xr:uid="{40D69878-123E-4BD1-B38A-47B03684C2E7}"/>
    <cellStyle name="Comma [0] 7 6 2 3 2 3 3 5" xfId="17138" xr:uid="{72682057-03A6-490E-9008-AE8E867810E6}"/>
    <cellStyle name="Comma [0] 7 6 2 3 2 3 4" xfId="3025" xr:uid="{02F1F581-3E7A-4CFF-8723-425B9FC834C1}"/>
    <cellStyle name="Comma [0] 7 6 2 3 2 3 4 2" xfId="8151" xr:uid="{6DE72A00-E1DF-458E-8699-4739C7D1B251}"/>
    <cellStyle name="Comma [0] 7 6 2 3 2 3 4 2 2" xfId="23561" xr:uid="{2242D138-CDB7-4F8B-9AF7-DBB076691FC2}"/>
    <cellStyle name="Comma [0] 7 6 2 3 2 3 4 3" xfId="13294" xr:uid="{3A95AC64-4703-4A92-9000-1A98D909938B}"/>
    <cellStyle name="Comma [0] 7 6 2 3 2 3 4 3 2" xfId="28704" xr:uid="{39B6E37B-C6B7-448A-97C3-871B7A550A00}"/>
    <cellStyle name="Comma [0] 7 6 2 3 2 3 4 4" xfId="18435" xr:uid="{232843F2-97DE-453A-8E5E-EF701BCE52CC}"/>
    <cellStyle name="Comma [0] 7 6 2 3 2 3 5" xfId="5603" xr:uid="{354193CC-FB77-46EF-8748-8E781F9954AB}"/>
    <cellStyle name="Comma [0] 7 6 2 3 2 3 5 2" xfId="21013" xr:uid="{E23CE927-9FBD-455A-82A6-B3B2FE24165E}"/>
    <cellStyle name="Comma [0] 7 6 2 3 2 3 6" xfId="10746" xr:uid="{1CFFC84D-AC0C-44CD-86A7-A6CA4C74B8E5}"/>
    <cellStyle name="Comma [0] 7 6 2 3 2 3 6 2" xfId="26156" xr:uid="{176A9617-12B0-4A63-B3DB-5EC0073749E4}"/>
    <cellStyle name="Comma [0] 7 6 2 3 2 3 7" xfId="15887" xr:uid="{ED5CF50E-8245-4BC1-8E4D-C1F973856924}"/>
    <cellStyle name="Comma [0] 7 6 2 3 2 4" xfId="772" xr:uid="{F1155897-4E81-4235-8D96-C30B6BF6C453}"/>
    <cellStyle name="Comma [0] 7 6 2 3 2 4 2" xfId="2024" xr:uid="{F42DE8FB-C810-4BB7-8CF1-E9827FE28ECB}"/>
    <cellStyle name="Comma [0] 7 6 2 3 2 4 2 2" xfId="4592" xr:uid="{F03CAB51-3F87-442F-A7B9-85E2356F807F}"/>
    <cellStyle name="Comma [0] 7 6 2 3 2 4 2 2 2" xfId="9718" xr:uid="{8B65C354-E68B-4166-8D88-9F5AB4665475}"/>
    <cellStyle name="Comma [0] 7 6 2 3 2 4 2 2 2 2" xfId="25128" xr:uid="{93D7C49B-378C-4C17-A4EB-8DB4A872F778}"/>
    <cellStyle name="Comma [0] 7 6 2 3 2 4 2 2 3" xfId="14861" xr:uid="{A25F32E1-2470-4EEC-BDFA-D067899162FC}"/>
    <cellStyle name="Comma [0] 7 6 2 3 2 4 2 2 3 2" xfId="30271" xr:uid="{FA93D788-9114-4BCC-AD2C-6C9842B750CD}"/>
    <cellStyle name="Comma [0] 7 6 2 3 2 4 2 2 4" xfId="20002" xr:uid="{4B2C38E9-66C4-4A7C-B11D-61B6CE5273AA}"/>
    <cellStyle name="Comma [0] 7 6 2 3 2 4 2 3" xfId="7170" xr:uid="{F66B228B-C803-4CF4-8279-F9CAB52CF596}"/>
    <cellStyle name="Comma [0] 7 6 2 3 2 4 2 3 2" xfId="22580" xr:uid="{11160061-B1D9-4079-859A-6C621AFE2E60}"/>
    <cellStyle name="Comma [0] 7 6 2 3 2 4 2 4" xfId="12313" xr:uid="{47BA0C53-AC71-4027-9955-32052C9FDD72}"/>
    <cellStyle name="Comma [0] 7 6 2 3 2 4 2 4 2" xfId="27723" xr:uid="{C757E29C-4C67-4B60-AEDB-41A8903C2765}"/>
    <cellStyle name="Comma [0] 7 6 2 3 2 4 2 5" xfId="17454" xr:uid="{322BF9BB-D81D-4EE1-8F2E-F96AD4E91EAE}"/>
    <cellStyle name="Comma [0] 7 6 2 3 2 4 3" xfId="3341" xr:uid="{AC9D470E-982B-4D87-9D8E-97ECE2C18DF4}"/>
    <cellStyle name="Comma [0] 7 6 2 3 2 4 3 2" xfId="8467" xr:uid="{967F4BD4-CB52-4562-8E0C-3F7D35D0DE8D}"/>
    <cellStyle name="Comma [0] 7 6 2 3 2 4 3 2 2" xfId="23877" xr:uid="{BA35E4A5-4B36-4579-A8B7-4BB020C6777C}"/>
    <cellStyle name="Comma [0] 7 6 2 3 2 4 3 3" xfId="13610" xr:uid="{0FBFF365-851D-4507-AE0C-A21B3D569080}"/>
    <cellStyle name="Comma [0] 7 6 2 3 2 4 3 3 2" xfId="29020" xr:uid="{5D9C6782-6334-49A6-A3C9-96A192DBFB82}"/>
    <cellStyle name="Comma [0] 7 6 2 3 2 4 3 4" xfId="18751" xr:uid="{0542A15C-EDBF-4D21-9592-C9183CB13A7C}"/>
    <cellStyle name="Comma [0] 7 6 2 3 2 4 4" xfId="5919" xr:uid="{3DA33164-107E-4CFE-B3F0-FCF6941A6A06}"/>
    <cellStyle name="Comma [0] 7 6 2 3 2 4 4 2" xfId="21329" xr:uid="{3B4E65E0-F52C-4A2A-BFF1-082DE9D79525}"/>
    <cellStyle name="Comma [0] 7 6 2 3 2 4 5" xfId="11062" xr:uid="{078D13FB-4090-4536-891A-58F20F5FF95C}"/>
    <cellStyle name="Comma [0] 7 6 2 3 2 4 5 2" xfId="26472" xr:uid="{88282EA4-01B7-4181-AE40-2B63FFDD62CF}"/>
    <cellStyle name="Comma [0] 7 6 2 3 2 4 6" xfId="16203" xr:uid="{302DDF8B-A2A6-44E2-A110-29011510182E}"/>
    <cellStyle name="Comma [0] 7 6 2 3 2 5" xfId="1413" xr:uid="{B78FBC2D-1F7A-4F09-8F82-AA6DEA94AB1F}"/>
    <cellStyle name="Comma [0] 7 6 2 3 2 5 2" xfId="3981" xr:uid="{6A06DE23-75FE-4F9C-A2C1-1C77ADC469DD}"/>
    <cellStyle name="Comma [0] 7 6 2 3 2 5 2 2" xfId="9107" xr:uid="{CEF3109C-8BAF-4392-B85B-E4080E9CE7B9}"/>
    <cellStyle name="Comma [0] 7 6 2 3 2 5 2 2 2" xfId="24517" xr:uid="{719EF59E-2786-4F0D-8E3D-684F411C8BE8}"/>
    <cellStyle name="Comma [0] 7 6 2 3 2 5 2 3" xfId="14250" xr:uid="{CD899E6C-4A46-4034-9F95-5CB558215FDC}"/>
    <cellStyle name="Comma [0] 7 6 2 3 2 5 2 3 2" xfId="29660" xr:uid="{6CE63F04-A43C-45B1-A3E5-5E31C2DB6EF2}"/>
    <cellStyle name="Comma [0] 7 6 2 3 2 5 2 4" xfId="19391" xr:uid="{9128CAAF-9719-4FD4-9DC4-89668E0D0451}"/>
    <cellStyle name="Comma [0] 7 6 2 3 2 5 3" xfId="6559" xr:uid="{1CAA075A-21B3-4165-9BAB-4961FCEEA57B}"/>
    <cellStyle name="Comma [0] 7 6 2 3 2 5 3 2" xfId="21969" xr:uid="{E8FC12C8-709B-4F01-9B42-218271931835}"/>
    <cellStyle name="Comma [0] 7 6 2 3 2 5 4" xfId="11702" xr:uid="{4694F354-D19A-4B27-B642-6FC6EBFBCB61}"/>
    <cellStyle name="Comma [0] 7 6 2 3 2 5 4 2" xfId="27112" xr:uid="{DC2492F5-C1CA-4228-BA75-BDCF2669DDD0}"/>
    <cellStyle name="Comma [0] 7 6 2 3 2 5 5" xfId="16843" xr:uid="{819F16C8-3DAE-4F19-BAD0-08FDA5B27150}"/>
    <cellStyle name="Comma [0] 7 6 2 3 2 6" xfId="2730" xr:uid="{8714FD78-9263-4455-8B14-F37DFFA0F15B}"/>
    <cellStyle name="Comma [0] 7 6 2 3 2 6 2" xfId="7856" xr:uid="{B13C9806-9C40-429E-9004-28E9EC4731FE}"/>
    <cellStyle name="Comma [0] 7 6 2 3 2 6 2 2" xfId="23266" xr:uid="{36083EC4-A41B-4DC4-9BE3-90481592FB76}"/>
    <cellStyle name="Comma [0] 7 6 2 3 2 6 3" xfId="12999" xr:uid="{0C434BF3-9AE6-4710-835C-CF8AF1122479}"/>
    <cellStyle name="Comma [0] 7 6 2 3 2 6 3 2" xfId="28409" xr:uid="{CFFDA7C4-DFE0-479B-9B2B-10ED2ABCCA15}"/>
    <cellStyle name="Comma [0] 7 6 2 3 2 6 4" xfId="18140" xr:uid="{C58215ED-32FA-4B27-A777-7640AF693E66}"/>
    <cellStyle name="Comma [0] 7 6 2 3 2 7" xfId="5308" xr:uid="{9A1E0EBB-C00D-4A37-ABB5-1765055F00EC}"/>
    <cellStyle name="Comma [0] 7 6 2 3 2 7 2" xfId="20718" xr:uid="{682082D5-63CB-4365-ADE0-C206ED0D5DBB}"/>
    <cellStyle name="Comma [0] 7 6 2 3 2 8" xfId="10451" xr:uid="{B4D97E16-57CA-45A2-816A-F43D33343D02}"/>
    <cellStyle name="Comma [0] 7 6 2 3 2 8 2" xfId="25861" xr:uid="{8E187323-A429-4002-83B7-75C212A68E46}"/>
    <cellStyle name="Comma [0] 7 6 2 3 2 9" xfId="15592" xr:uid="{784F21EF-76F5-4D86-B595-7FD6687DD109}"/>
    <cellStyle name="Comma [0] 7 6 2 3 3" xfId="229" xr:uid="{1F68E23E-1D21-4701-A847-44380A8EBEBA}"/>
    <cellStyle name="Comma [0] 7 6 2 3 3 2" xfId="525" xr:uid="{DE114017-64A8-409B-9962-88A6703A7E0D}"/>
    <cellStyle name="Comma [0] 7 6 2 3 3 2 2" xfId="1137" xr:uid="{3C027231-4A50-4CDC-BF4F-A8296A45FDBC}"/>
    <cellStyle name="Comma [0] 7 6 2 3 3 2 2 2" xfId="2389" xr:uid="{BA09E95F-4C59-4ECC-9969-236A3C6B9071}"/>
    <cellStyle name="Comma [0] 7 6 2 3 3 2 2 2 2" xfId="4957" xr:uid="{228B9440-CA0D-414F-9F6E-F4F31974E8A1}"/>
    <cellStyle name="Comma [0] 7 6 2 3 3 2 2 2 2 2" xfId="10083" xr:uid="{CE0E141A-3525-4056-8048-F1515AFB9644}"/>
    <cellStyle name="Comma [0] 7 6 2 3 3 2 2 2 2 2 2" xfId="25493" xr:uid="{48BA11B2-344A-45C9-B42B-60BB4FA0A255}"/>
    <cellStyle name="Comma [0] 7 6 2 3 3 2 2 2 2 3" xfId="15226" xr:uid="{CC711F75-EDBA-4CB5-969F-C0B269535D6F}"/>
    <cellStyle name="Comma [0] 7 6 2 3 3 2 2 2 2 3 2" xfId="30636" xr:uid="{B4CEEF45-E54A-4525-98E2-A7ACCAFA6C4D}"/>
    <cellStyle name="Comma [0] 7 6 2 3 3 2 2 2 2 4" xfId="20367" xr:uid="{2CC63C71-6DD7-434E-B875-484BF2A5A6A0}"/>
    <cellStyle name="Comma [0] 7 6 2 3 3 2 2 2 3" xfId="7535" xr:uid="{080338BD-4D14-497F-9647-9DC66E9BA9C4}"/>
    <cellStyle name="Comma [0] 7 6 2 3 3 2 2 2 3 2" xfId="22945" xr:uid="{702ECE2A-C738-47D8-BA49-FD85AE74A898}"/>
    <cellStyle name="Comma [0] 7 6 2 3 3 2 2 2 4" xfId="12678" xr:uid="{52059B41-94BA-451A-AD90-0D6495B7FFB9}"/>
    <cellStyle name="Comma [0] 7 6 2 3 3 2 2 2 4 2" xfId="28088" xr:uid="{466F5F7E-F248-4AE0-93B9-EEA52F951777}"/>
    <cellStyle name="Comma [0] 7 6 2 3 3 2 2 2 5" xfId="17819" xr:uid="{1DF0EB96-10C8-43D3-AFA6-012F559B33FD}"/>
    <cellStyle name="Comma [0] 7 6 2 3 3 2 2 3" xfId="3706" xr:uid="{3F79B9FE-760D-4DB2-AF17-F0F3A0AD49F1}"/>
    <cellStyle name="Comma [0] 7 6 2 3 3 2 2 3 2" xfId="8832" xr:uid="{75784EE1-D5CD-48BF-9F98-2209749A3D5D}"/>
    <cellStyle name="Comma [0] 7 6 2 3 3 2 2 3 2 2" xfId="24242" xr:uid="{58DF5393-8E5F-4FED-AA20-8B8096FD891E}"/>
    <cellStyle name="Comma [0] 7 6 2 3 3 2 2 3 3" xfId="13975" xr:uid="{4306F4FB-5E69-4390-93F6-BF05E099E293}"/>
    <cellStyle name="Comma [0] 7 6 2 3 3 2 2 3 3 2" xfId="29385" xr:uid="{1AD39091-2B46-4A15-8CC5-B1A28B08DDA9}"/>
    <cellStyle name="Comma [0] 7 6 2 3 3 2 2 3 4" xfId="19116" xr:uid="{FD8A40B9-5AA1-4F00-BB2D-D81F870E8FEC}"/>
    <cellStyle name="Comma [0] 7 6 2 3 3 2 2 4" xfId="6284" xr:uid="{65C5F212-7086-43B8-8CE9-AB4D38C838EE}"/>
    <cellStyle name="Comma [0] 7 6 2 3 3 2 2 4 2" xfId="21694" xr:uid="{3EA80C5E-D337-40B4-99EA-793FFB58FCC0}"/>
    <cellStyle name="Comma [0] 7 6 2 3 3 2 2 5" xfId="11427" xr:uid="{4F12FE37-0CE0-4E8A-AE69-0BFBE7DABEED}"/>
    <cellStyle name="Comma [0] 7 6 2 3 3 2 2 5 2" xfId="26837" xr:uid="{949FC488-B43D-4961-B63C-D118E7BDF8E5}"/>
    <cellStyle name="Comma [0] 7 6 2 3 3 2 2 6" xfId="16568" xr:uid="{8DD0D0CE-A840-4124-AAA7-BCEA2396D4D5}"/>
    <cellStyle name="Comma [0] 7 6 2 3 3 2 3" xfId="1778" xr:uid="{A8D27532-26AB-4BC0-A534-028FBE6CD348}"/>
    <cellStyle name="Comma [0] 7 6 2 3 3 2 3 2" xfId="4346" xr:uid="{486BDAC6-8BC3-4CF3-B03B-0C3A7816641B}"/>
    <cellStyle name="Comma [0] 7 6 2 3 3 2 3 2 2" xfId="9472" xr:uid="{96E1484E-D106-45D0-B633-9D10FDE87461}"/>
    <cellStyle name="Comma [0] 7 6 2 3 3 2 3 2 2 2" xfId="24882" xr:uid="{6F420E20-9C42-4E45-AF17-8050D42D81DF}"/>
    <cellStyle name="Comma [0] 7 6 2 3 3 2 3 2 3" xfId="14615" xr:uid="{783BB35E-31AD-460D-93D7-9C22A0458709}"/>
    <cellStyle name="Comma [0] 7 6 2 3 3 2 3 2 3 2" xfId="30025" xr:uid="{18E6D60C-4E2B-4783-93AE-669A7F888CFC}"/>
    <cellStyle name="Comma [0] 7 6 2 3 3 2 3 2 4" xfId="19756" xr:uid="{1BD7E9C4-4A20-4342-8484-D843DDED851A}"/>
    <cellStyle name="Comma [0] 7 6 2 3 3 2 3 3" xfId="6924" xr:uid="{9B1105FE-74F5-4579-B9F7-A9B3461CB8B3}"/>
    <cellStyle name="Comma [0] 7 6 2 3 3 2 3 3 2" xfId="22334" xr:uid="{B980D01B-7CC8-4D02-A451-3B6ECA7DB0F0}"/>
    <cellStyle name="Comma [0] 7 6 2 3 3 2 3 4" xfId="12067" xr:uid="{D7203FAE-2363-4EBA-AA27-8AD74BB9AE46}"/>
    <cellStyle name="Comma [0] 7 6 2 3 3 2 3 4 2" xfId="27477" xr:uid="{DEF5AF22-FC48-48B9-A3EF-BCBE7AEA6E37}"/>
    <cellStyle name="Comma [0] 7 6 2 3 3 2 3 5" xfId="17208" xr:uid="{9CE9D720-E528-47E1-B7A4-1BAAFBCBFFE2}"/>
    <cellStyle name="Comma [0] 7 6 2 3 3 2 4" xfId="3095" xr:uid="{383F67D2-8BE5-40DE-ACD5-DB4513A68C26}"/>
    <cellStyle name="Comma [0] 7 6 2 3 3 2 4 2" xfId="8221" xr:uid="{9BD5C3C0-3722-41B5-A040-90AC993F922C}"/>
    <cellStyle name="Comma [0] 7 6 2 3 3 2 4 2 2" xfId="23631" xr:uid="{38F1C883-4542-410A-956A-256DB0C4316F}"/>
    <cellStyle name="Comma [0] 7 6 2 3 3 2 4 3" xfId="13364" xr:uid="{C5ACBF22-6A1C-49A5-A08B-FBCEDE2B95C5}"/>
    <cellStyle name="Comma [0] 7 6 2 3 3 2 4 3 2" xfId="28774" xr:uid="{FCEC951C-0EE2-4995-946B-977DC693A5D5}"/>
    <cellStyle name="Comma [0] 7 6 2 3 3 2 4 4" xfId="18505" xr:uid="{807C9D0B-1112-4052-BCBC-1797FEFEB112}"/>
    <cellStyle name="Comma [0] 7 6 2 3 3 2 5" xfId="5673" xr:uid="{11ABB1D9-E904-45D4-A264-6E3A28C895A7}"/>
    <cellStyle name="Comma [0] 7 6 2 3 3 2 5 2" xfId="21083" xr:uid="{8965A555-DBD8-491C-B3ED-6D96B62B9453}"/>
    <cellStyle name="Comma [0] 7 6 2 3 3 2 6" xfId="10816" xr:uid="{CC6366E1-00E0-4426-B434-943899B0C996}"/>
    <cellStyle name="Comma [0] 7 6 2 3 3 2 6 2" xfId="26226" xr:uid="{F985D839-B469-4184-B9AC-8EADAF99A7E2}"/>
    <cellStyle name="Comma [0] 7 6 2 3 3 2 7" xfId="15957" xr:uid="{B4680217-2A06-4CD9-884D-2151949CF536}"/>
    <cellStyle name="Comma [0] 7 6 2 3 3 3" xfId="842" xr:uid="{43C720A9-CE52-4C50-91DD-29CCB1B6226E}"/>
    <cellStyle name="Comma [0] 7 6 2 3 3 3 2" xfId="2094" xr:uid="{620B79D2-56DC-459A-A868-BBB130225392}"/>
    <cellStyle name="Comma [0] 7 6 2 3 3 3 2 2" xfId="4662" xr:uid="{89A66CBA-C10D-4D77-81A5-8F179359DA6F}"/>
    <cellStyle name="Comma [0] 7 6 2 3 3 3 2 2 2" xfId="9788" xr:uid="{65C7A049-A656-4501-AE0B-AE10C15F74A6}"/>
    <cellStyle name="Comma [0] 7 6 2 3 3 3 2 2 2 2" xfId="25198" xr:uid="{20B09A63-23B0-48D8-A5DE-9CB335F5227C}"/>
    <cellStyle name="Comma [0] 7 6 2 3 3 3 2 2 3" xfId="14931" xr:uid="{A2966AE2-B14B-43CA-A857-C1176CEF2268}"/>
    <cellStyle name="Comma [0] 7 6 2 3 3 3 2 2 3 2" xfId="30341" xr:uid="{6900B854-CFD8-4801-8E34-4AE104625102}"/>
    <cellStyle name="Comma [0] 7 6 2 3 3 3 2 2 4" xfId="20072" xr:uid="{9F1EACC1-97FC-46AE-90CF-39C680E7852A}"/>
    <cellStyle name="Comma [0] 7 6 2 3 3 3 2 3" xfId="7240" xr:uid="{FFA28031-B568-435E-904F-DB78D39B85E6}"/>
    <cellStyle name="Comma [0] 7 6 2 3 3 3 2 3 2" xfId="22650" xr:uid="{B845FC0C-7ECC-4212-8E7E-CF734CBA40F8}"/>
    <cellStyle name="Comma [0] 7 6 2 3 3 3 2 4" xfId="12383" xr:uid="{2D02C119-E037-4310-98B8-D7472327C32D}"/>
    <cellStyle name="Comma [0] 7 6 2 3 3 3 2 4 2" xfId="27793" xr:uid="{417A58CF-EF6C-4702-9544-4CFFB90717FB}"/>
    <cellStyle name="Comma [0] 7 6 2 3 3 3 2 5" xfId="17524" xr:uid="{94514ED8-9772-469A-B039-E394F26CF8DA}"/>
    <cellStyle name="Comma [0] 7 6 2 3 3 3 3" xfId="3411" xr:uid="{A8A9ECB1-BFF6-4612-9DF2-408037E0B135}"/>
    <cellStyle name="Comma [0] 7 6 2 3 3 3 3 2" xfId="8537" xr:uid="{6E332FB0-24AF-4C49-B8D5-068E2A573308}"/>
    <cellStyle name="Comma [0] 7 6 2 3 3 3 3 2 2" xfId="23947" xr:uid="{5079DF83-525C-4B03-B511-036AFC800F6A}"/>
    <cellStyle name="Comma [0] 7 6 2 3 3 3 3 3" xfId="13680" xr:uid="{8816E817-A833-4179-AA1A-DA0F7520FED9}"/>
    <cellStyle name="Comma [0] 7 6 2 3 3 3 3 3 2" xfId="29090" xr:uid="{12882090-E1F8-4102-8FA9-312C18198882}"/>
    <cellStyle name="Comma [0] 7 6 2 3 3 3 3 4" xfId="18821" xr:uid="{688CE26B-BB03-413C-85F0-503988133E17}"/>
    <cellStyle name="Comma [0] 7 6 2 3 3 3 4" xfId="5989" xr:uid="{068A14E8-FB53-4BED-BF2C-0801CF0F36E9}"/>
    <cellStyle name="Comma [0] 7 6 2 3 3 3 4 2" xfId="21399" xr:uid="{486DA4D8-7877-4E62-95F1-6722A3E2A44E}"/>
    <cellStyle name="Comma [0] 7 6 2 3 3 3 5" xfId="11132" xr:uid="{8B4F1625-F667-4809-9887-CF39C9582301}"/>
    <cellStyle name="Comma [0] 7 6 2 3 3 3 5 2" xfId="26542" xr:uid="{A53AF6BB-309A-430C-8026-849CE2B9147A}"/>
    <cellStyle name="Comma [0] 7 6 2 3 3 3 6" xfId="16273" xr:uid="{9092FCE2-F239-41D8-94DF-4943038837DA}"/>
    <cellStyle name="Comma [0] 7 6 2 3 3 4" xfId="1483" xr:uid="{F14F935F-020C-43D7-B43E-A64F737FFE73}"/>
    <cellStyle name="Comma [0] 7 6 2 3 3 4 2" xfId="4051" xr:uid="{66CE8C44-FBE3-4F14-A3CE-437EA8C03CA8}"/>
    <cellStyle name="Comma [0] 7 6 2 3 3 4 2 2" xfId="9177" xr:uid="{C58C1AEA-E886-46A7-8F32-699B507A7DFD}"/>
    <cellStyle name="Comma [0] 7 6 2 3 3 4 2 2 2" xfId="24587" xr:uid="{420A1125-A608-4FA0-A443-25EBA5CFD94D}"/>
    <cellStyle name="Comma [0] 7 6 2 3 3 4 2 3" xfId="14320" xr:uid="{98F14308-CBAC-4F19-B344-6E0C1172FED7}"/>
    <cellStyle name="Comma [0] 7 6 2 3 3 4 2 3 2" xfId="29730" xr:uid="{DE7D82D6-0005-4FDD-97E9-21C68A917E12}"/>
    <cellStyle name="Comma [0] 7 6 2 3 3 4 2 4" xfId="19461" xr:uid="{2D07AD21-0A43-4EE2-AAA0-8B50D5C5653B}"/>
    <cellStyle name="Comma [0] 7 6 2 3 3 4 3" xfId="6629" xr:uid="{9B47B3FD-F136-436A-943F-53A98E871278}"/>
    <cellStyle name="Comma [0] 7 6 2 3 3 4 3 2" xfId="22039" xr:uid="{BC682A96-AF40-4278-AB12-6D851119CEAE}"/>
    <cellStyle name="Comma [0] 7 6 2 3 3 4 4" xfId="11772" xr:uid="{99DED6E5-72A5-4B7C-A802-A657032D3EFA}"/>
    <cellStyle name="Comma [0] 7 6 2 3 3 4 4 2" xfId="27182" xr:uid="{CF9E7071-0186-4AB5-9B80-9F127B9B0E26}"/>
    <cellStyle name="Comma [0] 7 6 2 3 3 4 5" xfId="16913" xr:uid="{68E244E0-6795-48F1-B660-45BC2051A52D}"/>
    <cellStyle name="Comma [0] 7 6 2 3 3 5" xfId="2800" xr:uid="{2EFA711B-BF30-48DC-92A7-C9FB37522E53}"/>
    <cellStyle name="Comma [0] 7 6 2 3 3 5 2" xfId="7926" xr:uid="{BF2B6751-A702-499C-8C78-61B39647D3EB}"/>
    <cellStyle name="Comma [0] 7 6 2 3 3 5 2 2" xfId="23336" xr:uid="{D31C8FBE-2170-4532-B4EF-76D208161159}"/>
    <cellStyle name="Comma [0] 7 6 2 3 3 5 3" xfId="13069" xr:uid="{489B98C9-2BD6-4530-8E76-0A97986B2896}"/>
    <cellStyle name="Comma [0] 7 6 2 3 3 5 3 2" xfId="28479" xr:uid="{5257B524-217A-4475-8EAB-40A8F91C5B74}"/>
    <cellStyle name="Comma [0] 7 6 2 3 3 5 4" xfId="18210" xr:uid="{9F10858A-1A02-498A-9F33-6D9E3D33A4FB}"/>
    <cellStyle name="Comma [0] 7 6 2 3 3 6" xfId="5378" xr:uid="{44F1F2BE-AFA6-41BE-A9A7-D41C4533543D}"/>
    <cellStyle name="Comma [0] 7 6 2 3 3 6 2" xfId="20788" xr:uid="{ADAD6056-B608-4658-A0F3-31EAFDF0BA78}"/>
    <cellStyle name="Comma [0] 7 6 2 3 3 7" xfId="10521" xr:uid="{847BB2CC-DBC4-4165-AA2D-64944A61592D}"/>
    <cellStyle name="Comma [0] 7 6 2 3 3 7 2" xfId="25931" xr:uid="{043127A0-EC57-4C79-A339-FBE0C954FA0F}"/>
    <cellStyle name="Comma [0] 7 6 2 3 3 8" xfId="15662" xr:uid="{E7CE7E4E-EBFA-46C0-8CFF-3A9DF3896FD2}"/>
    <cellStyle name="Comma [0] 7 6 2 3 4" xfId="383" xr:uid="{290E4EB8-16A6-4A6C-A4B4-DB3877728892}"/>
    <cellStyle name="Comma [0] 7 6 2 3 4 2" xfId="995" xr:uid="{5FF6A5D5-5EED-4EE6-BE37-C3760BA5A267}"/>
    <cellStyle name="Comma [0] 7 6 2 3 4 2 2" xfId="2247" xr:uid="{A8EF62BB-BD51-47DE-BD27-1DBAC551D8E4}"/>
    <cellStyle name="Comma [0] 7 6 2 3 4 2 2 2" xfId="4815" xr:uid="{0B156C94-2E28-4DE1-B937-F9B88CD8B415}"/>
    <cellStyle name="Comma [0] 7 6 2 3 4 2 2 2 2" xfId="9941" xr:uid="{751F0ED8-6059-464F-940A-DB8BF4AF9376}"/>
    <cellStyle name="Comma [0] 7 6 2 3 4 2 2 2 2 2" xfId="25351" xr:uid="{746C2B90-BE60-4B61-B73B-7C7CC211C9C6}"/>
    <cellStyle name="Comma [0] 7 6 2 3 4 2 2 2 3" xfId="15084" xr:uid="{DA14232B-502A-478A-B469-2F8D23FB49F7}"/>
    <cellStyle name="Comma [0] 7 6 2 3 4 2 2 2 3 2" xfId="30494" xr:uid="{0A2AD49A-C9EC-437C-98BB-BD3CF921C45C}"/>
    <cellStyle name="Comma [0] 7 6 2 3 4 2 2 2 4" xfId="20225" xr:uid="{292B1101-4AFA-43D7-8177-F0DACE3AD07E}"/>
    <cellStyle name="Comma [0] 7 6 2 3 4 2 2 3" xfId="7393" xr:uid="{BDE1BACA-8FF8-4F99-A53D-C0CFD7C4C4F3}"/>
    <cellStyle name="Comma [0] 7 6 2 3 4 2 2 3 2" xfId="22803" xr:uid="{45B11AD2-A5F1-4C5F-9D55-014CEA6369D6}"/>
    <cellStyle name="Comma [0] 7 6 2 3 4 2 2 4" xfId="12536" xr:uid="{5A1E1A12-5B12-42D5-9A2F-E836C62D9157}"/>
    <cellStyle name="Comma [0] 7 6 2 3 4 2 2 4 2" xfId="27946" xr:uid="{74D93FD5-B0ED-47FC-855D-95E1A8266F89}"/>
    <cellStyle name="Comma [0] 7 6 2 3 4 2 2 5" xfId="17677" xr:uid="{FFD0E6A7-215D-4BC9-AE64-B8C4CA08DFAA}"/>
    <cellStyle name="Comma [0] 7 6 2 3 4 2 3" xfId="3564" xr:uid="{7DF605DA-E371-4E8E-B575-FBA25F6B94EA}"/>
    <cellStyle name="Comma [0] 7 6 2 3 4 2 3 2" xfId="8690" xr:uid="{25CD1281-0CE0-4053-ADD5-EC9AE86C1DD2}"/>
    <cellStyle name="Comma [0] 7 6 2 3 4 2 3 2 2" xfId="24100" xr:uid="{745F5BAE-E1A8-419B-9235-8E06D6F5052F}"/>
    <cellStyle name="Comma [0] 7 6 2 3 4 2 3 3" xfId="13833" xr:uid="{B3533E77-D104-4B81-B192-859647F8D163}"/>
    <cellStyle name="Comma [0] 7 6 2 3 4 2 3 3 2" xfId="29243" xr:uid="{7AAA951E-0CED-4EDF-91B7-53A37ED2F362}"/>
    <cellStyle name="Comma [0] 7 6 2 3 4 2 3 4" xfId="18974" xr:uid="{CEC782D1-A87E-4D75-981D-82111EA3C1D8}"/>
    <cellStyle name="Comma [0] 7 6 2 3 4 2 4" xfId="6142" xr:uid="{4BA23964-2E48-43B1-8975-03755724E5B7}"/>
    <cellStyle name="Comma [0] 7 6 2 3 4 2 4 2" xfId="21552" xr:uid="{E9AD40E5-3208-4337-B537-A2EEF52B7F30}"/>
    <cellStyle name="Comma [0] 7 6 2 3 4 2 5" xfId="11285" xr:uid="{B0B76F7D-944F-43CC-9265-5B1A26A5DD15}"/>
    <cellStyle name="Comma [0] 7 6 2 3 4 2 5 2" xfId="26695" xr:uid="{17A35ABE-0B3E-4C5C-A05E-F7F6FFFC94D3}"/>
    <cellStyle name="Comma [0] 7 6 2 3 4 2 6" xfId="16426" xr:uid="{A7F8AED6-880D-4CE4-B4C4-5ED9A82B5592}"/>
    <cellStyle name="Comma [0] 7 6 2 3 4 3" xfId="1636" xr:uid="{86FF6F96-B907-4767-B5E3-05D326824525}"/>
    <cellStyle name="Comma [0] 7 6 2 3 4 3 2" xfId="4204" xr:uid="{05A8AFF4-BDE0-4D72-9F75-13E834B25B52}"/>
    <cellStyle name="Comma [0] 7 6 2 3 4 3 2 2" xfId="9330" xr:uid="{30ADAC6B-C547-46D8-B5E6-02FCAEA567E6}"/>
    <cellStyle name="Comma [0] 7 6 2 3 4 3 2 2 2" xfId="24740" xr:uid="{D4D24E96-8084-4C10-9018-5BC6E6F79A5E}"/>
    <cellStyle name="Comma [0] 7 6 2 3 4 3 2 3" xfId="14473" xr:uid="{90FFCC24-1132-4E1A-8676-81F9B093254B}"/>
    <cellStyle name="Comma [0] 7 6 2 3 4 3 2 3 2" xfId="29883" xr:uid="{14CF3DED-8A55-4D0E-A7FE-A8A51144B7D7}"/>
    <cellStyle name="Comma [0] 7 6 2 3 4 3 2 4" xfId="19614" xr:uid="{563BAC1B-5F93-491C-9623-89FE6C776AC0}"/>
    <cellStyle name="Comma [0] 7 6 2 3 4 3 3" xfId="6782" xr:uid="{249BA8C0-FC0D-4D65-885A-AC9DCCFDCE26}"/>
    <cellStyle name="Comma [0] 7 6 2 3 4 3 3 2" xfId="22192" xr:uid="{331AAEC5-6173-4B28-9085-18D2BA252AF5}"/>
    <cellStyle name="Comma [0] 7 6 2 3 4 3 4" xfId="11925" xr:uid="{0981A866-42D7-4EF9-BB31-D759ABE854AA}"/>
    <cellStyle name="Comma [0] 7 6 2 3 4 3 4 2" xfId="27335" xr:uid="{14B7C369-6670-430D-8D60-252743504B96}"/>
    <cellStyle name="Comma [0] 7 6 2 3 4 3 5" xfId="17066" xr:uid="{0CC968A0-A8AD-442E-A129-242435FC9D4D}"/>
    <cellStyle name="Comma [0] 7 6 2 3 4 4" xfId="2953" xr:uid="{48EF190E-D78D-45A1-9369-8A793AC090DE}"/>
    <cellStyle name="Comma [0] 7 6 2 3 4 4 2" xfId="8079" xr:uid="{AB93567F-8368-4B3D-9148-CCAB7CF0A460}"/>
    <cellStyle name="Comma [0] 7 6 2 3 4 4 2 2" xfId="23489" xr:uid="{CDDC598D-EF98-427F-A97C-38CD9846A539}"/>
    <cellStyle name="Comma [0] 7 6 2 3 4 4 3" xfId="13222" xr:uid="{C6B281AA-4579-446E-BCAF-8FEC975FFB37}"/>
    <cellStyle name="Comma [0] 7 6 2 3 4 4 3 2" xfId="28632" xr:uid="{08E18461-EA96-4E3B-937F-7C58DEC6B956}"/>
    <cellStyle name="Comma [0] 7 6 2 3 4 4 4" xfId="18363" xr:uid="{F29CACDA-3FE6-4541-8EE2-F1E82F3A4C0E}"/>
    <cellStyle name="Comma [0] 7 6 2 3 4 5" xfId="5531" xr:uid="{C2E1FE3B-CF75-4909-884B-0421DB6A4F6E}"/>
    <cellStyle name="Comma [0] 7 6 2 3 4 5 2" xfId="20941" xr:uid="{2AF02603-90B4-4917-9B16-9EFA0D975D2C}"/>
    <cellStyle name="Comma [0] 7 6 2 3 4 6" xfId="10674" xr:uid="{2EFD0B52-4CBC-4568-B0D8-0E2D63EE9C79}"/>
    <cellStyle name="Comma [0] 7 6 2 3 4 6 2" xfId="26084" xr:uid="{B05539EE-C350-494D-A4F6-96ECAFF3C883}"/>
    <cellStyle name="Comma [0] 7 6 2 3 4 7" xfId="15815" xr:uid="{A643501B-F834-4D95-A478-AEAD89314E5B}"/>
    <cellStyle name="Comma [0] 7 6 2 3 5" xfId="700" xr:uid="{D72F7F41-5548-4B96-98BE-CC2921BEBFED}"/>
    <cellStyle name="Comma [0] 7 6 2 3 5 2" xfId="1952" xr:uid="{83D27AFD-4D6F-41B0-9D46-497D3FF9D702}"/>
    <cellStyle name="Comma [0] 7 6 2 3 5 2 2" xfId="4520" xr:uid="{52F3412B-DAD1-4CFC-B93F-7AE0492B4988}"/>
    <cellStyle name="Comma [0] 7 6 2 3 5 2 2 2" xfId="9646" xr:uid="{EE6C2DB3-5EEB-410B-8884-5FAA7916CCFB}"/>
    <cellStyle name="Comma [0] 7 6 2 3 5 2 2 2 2" xfId="25056" xr:uid="{340A21CE-20E4-4080-8FE6-9049AE9426AD}"/>
    <cellStyle name="Comma [0] 7 6 2 3 5 2 2 3" xfId="14789" xr:uid="{D8636E55-61D4-4E2B-ADDD-A9E6F7807B31}"/>
    <cellStyle name="Comma [0] 7 6 2 3 5 2 2 3 2" xfId="30199" xr:uid="{EBF3665F-58D7-4631-9DE7-83096FA85F9E}"/>
    <cellStyle name="Comma [0] 7 6 2 3 5 2 2 4" xfId="19930" xr:uid="{456FBCB4-7FEB-46E8-9549-1D04A5D26B81}"/>
    <cellStyle name="Comma [0] 7 6 2 3 5 2 3" xfId="7098" xr:uid="{65A46AAA-D67E-4730-8937-60407951FA9F}"/>
    <cellStyle name="Comma [0] 7 6 2 3 5 2 3 2" xfId="22508" xr:uid="{69C4085A-FF6A-4DD0-91AE-4C093C4BAEE4}"/>
    <cellStyle name="Comma [0] 7 6 2 3 5 2 4" xfId="12241" xr:uid="{18E76C5F-3EF2-40F5-9367-42F455BDCCB2}"/>
    <cellStyle name="Comma [0] 7 6 2 3 5 2 4 2" xfId="27651" xr:uid="{C54FCD91-58FB-4D78-94D4-9C44CC32E8E5}"/>
    <cellStyle name="Comma [0] 7 6 2 3 5 2 5" xfId="17382" xr:uid="{783828AD-06C1-4053-B7DA-9CD66B9B430B}"/>
    <cellStyle name="Comma [0] 7 6 2 3 5 3" xfId="3269" xr:uid="{36A11AEE-23E9-4704-A23C-450EE9F14979}"/>
    <cellStyle name="Comma [0] 7 6 2 3 5 3 2" xfId="8395" xr:uid="{1F374831-6619-4E46-8DA3-C61C08FECCFB}"/>
    <cellStyle name="Comma [0] 7 6 2 3 5 3 2 2" xfId="23805" xr:uid="{641923E0-CD8A-4286-A0D9-47ED961800A6}"/>
    <cellStyle name="Comma [0] 7 6 2 3 5 3 3" xfId="13538" xr:uid="{9B8313F8-A4BE-4C4D-A7E0-FC685C0F412F}"/>
    <cellStyle name="Comma [0] 7 6 2 3 5 3 3 2" xfId="28948" xr:uid="{B89F137C-CEFB-489E-9824-28E454ECBEBA}"/>
    <cellStyle name="Comma [0] 7 6 2 3 5 3 4" xfId="18679" xr:uid="{162D37F3-D92E-4D30-A9F2-5F73027B7E82}"/>
    <cellStyle name="Comma [0] 7 6 2 3 5 4" xfId="5847" xr:uid="{FFA4E181-3BDA-44E2-A708-B4B2A03A7D43}"/>
    <cellStyle name="Comma [0] 7 6 2 3 5 4 2" xfId="21257" xr:uid="{4C3C2F25-A1A0-4CE9-B43F-206DFEB8DC66}"/>
    <cellStyle name="Comma [0] 7 6 2 3 5 5" xfId="10990" xr:uid="{96088729-D948-4A2C-A35B-6132C86CD06C}"/>
    <cellStyle name="Comma [0] 7 6 2 3 5 5 2" xfId="26400" xr:uid="{B53DD189-952F-4332-9B5B-1C94ABD58FF2}"/>
    <cellStyle name="Comma [0] 7 6 2 3 5 6" xfId="16131" xr:uid="{5A66E678-0537-4FA4-9376-43214DFBC77D}"/>
    <cellStyle name="Comma [0] 7 6 2 3 6" xfId="1341" xr:uid="{DCE60330-E113-415F-8DAE-90F08EF174DC}"/>
    <cellStyle name="Comma [0] 7 6 2 3 6 2" xfId="3909" xr:uid="{DD8832E7-4286-4E7D-80A2-E9A509E7B76E}"/>
    <cellStyle name="Comma [0] 7 6 2 3 6 2 2" xfId="9035" xr:uid="{99E8DC30-F206-4514-A3FF-0CE1D5C79AFB}"/>
    <cellStyle name="Comma [0] 7 6 2 3 6 2 2 2" xfId="24445" xr:uid="{6471A78D-B89E-4671-A3B1-B07C8F27C989}"/>
    <cellStyle name="Comma [0] 7 6 2 3 6 2 3" xfId="14178" xr:uid="{D2CBA5E0-C2F9-469B-8C82-CE22D1949E89}"/>
    <cellStyle name="Comma [0] 7 6 2 3 6 2 3 2" xfId="29588" xr:uid="{A9760B10-E758-419B-8602-A3E2AFCEA90D}"/>
    <cellStyle name="Comma [0] 7 6 2 3 6 2 4" xfId="19319" xr:uid="{3A467515-E982-4718-B62B-7D5A7FF89DEB}"/>
    <cellStyle name="Comma [0] 7 6 2 3 6 3" xfId="6487" xr:uid="{85F933D6-6CE9-4DE6-84D1-6AF967848CDB}"/>
    <cellStyle name="Comma [0] 7 6 2 3 6 3 2" xfId="21897" xr:uid="{819456CF-254B-4729-ACE5-844AAD49652E}"/>
    <cellStyle name="Comma [0] 7 6 2 3 6 4" xfId="11630" xr:uid="{9D3763BE-7FB4-4339-850E-F7C10227FC15}"/>
    <cellStyle name="Comma [0] 7 6 2 3 6 4 2" xfId="27040" xr:uid="{DF05481F-CED9-4EA4-9DE8-10CC7ED0A011}"/>
    <cellStyle name="Comma [0] 7 6 2 3 6 5" xfId="16771" xr:uid="{1371258F-B108-4948-BF9E-965B451798A5}"/>
    <cellStyle name="Comma [0] 7 6 2 3 7" xfId="2659" xr:uid="{3EEB49A8-6108-4C0F-BF1C-4C733051AC06}"/>
    <cellStyle name="Comma [0] 7 6 2 3 7 2" xfId="7785" xr:uid="{65CC2808-70B5-4EE3-B64A-AEBF86C99D2D}"/>
    <cellStyle name="Comma [0] 7 6 2 3 7 2 2" xfId="23195" xr:uid="{0EA115F3-38D9-43FC-8CF0-39F5E85E9B26}"/>
    <cellStyle name="Comma [0] 7 6 2 3 7 3" xfId="12928" xr:uid="{5F10AFD4-B6B0-494C-8D63-67843CF54ECE}"/>
    <cellStyle name="Comma [0] 7 6 2 3 7 3 2" xfId="28338" xr:uid="{A806AD37-CF5B-48E3-806E-01316B03135E}"/>
    <cellStyle name="Comma [0] 7 6 2 3 7 4" xfId="18069" xr:uid="{90BE95B4-6006-4AD8-B509-E5DBBED0E52A}"/>
    <cellStyle name="Comma [0] 7 6 2 3 8" xfId="5237" xr:uid="{6245C638-A3B5-4537-9D28-2DC315B42C6D}"/>
    <cellStyle name="Comma [0] 7 6 2 3 8 2" xfId="20647" xr:uid="{108CEF4A-9C7D-4B30-9526-1DEFE909929B}"/>
    <cellStyle name="Comma [0] 7 6 2 3 9" xfId="10380" xr:uid="{E3249D16-F7C7-4A39-9BD1-472E71C1E267}"/>
    <cellStyle name="Comma [0] 7 6 2 3 9 2" xfId="25790" xr:uid="{C342C0F7-121E-410C-A6EE-2CF583FA29A1}"/>
    <cellStyle name="Comma [0] 7 6 2 4" xfId="76" xr:uid="{76202EC3-B6A1-4F29-8DC9-C5022B13BC19}"/>
    <cellStyle name="Comma [0] 7 6 2 4 10" xfId="15515" xr:uid="{E75DE099-BD16-4B23-962D-72CB90414F1F}"/>
    <cellStyle name="Comma [0] 7 6 2 4 2" xfId="152" xr:uid="{8E44D8DB-A981-4171-9543-1CC2C9096021}"/>
    <cellStyle name="Comma [0] 7 6 2 4 2 2" xfId="295" xr:uid="{D56ACE15-2F4E-431B-AF2B-1ECFF386AEF2}"/>
    <cellStyle name="Comma [0] 7 6 2 4 2 2 2" xfId="591" xr:uid="{C4DBC7CB-4A95-4111-944C-997EAC5C93A1}"/>
    <cellStyle name="Comma [0] 7 6 2 4 2 2 2 2" xfId="1203" xr:uid="{148CC417-246D-4D8C-B813-A0E2EF4FE4D2}"/>
    <cellStyle name="Comma [0] 7 6 2 4 2 2 2 2 2" xfId="2455" xr:uid="{FDB04E5B-A5F4-461E-8CD2-5586F5A2311F}"/>
    <cellStyle name="Comma [0] 7 6 2 4 2 2 2 2 2 2" xfId="5023" xr:uid="{54B455BE-D8E8-4CC1-B3BB-ECA5970514EB}"/>
    <cellStyle name="Comma [0] 7 6 2 4 2 2 2 2 2 2 2" xfId="10149" xr:uid="{FE43EE90-CFB8-4F42-887C-5BDAEDBD387B}"/>
    <cellStyle name="Comma [0] 7 6 2 4 2 2 2 2 2 2 2 2" xfId="25559" xr:uid="{2099D2DA-146A-4170-A61E-54A7435E9997}"/>
    <cellStyle name="Comma [0] 7 6 2 4 2 2 2 2 2 2 3" xfId="15292" xr:uid="{2E0C3D6C-7ADF-4C3F-B7ED-0F82C5676321}"/>
    <cellStyle name="Comma [0] 7 6 2 4 2 2 2 2 2 2 3 2" xfId="30702" xr:uid="{31C3F542-B47D-4CF1-8837-53B96C33BA6A}"/>
    <cellStyle name="Comma [0] 7 6 2 4 2 2 2 2 2 2 4" xfId="20433" xr:uid="{84C5A700-F1CC-46EA-AD46-F2E800695002}"/>
    <cellStyle name="Comma [0] 7 6 2 4 2 2 2 2 2 3" xfId="7601" xr:uid="{E76801E0-90C5-419A-AF29-D1A9954EAA31}"/>
    <cellStyle name="Comma [0] 7 6 2 4 2 2 2 2 2 3 2" xfId="23011" xr:uid="{96438494-58AD-41BE-A70B-89499711F247}"/>
    <cellStyle name="Comma [0] 7 6 2 4 2 2 2 2 2 4" xfId="12744" xr:uid="{4140AAFF-AC3F-437C-A37D-0A957F5C4A10}"/>
    <cellStyle name="Comma [0] 7 6 2 4 2 2 2 2 2 4 2" xfId="28154" xr:uid="{77F4B6DE-A497-4F31-8986-414A533C5733}"/>
    <cellStyle name="Comma [0] 7 6 2 4 2 2 2 2 2 5" xfId="17885" xr:uid="{D34719D8-03F7-4C2E-B5B4-D2AAC6105649}"/>
    <cellStyle name="Comma [0] 7 6 2 4 2 2 2 2 3" xfId="3772" xr:uid="{27CC3E28-BF8C-4D67-834E-42573B57A447}"/>
    <cellStyle name="Comma [0] 7 6 2 4 2 2 2 2 3 2" xfId="8898" xr:uid="{0D8CC33D-4347-4AEC-8283-38E1269DCAEC}"/>
    <cellStyle name="Comma [0] 7 6 2 4 2 2 2 2 3 2 2" xfId="24308" xr:uid="{EB70426C-BE2F-46BE-BD1D-FC4784D66DCA}"/>
    <cellStyle name="Comma [0] 7 6 2 4 2 2 2 2 3 3" xfId="14041" xr:uid="{C1F0A71E-C92D-4E3C-97A4-52B70E7CBEC7}"/>
    <cellStyle name="Comma [0] 7 6 2 4 2 2 2 2 3 3 2" xfId="29451" xr:uid="{4E690C49-23A8-427B-AB6A-1071E64F68AD}"/>
    <cellStyle name="Comma [0] 7 6 2 4 2 2 2 2 3 4" xfId="19182" xr:uid="{ED365CBD-373F-4A0A-A4B0-D7F148F92B33}"/>
    <cellStyle name="Comma [0] 7 6 2 4 2 2 2 2 4" xfId="6350" xr:uid="{EE286241-1656-4BBB-AD0C-552353A55FA3}"/>
    <cellStyle name="Comma [0] 7 6 2 4 2 2 2 2 4 2" xfId="21760" xr:uid="{648FC190-DB29-4E3D-8BA5-69D780F15360}"/>
    <cellStyle name="Comma [0] 7 6 2 4 2 2 2 2 5" xfId="11493" xr:uid="{71FA37F1-5F2D-472D-91B1-4AD7971DC5D3}"/>
    <cellStyle name="Comma [0] 7 6 2 4 2 2 2 2 5 2" xfId="26903" xr:uid="{1A514520-CDE6-4C44-8A9B-150C97F803FB}"/>
    <cellStyle name="Comma [0] 7 6 2 4 2 2 2 2 6" xfId="16634" xr:uid="{1AF6123E-857D-4CBC-882D-D55EBCD1C7DD}"/>
    <cellStyle name="Comma [0] 7 6 2 4 2 2 2 3" xfId="1844" xr:uid="{518771B4-8732-400A-8170-D3AF4874001E}"/>
    <cellStyle name="Comma [0] 7 6 2 4 2 2 2 3 2" xfId="4412" xr:uid="{3E168413-6881-48D3-8902-424CE4919477}"/>
    <cellStyle name="Comma [0] 7 6 2 4 2 2 2 3 2 2" xfId="9538" xr:uid="{423D15E0-D552-44E0-83E2-829FFEB2325F}"/>
    <cellStyle name="Comma [0] 7 6 2 4 2 2 2 3 2 2 2" xfId="24948" xr:uid="{4A9914CB-C312-4D60-87A9-EC3669516872}"/>
    <cellStyle name="Comma [0] 7 6 2 4 2 2 2 3 2 3" xfId="14681" xr:uid="{BA1008C7-2E3E-4B19-8679-3228A2B5EB61}"/>
    <cellStyle name="Comma [0] 7 6 2 4 2 2 2 3 2 3 2" xfId="30091" xr:uid="{79E1C4E8-C6BC-429E-8EE7-997648F6BB1A}"/>
    <cellStyle name="Comma [0] 7 6 2 4 2 2 2 3 2 4" xfId="19822" xr:uid="{3FD3B67A-543B-4BB7-AD3D-5DBD6FF1C19D}"/>
    <cellStyle name="Comma [0] 7 6 2 4 2 2 2 3 3" xfId="6990" xr:uid="{FB21BC4F-AAFC-4D33-86EC-68EE72ED71C8}"/>
    <cellStyle name="Comma [0] 7 6 2 4 2 2 2 3 3 2" xfId="22400" xr:uid="{B1772909-24FA-4B23-B4CA-84278E168A12}"/>
    <cellStyle name="Comma [0] 7 6 2 4 2 2 2 3 4" xfId="12133" xr:uid="{4191198D-EE8A-486C-BFD6-49BFE9FC682B}"/>
    <cellStyle name="Comma [0] 7 6 2 4 2 2 2 3 4 2" xfId="27543" xr:uid="{B41FFC91-1CDC-4582-8E35-7087ED5D492E}"/>
    <cellStyle name="Comma [0] 7 6 2 4 2 2 2 3 5" xfId="17274" xr:uid="{0B3D464C-BF1B-4F64-A2FD-EECAC940E47D}"/>
    <cellStyle name="Comma [0] 7 6 2 4 2 2 2 4" xfId="3161" xr:uid="{BD76FBE5-8EA1-4DA1-8E7B-FA1DBAFDBCB1}"/>
    <cellStyle name="Comma [0] 7 6 2 4 2 2 2 4 2" xfId="8287" xr:uid="{B9CBB22A-D186-4D28-AD6D-3D661354DF82}"/>
    <cellStyle name="Comma [0] 7 6 2 4 2 2 2 4 2 2" xfId="23697" xr:uid="{2AC62273-C502-4AD7-A4EB-270717DB3695}"/>
    <cellStyle name="Comma [0] 7 6 2 4 2 2 2 4 3" xfId="13430" xr:uid="{3DB35019-1E5A-4B5B-824E-E8CFE2E881F0}"/>
    <cellStyle name="Comma [0] 7 6 2 4 2 2 2 4 3 2" xfId="28840" xr:uid="{21F59F56-C3E9-4874-8287-03B992839656}"/>
    <cellStyle name="Comma [0] 7 6 2 4 2 2 2 4 4" xfId="18571" xr:uid="{A1B2B4A6-C53C-4C31-8EC9-9D7124BF3D23}"/>
    <cellStyle name="Comma [0] 7 6 2 4 2 2 2 5" xfId="5739" xr:uid="{5B4574A9-7184-4D39-8C04-9DC39FE824C9}"/>
    <cellStyle name="Comma [0] 7 6 2 4 2 2 2 5 2" xfId="21149" xr:uid="{D9C3FFC1-F333-4D70-95D6-8BE7A57EBD5E}"/>
    <cellStyle name="Comma [0] 7 6 2 4 2 2 2 6" xfId="10882" xr:uid="{4B9593F2-374F-4845-9F7D-3D61B1C84795}"/>
    <cellStyle name="Comma [0] 7 6 2 4 2 2 2 6 2" xfId="26292" xr:uid="{973B8AF8-5362-4C2D-88F8-60A654F8310F}"/>
    <cellStyle name="Comma [0] 7 6 2 4 2 2 2 7" xfId="16023" xr:uid="{D0604952-C7F3-4F8E-9044-62B747BD6B85}"/>
    <cellStyle name="Comma [0] 7 6 2 4 2 2 3" xfId="908" xr:uid="{4B502992-5777-48F3-B6CD-E91321D20416}"/>
    <cellStyle name="Comma [0] 7 6 2 4 2 2 3 2" xfId="2160" xr:uid="{38F8E0B2-BFBA-4F8C-A2AF-535C396FF8EA}"/>
    <cellStyle name="Comma [0] 7 6 2 4 2 2 3 2 2" xfId="4728" xr:uid="{B5736669-F78A-46BC-A551-33ABB2A33B7A}"/>
    <cellStyle name="Comma [0] 7 6 2 4 2 2 3 2 2 2" xfId="9854" xr:uid="{61BE7EA1-FFFD-4A70-835F-0FA82831976E}"/>
    <cellStyle name="Comma [0] 7 6 2 4 2 2 3 2 2 2 2" xfId="25264" xr:uid="{A2098BA3-2487-4313-AB4E-7AA8CB22C3A5}"/>
    <cellStyle name="Comma [0] 7 6 2 4 2 2 3 2 2 3" xfId="14997" xr:uid="{96F9357A-73CC-4E71-85E4-D9FFECD90B31}"/>
    <cellStyle name="Comma [0] 7 6 2 4 2 2 3 2 2 3 2" xfId="30407" xr:uid="{764F6375-F21B-46D2-8925-1B912C599B6E}"/>
    <cellStyle name="Comma [0] 7 6 2 4 2 2 3 2 2 4" xfId="20138" xr:uid="{B34E4950-E87F-455D-B784-7649D0EFA12B}"/>
    <cellStyle name="Comma [0] 7 6 2 4 2 2 3 2 3" xfId="7306" xr:uid="{E63ABC83-8D52-4ECE-AC0C-0881404D8107}"/>
    <cellStyle name="Comma [0] 7 6 2 4 2 2 3 2 3 2" xfId="22716" xr:uid="{6C70BA9D-CC5B-49E7-B449-A4ECDA0ED7AF}"/>
    <cellStyle name="Comma [0] 7 6 2 4 2 2 3 2 4" xfId="12449" xr:uid="{1D5B315B-BFA0-4F26-8C27-FE1FA1187124}"/>
    <cellStyle name="Comma [0] 7 6 2 4 2 2 3 2 4 2" xfId="27859" xr:uid="{F506DFAB-6E37-4425-B6F9-24B742FC139A}"/>
    <cellStyle name="Comma [0] 7 6 2 4 2 2 3 2 5" xfId="17590" xr:uid="{2A55CFD5-B2F6-47FC-B562-4DED2CAB4AE9}"/>
    <cellStyle name="Comma [0] 7 6 2 4 2 2 3 3" xfId="3477" xr:uid="{AEBB686E-EFF1-4412-AA8D-9DF3FF9A1BAF}"/>
    <cellStyle name="Comma [0] 7 6 2 4 2 2 3 3 2" xfId="8603" xr:uid="{BDDEC38E-706D-4BBF-942D-5EB038E66E52}"/>
    <cellStyle name="Comma [0] 7 6 2 4 2 2 3 3 2 2" xfId="24013" xr:uid="{F84D7DBF-24FF-4254-B8BF-6CE284504428}"/>
    <cellStyle name="Comma [0] 7 6 2 4 2 2 3 3 3" xfId="13746" xr:uid="{D59AF156-C147-4922-9D2E-E7F9955A6182}"/>
    <cellStyle name="Comma [0] 7 6 2 4 2 2 3 3 3 2" xfId="29156" xr:uid="{CF1C5B04-9D9E-48E2-9B5F-07D653320CA3}"/>
    <cellStyle name="Comma [0] 7 6 2 4 2 2 3 3 4" xfId="18887" xr:uid="{FEADB8FB-B93C-4F08-95B0-51A0C03B7282}"/>
    <cellStyle name="Comma [0] 7 6 2 4 2 2 3 4" xfId="6055" xr:uid="{B27A38DF-5DA3-4FB0-9F3E-C981640941CF}"/>
    <cellStyle name="Comma [0] 7 6 2 4 2 2 3 4 2" xfId="21465" xr:uid="{D7F20EC9-39A5-419A-8C6C-D29C39F41153}"/>
    <cellStyle name="Comma [0] 7 6 2 4 2 2 3 5" xfId="11198" xr:uid="{928A876C-8581-497B-B0E4-4A0BD7E5B8FB}"/>
    <cellStyle name="Comma [0] 7 6 2 4 2 2 3 5 2" xfId="26608" xr:uid="{223EC689-2171-4094-9433-E7C0BDC42D13}"/>
    <cellStyle name="Comma [0] 7 6 2 4 2 2 3 6" xfId="16339" xr:uid="{DA0D8BAE-54CC-4501-9DE5-CB1E8E88FFDF}"/>
    <cellStyle name="Comma [0] 7 6 2 4 2 2 4" xfId="1549" xr:uid="{6DEFD3DD-1026-44B1-BA11-DF4FA4F4DBE6}"/>
    <cellStyle name="Comma [0] 7 6 2 4 2 2 4 2" xfId="4117" xr:uid="{F792E430-73F3-4098-A2F6-FEE336384851}"/>
    <cellStyle name="Comma [0] 7 6 2 4 2 2 4 2 2" xfId="9243" xr:uid="{810D117F-FDAF-4FA6-8BC1-AD75DBFA0451}"/>
    <cellStyle name="Comma [0] 7 6 2 4 2 2 4 2 2 2" xfId="24653" xr:uid="{8C5DC932-57B3-434D-AAB3-931160D096F0}"/>
    <cellStyle name="Comma [0] 7 6 2 4 2 2 4 2 3" xfId="14386" xr:uid="{7C610654-E172-415B-82EF-65ABA012FFCC}"/>
    <cellStyle name="Comma [0] 7 6 2 4 2 2 4 2 3 2" xfId="29796" xr:uid="{A2833A9C-032B-473D-8EFF-D3767D4F1258}"/>
    <cellStyle name="Comma [0] 7 6 2 4 2 2 4 2 4" xfId="19527" xr:uid="{FAA4E793-7EE4-4CA8-98AA-6763DA774879}"/>
    <cellStyle name="Comma [0] 7 6 2 4 2 2 4 3" xfId="6695" xr:uid="{E51BCD40-E39A-4A3E-BC8C-3964988306DD}"/>
    <cellStyle name="Comma [0] 7 6 2 4 2 2 4 3 2" xfId="22105" xr:uid="{E38242DD-0127-4F70-91B9-8EA15402B782}"/>
    <cellStyle name="Comma [0] 7 6 2 4 2 2 4 4" xfId="11838" xr:uid="{333B7EE4-9B85-480E-A307-85699B574D06}"/>
    <cellStyle name="Comma [0] 7 6 2 4 2 2 4 4 2" xfId="27248" xr:uid="{7F23687F-BE08-49C5-9251-DAF74C7C448E}"/>
    <cellStyle name="Comma [0] 7 6 2 4 2 2 4 5" xfId="16979" xr:uid="{67DD5ED6-A08C-440D-9FA0-A4582778A899}"/>
    <cellStyle name="Comma [0] 7 6 2 4 2 2 5" xfId="2866" xr:uid="{DAE94F2E-C105-4D45-A6BB-D8A95B112B89}"/>
    <cellStyle name="Comma [0] 7 6 2 4 2 2 5 2" xfId="7992" xr:uid="{F5CA52A7-4985-4F4C-938B-28D921B7D93F}"/>
    <cellStyle name="Comma [0] 7 6 2 4 2 2 5 2 2" xfId="23402" xr:uid="{A91EF818-B7A3-4C96-85AA-4CB3785DD4CC}"/>
    <cellStyle name="Comma [0] 7 6 2 4 2 2 5 3" xfId="13135" xr:uid="{010F3013-70C7-492B-8BAE-04D9DC92C160}"/>
    <cellStyle name="Comma [0] 7 6 2 4 2 2 5 3 2" xfId="28545" xr:uid="{11B385B2-0EB5-405C-9A74-36F5DA672DE1}"/>
    <cellStyle name="Comma [0] 7 6 2 4 2 2 5 4" xfId="18276" xr:uid="{C487453A-17E4-4F95-A692-93254DB6C787}"/>
    <cellStyle name="Comma [0] 7 6 2 4 2 2 6" xfId="5444" xr:uid="{9A880AE7-EDD2-4860-B439-97AE42F38629}"/>
    <cellStyle name="Comma [0] 7 6 2 4 2 2 6 2" xfId="20854" xr:uid="{D0CA6746-CD7F-49B7-889F-6EE24F53F635}"/>
    <cellStyle name="Comma [0] 7 6 2 4 2 2 7" xfId="10587" xr:uid="{EE405C5F-2F53-4A9C-9FC3-311FE847698F}"/>
    <cellStyle name="Comma [0] 7 6 2 4 2 2 7 2" xfId="25997" xr:uid="{05F9C8C7-168D-40B2-868E-712A8068CC01}"/>
    <cellStyle name="Comma [0] 7 6 2 4 2 2 8" xfId="15728" xr:uid="{F27BA998-248E-46DE-8BAE-598521040D13}"/>
    <cellStyle name="Comma [0] 7 6 2 4 2 3" xfId="449" xr:uid="{45DFC85F-31EF-4896-B782-6CFCEBCF09FA}"/>
    <cellStyle name="Comma [0] 7 6 2 4 2 3 2" xfId="1061" xr:uid="{F65097FB-A9F0-4730-80EF-F58E43A9D76D}"/>
    <cellStyle name="Comma [0] 7 6 2 4 2 3 2 2" xfId="2313" xr:uid="{2569F49A-D64D-4AD2-BF6B-B82374473B47}"/>
    <cellStyle name="Comma [0] 7 6 2 4 2 3 2 2 2" xfId="4881" xr:uid="{6DDA5FBF-38FF-4A65-971B-015CB0FB55CB}"/>
    <cellStyle name="Comma [0] 7 6 2 4 2 3 2 2 2 2" xfId="10007" xr:uid="{E8F43FE2-3C8B-4C88-B966-1E61075A7069}"/>
    <cellStyle name="Comma [0] 7 6 2 4 2 3 2 2 2 2 2" xfId="25417" xr:uid="{FA310594-E04E-47DD-910B-42F3648109D4}"/>
    <cellStyle name="Comma [0] 7 6 2 4 2 3 2 2 2 3" xfId="15150" xr:uid="{1C99A55F-B5EF-46E4-A9EE-1CE90FE2F087}"/>
    <cellStyle name="Comma [0] 7 6 2 4 2 3 2 2 2 3 2" xfId="30560" xr:uid="{255F90DE-AB45-4E1F-98F5-D0CEA774888A}"/>
    <cellStyle name="Comma [0] 7 6 2 4 2 3 2 2 2 4" xfId="20291" xr:uid="{D84900AD-D901-4215-9CCC-30A6E0071A0F}"/>
    <cellStyle name="Comma [0] 7 6 2 4 2 3 2 2 3" xfId="7459" xr:uid="{FEC84B4B-88F8-456F-A59D-59FA84140EDD}"/>
    <cellStyle name="Comma [0] 7 6 2 4 2 3 2 2 3 2" xfId="22869" xr:uid="{98F93AE5-C923-4ACC-8032-9957C7528CA9}"/>
    <cellStyle name="Comma [0] 7 6 2 4 2 3 2 2 4" xfId="12602" xr:uid="{565E29E9-8478-4784-8D40-BD660C6C3E82}"/>
    <cellStyle name="Comma [0] 7 6 2 4 2 3 2 2 4 2" xfId="28012" xr:uid="{F6D5E2C0-F087-458A-A09B-C8F4024BECC6}"/>
    <cellStyle name="Comma [0] 7 6 2 4 2 3 2 2 5" xfId="17743" xr:uid="{5B2155A3-6F49-4FD5-B1ED-16483DFC83AC}"/>
    <cellStyle name="Comma [0] 7 6 2 4 2 3 2 3" xfId="3630" xr:uid="{E882E813-2565-43D7-9D8E-7D83DCBF3D7E}"/>
    <cellStyle name="Comma [0] 7 6 2 4 2 3 2 3 2" xfId="8756" xr:uid="{993DBBBC-850A-40AB-9FDB-4E84A93FA085}"/>
    <cellStyle name="Comma [0] 7 6 2 4 2 3 2 3 2 2" xfId="24166" xr:uid="{28D73FFB-25CA-4E43-BBD2-60FDB134DD59}"/>
    <cellStyle name="Comma [0] 7 6 2 4 2 3 2 3 3" xfId="13899" xr:uid="{8F0243A1-511C-44D0-AE85-94213BC8A45C}"/>
    <cellStyle name="Comma [0] 7 6 2 4 2 3 2 3 3 2" xfId="29309" xr:uid="{A11B6B98-AAAB-483A-A8EF-61212BDE2194}"/>
    <cellStyle name="Comma [0] 7 6 2 4 2 3 2 3 4" xfId="19040" xr:uid="{47B2BA58-C333-47D8-B802-DD72E09AC01C}"/>
    <cellStyle name="Comma [0] 7 6 2 4 2 3 2 4" xfId="6208" xr:uid="{5EEB59BE-82AE-4690-B745-5055264D087F}"/>
    <cellStyle name="Comma [0] 7 6 2 4 2 3 2 4 2" xfId="21618" xr:uid="{DD24102A-52BC-45B7-9B6C-9A4AFA2C36DE}"/>
    <cellStyle name="Comma [0] 7 6 2 4 2 3 2 5" xfId="11351" xr:uid="{CFFFBACE-A768-4281-A90F-81B26AC86801}"/>
    <cellStyle name="Comma [0] 7 6 2 4 2 3 2 5 2" xfId="26761" xr:uid="{E2B72048-C36A-453F-97FC-60DE03EE186A}"/>
    <cellStyle name="Comma [0] 7 6 2 4 2 3 2 6" xfId="16492" xr:uid="{8337CFC6-E898-43CB-87EC-0AB9599D6009}"/>
    <cellStyle name="Comma [0] 7 6 2 4 2 3 3" xfId="1702" xr:uid="{2E3E3707-BA4D-4925-9069-55F29CCFB700}"/>
    <cellStyle name="Comma [0] 7 6 2 4 2 3 3 2" xfId="4270" xr:uid="{21A8343B-A37B-4717-9081-1DFB09F3F3CA}"/>
    <cellStyle name="Comma [0] 7 6 2 4 2 3 3 2 2" xfId="9396" xr:uid="{45930DA5-66A3-4AF0-B011-DD5D5F91FEA1}"/>
    <cellStyle name="Comma [0] 7 6 2 4 2 3 3 2 2 2" xfId="24806" xr:uid="{F52455F7-7E2B-475F-AEAF-8E40B5D96A5F}"/>
    <cellStyle name="Comma [0] 7 6 2 4 2 3 3 2 3" xfId="14539" xr:uid="{6D83EF05-726C-48CB-942B-0F50D243F989}"/>
    <cellStyle name="Comma [0] 7 6 2 4 2 3 3 2 3 2" xfId="29949" xr:uid="{6D397038-0B1B-40E0-8E7A-548F2E06277F}"/>
    <cellStyle name="Comma [0] 7 6 2 4 2 3 3 2 4" xfId="19680" xr:uid="{84A0D262-1A12-491B-BABC-E7CCDF685980}"/>
    <cellStyle name="Comma [0] 7 6 2 4 2 3 3 3" xfId="6848" xr:uid="{F0338AC9-A8A3-4FD9-9096-FB5468472F95}"/>
    <cellStyle name="Comma [0] 7 6 2 4 2 3 3 3 2" xfId="22258" xr:uid="{CBB0FA22-0A3E-42C5-8496-2C039AB77BE2}"/>
    <cellStyle name="Comma [0] 7 6 2 4 2 3 3 4" xfId="11991" xr:uid="{A84B1016-A459-40AD-97A1-FC6982EA24FC}"/>
    <cellStyle name="Comma [0] 7 6 2 4 2 3 3 4 2" xfId="27401" xr:uid="{CDB48072-C43F-4A65-AF5F-D4F9C915FB5F}"/>
    <cellStyle name="Comma [0] 7 6 2 4 2 3 3 5" xfId="17132" xr:uid="{AFAF484F-7391-41B4-857B-5D524D04E69F}"/>
    <cellStyle name="Comma [0] 7 6 2 4 2 3 4" xfId="3019" xr:uid="{D8A737DD-9DC5-4B4F-BD74-6A0876EE0712}"/>
    <cellStyle name="Comma [0] 7 6 2 4 2 3 4 2" xfId="8145" xr:uid="{7E6609EE-9AB5-4DC9-814D-1303A94CDD83}"/>
    <cellStyle name="Comma [0] 7 6 2 4 2 3 4 2 2" xfId="23555" xr:uid="{8D93DD7A-6230-48ED-B796-03A202F91DBD}"/>
    <cellStyle name="Comma [0] 7 6 2 4 2 3 4 3" xfId="13288" xr:uid="{E8FA3362-3F73-4A89-B5FF-1CCE2334C37A}"/>
    <cellStyle name="Comma [0] 7 6 2 4 2 3 4 3 2" xfId="28698" xr:uid="{F62E0D1A-6851-4B7D-AD7E-D11EC5E66EB4}"/>
    <cellStyle name="Comma [0] 7 6 2 4 2 3 4 4" xfId="18429" xr:uid="{8219AFA3-BC45-44F0-834F-B65B2BD9B56A}"/>
    <cellStyle name="Comma [0] 7 6 2 4 2 3 5" xfId="5597" xr:uid="{8D34CE57-BB65-4602-9C82-ADADDA51EC7C}"/>
    <cellStyle name="Comma [0] 7 6 2 4 2 3 5 2" xfId="21007" xr:uid="{F8A5F371-84BA-43B7-9B01-1DF6D8D83BD9}"/>
    <cellStyle name="Comma [0] 7 6 2 4 2 3 6" xfId="10740" xr:uid="{46E83AD8-EDA5-4AAB-9CF2-BB45DE0A85A0}"/>
    <cellStyle name="Comma [0] 7 6 2 4 2 3 6 2" xfId="26150" xr:uid="{FC123155-23CB-421A-A9BD-E6548B7C288B}"/>
    <cellStyle name="Comma [0] 7 6 2 4 2 3 7" xfId="15881" xr:uid="{796D2C3E-0A71-4103-8AC5-407B7F90DBBD}"/>
    <cellStyle name="Comma [0] 7 6 2 4 2 4" xfId="766" xr:uid="{20C41332-127C-4A25-94B3-DA602B9E1F63}"/>
    <cellStyle name="Comma [0] 7 6 2 4 2 4 2" xfId="2018" xr:uid="{7CE2890C-E70B-4947-B19D-140F11A13F8B}"/>
    <cellStyle name="Comma [0] 7 6 2 4 2 4 2 2" xfId="4586" xr:uid="{831EF79B-9FFE-4EEC-B564-A9714B9B5A11}"/>
    <cellStyle name="Comma [0] 7 6 2 4 2 4 2 2 2" xfId="9712" xr:uid="{3489A0B1-D67D-46EC-9199-9C69A609B4D6}"/>
    <cellStyle name="Comma [0] 7 6 2 4 2 4 2 2 2 2" xfId="25122" xr:uid="{B3303186-CDB3-42FC-980A-F0DE977E7F5B}"/>
    <cellStyle name="Comma [0] 7 6 2 4 2 4 2 2 3" xfId="14855" xr:uid="{3D9BAC99-DE91-41D8-82E6-7A3E56386A77}"/>
    <cellStyle name="Comma [0] 7 6 2 4 2 4 2 2 3 2" xfId="30265" xr:uid="{1D0717FF-EA08-4C67-B03E-EF3101DA76E3}"/>
    <cellStyle name="Comma [0] 7 6 2 4 2 4 2 2 4" xfId="19996" xr:uid="{A01BC663-D829-4DED-9DF5-86B78317E3A9}"/>
    <cellStyle name="Comma [0] 7 6 2 4 2 4 2 3" xfId="7164" xr:uid="{B2AE93FD-33B2-4B80-9C54-9FEDFB2913B5}"/>
    <cellStyle name="Comma [0] 7 6 2 4 2 4 2 3 2" xfId="22574" xr:uid="{62717757-3BEE-46A3-99A3-B7D0A9F523C1}"/>
    <cellStyle name="Comma [0] 7 6 2 4 2 4 2 4" xfId="12307" xr:uid="{0895210B-9C1E-4A3C-A519-FE69B1AFE9F7}"/>
    <cellStyle name="Comma [0] 7 6 2 4 2 4 2 4 2" xfId="27717" xr:uid="{2DB4AB74-CFE8-41F1-80C8-754D8D2764A2}"/>
    <cellStyle name="Comma [0] 7 6 2 4 2 4 2 5" xfId="17448" xr:uid="{D5B42D5E-F384-46DD-85F0-9C5873697D87}"/>
    <cellStyle name="Comma [0] 7 6 2 4 2 4 3" xfId="3335" xr:uid="{9C7BA13C-8215-4470-9C7B-350D11CBC0DB}"/>
    <cellStyle name="Comma [0] 7 6 2 4 2 4 3 2" xfId="8461" xr:uid="{5E6A224C-9939-4989-887A-0E70A32DFDB1}"/>
    <cellStyle name="Comma [0] 7 6 2 4 2 4 3 2 2" xfId="23871" xr:uid="{E18263FA-E9AF-4418-BA61-7538CF252C3F}"/>
    <cellStyle name="Comma [0] 7 6 2 4 2 4 3 3" xfId="13604" xr:uid="{2D16DC01-70E8-4C84-95BC-D7C8FC5251A4}"/>
    <cellStyle name="Comma [0] 7 6 2 4 2 4 3 3 2" xfId="29014" xr:uid="{B7051B7A-53ED-44FD-A286-568C9981B6E6}"/>
    <cellStyle name="Comma [0] 7 6 2 4 2 4 3 4" xfId="18745" xr:uid="{60BDC95B-BE58-4ACD-A223-D99F55956132}"/>
    <cellStyle name="Comma [0] 7 6 2 4 2 4 4" xfId="5913" xr:uid="{2926F2B6-061B-4E1A-8397-1DA74956A9A4}"/>
    <cellStyle name="Comma [0] 7 6 2 4 2 4 4 2" xfId="21323" xr:uid="{4A44E0A8-4EE0-4A55-B558-C09464C6D610}"/>
    <cellStyle name="Comma [0] 7 6 2 4 2 4 5" xfId="11056" xr:uid="{D27168A5-4E30-4069-9574-6E5CB944D715}"/>
    <cellStyle name="Comma [0] 7 6 2 4 2 4 5 2" xfId="26466" xr:uid="{27B04734-205D-47CF-98A6-E123C58547FC}"/>
    <cellStyle name="Comma [0] 7 6 2 4 2 4 6" xfId="16197" xr:uid="{C0318A3F-4064-473C-A9CD-85C5A34C79AB}"/>
    <cellStyle name="Comma [0] 7 6 2 4 2 5" xfId="1407" xr:uid="{2C6366AC-2136-4C53-98A1-27DBD4EEED9E}"/>
    <cellStyle name="Comma [0] 7 6 2 4 2 5 2" xfId="3975" xr:uid="{B1879F2B-C108-4DBB-9B42-D84D416FC6E8}"/>
    <cellStyle name="Comma [0] 7 6 2 4 2 5 2 2" xfId="9101" xr:uid="{5A07A457-B8EE-4160-8CEF-BB3DFC9BEBCE}"/>
    <cellStyle name="Comma [0] 7 6 2 4 2 5 2 2 2" xfId="24511" xr:uid="{76498EE7-01AD-444C-B90F-9D513F816EEB}"/>
    <cellStyle name="Comma [0] 7 6 2 4 2 5 2 3" xfId="14244" xr:uid="{94689ECE-BBCE-4A76-B8B4-81AC988A00D9}"/>
    <cellStyle name="Comma [0] 7 6 2 4 2 5 2 3 2" xfId="29654" xr:uid="{815C7EA0-5677-4C97-A9CB-DB833B02AC82}"/>
    <cellStyle name="Comma [0] 7 6 2 4 2 5 2 4" xfId="19385" xr:uid="{EFE1101F-1A61-43F0-BB8E-F1404BE7A751}"/>
    <cellStyle name="Comma [0] 7 6 2 4 2 5 3" xfId="6553" xr:uid="{0193CAB9-3C5A-4C01-BD4B-E49D8612BDC3}"/>
    <cellStyle name="Comma [0] 7 6 2 4 2 5 3 2" xfId="21963" xr:uid="{0C3D5538-ECB3-4020-898E-9F8D192C9B30}"/>
    <cellStyle name="Comma [0] 7 6 2 4 2 5 4" xfId="11696" xr:uid="{E8BDD09C-A53D-461E-91CB-18673AB13944}"/>
    <cellStyle name="Comma [0] 7 6 2 4 2 5 4 2" xfId="27106" xr:uid="{A4E7FE6D-10D4-4351-B2A7-2618C6997231}"/>
    <cellStyle name="Comma [0] 7 6 2 4 2 5 5" xfId="16837" xr:uid="{402F628A-6CAA-422D-8F1E-28B8DF09AFA5}"/>
    <cellStyle name="Comma [0] 7 6 2 4 2 6" xfId="2724" xr:uid="{A3F1C060-266B-4DBC-9DD4-964D81CA4C29}"/>
    <cellStyle name="Comma [0] 7 6 2 4 2 6 2" xfId="7850" xr:uid="{670CC462-577F-4290-8C30-1570B1CBFA73}"/>
    <cellStyle name="Comma [0] 7 6 2 4 2 6 2 2" xfId="23260" xr:uid="{2A043B54-AABE-4585-A0AD-91F9416AD33B}"/>
    <cellStyle name="Comma [0] 7 6 2 4 2 6 3" xfId="12993" xr:uid="{F8E75C1A-9509-4739-96EE-B1D720C71A36}"/>
    <cellStyle name="Comma [0] 7 6 2 4 2 6 3 2" xfId="28403" xr:uid="{C055F6BE-E90B-4AFE-9D60-998B6C994FC5}"/>
    <cellStyle name="Comma [0] 7 6 2 4 2 6 4" xfId="18134" xr:uid="{60D675AA-84B5-4452-8B11-3DE7FFE6A61B}"/>
    <cellStyle name="Comma [0] 7 6 2 4 2 7" xfId="5302" xr:uid="{78190E60-A051-4E1E-B2C1-A6B31B3E6CA3}"/>
    <cellStyle name="Comma [0] 7 6 2 4 2 7 2" xfId="20712" xr:uid="{285B5527-3CA3-423E-BBFA-E0867D4876CB}"/>
    <cellStyle name="Comma [0] 7 6 2 4 2 8" xfId="10445" xr:uid="{B35DC1B3-775F-44E6-A294-8495DA57FA57}"/>
    <cellStyle name="Comma [0] 7 6 2 4 2 8 2" xfId="25855" xr:uid="{2824B94D-3635-4BDA-BB23-E8F864A60087}"/>
    <cellStyle name="Comma [0] 7 6 2 4 2 9" xfId="15586" xr:uid="{1C69BBE7-CA74-4219-AF58-16B5AE122E2B}"/>
    <cellStyle name="Comma [0] 7 6 2 4 3" xfId="223" xr:uid="{81C3EC88-810D-4E07-94C7-EED2415BD246}"/>
    <cellStyle name="Comma [0] 7 6 2 4 3 2" xfId="519" xr:uid="{72E1D947-3562-46B9-B748-6FA441F59F9E}"/>
    <cellStyle name="Comma [0] 7 6 2 4 3 2 2" xfId="1131" xr:uid="{4647DB37-6913-4C18-A0F5-15CB80E6F2C5}"/>
    <cellStyle name="Comma [0] 7 6 2 4 3 2 2 2" xfId="2383" xr:uid="{1D2FCD9E-F1D0-426A-A610-3455DC46D7CA}"/>
    <cellStyle name="Comma [0] 7 6 2 4 3 2 2 2 2" xfId="4951" xr:uid="{EADE9745-B5BE-46E8-863C-05DFA7929936}"/>
    <cellStyle name="Comma [0] 7 6 2 4 3 2 2 2 2 2" xfId="10077" xr:uid="{A1F1E4AA-0E22-4C73-88F1-436FF47179C6}"/>
    <cellStyle name="Comma [0] 7 6 2 4 3 2 2 2 2 2 2" xfId="25487" xr:uid="{23402A2E-71D4-4D92-A774-BD52E842D2E0}"/>
    <cellStyle name="Comma [0] 7 6 2 4 3 2 2 2 2 3" xfId="15220" xr:uid="{01A94CF1-70CB-4D66-B7E0-B19724235A45}"/>
    <cellStyle name="Comma [0] 7 6 2 4 3 2 2 2 2 3 2" xfId="30630" xr:uid="{70050C6B-FA89-484E-8A82-058435713411}"/>
    <cellStyle name="Comma [0] 7 6 2 4 3 2 2 2 2 4" xfId="20361" xr:uid="{A8371913-8955-452F-A4F9-1C66CA934609}"/>
    <cellStyle name="Comma [0] 7 6 2 4 3 2 2 2 3" xfId="7529" xr:uid="{F8B2061C-9FC1-47BB-9AAE-34332FC1372B}"/>
    <cellStyle name="Comma [0] 7 6 2 4 3 2 2 2 3 2" xfId="22939" xr:uid="{5B292299-41B3-4CC2-9F7D-03967B22831E}"/>
    <cellStyle name="Comma [0] 7 6 2 4 3 2 2 2 4" xfId="12672" xr:uid="{C0AA357E-123E-40BB-B57F-BF0EC98BF0A6}"/>
    <cellStyle name="Comma [0] 7 6 2 4 3 2 2 2 4 2" xfId="28082" xr:uid="{EAC143EA-C1E5-4DFF-B5C8-DF8C7925C9F9}"/>
    <cellStyle name="Comma [0] 7 6 2 4 3 2 2 2 5" xfId="17813" xr:uid="{782D91E4-28F9-4271-AE36-8384F835DA48}"/>
    <cellStyle name="Comma [0] 7 6 2 4 3 2 2 3" xfId="3700" xr:uid="{C26A778B-0FF6-4B67-8C68-0CF035BCDE4C}"/>
    <cellStyle name="Comma [0] 7 6 2 4 3 2 2 3 2" xfId="8826" xr:uid="{56339859-AB0F-4E8D-85B1-119ED128DAB8}"/>
    <cellStyle name="Comma [0] 7 6 2 4 3 2 2 3 2 2" xfId="24236" xr:uid="{6F87AC17-323B-40B5-B333-8A702D3CADC9}"/>
    <cellStyle name="Comma [0] 7 6 2 4 3 2 2 3 3" xfId="13969" xr:uid="{705A9EF1-1D06-4434-A6AE-28CC4566A6C5}"/>
    <cellStyle name="Comma [0] 7 6 2 4 3 2 2 3 3 2" xfId="29379" xr:uid="{C908ECE3-ED03-4827-BB3E-F3CC7B230A63}"/>
    <cellStyle name="Comma [0] 7 6 2 4 3 2 2 3 4" xfId="19110" xr:uid="{33B4994F-2D39-4CB6-AC80-15D9E1C4F16F}"/>
    <cellStyle name="Comma [0] 7 6 2 4 3 2 2 4" xfId="6278" xr:uid="{38837FAA-AAF4-46A2-8765-B879DF848CE9}"/>
    <cellStyle name="Comma [0] 7 6 2 4 3 2 2 4 2" xfId="21688" xr:uid="{C9B21790-0919-4EDD-91C9-9C5E32C2EFBD}"/>
    <cellStyle name="Comma [0] 7 6 2 4 3 2 2 5" xfId="11421" xr:uid="{D5060804-B8FE-42A6-99A3-02095CFAD364}"/>
    <cellStyle name="Comma [0] 7 6 2 4 3 2 2 5 2" xfId="26831" xr:uid="{6423E994-E84D-4F52-9746-0EEA7B1ACF43}"/>
    <cellStyle name="Comma [0] 7 6 2 4 3 2 2 6" xfId="16562" xr:uid="{57B96D89-A2F3-444A-9735-2122A64EF325}"/>
    <cellStyle name="Comma [0] 7 6 2 4 3 2 3" xfId="1772" xr:uid="{AC042EAF-25D6-4D39-A40B-801990B3009D}"/>
    <cellStyle name="Comma [0] 7 6 2 4 3 2 3 2" xfId="4340" xr:uid="{1F940ED5-94C3-46BC-8379-252804617C37}"/>
    <cellStyle name="Comma [0] 7 6 2 4 3 2 3 2 2" xfId="9466" xr:uid="{58F5F03C-D22D-43F8-81A5-F17C346F2378}"/>
    <cellStyle name="Comma [0] 7 6 2 4 3 2 3 2 2 2" xfId="24876" xr:uid="{E6860EE1-BBC7-49A4-BC34-A83CC988C83F}"/>
    <cellStyle name="Comma [0] 7 6 2 4 3 2 3 2 3" xfId="14609" xr:uid="{956942D9-9AF7-44A5-A012-208B48A71F77}"/>
    <cellStyle name="Comma [0] 7 6 2 4 3 2 3 2 3 2" xfId="30019" xr:uid="{BDC63BDD-7DEE-4CD1-BB16-77981B0D19E4}"/>
    <cellStyle name="Comma [0] 7 6 2 4 3 2 3 2 4" xfId="19750" xr:uid="{50DC6279-8CE7-44EB-B176-22DA040290EA}"/>
    <cellStyle name="Comma [0] 7 6 2 4 3 2 3 3" xfId="6918" xr:uid="{CA508309-F7C6-4006-BFC6-9A1ADE31F6EC}"/>
    <cellStyle name="Comma [0] 7 6 2 4 3 2 3 3 2" xfId="22328" xr:uid="{D909929A-BD85-416D-B6C6-C166E9DDDD9E}"/>
    <cellStyle name="Comma [0] 7 6 2 4 3 2 3 4" xfId="12061" xr:uid="{0DEBC3BC-96CB-4D19-9A9B-84BA51A520A8}"/>
    <cellStyle name="Comma [0] 7 6 2 4 3 2 3 4 2" xfId="27471" xr:uid="{88047576-A22C-4C16-9DC3-524FDFC88A32}"/>
    <cellStyle name="Comma [0] 7 6 2 4 3 2 3 5" xfId="17202" xr:uid="{298EBDD7-09C6-4DF1-AD47-6E61FF0C7B1A}"/>
    <cellStyle name="Comma [0] 7 6 2 4 3 2 4" xfId="3089" xr:uid="{CDCB4F44-04E6-42D6-A4B2-27EA54269D9D}"/>
    <cellStyle name="Comma [0] 7 6 2 4 3 2 4 2" xfId="8215" xr:uid="{F89AE2EB-C220-4638-9C5A-8E02732BC6FB}"/>
    <cellStyle name="Comma [0] 7 6 2 4 3 2 4 2 2" xfId="23625" xr:uid="{23BB8303-7F74-4C8E-9B66-7112DA3A970E}"/>
    <cellStyle name="Comma [0] 7 6 2 4 3 2 4 3" xfId="13358" xr:uid="{88F20205-E95E-46E8-9244-0EE05011CE72}"/>
    <cellStyle name="Comma [0] 7 6 2 4 3 2 4 3 2" xfId="28768" xr:uid="{3F532F5D-DB1F-4DF3-B08B-02841C1D84A1}"/>
    <cellStyle name="Comma [0] 7 6 2 4 3 2 4 4" xfId="18499" xr:uid="{7EF152CF-5A57-47F2-896E-CA5F42DEAF18}"/>
    <cellStyle name="Comma [0] 7 6 2 4 3 2 5" xfId="5667" xr:uid="{0CA34360-F866-4ACE-9EA3-F315C228BAB2}"/>
    <cellStyle name="Comma [0] 7 6 2 4 3 2 5 2" xfId="21077" xr:uid="{02AC3F7B-ADC5-48FA-8279-29B8E36C49C5}"/>
    <cellStyle name="Comma [0] 7 6 2 4 3 2 6" xfId="10810" xr:uid="{0C73D62F-5FEE-4AA8-BC41-49FC43D143D7}"/>
    <cellStyle name="Comma [0] 7 6 2 4 3 2 6 2" xfId="26220" xr:uid="{C5F92CEB-EF96-49B6-A5D6-A094B0F8C537}"/>
    <cellStyle name="Comma [0] 7 6 2 4 3 2 7" xfId="15951" xr:uid="{1A00C91C-39B4-492D-9464-9D59497AE618}"/>
    <cellStyle name="Comma [0] 7 6 2 4 3 3" xfId="836" xr:uid="{34FDD784-5083-46F6-BD0E-E288DB68DD9C}"/>
    <cellStyle name="Comma [0] 7 6 2 4 3 3 2" xfId="2088" xr:uid="{0CA44175-C96D-478B-825F-5CC19468D3C7}"/>
    <cellStyle name="Comma [0] 7 6 2 4 3 3 2 2" xfId="4656" xr:uid="{0D14B21D-292A-4D39-B27C-5C65176C31BD}"/>
    <cellStyle name="Comma [0] 7 6 2 4 3 3 2 2 2" xfId="9782" xr:uid="{005391B7-0703-4BB6-A537-54B89FD3D10A}"/>
    <cellStyle name="Comma [0] 7 6 2 4 3 3 2 2 2 2" xfId="25192" xr:uid="{95D0A7D0-B319-4C6A-AAD0-33B0646FB3EE}"/>
    <cellStyle name="Comma [0] 7 6 2 4 3 3 2 2 3" xfId="14925" xr:uid="{C8344D8C-E8E6-4CFA-B229-1B8AB2866F52}"/>
    <cellStyle name="Comma [0] 7 6 2 4 3 3 2 2 3 2" xfId="30335" xr:uid="{B3CCC831-1582-4AFD-BB6A-B2BC66D7F9D7}"/>
    <cellStyle name="Comma [0] 7 6 2 4 3 3 2 2 4" xfId="20066" xr:uid="{6E60B821-912A-4B39-A26D-32899C76F1F8}"/>
    <cellStyle name="Comma [0] 7 6 2 4 3 3 2 3" xfId="7234" xr:uid="{97E694B9-1936-4023-976F-40A9842BF300}"/>
    <cellStyle name="Comma [0] 7 6 2 4 3 3 2 3 2" xfId="22644" xr:uid="{906EF845-7495-4F92-95E2-F6F576D23957}"/>
    <cellStyle name="Comma [0] 7 6 2 4 3 3 2 4" xfId="12377" xr:uid="{7974B24B-5192-4B7E-BC85-9A26BC59D12C}"/>
    <cellStyle name="Comma [0] 7 6 2 4 3 3 2 4 2" xfId="27787" xr:uid="{94A36D86-BEF7-43C6-A5A0-5DD7B3F8906A}"/>
    <cellStyle name="Comma [0] 7 6 2 4 3 3 2 5" xfId="17518" xr:uid="{2CDE6303-A3B5-441E-B795-5D025500DD05}"/>
    <cellStyle name="Comma [0] 7 6 2 4 3 3 3" xfId="3405" xr:uid="{8ABC9085-D469-4203-BB4B-FEB40C9D3263}"/>
    <cellStyle name="Comma [0] 7 6 2 4 3 3 3 2" xfId="8531" xr:uid="{C2724F6E-0E98-4341-AEBD-EBD9F445CC71}"/>
    <cellStyle name="Comma [0] 7 6 2 4 3 3 3 2 2" xfId="23941" xr:uid="{F56C3EEC-029B-43FE-B4DE-7611E95A266C}"/>
    <cellStyle name="Comma [0] 7 6 2 4 3 3 3 3" xfId="13674" xr:uid="{179082F0-3E6F-42AC-923E-F29E4696BFD2}"/>
    <cellStyle name="Comma [0] 7 6 2 4 3 3 3 3 2" xfId="29084" xr:uid="{49D6852C-4C00-485E-8C39-D571B347B653}"/>
    <cellStyle name="Comma [0] 7 6 2 4 3 3 3 4" xfId="18815" xr:uid="{265E3EA2-4B9A-49C3-852D-E6CF96DE211E}"/>
    <cellStyle name="Comma [0] 7 6 2 4 3 3 4" xfId="5983" xr:uid="{A2C7FA4D-1BD5-4804-B9A7-CD2C752E907A}"/>
    <cellStyle name="Comma [0] 7 6 2 4 3 3 4 2" xfId="21393" xr:uid="{79C1EE78-B182-481B-9526-301F2087668C}"/>
    <cellStyle name="Comma [0] 7 6 2 4 3 3 5" xfId="11126" xr:uid="{5DD35AEC-6521-4D45-B78E-27370DC440A2}"/>
    <cellStyle name="Comma [0] 7 6 2 4 3 3 5 2" xfId="26536" xr:uid="{091F5296-E04E-4250-A1F0-2FC734838F18}"/>
    <cellStyle name="Comma [0] 7 6 2 4 3 3 6" xfId="16267" xr:uid="{BF32092B-F41C-48BE-A4F5-0FC464D50320}"/>
    <cellStyle name="Comma [0] 7 6 2 4 3 4" xfId="1477" xr:uid="{B6E6BC6E-8139-4818-9A84-413F9FBF2BEC}"/>
    <cellStyle name="Comma [0] 7 6 2 4 3 4 2" xfId="4045" xr:uid="{ED539947-D03D-4B9F-9D94-79D1BC4D651D}"/>
    <cellStyle name="Comma [0] 7 6 2 4 3 4 2 2" xfId="9171" xr:uid="{81407ACA-9EBE-4C05-9CEE-695F46CF1184}"/>
    <cellStyle name="Comma [0] 7 6 2 4 3 4 2 2 2" xfId="24581" xr:uid="{843D6ECA-4AF5-440E-9599-277793DE3A53}"/>
    <cellStyle name="Comma [0] 7 6 2 4 3 4 2 3" xfId="14314" xr:uid="{66E10459-4348-4675-9D09-C5994CC5A895}"/>
    <cellStyle name="Comma [0] 7 6 2 4 3 4 2 3 2" xfId="29724" xr:uid="{2686B428-61DA-4D9D-9C1E-75327603756F}"/>
    <cellStyle name="Comma [0] 7 6 2 4 3 4 2 4" xfId="19455" xr:uid="{B62DE764-6574-4537-9C23-3C88C1E62618}"/>
    <cellStyle name="Comma [0] 7 6 2 4 3 4 3" xfId="6623" xr:uid="{FC8C07BE-6D4A-46D6-A478-40483D847596}"/>
    <cellStyle name="Comma [0] 7 6 2 4 3 4 3 2" xfId="22033" xr:uid="{E12AB1B7-D4F9-4605-9A4F-46F9D88334E6}"/>
    <cellStyle name="Comma [0] 7 6 2 4 3 4 4" xfId="11766" xr:uid="{B1E9ABAD-3805-493C-BD1D-2B389B841BEC}"/>
    <cellStyle name="Comma [0] 7 6 2 4 3 4 4 2" xfId="27176" xr:uid="{AC062BB9-BA8A-498D-B489-6B4CFCF3BEB1}"/>
    <cellStyle name="Comma [0] 7 6 2 4 3 4 5" xfId="16907" xr:uid="{89E2DEFD-2A53-4FE7-95B8-6C55AA528D0B}"/>
    <cellStyle name="Comma [0] 7 6 2 4 3 5" xfId="2794" xr:uid="{2137E77B-6689-443A-A840-E4FC2411324A}"/>
    <cellStyle name="Comma [0] 7 6 2 4 3 5 2" xfId="7920" xr:uid="{D0C60302-4ABD-4CBA-A10A-5C7E9384CFA2}"/>
    <cellStyle name="Comma [0] 7 6 2 4 3 5 2 2" xfId="23330" xr:uid="{18DF2F06-C6AA-4F30-A916-BB8ECF5BF19C}"/>
    <cellStyle name="Comma [0] 7 6 2 4 3 5 3" xfId="13063" xr:uid="{490672AA-1AEA-44EA-9E12-E7DD0D20E52D}"/>
    <cellStyle name="Comma [0] 7 6 2 4 3 5 3 2" xfId="28473" xr:uid="{F5A4EC62-D3E8-429B-A33B-157B3E12A431}"/>
    <cellStyle name="Comma [0] 7 6 2 4 3 5 4" xfId="18204" xr:uid="{03837F4F-2013-4F5B-9A8A-099A18B4BF3C}"/>
    <cellStyle name="Comma [0] 7 6 2 4 3 6" xfId="5372" xr:uid="{7545923A-627B-4C88-9537-3AD85F1A8104}"/>
    <cellStyle name="Comma [0] 7 6 2 4 3 6 2" xfId="20782" xr:uid="{614F269A-FFC6-447C-82E3-F019CD0D8C9D}"/>
    <cellStyle name="Comma [0] 7 6 2 4 3 7" xfId="10515" xr:uid="{889F156F-2E5D-4808-9D32-7EA68A18D928}"/>
    <cellStyle name="Comma [0] 7 6 2 4 3 7 2" xfId="25925" xr:uid="{95E6C4A6-6443-466B-9BD3-5F843E599C92}"/>
    <cellStyle name="Comma [0] 7 6 2 4 3 8" xfId="15656" xr:uid="{F50F35AA-7546-4BA5-A556-D3C6A523C7C6}"/>
    <cellStyle name="Comma [0] 7 6 2 4 4" xfId="377" xr:uid="{E73B1002-DD7C-4399-90F3-211B4E53741A}"/>
    <cellStyle name="Comma [0] 7 6 2 4 4 2" xfId="989" xr:uid="{D6AFF4EE-6F38-4220-85E8-B4E0BBEB4E52}"/>
    <cellStyle name="Comma [0] 7 6 2 4 4 2 2" xfId="2241" xr:uid="{5E242EB3-1EB3-4808-9A15-7004D52D584F}"/>
    <cellStyle name="Comma [0] 7 6 2 4 4 2 2 2" xfId="4809" xr:uid="{4255DD8E-CEB1-4DC2-AC51-BE3668FB540A}"/>
    <cellStyle name="Comma [0] 7 6 2 4 4 2 2 2 2" xfId="9935" xr:uid="{23B03944-F6A0-4F83-B04B-252C760C97BD}"/>
    <cellStyle name="Comma [0] 7 6 2 4 4 2 2 2 2 2" xfId="25345" xr:uid="{98F8158D-31BC-4F2E-B4E0-07B26334AEB4}"/>
    <cellStyle name="Comma [0] 7 6 2 4 4 2 2 2 3" xfId="15078" xr:uid="{F6697DC4-7D7C-41CB-A11F-8E177F9B3F9C}"/>
    <cellStyle name="Comma [0] 7 6 2 4 4 2 2 2 3 2" xfId="30488" xr:uid="{C846DF5F-F311-4C5E-8B89-13129B59A3D5}"/>
    <cellStyle name="Comma [0] 7 6 2 4 4 2 2 2 4" xfId="20219" xr:uid="{BF65B5F9-6F50-41C9-A2BB-6E73BA88BDEC}"/>
    <cellStyle name="Comma [0] 7 6 2 4 4 2 2 3" xfId="7387" xr:uid="{D65C1107-5225-4032-A25B-4BF8D67C7571}"/>
    <cellStyle name="Comma [0] 7 6 2 4 4 2 2 3 2" xfId="22797" xr:uid="{CCDBE1BA-E348-48EE-97E1-C6F6AEE5C8B9}"/>
    <cellStyle name="Comma [0] 7 6 2 4 4 2 2 4" xfId="12530" xr:uid="{86B3A5DA-D0D9-44E0-AE99-B3FAED4F1B7B}"/>
    <cellStyle name="Comma [0] 7 6 2 4 4 2 2 4 2" xfId="27940" xr:uid="{BC770597-0746-44BE-BF11-EF040779D74A}"/>
    <cellStyle name="Comma [0] 7 6 2 4 4 2 2 5" xfId="17671" xr:uid="{07D51FFB-5CEA-472B-948F-C7DAFF3F80F5}"/>
    <cellStyle name="Comma [0] 7 6 2 4 4 2 3" xfId="3558" xr:uid="{974B1E50-2795-4690-9F7A-CF2398176EE6}"/>
    <cellStyle name="Comma [0] 7 6 2 4 4 2 3 2" xfId="8684" xr:uid="{9C827F4F-6495-44B1-B7FE-29605157E10E}"/>
    <cellStyle name="Comma [0] 7 6 2 4 4 2 3 2 2" xfId="24094" xr:uid="{C71BC54C-97C5-4987-A123-3494F0228AF0}"/>
    <cellStyle name="Comma [0] 7 6 2 4 4 2 3 3" xfId="13827" xr:uid="{8F75D9B9-7B7D-4D1D-BA7E-E58514E4B4BD}"/>
    <cellStyle name="Comma [0] 7 6 2 4 4 2 3 3 2" xfId="29237" xr:uid="{1DB75EB3-9556-48E0-B589-CA713A8145C1}"/>
    <cellStyle name="Comma [0] 7 6 2 4 4 2 3 4" xfId="18968" xr:uid="{B9CA084E-E7B5-4762-9CD1-19B0F826A0D6}"/>
    <cellStyle name="Comma [0] 7 6 2 4 4 2 4" xfId="6136" xr:uid="{120A6686-13CE-423D-89F3-53A1ED9B5DDB}"/>
    <cellStyle name="Comma [0] 7 6 2 4 4 2 4 2" xfId="21546" xr:uid="{044FF6D2-5CF7-4101-83D6-1A521318A27B}"/>
    <cellStyle name="Comma [0] 7 6 2 4 4 2 5" xfId="11279" xr:uid="{7FBA2598-FFCF-4D7B-8E7B-0F78774AE141}"/>
    <cellStyle name="Comma [0] 7 6 2 4 4 2 5 2" xfId="26689" xr:uid="{7664F413-55D4-48EB-BC91-84D791C9D1AF}"/>
    <cellStyle name="Comma [0] 7 6 2 4 4 2 6" xfId="16420" xr:uid="{4532845F-8D7D-4BFD-B38D-3B8DC6C52C14}"/>
    <cellStyle name="Comma [0] 7 6 2 4 4 3" xfId="1630" xr:uid="{95503629-ACBB-4816-BF2E-187ADB13C51A}"/>
    <cellStyle name="Comma [0] 7 6 2 4 4 3 2" xfId="4198" xr:uid="{E5F6DC12-FD93-4C82-9209-D18851A35858}"/>
    <cellStyle name="Comma [0] 7 6 2 4 4 3 2 2" xfId="9324" xr:uid="{40AA2C22-0249-49DB-AF0F-A3E9201C12D5}"/>
    <cellStyle name="Comma [0] 7 6 2 4 4 3 2 2 2" xfId="24734" xr:uid="{5C9B28A4-D166-4A54-B4FB-4D3B4F7EE8F4}"/>
    <cellStyle name="Comma [0] 7 6 2 4 4 3 2 3" xfId="14467" xr:uid="{FED9DB12-4FEB-4939-A75A-DFEB110D1B46}"/>
    <cellStyle name="Comma [0] 7 6 2 4 4 3 2 3 2" xfId="29877" xr:uid="{AC3FEB64-759C-43D4-BEE8-419C7E8DDEF9}"/>
    <cellStyle name="Comma [0] 7 6 2 4 4 3 2 4" xfId="19608" xr:uid="{39EABF74-A5F8-4B0D-8381-3663E8221D89}"/>
    <cellStyle name="Comma [0] 7 6 2 4 4 3 3" xfId="6776" xr:uid="{72BA8789-0F73-4AD5-A21B-041594039C37}"/>
    <cellStyle name="Comma [0] 7 6 2 4 4 3 3 2" xfId="22186" xr:uid="{7FA73AA4-EF37-4437-A01E-E400C7726CF6}"/>
    <cellStyle name="Comma [0] 7 6 2 4 4 3 4" xfId="11919" xr:uid="{74F22569-A014-42DE-9A74-C3729B8A9B0B}"/>
    <cellStyle name="Comma [0] 7 6 2 4 4 3 4 2" xfId="27329" xr:uid="{D2FABA79-A01E-430B-BF5B-D2A22A289892}"/>
    <cellStyle name="Comma [0] 7 6 2 4 4 3 5" xfId="17060" xr:uid="{0A4471EC-EBEB-472A-92C2-5BF4490967DD}"/>
    <cellStyle name="Comma [0] 7 6 2 4 4 4" xfId="2947" xr:uid="{E90E00FC-B54A-4349-94AB-489C69FD3AB8}"/>
    <cellStyle name="Comma [0] 7 6 2 4 4 4 2" xfId="8073" xr:uid="{18C6FFDA-90D1-4338-9D76-6EB6E2C21AEE}"/>
    <cellStyle name="Comma [0] 7 6 2 4 4 4 2 2" xfId="23483" xr:uid="{13184A8A-D669-4117-AE5D-D14B2673F91D}"/>
    <cellStyle name="Comma [0] 7 6 2 4 4 4 3" xfId="13216" xr:uid="{D2276AD2-0904-4E80-9498-3C03E05E6D9A}"/>
    <cellStyle name="Comma [0] 7 6 2 4 4 4 3 2" xfId="28626" xr:uid="{815E6EE6-7228-45DD-BC92-3A317988E51D}"/>
    <cellStyle name="Comma [0] 7 6 2 4 4 4 4" xfId="18357" xr:uid="{F275AC4B-18E8-4279-B2DF-36BB872F3391}"/>
    <cellStyle name="Comma [0] 7 6 2 4 4 5" xfId="5525" xr:uid="{1B90C795-C4A4-4C47-AFFD-A59DE59068D4}"/>
    <cellStyle name="Comma [0] 7 6 2 4 4 5 2" xfId="20935" xr:uid="{C125F525-6A4F-43AB-A2F3-72BB115DB7A8}"/>
    <cellStyle name="Comma [0] 7 6 2 4 4 6" xfId="10668" xr:uid="{6F95C7A4-24F8-4E92-B854-358A9681F023}"/>
    <cellStyle name="Comma [0] 7 6 2 4 4 6 2" xfId="26078" xr:uid="{D17D653A-4AA5-483A-8AF6-BAB6BE10A4EE}"/>
    <cellStyle name="Comma [0] 7 6 2 4 4 7" xfId="15809" xr:uid="{7AEC4150-9DB7-44F9-AC15-406EBB9E2688}"/>
    <cellStyle name="Comma [0] 7 6 2 4 5" xfId="694" xr:uid="{FFC24947-D216-4302-94F5-B500E389FDF3}"/>
    <cellStyle name="Comma [0] 7 6 2 4 5 2" xfId="1946" xr:uid="{48F5F392-090D-4C3D-A868-A12E5E71E437}"/>
    <cellStyle name="Comma [0] 7 6 2 4 5 2 2" xfId="4514" xr:uid="{EAECD385-531B-4CCF-8F8F-C1B6809F261B}"/>
    <cellStyle name="Comma [0] 7 6 2 4 5 2 2 2" xfId="9640" xr:uid="{5DA44A77-4616-488D-BA8A-5C2897FE14B1}"/>
    <cellStyle name="Comma [0] 7 6 2 4 5 2 2 2 2" xfId="25050" xr:uid="{7097E20A-CBA4-4E6F-8141-64B0C0D17166}"/>
    <cellStyle name="Comma [0] 7 6 2 4 5 2 2 3" xfId="14783" xr:uid="{EA79A6BF-A083-495F-B81D-3BD5060E1ACB}"/>
    <cellStyle name="Comma [0] 7 6 2 4 5 2 2 3 2" xfId="30193" xr:uid="{B7B774BB-DD2A-436F-8C8A-B4D153885FF1}"/>
    <cellStyle name="Comma [0] 7 6 2 4 5 2 2 4" xfId="19924" xr:uid="{F01C38C5-4CD6-40D3-A385-4F4CFF90D03A}"/>
    <cellStyle name="Comma [0] 7 6 2 4 5 2 3" xfId="7092" xr:uid="{3930D869-0961-4F13-AD53-CBF055F598B2}"/>
    <cellStyle name="Comma [0] 7 6 2 4 5 2 3 2" xfId="22502" xr:uid="{C8FE131E-C06C-4354-A9D5-6995B695219F}"/>
    <cellStyle name="Comma [0] 7 6 2 4 5 2 4" xfId="12235" xr:uid="{57FEC827-F95A-40D5-A01E-34A48819AE17}"/>
    <cellStyle name="Comma [0] 7 6 2 4 5 2 4 2" xfId="27645" xr:uid="{DC06A9E1-E2E7-4199-96C0-AF66BD42ED23}"/>
    <cellStyle name="Comma [0] 7 6 2 4 5 2 5" xfId="17376" xr:uid="{F20CD790-06F9-4217-A73A-18B915428515}"/>
    <cellStyle name="Comma [0] 7 6 2 4 5 3" xfId="3263" xr:uid="{0530E8A6-2AB9-4609-BD38-2A62CAC7DC15}"/>
    <cellStyle name="Comma [0] 7 6 2 4 5 3 2" xfId="8389" xr:uid="{575B1BFE-358A-4D7B-8F6F-F7A76BA17662}"/>
    <cellStyle name="Comma [0] 7 6 2 4 5 3 2 2" xfId="23799" xr:uid="{4EDD6BEE-F2D3-45F1-96C7-A6070358521B}"/>
    <cellStyle name="Comma [0] 7 6 2 4 5 3 3" xfId="13532" xr:uid="{99F23433-033F-4A3D-88F0-459E5124AC17}"/>
    <cellStyle name="Comma [0] 7 6 2 4 5 3 3 2" xfId="28942" xr:uid="{D6481346-62A5-4D36-B2F3-8C330D2C3E23}"/>
    <cellStyle name="Comma [0] 7 6 2 4 5 3 4" xfId="18673" xr:uid="{B4A3AF24-1BC1-4FA8-9342-E23427E181FB}"/>
    <cellStyle name="Comma [0] 7 6 2 4 5 4" xfId="5841" xr:uid="{8A01DFC6-4573-4E65-A785-02E8AEC872B3}"/>
    <cellStyle name="Comma [0] 7 6 2 4 5 4 2" xfId="21251" xr:uid="{707D185D-58AA-4AB6-9311-534921791651}"/>
    <cellStyle name="Comma [0] 7 6 2 4 5 5" xfId="10984" xr:uid="{097938BE-E0FF-473E-9459-86558BA57C1B}"/>
    <cellStyle name="Comma [0] 7 6 2 4 5 5 2" xfId="26394" xr:uid="{8404F22A-9798-4303-B548-879851226801}"/>
    <cellStyle name="Comma [0] 7 6 2 4 5 6" xfId="16125" xr:uid="{CF2B261F-60D3-438C-B293-C76BA9512CE3}"/>
    <cellStyle name="Comma [0] 7 6 2 4 6" xfId="1335" xr:uid="{0F3F6F62-700F-4D5B-9730-F9606752D426}"/>
    <cellStyle name="Comma [0] 7 6 2 4 6 2" xfId="3903" xr:uid="{D45164DD-3B26-4B55-AA80-75570220D4CB}"/>
    <cellStyle name="Comma [0] 7 6 2 4 6 2 2" xfId="9029" xr:uid="{D313C92C-FC93-458E-9D6D-89FF6E81198D}"/>
    <cellStyle name="Comma [0] 7 6 2 4 6 2 2 2" xfId="24439" xr:uid="{B71EEB7E-5952-40F7-833E-A3B3D557AF84}"/>
    <cellStyle name="Comma [0] 7 6 2 4 6 2 3" xfId="14172" xr:uid="{A8C27C56-BA5A-465A-A371-E357339BC8E2}"/>
    <cellStyle name="Comma [0] 7 6 2 4 6 2 3 2" xfId="29582" xr:uid="{4FECBA19-21A8-483B-A223-C47D8FB0B459}"/>
    <cellStyle name="Comma [0] 7 6 2 4 6 2 4" xfId="19313" xr:uid="{3D1B409C-026E-4889-9F06-32E37C92256E}"/>
    <cellStyle name="Comma [0] 7 6 2 4 6 3" xfId="6481" xr:uid="{3CD10988-329E-4E46-AADC-ABC52D41E111}"/>
    <cellStyle name="Comma [0] 7 6 2 4 6 3 2" xfId="21891" xr:uid="{FBC41FC5-D7E9-44DC-8062-056D7EDFD530}"/>
    <cellStyle name="Comma [0] 7 6 2 4 6 4" xfId="11624" xr:uid="{5E1C0439-B0A9-4B28-A692-3114ACB503B5}"/>
    <cellStyle name="Comma [0] 7 6 2 4 6 4 2" xfId="27034" xr:uid="{C7AF92A1-54B9-49B7-BC74-DBC4CF97BB77}"/>
    <cellStyle name="Comma [0] 7 6 2 4 6 5" xfId="16765" xr:uid="{4713C121-BCD8-42EE-B49F-2D2D6FC183A6}"/>
    <cellStyle name="Comma [0] 7 6 2 4 7" xfId="2653" xr:uid="{355D468A-EC65-42AB-B4F0-3B0294975877}"/>
    <cellStyle name="Comma [0] 7 6 2 4 7 2" xfId="7779" xr:uid="{523F42DD-23AA-41B8-BC77-9DC98051564B}"/>
    <cellStyle name="Comma [0] 7 6 2 4 7 2 2" xfId="23189" xr:uid="{E28E028A-B62C-41B0-B09B-EC95E5F82CCD}"/>
    <cellStyle name="Comma [0] 7 6 2 4 7 3" xfId="12922" xr:uid="{998A50DA-D35A-457A-9763-3F4ED85291D9}"/>
    <cellStyle name="Comma [0] 7 6 2 4 7 3 2" xfId="28332" xr:uid="{7E4DE67C-5FB5-4AB0-A1D0-55FD9EB8BAD4}"/>
    <cellStyle name="Comma [0] 7 6 2 4 7 4" xfId="18063" xr:uid="{B6B40C6F-93B2-4061-8258-E53265C40D8E}"/>
    <cellStyle name="Comma [0] 7 6 2 4 8" xfId="5231" xr:uid="{AB5F1B72-AFD0-4F93-8100-380133B17888}"/>
    <cellStyle name="Comma [0] 7 6 2 4 8 2" xfId="20641" xr:uid="{F9C5B1C0-3F5D-45D4-8FD2-A35E9B6FFAF6}"/>
    <cellStyle name="Comma [0] 7 6 2 4 9" xfId="10374" xr:uid="{447C3968-4AD6-4DA1-92B5-08B98840E5F8}"/>
    <cellStyle name="Comma [0] 7 6 2 4 9 2" xfId="25784" xr:uid="{62F8A96E-2D82-4228-9B3D-F98C06A92DAF}"/>
    <cellStyle name="Comma [0] 7 6 2 5" xfId="91" xr:uid="{5F5553B6-EC2E-4291-83C9-6FDB17EA1339}"/>
    <cellStyle name="Comma [0] 7 6 2 5 10" xfId="15525" xr:uid="{EB2B1106-8301-410F-97E6-E378031E1130}"/>
    <cellStyle name="Comma [0] 7 6 2 5 2" xfId="162" xr:uid="{4B72C860-DF1D-42D8-81A7-CC71F2E6DE73}"/>
    <cellStyle name="Comma [0] 7 6 2 5 2 2" xfId="305" xr:uid="{E78E2E17-AA78-4A12-B30B-45AD6C1BD6F7}"/>
    <cellStyle name="Comma [0] 7 6 2 5 2 2 2" xfId="601" xr:uid="{16B13915-16F2-4279-9C90-55802149834E}"/>
    <cellStyle name="Comma [0] 7 6 2 5 2 2 2 2" xfId="1213" xr:uid="{B9A69C62-70B7-4B75-84EF-E4BCF64A5A5B}"/>
    <cellStyle name="Comma [0] 7 6 2 5 2 2 2 2 2" xfId="2465" xr:uid="{026696E6-2ECE-4105-A187-2413EE299AE0}"/>
    <cellStyle name="Comma [0] 7 6 2 5 2 2 2 2 2 2" xfId="5033" xr:uid="{D716044B-2202-4922-974E-890DA0AB8A2D}"/>
    <cellStyle name="Comma [0] 7 6 2 5 2 2 2 2 2 2 2" xfId="10159" xr:uid="{15F7B0AD-110A-4C2F-A2B7-821121F78F96}"/>
    <cellStyle name="Comma [0] 7 6 2 5 2 2 2 2 2 2 2 2" xfId="25569" xr:uid="{FA39616C-B850-4801-B942-F13A7FAFEA59}"/>
    <cellStyle name="Comma [0] 7 6 2 5 2 2 2 2 2 2 3" xfId="15302" xr:uid="{27C82B98-B4EF-4EE0-B459-5E36042256C3}"/>
    <cellStyle name="Comma [0] 7 6 2 5 2 2 2 2 2 2 3 2" xfId="30712" xr:uid="{CDDAFAE1-0DE0-40BD-AEAC-BC95847E4268}"/>
    <cellStyle name="Comma [0] 7 6 2 5 2 2 2 2 2 2 4" xfId="20443" xr:uid="{8754C9FB-6C15-4EED-BE35-DE09FFDD5168}"/>
    <cellStyle name="Comma [0] 7 6 2 5 2 2 2 2 2 3" xfId="7611" xr:uid="{17E3104A-DCAD-469C-81AA-1070D451C7E1}"/>
    <cellStyle name="Comma [0] 7 6 2 5 2 2 2 2 2 3 2" xfId="23021" xr:uid="{20F119B5-1FA6-4BC8-9D8D-C77D85963F1E}"/>
    <cellStyle name="Comma [0] 7 6 2 5 2 2 2 2 2 4" xfId="12754" xr:uid="{AC61A453-AD35-4AD8-824D-FB690DC7E1BE}"/>
    <cellStyle name="Comma [0] 7 6 2 5 2 2 2 2 2 4 2" xfId="28164" xr:uid="{9F79E978-B02A-4A06-A247-B12DF44FBBE3}"/>
    <cellStyle name="Comma [0] 7 6 2 5 2 2 2 2 2 5" xfId="17895" xr:uid="{B3DB5852-95A6-4B5F-AFCF-D49EAF2F88F9}"/>
    <cellStyle name="Comma [0] 7 6 2 5 2 2 2 2 3" xfId="3782" xr:uid="{E9CC2004-6C6A-4C12-A19B-4B9A16EEF479}"/>
    <cellStyle name="Comma [0] 7 6 2 5 2 2 2 2 3 2" xfId="8908" xr:uid="{1592116B-2F4E-446C-B58B-6EA3F65ECD4E}"/>
    <cellStyle name="Comma [0] 7 6 2 5 2 2 2 2 3 2 2" xfId="24318" xr:uid="{A9B27B0C-EDB8-405D-81EB-365106B1104C}"/>
    <cellStyle name="Comma [0] 7 6 2 5 2 2 2 2 3 3" xfId="14051" xr:uid="{6BF6C597-14F4-414F-9071-FB7FEB081C3F}"/>
    <cellStyle name="Comma [0] 7 6 2 5 2 2 2 2 3 3 2" xfId="29461" xr:uid="{4AD53FC6-573C-4DE5-8AD1-DA027C8E92DF}"/>
    <cellStyle name="Comma [0] 7 6 2 5 2 2 2 2 3 4" xfId="19192" xr:uid="{D0E78355-68FE-48C1-BF84-6BA7D5B354AB}"/>
    <cellStyle name="Comma [0] 7 6 2 5 2 2 2 2 4" xfId="6360" xr:uid="{DCD7977B-1FF3-4E8C-8671-D3CA2CE8C4EE}"/>
    <cellStyle name="Comma [0] 7 6 2 5 2 2 2 2 4 2" xfId="21770" xr:uid="{0CDF83F4-AA0B-4FFB-8FDE-F0D08339074B}"/>
    <cellStyle name="Comma [0] 7 6 2 5 2 2 2 2 5" xfId="11503" xr:uid="{4C876345-4410-4126-BD80-0714EE360BFC}"/>
    <cellStyle name="Comma [0] 7 6 2 5 2 2 2 2 5 2" xfId="26913" xr:uid="{6ABD4DBA-838F-46A9-BB3F-884D06307F46}"/>
    <cellStyle name="Comma [0] 7 6 2 5 2 2 2 2 6" xfId="16644" xr:uid="{63741790-E610-41A7-95B0-084D96CA6C2C}"/>
    <cellStyle name="Comma [0] 7 6 2 5 2 2 2 3" xfId="1854" xr:uid="{8D39C69D-94B8-4372-B204-870262B67D4F}"/>
    <cellStyle name="Comma [0] 7 6 2 5 2 2 2 3 2" xfId="4422" xr:uid="{C83FCA39-0530-45C4-8F0E-A2AAD654F6B4}"/>
    <cellStyle name="Comma [0] 7 6 2 5 2 2 2 3 2 2" xfId="9548" xr:uid="{CC31042D-5B54-4A3C-9B8F-7707EB5E17D6}"/>
    <cellStyle name="Comma [0] 7 6 2 5 2 2 2 3 2 2 2" xfId="24958" xr:uid="{F63B4643-124F-4961-9A12-9BD92CE94A2E}"/>
    <cellStyle name="Comma [0] 7 6 2 5 2 2 2 3 2 3" xfId="14691" xr:uid="{13384C24-270C-481F-9188-0B75CE4A8866}"/>
    <cellStyle name="Comma [0] 7 6 2 5 2 2 2 3 2 3 2" xfId="30101" xr:uid="{3AF41E4B-BE5B-4363-906C-C53036FE5E1C}"/>
    <cellStyle name="Comma [0] 7 6 2 5 2 2 2 3 2 4" xfId="19832" xr:uid="{DF31A6C0-B51B-43E3-B58A-232631622AEE}"/>
    <cellStyle name="Comma [0] 7 6 2 5 2 2 2 3 3" xfId="7000" xr:uid="{140596A5-B604-4E68-BF3F-2800994EB951}"/>
    <cellStyle name="Comma [0] 7 6 2 5 2 2 2 3 3 2" xfId="22410" xr:uid="{78A187A0-C7B4-41B6-89DB-F91397E6A78D}"/>
    <cellStyle name="Comma [0] 7 6 2 5 2 2 2 3 4" xfId="12143" xr:uid="{3F4FF035-FC0B-4AEB-98CD-F05F57E0D7A9}"/>
    <cellStyle name="Comma [0] 7 6 2 5 2 2 2 3 4 2" xfId="27553" xr:uid="{C12D4417-6A4E-4913-8087-444EA47B3735}"/>
    <cellStyle name="Comma [0] 7 6 2 5 2 2 2 3 5" xfId="17284" xr:uid="{D94750AD-7E43-4FEB-AB13-4DE59622B0A6}"/>
    <cellStyle name="Comma [0] 7 6 2 5 2 2 2 4" xfId="3171" xr:uid="{F49A265C-81E0-4722-9B36-1B810BB7D263}"/>
    <cellStyle name="Comma [0] 7 6 2 5 2 2 2 4 2" xfId="8297" xr:uid="{1D125CCD-F9B7-44DB-B549-7734AC93C1EC}"/>
    <cellStyle name="Comma [0] 7 6 2 5 2 2 2 4 2 2" xfId="23707" xr:uid="{C3B2637B-D58A-4592-97BE-9BB9DB5633FD}"/>
    <cellStyle name="Comma [0] 7 6 2 5 2 2 2 4 3" xfId="13440" xr:uid="{7A4F7600-5956-431B-A95B-FD6EB1F5574A}"/>
    <cellStyle name="Comma [0] 7 6 2 5 2 2 2 4 3 2" xfId="28850" xr:uid="{BEF3C244-46B3-4B28-AF0D-2A000BAB6EFC}"/>
    <cellStyle name="Comma [0] 7 6 2 5 2 2 2 4 4" xfId="18581" xr:uid="{FB4C4055-F78C-4D45-B355-FBA682C5C442}"/>
    <cellStyle name="Comma [0] 7 6 2 5 2 2 2 5" xfId="5749" xr:uid="{AF50F886-3881-42E7-BB68-FF824441BD1D}"/>
    <cellStyle name="Comma [0] 7 6 2 5 2 2 2 5 2" xfId="21159" xr:uid="{CECC8BD9-49B6-41BB-A8DE-28D2779650E1}"/>
    <cellStyle name="Comma [0] 7 6 2 5 2 2 2 6" xfId="10892" xr:uid="{E8F47FA8-B136-4460-BCE2-2FC8A671F0E5}"/>
    <cellStyle name="Comma [0] 7 6 2 5 2 2 2 6 2" xfId="26302" xr:uid="{CC3A564E-40E1-44CE-BEED-73CF6BBA1DB3}"/>
    <cellStyle name="Comma [0] 7 6 2 5 2 2 2 7" xfId="16033" xr:uid="{3627F60F-8A16-4D08-8B65-8BEB6BE6F602}"/>
    <cellStyle name="Comma [0] 7 6 2 5 2 2 3" xfId="918" xr:uid="{E2E3C6D9-DF05-4509-951F-77169223C3A0}"/>
    <cellStyle name="Comma [0] 7 6 2 5 2 2 3 2" xfId="2170" xr:uid="{D4042275-9012-4CB1-86F9-03ED58459FBD}"/>
    <cellStyle name="Comma [0] 7 6 2 5 2 2 3 2 2" xfId="4738" xr:uid="{4D7B07E3-8D59-4B28-A5FB-6957B24E96E3}"/>
    <cellStyle name="Comma [0] 7 6 2 5 2 2 3 2 2 2" xfId="9864" xr:uid="{82BEF5A8-49DF-4946-9C57-887FF5690ACA}"/>
    <cellStyle name="Comma [0] 7 6 2 5 2 2 3 2 2 2 2" xfId="25274" xr:uid="{4637E229-63DA-414A-A5E0-909512E7054F}"/>
    <cellStyle name="Comma [0] 7 6 2 5 2 2 3 2 2 3" xfId="15007" xr:uid="{008B0D01-31E6-4B11-A277-A7238B93ECFD}"/>
    <cellStyle name="Comma [0] 7 6 2 5 2 2 3 2 2 3 2" xfId="30417" xr:uid="{33015E84-DB0C-4456-A42D-3CF407629C4F}"/>
    <cellStyle name="Comma [0] 7 6 2 5 2 2 3 2 2 4" xfId="20148" xr:uid="{C0DC7976-AB7C-458E-976C-A8676AE8B642}"/>
    <cellStyle name="Comma [0] 7 6 2 5 2 2 3 2 3" xfId="7316" xr:uid="{569F809C-EAA3-4AEA-8826-F7656DA422C6}"/>
    <cellStyle name="Comma [0] 7 6 2 5 2 2 3 2 3 2" xfId="22726" xr:uid="{29BC40FE-AE52-41A6-BF62-12C2AD39996E}"/>
    <cellStyle name="Comma [0] 7 6 2 5 2 2 3 2 4" xfId="12459" xr:uid="{21CF9D94-DA44-4248-9B93-66E9A2ACF718}"/>
    <cellStyle name="Comma [0] 7 6 2 5 2 2 3 2 4 2" xfId="27869" xr:uid="{634EBCD5-5F82-4631-AC94-B95D50FAC35A}"/>
    <cellStyle name="Comma [0] 7 6 2 5 2 2 3 2 5" xfId="17600" xr:uid="{F284AB5B-4035-4674-B236-2FB6DC443F5F}"/>
    <cellStyle name="Comma [0] 7 6 2 5 2 2 3 3" xfId="3487" xr:uid="{734EAA84-101B-4F16-84F7-439D0AEF70CA}"/>
    <cellStyle name="Comma [0] 7 6 2 5 2 2 3 3 2" xfId="8613" xr:uid="{6202AC3D-F506-445F-9EA5-C6E475C4A91F}"/>
    <cellStyle name="Comma [0] 7 6 2 5 2 2 3 3 2 2" xfId="24023" xr:uid="{45C74AAC-7316-4A10-A125-E71B8DC7FF48}"/>
    <cellStyle name="Comma [0] 7 6 2 5 2 2 3 3 3" xfId="13756" xr:uid="{10E0C79C-737B-4E19-BABC-A6CC74BC8744}"/>
    <cellStyle name="Comma [0] 7 6 2 5 2 2 3 3 3 2" xfId="29166" xr:uid="{051FE4FF-54CA-44A6-A5A9-DBF528B98D4A}"/>
    <cellStyle name="Comma [0] 7 6 2 5 2 2 3 3 4" xfId="18897" xr:uid="{DB1970A9-8015-4FA2-9AF1-D4B7587C6481}"/>
    <cellStyle name="Comma [0] 7 6 2 5 2 2 3 4" xfId="6065" xr:uid="{3D75876E-4EB2-4BB4-B9BB-C11388FF05B4}"/>
    <cellStyle name="Comma [0] 7 6 2 5 2 2 3 4 2" xfId="21475" xr:uid="{06C11195-F910-454F-B63F-FD6C9CAB8664}"/>
    <cellStyle name="Comma [0] 7 6 2 5 2 2 3 5" xfId="11208" xr:uid="{AF19185C-1D36-40CB-A5C4-B8D9E021C139}"/>
    <cellStyle name="Comma [0] 7 6 2 5 2 2 3 5 2" xfId="26618" xr:uid="{E9F9323B-A41E-4994-AE4B-9AEE29D1A5A0}"/>
    <cellStyle name="Comma [0] 7 6 2 5 2 2 3 6" xfId="16349" xr:uid="{AAA160E1-5C73-4DE9-B273-2080D3082CBF}"/>
    <cellStyle name="Comma [0] 7 6 2 5 2 2 4" xfId="1559" xr:uid="{ADC98213-20A5-4F84-83E9-6D5E92906559}"/>
    <cellStyle name="Comma [0] 7 6 2 5 2 2 4 2" xfId="4127" xr:uid="{CF2CFBDB-325D-40D7-A962-DFA3CA1ECBA9}"/>
    <cellStyle name="Comma [0] 7 6 2 5 2 2 4 2 2" xfId="9253" xr:uid="{CA29C9BC-E7D2-49D6-9397-4372F3F8ABBF}"/>
    <cellStyle name="Comma [0] 7 6 2 5 2 2 4 2 2 2" xfId="24663" xr:uid="{B12229DD-3548-40E6-AFBE-1330A8627AE8}"/>
    <cellStyle name="Comma [0] 7 6 2 5 2 2 4 2 3" xfId="14396" xr:uid="{405A5DBD-B284-4F51-8D5F-B6BED1E13DBA}"/>
    <cellStyle name="Comma [0] 7 6 2 5 2 2 4 2 3 2" xfId="29806" xr:uid="{E9F5B1C7-F280-484D-A10E-5961229752AF}"/>
    <cellStyle name="Comma [0] 7 6 2 5 2 2 4 2 4" xfId="19537" xr:uid="{AC7688BE-A75B-410C-A8B2-F31BDE5EAEDD}"/>
    <cellStyle name="Comma [0] 7 6 2 5 2 2 4 3" xfId="6705" xr:uid="{5A36DAFB-DB80-4795-A360-C7E9EEFFE16C}"/>
    <cellStyle name="Comma [0] 7 6 2 5 2 2 4 3 2" xfId="22115" xr:uid="{9BAFA5B4-E916-4475-850B-AFA0EC7333DB}"/>
    <cellStyle name="Comma [0] 7 6 2 5 2 2 4 4" xfId="11848" xr:uid="{2A9325AF-BB5C-4DF8-8CC8-82284D4D0986}"/>
    <cellStyle name="Comma [0] 7 6 2 5 2 2 4 4 2" xfId="27258" xr:uid="{1F822633-D9AE-44AC-A393-794DA9557175}"/>
    <cellStyle name="Comma [0] 7 6 2 5 2 2 4 5" xfId="16989" xr:uid="{5F154C45-4AA1-4CB7-9404-A76EF657DFA7}"/>
    <cellStyle name="Comma [0] 7 6 2 5 2 2 5" xfId="2876" xr:uid="{02C949B6-A29A-44D8-8FDE-167A2F610ACC}"/>
    <cellStyle name="Comma [0] 7 6 2 5 2 2 5 2" xfId="8002" xr:uid="{722B0584-BE18-492D-9067-07B13CC0B8CA}"/>
    <cellStyle name="Comma [0] 7 6 2 5 2 2 5 2 2" xfId="23412" xr:uid="{D7EB2E7E-AAD1-4208-B306-D67FE4F6AE9F}"/>
    <cellStyle name="Comma [0] 7 6 2 5 2 2 5 3" xfId="13145" xr:uid="{C10C8B31-AD9B-41E9-8E41-48D0B62B1A3D}"/>
    <cellStyle name="Comma [0] 7 6 2 5 2 2 5 3 2" xfId="28555" xr:uid="{82F508AE-A46C-42FA-83FF-A289FB1FFE7C}"/>
    <cellStyle name="Comma [0] 7 6 2 5 2 2 5 4" xfId="18286" xr:uid="{57E6A68B-3BE4-4785-946B-536E3FFF7C5A}"/>
    <cellStyle name="Comma [0] 7 6 2 5 2 2 6" xfId="5454" xr:uid="{905670D4-59BD-40E3-8B6E-389A91B17F47}"/>
    <cellStyle name="Comma [0] 7 6 2 5 2 2 6 2" xfId="20864" xr:uid="{37457DE7-F130-4560-BB08-2D91BEA5C547}"/>
    <cellStyle name="Comma [0] 7 6 2 5 2 2 7" xfId="10597" xr:uid="{78082E1F-8162-431B-ADFF-54BCB241132F}"/>
    <cellStyle name="Comma [0] 7 6 2 5 2 2 7 2" xfId="26007" xr:uid="{5E4DBE7C-3D97-4301-B4DF-58FB70A937C6}"/>
    <cellStyle name="Comma [0] 7 6 2 5 2 2 8" xfId="15738" xr:uid="{D4251D5A-90B0-41F3-AF86-FA63D92C4173}"/>
    <cellStyle name="Comma [0] 7 6 2 5 2 3" xfId="459" xr:uid="{DAA4FA39-DAF3-40CF-9B7F-1BB495886CB2}"/>
    <cellStyle name="Comma [0] 7 6 2 5 2 3 2" xfId="1071" xr:uid="{EB25EE73-C44A-4DB1-A45C-00F32239879D}"/>
    <cellStyle name="Comma [0] 7 6 2 5 2 3 2 2" xfId="2323" xr:uid="{F8738289-F5C6-44C6-8D01-C8C3BD1F2789}"/>
    <cellStyle name="Comma [0] 7 6 2 5 2 3 2 2 2" xfId="4891" xr:uid="{42517E81-4AD9-4727-9CD9-C4CBA3E78A4B}"/>
    <cellStyle name="Comma [0] 7 6 2 5 2 3 2 2 2 2" xfId="10017" xr:uid="{4FA31D83-43F6-4751-92E5-A1939F5EDE58}"/>
    <cellStyle name="Comma [0] 7 6 2 5 2 3 2 2 2 2 2" xfId="25427" xr:uid="{C6EF1C4D-8538-426A-827C-6E53690B43B7}"/>
    <cellStyle name="Comma [0] 7 6 2 5 2 3 2 2 2 3" xfId="15160" xr:uid="{8A21910D-33F4-409B-BDC0-34F99D4B0E74}"/>
    <cellStyle name="Comma [0] 7 6 2 5 2 3 2 2 2 3 2" xfId="30570" xr:uid="{C7CF3B48-48C7-47E0-A316-CF29F55F3AEA}"/>
    <cellStyle name="Comma [0] 7 6 2 5 2 3 2 2 2 4" xfId="20301" xr:uid="{71C3AD0C-69D3-4071-AB5F-8717A6E98770}"/>
    <cellStyle name="Comma [0] 7 6 2 5 2 3 2 2 3" xfId="7469" xr:uid="{30B2BF99-5DC2-47F0-9DD9-A2906449A150}"/>
    <cellStyle name="Comma [0] 7 6 2 5 2 3 2 2 3 2" xfId="22879" xr:uid="{9D55B5B4-8603-4493-BA7A-05F45A941CD5}"/>
    <cellStyle name="Comma [0] 7 6 2 5 2 3 2 2 4" xfId="12612" xr:uid="{1FECF7A8-D866-40ED-A416-619714AB8804}"/>
    <cellStyle name="Comma [0] 7 6 2 5 2 3 2 2 4 2" xfId="28022" xr:uid="{CC409700-B162-41F0-B870-24499E9D1E4D}"/>
    <cellStyle name="Comma [0] 7 6 2 5 2 3 2 2 5" xfId="17753" xr:uid="{EB9D2E1A-445F-4928-865F-9708045C834F}"/>
    <cellStyle name="Comma [0] 7 6 2 5 2 3 2 3" xfId="3640" xr:uid="{A4DA089B-BD3B-4799-8EE9-7F6077B49E28}"/>
    <cellStyle name="Comma [0] 7 6 2 5 2 3 2 3 2" xfId="8766" xr:uid="{15CD76D3-CC33-4157-9F20-78D44F5595C6}"/>
    <cellStyle name="Comma [0] 7 6 2 5 2 3 2 3 2 2" xfId="24176" xr:uid="{7B5FC1D4-E352-4C97-A8FA-0278AC07D50C}"/>
    <cellStyle name="Comma [0] 7 6 2 5 2 3 2 3 3" xfId="13909" xr:uid="{878A38CD-F672-414E-AE76-CFB3EC9B5705}"/>
    <cellStyle name="Comma [0] 7 6 2 5 2 3 2 3 3 2" xfId="29319" xr:uid="{07AA2279-0BBC-4676-BC61-77D0B99AC2A5}"/>
    <cellStyle name="Comma [0] 7 6 2 5 2 3 2 3 4" xfId="19050" xr:uid="{66C61ACE-6934-4FEE-8E0E-77E4FADB147B}"/>
    <cellStyle name="Comma [0] 7 6 2 5 2 3 2 4" xfId="6218" xr:uid="{B26C1652-FFC2-414C-A12F-31AD4D64B257}"/>
    <cellStyle name="Comma [0] 7 6 2 5 2 3 2 4 2" xfId="21628" xr:uid="{0E5CEAD6-3F0B-4121-9992-73FCDAB42E02}"/>
    <cellStyle name="Comma [0] 7 6 2 5 2 3 2 5" xfId="11361" xr:uid="{9D7A4D1D-721B-42A4-9C39-30446B2C5C97}"/>
    <cellStyle name="Comma [0] 7 6 2 5 2 3 2 5 2" xfId="26771" xr:uid="{90B20C6F-1A20-47B3-B51C-302AB122C4B5}"/>
    <cellStyle name="Comma [0] 7 6 2 5 2 3 2 6" xfId="16502" xr:uid="{A5F2F6A8-17A0-45AC-AAAA-29D9BE42A17A}"/>
    <cellStyle name="Comma [0] 7 6 2 5 2 3 3" xfId="1712" xr:uid="{9D8BA87D-BEF0-40AA-B192-47B5AC5128BB}"/>
    <cellStyle name="Comma [0] 7 6 2 5 2 3 3 2" xfId="4280" xr:uid="{9E01624D-8379-4E6D-8408-42EAD1CDE65B}"/>
    <cellStyle name="Comma [0] 7 6 2 5 2 3 3 2 2" xfId="9406" xr:uid="{E148D1F6-6442-43BE-A496-8CC2FE73AC76}"/>
    <cellStyle name="Comma [0] 7 6 2 5 2 3 3 2 2 2" xfId="24816" xr:uid="{8D360EF2-9E04-43F7-BBC3-D2B8CAFD6D37}"/>
    <cellStyle name="Comma [0] 7 6 2 5 2 3 3 2 3" xfId="14549" xr:uid="{A14CA972-5006-499C-8368-FE5AC6733C4E}"/>
    <cellStyle name="Comma [0] 7 6 2 5 2 3 3 2 3 2" xfId="29959" xr:uid="{B2F1F3C1-EFFA-458C-AE25-FCD6BEE3E244}"/>
    <cellStyle name="Comma [0] 7 6 2 5 2 3 3 2 4" xfId="19690" xr:uid="{FF34F77C-462B-49CC-919F-2AD21724E738}"/>
    <cellStyle name="Comma [0] 7 6 2 5 2 3 3 3" xfId="6858" xr:uid="{BD069779-BEE1-4DF9-A8A9-19724EB7C70A}"/>
    <cellStyle name="Comma [0] 7 6 2 5 2 3 3 3 2" xfId="22268" xr:uid="{822BB40E-054F-4837-B8B3-E192E9912DF2}"/>
    <cellStyle name="Comma [0] 7 6 2 5 2 3 3 4" xfId="12001" xr:uid="{621A7D77-5C5B-4652-8B62-2EDC3733D7FE}"/>
    <cellStyle name="Comma [0] 7 6 2 5 2 3 3 4 2" xfId="27411" xr:uid="{9A9421B1-1E35-4618-AD71-B4ED6EFC9218}"/>
    <cellStyle name="Comma [0] 7 6 2 5 2 3 3 5" xfId="17142" xr:uid="{5A96A87E-9DE2-48F2-A39B-2A3F7E4084D1}"/>
    <cellStyle name="Comma [0] 7 6 2 5 2 3 4" xfId="3029" xr:uid="{AB2C0F41-E33F-48E0-A397-9A756BCBE4FB}"/>
    <cellStyle name="Comma [0] 7 6 2 5 2 3 4 2" xfId="8155" xr:uid="{4C58318B-E5D1-4953-AAA3-0A158E837957}"/>
    <cellStyle name="Comma [0] 7 6 2 5 2 3 4 2 2" xfId="23565" xr:uid="{B01549F2-EC95-4069-A146-39BF1B7A28AD}"/>
    <cellStyle name="Comma [0] 7 6 2 5 2 3 4 3" xfId="13298" xr:uid="{2F5B4B88-9C37-44BC-867B-231CE91F9A43}"/>
    <cellStyle name="Comma [0] 7 6 2 5 2 3 4 3 2" xfId="28708" xr:uid="{DF3A0426-CC46-421F-88ED-DB96D8B6B459}"/>
    <cellStyle name="Comma [0] 7 6 2 5 2 3 4 4" xfId="18439" xr:uid="{F1AC1739-3853-4CC2-95A8-6F1B1C49A87D}"/>
    <cellStyle name="Comma [0] 7 6 2 5 2 3 5" xfId="5607" xr:uid="{4C99E34D-5F2B-4BB9-8213-5A00ACB79703}"/>
    <cellStyle name="Comma [0] 7 6 2 5 2 3 5 2" xfId="21017" xr:uid="{DCB65FDE-DB95-416F-BAF4-9E3F2F5CD5B4}"/>
    <cellStyle name="Comma [0] 7 6 2 5 2 3 6" xfId="10750" xr:uid="{6ECE707C-5A83-4481-8120-0A11F893E2E1}"/>
    <cellStyle name="Comma [0] 7 6 2 5 2 3 6 2" xfId="26160" xr:uid="{E1811EE1-7D34-45E5-8EC1-4A5E65E198D1}"/>
    <cellStyle name="Comma [0] 7 6 2 5 2 3 7" xfId="15891" xr:uid="{A94BC52D-451D-4C8D-B2F1-C923607C9F74}"/>
    <cellStyle name="Comma [0] 7 6 2 5 2 4" xfId="776" xr:uid="{5D96F92A-AFC7-4A04-8949-C973F00FEC05}"/>
    <cellStyle name="Comma [0] 7 6 2 5 2 4 2" xfId="2028" xr:uid="{758CBDC5-27FA-41A9-B11C-DE070815BAF2}"/>
    <cellStyle name="Comma [0] 7 6 2 5 2 4 2 2" xfId="4596" xr:uid="{A2FF33BD-1161-4DD5-9618-B8AABAC6159E}"/>
    <cellStyle name="Comma [0] 7 6 2 5 2 4 2 2 2" xfId="9722" xr:uid="{BC665794-E815-489A-A0C0-D50A68FF2634}"/>
    <cellStyle name="Comma [0] 7 6 2 5 2 4 2 2 2 2" xfId="25132" xr:uid="{D662B8B6-D083-4ACC-A83A-12EAE753E095}"/>
    <cellStyle name="Comma [0] 7 6 2 5 2 4 2 2 3" xfId="14865" xr:uid="{E0564F17-F2E2-4B02-A820-9AE6A28D4B90}"/>
    <cellStyle name="Comma [0] 7 6 2 5 2 4 2 2 3 2" xfId="30275" xr:uid="{1862B265-C1EA-4D7E-BD41-D2CEA9448BAA}"/>
    <cellStyle name="Comma [0] 7 6 2 5 2 4 2 2 4" xfId="20006" xr:uid="{FDDFE43C-74F3-459A-A80B-3D81D65421B5}"/>
    <cellStyle name="Comma [0] 7 6 2 5 2 4 2 3" xfId="7174" xr:uid="{4020CF4E-0EAA-4682-8A19-D4BF3CE6B7D2}"/>
    <cellStyle name="Comma [0] 7 6 2 5 2 4 2 3 2" xfId="22584" xr:uid="{3C4A3936-485B-4ACB-9688-2B3A330750C8}"/>
    <cellStyle name="Comma [0] 7 6 2 5 2 4 2 4" xfId="12317" xr:uid="{697A615D-678B-448A-86BE-073BB08F988E}"/>
    <cellStyle name="Comma [0] 7 6 2 5 2 4 2 4 2" xfId="27727" xr:uid="{C91B488C-66CB-410B-BE7E-02758E4B2F5F}"/>
    <cellStyle name="Comma [0] 7 6 2 5 2 4 2 5" xfId="17458" xr:uid="{AF9A5A3D-3240-434D-B958-E3002E53CB78}"/>
    <cellStyle name="Comma [0] 7 6 2 5 2 4 3" xfId="3345" xr:uid="{A85DF2C8-6903-4CD5-9658-C47511A2236C}"/>
    <cellStyle name="Comma [0] 7 6 2 5 2 4 3 2" xfId="8471" xr:uid="{99B5E6E5-9891-498E-A39D-CBF995AD2BFB}"/>
    <cellStyle name="Comma [0] 7 6 2 5 2 4 3 2 2" xfId="23881" xr:uid="{AA466AF2-1F45-4C5E-BE49-6D17E98D1152}"/>
    <cellStyle name="Comma [0] 7 6 2 5 2 4 3 3" xfId="13614" xr:uid="{86E4000C-4535-477F-893E-2A9FB990B11D}"/>
    <cellStyle name="Comma [0] 7 6 2 5 2 4 3 3 2" xfId="29024" xr:uid="{5BFD854F-581C-420A-9BC3-F7D4AB6B31FF}"/>
    <cellStyle name="Comma [0] 7 6 2 5 2 4 3 4" xfId="18755" xr:uid="{2EBA12E8-56FF-43E2-A6D1-35D28B2B0C8A}"/>
    <cellStyle name="Comma [0] 7 6 2 5 2 4 4" xfId="5923" xr:uid="{01ED1995-09CE-4A48-83AF-7AB478797762}"/>
    <cellStyle name="Comma [0] 7 6 2 5 2 4 4 2" xfId="21333" xr:uid="{1B93B750-4F77-4CD6-BDCA-828A36060064}"/>
    <cellStyle name="Comma [0] 7 6 2 5 2 4 5" xfId="11066" xr:uid="{9E01DB48-5265-427C-80D9-7CD67CFD060C}"/>
    <cellStyle name="Comma [0] 7 6 2 5 2 4 5 2" xfId="26476" xr:uid="{3193035D-FC38-45CC-8D7F-B6CF56277C61}"/>
    <cellStyle name="Comma [0] 7 6 2 5 2 4 6" xfId="16207" xr:uid="{22DC575C-96BC-4593-ADCB-B20B1EFB0F1D}"/>
    <cellStyle name="Comma [0] 7 6 2 5 2 5" xfId="1417" xr:uid="{12CFE00D-D889-40AF-ADBC-C16FED943F36}"/>
    <cellStyle name="Comma [0] 7 6 2 5 2 5 2" xfId="3985" xr:uid="{40D2B4E1-248E-4757-938E-176D9B410F25}"/>
    <cellStyle name="Comma [0] 7 6 2 5 2 5 2 2" xfId="9111" xr:uid="{078D4EBA-2DD0-4372-A872-C207484C47E4}"/>
    <cellStyle name="Comma [0] 7 6 2 5 2 5 2 2 2" xfId="24521" xr:uid="{BA17A6DD-F541-4C18-91FC-67D485650DB8}"/>
    <cellStyle name="Comma [0] 7 6 2 5 2 5 2 3" xfId="14254" xr:uid="{3268ED8D-904B-4ACE-AE61-E92C06368FE2}"/>
    <cellStyle name="Comma [0] 7 6 2 5 2 5 2 3 2" xfId="29664" xr:uid="{9E3B5B68-2E6F-496E-B764-6ABBAEA1C304}"/>
    <cellStyle name="Comma [0] 7 6 2 5 2 5 2 4" xfId="19395" xr:uid="{FD835ACE-1F65-4768-9086-3CF02B491F22}"/>
    <cellStyle name="Comma [0] 7 6 2 5 2 5 3" xfId="6563" xr:uid="{233D3918-9BC9-42CF-88A3-5E63707B661C}"/>
    <cellStyle name="Comma [0] 7 6 2 5 2 5 3 2" xfId="21973" xr:uid="{6C0A2B10-9148-45EC-989A-0761A59E455F}"/>
    <cellStyle name="Comma [0] 7 6 2 5 2 5 4" xfId="11706" xr:uid="{8B0BA459-B0A8-4C16-B30D-65F16D079084}"/>
    <cellStyle name="Comma [0] 7 6 2 5 2 5 4 2" xfId="27116" xr:uid="{7BB05CF5-2856-4096-BF1B-3A8C820E6113}"/>
    <cellStyle name="Comma [0] 7 6 2 5 2 5 5" xfId="16847" xr:uid="{7A8B9515-AFAB-49F1-B8E4-4AC807EC2D78}"/>
    <cellStyle name="Comma [0] 7 6 2 5 2 6" xfId="2734" xr:uid="{953BE429-2331-4028-BFCE-A73C6F4D4BDC}"/>
    <cellStyle name="Comma [0] 7 6 2 5 2 6 2" xfId="7860" xr:uid="{38A0C106-6CAC-40AF-833C-55752711869C}"/>
    <cellStyle name="Comma [0] 7 6 2 5 2 6 2 2" xfId="23270" xr:uid="{49AF2200-9DCC-4493-BCA5-E5D0CB4A9FE9}"/>
    <cellStyle name="Comma [0] 7 6 2 5 2 6 3" xfId="13003" xr:uid="{22684271-6C87-4FB1-B0D5-FC26F382FE6E}"/>
    <cellStyle name="Comma [0] 7 6 2 5 2 6 3 2" xfId="28413" xr:uid="{3AE341EB-A382-4532-BE02-1304F4AD407B}"/>
    <cellStyle name="Comma [0] 7 6 2 5 2 6 4" xfId="18144" xr:uid="{AC7D9330-1ECF-442E-A64E-7228CE0DC0DB}"/>
    <cellStyle name="Comma [0] 7 6 2 5 2 7" xfId="5312" xr:uid="{BDA0FDA5-9162-455F-9327-B14D68169370}"/>
    <cellStyle name="Comma [0] 7 6 2 5 2 7 2" xfId="20722" xr:uid="{38F25209-F412-4B0A-8EC8-D65A5D337B81}"/>
    <cellStyle name="Comma [0] 7 6 2 5 2 8" xfId="10455" xr:uid="{209CDF6E-03A9-4A35-AA2C-C13B4C9417B5}"/>
    <cellStyle name="Comma [0] 7 6 2 5 2 8 2" xfId="25865" xr:uid="{0AE0F838-E950-42E7-9669-9D4E5ADFB04D}"/>
    <cellStyle name="Comma [0] 7 6 2 5 2 9" xfId="15596" xr:uid="{85366A43-EED4-4958-B357-A12E2564F430}"/>
    <cellStyle name="Comma [0] 7 6 2 5 3" xfId="234" xr:uid="{FA0C3E20-3904-445C-8549-D3A4F9C09008}"/>
    <cellStyle name="Comma [0] 7 6 2 5 3 2" xfId="530" xr:uid="{466EFFCA-247C-4C0D-8B67-6598B2B28B53}"/>
    <cellStyle name="Comma [0] 7 6 2 5 3 2 2" xfId="1142" xr:uid="{224E5F7C-43B1-4068-BA50-77B194980DC3}"/>
    <cellStyle name="Comma [0] 7 6 2 5 3 2 2 2" xfId="2394" xr:uid="{9C8B572A-EA3A-4788-9B03-F643B2DCC96F}"/>
    <cellStyle name="Comma [0] 7 6 2 5 3 2 2 2 2" xfId="4962" xr:uid="{A067CA21-68C1-45C5-A58E-D02BC9D3F107}"/>
    <cellStyle name="Comma [0] 7 6 2 5 3 2 2 2 2 2" xfId="10088" xr:uid="{68005A0E-CE64-450A-911B-DB796FA1B573}"/>
    <cellStyle name="Comma [0] 7 6 2 5 3 2 2 2 2 2 2" xfId="25498" xr:uid="{D47871D7-2669-443B-8501-E824F3DEB51C}"/>
    <cellStyle name="Comma [0] 7 6 2 5 3 2 2 2 2 3" xfId="15231" xr:uid="{61B44871-9EF7-4107-B609-F10A9A07D4E6}"/>
    <cellStyle name="Comma [0] 7 6 2 5 3 2 2 2 2 3 2" xfId="30641" xr:uid="{99FA0409-9E87-43CA-8D12-EC9EF0DF50B4}"/>
    <cellStyle name="Comma [0] 7 6 2 5 3 2 2 2 2 4" xfId="20372" xr:uid="{DEAAF1EE-CC8A-4220-905C-1F49F1D93962}"/>
    <cellStyle name="Comma [0] 7 6 2 5 3 2 2 2 3" xfId="7540" xr:uid="{A4A29D7F-4DD9-4BE4-A124-F29D09DD86B1}"/>
    <cellStyle name="Comma [0] 7 6 2 5 3 2 2 2 3 2" xfId="22950" xr:uid="{30B3A508-065D-40F7-BE5F-4F7D82853D55}"/>
    <cellStyle name="Comma [0] 7 6 2 5 3 2 2 2 4" xfId="12683" xr:uid="{506402D8-E9CC-43C0-8BD2-C5293ABADA53}"/>
    <cellStyle name="Comma [0] 7 6 2 5 3 2 2 2 4 2" xfId="28093" xr:uid="{276BB751-1A6E-4AA5-9D33-BB9B5CABF3DE}"/>
    <cellStyle name="Comma [0] 7 6 2 5 3 2 2 2 5" xfId="17824" xr:uid="{16DB43AA-3147-45AF-A082-0A89B70BDE07}"/>
    <cellStyle name="Comma [0] 7 6 2 5 3 2 2 3" xfId="3711" xr:uid="{B4E0ED52-0A5C-4CFE-B754-A605C73043C4}"/>
    <cellStyle name="Comma [0] 7 6 2 5 3 2 2 3 2" xfId="8837" xr:uid="{333829DD-DAE9-4310-92A7-4D70E2F3BB55}"/>
    <cellStyle name="Comma [0] 7 6 2 5 3 2 2 3 2 2" xfId="24247" xr:uid="{B5870CE3-13DE-4716-96F8-2AD3A3D77CC0}"/>
    <cellStyle name="Comma [0] 7 6 2 5 3 2 2 3 3" xfId="13980" xr:uid="{59DE7EE8-AAF6-4329-BBE5-D71C3BD92777}"/>
    <cellStyle name="Comma [0] 7 6 2 5 3 2 2 3 3 2" xfId="29390" xr:uid="{8EAA2450-FC70-4142-8B32-87B8E2D9CF4B}"/>
    <cellStyle name="Comma [0] 7 6 2 5 3 2 2 3 4" xfId="19121" xr:uid="{AA555FC0-0AAF-4FA9-B0A0-4370BE446131}"/>
    <cellStyle name="Comma [0] 7 6 2 5 3 2 2 4" xfId="6289" xr:uid="{877BC88C-B471-4648-A157-E1E158F5FDFF}"/>
    <cellStyle name="Comma [0] 7 6 2 5 3 2 2 4 2" xfId="21699" xr:uid="{7F0B50A9-32EE-4D0F-8460-7384BCAB8C5E}"/>
    <cellStyle name="Comma [0] 7 6 2 5 3 2 2 5" xfId="11432" xr:uid="{3C764669-6A75-46A7-93EF-A309DFE4DC95}"/>
    <cellStyle name="Comma [0] 7 6 2 5 3 2 2 5 2" xfId="26842" xr:uid="{9595A63F-E70D-4A23-906E-67CCDF43D9A2}"/>
    <cellStyle name="Comma [0] 7 6 2 5 3 2 2 6" xfId="16573" xr:uid="{AF2CBD17-066F-4752-BDDE-CE400E2916EC}"/>
    <cellStyle name="Comma [0] 7 6 2 5 3 2 3" xfId="1783" xr:uid="{2D4F4EC2-7195-49AF-90AE-5BD636649305}"/>
    <cellStyle name="Comma [0] 7 6 2 5 3 2 3 2" xfId="4351" xr:uid="{B863573D-1897-4702-84D0-8FA061414042}"/>
    <cellStyle name="Comma [0] 7 6 2 5 3 2 3 2 2" xfId="9477" xr:uid="{BC550E96-0F75-440E-952A-D9E6D3A4BFB2}"/>
    <cellStyle name="Comma [0] 7 6 2 5 3 2 3 2 2 2" xfId="24887" xr:uid="{4C8F3527-A3BF-4A6C-9B0C-A97B001B88C8}"/>
    <cellStyle name="Comma [0] 7 6 2 5 3 2 3 2 3" xfId="14620" xr:uid="{F1D1EB35-6708-4146-9841-3095B382905F}"/>
    <cellStyle name="Comma [0] 7 6 2 5 3 2 3 2 3 2" xfId="30030" xr:uid="{9A934C2F-BBFE-4CB4-955A-1D5421B6E8C7}"/>
    <cellStyle name="Comma [0] 7 6 2 5 3 2 3 2 4" xfId="19761" xr:uid="{C2FAB371-1459-478E-8C3F-44DD03732CD1}"/>
    <cellStyle name="Comma [0] 7 6 2 5 3 2 3 3" xfId="6929" xr:uid="{D29E070A-CD99-445A-B67A-618FCBDC46C3}"/>
    <cellStyle name="Comma [0] 7 6 2 5 3 2 3 3 2" xfId="22339" xr:uid="{4A9157A6-E064-442B-ABFF-DFDF5504F934}"/>
    <cellStyle name="Comma [0] 7 6 2 5 3 2 3 4" xfId="12072" xr:uid="{2E497BE2-D452-4A19-95C0-A665D6633B36}"/>
    <cellStyle name="Comma [0] 7 6 2 5 3 2 3 4 2" xfId="27482" xr:uid="{9221AAB8-8FCC-4EAC-B49F-C960C4B1438C}"/>
    <cellStyle name="Comma [0] 7 6 2 5 3 2 3 5" xfId="17213" xr:uid="{246BAA8B-FD61-4516-A57C-FD53576D7F2A}"/>
    <cellStyle name="Comma [0] 7 6 2 5 3 2 4" xfId="3100" xr:uid="{87AA5F90-CD9E-4543-A0FD-3F5DB3F94EDD}"/>
    <cellStyle name="Comma [0] 7 6 2 5 3 2 4 2" xfId="8226" xr:uid="{2336EA96-C4DE-4D41-9433-3CDB21AE6F65}"/>
    <cellStyle name="Comma [0] 7 6 2 5 3 2 4 2 2" xfId="23636" xr:uid="{A40065C6-7E8F-49B8-86CA-87F69A27E8CE}"/>
    <cellStyle name="Comma [0] 7 6 2 5 3 2 4 3" xfId="13369" xr:uid="{9F49C447-C584-4E8D-8957-4AE549829569}"/>
    <cellStyle name="Comma [0] 7 6 2 5 3 2 4 3 2" xfId="28779" xr:uid="{E00AC2ED-2D0E-493F-8368-52756E5A5C73}"/>
    <cellStyle name="Comma [0] 7 6 2 5 3 2 4 4" xfId="18510" xr:uid="{E175BBC7-AE4F-4E3E-989E-1AFB34202560}"/>
    <cellStyle name="Comma [0] 7 6 2 5 3 2 5" xfId="5678" xr:uid="{51E89C4F-7329-4019-8B9A-ACEF011BA631}"/>
    <cellStyle name="Comma [0] 7 6 2 5 3 2 5 2" xfId="21088" xr:uid="{59D3F9CF-A7B1-4529-B1A6-CDE4958B7120}"/>
    <cellStyle name="Comma [0] 7 6 2 5 3 2 6" xfId="10821" xr:uid="{FB9E466D-40AF-4FD3-9F74-8820A0001C14}"/>
    <cellStyle name="Comma [0] 7 6 2 5 3 2 6 2" xfId="26231" xr:uid="{EE17A557-2FAA-4FA8-8878-E02F613E8382}"/>
    <cellStyle name="Comma [0] 7 6 2 5 3 2 7" xfId="15962" xr:uid="{CF5A9E26-272C-43B3-814F-5C8C260A8AE5}"/>
    <cellStyle name="Comma [0] 7 6 2 5 3 3" xfId="847" xr:uid="{E36BC0D0-7010-41E6-86CD-FCB2322C9374}"/>
    <cellStyle name="Comma [0] 7 6 2 5 3 3 2" xfId="2099" xr:uid="{75DE1C94-42AE-4221-A178-97DE494751B8}"/>
    <cellStyle name="Comma [0] 7 6 2 5 3 3 2 2" xfId="4667" xr:uid="{487B9F78-2C73-4D26-9868-00B440B2E120}"/>
    <cellStyle name="Comma [0] 7 6 2 5 3 3 2 2 2" xfId="9793" xr:uid="{05479E54-316C-4273-B612-E1466B82B22C}"/>
    <cellStyle name="Comma [0] 7 6 2 5 3 3 2 2 2 2" xfId="25203" xr:uid="{781BC805-9779-4BF1-BE60-C2D139EFAB8F}"/>
    <cellStyle name="Comma [0] 7 6 2 5 3 3 2 2 3" xfId="14936" xr:uid="{B621D66B-9656-4361-823E-A5D4F59D7762}"/>
    <cellStyle name="Comma [0] 7 6 2 5 3 3 2 2 3 2" xfId="30346" xr:uid="{1407DFA5-3363-4E00-B35D-79B1CF36474B}"/>
    <cellStyle name="Comma [0] 7 6 2 5 3 3 2 2 4" xfId="20077" xr:uid="{DE9529A0-C7C4-4FA8-8609-3666DC6E3358}"/>
    <cellStyle name="Comma [0] 7 6 2 5 3 3 2 3" xfId="7245" xr:uid="{1F972D08-6AA3-41A3-A37A-89322D729E6E}"/>
    <cellStyle name="Comma [0] 7 6 2 5 3 3 2 3 2" xfId="22655" xr:uid="{36FC54C9-F72B-4817-A4BA-63A7344803CA}"/>
    <cellStyle name="Comma [0] 7 6 2 5 3 3 2 4" xfId="12388" xr:uid="{C8B39320-BF1D-4D29-8193-AB352D0A86AC}"/>
    <cellStyle name="Comma [0] 7 6 2 5 3 3 2 4 2" xfId="27798" xr:uid="{9E610745-981D-4586-8C61-25921899272F}"/>
    <cellStyle name="Comma [0] 7 6 2 5 3 3 2 5" xfId="17529" xr:uid="{69CE0362-A859-4643-9A62-6C94B70A1711}"/>
    <cellStyle name="Comma [0] 7 6 2 5 3 3 3" xfId="3416" xr:uid="{909D05FF-92CD-42DC-99BC-954D1DDBD8FC}"/>
    <cellStyle name="Comma [0] 7 6 2 5 3 3 3 2" xfId="8542" xr:uid="{494592A9-779B-494D-A660-E50BFC7893BC}"/>
    <cellStyle name="Comma [0] 7 6 2 5 3 3 3 2 2" xfId="23952" xr:uid="{8C054A3D-B93A-4952-A3E1-3A10215888E1}"/>
    <cellStyle name="Comma [0] 7 6 2 5 3 3 3 3" xfId="13685" xr:uid="{24BA10B2-5109-4516-A81E-CD2673DFE276}"/>
    <cellStyle name="Comma [0] 7 6 2 5 3 3 3 3 2" xfId="29095" xr:uid="{23BEBFB7-ADB7-486C-8186-BE8C95E5260B}"/>
    <cellStyle name="Comma [0] 7 6 2 5 3 3 3 4" xfId="18826" xr:uid="{24D48390-1223-4189-AA3D-99A2C7313380}"/>
    <cellStyle name="Comma [0] 7 6 2 5 3 3 4" xfId="5994" xr:uid="{B591BF8B-334B-43BA-A468-31A63F7A2665}"/>
    <cellStyle name="Comma [0] 7 6 2 5 3 3 4 2" xfId="21404" xr:uid="{94C2913C-F90B-4FB4-B16D-0952DACDC2CC}"/>
    <cellStyle name="Comma [0] 7 6 2 5 3 3 5" xfId="11137" xr:uid="{533D3FF4-1AC3-45FA-A91C-0E049F167048}"/>
    <cellStyle name="Comma [0] 7 6 2 5 3 3 5 2" xfId="26547" xr:uid="{6E357204-885E-4D75-ACB5-CFF7E365D9AD}"/>
    <cellStyle name="Comma [0] 7 6 2 5 3 3 6" xfId="16278" xr:uid="{0DD311E8-D081-4899-858D-E13897CFE3C2}"/>
    <cellStyle name="Comma [0] 7 6 2 5 3 4" xfId="1488" xr:uid="{851DEA77-218F-408A-AFDC-DF06A704546E}"/>
    <cellStyle name="Comma [0] 7 6 2 5 3 4 2" xfId="4056" xr:uid="{C11C454F-B844-4E20-8399-FCF2F468EA13}"/>
    <cellStyle name="Comma [0] 7 6 2 5 3 4 2 2" xfId="9182" xr:uid="{DE8E41AB-AE73-4E40-AF42-67A636591CF9}"/>
    <cellStyle name="Comma [0] 7 6 2 5 3 4 2 2 2" xfId="24592" xr:uid="{AC6FE0BD-DE96-4285-8C81-EB680A85A6DF}"/>
    <cellStyle name="Comma [0] 7 6 2 5 3 4 2 3" xfId="14325" xr:uid="{89E4CF44-CE88-41BA-919D-AC22A0F84D8B}"/>
    <cellStyle name="Comma [0] 7 6 2 5 3 4 2 3 2" xfId="29735" xr:uid="{899B6BF6-148D-4017-AB86-F27D0B53064D}"/>
    <cellStyle name="Comma [0] 7 6 2 5 3 4 2 4" xfId="19466" xr:uid="{5F23E3D1-45BD-499E-9945-45BD5D5F9182}"/>
    <cellStyle name="Comma [0] 7 6 2 5 3 4 3" xfId="6634" xr:uid="{B337BA1A-E7F7-48EE-8B1D-765D1A2E6522}"/>
    <cellStyle name="Comma [0] 7 6 2 5 3 4 3 2" xfId="22044" xr:uid="{C283FE1C-C64F-4516-8B10-8DB085273C9B}"/>
    <cellStyle name="Comma [0] 7 6 2 5 3 4 4" xfId="11777" xr:uid="{2C1E151C-6565-4CA8-8E9D-1EC40AC04FE2}"/>
    <cellStyle name="Comma [0] 7 6 2 5 3 4 4 2" xfId="27187" xr:uid="{5A0E4177-FD9C-40E4-AF30-A5886D7AD7EE}"/>
    <cellStyle name="Comma [0] 7 6 2 5 3 4 5" xfId="16918" xr:uid="{FDBDD3F1-B322-437F-899D-C47EA5608301}"/>
    <cellStyle name="Comma [0] 7 6 2 5 3 5" xfId="2805" xr:uid="{27D2CE4C-E9B4-4265-8821-E5E75D671617}"/>
    <cellStyle name="Comma [0] 7 6 2 5 3 5 2" xfId="7931" xr:uid="{FD128EEB-9DDE-4D01-B0D9-1853314A4EA5}"/>
    <cellStyle name="Comma [0] 7 6 2 5 3 5 2 2" xfId="23341" xr:uid="{54E1B751-AA7C-4AB9-BFAF-5A5126C8A586}"/>
    <cellStyle name="Comma [0] 7 6 2 5 3 5 3" xfId="13074" xr:uid="{77C1320C-47B8-49A2-9611-154DE4A98E90}"/>
    <cellStyle name="Comma [0] 7 6 2 5 3 5 3 2" xfId="28484" xr:uid="{141C7BA9-413D-4DFB-9B44-41E4B1491917}"/>
    <cellStyle name="Comma [0] 7 6 2 5 3 5 4" xfId="18215" xr:uid="{27932DDE-CB3F-44FD-9DAF-15E853380099}"/>
    <cellStyle name="Comma [0] 7 6 2 5 3 6" xfId="5383" xr:uid="{016A9315-C7DD-4FB9-8A24-50B670D463D1}"/>
    <cellStyle name="Comma [0] 7 6 2 5 3 6 2" xfId="20793" xr:uid="{8EDA9628-A040-4AC4-887D-5015399BE230}"/>
    <cellStyle name="Comma [0] 7 6 2 5 3 7" xfId="10526" xr:uid="{ADCAB380-567A-4620-AE2E-8A0FE230C6D9}"/>
    <cellStyle name="Comma [0] 7 6 2 5 3 7 2" xfId="25936" xr:uid="{5E977216-990F-4666-A18B-1D441B8BC16E}"/>
    <cellStyle name="Comma [0] 7 6 2 5 3 8" xfId="15667" xr:uid="{A993F71D-CD17-40AE-99E2-FEB71C8972D6}"/>
    <cellStyle name="Comma [0] 7 6 2 5 4" xfId="388" xr:uid="{39437C34-CF06-4E23-AECD-9B1AD9EC162F}"/>
    <cellStyle name="Comma [0] 7 6 2 5 4 2" xfId="1000" xr:uid="{092063D2-0FAC-475F-AB4F-7EA104FDBD43}"/>
    <cellStyle name="Comma [0] 7 6 2 5 4 2 2" xfId="2252" xr:uid="{A8E41D23-ECA7-4A4E-93CB-94EBDF6AE6BC}"/>
    <cellStyle name="Comma [0] 7 6 2 5 4 2 2 2" xfId="4820" xr:uid="{1B3463CD-5247-4BDC-844D-0743355E9192}"/>
    <cellStyle name="Comma [0] 7 6 2 5 4 2 2 2 2" xfId="9946" xr:uid="{9683C5A8-5740-4593-BB4C-2CA48599680A}"/>
    <cellStyle name="Comma [0] 7 6 2 5 4 2 2 2 2 2" xfId="25356" xr:uid="{15CE17EF-5459-4EBD-B197-47609AF5B34E}"/>
    <cellStyle name="Comma [0] 7 6 2 5 4 2 2 2 3" xfId="15089" xr:uid="{E10BF644-419D-45A6-8C36-246B67DD5339}"/>
    <cellStyle name="Comma [0] 7 6 2 5 4 2 2 2 3 2" xfId="30499" xr:uid="{71DF2002-B029-41B6-8FBD-4EBB545F27A8}"/>
    <cellStyle name="Comma [0] 7 6 2 5 4 2 2 2 4" xfId="20230" xr:uid="{645DDBF3-5B3D-44D6-BDA9-52A277CDB493}"/>
    <cellStyle name="Comma [0] 7 6 2 5 4 2 2 3" xfId="7398" xr:uid="{E2B73F89-2D27-4447-85E1-636C447A8EBE}"/>
    <cellStyle name="Comma [0] 7 6 2 5 4 2 2 3 2" xfId="22808" xr:uid="{C7442A2A-124B-4980-8574-64D633F53C3F}"/>
    <cellStyle name="Comma [0] 7 6 2 5 4 2 2 4" xfId="12541" xr:uid="{7BD8AF5B-CB9C-4293-95CF-3049641ABE45}"/>
    <cellStyle name="Comma [0] 7 6 2 5 4 2 2 4 2" xfId="27951" xr:uid="{389ED2AF-3359-4C7F-84EF-2F88B17C7FD6}"/>
    <cellStyle name="Comma [0] 7 6 2 5 4 2 2 5" xfId="17682" xr:uid="{45FC71D7-3EE0-4ABC-8855-4C6610849829}"/>
    <cellStyle name="Comma [0] 7 6 2 5 4 2 3" xfId="3569" xr:uid="{934A236E-F905-4BC8-8E0D-0664A8DFA8EF}"/>
    <cellStyle name="Comma [0] 7 6 2 5 4 2 3 2" xfId="8695" xr:uid="{620DD4F1-5A3C-4719-AF57-7016B1BA2535}"/>
    <cellStyle name="Comma [0] 7 6 2 5 4 2 3 2 2" xfId="24105" xr:uid="{F1DD5F5E-4A00-40EC-9F38-0A5C8B94CA6B}"/>
    <cellStyle name="Comma [0] 7 6 2 5 4 2 3 3" xfId="13838" xr:uid="{23E76B29-1830-449B-888E-0DA0B0EE4EA5}"/>
    <cellStyle name="Comma [0] 7 6 2 5 4 2 3 3 2" xfId="29248" xr:uid="{852BA6C4-D59F-4B55-8493-B14A5E16BD6C}"/>
    <cellStyle name="Comma [0] 7 6 2 5 4 2 3 4" xfId="18979" xr:uid="{59B9E1FA-C3D8-4F5F-870B-80EB90A8AACC}"/>
    <cellStyle name="Comma [0] 7 6 2 5 4 2 4" xfId="6147" xr:uid="{8C22297D-A36F-4E2E-8430-E900E9FAC0B4}"/>
    <cellStyle name="Comma [0] 7 6 2 5 4 2 4 2" xfId="21557" xr:uid="{14C8A91C-2104-4E5E-8FAB-2B1605F6EAB9}"/>
    <cellStyle name="Comma [0] 7 6 2 5 4 2 5" xfId="11290" xr:uid="{5B9E5B50-0A67-43E5-8893-48369D72815F}"/>
    <cellStyle name="Comma [0] 7 6 2 5 4 2 5 2" xfId="26700" xr:uid="{A5F90B43-210F-4F92-BA01-6E85DFD6F11A}"/>
    <cellStyle name="Comma [0] 7 6 2 5 4 2 6" xfId="16431" xr:uid="{F430F76D-B150-48A1-81CA-9154D85A45E8}"/>
    <cellStyle name="Comma [0] 7 6 2 5 4 3" xfId="1641" xr:uid="{F28284D0-F0B5-44FB-B061-4349E5F477B2}"/>
    <cellStyle name="Comma [0] 7 6 2 5 4 3 2" xfId="4209" xr:uid="{62FD2054-12D9-4D03-80CC-6785B1EA1533}"/>
    <cellStyle name="Comma [0] 7 6 2 5 4 3 2 2" xfId="9335" xr:uid="{B2979F9C-E884-4E81-833D-66AA42F19B7C}"/>
    <cellStyle name="Comma [0] 7 6 2 5 4 3 2 2 2" xfId="24745" xr:uid="{312BCD50-F92A-4F1E-864E-F8286895746C}"/>
    <cellStyle name="Comma [0] 7 6 2 5 4 3 2 3" xfId="14478" xr:uid="{6E8F6C03-E057-47BD-8192-18B1D365C737}"/>
    <cellStyle name="Comma [0] 7 6 2 5 4 3 2 3 2" xfId="29888" xr:uid="{CD61BE72-B0AB-4946-990C-9287C2E7CB6D}"/>
    <cellStyle name="Comma [0] 7 6 2 5 4 3 2 4" xfId="19619" xr:uid="{931E2E1D-685A-4BD5-853F-A397CA7E7793}"/>
    <cellStyle name="Comma [0] 7 6 2 5 4 3 3" xfId="6787" xr:uid="{2EA077E6-73FF-4142-A9E4-9D626A36C451}"/>
    <cellStyle name="Comma [0] 7 6 2 5 4 3 3 2" xfId="22197" xr:uid="{D89C5451-2127-4E39-A8FC-763C1DBB8015}"/>
    <cellStyle name="Comma [0] 7 6 2 5 4 3 4" xfId="11930" xr:uid="{4A0D0894-DD74-4C0F-9C93-6148026946C7}"/>
    <cellStyle name="Comma [0] 7 6 2 5 4 3 4 2" xfId="27340" xr:uid="{EE7C5264-3A0A-441D-9B39-BF2036558FF9}"/>
    <cellStyle name="Comma [0] 7 6 2 5 4 3 5" xfId="17071" xr:uid="{CDF17E91-CD5B-4683-BBFE-27DB82DE56AC}"/>
    <cellStyle name="Comma [0] 7 6 2 5 4 4" xfId="2958" xr:uid="{0FED790D-969F-4869-A3DC-60AF6A82AFAC}"/>
    <cellStyle name="Comma [0] 7 6 2 5 4 4 2" xfId="8084" xr:uid="{6855164E-573E-4FDF-B31B-659EDD658013}"/>
    <cellStyle name="Comma [0] 7 6 2 5 4 4 2 2" xfId="23494" xr:uid="{A620D22B-7912-41E2-A8C1-24A133AEBB4C}"/>
    <cellStyle name="Comma [0] 7 6 2 5 4 4 3" xfId="13227" xr:uid="{BCCDE78E-D661-4B93-A384-2E921C7BBC7E}"/>
    <cellStyle name="Comma [0] 7 6 2 5 4 4 3 2" xfId="28637" xr:uid="{594AA153-486C-4C7A-B065-27016D3FADD1}"/>
    <cellStyle name="Comma [0] 7 6 2 5 4 4 4" xfId="18368" xr:uid="{4BE7DE27-2ACF-4622-9135-C580895E82A1}"/>
    <cellStyle name="Comma [0] 7 6 2 5 4 5" xfId="5536" xr:uid="{CC707DCB-1F38-4AAD-BD87-7A7F0873BF7E}"/>
    <cellStyle name="Comma [0] 7 6 2 5 4 5 2" xfId="20946" xr:uid="{716BB55C-73E4-472B-A665-AAD2446FC87F}"/>
    <cellStyle name="Comma [0] 7 6 2 5 4 6" xfId="10679" xr:uid="{B4E57FEA-D7CB-4DEC-B7F1-38B8C79FE86A}"/>
    <cellStyle name="Comma [0] 7 6 2 5 4 6 2" xfId="26089" xr:uid="{921873E0-0763-473F-85A6-DF7BD6EBF007}"/>
    <cellStyle name="Comma [0] 7 6 2 5 4 7" xfId="15820" xr:uid="{185A020A-1AB1-418F-B7FF-9E84AD2689CB}"/>
    <cellStyle name="Comma [0] 7 6 2 5 5" xfId="705" xr:uid="{097ED93E-F80C-4A3D-8555-229CB8E7CE27}"/>
    <cellStyle name="Comma [0] 7 6 2 5 5 2" xfId="1957" xr:uid="{8B425FF2-7DC5-425A-A8B3-063928322427}"/>
    <cellStyle name="Comma [0] 7 6 2 5 5 2 2" xfId="4525" xr:uid="{8738D697-2597-449E-B41C-D9D3333D78CD}"/>
    <cellStyle name="Comma [0] 7 6 2 5 5 2 2 2" xfId="9651" xr:uid="{780627D9-6F15-41A2-9EA5-3710A61EAB0B}"/>
    <cellStyle name="Comma [0] 7 6 2 5 5 2 2 2 2" xfId="25061" xr:uid="{659CBD2F-33F0-4402-B8FF-144012EAD639}"/>
    <cellStyle name="Comma [0] 7 6 2 5 5 2 2 3" xfId="14794" xr:uid="{B44392E9-0A72-45E3-B832-C30038C89280}"/>
    <cellStyle name="Comma [0] 7 6 2 5 5 2 2 3 2" xfId="30204" xr:uid="{AE5EC70D-6CCF-40B9-8841-6A853F7FCBEC}"/>
    <cellStyle name="Comma [0] 7 6 2 5 5 2 2 4" xfId="19935" xr:uid="{C565AADC-917F-49FD-9CCE-791E3D8BB67D}"/>
    <cellStyle name="Comma [0] 7 6 2 5 5 2 3" xfId="7103" xr:uid="{944AC934-E5D0-4AB5-A2EA-2705A4204D44}"/>
    <cellStyle name="Comma [0] 7 6 2 5 5 2 3 2" xfId="22513" xr:uid="{257578AB-6140-472D-8DFF-E93878824238}"/>
    <cellStyle name="Comma [0] 7 6 2 5 5 2 4" xfId="12246" xr:uid="{99A9ADDA-C37F-4F4B-B399-1A4DFBC5ECA6}"/>
    <cellStyle name="Comma [0] 7 6 2 5 5 2 4 2" xfId="27656" xr:uid="{A88393EA-6082-4790-8541-D0398880A2B1}"/>
    <cellStyle name="Comma [0] 7 6 2 5 5 2 5" xfId="17387" xr:uid="{B4B2A92D-51BC-4745-B356-A91E95732A2C}"/>
    <cellStyle name="Comma [0] 7 6 2 5 5 3" xfId="3274" xr:uid="{0FE12A70-BB93-462B-B8A9-0EBDC1E9DC37}"/>
    <cellStyle name="Comma [0] 7 6 2 5 5 3 2" xfId="8400" xr:uid="{4A54C4D1-DFDB-464F-8BBA-71AD72DEBBA2}"/>
    <cellStyle name="Comma [0] 7 6 2 5 5 3 2 2" xfId="23810" xr:uid="{A2B39826-00D0-42BB-AC47-8256DA599083}"/>
    <cellStyle name="Comma [0] 7 6 2 5 5 3 3" xfId="13543" xr:uid="{541E9A78-A356-4BBF-B143-4774F19E71C8}"/>
    <cellStyle name="Comma [0] 7 6 2 5 5 3 3 2" xfId="28953" xr:uid="{842451B1-ABC5-4610-8F10-55B5775F7435}"/>
    <cellStyle name="Comma [0] 7 6 2 5 5 3 4" xfId="18684" xr:uid="{8AFCAA1D-3D95-4734-AC44-4C14589D1F22}"/>
    <cellStyle name="Comma [0] 7 6 2 5 5 4" xfId="5852" xr:uid="{700DC9D7-574E-45AE-B948-78944DDABDDF}"/>
    <cellStyle name="Comma [0] 7 6 2 5 5 4 2" xfId="21262" xr:uid="{A3E4F4AA-549A-46EE-ADE4-D557B001BC33}"/>
    <cellStyle name="Comma [0] 7 6 2 5 5 5" xfId="10995" xr:uid="{B3610989-B563-40EF-A1DB-65424D319D98}"/>
    <cellStyle name="Comma [0] 7 6 2 5 5 5 2" xfId="26405" xr:uid="{2D56D872-CF9B-4B29-814A-81FC9AA31D6B}"/>
    <cellStyle name="Comma [0] 7 6 2 5 5 6" xfId="16136" xr:uid="{F4843332-98FB-45F6-8431-061727C83D60}"/>
    <cellStyle name="Comma [0] 7 6 2 5 6" xfId="1346" xr:uid="{F1ECB7C2-1C56-4C8C-AFF9-016976FFA2B5}"/>
    <cellStyle name="Comma [0] 7 6 2 5 6 2" xfId="3914" xr:uid="{BBBACC88-FDB3-4B14-A277-FD91736AADC9}"/>
    <cellStyle name="Comma [0] 7 6 2 5 6 2 2" xfId="9040" xr:uid="{F59D654B-60B3-4216-88DF-E6EB7350F468}"/>
    <cellStyle name="Comma [0] 7 6 2 5 6 2 2 2" xfId="24450" xr:uid="{CCEE42AE-98F3-4424-AE1B-54F2FA569921}"/>
    <cellStyle name="Comma [0] 7 6 2 5 6 2 3" xfId="14183" xr:uid="{C0679A9C-DEF2-4053-96C1-91350400AB60}"/>
    <cellStyle name="Comma [0] 7 6 2 5 6 2 3 2" xfId="29593" xr:uid="{8A7AAB7E-7574-4123-92C9-B51D724ACCAE}"/>
    <cellStyle name="Comma [0] 7 6 2 5 6 2 4" xfId="19324" xr:uid="{C53349A9-3218-4B83-8B27-C6C7E221FA41}"/>
    <cellStyle name="Comma [0] 7 6 2 5 6 3" xfId="6492" xr:uid="{ED2F47FE-2F50-45BB-BC84-1F79C6778E00}"/>
    <cellStyle name="Comma [0] 7 6 2 5 6 3 2" xfId="21902" xr:uid="{BFF052E1-D36C-4E5A-BEFD-C1BE9821609E}"/>
    <cellStyle name="Comma [0] 7 6 2 5 6 4" xfId="11635" xr:uid="{A6788459-A7EA-4F7E-8094-B4F9B7F5C728}"/>
    <cellStyle name="Comma [0] 7 6 2 5 6 4 2" xfId="27045" xr:uid="{8F9F50FD-9999-4C3A-9832-CD06797F904C}"/>
    <cellStyle name="Comma [0] 7 6 2 5 6 5" xfId="16776" xr:uid="{EB1B70DA-3C6F-417A-BCCF-B83E359FE10A}"/>
    <cellStyle name="Comma [0] 7 6 2 5 7" xfId="2663" xr:uid="{0EFD22A9-B057-4F82-95BB-5ACCF2FB0AED}"/>
    <cellStyle name="Comma [0] 7 6 2 5 7 2" xfId="7789" xr:uid="{C3D6CC73-A2AC-44BC-B1ED-03FE890B8577}"/>
    <cellStyle name="Comma [0] 7 6 2 5 7 2 2" xfId="23199" xr:uid="{179F7F16-3F2D-4B06-BDE8-B16E0DEC904A}"/>
    <cellStyle name="Comma [0] 7 6 2 5 7 3" xfId="12932" xr:uid="{22E6892C-AD23-4389-91AC-54B7E288090C}"/>
    <cellStyle name="Comma [0] 7 6 2 5 7 3 2" xfId="28342" xr:uid="{BD7BC10A-962C-427C-A6FE-78A881D09D7B}"/>
    <cellStyle name="Comma [0] 7 6 2 5 7 4" xfId="18073" xr:uid="{354AB7A1-7069-4990-A62C-011D250592E7}"/>
    <cellStyle name="Comma [0] 7 6 2 5 8" xfId="5241" xr:uid="{ECF85C5B-F515-4529-AA39-D43DACAC580D}"/>
    <cellStyle name="Comma [0] 7 6 2 5 8 2" xfId="20651" xr:uid="{BF9A77F4-26C9-4D42-BD01-C5A03A6AF7D1}"/>
    <cellStyle name="Comma [0] 7 6 2 5 9" xfId="10384" xr:uid="{72F74514-F8DB-4C8A-84CE-EB0352EB644E}"/>
    <cellStyle name="Comma [0] 7 6 2 5 9 2" xfId="25794" xr:uid="{8A64DB6E-CE08-4D82-9D43-49E6519508EF}"/>
    <cellStyle name="Comma [0] 7 6 2 6" xfId="101" xr:uid="{7C78E31A-E4AC-4B14-B473-4589E95F9554}"/>
    <cellStyle name="Comma [0] 7 6 2 6 2" xfId="244" xr:uid="{38D9D980-D83F-4877-9D5A-5FE28AB63071}"/>
    <cellStyle name="Comma [0] 7 6 2 6 2 2" xfId="540" xr:uid="{1482AD61-AEBE-4B4C-93F6-4922351BA691}"/>
    <cellStyle name="Comma [0] 7 6 2 6 2 2 2" xfId="1152" xr:uid="{7E66195C-5400-4F7C-B896-D25FDE13BEED}"/>
    <cellStyle name="Comma [0] 7 6 2 6 2 2 2 2" xfId="2404" xr:uid="{B284BF02-EE56-4E6E-94BF-2D86AE6FA4F2}"/>
    <cellStyle name="Comma [0] 7 6 2 6 2 2 2 2 2" xfId="4972" xr:uid="{BD34FACE-769D-467E-96D9-D2C63B6BF1C5}"/>
    <cellStyle name="Comma [0] 7 6 2 6 2 2 2 2 2 2" xfId="10098" xr:uid="{3BA75F5C-CA2E-4DCC-9DA6-4D9D66B19A4E}"/>
    <cellStyle name="Comma [0] 7 6 2 6 2 2 2 2 2 2 2" xfId="25508" xr:uid="{C751E6DF-CAB8-4223-8C16-3F34099363FD}"/>
    <cellStyle name="Comma [0] 7 6 2 6 2 2 2 2 2 3" xfId="15241" xr:uid="{2E3A1407-201B-424E-A7D7-6E938788FFFA}"/>
    <cellStyle name="Comma [0] 7 6 2 6 2 2 2 2 2 3 2" xfId="30651" xr:uid="{F67B8402-AFE3-4008-BC68-D32BF8C77442}"/>
    <cellStyle name="Comma [0] 7 6 2 6 2 2 2 2 2 4" xfId="20382" xr:uid="{07B3D30B-D5A5-4379-864C-8CB3CDA06036}"/>
    <cellStyle name="Comma [0] 7 6 2 6 2 2 2 2 3" xfId="7550" xr:uid="{7ADF4139-F9D3-4957-81D3-8A4BDA2E8FA5}"/>
    <cellStyle name="Comma [0] 7 6 2 6 2 2 2 2 3 2" xfId="22960" xr:uid="{39B4A442-2A6C-47E4-ABAE-2EBFFA4DCA92}"/>
    <cellStyle name="Comma [0] 7 6 2 6 2 2 2 2 4" xfId="12693" xr:uid="{B46FF081-5806-45A8-92C0-919ACC91123E}"/>
    <cellStyle name="Comma [0] 7 6 2 6 2 2 2 2 4 2" xfId="28103" xr:uid="{3600CE9B-D813-4237-8405-A5173D0FD457}"/>
    <cellStyle name="Comma [0] 7 6 2 6 2 2 2 2 5" xfId="17834" xr:uid="{080F486C-CDFC-4849-83FF-0A6BEBEDB3D8}"/>
    <cellStyle name="Comma [0] 7 6 2 6 2 2 2 3" xfId="3721" xr:uid="{E1998CBD-5205-42D6-84BA-54C650900DC7}"/>
    <cellStyle name="Comma [0] 7 6 2 6 2 2 2 3 2" xfId="8847" xr:uid="{C10270D0-0E7C-429F-8E0E-75C2C6B1DD9E}"/>
    <cellStyle name="Comma [0] 7 6 2 6 2 2 2 3 2 2" xfId="24257" xr:uid="{7F3EC8B5-F3DB-4E78-9FBA-466C91E4057A}"/>
    <cellStyle name="Comma [0] 7 6 2 6 2 2 2 3 3" xfId="13990" xr:uid="{F87DF012-6E99-4113-B181-EE6E8370D07D}"/>
    <cellStyle name="Comma [0] 7 6 2 6 2 2 2 3 3 2" xfId="29400" xr:uid="{96D25768-91FB-477E-BBBC-8667D8B76C94}"/>
    <cellStyle name="Comma [0] 7 6 2 6 2 2 2 3 4" xfId="19131" xr:uid="{367D666C-6A0C-4696-A55C-FEBAE337943D}"/>
    <cellStyle name="Comma [0] 7 6 2 6 2 2 2 4" xfId="6299" xr:uid="{C7B46F4C-AF53-4C67-8D31-47B1A29823F6}"/>
    <cellStyle name="Comma [0] 7 6 2 6 2 2 2 4 2" xfId="21709" xr:uid="{4126DC4C-E640-4AAC-A681-FC1A4235A3D6}"/>
    <cellStyle name="Comma [0] 7 6 2 6 2 2 2 5" xfId="11442" xr:uid="{8E61D0CC-FF75-4EFD-B9CD-357DE3F1E705}"/>
    <cellStyle name="Comma [0] 7 6 2 6 2 2 2 5 2" xfId="26852" xr:uid="{D6B4EAB2-3FA7-4EC6-8E5F-516C1EEF18DB}"/>
    <cellStyle name="Comma [0] 7 6 2 6 2 2 2 6" xfId="16583" xr:uid="{D9DCB836-C4E8-43E7-B167-A9DB42E02D79}"/>
    <cellStyle name="Comma [0] 7 6 2 6 2 2 3" xfId="1793" xr:uid="{0DB61D9A-BA3E-4326-A932-F26FA3249923}"/>
    <cellStyle name="Comma [0] 7 6 2 6 2 2 3 2" xfId="4361" xr:uid="{C74FC3C2-66CC-4A2A-B7A5-E3A087F2BEE4}"/>
    <cellStyle name="Comma [0] 7 6 2 6 2 2 3 2 2" xfId="9487" xr:uid="{5924A895-E3C2-41E1-B273-952AD5D1E69F}"/>
    <cellStyle name="Comma [0] 7 6 2 6 2 2 3 2 2 2" xfId="24897" xr:uid="{788DF358-AF18-40C6-9CC0-140D0150211C}"/>
    <cellStyle name="Comma [0] 7 6 2 6 2 2 3 2 3" xfId="14630" xr:uid="{95E78321-A7AB-4117-BCBB-A7801BE856EA}"/>
    <cellStyle name="Comma [0] 7 6 2 6 2 2 3 2 3 2" xfId="30040" xr:uid="{667EF078-C01B-4568-926F-13260AE21754}"/>
    <cellStyle name="Comma [0] 7 6 2 6 2 2 3 2 4" xfId="19771" xr:uid="{83E16CB9-8585-4251-B9B4-9551026378CC}"/>
    <cellStyle name="Comma [0] 7 6 2 6 2 2 3 3" xfId="6939" xr:uid="{49D06F11-B560-4A23-88D4-C9F7C3EE8EDA}"/>
    <cellStyle name="Comma [0] 7 6 2 6 2 2 3 3 2" xfId="22349" xr:uid="{943D6D9E-1ABA-47EA-9809-749F0C37D63E}"/>
    <cellStyle name="Comma [0] 7 6 2 6 2 2 3 4" xfId="12082" xr:uid="{EF1C389C-00D6-439B-89DB-8E0C59716B2F}"/>
    <cellStyle name="Comma [0] 7 6 2 6 2 2 3 4 2" xfId="27492" xr:uid="{28419FDD-E196-4868-8A5C-5CFB1CAE450C}"/>
    <cellStyle name="Comma [0] 7 6 2 6 2 2 3 5" xfId="17223" xr:uid="{9CCFD2EF-1BE3-423C-865B-B5B2BAE07A95}"/>
    <cellStyle name="Comma [0] 7 6 2 6 2 2 4" xfId="3110" xr:uid="{EF8216C1-B847-4DFC-93AA-5D339EEDB366}"/>
    <cellStyle name="Comma [0] 7 6 2 6 2 2 4 2" xfId="8236" xr:uid="{4FD7496B-4F06-4A65-9A36-C3580C65E824}"/>
    <cellStyle name="Comma [0] 7 6 2 6 2 2 4 2 2" xfId="23646" xr:uid="{B064FCF3-E466-4ACC-80CB-3F33E8D9F245}"/>
    <cellStyle name="Comma [0] 7 6 2 6 2 2 4 3" xfId="13379" xr:uid="{03B86212-195B-47BC-9F0A-600AFEE12CFC}"/>
    <cellStyle name="Comma [0] 7 6 2 6 2 2 4 3 2" xfId="28789" xr:uid="{0DF5336C-3DF5-40DB-A794-248BF5D5C486}"/>
    <cellStyle name="Comma [0] 7 6 2 6 2 2 4 4" xfId="18520" xr:uid="{DF174440-ACA7-4B1D-A294-EB8D21404823}"/>
    <cellStyle name="Comma [0] 7 6 2 6 2 2 5" xfId="5688" xr:uid="{5A69ED5D-728F-48F1-B570-4B5E8A1408A7}"/>
    <cellStyle name="Comma [0] 7 6 2 6 2 2 5 2" xfId="21098" xr:uid="{2FFE6834-911E-4FFA-AADF-97D9F14524A2}"/>
    <cellStyle name="Comma [0] 7 6 2 6 2 2 6" xfId="10831" xr:uid="{40FCC1BF-D725-4BA0-9A25-9031347AB514}"/>
    <cellStyle name="Comma [0] 7 6 2 6 2 2 6 2" xfId="26241" xr:uid="{59556C06-FAAE-4247-B690-2104DE715523}"/>
    <cellStyle name="Comma [0] 7 6 2 6 2 2 7" xfId="15972" xr:uid="{AE86CAB6-B4B6-4D44-8EC0-A3E0B0D64F56}"/>
    <cellStyle name="Comma [0] 7 6 2 6 2 3" xfId="857" xr:uid="{AD39C31F-5193-4AAD-BC61-B151AF6B227D}"/>
    <cellStyle name="Comma [0] 7 6 2 6 2 3 2" xfId="2109" xr:uid="{A19F9E4E-9B1C-4CB1-9945-563475CCE74B}"/>
    <cellStyle name="Comma [0] 7 6 2 6 2 3 2 2" xfId="4677" xr:uid="{F49B5F18-0871-4EF0-BEDD-70423A702791}"/>
    <cellStyle name="Comma [0] 7 6 2 6 2 3 2 2 2" xfId="9803" xr:uid="{C8C24395-9016-4090-9823-076D544B1089}"/>
    <cellStyle name="Comma [0] 7 6 2 6 2 3 2 2 2 2" xfId="25213" xr:uid="{DEE93B9A-B658-4764-8C88-C59329ACAE24}"/>
    <cellStyle name="Comma [0] 7 6 2 6 2 3 2 2 3" xfId="14946" xr:uid="{2D296AE5-4FF3-4721-B39C-59920F8DA6A3}"/>
    <cellStyle name="Comma [0] 7 6 2 6 2 3 2 2 3 2" xfId="30356" xr:uid="{05972A5A-7DE1-4CB8-ACEA-9B913E2566F9}"/>
    <cellStyle name="Comma [0] 7 6 2 6 2 3 2 2 4" xfId="20087" xr:uid="{9BF02023-97C4-4A2A-84AF-F6DF30B09B13}"/>
    <cellStyle name="Comma [0] 7 6 2 6 2 3 2 3" xfId="7255" xr:uid="{395F752C-78A6-4F9C-950C-6DDBD92CDF20}"/>
    <cellStyle name="Comma [0] 7 6 2 6 2 3 2 3 2" xfId="22665" xr:uid="{4BE4711C-AB59-4478-B20E-55C3BF1BB8A4}"/>
    <cellStyle name="Comma [0] 7 6 2 6 2 3 2 4" xfId="12398" xr:uid="{A479028F-D1C0-47FA-B7D2-3F0864524AD6}"/>
    <cellStyle name="Comma [0] 7 6 2 6 2 3 2 4 2" xfId="27808" xr:uid="{E54C92E8-B4AB-42F6-B196-962CB73F5303}"/>
    <cellStyle name="Comma [0] 7 6 2 6 2 3 2 5" xfId="17539" xr:uid="{A9CE314D-E687-4FC3-8716-1C3CE964E322}"/>
    <cellStyle name="Comma [0] 7 6 2 6 2 3 3" xfId="3426" xr:uid="{11436A68-0157-4A2A-8D8C-BD0339B1682D}"/>
    <cellStyle name="Comma [0] 7 6 2 6 2 3 3 2" xfId="8552" xr:uid="{841D597F-6914-4416-9B67-96B9611CC561}"/>
    <cellStyle name="Comma [0] 7 6 2 6 2 3 3 2 2" xfId="23962" xr:uid="{41983921-329D-490B-83F5-6B0F10690E12}"/>
    <cellStyle name="Comma [0] 7 6 2 6 2 3 3 3" xfId="13695" xr:uid="{374738FB-D76D-4FF6-B9C5-1CFFEA1499AF}"/>
    <cellStyle name="Comma [0] 7 6 2 6 2 3 3 3 2" xfId="29105" xr:uid="{754E1028-F5E8-488A-908B-E4254598BB8B}"/>
    <cellStyle name="Comma [0] 7 6 2 6 2 3 3 4" xfId="18836" xr:uid="{AC7E9F7E-01DB-4C2D-9D53-23B0A93735E5}"/>
    <cellStyle name="Comma [0] 7 6 2 6 2 3 4" xfId="6004" xr:uid="{D18E5F51-168F-4195-AAFF-923DE6FC0BF2}"/>
    <cellStyle name="Comma [0] 7 6 2 6 2 3 4 2" xfId="21414" xr:uid="{D6136DF4-47AB-4A1A-85D5-E403AC122755}"/>
    <cellStyle name="Comma [0] 7 6 2 6 2 3 5" xfId="11147" xr:uid="{BA37B7F3-4842-4F3D-8747-E97F23C10CCD}"/>
    <cellStyle name="Comma [0] 7 6 2 6 2 3 5 2" xfId="26557" xr:uid="{7ACDB8AC-B03C-4BA5-8E0F-8A628BF64C62}"/>
    <cellStyle name="Comma [0] 7 6 2 6 2 3 6" xfId="16288" xr:uid="{18B65182-EF69-40DE-9CA1-443D0FD22FE0}"/>
    <cellStyle name="Comma [0] 7 6 2 6 2 4" xfId="1498" xr:uid="{F9C16409-7D59-4E98-AFF1-3CFA835FC3F5}"/>
    <cellStyle name="Comma [0] 7 6 2 6 2 4 2" xfId="4066" xr:uid="{A88DE982-000B-430A-9DA1-B12994510D05}"/>
    <cellStyle name="Comma [0] 7 6 2 6 2 4 2 2" xfId="9192" xr:uid="{4BB69B89-97C5-4050-A8F2-C6CC8147F6CC}"/>
    <cellStyle name="Comma [0] 7 6 2 6 2 4 2 2 2" xfId="24602" xr:uid="{D07A0735-18E6-4EC9-8DD2-BE9BA1FEDF76}"/>
    <cellStyle name="Comma [0] 7 6 2 6 2 4 2 3" xfId="14335" xr:uid="{C082976B-CBE0-4647-A035-4C16F600B08D}"/>
    <cellStyle name="Comma [0] 7 6 2 6 2 4 2 3 2" xfId="29745" xr:uid="{95B7A40B-3E55-46D2-913B-FAE093C6ED81}"/>
    <cellStyle name="Comma [0] 7 6 2 6 2 4 2 4" xfId="19476" xr:uid="{939EB673-89DF-4E95-9D3C-A6BC9B104ECB}"/>
    <cellStyle name="Comma [0] 7 6 2 6 2 4 3" xfId="6644" xr:uid="{223A5A4D-E89E-4549-B93E-6994DEDDE996}"/>
    <cellStyle name="Comma [0] 7 6 2 6 2 4 3 2" xfId="22054" xr:uid="{558E84C8-51AC-4A95-BBAF-412542823985}"/>
    <cellStyle name="Comma [0] 7 6 2 6 2 4 4" xfId="11787" xr:uid="{85E1A711-2544-43E7-8AF3-B1C8F248E371}"/>
    <cellStyle name="Comma [0] 7 6 2 6 2 4 4 2" xfId="27197" xr:uid="{13382876-A998-4386-88CD-AF4522D2F216}"/>
    <cellStyle name="Comma [0] 7 6 2 6 2 4 5" xfId="16928" xr:uid="{E7782E6D-9251-4CF4-8A11-AE03E527C9CC}"/>
    <cellStyle name="Comma [0] 7 6 2 6 2 5" xfId="2815" xr:uid="{A7032702-FEF1-424B-A2F0-88BAB8EF4B69}"/>
    <cellStyle name="Comma [0] 7 6 2 6 2 5 2" xfId="7941" xr:uid="{96DA2FF2-5003-4C1B-9CAA-A82C7ECD2B2F}"/>
    <cellStyle name="Comma [0] 7 6 2 6 2 5 2 2" xfId="23351" xr:uid="{40A6E1AB-2E73-4B86-A0E6-098A1899E618}"/>
    <cellStyle name="Comma [0] 7 6 2 6 2 5 3" xfId="13084" xr:uid="{C795B14A-D5D8-4A39-8F5A-DB77FA8C6E0C}"/>
    <cellStyle name="Comma [0] 7 6 2 6 2 5 3 2" xfId="28494" xr:uid="{C2622E1A-DB59-47D7-8AF5-5E652CB9D85E}"/>
    <cellStyle name="Comma [0] 7 6 2 6 2 5 4" xfId="18225" xr:uid="{E5C5BB8F-8F95-40F3-AC8E-0DDAA431F7E0}"/>
    <cellStyle name="Comma [0] 7 6 2 6 2 6" xfId="5393" xr:uid="{D5E9902B-0DA0-4859-87C7-C81CD659171D}"/>
    <cellStyle name="Comma [0] 7 6 2 6 2 6 2" xfId="20803" xr:uid="{AF4B52E5-2662-49CE-AD25-EDF931C8BCF3}"/>
    <cellStyle name="Comma [0] 7 6 2 6 2 7" xfId="10536" xr:uid="{F2AD8A1D-7A36-4811-A57E-0376BBC09A85}"/>
    <cellStyle name="Comma [0] 7 6 2 6 2 7 2" xfId="25946" xr:uid="{89EC578A-904B-4113-9D7F-A41184351204}"/>
    <cellStyle name="Comma [0] 7 6 2 6 2 8" xfId="15677" xr:uid="{7152458C-5A37-458C-A72F-926AA7DD97D9}"/>
    <cellStyle name="Comma [0] 7 6 2 6 3" xfId="398" xr:uid="{D6EA3AF0-A63B-4AAF-8676-1E4F0021AA3A}"/>
    <cellStyle name="Comma [0] 7 6 2 6 3 2" xfId="1010" xr:uid="{D93D484A-6E20-444D-A7E1-75F114E54672}"/>
    <cellStyle name="Comma [0] 7 6 2 6 3 2 2" xfId="2262" xr:uid="{6F02A261-55B9-4F1F-8C8A-1DDB387196E6}"/>
    <cellStyle name="Comma [0] 7 6 2 6 3 2 2 2" xfId="4830" xr:uid="{988FED7D-CC77-46EE-9515-7DC28EF9649D}"/>
    <cellStyle name="Comma [0] 7 6 2 6 3 2 2 2 2" xfId="9956" xr:uid="{7D8659D2-6B17-4678-B60E-58C595581043}"/>
    <cellStyle name="Comma [0] 7 6 2 6 3 2 2 2 2 2" xfId="25366" xr:uid="{A2C47874-DB3C-4C29-86C6-0F0FD3A941BA}"/>
    <cellStyle name="Comma [0] 7 6 2 6 3 2 2 2 3" xfId="15099" xr:uid="{A6DCCC36-233F-4FB1-8FFC-5FC1434BC68B}"/>
    <cellStyle name="Comma [0] 7 6 2 6 3 2 2 2 3 2" xfId="30509" xr:uid="{851EE370-702B-4750-8351-B142298497CF}"/>
    <cellStyle name="Comma [0] 7 6 2 6 3 2 2 2 4" xfId="20240" xr:uid="{8352F775-22F9-460F-96AF-269E35202E3D}"/>
    <cellStyle name="Comma [0] 7 6 2 6 3 2 2 3" xfId="7408" xr:uid="{54B342F6-92CE-4E2B-A52B-2D1DDD56B8A0}"/>
    <cellStyle name="Comma [0] 7 6 2 6 3 2 2 3 2" xfId="22818" xr:uid="{01B20D3F-B3ED-4ED9-BB7B-26658C214108}"/>
    <cellStyle name="Comma [0] 7 6 2 6 3 2 2 4" xfId="12551" xr:uid="{CE899F65-6A89-499E-9398-B1FE596CED19}"/>
    <cellStyle name="Comma [0] 7 6 2 6 3 2 2 4 2" xfId="27961" xr:uid="{9339A373-B2E9-4898-89DF-3FAF473BDA3E}"/>
    <cellStyle name="Comma [0] 7 6 2 6 3 2 2 5" xfId="17692" xr:uid="{87408023-4700-4B6A-BE71-56CCF549C916}"/>
    <cellStyle name="Comma [0] 7 6 2 6 3 2 3" xfId="3579" xr:uid="{39E96D0A-AEAA-482E-B232-05BA9CD9E181}"/>
    <cellStyle name="Comma [0] 7 6 2 6 3 2 3 2" xfId="8705" xr:uid="{E4D264B7-6526-4035-82C0-A01A041F900A}"/>
    <cellStyle name="Comma [0] 7 6 2 6 3 2 3 2 2" xfId="24115" xr:uid="{D51BA9E4-9D70-454F-BF2D-7522D1C26B66}"/>
    <cellStyle name="Comma [0] 7 6 2 6 3 2 3 3" xfId="13848" xr:uid="{C9A8E932-60B2-41A1-89EA-2E9591ED4AA3}"/>
    <cellStyle name="Comma [0] 7 6 2 6 3 2 3 3 2" xfId="29258" xr:uid="{D32D66BC-32D0-4E32-9566-6E072B9FF7FF}"/>
    <cellStyle name="Comma [0] 7 6 2 6 3 2 3 4" xfId="18989" xr:uid="{153DFA7C-35B0-4AD0-BAC8-CCE7D33EC85A}"/>
    <cellStyle name="Comma [0] 7 6 2 6 3 2 4" xfId="6157" xr:uid="{40574AC7-4687-4C49-AB71-98F0E0FCCEF6}"/>
    <cellStyle name="Comma [0] 7 6 2 6 3 2 4 2" xfId="21567" xr:uid="{3D8B3AB7-DB1F-40D0-924E-271951C6D8B5}"/>
    <cellStyle name="Comma [0] 7 6 2 6 3 2 5" xfId="11300" xr:uid="{F95F8D11-1311-47DC-939F-40E139527DD5}"/>
    <cellStyle name="Comma [0] 7 6 2 6 3 2 5 2" xfId="26710" xr:uid="{AC421E98-B391-4F61-A966-282BB4FACACA}"/>
    <cellStyle name="Comma [0] 7 6 2 6 3 2 6" xfId="16441" xr:uid="{A1894019-AEFB-4960-A336-94E7B44B6F06}"/>
    <cellStyle name="Comma [0] 7 6 2 6 3 3" xfId="1651" xr:uid="{20BC581E-325B-4A6F-9DE9-377293484B43}"/>
    <cellStyle name="Comma [0] 7 6 2 6 3 3 2" xfId="4219" xr:uid="{44F736D6-B241-496F-A1C3-C762D988DDD7}"/>
    <cellStyle name="Comma [0] 7 6 2 6 3 3 2 2" xfId="9345" xr:uid="{1ABA1BF4-0EF5-4FB2-8CC7-DF30ED2905E2}"/>
    <cellStyle name="Comma [0] 7 6 2 6 3 3 2 2 2" xfId="24755" xr:uid="{7677C22B-71FB-4690-90D9-628A69F298E1}"/>
    <cellStyle name="Comma [0] 7 6 2 6 3 3 2 3" xfId="14488" xr:uid="{153BE3D6-21C5-4558-BDF1-ED3EC12E07D4}"/>
    <cellStyle name="Comma [0] 7 6 2 6 3 3 2 3 2" xfId="29898" xr:uid="{9A67A553-9FC9-499A-8B5E-7AB10B452E70}"/>
    <cellStyle name="Comma [0] 7 6 2 6 3 3 2 4" xfId="19629" xr:uid="{73E52CF0-A1C3-44C6-91E9-2C0793F168A6}"/>
    <cellStyle name="Comma [0] 7 6 2 6 3 3 3" xfId="6797" xr:uid="{153C6F69-39EF-4AA0-8F55-55ABEE07CFF5}"/>
    <cellStyle name="Comma [0] 7 6 2 6 3 3 3 2" xfId="22207" xr:uid="{2920229D-5345-49B2-B393-F91152CCD598}"/>
    <cellStyle name="Comma [0] 7 6 2 6 3 3 4" xfId="11940" xr:uid="{6157B4A6-29E2-471E-AC9B-C17B7BF4F94E}"/>
    <cellStyle name="Comma [0] 7 6 2 6 3 3 4 2" xfId="27350" xr:uid="{134D04BC-8973-45EB-AD12-C2DAB6EC9EBD}"/>
    <cellStyle name="Comma [0] 7 6 2 6 3 3 5" xfId="17081" xr:uid="{03FCE0E4-1E31-42B8-9FC2-DFB28EE177BA}"/>
    <cellStyle name="Comma [0] 7 6 2 6 3 4" xfId="2968" xr:uid="{31C000E4-71AB-4C3A-8204-4170A0AF031A}"/>
    <cellStyle name="Comma [0] 7 6 2 6 3 4 2" xfId="8094" xr:uid="{AFFE7010-66AD-4449-AA9B-AAA325969BD1}"/>
    <cellStyle name="Comma [0] 7 6 2 6 3 4 2 2" xfId="23504" xr:uid="{068B2E90-853B-48D7-9574-86708DC62B21}"/>
    <cellStyle name="Comma [0] 7 6 2 6 3 4 3" xfId="13237" xr:uid="{31D50833-B9C5-4FD0-944B-BEA1864A8BD9}"/>
    <cellStyle name="Comma [0] 7 6 2 6 3 4 3 2" xfId="28647" xr:uid="{F31AA900-39BA-4EAD-8A38-A435EC0F7D52}"/>
    <cellStyle name="Comma [0] 7 6 2 6 3 4 4" xfId="18378" xr:uid="{664D8EAD-7D47-4EFC-8CD7-99BF512BB2A1}"/>
    <cellStyle name="Comma [0] 7 6 2 6 3 5" xfId="5546" xr:uid="{93466460-C0A3-4203-8960-8B03A42EC117}"/>
    <cellStyle name="Comma [0] 7 6 2 6 3 5 2" xfId="20956" xr:uid="{DFFE9353-DB17-48C1-BD6E-69E1A86BEE2F}"/>
    <cellStyle name="Comma [0] 7 6 2 6 3 6" xfId="10689" xr:uid="{9174B1A3-9884-4D6D-9E5E-A6FC86F61C96}"/>
    <cellStyle name="Comma [0] 7 6 2 6 3 6 2" xfId="26099" xr:uid="{2BBFF7DF-E3D6-481C-8854-533AD65847FC}"/>
    <cellStyle name="Comma [0] 7 6 2 6 3 7" xfId="15830" xr:uid="{2FF5078E-AB54-4E09-8B68-DDCC6986840E}"/>
    <cellStyle name="Comma [0] 7 6 2 6 4" xfId="715" xr:uid="{69AFF6FE-AE8A-4EDC-BFBD-A3A07EAEA26D}"/>
    <cellStyle name="Comma [0] 7 6 2 6 4 2" xfId="1967" xr:uid="{9BA1E45B-BC35-4FD6-9DCC-4CB83C498DD3}"/>
    <cellStyle name="Comma [0] 7 6 2 6 4 2 2" xfId="4535" xr:uid="{C8178809-54C8-4E3D-83E7-C43AB85D12CA}"/>
    <cellStyle name="Comma [0] 7 6 2 6 4 2 2 2" xfId="9661" xr:uid="{AF14ED72-E224-4B85-A98F-764AB85F518A}"/>
    <cellStyle name="Comma [0] 7 6 2 6 4 2 2 2 2" xfId="25071" xr:uid="{D9FA2F4D-F4B3-469F-A9AE-9005F2FCE6E2}"/>
    <cellStyle name="Comma [0] 7 6 2 6 4 2 2 3" xfId="14804" xr:uid="{A242FE45-A768-42D5-8680-1D9E60604A5B}"/>
    <cellStyle name="Comma [0] 7 6 2 6 4 2 2 3 2" xfId="30214" xr:uid="{611131AD-D827-4FD6-BE27-71DAA86B23C3}"/>
    <cellStyle name="Comma [0] 7 6 2 6 4 2 2 4" xfId="19945" xr:uid="{3DEB6196-BB84-4831-8904-B2457E5D1164}"/>
    <cellStyle name="Comma [0] 7 6 2 6 4 2 3" xfId="7113" xr:uid="{69AC6417-CE90-45FE-98AF-B091A73FAEA5}"/>
    <cellStyle name="Comma [0] 7 6 2 6 4 2 3 2" xfId="22523" xr:uid="{3DC8EC45-57D3-42E5-B5FB-1C4F29CBE2FE}"/>
    <cellStyle name="Comma [0] 7 6 2 6 4 2 4" xfId="12256" xr:uid="{E8D3554E-9961-420E-9357-117CF0494DC9}"/>
    <cellStyle name="Comma [0] 7 6 2 6 4 2 4 2" xfId="27666" xr:uid="{84BC06F4-5695-4024-927A-15D67BE2966B}"/>
    <cellStyle name="Comma [0] 7 6 2 6 4 2 5" xfId="17397" xr:uid="{4D92F0FB-CC06-40F3-A506-BFC217901933}"/>
    <cellStyle name="Comma [0] 7 6 2 6 4 3" xfId="3284" xr:uid="{DEB4BE53-0674-45A2-AB9B-08035270AAE4}"/>
    <cellStyle name="Comma [0] 7 6 2 6 4 3 2" xfId="8410" xr:uid="{05385179-C987-456E-BBFA-D5A9F7D724ED}"/>
    <cellStyle name="Comma [0] 7 6 2 6 4 3 2 2" xfId="23820" xr:uid="{F0F19551-3D0D-4FEF-8D87-72E4A34EE100}"/>
    <cellStyle name="Comma [0] 7 6 2 6 4 3 3" xfId="13553" xr:uid="{FCD8A47A-F9E9-486B-9CE5-798B6D745112}"/>
    <cellStyle name="Comma [0] 7 6 2 6 4 3 3 2" xfId="28963" xr:uid="{5E2A4BBF-258A-4D12-9D2F-93AD00BB31C8}"/>
    <cellStyle name="Comma [0] 7 6 2 6 4 3 4" xfId="18694" xr:uid="{640BFDA3-9B4C-4BE9-95D4-01FEE822C8FA}"/>
    <cellStyle name="Comma [0] 7 6 2 6 4 4" xfId="5862" xr:uid="{66ADEAB2-114A-4860-97E0-DAC160A7D366}"/>
    <cellStyle name="Comma [0] 7 6 2 6 4 4 2" xfId="21272" xr:uid="{D2C132A1-D581-4C61-9BE1-C3591647BDCA}"/>
    <cellStyle name="Comma [0] 7 6 2 6 4 5" xfId="11005" xr:uid="{19B024FC-19A4-45B5-80D1-D04C929075B8}"/>
    <cellStyle name="Comma [0] 7 6 2 6 4 5 2" xfId="26415" xr:uid="{90F05642-E99C-45C7-B3EC-908BC096059A}"/>
    <cellStyle name="Comma [0] 7 6 2 6 4 6" xfId="16146" xr:uid="{16E4AD9F-5060-4D01-8166-3603B1E4E432}"/>
    <cellStyle name="Comma [0] 7 6 2 6 5" xfId="1356" xr:uid="{C924AA74-4B73-41E0-A77D-8D4B251051D5}"/>
    <cellStyle name="Comma [0] 7 6 2 6 5 2" xfId="3924" xr:uid="{BE78AA2D-337D-4CB2-B37C-26E3C5893266}"/>
    <cellStyle name="Comma [0] 7 6 2 6 5 2 2" xfId="9050" xr:uid="{71AC2409-130E-4020-AF3C-F9B052A31182}"/>
    <cellStyle name="Comma [0] 7 6 2 6 5 2 2 2" xfId="24460" xr:uid="{3643449C-73DB-4C8C-9DBC-7055EEFD6C57}"/>
    <cellStyle name="Comma [0] 7 6 2 6 5 2 3" xfId="14193" xr:uid="{90DF3C57-F673-486F-9E51-72350DCD88EC}"/>
    <cellStyle name="Comma [0] 7 6 2 6 5 2 3 2" xfId="29603" xr:uid="{B1D21466-7254-4CC5-A43C-64608523C8CA}"/>
    <cellStyle name="Comma [0] 7 6 2 6 5 2 4" xfId="19334" xr:uid="{17C32C7B-BB82-4CA9-AE57-0CED22305316}"/>
    <cellStyle name="Comma [0] 7 6 2 6 5 3" xfId="6502" xr:uid="{4FFF6B71-4B54-4A28-96BE-34617F62DBF2}"/>
    <cellStyle name="Comma [0] 7 6 2 6 5 3 2" xfId="21912" xr:uid="{6E61697F-BD9A-4A64-99A4-A44F33FAA17F}"/>
    <cellStyle name="Comma [0] 7 6 2 6 5 4" xfId="11645" xr:uid="{B03A4D51-E3FA-4753-AA57-8249EB9B38BF}"/>
    <cellStyle name="Comma [0] 7 6 2 6 5 4 2" xfId="27055" xr:uid="{8D5B426D-46B3-4FD4-85AA-D6A403DD2D22}"/>
    <cellStyle name="Comma [0] 7 6 2 6 5 5" xfId="16786" xr:uid="{67A6DC44-9FE0-4A8A-BAFC-00C697243E35}"/>
    <cellStyle name="Comma [0] 7 6 2 6 6" xfId="2673" xr:uid="{76DF0FD7-96E5-46D6-AB52-2C6D4782A046}"/>
    <cellStyle name="Comma [0] 7 6 2 6 6 2" xfId="7799" xr:uid="{83A52DAE-1545-422F-9F4B-75CD47104BCE}"/>
    <cellStyle name="Comma [0] 7 6 2 6 6 2 2" xfId="23209" xr:uid="{F5B072B7-C0EC-47A7-B75A-919A339EAB85}"/>
    <cellStyle name="Comma [0] 7 6 2 6 6 3" xfId="12942" xr:uid="{A7F169EC-2EB2-4B20-873C-3AD920D1B79D}"/>
    <cellStyle name="Comma [0] 7 6 2 6 6 3 2" xfId="28352" xr:uid="{D54A4A4C-84DF-42C5-850E-E652123D6DC3}"/>
    <cellStyle name="Comma [0] 7 6 2 6 6 4" xfId="18083" xr:uid="{8E19CDA8-BAD5-4458-AB62-FBF35162085D}"/>
    <cellStyle name="Comma [0] 7 6 2 6 7" xfId="5251" xr:uid="{C09D8C3B-E85A-452D-8388-B46E5D22BC77}"/>
    <cellStyle name="Comma [0] 7 6 2 6 7 2" xfId="20661" xr:uid="{49D2951F-F3AF-4701-A972-C11A29A2456B}"/>
    <cellStyle name="Comma [0] 7 6 2 6 8" xfId="10394" xr:uid="{479B3B48-67F4-4E0D-8055-E40DFD1A33A6}"/>
    <cellStyle name="Comma [0] 7 6 2 6 8 2" xfId="25804" xr:uid="{84C30676-F216-4BE4-89D5-DB32C56FC12B}"/>
    <cellStyle name="Comma [0] 7 6 2 6 9" xfId="15535" xr:uid="{355B5883-CBCB-4EE7-A43D-A3A2359679E7}"/>
    <cellStyle name="Comma [0] 7 6 2 7" xfId="171" xr:uid="{23E23D03-14D7-4D58-8A8A-896DA07740A9}"/>
    <cellStyle name="Comma [0] 7 6 2 7 2" xfId="468" xr:uid="{829AE4CC-FDF1-4745-AA08-518F7F9504FD}"/>
    <cellStyle name="Comma [0] 7 6 2 7 2 2" xfId="1080" xr:uid="{BCCA180F-BA4D-40BE-B6FB-34C5E31F6E72}"/>
    <cellStyle name="Comma [0] 7 6 2 7 2 2 2" xfId="2332" xr:uid="{F5034113-B9A9-42EB-AEDB-7EAA7965684B}"/>
    <cellStyle name="Comma [0] 7 6 2 7 2 2 2 2" xfId="4900" xr:uid="{D1FA5737-7FFE-4E63-A38C-13094D013764}"/>
    <cellStyle name="Comma [0] 7 6 2 7 2 2 2 2 2" xfId="10026" xr:uid="{37A93216-EE87-44D0-9416-7D186C5DE820}"/>
    <cellStyle name="Comma [0] 7 6 2 7 2 2 2 2 2 2" xfId="25436" xr:uid="{A0B9FF00-580C-46DB-AF31-20FA68CB84A3}"/>
    <cellStyle name="Comma [0] 7 6 2 7 2 2 2 2 3" xfId="15169" xr:uid="{464DB2CA-AEFC-4133-985C-7FFBC23B2502}"/>
    <cellStyle name="Comma [0] 7 6 2 7 2 2 2 2 3 2" xfId="30579" xr:uid="{F7571AE4-B005-44B8-A87A-777B6CBB08F4}"/>
    <cellStyle name="Comma [0] 7 6 2 7 2 2 2 2 4" xfId="20310" xr:uid="{5CB47D4E-E167-4222-A4C9-88AE25A5BC9A}"/>
    <cellStyle name="Comma [0] 7 6 2 7 2 2 2 3" xfId="7478" xr:uid="{CCC7249B-5B45-45D6-A6C0-CA8944C1D75A}"/>
    <cellStyle name="Comma [0] 7 6 2 7 2 2 2 3 2" xfId="22888" xr:uid="{66BBDEB7-5536-4E3B-AE0B-13F357FBA264}"/>
    <cellStyle name="Comma [0] 7 6 2 7 2 2 2 4" xfId="12621" xr:uid="{6763D346-901E-4788-B115-3207E596E98C}"/>
    <cellStyle name="Comma [0] 7 6 2 7 2 2 2 4 2" xfId="28031" xr:uid="{F0CB8E8A-636C-4D86-B755-BE252A7991B5}"/>
    <cellStyle name="Comma [0] 7 6 2 7 2 2 2 5" xfId="17762" xr:uid="{94EA1B9A-DB78-4C85-BB80-B24147AD1D8B}"/>
    <cellStyle name="Comma [0] 7 6 2 7 2 2 3" xfId="3649" xr:uid="{06C62921-9A4F-49CF-A55F-89A6E29CCBB8}"/>
    <cellStyle name="Comma [0] 7 6 2 7 2 2 3 2" xfId="8775" xr:uid="{C7375E1C-9F11-45E8-B5E6-491E11354E3F}"/>
    <cellStyle name="Comma [0] 7 6 2 7 2 2 3 2 2" xfId="24185" xr:uid="{1FA399FB-669E-44A6-91CC-5E7A722E58D1}"/>
    <cellStyle name="Comma [0] 7 6 2 7 2 2 3 3" xfId="13918" xr:uid="{53E1815B-1AFF-4FE6-AC0D-B995018E91F4}"/>
    <cellStyle name="Comma [0] 7 6 2 7 2 2 3 3 2" xfId="29328" xr:uid="{F7F9CBAC-EA68-4030-B926-82CAF7B217E5}"/>
    <cellStyle name="Comma [0] 7 6 2 7 2 2 3 4" xfId="19059" xr:uid="{CDB5BB48-9891-490B-ADFB-6164CE229358}"/>
    <cellStyle name="Comma [0] 7 6 2 7 2 2 4" xfId="6227" xr:uid="{AF99D511-2BAD-4D15-8233-BB7D6BC8B064}"/>
    <cellStyle name="Comma [0] 7 6 2 7 2 2 4 2" xfId="21637" xr:uid="{F0E8A28C-CC0A-4746-9761-BC72CE94C8D7}"/>
    <cellStyle name="Comma [0] 7 6 2 7 2 2 5" xfId="11370" xr:uid="{61F774C2-5690-4AAE-BBA3-E74E9552DF01}"/>
    <cellStyle name="Comma [0] 7 6 2 7 2 2 5 2" xfId="26780" xr:uid="{A0023FE0-10C7-42A2-B518-5873013AE8A1}"/>
    <cellStyle name="Comma [0] 7 6 2 7 2 2 6" xfId="16511" xr:uid="{313C9523-528C-4FAD-B800-70D560B1DC2F}"/>
    <cellStyle name="Comma [0] 7 6 2 7 2 3" xfId="1721" xr:uid="{F6449CEA-73F2-40DE-9710-4B754757626C}"/>
    <cellStyle name="Comma [0] 7 6 2 7 2 3 2" xfId="4289" xr:uid="{5C8E38D7-34D5-4E18-9369-A0209CECB227}"/>
    <cellStyle name="Comma [0] 7 6 2 7 2 3 2 2" xfId="9415" xr:uid="{A14DA5C3-ED66-4207-B1D2-63F596477120}"/>
    <cellStyle name="Comma [0] 7 6 2 7 2 3 2 2 2" xfId="24825" xr:uid="{A625AFCD-D55B-4F17-909B-E6A65DC9A3DB}"/>
    <cellStyle name="Comma [0] 7 6 2 7 2 3 2 3" xfId="14558" xr:uid="{418D2380-B4EA-4795-BFA2-6A248B8D4065}"/>
    <cellStyle name="Comma [0] 7 6 2 7 2 3 2 3 2" xfId="29968" xr:uid="{EC5D25D4-D7D1-489E-A3A2-0EB6F30B841F}"/>
    <cellStyle name="Comma [0] 7 6 2 7 2 3 2 4" xfId="19699" xr:uid="{5198CC33-7803-450F-B00D-C1CEF2632931}"/>
    <cellStyle name="Comma [0] 7 6 2 7 2 3 3" xfId="6867" xr:uid="{45132B19-C8F3-4BCA-81DC-91DA10797472}"/>
    <cellStyle name="Comma [0] 7 6 2 7 2 3 3 2" xfId="22277" xr:uid="{8B3C8561-EC04-4435-B101-07F91F22ADD1}"/>
    <cellStyle name="Comma [0] 7 6 2 7 2 3 4" xfId="12010" xr:uid="{5A6A50D5-D8E4-4B14-AC15-ECA08FACA1F0}"/>
    <cellStyle name="Comma [0] 7 6 2 7 2 3 4 2" xfId="27420" xr:uid="{7A578262-12D7-4F9D-A73F-1B763973718C}"/>
    <cellStyle name="Comma [0] 7 6 2 7 2 3 5" xfId="17151" xr:uid="{D290BBC7-7C7A-48B6-89B6-B35B0EB80D59}"/>
    <cellStyle name="Comma [0] 7 6 2 7 2 4" xfId="3038" xr:uid="{56F2F8DB-69D7-45B3-87E8-0CAD763ECC78}"/>
    <cellStyle name="Comma [0] 7 6 2 7 2 4 2" xfId="8164" xr:uid="{B861669C-4BC0-4F22-B2F6-3AEE1B2637A9}"/>
    <cellStyle name="Comma [0] 7 6 2 7 2 4 2 2" xfId="23574" xr:uid="{9344FB6F-4C6F-4C34-810A-BCD876FA4512}"/>
    <cellStyle name="Comma [0] 7 6 2 7 2 4 3" xfId="13307" xr:uid="{64C5FB45-8731-4759-A49F-698841736133}"/>
    <cellStyle name="Comma [0] 7 6 2 7 2 4 3 2" xfId="28717" xr:uid="{59D5BCC0-3628-4D49-B7FB-36E5A8446237}"/>
    <cellStyle name="Comma [0] 7 6 2 7 2 4 4" xfId="18448" xr:uid="{3A30FD7E-BF4F-4CB0-9D36-E46AD5AB5BAC}"/>
    <cellStyle name="Comma [0] 7 6 2 7 2 5" xfId="5616" xr:uid="{4620AD60-0A7B-4627-8A58-A2948961DFD8}"/>
    <cellStyle name="Comma [0] 7 6 2 7 2 5 2" xfId="21026" xr:uid="{2AD9A19E-523B-447D-8150-693E4CFFE0EC}"/>
    <cellStyle name="Comma [0] 7 6 2 7 2 6" xfId="10759" xr:uid="{FE6550D1-F919-44A7-B952-EC6C0D54573C}"/>
    <cellStyle name="Comma [0] 7 6 2 7 2 6 2" xfId="26169" xr:uid="{81C572A8-44F0-4F86-9E0E-071111C1BF6B}"/>
    <cellStyle name="Comma [0] 7 6 2 7 2 7" xfId="15900" xr:uid="{0BED0BB2-153A-4992-BE26-3F59A287DEFA}"/>
    <cellStyle name="Comma [0] 7 6 2 7 3" xfId="785" xr:uid="{36FECE98-6F65-45FB-AE7A-88EF107A0FEA}"/>
    <cellStyle name="Comma [0] 7 6 2 7 3 2" xfId="2037" xr:uid="{5ECB6F18-D3BD-4712-A1C6-C77A183E65CA}"/>
    <cellStyle name="Comma [0] 7 6 2 7 3 2 2" xfId="4605" xr:uid="{9252EBD7-7313-4A62-95D2-B4BF8FF0BCB7}"/>
    <cellStyle name="Comma [0] 7 6 2 7 3 2 2 2" xfId="9731" xr:uid="{64DBB648-B88A-4E36-BE49-62DBD46DF1B9}"/>
    <cellStyle name="Comma [0] 7 6 2 7 3 2 2 2 2" xfId="25141" xr:uid="{F4647FF9-5120-4169-B849-ED527BA4BF06}"/>
    <cellStyle name="Comma [0] 7 6 2 7 3 2 2 3" xfId="14874" xr:uid="{86497C35-C74E-423D-9595-E2A2F4AE2852}"/>
    <cellStyle name="Comma [0] 7 6 2 7 3 2 2 3 2" xfId="30284" xr:uid="{C6C3D959-592E-4327-80DD-0F1DEC0CE934}"/>
    <cellStyle name="Comma [0] 7 6 2 7 3 2 2 4" xfId="20015" xr:uid="{0B89F642-7B12-4129-A373-5DFFC89EB8C6}"/>
    <cellStyle name="Comma [0] 7 6 2 7 3 2 3" xfId="7183" xr:uid="{AFC1B838-09E6-4B23-8430-B1BCE65FF06E}"/>
    <cellStyle name="Comma [0] 7 6 2 7 3 2 3 2" xfId="22593" xr:uid="{4BCF8453-8469-495A-A5BB-2526600B83A6}"/>
    <cellStyle name="Comma [0] 7 6 2 7 3 2 4" xfId="12326" xr:uid="{E0B61136-58DF-4037-A2FC-E8476C0635FC}"/>
    <cellStyle name="Comma [0] 7 6 2 7 3 2 4 2" xfId="27736" xr:uid="{76867C81-4EE4-46BF-B996-89FF7038EE2E}"/>
    <cellStyle name="Comma [0] 7 6 2 7 3 2 5" xfId="17467" xr:uid="{5421DA4F-0AC0-4FB8-A485-A9EE91668891}"/>
    <cellStyle name="Comma [0] 7 6 2 7 3 3" xfId="3354" xr:uid="{EE73F8CE-4DD4-4B03-A95B-774D721D0B82}"/>
    <cellStyle name="Comma [0] 7 6 2 7 3 3 2" xfId="8480" xr:uid="{575F3186-805F-48B1-80B9-BD21D1AC0F77}"/>
    <cellStyle name="Comma [0] 7 6 2 7 3 3 2 2" xfId="23890" xr:uid="{46BCA780-354D-4757-A631-EF5DA76184F4}"/>
    <cellStyle name="Comma [0] 7 6 2 7 3 3 3" xfId="13623" xr:uid="{EDFED990-409C-4D96-9441-EF1B8DF0D8A3}"/>
    <cellStyle name="Comma [0] 7 6 2 7 3 3 3 2" xfId="29033" xr:uid="{E02526CB-A799-4DD5-8656-BAC92D608E62}"/>
    <cellStyle name="Comma [0] 7 6 2 7 3 3 4" xfId="18764" xr:uid="{1BBB885C-BC09-4EC7-A2A3-EE228BFD9618}"/>
    <cellStyle name="Comma [0] 7 6 2 7 3 4" xfId="5932" xr:uid="{849AC87A-82A3-4AF9-BB08-D9070754FF19}"/>
    <cellStyle name="Comma [0] 7 6 2 7 3 4 2" xfId="21342" xr:uid="{69F997B3-2029-42C9-B413-99D28E4F4114}"/>
    <cellStyle name="Comma [0] 7 6 2 7 3 5" xfId="11075" xr:uid="{0348B840-51AD-432A-98D5-80430134E58F}"/>
    <cellStyle name="Comma [0] 7 6 2 7 3 5 2" xfId="26485" xr:uid="{7201339E-1C57-4A24-AF71-BCFB143349B3}"/>
    <cellStyle name="Comma [0] 7 6 2 7 3 6" xfId="16216" xr:uid="{4D3346A0-686E-4DB5-BD09-1D5F5A400225}"/>
    <cellStyle name="Comma [0] 7 6 2 7 4" xfId="1426" xr:uid="{046A0486-3BA9-49B7-A751-600960DC5E84}"/>
    <cellStyle name="Comma [0] 7 6 2 7 4 2" xfId="3994" xr:uid="{77E543D4-E9E2-4293-A2A7-D2C362DB0643}"/>
    <cellStyle name="Comma [0] 7 6 2 7 4 2 2" xfId="9120" xr:uid="{EC74E517-0F25-4BA6-9F42-4B31E5A60267}"/>
    <cellStyle name="Comma [0] 7 6 2 7 4 2 2 2" xfId="24530" xr:uid="{C34C4AB0-BBBE-40BB-87D4-3C1578608D45}"/>
    <cellStyle name="Comma [0] 7 6 2 7 4 2 3" xfId="14263" xr:uid="{2EA357D0-8E52-4891-BB64-818D5E31CF34}"/>
    <cellStyle name="Comma [0] 7 6 2 7 4 2 3 2" xfId="29673" xr:uid="{1CC9FF91-FA41-458D-82EF-31299DAFADDC}"/>
    <cellStyle name="Comma [0] 7 6 2 7 4 2 4" xfId="19404" xr:uid="{53AFCC3C-EAD3-48A5-9F85-04589BFF169C}"/>
    <cellStyle name="Comma [0] 7 6 2 7 4 3" xfId="6572" xr:uid="{775D83A4-8969-4C3E-B5EC-88ECA3D4B414}"/>
    <cellStyle name="Comma [0] 7 6 2 7 4 3 2" xfId="21982" xr:uid="{75CE6A5A-041C-4EF8-87DC-A138E471CA12}"/>
    <cellStyle name="Comma [0] 7 6 2 7 4 4" xfId="11715" xr:uid="{6914B48B-06A3-4F8B-B35E-49F17E314B66}"/>
    <cellStyle name="Comma [0] 7 6 2 7 4 4 2" xfId="27125" xr:uid="{78070E12-69BD-4B3A-A19B-7FA63EFDC1B1}"/>
    <cellStyle name="Comma [0] 7 6 2 7 4 5" xfId="16856" xr:uid="{C665CE0B-0A8E-4E4A-BA8A-8F8382B10E7C}"/>
    <cellStyle name="Comma [0] 7 6 2 7 5" xfId="2743" xr:uid="{10080C84-632D-428C-8E3D-3EBB77C6B361}"/>
    <cellStyle name="Comma [0] 7 6 2 7 5 2" xfId="7869" xr:uid="{35217937-A5C2-44C1-AC91-931001A958CB}"/>
    <cellStyle name="Comma [0] 7 6 2 7 5 2 2" xfId="23279" xr:uid="{C6C0C22F-4BE5-401D-B5E4-7094EB0AB9B5}"/>
    <cellStyle name="Comma [0] 7 6 2 7 5 3" xfId="13012" xr:uid="{E232F8E9-689A-4BD9-9B18-27A12DF5352F}"/>
    <cellStyle name="Comma [0] 7 6 2 7 5 3 2" xfId="28422" xr:uid="{65EEDBEB-A41D-4C33-9B91-11E6E4A73F44}"/>
    <cellStyle name="Comma [0] 7 6 2 7 5 4" xfId="18153" xr:uid="{DB180948-A940-4FB5-B3A8-317418F789CE}"/>
    <cellStyle name="Comma [0] 7 6 2 7 6" xfId="5321" xr:uid="{AC5FAA84-E494-49FB-8ACF-10F0EAD73B38}"/>
    <cellStyle name="Comma [0] 7 6 2 7 6 2" xfId="20731" xr:uid="{8DC72780-98BB-4FA2-9B45-40ABC3A8E0E4}"/>
    <cellStyle name="Comma [0] 7 6 2 7 7" xfId="10464" xr:uid="{0FBFC177-8FDD-4B27-AD2F-CE0B3E7C0792}"/>
    <cellStyle name="Comma [0] 7 6 2 7 7 2" xfId="25874" xr:uid="{68858295-909A-4675-A611-C355DE5A73F9}"/>
    <cellStyle name="Comma [0] 7 6 2 7 8" xfId="15605" xr:uid="{DAE0DBE3-E55E-4468-BF7E-E80C8DD9A3EB}"/>
    <cellStyle name="Comma [0] 7 6 2 8" xfId="315" xr:uid="{F18E59A4-F541-4B67-B958-45ABB2F74F55}"/>
    <cellStyle name="Comma [0] 7 6 2 8 2" xfId="611" xr:uid="{68CDDAFB-E0C7-458D-ABC2-E2FB85FE1F71}"/>
    <cellStyle name="Comma [0] 7 6 2 8 2 2" xfId="1222" xr:uid="{E275119D-5EA3-461E-A5DD-79CBECF8EE03}"/>
    <cellStyle name="Comma [0] 7 6 2 8 2 2 2" xfId="2474" xr:uid="{FBD806A3-8074-432D-B320-FF5A4435C226}"/>
    <cellStyle name="Comma [0] 7 6 2 8 2 2 2 2" xfId="5042" xr:uid="{0A5FD675-B302-4281-903D-7AC7B25A0E26}"/>
    <cellStyle name="Comma [0] 7 6 2 8 2 2 2 2 2" xfId="10168" xr:uid="{E039FE9E-6F53-4B45-BBD0-79845193CA39}"/>
    <cellStyle name="Comma [0] 7 6 2 8 2 2 2 2 2 2" xfId="25578" xr:uid="{DA76483C-E41A-47D0-AC7B-A1D4DDF0A623}"/>
    <cellStyle name="Comma [0] 7 6 2 8 2 2 2 2 3" xfId="15311" xr:uid="{3D27AA7B-55FD-4DDB-A322-D8EA82A3E746}"/>
    <cellStyle name="Comma [0] 7 6 2 8 2 2 2 2 3 2" xfId="30721" xr:uid="{F70806D2-3A54-4DE0-8734-7A62F261647B}"/>
    <cellStyle name="Comma [0] 7 6 2 8 2 2 2 2 4" xfId="20452" xr:uid="{759E74B2-E867-43F6-8BB5-B98093DB6EBF}"/>
    <cellStyle name="Comma [0] 7 6 2 8 2 2 2 3" xfId="7620" xr:uid="{9627059F-2E65-4770-9373-D82467534C5B}"/>
    <cellStyle name="Comma [0] 7 6 2 8 2 2 2 3 2" xfId="23030" xr:uid="{58B5180E-6AC5-474D-A301-C6B4179747FA}"/>
    <cellStyle name="Comma [0] 7 6 2 8 2 2 2 4" xfId="12763" xr:uid="{28B34BF5-484F-4D61-B7A6-1B57B8DD2DD5}"/>
    <cellStyle name="Comma [0] 7 6 2 8 2 2 2 4 2" xfId="28173" xr:uid="{E41A9C15-1AD1-4E31-8405-542CC48F7226}"/>
    <cellStyle name="Comma [0] 7 6 2 8 2 2 2 5" xfId="17904" xr:uid="{55C1A9ED-F5D8-4A1D-9052-0799494ADADC}"/>
    <cellStyle name="Comma [0] 7 6 2 8 2 2 3" xfId="3791" xr:uid="{FC378B6F-19BC-4623-92D0-E049E59B1C9C}"/>
    <cellStyle name="Comma [0] 7 6 2 8 2 2 3 2" xfId="8917" xr:uid="{40F68EC9-585C-4D4F-9918-FFEA4677EE4B}"/>
    <cellStyle name="Comma [0] 7 6 2 8 2 2 3 2 2" xfId="24327" xr:uid="{C1122C9C-6FD9-49D9-ADEF-5733C6251856}"/>
    <cellStyle name="Comma [0] 7 6 2 8 2 2 3 3" xfId="14060" xr:uid="{39268BCA-B1E7-408E-AA93-D2C5915461F4}"/>
    <cellStyle name="Comma [0] 7 6 2 8 2 2 3 3 2" xfId="29470" xr:uid="{4E572056-7751-4BA6-9A93-3B1EA5837DBF}"/>
    <cellStyle name="Comma [0] 7 6 2 8 2 2 3 4" xfId="19201" xr:uid="{47E06362-84CE-4CE8-A594-853038AC7BAA}"/>
    <cellStyle name="Comma [0] 7 6 2 8 2 2 4" xfId="6369" xr:uid="{102EA7C7-5CDD-4F1C-826C-2DB8AE9180B3}"/>
    <cellStyle name="Comma [0] 7 6 2 8 2 2 4 2" xfId="21779" xr:uid="{966B6CBF-289A-4724-8418-DC6E6C96CF22}"/>
    <cellStyle name="Comma [0] 7 6 2 8 2 2 5" xfId="11512" xr:uid="{2EC313C6-F54A-4C3B-B53D-12D4EBC9DEDD}"/>
    <cellStyle name="Comma [0] 7 6 2 8 2 2 5 2" xfId="26922" xr:uid="{70C7267E-62AC-4C00-899D-22341B76D70F}"/>
    <cellStyle name="Comma [0] 7 6 2 8 2 2 6" xfId="16653" xr:uid="{8609E565-E1CE-4DB6-BD52-45447B7C7A15}"/>
    <cellStyle name="Comma [0] 7 6 2 8 2 3" xfId="1863" xr:uid="{832E410E-70C6-4BE5-ADD8-4CEB40C47E71}"/>
    <cellStyle name="Comma [0] 7 6 2 8 2 3 2" xfId="4431" xr:uid="{47DBB6A1-126E-4D0B-A0CF-783D604B84B9}"/>
    <cellStyle name="Comma [0] 7 6 2 8 2 3 2 2" xfId="9557" xr:uid="{62ECFED0-B5B6-4E68-9CB1-6A9F753629D3}"/>
    <cellStyle name="Comma [0] 7 6 2 8 2 3 2 2 2" xfId="24967" xr:uid="{C8D4B64D-803A-4348-A9D4-CB010B3B0DDF}"/>
    <cellStyle name="Comma [0] 7 6 2 8 2 3 2 3" xfId="14700" xr:uid="{DBD7D682-A1AF-4E61-899C-4342D1326CD8}"/>
    <cellStyle name="Comma [0] 7 6 2 8 2 3 2 3 2" xfId="30110" xr:uid="{1A4282BD-6FF6-4F35-BE76-7793D225F493}"/>
    <cellStyle name="Comma [0] 7 6 2 8 2 3 2 4" xfId="19841" xr:uid="{97A063F9-A2E2-4576-AABE-2100B3F7BCDD}"/>
    <cellStyle name="Comma [0] 7 6 2 8 2 3 3" xfId="7009" xr:uid="{25DF0A40-5244-4498-A568-6AF4ABDFB008}"/>
    <cellStyle name="Comma [0] 7 6 2 8 2 3 3 2" xfId="22419" xr:uid="{760E996C-8729-40EE-9DAC-7D7ECE3B6862}"/>
    <cellStyle name="Comma [0] 7 6 2 8 2 3 4" xfId="12152" xr:uid="{07FF6706-4CA5-474D-83A1-C87D1A6178AD}"/>
    <cellStyle name="Comma [0] 7 6 2 8 2 3 4 2" xfId="27562" xr:uid="{09A8C003-7D23-40FC-97B8-B91840AA9EBD}"/>
    <cellStyle name="Comma [0] 7 6 2 8 2 3 5" xfId="17293" xr:uid="{1703C68E-E06D-41B0-ACB5-B10ECA4530D9}"/>
    <cellStyle name="Comma [0] 7 6 2 8 2 4" xfId="3180" xr:uid="{6E01B80B-A720-4F61-84F8-6D03EBF861A3}"/>
    <cellStyle name="Comma [0] 7 6 2 8 2 4 2" xfId="8306" xr:uid="{C268C828-6E27-4C00-A1B2-D3940DBFA340}"/>
    <cellStyle name="Comma [0] 7 6 2 8 2 4 2 2" xfId="23716" xr:uid="{C6DBA339-868E-4630-A307-12E1ABFFB139}"/>
    <cellStyle name="Comma [0] 7 6 2 8 2 4 3" xfId="13449" xr:uid="{4A8D79EA-1E90-4222-A997-7F51FE1226D3}"/>
    <cellStyle name="Comma [0] 7 6 2 8 2 4 3 2" xfId="28859" xr:uid="{CEC3B0BE-2337-42A9-A41F-3B03B6AFDFE1}"/>
    <cellStyle name="Comma [0] 7 6 2 8 2 4 4" xfId="18590" xr:uid="{0C2B0155-575C-4908-8D52-7BE829978914}"/>
    <cellStyle name="Comma [0] 7 6 2 8 2 5" xfId="5758" xr:uid="{F79580E2-CA7D-46AA-BA81-FE1AC03B3B92}"/>
    <cellStyle name="Comma [0] 7 6 2 8 2 5 2" xfId="21168" xr:uid="{57C9E39D-A771-4F24-8EA4-FB13745E6FA1}"/>
    <cellStyle name="Comma [0] 7 6 2 8 2 6" xfId="10901" xr:uid="{02D9EAB0-7878-4769-9247-58A726B2C389}"/>
    <cellStyle name="Comma [0] 7 6 2 8 2 6 2" xfId="26311" xr:uid="{479D0EDF-C574-4276-B94D-04E614814564}"/>
    <cellStyle name="Comma [0] 7 6 2 8 2 7" xfId="16042" xr:uid="{394B98D5-ED66-42D7-8412-D8F2D37AB926}"/>
    <cellStyle name="Comma [0] 7 6 2 8 3" xfId="927" xr:uid="{C58EBEA9-809E-4186-B6AF-B4943E0C8A50}"/>
    <cellStyle name="Comma [0] 7 6 2 8 3 2" xfId="2179" xr:uid="{C85AFFA0-5458-4A48-9243-D69D601196F2}"/>
    <cellStyle name="Comma [0] 7 6 2 8 3 2 2" xfId="4747" xr:uid="{9C2DD255-3C34-4295-80AA-CCA00C889072}"/>
    <cellStyle name="Comma [0] 7 6 2 8 3 2 2 2" xfId="9873" xr:uid="{1EB25EBC-46FD-40C5-BAE9-9270B70627CA}"/>
    <cellStyle name="Comma [0] 7 6 2 8 3 2 2 2 2" xfId="25283" xr:uid="{94AAEFF9-21EB-495C-B3AE-6F4A87DF7633}"/>
    <cellStyle name="Comma [0] 7 6 2 8 3 2 2 3" xfId="15016" xr:uid="{A7877707-7AC3-441E-AAC7-B00BE2E43E3D}"/>
    <cellStyle name="Comma [0] 7 6 2 8 3 2 2 3 2" xfId="30426" xr:uid="{877C2A5F-2AE9-4097-9344-C12AE7BBF264}"/>
    <cellStyle name="Comma [0] 7 6 2 8 3 2 2 4" xfId="20157" xr:uid="{8F025BAC-6731-4246-BC12-672D1FF4D1F0}"/>
    <cellStyle name="Comma [0] 7 6 2 8 3 2 3" xfId="7325" xr:uid="{AA6696D3-2F54-4DEF-8C65-13B25505F2DD}"/>
    <cellStyle name="Comma [0] 7 6 2 8 3 2 3 2" xfId="22735" xr:uid="{A7480B6A-8C8A-41F7-A74F-32A07B4E86F9}"/>
    <cellStyle name="Comma [0] 7 6 2 8 3 2 4" xfId="12468" xr:uid="{0A52D80A-AF72-470A-A99E-2C3EDC68B487}"/>
    <cellStyle name="Comma [0] 7 6 2 8 3 2 4 2" xfId="27878" xr:uid="{0A900B8E-F55B-4DCA-B2CE-442EB48C53EA}"/>
    <cellStyle name="Comma [0] 7 6 2 8 3 2 5" xfId="17609" xr:uid="{2BE8DB9E-AB9D-4EB7-8A5E-ED8C59BAF11D}"/>
    <cellStyle name="Comma [0] 7 6 2 8 3 3" xfId="3496" xr:uid="{0CB8A778-5FBB-488C-9EEB-E2938F2BECB7}"/>
    <cellStyle name="Comma [0] 7 6 2 8 3 3 2" xfId="8622" xr:uid="{84661244-01D7-4239-A353-D1069364D433}"/>
    <cellStyle name="Comma [0] 7 6 2 8 3 3 2 2" xfId="24032" xr:uid="{F6CDA43C-8627-49D1-8B07-3C5786692ABB}"/>
    <cellStyle name="Comma [0] 7 6 2 8 3 3 3" xfId="13765" xr:uid="{C4E3E5B5-E2BD-4FD0-B034-3719DB803779}"/>
    <cellStyle name="Comma [0] 7 6 2 8 3 3 3 2" xfId="29175" xr:uid="{E708F11E-FC55-46DC-A29A-54BB22219187}"/>
    <cellStyle name="Comma [0] 7 6 2 8 3 3 4" xfId="18906" xr:uid="{5C1AE176-D5B7-4F0E-83F0-D648763E5B94}"/>
    <cellStyle name="Comma [0] 7 6 2 8 3 4" xfId="6074" xr:uid="{3E7A3337-F649-4908-BB36-AD7AAA767341}"/>
    <cellStyle name="Comma [0] 7 6 2 8 3 4 2" xfId="21484" xr:uid="{59FC42BF-AA08-45C2-925B-573965532183}"/>
    <cellStyle name="Comma [0] 7 6 2 8 3 5" xfId="11217" xr:uid="{E0B98BD9-DB9D-4F4D-9553-F74AAA3624B1}"/>
    <cellStyle name="Comma [0] 7 6 2 8 3 5 2" xfId="26627" xr:uid="{1061EAA4-0431-42D1-8829-DE105404C146}"/>
    <cellStyle name="Comma [0] 7 6 2 8 3 6" xfId="16358" xr:uid="{4FF4D417-3AB1-4CE5-A245-1A2CC9522A93}"/>
    <cellStyle name="Comma [0] 7 6 2 8 4" xfId="1568" xr:uid="{CCCA9F41-BF89-43C5-BEAB-A139BCEDAD1D}"/>
    <cellStyle name="Comma [0] 7 6 2 8 4 2" xfId="4136" xr:uid="{6B112959-B2B0-4623-981A-5EC9084EA8E0}"/>
    <cellStyle name="Comma [0] 7 6 2 8 4 2 2" xfId="9262" xr:uid="{4EFE3DB5-044B-45AF-BAD8-39A96BD36337}"/>
    <cellStyle name="Comma [0] 7 6 2 8 4 2 2 2" xfId="24672" xr:uid="{040B2FFE-C062-4220-BD1A-8812E209F93C}"/>
    <cellStyle name="Comma [0] 7 6 2 8 4 2 3" xfId="14405" xr:uid="{74D20C38-9026-44E4-B79F-766DE8473143}"/>
    <cellStyle name="Comma [0] 7 6 2 8 4 2 3 2" xfId="29815" xr:uid="{0F0CDF9D-63F3-49AC-8755-D88F1C8C696E}"/>
    <cellStyle name="Comma [0] 7 6 2 8 4 2 4" xfId="19546" xr:uid="{60DDBFD9-CC4D-4768-971A-477258DF2AD7}"/>
    <cellStyle name="Comma [0] 7 6 2 8 4 3" xfId="6714" xr:uid="{38D3D7EB-6BF1-4D8E-81A5-CFB8D016FBD8}"/>
    <cellStyle name="Comma [0] 7 6 2 8 4 3 2" xfId="22124" xr:uid="{065CFCC0-8DAC-48B0-8681-5CF7F16DE6F1}"/>
    <cellStyle name="Comma [0] 7 6 2 8 4 4" xfId="11857" xr:uid="{FFD4AD48-493E-459D-9E35-14CC81AE7E81}"/>
    <cellStyle name="Comma [0] 7 6 2 8 4 4 2" xfId="27267" xr:uid="{1484CB68-F3C6-4EAC-BEFE-29CF3F021B6C}"/>
    <cellStyle name="Comma [0] 7 6 2 8 4 5" xfId="16998" xr:uid="{6B682C08-A70A-45A0-9C3C-58BEBDACBDF1}"/>
    <cellStyle name="Comma [0] 7 6 2 8 5" xfId="2885" xr:uid="{8805D8ED-F002-48DC-8A2A-98D0588D59DB}"/>
    <cellStyle name="Comma [0] 7 6 2 8 5 2" xfId="8011" xr:uid="{621F7C79-08E6-4727-8F57-5C2FB929F191}"/>
    <cellStyle name="Comma [0] 7 6 2 8 5 2 2" xfId="23421" xr:uid="{14C8BF7D-EDEF-480C-9956-9A96CBD818A3}"/>
    <cellStyle name="Comma [0] 7 6 2 8 5 3" xfId="13154" xr:uid="{34F9C38B-ACD5-49F2-95E8-1B4A673255DB}"/>
    <cellStyle name="Comma [0] 7 6 2 8 5 3 2" xfId="28564" xr:uid="{0BD9B0AB-5E15-4E28-85B2-F83A10D97A07}"/>
    <cellStyle name="Comma [0] 7 6 2 8 5 4" xfId="18295" xr:uid="{1FD69C86-39B3-4DB0-A80D-EA0B524779AF}"/>
    <cellStyle name="Comma [0] 7 6 2 8 6" xfId="5463" xr:uid="{0E1F8130-EE89-4324-8C13-BA596D5BFF34}"/>
    <cellStyle name="Comma [0] 7 6 2 8 6 2" xfId="20873" xr:uid="{4B05B83F-03D8-4F3A-9C9F-FCA25A3816DB}"/>
    <cellStyle name="Comma [0] 7 6 2 8 7" xfId="10606" xr:uid="{71BA92C2-0389-4B19-9E93-2817327C88C3}"/>
    <cellStyle name="Comma [0] 7 6 2 8 7 2" xfId="26016" xr:uid="{7BB08B63-DD1A-41A5-8BBA-7A6725970FC7}"/>
    <cellStyle name="Comma [0] 7 6 2 8 8" xfId="15747" xr:uid="{4FDDDB70-378F-4B76-AA83-A64EEFF5AF6E}"/>
    <cellStyle name="Comma [0] 7 6 2 9" xfId="326" xr:uid="{8C5B0EBD-AE9A-400B-B79E-0328FE8B92A5}"/>
    <cellStyle name="Comma [0] 7 6 2 9 2" xfId="938" xr:uid="{21163A06-D831-4BE6-9C8E-FD27AF25F56B}"/>
    <cellStyle name="Comma [0] 7 6 2 9 2 2" xfId="2190" xr:uid="{82E05F5D-17EA-4BAD-AF38-A3CCC0A168EB}"/>
    <cellStyle name="Comma [0] 7 6 2 9 2 2 2" xfId="4758" xr:uid="{500BFB18-4590-46FE-B8BA-11D08F424832}"/>
    <cellStyle name="Comma [0] 7 6 2 9 2 2 2 2" xfId="9884" xr:uid="{4E78E9A5-34B0-4395-B352-45588D190496}"/>
    <cellStyle name="Comma [0] 7 6 2 9 2 2 2 2 2" xfId="25294" xr:uid="{ED4A5BF5-5F05-4C99-BE73-7273D913A8DF}"/>
    <cellStyle name="Comma [0] 7 6 2 9 2 2 2 3" xfId="15027" xr:uid="{3B232799-C94A-4067-BE10-18E395A4644D}"/>
    <cellStyle name="Comma [0] 7 6 2 9 2 2 2 3 2" xfId="30437" xr:uid="{F8E48E22-B2DB-437D-B67C-6D3D22A271D9}"/>
    <cellStyle name="Comma [0] 7 6 2 9 2 2 2 4" xfId="20168" xr:uid="{347E7039-C42F-43EF-831A-D8BDD05490F7}"/>
    <cellStyle name="Comma [0] 7 6 2 9 2 2 3" xfId="7336" xr:uid="{5B2EC102-A4F6-42DC-9FC7-B56D09B8BEB8}"/>
    <cellStyle name="Comma [0] 7 6 2 9 2 2 3 2" xfId="22746" xr:uid="{6546AD8C-5E6E-4E5E-8FE5-3EDCD5B2206A}"/>
    <cellStyle name="Comma [0] 7 6 2 9 2 2 4" xfId="12479" xr:uid="{E3338B9B-AE19-4B40-87FD-3E59B14311A0}"/>
    <cellStyle name="Comma [0] 7 6 2 9 2 2 4 2" xfId="27889" xr:uid="{42E2C176-FF8E-454C-9848-0D06D9F858FB}"/>
    <cellStyle name="Comma [0] 7 6 2 9 2 2 5" xfId="17620" xr:uid="{4A93A421-1316-4677-A2E3-DE531C08AAB5}"/>
    <cellStyle name="Comma [0] 7 6 2 9 2 3" xfId="3507" xr:uid="{24FE0ED8-E634-4C1D-8C29-E5BC22CE94C7}"/>
    <cellStyle name="Comma [0] 7 6 2 9 2 3 2" xfId="8633" xr:uid="{BBC73309-3DC8-40FF-A564-93FCA4ED1E5D}"/>
    <cellStyle name="Comma [0] 7 6 2 9 2 3 2 2" xfId="24043" xr:uid="{29EC32D5-B2F7-476C-B7DF-6971F61F5DAC}"/>
    <cellStyle name="Comma [0] 7 6 2 9 2 3 3" xfId="13776" xr:uid="{2880EC48-260F-4129-BB8C-D7E58AFD728D}"/>
    <cellStyle name="Comma [0] 7 6 2 9 2 3 3 2" xfId="29186" xr:uid="{60F0CD57-645C-4B2F-A85C-67BBE6A184A8}"/>
    <cellStyle name="Comma [0] 7 6 2 9 2 3 4" xfId="18917" xr:uid="{6FBB499D-A729-488C-8E3A-F82D3B5365B8}"/>
    <cellStyle name="Comma [0] 7 6 2 9 2 4" xfId="6085" xr:uid="{5D1FF7D9-0227-4DF8-B97C-80CC6B197109}"/>
    <cellStyle name="Comma [0] 7 6 2 9 2 4 2" xfId="21495" xr:uid="{14711953-037B-4FC5-933D-E9238B990706}"/>
    <cellStyle name="Comma [0] 7 6 2 9 2 5" xfId="11228" xr:uid="{CDA0024A-43C9-4479-8A85-AF4D0CD60943}"/>
    <cellStyle name="Comma [0] 7 6 2 9 2 5 2" xfId="26638" xr:uid="{B2DFE3DB-76A1-4936-8C36-7DD5E24BF945}"/>
    <cellStyle name="Comma [0] 7 6 2 9 2 6" xfId="16369" xr:uid="{D79011B3-A13D-4E97-9010-ECE07B524D3F}"/>
    <cellStyle name="Comma [0] 7 6 2 9 3" xfId="1579" xr:uid="{9433A435-723E-4238-A92B-B0E6137376E1}"/>
    <cellStyle name="Comma [0] 7 6 2 9 3 2" xfId="4147" xr:uid="{1E12E67A-B8F6-49A0-AAD2-4B958DC88E31}"/>
    <cellStyle name="Comma [0] 7 6 2 9 3 2 2" xfId="9273" xr:uid="{C7A353E6-2413-411C-8DC3-2CE14329798D}"/>
    <cellStyle name="Comma [0] 7 6 2 9 3 2 2 2" xfId="24683" xr:uid="{4174DEFA-A35A-466A-9BE8-8CFB65415AA0}"/>
    <cellStyle name="Comma [0] 7 6 2 9 3 2 3" xfId="14416" xr:uid="{A6478361-C099-484C-97C1-1FEAF18BD331}"/>
    <cellStyle name="Comma [0] 7 6 2 9 3 2 3 2" xfId="29826" xr:uid="{E7CD2B52-BB7A-434F-8EA7-0635005425E8}"/>
    <cellStyle name="Comma [0] 7 6 2 9 3 2 4" xfId="19557" xr:uid="{6A19BBC6-696F-464F-BDC5-AA97CD527542}"/>
    <cellStyle name="Comma [0] 7 6 2 9 3 3" xfId="6725" xr:uid="{C684DCB1-EEA4-45F3-8F2D-86F90D2CD337}"/>
    <cellStyle name="Comma [0] 7 6 2 9 3 3 2" xfId="22135" xr:uid="{0DD26D96-84B4-48EC-9606-7A16678D08D8}"/>
    <cellStyle name="Comma [0] 7 6 2 9 3 4" xfId="11868" xr:uid="{0B7247BC-06C0-4100-8A7D-8B2AF3BC341A}"/>
    <cellStyle name="Comma [0] 7 6 2 9 3 4 2" xfId="27278" xr:uid="{870D943C-7639-479B-A8C1-A360C5CEC2E9}"/>
    <cellStyle name="Comma [0] 7 6 2 9 3 5" xfId="17009" xr:uid="{B1A32D61-B82F-4EEA-9CFB-640B8C177080}"/>
    <cellStyle name="Comma [0] 7 6 2 9 4" xfId="2896" xr:uid="{6108EB13-A964-47FE-B608-AC2E8A74C456}"/>
    <cellStyle name="Comma [0] 7 6 2 9 4 2" xfId="8022" xr:uid="{500E8DD1-0C3E-4A20-8CC8-6A81A97DFB5A}"/>
    <cellStyle name="Comma [0] 7 6 2 9 4 2 2" xfId="23432" xr:uid="{B36FA07B-E6D2-4F49-B2E9-DFF5E907F3F4}"/>
    <cellStyle name="Comma [0] 7 6 2 9 4 3" xfId="13165" xr:uid="{6035D78A-0017-4B6B-AC0F-6EA8BBD0220C}"/>
    <cellStyle name="Comma [0] 7 6 2 9 4 3 2" xfId="28575" xr:uid="{ED304CDA-80D5-4835-A3DF-F4F8B6E006E8}"/>
    <cellStyle name="Comma [0] 7 6 2 9 4 4" xfId="18306" xr:uid="{E92D2E1F-D2FA-4735-B559-B6787C215C5C}"/>
    <cellStyle name="Comma [0] 7 6 2 9 5" xfId="5474" xr:uid="{3EBA0D57-ED3D-4534-A1AF-3F5B7BF6F89E}"/>
    <cellStyle name="Comma [0] 7 6 2 9 5 2" xfId="20884" xr:uid="{30F4E595-E33B-4B01-AFFD-AFDE99D45845}"/>
    <cellStyle name="Comma [0] 7 6 2 9 6" xfId="10617" xr:uid="{1A16D8D2-AA6B-49F8-8E34-3E68F6AE5444}"/>
    <cellStyle name="Comma [0] 7 6 2 9 6 2" xfId="26027" xr:uid="{71856CA1-1A63-4127-9755-4F17B613E6D7}"/>
    <cellStyle name="Comma [0] 7 6 2 9 7" xfId="15758" xr:uid="{FBA543A7-A856-482C-B15C-72F063FD1EA0}"/>
    <cellStyle name="Comma [0] 7 6 3" xfId="29" xr:uid="{04ACA5F1-DD3F-418D-BD60-6181D4261DF5}"/>
    <cellStyle name="Comma [0] 7 6 3 10" xfId="15471" xr:uid="{A8246E16-1AE4-43B7-921E-D701C7EDE15C}"/>
    <cellStyle name="Comma [0] 7 6 3 2" xfId="108" xr:uid="{5246501A-2EF5-4E99-89AD-ADEFB6CCC12B}"/>
    <cellStyle name="Comma [0] 7 6 3 2 2" xfId="251" xr:uid="{95662B7A-BFAF-4445-9588-94A7EE9F7821}"/>
    <cellStyle name="Comma [0] 7 6 3 2 2 2" xfId="547" xr:uid="{3A8297DD-2D37-4690-86D2-0AD85D6B3DD5}"/>
    <cellStyle name="Comma [0] 7 6 3 2 2 2 2" xfId="1159" xr:uid="{D09F61C0-9DD8-4EC9-BF40-13320A502088}"/>
    <cellStyle name="Comma [0] 7 6 3 2 2 2 2 2" xfId="2411" xr:uid="{680BDD3E-17A7-4432-86C2-4B6045446651}"/>
    <cellStyle name="Comma [0] 7 6 3 2 2 2 2 2 2" xfId="4979" xr:uid="{BAA3F057-1BFB-493D-B833-FB5310356F3C}"/>
    <cellStyle name="Comma [0] 7 6 3 2 2 2 2 2 2 2" xfId="10105" xr:uid="{CE9F3D84-0686-47D8-9CA2-4449A377B858}"/>
    <cellStyle name="Comma [0] 7 6 3 2 2 2 2 2 2 2 2" xfId="25515" xr:uid="{03EE4B56-9074-4CDC-8126-D55FFD507DE3}"/>
    <cellStyle name="Comma [0] 7 6 3 2 2 2 2 2 2 3" xfId="15248" xr:uid="{8F13B3FF-4F2F-4E0E-A1F0-52E59DE3313F}"/>
    <cellStyle name="Comma [0] 7 6 3 2 2 2 2 2 2 3 2" xfId="30658" xr:uid="{48E31057-A5B0-448D-822E-62DEE0949F37}"/>
    <cellStyle name="Comma [0] 7 6 3 2 2 2 2 2 2 4" xfId="20389" xr:uid="{42CB98A9-2C5E-4B49-B282-14E3A455A3DA}"/>
    <cellStyle name="Comma [0] 7 6 3 2 2 2 2 2 3" xfId="7557" xr:uid="{6A9CBFC0-801A-43F5-9816-617ECA57EBFC}"/>
    <cellStyle name="Comma [0] 7 6 3 2 2 2 2 2 3 2" xfId="22967" xr:uid="{040096DE-B57C-4743-9BA9-6D31773CFCE8}"/>
    <cellStyle name="Comma [0] 7 6 3 2 2 2 2 2 4" xfId="12700" xr:uid="{A4AC746F-D04D-4337-8E11-B8252E6526F6}"/>
    <cellStyle name="Comma [0] 7 6 3 2 2 2 2 2 4 2" xfId="28110" xr:uid="{AF00C3C7-A05F-413D-8A24-1D9D0E8462C0}"/>
    <cellStyle name="Comma [0] 7 6 3 2 2 2 2 2 5" xfId="17841" xr:uid="{038965AB-2B81-4BB1-85C7-3B6487916ECF}"/>
    <cellStyle name="Comma [0] 7 6 3 2 2 2 2 3" xfId="3728" xr:uid="{132D12D4-A457-46B8-BB33-E30C5585BB23}"/>
    <cellStyle name="Comma [0] 7 6 3 2 2 2 2 3 2" xfId="8854" xr:uid="{C30ABD92-F645-4129-80A3-F278BE934613}"/>
    <cellStyle name="Comma [0] 7 6 3 2 2 2 2 3 2 2" xfId="24264" xr:uid="{7C5AB7BC-809B-4EBC-994E-0451F1D71272}"/>
    <cellStyle name="Comma [0] 7 6 3 2 2 2 2 3 3" xfId="13997" xr:uid="{EA25D93B-AE58-4C43-B04D-20D9076C87B6}"/>
    <cellStyle name="Comma [0] 7 6 3 2 2 2 2 3 3 2" xfId="29407" xr:uid="{482B4CBF-315E-4BDD-AC9D-2BE5E7BAA96B}"/>
    <cellStyle name="Comma [0] 7 6 3 2 2 2 2 3 4" xfId="19138" xr:uid="{8B2F4BB5-489D-4318-BBB5-8AB5989340BD}"/>
    <cellStyle name="Comma [0] 7 6 3 2 2 2 2 4" xfId="6306" xr:uid="{A4E1E2C4-29CC-4F50-9528-AB445B410B7F}"/>
    <cellStyle name="Comma [0] 7 6 3 2 2 2 2 4 2" xfId="21716" xr:uid="{9A2C47D2-CB08-447F-9F08-08DB7944DAB7}"/>
    <cellStyle name="Comma [0] 7 6 3 2 2 2 2 5" xfId="11449" xr:uid="{E4FE5D07-A17B-4E6B-AFB8-22B2B99D87DD}"/>
    <cellStyle name="Comma [0] 7 6 3 2 2 2 2 5 2" xfId="26859" xr:uid="{4FFF6C81-71DD-4C03-BFD8-66CA9FFBD1B2}"/>
    <cellStyle name="Comma [0] 7 6 3 2 2 2 2 6" xfId="16590" xr:uid="{B90E3D6E-5B0B-4EFC-B474-6BF450447E4D}"/>
    <cellStyle name="Comma [0] 7 6 3 2 2 2 3" xfId="1800" xr:uid="{4B0A3F69-84B1-4907-8563-320157A29A18}"/>
    <cellStyle name="Comma [0] 7 6 3 2 2 2 3 2" xfId="4368" xr:uid="{22FAA2FA-8C99-40BC-B9D5-EC1EAE968821}"/>
    <cellStyle name="Comma [0] 7 6 3 2 2 2 3 2 2" xfId="9494" xr:uid="{00A67F3A-4FEE-4445-8953-9CDB2138FEE8}"/>
    <cellStyle name="Comma [0] 7 6 3 2 2 2 3 2 2 2" xfId="24904" xr:uid="{6F0FF947-7DFE-4846-A9D6-EEC07166ADC6}"/>
    <cellStyle name="Comma [0] 7 6 3 2 2 2 3 2 3" xfId="14637" xr:uid="{DC05D22C-DF34-461F-86BB-72C4D69A057F}"/>
    <cellStyle name="Comma [0] 7 6 3 2 2 2 3 2 3 2" xfId="30047" xr:uid="{71EE8B9E-B156-41A8-AB73-5BB0FCFD1FDB}"/>
    <cellStyle name="Comma [0] 7 6 3 2 2 2 3 2 4" xfId="19778" xr:uid="{424CF021-2FF6-4125-8CD5-4D5AAF7D3F6A}"/>
    <cellStyle name="Comma [0] 7 6 3 2 2 2 3 3" xfId="6946" xr:uid="{42C00D4D-D8FA-4E70-A49F-0E8A338C4CD3}"/>
    <cellStyle name="Comma [0] 7 6 3 2 2 2 3 3 2" xfId="22356" xr:uid="{ED73FB1E-746E-48FD-9412-DAAB8EA5B4C8}"/>
    <cellStyle name="Comma [0] 7 6 3 2 2 2 3 4" xfId="12089" xr:uid="{A322E767-FF45-4869-AA1B-F77615C1D71B}"/>
    <cellStyle name="Comma [0] 7 6 3 2 2 2 3 4 2" xfId="27499" xr:uid="{BD50F354-9BD0-412E-B0A0-501AC8AEED08}"/>
    <cellStyle name="Comma [0] 7 6 3 2 2 2 3 5" xfId="17230" xr:uid="{443A2168-70BB-4C11-9CCB-8E8C999A0A8C}"/>
    <cellStyle name="Comma [0] 7 6 3 2 2 2 4" xfId="3117" xr:uid="{4139732B-FA60-434F-9EF7-4261731FD76B}"/>
    <cellStyle name="Comma [0] 7 6 3 2 2 2 4 2" xfId="8243" xr:uid="{BB4614E7-9FE5-4ADD-9A7C-27B32C7DE17D}"/>
    <cellStyle name="Comma [0] 7 6 3 2 2 2 4 2 2" xfId="23653" xr:uid="{F24895B3-EFDA-4E46-8666-C22302B950D2}"/>
    <cellStyle name="Comma [0] 7 6 3 2 2 2 4 3" xfId="13386" xr:uid="{E404EAB4-7A83-4317-B90A-55D264C645DD}"/>
    <cellStyle name="Comma [0] 7 6 3 2 2 2 4 3 2" xfId="28796" xr:uid="{A00B3E29-3AFB-4BFE-920B-81640A7A0007}"/>
    <cellStyle name="Comma [0] 7 6 3 2 2 2 4 4" xfId="18527" xr:uid="{EB5249EA-A954-4DEC-8607-F70648FE435E}"/>
    <cellStyle name="Comma [0] 7 6 3 2 2 2 5" xfId="5695" xr:uid="{2F4A7998-B538-49CB-A2A3-72FEF51CAF35}"/>
    <cellStyle name="Comma [0] 7 6 3 2 2 2 5 2" xfId="21105" xr:uid="{517D6147-3AE1-4096-88BC-D72EC94FCE8B}"/>
    <cellStyle name="Comma [0] 7 6 3 2 2 2 6" xfId="10838" xr:uid="{3B68FA0B-B536-4C86-A000-527183C550BF}"/>
    <cellStyle name="Comma [0] 7 6 3 2 2 2 6 2" xfId="26248" xr:uid="{7DD3526F-1128-4477-A803-E1C80429515E}"/>
    <cellStyle name="Comma [0] 7 6 3 2 2 2 7" xfId="15979" xr:uid="{DCD86985-0191-4283-AA40-2EDD6631D09C}"/>
    <cellStyle name="Comma [0] 7 6 3 2 2 3" xfId="864" xr:uid="{D728FEEC-96DE-48DD-B407-85FDBF314F3D}"/>
    <cellStyle name="Comma [0] 7 6 3 2 2 3 2" xfId="2116" xr:uid="{EDBB597C-39F1-4A62-9430-58719122CD39}"/>
    <cellStyle name="Comma [0] 7 6 3 2 2 3 2 2" xfId="4684" xr:uid="{60B83EAE-D6B3-464D-9D35-4D8364BC7586}"/>
    <cellStyle name="Comma [0] 7 6 3 2 2 3 2 2 2" xfId="9810" xr:uid="{492D191D-B225-42F7-84EA-7A9ABE1E3315}"/>
    <cellStyle name="Comma [0] 7 6 3 2 2 3 2 2 2 2" xfId="25220" xr:uid="{3B35A4C7-9316-4C3B-BB5E-27232092B44B}"/>
    <cellStyle name="Comma [0] 7 6 3 2 2 3 2 2 3" xfId="14953" xr:uid="{1F1A6BD4-E48C-4986-AAF8-C99921588339}"/>
    <cellStyle name="Comma [0] 7 6 3 2 2 3 2 2 3 2" xfId="30363" xr:uid="{CE6D3A8F-DEC2-4EBE-8FB6-D8A2EC4AC15F}"/>
    <cellStyle name="Comma [0] 7 6 3 2 2 3 2 2 4" xfId="20094" xr:uid="{205D09F3-9320-42A6-805C-1C445CE12AD8}"/>
    <cellStyle name="Comma [0] 7 6 3 2 2 3 2 3" xfId="7262" xr:uid="{E91BA82B-AC63-4939-BDB6-DDF6C314CB9E}"/>
    <cellStyle name="Comma [0] 7 6 3 2 2 3 2 3 2" xfId="22672" xr:uid="{547C59B5-5730-4677-8547-A4447FE5280F}"/>
    <cellStyle name="Comma [0] 7 6 3 2 2 3 2 4" xfId="12405" xr:uid="{7025F325-6EBA-4214-BD80-2D85A935B8AE}"/>
    <cellStyle name="Comma [0] 7 6 3 2 2 3 2 4 2" xfId="27815" xr:uid="{243C2568-775D-4F48-BD01-092174F10096}"/>
    <cellStyle name="Comma [0] 7 6 3 2 2 3 2 5" xfId="17546" xr:uid="{D07AF4BE-84A1-4EC2-828E-08A0440DA56F}"/>
    <cellStyle name="Comma [0] 7 6 3 2 2 3 3" xfId="3433" xr:uid="{3E8C3909-C216-4832-9A24-6B2391FB6A2B}"/>
    <cellStyle name="Comma [0] 7 6 3 2 2 3 3 2" xfId="8559" xr:uid="{25D610F2-A890-42F3-9F93-C4DC425BF8FF}"/>
    <cellStyle name="Comma [0] 7 6 3 2 2 3 3 2 2" xfId="23969" xr:uid="{E364EED8-21D7-49D8-9D3C-6CF6E4411B4D}"/>
    <cellStyle name="Comma [0] 7 6 3 2 2 3 3 3" xfId="13702" xr:uid="{ED535955-3671-459C-9C35-45442044F4A2}"/>
    <cellStyle name="Comma [0] 7 6 3 2 2 3 3 3 2" xfId="29112" xr:uid="{8079E039-A7B2-448B-B67A-8A6F680E3C8F}"/>
    <cellStyle name="Comma [0] 7 6 3 2 2 3 3 4" xfId="18843" xr:uid="{716C8F15-8E8D-4496-8695-9DC5CC9B21DA}"/>
    <cellStyle name="Comma [0] 7 6 3 2 2 3 4" xfId="6011" xr:uid="{5D615802-8E08-4768-9096-6C4EFEB6F0B0}"/>
    <cellStyle name="Comma [0] 7 6 3 2 2 3 4 2" xfId="21421" xr:uid="{B986C3CA-CCB7-4C53-8DAB-B051FA85E4C4}"/>
    <cellStyle name="Comma [0] 7 6 3 2 2 3 5" xfId="11154" xr:uid="{A311A1C9-FBBA-4C84-A1A3-3441EFEC5350}"/>
    <cellStyle name="Comma [0] 7 6 3 2 2 3 5 2" xfId="26564" xr:uid="{165A9D98-C8A6-41A8-B2FE-C1FE2FA3E6A3}"/>
    <cellStyle name="Comma [0] 7 6 3 2 2 3 6" xfId="16295" xr:uid="{6D7812FA-9D17-4D0F-A712-1502B77F467A}"/>
    <cellStyle name="Comma [0] 7 6 3 2 2 4" xfId="1505" xr:uid="{3B6CD631-06D2-42E7-B61F-5B509CFEDDA8}"/>
    <cellStyle name="Comma [0] 7 6 3 2 2 4 2" xfId="4073" xr:uid="{A9485867-B6ED-4B7F-BC73-7B627414210D}"/>
    <cellStyle name="Comma [0] 7 6 3 2 2 4 2 2" xfId="9199" xr:uid="{21703A94-8329-49A8-9CA3-34A0965CD92B}"/>
    <cellStyle name="Comma [0] 7 6 3 2 2 4 2 2 2" xfId="24609" xr:uid="{D0944BE2-ED7D-4F49-8E74-10F70689CF2D}"/>
    <cellStyle name="Comma [0] 7 6 3 2 2 4 2 3" xfId="14342" xr:uid="{A4484E2B-B8A4-4194-8B04-520D0E7CA23C}"/>
    <cellStyle name="Comma [0] 7 6 3 2 2 4 2 3 2" xfId="29752" xr:uid="{96E8F149-6BA5-4F04-9C67-92A984D1B81A}"/>
    <cellStyle name="Comma [0] 7 6 3 2 2 4 2 4" xfId="19483" xr:uid="{163FE915-03A4-492E-B666-FEFCC2925A9E}"/>
    <cellStyle name="Comma [0] 7 6 3 2 2 4 3" xfId="6651" xr:uid="{397E8FC5-B974-45CA-A3C3-6AFD8F0F985F}"/>
    <cellStyle name="Comma [0] 7 6 3 2 2 4 3 2" xfId="22061" xr:uid="{0CEF10CA-FAD7-4532-8FBA-954ECDF33A73}"/>
    <cellStyle name="Comma [0] 7 6 3 2 2 4 4" xfId="11794" xr:uid="{6CC3C5B2-D387-45F6-99FB-D07765AB1B30}"/>
    <cellStyle name="Comma [0] 7 6 3 2 2 4 4 2" xfId="27204" xr:uid="{33C04D65-3ADD-4D61-8D21-C7595FE32064}"/>
    <cellStyle name="Comma [0] 7 6 3 2 2 4 5" xfId="16935" xr:uid="{E0289CAE-552C-4300-99BB-65E7A84C10AC}"/>
    <cellStyle name="Comma [0] 7 6 3 2 2 5" xfId="2822" xr:uid="{3D5C5078-C1A5-4B02-82B0-B10C8E5605B9}"/>
    <cellStyle name="Comma [0] 7 6 3 2 2 5 2" xfId="7948" xr:uid="{62C22B35-9D47-4B6C-A613-B7316A61CCD6}"/>
    <cellStyle name="Comma [0] 7 6 3 2 2 5 2 2" xfId="23358" xr:uid="{07DD975F-D2AB-4E63-9784-832919882F2C}"/>
    <cellStyle name="Comma [0] 7 6 3 2 2 5 3" xfId="13091" xr:uid="{23D9247D-BEC5-4EE5-8752-C7E0B271A296}"/>
    <cellStyle name="Comma [0] 7 6 3 2 2 5 3 2" xfId="28501" xr:uid="{5E5ED651-9D12-46AB-89C3-38F8FFF03E97}"/>
    <cellStyle name="Comma [0] 7 6 3 2 2 5 4" xfId="18232" xr:uid="{BA40EE8B-6148-400F-BFB5-43F7A47CCDC9}"/>
    <cellStyle name="Comma [0] 7 6 3 2 2 6" xfId="5400" xr:uid="{6373B429-4CB1-4BA8-8F8B-0697538A1AC9}"/>
    <cellStyle name="Comma [0] 7 6 3 2 2 6 2" xfId="20810" xr:uid="{9CD936B4-CFB1-4C41-B98B-31F64FBAE920}"/>
    <cellStyle name="Comma [0] 7 6 3 2 2 7" xfId="10543" xr:uid="{D2D5B5A1-39F5-4CBA-BA1D-A66652DFB184}"/>
    <cellStyle name="Comma [0] 7 6 3 2 2 7 2" xfId="25953" xr:uid="{6347325C-7C26-49FE-B36A-4BA8907946A0}"/>
    <cellStyle name="Comma [0] 7 6 3 2 2 8" xfId="15684" xr:uid="{ECD3DA91-E446-41DC-955A-B1377DAAE51C}"/>
    <cellStyle name="Comma [0] 7 6 3 2 3" xfId="405" xr:uid="{61481C8C-3EC2-401A-8E00-BF51C2C36F1C}"/>
    <cellStyle name="Comma [0] 7 6 3 2 3 2" xfId="1017" xr:uid="{3F7E69F8-6D28-4525-A193-D6B7C0C4B380}"/>
    <cellStyle name="Comma [0] 7 6 3 2 3 2 2" xfId="2269" xr:uid="{F6BD415E-2E7A-48FB-95DD-E961F4A2B931}"/>
    <cellStyle name="Comma [0] 7 6 3 2 3 2 2 2" xfId="4837" xr:uid="{40930D73-3F41-4D0E-845F-3B9D1FF2EC46}"/>
    <cellStyle name="Comma [0] 7 6 3 2 3 2 2 2 2" xfId="9963" xr:uid="{8C651571-8223-4FA4-853A-E7A8CFC23309}"/>
    <cellStyle name="Comma [0] 7 6 3 2 3 2 2 2 2 2" xfId="25373" xr:uid="{25BF9F18-7FB1-499C-AA43-6ECDE2F9F4D1}"/>
    <cellStyle name="Comma [0] 7 6 3 2 3 2 2 2 3" xfId="15106" xr:uid="{6BB91039-0DFB-4D3A-98AB-397D7D7D296C}"/>
    <cellStyle name="Comma [0] 7 6 3 2 3 2 2 2 3 2" xfId="30516" xr:uid="{9577ADEC-95C1-4D5F-B024-9C41A8731CB0}"/>
    <cellStyle name="Comma [0] 7 6 3 2 3 2 2 2 4" xfId="20247" xr:uid="{CBE656D8-8B62-47AF-83DC-AED6DB2A2E2F}"/>
    <cellStyle name="Comma [0] 7 6 3 2 3 2 2 3" xfId="7415" xr:uid="{CD1C0AFE-BA0C-4996-A39D-0DD811B9D781}"/>
    <cellStyle name="Comma [0] 7 6 3 2 3 2 2 3 2" xfId="22825" xr:uid="{76897F74-73CB-452D-BD14-15FE117741CF}"/>
    <cellStyle name="Comma [0] 7 6 3 2 3 2 2 4" xfId="12558" xr:uid="{5854AB5C-852A-440B-A757-BD0BB358DF5D}"/>
    <cellStyle name="Comma [0] 7 6 3 2 3 2 2 4 2" xfId="27968" xr:uid="{4775E4E1-FA24-4056-80EE-86DAFF9FE85A}"/>
    <cellStyle name="Comma [0] 7 6 3 2 3 2 2 5" xfId="17699" xr:uid="{D88127CE-DA3F-47A4-BC0E-7C8120BC9E54}"/>
    <cellStyle name="Comma [0] 7 6 3 2 3 2 3" xfId="3586" xr:uid="{F1E5A24D-4FEE-4494-8004-45A029687AAE}"/>
    <cellStyle name="Comma [0] 7 6 3 2 3 2 3 2" xfId="8712" xr:uid="{831DC8BD-7CFF-401B-BBC2-6D39D8B688A4}"/>
    <cellStyle name="Comma [0] 7 6 3 2 3 2 3 2 2" xfId="24122" xr:uid="{C7AB5B15-3476-48D6-A967-7BAF6C9DA067}"/>
    <cellStyle name="Comma [0] 7 6 3 2 3 2 3 3" xfId="13855" xr:uid="{3C26E32F-302A-4D0F-B101-E2EB67C66467}"/>
    <cellStyle name="Comma [0] 7 6 3 2 3 2 3 3 2" xfId="29265" xr:uid="{8987B074-3792-41C8-A18A-0B783048C3C0}"/>
    <cellStyle name="Comma [0] 7 6 3 2 3 2 3 4" xfId="18996" xr:uid="{6717A720-C706-4B7B-916C-447C6C6E56E3}"/>
    <cellStyle name="Comma [0] 7 6 3 2 3 2 4" xfId="6164" xr:uid="{7EBAFBA1-8CB9-461E-AAF7-A74D94791B69}"/>
    <cellStyle name="Comma [0] 7 6 3 2 3 2 4 2" xfId="21574" xr:uid="{9BC33D29-6B1A-4AE7-8888-25F75C1A8EB5}"/>
    <cellStyle name="Comma [0] 7 6 3 2 3 2 5" xfId="11307" xr:uid="{B4997465-485F-4DD4-90AB-0E66E01854F0}"/>
    <cellStyle name="Comma [0] 7 6 3 2 3 2 5 2" xfId="26717" xr:uid="{533BC2DC-5BAC-4A3D-A39F-753036E401B6}"/>
    <cellStyle name="Comma [0] 7 6 3 2 3 2 6" xfId="16448" xr:uid="{315ABB0D-05EF-4194-AA19-678425FE5597}"/>
    <cellStyle name="Comma [0] 7 6 3 2 3 3" xfId="1658" xr:uid="{B47990C3-66D7-435D-812D-3BC003008658}"/>
    <cellStyle name="Comma [0] 7 6 3 2 3 3 2" xfId="4226" xr:uid="{48345B47-9AC2-478D-A1CB-51905E47E4A0}"/>
    <cellStyle name="Comma [0] 7 6 3 2 3 3 2 2" xfId="9352" xr:uid="{E405A9F7-17D4-4191-A0BB-4A91D544FFA4}"/>
    <cellStyle name="Comma [0] 7 6 3 2 3 3 2 2 2" xfId="24762" xr:uid="{7997FA4F-953A-4C45-A570-7F52A356BB67}"/>
    <cellStyle name="Comma [0] 7 6 3 2 3 3 2 3" xfId="14495" xr:uid="{B25128C9-4B69-44BC-8BBB-C96B0282E42C}"/>
    <cellStyle name="Comma [0] 7 6 3 2 3 3 2 3 2" xfId="29905" xr:uid="{DB2A6171-517B-4519-B5B2-9F34DE6AF15D}"/>
    <cellStyle name="Comma [0] 7 6 3 2 3 3 2 4" xfId="19636" xr:uid="{5334208D-00E9-47C6-9F3F-59DCABA84ECB}"/>
    <cellStyle name="Comma [0] 7 6 3 2 3 3 3" xfId="6804" xr:uid="{A5A68ADE-F177-4D02-B117-054EAC495AE1}"/>
    <cellStyle name="Comma [0] 7 6 3 2 3 3 3 2" xfId="22214" xr:uid="{B62BEF98-6C31-41F3-B440-1DDEA2904CD7}"/>
    <cellStyle name="Comma [0] 7 6 3 2 3 3 4" xfId="11947" xr:uid="{394D38CD-7122-4A1F-B192-9DC4930212D9}"/>
    <cellStyle name="Comma [0] 7 6 3 2 3 3 4 2" xfId="27357" xr:uid="{5A7EFC3B-D4C4-48FF-B2B9-6E9C38B30E42}"/>
    <cellStyle name="Comma [0] 7 6 3 2 3 3 5" xfId="17088" xr:uid="{EE8EF553-E523-46BE-89DF-5507EA4E63DB}"/>
    <cellStyle name="Comma [0] 7 6 3 2 3 4" xfId="2975" xr:uid="{8F5B7D3E-4FA1-47E2-9E59-C952284481B4}"/>
    <cellStyle name="Comma [0] 7 6 3 2 3 4 2" xfId="8101" xr:uid="{2BD6D22C-EB9C-4FA7-8E37-01F797C3CA60}"/>
    <cellStyle name="Comma [0] 7 6 3 2 3 4 2 2" xfId="23511" xr:uid="{4EA7DFA7-2F01-4010-B6BF-4B119956D7A7}"/>
    <cellStyle name="Comma [0] 7 6 3 2 3 4 3" xfId="13244" xr:uid="{895D2ED5-7FA7-4CEF-8982-1AF95A0014C0}"/>
    <cellStyle name="Comma [0] 7 6 3 2 3 4 3 2" xfId="28654" xr:uid="{FAE16320-7834-4B23-A682-12D8BDC7E61B}"/>
    <cellStyle name="Comma [0] 7 6 3 2 3 4 4" xfId="18385" xr:uid="{0E58DC3F-0AB5-423D-AF35-E75FAFF32D23}"/>
    <cellStyle name="Comma [0] 7 6 3 2 3 5" xfId="5553" xr:uid="{24AC293F-677B-4E92-996A-35B4ABC3569D}"/>
    <cellStyle name="Comma [0] 7 6 3 2 3 5 2" xfId="20963" xr:uid="{FAA14FC4-1075-4CAB-BA2C-D148012FA638}"/>
    <cellStyle name="Comma [0] 7 6 3 2 3 6" xfId="10696" xr:uid="{FE2B20F6-7176-4A9F-A9FE-2109720182F3}"/>
    <cellStyle name="Comma [0] 7 6 3 2 3 6 2" xfId="26106" xr:uid="{25F9E243-9591-4DE7-9A3A-29F2DC1D3F50}"/>
    <cellStyle name="Comma [0] 7 6 3 2 3 7" xfId="15837" xr:uid="{A74D4E7B-12A6-4A96-9A37-FA51EB3C0587}"/>
    <cellStyle name="Comma [0] 7 6 3 2 4" xfId="722" xr:uid="{4E41FBF1-3351-4EF2-A414-535F04AF81EF}"/>
    <cellStyle name="Comma [0] 7 6 3 2 4 2" xfId="1974" xr:uid="{71A8018F-2185-44E6-8FC6-EF7E4DF59000}"/>
    <cellStyle name="Comma [0] 7 6 3 2 4 2 2" xfId="4542" xr:uid="{035E7517-4BF0-456D-929A-F01FF35691C8}"/>
    <cellStyle name="Comma [0] 7 6 3 2 4 2 2 2" xfId="9668" xr:uid="{9F62AEE9-1CE5-4018-87BB-398C164629DB}"/>
    <cellStyle name="Comma [0] 7 6 3 2 4 2 2 2 2" xfId="25078" xr:uid="{3062775B-24CA-483B-92BA-4BC0B3D26F7C}"/>
    <cellStyle name="Comma [0] 7 6 3 2 4 2 2 3" xfId="14811" xr:uid="{74D322D7-C9F9-4180-8B4E-FC2E62A3AF2F}"/>
    <cellStyle name="Comma [0] 7 6 3 2 4 2 2 3 2" xfId="30221" xr:uid="{A42CF85D-9F0C-42E7-997D-8BA79C3D525C}"/>
    <cellStyle name="Comma [0] 7 6 3 2 4 2 2 4" xfId="19952" xr:uid="{E0E50883-B6B0-4744-A5B0-84B8B9A584B9}"/>
    <cellStyle name="Comma [0] 7 6 3 2 4 2 3" xfId="7120" xr:uid="{93E8CCBE-6827-49F8-B9C4-E4028C440867}"/>
    <cellStyle name="Comma [0] 7 6 3 2 4 2 3 2" xfId="22530" xr:uid="{9D91F13C-5B8F-4478-A5DD-8FE0BDEFB81E}"/>
    <cellStyle name="Comma [0] 7 6 3 2 4 2 4" xfId="12263" xr:uid="{08C74875-D324-4874-BFC9-D3502A2E9124}"/>
    <cellStyle name="Comma [0] 7 6 3 2 4 2 4 2" xfId="27673" xr:uid="{8D2037E8-A4DB-4BA6-94B7-B1830E188900}"/>
    <cellStyle name="Comma [0] 7 6 3 2 4 2 5" xfId="17404" xr:uid="{2871B488-8A12-4C11-9DDF-60BAF906FB08}"/>
    <cellStyle name="Comma [0] 7 6 3 2 4 3" xfId="3291" xr:uid="{80447B03-A18D-434F-93E2-1816E4AEEC69}"/>
    <cellStyle name="Comma [0] 7 6 3 2 4 3 2" xfId="8417" xr:uid="{A938DFF4-E27E-43C2-B90A-D922F8C98DBE}"/>
    <cellStyle name="Comma [0] 7 6 3 2 4 3 2 2" xfId="23827" xr:uid="{82830244-E726-46E3-B34A-372D3C876D01}"/>
    <cellStyle name="Comma [0] 7 6 3 2 4 3 3" xfId="13560" xr:uid="{6A7BF164-C5C7-456E-983A-BFD3BE1B1B72}"/>
    <cellStyle name="Comma [0] 7 6 3 2 4 3 3 2" xfId="28970" xr:uid="{BB8ABAAC-6A7B-4CBB-94C0-0FB496035B6A}"/>
    <cellStyle name="Comma [0] 7 6 3 2 4 3 4" xfId="18701" xr:uid="{21104F06-8A85-4D9F-8F0E-E42AC950E057}"/>
    <cellStyle name="Comma [0] 7 6 3 2 4 4" xfId="5869" xr:uid="{33A075E8-B75F-4FBC-BA2D-6BDB7086C66F}"/>
    <cellStyle name="Comma [0] 7 6 3 2 4 4 2" xfId="21279" xr:uid="{E0A0F5D8-FE9F-4ACA-BD50-040CE4149599}"/>
    <cellStyle name="Comma [0] 7 6 3 2 4 5" xfId="11012" xr:uid="{11CBADD8-8FAD-4293-B2E9-349D15871D4F}"/>
    <cellStyle name="Comma [0] 7 6 3 2 4 5 2" xfId="26422" xr:uid="{74ACBC76-CEEF-4FED-8B71-0692785DE05D}"/>
    <cellStyle name="Comma [0] 7 6 3 2 4 6" xfId="16153" xr:uid="{012B7E80-86F5-40C0-A1FC-EC2CE4B9413D}"/>
    <cellStyle name="Comma [0] 7 6 3 2 5" xfId="1363" xr:uid="{E650DAE3-D790-47FD-B6E3-BD7232B90F3F}"/>
    <cellStyle name="Comma [0] 7 6 3 2 5 2" xfId="3931" xr:uid="{BD551322-C71D-4FD0-93A8-6CA3894A0967}"/>
    <cellStyle name="Comma [0] 7 6 3 2 5 2 2" xfId="9057" xr:uid="{60C9B366-9D4D-4E25-862E-A31A89BCF74C}"/>
    <cellStyle name="Comma [0] 7 6 3 2 5 2 2 2" xfId="24467" xr:uid="{8948BF67-D777-4FE9-B447-CA627C71DA86}"/>
    <cellStyle name="Comma [0] 7 6 3 2 5 2 3" xfId="14200" xr:uid="{19EF0011-C939-450C-9137-8BDA322ADE66}"/>
    <cellStyle name="Comma [0] 7 6 3 2 5 2 3 2" xfId="29610" xr:uid="{B0B6F77B-59EE-441A-90A8-0574F56D56D8}"/>
    <cellStyle name="Comma [0] 7 6 3 2 5 2 4" xfId="19341" xr:uid="{6F8A4DE6-35F3-47F9-B447-7C31317469EB}"/>
    <cellStyle name="Comma [0] 7 6 3 2 5 3" xfId="6509" xr:uid="{F506D983-ED22-49A0-9AE2-4F0617746B4F}"/>
    <cellStyle name="Comma [0] 7 6 3 2 5 3 2" xfId="21919" xr:uid="{59167ADE-EAAF-4648-B74A-90E96E6E41DF}"/>
    <cellStyle name="Comma [0] 7 6 3 2 5 4" xfId="11652" xr:uid="{D75D0695-CCC0-4BB5-BC9F-51F365BB92FD}"/>
    <cellStyle name="Comma [0] 7 6 3 2 5 4 2" xfId="27062" xr:uid="{8DD5B95E-E83E-4A4F-861E-8BBC95D184E5}"/>
    <cellStyle name="Comma [0] 7 6 3 2 5 5" xfId="16793" xr:uid="{6D5CF2C9-B46E-4CA1-A220-CE1F58B74808}"/>
    <cellStyle name="Comma [0] 7 6 3 2 6" xfId="2680" xr:uid="{20C7E7E8-F647-4974-B7FF-8F96EA65ECEF}"/>
    <cellStyle name="Comma [0] 7 6 3 2 6 2" xfId="7806" xr:uid="{C3314D3C-5668-4436-86DF-4A4C24997227}"/>
    <cellStyle name="Comma [0] 7 6 3 2 6 2 2" xfId="23216" xr:uid="{60FEDA15-82BA-4356-BEC5-D9BE93BA55FD}"/>
    <cellStyle name="Comma [0] 7 6 3 2 6 3" xfId="12949" xr:uid="{81F6174D-70E4-4B1D-B7E9-C7856313C414}"/>
    <cellStyle name="Comma [0] 7 6 3 2 6 3 2" xfId="28359" xr:uid="{0C2D9577-2693-4D15-8306-515C5DF376D6}"/>
    <cellStyle name="Comma [0] 7 6 3 2 6 4" xfId="18090" xr:uid="{F80FE860-F4A9-4812-B31B-AD3397F44A83}"/>
    <cellStyle name="Comma [0] 7 6 3 2 7" xfId="5258" xr:uid="{BC14B092-AC71-444A-A9AA-A8D4796CB561}"/>
    <cellStyle name="Comma [0] 7 6 3 2 7 2" xfId="20668" xr:uid="{B1552D80-1D70-4756-AF6E-9383B6BCCFD5}"/>
    <cellStyle name="Comma [0] 7 6 3 2 8" xfId="10401" xr:uid="{95842799-E73D-42CE-A990-7CC72C48ED0C}"/>
    <cellStyle name="Comma [0] 7 6 3 2 8 2" xfId="25811" xr:uid="{9E666F77-45DB-40C3-8FBB-AAABD8B0221D}"/>
    <cellStyle name="Comma [0] 7 6 3 2 9" xfId="15542" xr:uid="{5FF8E8A4-91E3-4CBC-8E9E-AA3412B47C24}"/>
    <cellStyle name="Comma [0] 7 6 3 3" xfId="178" xr:uid="{12EF2159-D742-4EF3-AE44-C6FF302923C8}"/>
    <cellStyle name="Comma [0] 7 6 3 3 2" xfId="475" xr:uid="{6E13B2CC-1EF5-462E-A96B-6DA92CD81615}"/>
    <cellStyle name="Comma [0] 7 6 3 3 2 2" xfId="1087" xr:uid="{633E9227-173E-4B7D-ADF1-E73638D860F4}"/>
    <cellStyle name="Comma [0] 7 6 3 3 2 2 2" xfId="2339" xr:uid="{BAAFA167-F594-4257-8196-9D490B24D0BF}"/>
    <cellStyle name="Comma [0] 7 6 3 3 2 2 2 2" xfId="4907" xr:uid="{491CA665-349C-4859-BBAF-EE2AF76A23F7}"/>
    <cellStyle name="Comma [0] 7 6 3 3 2 2 2 2 2" xfId="10033" xr:uid="{5E2BD5EC-572F-4B41-8997-B95849B1327A}"/>
    <cellStyle name="Comma [0] 7 6 3 3 2 2 2 2 2 2" xfId="25443" xr:uid="{D3A4F526-D6DA-4160-A360-CA17C1F68385}"/>
    <cellStyle name="Comma [0] 7 6 3 3 2 2 2 2 3" xfId="15176" xr:uid="{034A6505-0A82-424C-9A38-23DBE617273A}"/>
    <cellStyle name="Comma [0] 7 6 3 3 2 2 2 2 3 2" xfId="30586" xr:uid="{59FD58DF-661F-429D-A8BF-25FD6283BA18}"/>
    <cellStyle name="Comma [0] 7 6 3 3 2 2 2 2 4" xfId="20317" xr:uid="{41A52DB2-4E00-4BF6-93B2-E60313A90951}"/>
    <cellStyle name="Comma [0] 7 6 3 3 2 2 2 3" xfId="7485" xr:uid="{1D359317-E0FF-4734-9775-E72843B8EA9C}"/>
    <cellStyle name="Comma [0] 7 6 3 3 2 2 2 3 2" xfId="22895" xr:uid="{BDCAD79D-85B0-43EE-9E57-38A571D804DF}"/>
    <cellStyle name="Comma [0] 7 6 3 3 2 2 2 4" xfId="12628" xr:uid="{AE0DD5A7-F443-44AE-A49E-21C579E9E8FB}"/>
    <cellStyle name="Comma [0] 7 6 3 3 2 2 2 4 2" xfId="28038" xr:uid="{9519F30C-4C21-4FF9-A123-E4020E536447}"/>
    <cellStyle name="Comma [0] 7 6 3 3 2 2 2 5" xfId="17769" xr:uid="{523BE2AD-0455-473D-83EA-30E228AD20FA}"/>
    <cellStyle name="Comma [0] 7 6 3 3 2 2 3" xfId="3656" xr:uid="{560A53D4-B54F-4929-9A45-2C36117734EC}"/>
    <cellStyle name="Comma [0] 7 6 3 3 2 2 3 2" xfId="8782" xr:uid="{68372778-20A8-4065-9B0D-42FDA8D71A32}"/>
    <cellStyle name="Comma [0] 7 6 3 3 2 2 3 2 2" xfId="24192" xr:uid="{44BB57B9-EAB2-40A5-965F-B8431686CA77}"/>
    <cellStyle name="Comma [0] 7 6 3 3 2 2 3 3" xfId="13925" xr:uid="{F9265EEF-7660-4C28-8246-73580894E7E4}"/>
    <cellStyle name="Comma [0] 7 6 3 3 2 2 3 3 2" xfId="29335" xr:uid="{286C9304-C33F-47F2-8BF2-D59FD8D27106}"/>
    <cellStyle name="Comma [0] 7 6 3 3 2 2 3 4" xfId="19066" xr:uid="{89A931C5-5E15-4857-855D-217A8018B548}"/>
    <cellStyle name="Comma [0] 7 6 3 3 2 2 4" xfId="6234" xr:uid="{101FCB81-ED06-4B18-A92C-675A5CD0B4BB}"/>
    <cellStyle name="Comma [0] 7 6 3 3 2 2 4 2" xfId="21644" xr:uid="{9873E38F-C754-4193-92F3-00A79844DD63}"/>
    <cellStyle name="Comma [0] 7 6 3 3 2 2 5" xfId="11377" xr:uid="{D634E4BE-ECDF-4564-A229-0C9E6C6A7AE1}"/>
    <cellStyle name="Comma [0] 7 6 3 3 2 2 5 2" xfId="26787" xr:uid="{8ECF5948-01F0-45F8-ABD7-328654908B89}"/>
    <cellStyle name="Comma [0] 7 6 3 3 2 2 6" xfId="16518" xr:uid="{402A79C3-84CF-4B6D-9181-A465C34759B3}"/>
    <cellStyle name="Comma [0] 7 6 3 3 2 3" xfId="1728" xr:uid="{3053F470-5C98-40D5-8462-1D8877C3022D}"/>
    <cellStyle name="Comma [0] 7 6 3 3 2 3 2" xfId="4296" xr:uid="{6F022975-9BCE-421D-A7B4-FBD8211940AE}"/>
    <cellStyle name="Comma [0] 7 6 3 3 2 3 2 2" xfId="9422" xr:uid="{E5EDBF57-3BAB-402B-AEE5-EB21D4A2692B}"/>
    <cellStyle name="Comma [0] 7 6 3 3 2 3 2 2 2" xfId="24832" xr:uid="{B6200EA4-BEB1-47B7-849C-4FFA5AC69610}"/>
    <cellStyle name="Comma [0] 7 6 3 3 2 3 2 3" xfId="14565" xr:uid="{787DEEDA-6812-41BC-BC6B-9BC1A87A81B0}"/>
    <cellStyle name="Comma [0] 7 6 3 3 2 3 2 3 2" xfId="29975" xr:uid="{A3E0C52A-5FC4-426A-BE8A-01D4FD54C970}"/>
    <cellStyle name="Comma [0] 7 6 3 3 2 3 2 4" xfId="19706" xr:uid="{E4E51D8B-E218-487B-AE0A-88D21026E93A}"/>
    <cellStyle name="Comma [0] 7 6 3 3 2 3 3" xfId="6874" xr:uid="{5BDEE7E2-9A5D-4F8C-8605-86865C4990DA}"/>
    <cellStyle name="Comma [0] 7 6 3 3 2 3 3 2" xfId="22284" xr:uid="{BAC9CD0E-F982-4C02-8226-2EBD240B7576}"/>
    <cellStyle name="Comma [0] 7 6 3 3 2 3 4" xfId="12017" xr:uid="{2F7FE5DB-3E2F-4B55-9BF5-B56377432E48}"/>
    <cellStyle name="Comma [0] 7 6 3 3 2 3 4 2" xfId="27427" xr:uid="{CA72F439-1C36-43DC-83DC-04B2A1E4F92F}"/>
    <cellStyle name="Comma [0] 7 6 3 3 2 3 5" xfId="17158" xr:uid="{560CA11C-676B-48D5-8949-146EA672D722}"/>
    <cellStyle name="Comma [0] 7 6 3 3 2 4" xfId="3045" xr:uid="{DB3BF8D0-2A7E-4565-A41B-E39D331B5244}"/>
    <cellStyle name="Comma [0] 7 6 3 3 2 4 2" xfId="8171" xr:uid="{A7DE23C0-7848-4CA6-BB3D-9E762CE27BBE}"/>
    <cellStyle name="Comma [0] 7 6 3 3 2 4 2 2" xfId="23581" xr:uid="{AEA51469-A8D0-4A51-A049-EEE9D619B7F7}"/>
    <cellStyle name="Comma [0] 7 6 3 3 2 4 3" xfId="13314" xr:uid="{E2555541-2A3E-47B8-B432-9BEAE48DFD10}"/>
    <cellStyle name="Comma [0] 7 6 3 3 2 4 3 2" xfId="28724" xr:uid="{F5B4728D-5594-4E10-90CD-4ED276087270}"/>
    <cellStyle name="Comma [0] 7 6 3 3 2 4 4" xfId="18455" xr:uid="{22F8002A-72BF-4214-AAB9-F997350F29F9}"/>
    <cellStyle name="Comma [0] 7 6 3 3 2 5" xfId="5623" xr:uid="{46B88464-CB78-44DB-BF1D-EA5DA1C4D3EA}"/>
    <cellStyle name="Comma [0] 7 6 3 3 2 5 2" xfId="21033" xr:uid="{6EB0F05C-5B76-45C0-AF97-6D7C87BF6E54}"/>
    <cellStyle name="Comma [0] 7 6 3 3 2 6" xfId="10766" xr:uid="{BC53F87F-EE60-4A05-9B81-99DD52EC427A}"/>
    <cellStyle name="Comma [0] 7 6 3 3 2 6 2" xfId="26176" xr:uid="{4DAB011F-85E5-4502-94F1-1EB9DFA7452F}"/>
    <cellStyle name="Comma [0] 7 6 3 3 2 7" xfId="15907" xr:uid="{B0023D52-BE58-4C74-8BE9-21FD707782AF}"/>
    <cellStyle name="Comma [0] 7 6 3 3 3" xfId="792" xr:uid="{C836C3C6-6388-4884-A5F6-E85A36CC9B29}"/>
    <cellStyle name="Comma [0] 7 6 3 3 3 2" xfId="2044" xr:uid="{9F314F9D-5AC0-4424-A7F9-ACE1B6E98FA4}"/>
    <cellStyle name="Comma [0] 7 6 3 3 3 2 2" xfId="4612" xr:uid="{5AD301FF-3085-41E3-B76B-70E09EA719E2}"/>
    <cellStyle name="Comma [0] 7 6 3 3 3 2 2 2" xfId="9738" xr:uid="{9A8273D4-59D9-4D26-B30B-B2876B582626}"/>
    <cellStyle name="Comma [0] 7 6 3 3 3 2 2 2 2" xfId="25148" xr:uid="{2D15EAA6-A96E-4640-BBBC-8360B43EB918}"/>
    <cellStyle name="Comma [0] 7 6 3 3 3 2 2 3" xfId="14881" xr:uid="{160BBCF5-C06B-4357-9B56-C22655A584DE}"/>
    <cellStyle name="Comma [0] 7 6 3 3 3 2 2 3 2" xfId="30291" xr:uid="{5EA0F9DB-E5A0-46FA-ADC5-09293648A2C8}"/>
    <cellStyle name="Comma [0] 7 6 3 3 3 2 2 4" xfId="20022" xr:uid="{CDC0B4B3-B633-42A0-87A4-B47AC29A1482}"/>
    <cellStyle name="Comma [0] 7 6 3 3 3 2 3" xfId="7190" xr:uid="{9C966549-B5AE-4D69-85F4-0EA4C2ADDB37}"/>
    <cellStyle name="Comma [0] 7 6 3 3 3 2 3 2" xfId="22600" xr:uid="{C987749C-D479-4C8C-9940-8D1FE47E4B79}"/>
    <cellStyle name="Comma [0] 7 6 3 3 3 2 4" xfId="12333" xr:uid="{E4A2BE7C-53CA-4252-B198-6F8A39D3264C}"/>
    <cellStyle name="Comma [0] 7 6 3 3 3 2 4 2" xfId="27743" xr:uid="{E8DA0DC4-0132-476F-A7EE-DE0503745624}"/>
    <cellStyle name="Comma [0] 7 6 3 3 3 2 5" xfId="17474" xr:uid="{7AE81F8C-1317-41F1-9B0A-B3A32EE48DCC}"/>
    <cellStyle name="Comma [0] 7 6 3 3 3 3" xfId="3361" xr:uid="{6C98EAC2-1574-4B6D-8271-E06EF0701A5E}"/>
    <cellStyle name="Comma [0] 7 6 3 3 3 3 2" xfId="8487" xr:uid="{AEE6D563-F890-4B15-AF9E-005551A422CD}"/>
    <cellStyle name="Comma [0] 7 6 3 3 3 3 2 2" xfId="23897" xr:uid="{2EB29971-ED4C-4BD9-82F1-36B2FC7C5AF8}"/>
    <cellStyle name="Comma [0] 7 6 3 3 3 3 3" xfId="13630" xr:uid="{D7EEF2AA-8174-49BD-9DAC-6D3A1D989FDC}"/>
    <cellStyle name="Comma [0] 7 6 3 3 3 3 3 2" xfId="29040" xr:uid="{6354BC2B-65F9-4028-BF6A-0279BECAF6F9}"/>
    <cellStyle name="Comma [0] 7 6 3 3 3 3 4" xfId="18771" xr:uid="{F90FBD5F-03DD-43DE-89D6-E7463006BBDB}"/>
    <cellStyle name="Comma [0] 7 6 3 3 3 4" xfId="5939" xr:uid="{432A3C4A-E45D-4944-A308-5E8AC6F408BF}"/>
    <cellStyle name="Comma [0] 7 6 3 3 3 4 2" xfId="21349" xr:uid="{37133A9A-5767-4551-89E1-490C58DECE06}"/>
    <cellStyle name="Comma [0] 7 6 3 3 3 5" xfId="11082" xr:uid="{F081EC1F-7E95-4EA9-97E8-F7D544A330E3}"/>
    <cellStyle name="Comma [0] 7 6 3 3 3 5 2" xfId="26492" xr:uid="{E75C3FE7-0930-4528-97A8-78EC5C0827E0}"/>
    <cellStyle name="Comma [0] 7 6 3 3 3 6" xfId="16223" xr:uid="{55B324FF-0D4A-46E0-8B57-99B58DB9E0A7}"/>
    <cellStyle name="Comma [0] 7 6 3 3 4" xfId="1433" xr:uid="{072C6A0F-6EDA-41E2-9D29-B14F60C6FD6D}"/>
    <cellStyle name="Comma [0] 7 6 3 3 4 2" xfId="4001" xr:uid="{2D772E69-0E21-49C1-92AB-98B1BB7950A1}"/>
    <cellStyle name="Comma [0] 7 6 3 3 4 2 2" xfId="9127" xr:uid="{D48D5D50-0250-4EE9-B0DE-90939A28C401}"/>
    <cellStyle name="Comma [0] 7 6 3 3 4 2 2 2" xfId="24537" xr:uid="{58384480-2E10-4492-B6BD-05DC5D03448D}"/>
    <cellStyle name="Comma [0] 7 6 3 3 4 2 3" xfId="14270" xr:uid="{E4110F0B-F636-413F-BCAD-35EC07DEDC5F}"/>
    <cellStyle name="Comma [0] 7 6 3 3 4 2 3 2" xfId="29680" xr:uid="{EC4E8005-2688-40C3-B8FE-3A20E2608354}"/>
    <cellStyle name="Comma [0] 7 6 3 3 4 2 4" xfId="19411" xr:uid="{B5761FED-0D8A-41C1-BCCC-A522BF79A5BB}"/>
    <cellStyle name="Comma [0] 7 6 3 3 4 3" xfId="6579" xr:uid="{AB535534-3ACE-4D35-8BEE-00C7E811D442}"/>
    <cellStyle name="Comma [0] 7 6 3 3 4 3 2" xfId="21989" xr:uid="{C553701C-FAC7-45EA-996A-A428689B4F32}"/>
    <cellStyle name="Comma [0] 7 6 3 3 4 4" xfId="11722" xr:uid="{642D17FB-6038-40A3-BA12-741868AA3424}"/>
    <cellStyle name="Comma [0] 7 6 3 3 4 4 2" xfId="27132" xr:uid="{B8A02512-1B16-4A2E-B673-0FAA6E15AFE5}"/>
    <cellStyle name="Comma [0] 7 6 3 3 4 5" xfId="16863" xr:uid="{69332952-872C-4A84-AC22-B559AFC2BB6A}"/>
    <cellStyle name="Comma [0] 7 6 3 3 5" xfId="2750" xr:uid="{788BBD08-CBE1-4B8D-9D45-BC159410CA86}"/>
    <cellStyle name="Comma [0] 7 6 3 3 5 2" xfId="7876" xr:uid="{560D6386-CEEC-4888-A088-3F168B7A6795}"/>
    <cellStyle name="Comma [0] 7 6 3 3 5 2 2" xfId="23286" xr:uid="{327E7300-B425-461B-8072-560F24C86E87}"/>
    <cellStyle name="Comma [0] 7 6 3 3 5 3" xfId="13019" xr:uid="{00FD1960-5F1F-4CB5-8B01-C99A0B3FD326}"/>
    <cellStyle name="Comma [0] 7 6 3 3 5 3 2" xfId="28429" xr:uid="{E5EC3005-8E25-471A-9A3B-4A75E18D53FF}"/>
    <cellStyle name="Comma [0] 7 6 3 3 5 4" xfId="18160" xr:uid="{35026FF9-34BD-41B9-8294-17AC4827D258}"/>
    <cellStyle name="Comma [0] 7 6 3 3 6" xfId="5328" xr:uid="{B986B64E-1EE3-4632-9191-DA4378247B0F}"/>
    <cellStyle name="Comma [0] 7 6 3 3 6 2" xfId="20738" xr:uid="{5A24F5BA-B44A-49D6-882A-23FB9CB581B5}"/>
    <cellStyle name="Comma [0] 7 6 3 3 7" xfId="10471" xr:uid="{AE69D165-AD4A-4ECA-88F8-02D8D9BD3A92}"/>
    <cellStyle name="Comma [0] 7 6 3 3 7 2" xfId="25881" xr:uid="{43780E47-8F68-44AB-8010-B7FB0C3BD1ED}"/>
    <cellStyle name="Comma [0] 7 6 3 3 8" xfId="15612" xr:uid="{9568276A-01DC-4D15-8ED5-372BC83408B1}"/>
    <cellStyle name="Comma [0] 7 6 3 4" xfId="333" xr:uid="{C8C5CF52-96BD-4460-97D3-69BEEBD49F0E}"/>
    <cellStyle name="Comma [0] 7 6 3 4 2" xfId="945" xr:uid="{A79F8511-AA0B-4D11-8148-53D2B8BE640D}"/>
    <cellStyle name="Comma [0] 7 6 3 4 2 2" xfId="2197" xr:uid="{78D40D82-9393-4B6A-BABE-989B7E4BDA66}"/>
    <cellStyle name="Comma [0] 7 6 3 4 2 2 2" xfId="4765" xr:uid="{46487FA3-56E1-4A46-B7CC-0DD1B92F7E18}"/>
    <cellStyle name="Comma [0] 7 6 3 4 2 2 2 2" xfId="9891" xr:uid="{8CF139F0-9FC5-41FF-88EC-D9D811E4BB55}"/>
    <cellStyle name="Comma [0] 7 6 3 4 2 2 2 2 2" xfId="25301" xr:uid="{8990745E-E171-4560-A9F1-EA111E0370F8}"/>
    <cellStyle name="Comma [0] 7 6 3 4 2 2 2 3" xfId="15034" xr:uid="{7CDEF08E-5BDF-4429-AF43-68CF8BD442FE}"/>
    <cellStyle name="Comma [0] 7 6 3 4 2 2 2 3 2" xfId="30444" xr:uid="{38F4EE4F-0B5A-4825-A21E-BD8BE613C0A7}"/>
    <cellStyle name="Comma [0] 7 6 3 4 2 2 2 4" xfId="20175" xr:uid="{5A61A51E-FA0D-403B-97AD-EB9615967520}"/>
    <cellStyle name="Comma [0] 7 6 3 4 2 2 3" xfId="7343" xr:uid="{E18AE684-D57A-4AF0-93E7-4F52023F88F7}"/>
    <cellStyle name="Comma [0] 7 6 3 4 2 2 3 2" xfId="22753" xr:uid="{7F7FAE7E-0FE9-40DF-A01A-D55F95BD7346}"/>
    <cellStyle name="Comma [0] 7 6 3 4 2 2 4" xfId="12486" xr:uid="{5A31F7DA-EAE2-4D22-964C-E4CEC57D6954}"/>
    <cellStyle name="Comma [0] 7 6 3 4 2 2 4 2" xfId="27896" xr:uid="{43BCFA74-9460-4F98-8ED1-31BB04B996D5}"/>
    <cellStyle name="Comma [0] 7 6 3 4 2 2 5" xfId="17627" xr:uid="{C7A8C610-181E-438F-A123-A935D0C3553E}"/>
    <cellStyle name="Comma [0] 7 6 3 4 2 3" xfId="3514" xr:uid="{82F72762-1A52-4E8A-AA63-C961D4F5D9A2}"/>
    <cellStyle name="Comma [0] 7 6 3 4 2 3 2" xfId="8640" xr:uid="{C87EB5C4-2EB3-46D0-AA95-EF7FBCC3F7B7}"/>
    <cellStyle name="Comma [0] 7 6 3 4 2 3 2 2" xfId="24050" xr:uid="{5D22EC59-BA2E-4758-98B2-0514B872C37A}"/>
    <cellStyle name="Comma [0] 7 6 3 4 2 3 3" xfId="13783" xr:uid="{F9D40DD8-85E6-452C-A3CE-99E9E654294E}"/>
    <cellStyle name="Comma [0] 7 6 3 4 2 3 3 2" xfId="29193" xr:uid="{C232518D-EBC5-4320-BEF0-3765C85EE26D}"/>
    <cellStyle name="Comma [0] 7 6 3 4 2 3 4" xfId="18924" xr:uid="{4C2F00B6-A066-4449-8EE0-EE43F62C7073}"/>
    <cellStyle name="Comma [0] 7 6 3 4 2 4" xfId="6092" xr:uid="{57C44C8A-90B6-4C62-9539-2F51B5B50CD6}"/>
    <cellStyle name="Comma [0] 7 6 3 4 2 4 2" xfId="21502" xr:uid="{3C5A1FB7-4E07-48D4-BF99-2D96EC344C38}"/>
    <cellStyle name="Comma [0] 7 6 3 4 2 5" xfId="11235" xr:uid="{44EFFB16-37F8-414F-AD7C-CC2DF4F74515}"/>
    <cellStyle name="Comma [0] 7 6 3 4 2 5 2" xfId="26645" xr:uid="{6A9A7046-81B5-4B15-8E1A-F4CF08960413}"/>
    <cellStyle name="Comma [0] 7 6 3 4 2 6" xfId="16376" xr:uid="{B7B3F6DA-AE20-4924-A633-B986F9D932DA}"/>
    <cellStyle name="Comma [0] 7 6 3 4 3" xfId="1586" xr:uid="{B8BC6EBD-64B4-4728-A144-EE631E5B4217}"/>
    <cellStyle name="Comma [0] 7 6 3 4 3 2" xfId="4154" xr:uid="{6382576D-3D3D-4602-93A7-A7F74D43CB56}"/>
    <cellStyle name="Comma [0] 7 6 3 4 3 2 2" xfId="9280" xr:uid="{34C46F0E-4488-42FC-9D20-794CE20FE6E4}"/>
    <cellStyle name="Comma [0] 7 6 3 4 3 2 2 2" xfId="24690" xr:uid="{8DF49E77-A675-4E9C-B0D4-7B8D0B7FB783}"/>
    <cellStyle name="Comma [0] 7 6 3 4 3 2 3" xfId="14423" xr:uid="{CA8E439D-58A9-479D-9465-BAAC7D361F8C}"/>
    <cellStyle name="Comma [0] 7 6 3 4 3 2 3 2" xfId="29833" xr:uid="{FE1BB5A5-2982-4B91-AF43-A8A7FB5ADD2E}"/>
    <cellStyle name="Comma [0] 7 6 3 4 3 2 4" xfId="19564" xr:uid="{96C09E5D-7D40-4A10-B41A-EE6D99D0CC7E}"/>
    <cellStyle name="Comma [0] 7 6 3 4 3 3" xfId="6732" xr:uid="{470C3ADB-74FC-4B83-882E-9ABE2E5D331D}"/>
    <cellStyle name="Comma [0] 7 6 3 4 3 3 2" xfId="22142" xr:uid="{93D4EC84-AE5B-4AEB-A0A6-53DAEB4CE5D6}"/>
    <cellStyle name="Comma [0] 7 6 3 4 3 4" xfId="11875" xr:uid="{E7835CC4-EDB4-435C-A62F-707269DBB7B6}"/>
    <cellStyle name="Comma [0] 7 6 3 4 3 4 2" xfId="27285" xr:uid="{8D737443-079C-4C48-8B1A-005F017EA3F5}"/>
    <cellStyle name="Comma [0] 7 6 3 4 3 5" xfId="17016" xr:uid="{E95DF043-F74E-421B-8750-F62DE1225486}"/>
    <cellStyle name="Comma [0] 7 6 3 4 4" xfId="2903" xr:uid="{4BB38862-982E-4124-8D15-4F177EF38D6A}"/>
    <cellStyle name="Comma [0] 7 6 3 4 4 2" xfId="8029" xr:uid="{EAB7F81D-B733-4B3B-A24D-7DF63A66CE26}"/>
    <cellStyle name="Comma [0] 7 6 3 4 4 2 2" xfId="23439" xr:uid="{AA33F3A5-EEB8-4050-A052-4A15A7751FD3}"/>
    <cellStyle name="Comma [0] 7 6 3 4 4 3" xfId="13172" xr:uid="{1BD61F9A-1144-464A-96F7-4CF472DC89A1}"/>
    <cellStyle name="Comma [0] 7 6 3 4 4 3 2" xfId="28582" xr:uid="{612EE13F-DE80-4C8F-990E-1D9ABEB544D5}"/>
    <cellStyle name="Comma [0] 7 6 3 4 4 4" xfId="18313" xr:uid="{9036D994-EA2D-4A9B-858C-7925FFD25184}"/>
    <cellStyle name="Comma [0] 7 6 3 4 5" xfId="5481" xr:uid="{92CF50DF-F7FB-4E8B-92C3-737FCB73CC75}"/>
    <cellStyle name="Comma [0] 7 6 3 4 5 2" xfId="20891" xr:uid="{4E323F79-6E60-4480-B2A3-B4BCAD3DF264}"/>
    <cellStyle name="Comma [0] 7 6 3 4 6" xfId="10624" xr:uid="{A465F731-88AA-443E-BA00-8511EB727678}"/>
    <cellStyle name="Comma [0] 7 6 3 4 6 2" xfId="26034" xr:uid="{98020392-E463-47D3-83C4-9C09C37D7FAC}"/>
    <cellStyle name="Comma [0] 7 6 3 4 7" xfId="15765" xr:uid="{7779649A-51C9-4AC2-AB3C-E7D6AEA96F55}"/>
    <cellStyle name="Comma [0] 7 6 3 5" xfId="650" xr:uid="{A2CE32C6-C9A1-4295-A7DC-3D64429488CB}"/>
    <cellStyle name="Comma [0] 7 6 3 5 2" xfId="1902" xr:uid="{EA7E2D7E-21B4-4EBC-9DC1-3A3AE4D81C68}"/>
    <cellStyle name="Comma [0] 7 6 3 5 2 2" xfId="4470" xr:uid="{5988CDCB-FB9A-453E-BC50-777C4FE21442}"/>
    <cellStyle name="Comma [0] 7 6 3 5 2 2 2" xfId="9596" xr:uid="{9C4F0155-9877-4A1B-BFD5-2B71726A1DC3}"/>
    <cellStyle name="Comma [0] 7 6 3 5 2 2 2 2" xfId="25006" xr:uid="{C8314DB0-10E7-4675-9EC1-65741EA01A15}"/>
    <cellStyle name="Comma [0] 7 6 3 5 2 2 3" xfId="14739" xr:uid="{C3B2A7B8-89E8-4151-98B4-4E5112A6ADD1}"/>
    <cellStyle name="Comma [0] 7 6 3 5 2 2 3 2" xfId="30149" xr:uid="{6244AF1F-35DD-4E0B-ADA3-2377BAC1582A}"/>
    <cellStyle name="Comma [0] 7 6 3 5 2 2 4" xfId="19880" xr:uid="{04B2CCE6-0E68-4A45-98EF-636850693E78}"/>
    <cellStyle name="Comma [0] 7 6 3 5 2 3" xfId="7048" xr:uid="{FFEB7159-B9C6-40E3-953D-57CEB8BFBF1D}"/>
    <cellStyle name="Comma [0] 7 6 3 5 2 3 2" xfId="22458" xr:uid="{0741CBD9-600E-404F-83E5-ADAD391B0099}"/>
    <cellStyle name="Comma [0] 7 6 3 5 2 4" xfId="12191" xr:uid="{BD8E6C9A-A397-4004-B1BA-24B51C6EA4D6}"/>
    <cellStyle name="Comma [0] 7 6 3 5 2 4 2" xfId="27601" xr:uid="{87D0729E-CAE3-4FC7-905A-B8BA4248B81C}"/>
    <cellStyle name="Comma [0] 7 6 3 5 2 5" xfId="17332" xr:uid="{8858CE2F-9A8F-41EF-BB5C-A6508FE56953}"/>
    <cellStyle name="Comma [0] 7 6 3 5 3" xfId="3219" xr:uid="{6AB59900-EC68-42F6-ABB4-CCF4D9183FB3}"/>
    <cellStyle name="Comma [0] 7 6 3 5 3 2" xfId="8345" xr:uid="{EBC991AB-7145-47AD-BC99-3D65E41BC87C}"/>
    <cellStyle name="Comma [0] 7 6 3 5 3 2 2" xfId="23755" xr:uid="{8164BEE5-2786-47B1-83DB-ADB39E0846F3}"/>
    <cellStyle name="Comma [0] 7 6 3 5 3 3" xfId="13488" xr:uid="{21A23A8B-3E60-46A1-94A4-0AB1E5FFBA96}"/>
    <cellStyle name="Comma [0] 7 6 3 5 3 3 2" xfId="28898" xr:uid="{5913ADD7-8B99-4D6D-BA6B-2A80C35438E8}"/>
    <cellStyle name="Comma [0] 7 6 3 5 3 4" xfId="18629" xr:uid="{B4339B84-FD03-4A72-BE83-40082FEDFEF1}"/>
    <cellStyle name="Comma [0] 7 6 3 5 4" xfId="5797" xr:uid="{7090C484-8B38-4EC3-896A-0D9DAF81A767}"/>
    <cellStyle name="Comma [0] 7 6 3 5 4 2" xfId="21207" xr:uid="{E95A50BA-C274-468D-9BB7-9CAD9191E27A}"/>
    <cellStyle name="Comma [0] 7 6 3 5 5" xfId="10940" xr:uid="{4CC678AD-3BF9-422A-AF34-3F7E9D97F079}"/>
    <cellStyle name="Comma [0] 7 6 3 5 5 2" xfId="26350" xr:uid="{3FDD7FF6-0E05-4B7B-A471-17F93CBDAC76}"/>
    <cellStyle name="Comma [0] 7 6 3 5 6" xfId="16081" xr:uid="{0D30CA30-E959-4844-BFD3-27112B06EE48}"/>
    <cellStyle name="Comma [0] 7 6 3 6" xfId="1291" xr:uid="{260809F9-2B51-4FA9-96D8-9DDAB89CA1C2}"/>
    <cellStyle name="Comma [0] 7 6 3 6 2" xfId="3859" xr:uid="{BB70D77F-857F-4AE6-BF07-BFDC8EEED32E}"/>
    <cellStyle name="Comma [0] 7 6 3 6 2 2" xfId="8985" xr:uid="{3D20C099-2A09-42DA-9C09-38FB96708154}"/>
    <cellStyle name="Comma [0] 7 6 3 6 2 2 2" xfId="24395" xr:uid="{F7A2D5AA-5DDC-438B-9B64-E7C6E36874B0}"/>
    <cellStyle name="Comma [0] 7 6 3 6 2 3" xfId="14128" xr:uid="{0AED1D57-9BE5-47B4-90A2-5845F6B94BC1}"/>
    <cellStyle name="Comma [0] 7 6 3 6 2 3 2" xfId="29538" xr:uid="{AFC4CCCD-5409-4B79-8A2A-F729AFE75AAF}"/>
    <cellStyle name="Comma [0] 7 6 3 6 2 4" xfId="19269" xr:uid="{CD572D20-E10A-4D45-85C4-913EE10A862F}"/>
    <cellStyle name="Comma [0] 7 6 3 6 3" xfId="6437" xr:uid="{677BA524-15F8-44E5-8951-5AE7813271BE}"/>
    <cellStyle name="Comma [0] 7 6 3 6 3 2" xfId="21847" xr:uid="{24AB4AB2-D30B-49EE-9830-1E1EAC477B6A}"/>
    <cellStyle name="Comma [0] 7 6 3 6 4" xfId="11580" xr:uid="{2D4AF401-49D7-4CB0-92DF-58E9A03B1FE4}"/>
    <cellStyle name="Comma [0] 7 6 3 6 4 2" xfId="26990" xr:uid="{F31688A3-09D2-4D7C-B3DF-1FD66CD504CC}"/>
    <cellStyle name="Comma [0] 7 6 3 6 5" xfId="16721" xr:uid="{25F5803E-BEE4-4D24-88FA-68243BD8DA19}"/>
    <cellStyle name="Comma [0] 7 6 3 7" xfId="2609" xr:uid="{59A52CBA-A45C-4DEB-AF1D-4DE21E303140}"/>
    <cellStyle name="Comma [0] 7 6 3 7 2" xfId="7735" xr:uid="{AE58AF75-F907-4D51-905F-517B5A407D75}"/>
    <cellStyle name="Comma [0] 7 6 3 7 2 2" xfId="23145" xr:uid="{31B994E0-77D0-4A86-BB1A-889857AE9BCC}"/>
    <cellStyle name="Comma [0] 7 6 3 7 3" xfId="12878" xr:uid="{95FB9267-69B1-443C-84D6-12799F216808}"/>
    <cellStyle name="Comma [0] 7 6 3 7 3 2" xfId="28288" xr:uid="{929469EE-49D2-4808-948D-0E17B2A2970F}"/>
    <cellStyle name="Comma [0] 7 6 3 7 4" xfId="18019" xr:uid="{98E6C10B-B6B5-4D0A-8E64-DB42DD2EFD72}"/>
    <cellStyle name="Comma [0] 7 6 3 8" xfId="5187" xr:uid="{4856380B-95C3-46BA-81A8-567B979F870B}"/>
    <cellStyle name="Comma [0] 7 6 3 8 2" xfId="20597" xr:uid="{F2F69E3A-518F-46A9-9427-369E34275422}"/>
    <cellStyle name="Comma [0] 7 6 3 9" xfId="10330" xr:uid="{0440DC17-449C-43CF-B8EB-A6DF69C34AAD}"/>
    <cellStyle name="Comma [0] 7 6 3 9 2" xfId="25740" xr:uid="{42B2AB86-0536-40FF-984E-6914C37B3781}"/>
    <cellStyle name="Comma [0] 7 6 4" xfId="94" xr:uid="{821B1593-77E7-4AA7-AE61-64CC18978BDE}"/>
    <cellStyle name="Comma [0] 7 6 4 2" xfId="237" xr:uid="{ACA8E33E-8851-48C4-9650-9FCEDEFDB55D}"/>
    <cellStyle name="Comma [0] 7 6 4 2 2" xfId="533" xr:uid="{B4BED7E8-D2C4-442A-8BC4-987A3D4D0F47}"/>
    <cellStyle name="Comma [0] 7 6 4 2 2 2" xfId="1145" xr:uid="{D64C4302-4B16-4BAD-B363-EC77D5BA9302}"/>
    <cellStyle name="Comma [0] 7 6 4 2 2 2 2" xfId="2397" xr:uid="{AFF8EF2D-F73E-45D9-8D06-907287F5784B}"/>
    <cellStyle name="Comma [0] 7 6 4 2 2 2 2 2" xfId="4965" xr:uid="{99BF84B4-755E-43C7-AB9D-AA79E56A9DDF}"/>
    <cellStyle name="Comma [0] 7 6 4 2 2 2 2 2 2" xfId="10091" xr:uid="{8E52F32E-4808-492C-839E-DA1F4560AE56}"/>
    <cellStyle name="Comma [0] 7 6 4 2 2 2 2 2 2 2" xfId="25501" xr:uid="{67C4D0CC-EA1D-44EA-9638-DF01AF295DC5}"/>
    <cellStyle name="Comma [0] 7 6 4 2 2 2 2 2 3" xfId="15234" xr:uid="{DAA390F6-742C-49D8-9D9C-214EF50DBAF4}"/>
    <cellStyle name="Comma [0] 7 6 4 2 2 2 2 2 3 2" xfId="30644" xr:uid="{C0AD5044-5441-4056-BE3A-1FCE1F3C34B8}"/>
    <cellStyle name="Comma [0] 7 6 4 2 2 2 2 2 4" xfId="20375" xr:uid="{CCE2D421-F59C-409B-BFC5-7C96FE13F64D}"/>
    <cellStyle name="Comma [0] 7 6 4 2 2 2 2 3" xfId="7543" xr:uid="{F725D1D3-0D9A-499B-B4DE-83E71050878D}"/>
    <cellStyle name="Comma [0] 7 6 4 2 2 2 2 3 2" xfId="22953" xr:uid="{AE23D8A0-F357-4159-B067-1D6B358CC9D6}"/>
    <cellStyle name="Comma [0] 7 6 4 2 2 2 2 4" xfId="12686" xr:uid="{8659022E-4A1F-4C2A-95A2-D51BB8DD2984}"/>
    <cellStyle name="Comma [0] 7 6 4 2 2 2 2 4 2" xfId="28096" xr:uid="{08C1230F-9EA5-4A41-8F73-99153CF62695}"/>
    <cellStyle name="Comma [0] 7 6 4 2 2 2 2 5" xfId="17827" xr:uid="{D9A282B8-00EF-466F-941F-F12795DD15E7}"/>
    <cellStyle name="Comma [0] 7 6 4 2 2 2 3" xfId="3714" xr:uid="{80D9D70A-CA9B-44FE-AC1C-54C5523EE70F}"/>
    <cellStyle name="Comma [0] 7 6 4 2 2 2 3 2" xfId="8840" xr:uid="{75E81175-8E98-4FF4-A743-3996160D0F96}"/>
    <cellStyle name="Comma [0] 7 6 4 2 2 2 3 2 2" xfId="24250" xr:uid="{CCC1B5A8-AD6F-4041-90C6-ABD071992239}"/>
    <cellStyle name="Comma [0] 7 6 4 2 2 2 3 3" xfId="13983" xr:uid="{CD562305-8F17-416E-A357-E61C10186F8B}"/>
    <cellStyle name="Comma [0] 7 6 4 2 2 2 3 3 2" xfId="29393" xr:uid="{87975894-8BB2-42F1-85B4-D20C389F780A}"/>
    <cellStyle name="Comma [0] 7 6 4 2 2 2 3 4" xfId="19124" xr:uid="{E497B03D-A439-4995-8F67-A6B25F505F53}"/>
    <cellStyle name="Comma [0] 7 6 4 2 2 2 4" xfId="6292" xr:uid="{62880349-7998-411B-87F8-081615D6E37A}"/>
    <cellStyle name="Comma [0] 7 6 4 2 2 2 4 2" xfId="21702" xr:uid="{CF504477-E83E-4F33-A255-BAB241FDE1F9}"/>
    <cellStyle name="Comma [0] 7 6 4 2 2 2 5" xfId="11435" xr:uid="{81AC5696-8791-4218-AC78-DDBAC398284B}"/>
    <cellStyle name="Comma [0] 7 6 4 2 2 2 5 2" xfId="26845" xr:uid="{24E5EE65-22B4-451A-9366-03FDE5CB3CF4}"/>
    <cellStyle name="Comma [0] 7 6 4 2 2 2 6" xfId="16576" xr:uid="{00D823C7-5245-49FE-B404-C5DE2E51CA80}"/>
    <cellStyle name="Comma [0] 7 6 4 2 2 3" xfId="1786" xr:uid="{71CAEFA4-C598-49A9-8F7D-79A804E753FF}"/>
    <cellStyle name="Comma [0] 7 6 4 2 2 3 2" xfId="4354" xr:uid="{C835125B-C424-49BE-B213-1A5322F40DAC}"/>
    <cellStyle name="Comma [0] 7 6 4 2 2 3 2 2" xfId="9480" xr:uid="{30F702A8-2475-4041-BF89-4053D2BAF395}"/>
    <cellStyle name="Comma [0] 7 6 4 2 2 3 2 2 2" xfId="24890" xr:uid="{65CBF0F3-D267-47C8-97EE-2FFDEF5A4D25}"/>
    <cellStyle name="Comma [0] 7 6 4 2 2 3 2 3" xfId="14623" xr:uid="{0B3DFC3D-3EB3-4716-B233-3BD69B8CCB60}"/>
    <cellStyle name="Comma [0] 7 6 4 2 2 3 2 3 2" xfId="30033" xr:uid="{A9E30761-6FAA-4545-8A87-B1A6B6A87E2A}"/>
    <cellStyle name="Comma [0] 7 6 4 2 2 3 2 4" xfId="19764" xr:uid="{6CEF3A76-68EA-43C4-99CC-4C5D53DBFB08}"/>
    <cellStyle name="Comma [0] 7 6 4 2 2 3 3" xfId="6932" xr:uid="{E6269A23-9338-4DF2-9465-9938EAF6ECDB}"/>
    <cellStyle name="Comma [0] 7 6 4 2 2 3 3 2" xfId="22342" xr:uid="{7E7EC2B5-946F-41D5-939F-950B90E49A84}"/>
    <cellStyle name="Comma [0] 7 6 4 2 2 3 4" xfId="12075" xr:uid="{9EAB9799-9715-4174-A79A-B9CDED1398F7}"/>
    <cellStyle name="Comma [0] 7 6 4 2 2 3 4 2" xfId="27485" xr:uid="{0C39A275-8C21-4C2B-9513-DCDBB5634644}"/>
    <cellStyle name="Comma [0] 7 6 4 2 2 3 5" xfId="17216" xr:uid="{E5160A08-68E3-41F8-BD88-BEC1D6A56B43}"/>
    <cellStyle name="Comma [0] 7 6 4 2 2 4" xfId="3103" xr:uid="{07FAD47F-D879-406E-BA37-B4FB889EF108}"/>
    <cellStyle name="Comma [0] 7 6 4 2 2 4 2" xfId="8229" xr:uid="{562E135E-5D45-44B4-9299-AD03D9BFAAB7}"/>
    <cellStyle name="Comma [0] 7 6 4 2 2 4 2 2" xfId="23639" xr:uid="{70DA4BCB-74B9-4FA7-8CC1-5FC5C74FFDE2}"/>
    <cellStyle name="Comma [0] 7 6 4 2 2 4 3" xfId="13372" xr:uid="{817B8617-C803-4BF7-9C73-B475D8AC3A84}"/>
    <cellStyle name="Comma [0] 7 6 4 2 2 4 3 2" xfId="28782" xr:uid="{FC4EB55A-4ED3-401B-B33D-95692B824C7C}"/>
    <cellStyle name="Comma [0] 7 6 4 2 2 4 4" xfId="18513" xr:uid="{A2CA5D8E-C2C0-4170-9937-D7419DC9FCDA}"/>
    <cellStyle name="Comma [0] 7 6 4 2 2 5" xfId="5681" xr:uid="{48449DD7-2A91-4527-B4DB-EDE837BC979D}"/>
    <cellStyle name="Comma [0] 7 6 4 2 2 5 2" xfId="21091" xr:uid="{F1D9741E-5BD1-4021-984C-776DAB439D6A}"/>
    <cellStyle name="Comma [0] 7 6 4 2 2 6" xfId="10824" xr:uid="{BB0160F6-DFF3-4DD2-A2C4-CE022024C80D}"/>
    <cellStyle name="Comma [0] 7 6 4 2 2 6 2" xfId="26234" xr:uid="{7FE17ABA-084C-40D2-9C25-43318DC71D60}"/>
    <cellStyle name="Comma [0] 7 6 4 2 2 7" xfId="15965" xr:uid="{C9284237-9B59-4397-827E-7452E6E3870E}"/>
    <cellStyle name="Comma [0] 7 6 4 2 3" xfId="850" xr:uid="{2E6FEED0-B03E-4CE3-BE3E-40A9C1AA20C9}"/>
    <cellStyle name="Comma [0] 7 6 4 2 3 2" xfId="2102" xr:uid="{B7F208A9-1633-4F46-85F9-913CD0D54222}"/>
    <cellStyle name="Comma [0] 7 6 4 2 3 2 2" xfId="4670" xr:uid="{8F0C39D5-EA13-4544-AC46-14D7574257DE}"/>
    <cellStyle name="Comma [0] 7 6 4 2 3 2 2 2" xfId="9796" xr:uid="{5D56C5E4-2FD9-4450-AE11-934F347F058B}"/>
    <cellStyle name="Comma [0] 7 6 4 2 3 2 2 2 2" xfId="25206" xr:uid="{5C79D443-04F4-4F38-AD68-D078A24582D0}"/>
    <cellStyle name="Comma [0] 7 6 4 2 3 2 2 3" xfId="14939" xr:uid="{862942C2-9482-4204-80F5-887E5A017F64}"/>
    <cellStyle name="Comma [0] 7 6 4 2 3 2 2 3 2" xfId="30349" xr:uid="{51CF93EA-ACB7-4AE3-96EE-F0531DE35C94}"/>
    <cellStyle name="Comma [0] 7 6 4 2 3 2 2 4" xfId="20080" xr:uid="{2EC6D931-C2F8-42D1-A9FA-6B535CF98344}"/>
    <cellStyle name="Comma [0] 7 6 4 2 3 2 3" xfId="7248" xr:uid="{261A6A85-CA9E-4BCF-B1C5-413361EB697A}"/>
    <cellStyle name="Comma [0] 7 6 4 2 3 2 3 2" xfId="22658" xr:uid="{4C9E32BE-5B40-4FF7-9707-ADFFE4857B4C}"/>
    <cellStyle name="Comma [0] 7 6 4 2 3 2 4" xfId="12391" xr:uid="{EB332CBB-FFFD-4557-84F7-90CA743F08AE}"/>
    <cellStyle name="Comma [0] 7 6 4 2 3 2 4 2" xfId="27801" xr:uid="{2D257186-112D-4DD6-A022-81F1BD9EA7BF}"/>
    <cellStyle name="Comma [0] 7 6 4 2 3 2 5" xfId="17532" xr:uid="{FADDA9BA-DC1B-464A-A2FF-F66B18F0C4E0}"/>
    <cellStyle name="Comma [0] 7 6 4 2 3 3" xfId="3419" xr:uid="{122D1593-F5F3-44A5-BE71-0A553C999F89}"/>
    <cellStyle name="Comma [0] 7 6 4 2 3 3 2" xfId="8545" xr:uid="{81BD24A7-1AA7-4425-BABA-B55B9A853190}"/>
    <cellStyle name="Comma [0] 7 6 4 2 3 3 2 2" xfId="23955" xr:uid="{5DE5244D-1994-4156-985C-5B94304FBD47}"/>
    <cellStyle name="Comma [0] 7 6 4 2 3 3 3" xfId="13688" xr:uid="{198313B1-7724-4DA1-88F8-4568A1CF43BC}"/>
    <cellStyle name="Comma [0] 7 6 4 2 3 3 3 2" xfId="29098" xr:uid="{9ED3A19A-9F37-48CA-8328-C8B074E2CAE7}"/>
    <cellStyle name="Comma [0] 7 6 4 2 3 3 4" xfId="18829" xr:uid="{0624F9B6-97A4-4A4E-A07C-98E4EA63923F}"/>
    <cellStyle name="Comma [0] 7 6 4 2 3 4" xfId="5997" xr:uid="{969D0ADA-9E89-40B8-B3A2-127F27F1FBFE}"/>
    <cellStyle name="Comma [0] 7 6 4 2 3 4 2" xfId="21407" xr:uid="{AF41CD8D-890D-429F-BD8D-DC5F7F9334ED}"/>
    <cellStyle name="Comma [0] 7 6 4 2 3 5" xfId="11140" xr:uid="{B0B87EFC-51BF-43D4-AE1B-8C6ADD6C965A}"/>
    <cellStyle name="Comma [0] 7 6 4 2 3 5 2" xfId="26550" xr:uid="{2C50B23E-BF1D-4BBA-93F2-03785B019724}"/>
    <cellStyle name="Comma [0] 7 6 4 2 3 6" xfId="16281" xr:uid="{DE63F2CB-FA72-44F9-92EE-C241F5FF9E72}"/>
    <cellStyle name="Comma [0] 7 6 4 2 4" xfId="1491" xr:uid="{F5915A9C-66D8-40B2-95CB-A20FE0BFE66F}"/>
    <cellStyle name="Comma [0] 7 6 4 2 4 2" xfId="4059" xr:uid="{96E182C9-91FA-41A1-B0DB-8549229121F2}"/>
    <cellStyle name="Comma [0] 7 6 4 2 4 2 2" xfId="9185" xr:uid="{71A55CAA-4DBA-4A6D-AAE0-B32723C3D0F4}"/>
    <cellStyle name="Comma [0] 7 6 4 2 4 2 2 2" xfId="24595" xr:uid="{AAF53CF6-7453-4FE5-8969-69F775586A70}"/>
    <cellStyle name="Comma [0] 7 6 4 2 4 2 3" xfId="14328" xr:uid="{31BA3E55-6A3F-43D9-90BF-CDDEB27237C1}"/>
    <cellStyle name="Comma [0] 7 6 4 2 4 2 3 2" xfId="29738" xr:uid="{D1DBE646-AE00-4664-A4B1-218BB566D485}"/>
    <cellStyle name="Comma [0] 7 6 4 2 4 2 4" xfId="19469" xr:uid="{4369B9C2-A473-4935-8046-7979AB38CB95}"/>
    <cellStyle name="Comma [0] 7 6 4 2 4 3" xfId="6637" xr:uid="{F4175035-2D49-4555-8F28-B8672252F51C}"/>
    <cellStyle name="Comma [0] 7 6 4 2 4 3 2" xfId="22047" xr:uid="{7F6CB5FE-A4D1-4866-AC54-FF6A434351D6}"/>
    <cellStyle name="Comma [0] 7 6 4 2 4 4" xfId="11780" xr:uid="{A4C7E8B1-C2D5-4424-8660-C7E32DAF98CE}"/>
    <cellStyle name="Comma [0] 7 6 4 2 4 4 2" xfId="27190" xr:uid="{CC0ED59F-B485-441F-AA64-5DD8B11996C7}"/>
    <cellStyle name="Comma [0] 7 6 4 2 4 5" xfId="16921" xr:uid="{F92B3B05-BFB1-4A0E-8527-5663B8C1F62E}"/>
    <cellStyle name="Comma [0] 7 6 4 2 5" xfId="2808" xr:uid="{E5EB0442-7E1C-4901-98C2-76A7E82CB98D}"/>
    <cellStyle name="Comma [0] 7 6 4 2 5 2" xfId="7934" xr:uid="{51ED1A4B-7C56-43C0-ABEF-5A0CE474D743}"/>
    <cellStyle name="Comma [0] 7 6 4 2 5 2 2" xfId="23344" xr:uid="{46F47992-7C99-4A16-95B9-B0E8F92E461E}"/>
    <cellStyle name="Comma [0] 7 6 4 2 5 3" xfId="13077" xr:uid="{A713A05C-A155-4BA9-BB0E-F83FBE664A20}"/>
    <cellStyle name="Comma [0] 7 6 4 2 5 3 2" xfId="28487" xr:uid="{5BE36B2D-8A8F-4B9C-81CA-E6F783B8173B}"/>
    <cellStyle name="Comma [0] 7 6 4 2 5 4" xfId="18218" xr:uid="{359C0D5B-D27B-40C0-9023-6B567A77BE7E}"/>
    <cellStyle name="Comma [0] 7 6 4 2 6" xfId="5386" xr:uid="{64394172-9AEA-4108-814D-27227D3F62F3}"/>
    <cellStyle name="Comma [0] 7 6 4 2 6 2" xfId="20796" xr:uid="{CEADCB47-3D6F-4DF4-A9B4-159FC58A164B}"/>
    <cellStyle name="Comma [0] 7 6 4 2 7" xfId="10529" xr:uid="{20C90DD8-5F8C-4289-8DF8-37451905E2A0}"/>
    <cellStyle name="Comma [0] 7 6 4 2 7 2" xfId="25939" xr:uid="{C1DA55FD-B51D-4816-B466-767AC475269C}"/>
    <cellStyle name="Comma [0] 7 6 4 2 8" xfId="15670" xr:uid="{56FF911E-277D-466F-849F-8325229649F6}"/>
    <cellStyle name="Comma [0] 7 6 4 3" xfId="391" xr:uid="{A3D863D5-DBBC-4389-8B7F-78C71E54096A}"/>
    <cellStyle name="Comma [0] 7 6 4 3 2" xfId="1003" xr:uid="{AB28DFB7-67E3-4A58-8439-BFD9ACED66BC}"/>
    <cellStyle name="Comma [0] 7 6 4 3 2 2" xfId="2255" xr:uid="{DFAD3B99-818A-461C-82E3-F37382F47FC1}"/>
    <cellStyle name="Comma [0] 7 6 4 3 2 2 2" xfId="4823" xr:uid="{B806C2E7-744E-4A87-9396-A4F0770A1BE8}"/>
    <cellStyle name="Comma [0] 7 6 4 3 2 2 2 2" xfId="9949" xr:uid="{76EBCF78-C680-4343-B282-EC27C72F0403}"/>
    <cellStyle name="Comma [0] 7 6 4 3 2 2 2 2 2" xfId="25359" xr:uid="{A3A59BFF-3EAC-4583-8EB2-9DDE713CA820}"/>
    <cellStyle name="Comma [0] 7 6 4 3 2 2 2 3" xfId="15092" xr:uid="{A64AF8BB-C1B4-438F-9905-965088488727}"/>
    <cellStyle name="Comma [0] 7 6 4 3 2 2 2 3 2" xfId="30502" xr:uid="{B47D6B5E-887B-4BB3-A47C-4BCD98E2857F}"/>
    <cellStyle name="Comma [0] 7 6 4 3 2 2 2 4" xfId="20233" xr:uid="{D4C25602-E0DB-4E75-BD4E-C3EAC15BB2CC}"/>
    <cellStyle name="Comma [0] 7 6 4 3 2 2 3" xfId="7401" xr:uid="{2FBD6F22-BA4D-44E1-ADBB-892718465B60}"/>
    <cellStyle name="Comma [0] 7 6 4 3 2 2 3 2" xfId="22811" xr:uid="{E4242CE8-0CC6-4E7F-8DD6-47AC23A48DCF}"/>
    <cellStyle name="Comma [0] 7 6 4 3 2 2 4" xfId="12544" xr:uid="{3BE8471D-A2D7-4642-9EED-D131DE02A62D}"/>
    <cellStyle name="Comma [0] 7 6 4 3 2 2 4 2" xfId="27954" xr:uid="{422C2ADC-A8EA-4B21-A937-0A8B2140155D}"/>
    <cellStyle name="Comma [0] 7 6 4 3 2 2 5" xfId="17685" xr:uid="{647770CE-C9F2-4630-9056-52700769CB91}"/>
    <cellStyle name="Comma [0] 7 6 4 3 2 3" xfId="3572" xr:uid="{492A3588-3E61-4A87-A3C1-4797B854A6F4}"/>
    <cellStyle name="Comma [0] 7 6 4 3 2 3 2" xfId="8698" xr:uid="{A1B282A5-FCE5-4471-8863-30B868979AE3}"/>
    <cellStyle name="Comma [0] 7 6 4 3 2 3 2 2" xfId="24108" xr:uid="{348617DE-C45E-40DC-8558-E523F4C128A7}"/>
    <cellStyle name="Comma [0] 7 6 4 3 2 3 3" xfId="13841" xr:uid="{3010C378-5DE4-441A-A6D3-533C5845EF5F}"/>
    <cellStyle name="Comma [0] 7 6 4 3 2 3 3 2" xfId="29251" xr:uid="{43DA36B3-E9F7-488A-B827-EDEAC8FE50ED}"/>
    <cellStyle name="Comma [0] 7 6 4 3 2 3 4" xfId="18982" xr:uid="{BB52CB97-240D-48CC-8C4E-7B20FC7FFF9D}"/>
    <cellStyle name="Comma [0] 7 6 4 3 2 4" xfId="6150" xr:uid="{8C370C07-83E5-402A-8586-02C9F0255BED}"/>
    <cellStyle name="Comma [0] 7 6 4 3 2 4 2" xfId="21560" xr:uid="{7579FB75-4348-4335-A694-D559F604539D}"/>
    <cellStyle name="Comma [0] 7 6 4 3 2 5" xfId="11293" xr:uid="{D24630EE-C6D7-4638-A5C9-9BDFCA737B6D}"/>
    <cellStyle name="Comma [0] 7 6 4 3 2 5 2" xfId="26703" xr:uid="{C116CA84-0472-4DF9-A483-4CFC2B2591B7}"/>
    <cellStyle name="Comma [0] 7 6 4 3 2 6" xfId="16434" xr:uid="{18E7D81F-2DCD-437E-8E3C-905DA3650DAF}"/>
    <cellStyle name="Comma [0] 7 6 4 3 3" xfId="1644" xr:uid="{F9A70685-2209-4F58-A187-EA291FC33542}"/>
    <cellStyle name="Comma [0] 7 6 4 3 3 2" xfId="4212" xr:uid="{AFC9E308-066D-4732-BF60-E5D296840F18}"/>
    <cellStyle name="Comma [0] 7 6 4 3 3 2 2" xfId="9338" xr:uid="{761B2E3A-AB5C-4BE8-868D-ADD899286684}"/>
    <cellStyle name="Comma [0] 7 6 4 3 3 2 2 2" xfId="24748" xr:uid="{ED349E8A-323A-442F-A66B-61B189D2FBCE}"/>
    <cellStyle name="Comma [0] 7 6 4 3 3 2 3" xfId="14481" xr:uid="{1FD87B46-20FC-4583-BE31-67EE21531C13}"/>
    <cellStyle name="Comma [0] 7 6 4 3 3 2 3 2" xfId="29891" xr:uid="{301F55C6-B41B-44DF-999D-549DFC4B2644}"/>
    <cellStyle name="Comma [0] 7 6 4 3 3 2 4" xfId="19622" xr:uid="{0F2D0C85-BD4A-45BB-AC04-D8850C11B5EC}"/>
    <cellStyle name="Comma [0] 7 6 4 3 3 3" xfId="6790" xr:uid="{B0E7C11D-C2B4-4281-BEFE-7D6252FBA2DC}"/>
    <cellStyle name="Comma [0] 7 6 4 3 3 3 2" xfId="22200" xr:uid="{80A85CD8-A71B-44BD-9AA0-D84C500B84A2}"/>
    <cellStyle name="Comma [0] 7 6 4 3 3 4" xfId="11933" xr:uid="{DB53FE75-E889-45A3-8AE6-0A561B9BC252}"/>
    <cellStyle name="Comma [0] 7 6 4 3 3 4 2" xfId="27343" xr:uid="{B16BECD7-8B4A-468C-B8FB-1ACBA254A912}"/>
    <cellStyle name="Comma [0] 7 6 4 3 3 5" xfId="17074" xr:uid="{92577403-584A-4B02-B0E3-38E9ACF33405}"/>
    <cellStyle name="Comma [0] 7 6 4 3 4" xfId="2961" xr:uid="{82FE0637-2E69-4F87-8D9F-A8D5EFF373EC}"/>
    <cellStyle name="Comma [0] 7 6 4 3 4 2" xfId="8087" xr:uid="{51AAE027-A9FF-464B-9EFD-0AE337DCA271}"/>
    <cellStyle name="Comma [0] 7 6 4 3 4 2 2" xfId="23497" xr:uid="{0B415CDC-7C82-4BCE-8A27-DF112286562B}"/>
    <cellStyle name="Comma [0] 7 6 4 3 4 3" xfId="13230" xr:uid="{B0E558A1-B383-4D43-A7CD-3031FBB065A0}"/>
    <cellStyle name="Comma [0] 7 6 4 3 4 3 2" xfId="28640" xr:uid="{8E77D255-62CD-41B4-94E9-DFC3B5269117}"/>
    <cellStyle name="Comma [0] 7 6 4 3 4 4" xfId="18371" xr:uid="{00FCCC7A-7907-4585-B761-AA8C138228EF}"/>
    <cellStyle name="Comma [0] 7 6 4 3 5" xfId="5539" xr:uid="{07C96905-23B9-4E40-A3EE-DAA757627032}"/>
    <cellStyle name="Comma [0] 7 6 4 3 5 2" xfId="20949" xr:uid="{6E765EF8-03A3-4191-A6D0-8A40FC038F5A}"/>
    <cellStyle name="Comma [0] 7 6 4 3 6" xfId="10682" xr:uid="{3F447825-EAC5-40EC-BF22-21AB920E8970}"/>
    <cellStyle name="Comma [0] 7 6 4 3 6 2" xfId="26092" xr:uid="{3F1F9290-951B-498D-8BE2-29B4DC0D3F04}"/>
    <cellStyle name="Comma [0] 7 6 4 3 7" xfId="15823" xr:uid="{1D92A922-BCB5-4B5D-B199-28F37B4CBB12}"/>
    <cellStyle name="Comma [0] 7 6 4 4" xfId="708" xr:uid="{C4A75189-266B-4361-9A72-703F73A51263}"/>
    <cellStyle name="Comma [0] 7 6 4 4 2" xfId="1960" xr:uid="{979EB314-7784-4B55-8DC3-2C564F1471D4}"/>
    <cellStyle name="Comma [0] 7 6 4 4 2 2" xfId="4528" xr:uid="{62E1EBA1-FDB7-422B-A43C-192F1FF820B0}"/>
    <cellStyle name="Comma [0] 7 6 4 4 2 2 2" xfId="9654" xr:uid="{C44347FE-2456-4416-AEC9-AC8A09117AC8}"/>
    <cellStyle name="Comma [0] 7 6 4 4 2 2 2 2" xfId="25064" xr:uid="{375D0E31-1D2B-48AD-93AB-4AFF173047F6}"/>
    <cellStyle name="Comma [0] 7 6 4 4 2 2 3" xfId="14797" xr:uid="{1985316C-2982-4E2B-B6AE-1CDAA1BA51F7}"/>
    <cellStyle name="Comma [0] 7 6 4 4 2 2 3 2" xfId="30207" xr:uid="{6D5F8DE6-43AF-4723-9DB0-EDEE900E24EC}"/>
    <cellStyle name="Comma [0] 7 6 4 4 2 2 4" xfId="19938" xr:uid="{6B320E84-CE09-46B6-8D6A-9601819B82BF}"/>
    <cellStyle name="Comma [0] 7 6 4 4 2 3" xfId="7106" xr:uid="{2AAC8D54-87B1-492B-9B95-46B1C7EA0C22}"/>
    <cellStyle name="Comma [0] 7 6 4 4 2 3 2" xfId="22516" xr:uid="{362BD3C8-35D3-4A8D-8933-D743464C1DBD}"/>
    <cellStyle name="Comma [0] 7 6 4 4 2 4" xfId="12249" xr:uid="{5D3E1B64-611C-447E-994A-D746813EBBBA}"/>
    <cellStyle name="Comma [0] 7 6 4 4 2 4 2" xfId="27659" xr:uid="{8F7826F7-1DCE-4B3F-B20D-946F3FE3C31C}"/>
    <cellStyle name="Comma [0] 7 6 4 4 2 5" xfId="17390" xr:uid="{8F79A34E-B77A-4330-B3A1-3C1C219B95F4}"/>
    <cellStyle name="Comma [0] 7 6 4 4 3" xfId="3277" xr:uid="{E65B6749-9FCA-4D85-BD43-E25CCD2B8DDC}"/>
    <cellStyle name="Comma [0] 7 6 4 4 3 2" xfId="8403" xr:uid="{B6C2709B-4EBD-4EE1-B66D-A18739FEFDD6}"/>
    <cellStyle name="Comma [0] 7 6 4 4 3 2 2" xfId="23813" xr:uid="{E2E45AF5-B445-4BD1-8F28-F2CEA56380A3}"/>
    <cellStyle name="Comma [0] 7 6 4 4 3 3" xfId="13546" xr:uid="{C2BBD867-5DC6-4A22-B7BB-BB1E491AD69A}"/>
    <cellStyle name="Comma [0] 7 6 4 4 3 3 2" xfId="28956" xr:uid="{E6ACE117-D726-444C-AE87-6873691C75EE}"/>
    <cellStyle name="Comma [0] 7 6 4 4 3 4" xfId="18687" xr:uid="{5CFFAF1B-38FF-4316-9EE3-AB7E3C31E2FD}"/>
    <cellStyle name="Comma [0] 7 6 4 4 4" xfId="5855" xr:uid="{EB991806-E769-4282-8A6D-E70FF23604A5}"/>
    <cellStyle name="Comma [0] 7 6 4 4 4 2" xfId="21265" xr:uid="{4DF2C417-0FA4-4FF0-A99F-6466E4966958}"/>
    <cellStyle name="Comma [0] 7 6 4 4 5" xfId="10998" xr:uid="{515223C5-933D-4E58-9B2F-9F78B540E0C2}"/>
    <cellStyle name="Comma [0] 7 6 4 4 5 2" xfId="26408" xr:uid="{F443F561-ACE1-4B2C-A22A-57FA5A6FEC90}"/>
    <cellStyle name="Comma [0] 7 6 4 4 6" xfId="16139" xr:uid="{33D7F2C2-1E76-49A9-8289-84DCF460EA82}"/>
    <cellStyle name="Comma [0] 7 6 4 5" xfId="1349" xr:uid="{55F7BD69-022F-4354-9BB5-3E8838061490}"/>
    <cellStyle name="Comma [0] 7 6 4 5 2" xfId="3917" xr:uid="{58AB4FA2-5DEA-4697-B56F-BEE457E3D012}"/>
    <cellStyle name="Comma [0] 7 6 4 5 2 2" xfId="9043" xr:uid="{47DFC8F8-7533-4539-B276-E130E60A06F8}"/>
    <cellStyle name="Comma [0] 7 6 4 5 2 2 2" xfId="24453" xr:uid="{E5614D09-F5A2-4930-8CCE-017EC930256C}"/>
    <cellStyle name="Comma [0] 7 6 4 5 2 3" xfId="14186" xr:uid="{6C8A64B1-6A52-4716-BBF7-11AB4C7EB822}"/>
    <cellStyle name="Comma [0] 7 6 4 5 2 3 2" xfId="29596" xr:uid="{46B49D21-5BBC-4EFC-8AF2-5488F92F0CC9}"/>
    <cellStyle name="Comma [0] 7 6 4 5 2 4" xfId="19327" xr:uid="{486044D7-5426-4B2E-8301-1D25A4E86D83}"/>
    <cellStyle name="Comma [0] 7 6 4 5 3" xfId="6495" xr:uid="{C3371B3F-D154-4D19-8522-939ED5648B8F}"/>
    <cellStyle name="Comma [0] 7 6 4 5 3 2" xfId="21905" xr:uid="{67047A49-4941-49A0-AB38-CDCD3002F8F8}"/>
    <cellStyle name="Comma [0] 7 6 4 5 4" xfId="11638" xr:uid="{3C60C7DF-2477-414F-9339-46B2FB7CDEF5}"/>
    <cellStyle name="Comma [0] 7 6 4 5 4 2" xfId="27048" xr:uid="{F1A5755F-F43D-49A9-8826-1110B762FD70}"/>
    <cellStyle name="Comma [0] 7 6 4 5 5" xfId="16779" xr:uid="{88E57C69-F61E-4040-ACD4-F4A6F7AD8C5D}"/>
    <cellStyle name="Comma [0] 7 6 4 6" xfId="2666" xr:uid="{D600B8C3-6477-4F82-8338-1B8579E13A68}"/>
    <cellStyle name="Comma [0] 7 6 4 6 2" xfId="7792" xr:uid="{D5D0292F-8133-4ED2-AEFE-D6173BB0C44C}"/>
    <cellStyle name="Comma [0] 7 6 4 6 2 2" xfId="23202" xr:uid="{7239D59A-F89A-4573-8D4A-40BD221588D8}"/>
    <cellStyle name="Comma [0] 7 6 4 6 3" xfId="12935" xr:uid="{FAA2A306-F29E-49BF-9600-3010CAF5552B}"/>
    <cellStyle name="Comma [0] 7 6 4 6 3 2" xfId="28345" xr:uid="{99C2A7EC-C409-40CB-B909-5F816C8A0AE5}"/>
    <cellStyle name="Comma [0] 7 6 4 6 4" xfId="18076" xr:uid="{01DE2C99-5593-41D0-A74D-CC758AE2880E}"/>
    <cellStyle name="Comma [0] 7 6 4 7" xfId="5244" xr:uid="{E52C3468-FD77-44C9-998E-50E663EF30FD}"/>
    <cellStyle name="Comma [0] 7 6 4 7 2" xfId="20654" xr:uid="{9AC26386-CE4A-4D91-B6F7-D75129A9F722}"/>
    <cellStyle name="Comma [0] 7 6 4 8" xfId="10387" xr:uid="{6CE49588-BCE1-4446-A441-226B344EAC23}"/>
    <cellStyle name="Comma [0] 7 6 4 8 2" xfId="25797" xr:uid="{0A1B8C1E-6C89-4186-905A-01F7C21C2B0B}"/>
    <cellStyle name="Comma [0] 7 6 4 9" xfId="15528" xr:uid="{43F6B494-C972-4C62-AD06-326DC80903AA}"/>
    <cellStyle name="Comma [0] 7 6 5" xfId="165" xr:uid="{BE2F4B42-21FE-481C-801F-36A19F2BFB84}"/>
    <cellStyle name="Comma [0] 7 6 5 2" xfId="462" xr:uid="{7D321FA0-C190-43B4-93F3-98E4313032E8}"/>
    <cellStyle name="Comma [0] 7 6 5 2 2" xfId="1074" xr:uid="{646B2604-7C93-45E7-A042-CA024ED433C1}"/>
    <cellStyle name="Comma [0] 7 6 5 2 2 2" xfId="2326" xr:uid="{D1DA6C20-01D0-415D-ABCD-1A462BA42B21}"/>
    <cellStyle name="Comma [0] 7 6 5 2 2 2 2" xfId="4894" xr:uid="{5AD0641A-56DC-4CE8-B605-17B763417940}"/>
    <cellStyle name="Comma [0] 7 6 5 2 2 2 2 2" xfId="10020" xr:uid="{64D25EB4-182F-4296-85DA-7786BBA1A8EF}"/>
    <cellStyle name="Comma [0] 7 6 5 2 2 2 2 2 2" xfId="25430" xr:uid="{386A3C86-1477-4239-9BBC-3F0051DDAB61}"/>
    <cellStyle name="Comma [0] 7 6 5 2 2 2 2 3" xfId="15163" xr:uid="{3176634C-0063-43E7-91EA-6A9EC6154AB3}"/>
    <cellStyle name="Comma [0] 7 6 5 2 2 2 2 3 2" xfId="30573" xr:uid="{94ADFE91-7294-4BA8-A147-1E401DD32BF3}"/>
    <cellStyle name="Comma [0] 7 6 5 2 2 2 2 4" xfId="20304" xr:uid="{93C8BCA4-CF9C-4097-863E-FFCF7FD688B8}"/>
    <cellStyle name="Comma [0] 7 6 5 2 2 2 3" xfId="7472" xr:uid="{AB0DE594-0180-4BB0-88D1-A23E5047E89E}"/>
    <cellStyle name="Comma [0] 7 6 5 2 2 2 3 2" xfId="22882" xr:uid="{5C497A89-B978-4531-9C6A-49A998CCB9BC}"/>
    <cellStyle name="Comma [0] 7 6 5 2 2 2 4" xfId="12615" xr:uid="{A41FDD34-D557-48FE-9293-3CCAAFC48336}"/>
    <cellStyle name="Comma [0] 7 6 5 2 2 2 4 2" xfId="28025" xr:uid="{18E0935C-A247-48C8-AFC3-DCC3EC252946}"/>
    <cellStyle name="Comma [0] 7 6 5 2 2 2 5" xfId="17756" xr:uid="{848BEB54-8A2D-4E78-B602-A44B2FF19F94}"/>
    <cellStyle name="Comma [0] 7 6 5 2 2 3" xfId="3643" xr:uid="{1E022D1A-6BAC-4112-A2BB-4B46990B6FE4}"/>
    <cellStyle name="Comma [0] 7 6 5 2 2 3 2" xfId="8769" xr:uid="{E8CFE488-72D2-4D92-ABC2-9BB6E68347C4}"/>
    <cellStyle name="Comma [0] 7 6 5 2 2 3 2 2" xfId="24179" xr:uid="{1698E10D-CB91-4B10-988F-C053AE58AB11}"/>
    <cellStyle name="Comma [0] 7 6 5 2 2 3 3" xfId="13912" xr:uid="{9BFFB784-26E2-4120-B415-D1DC8F24651B}"/>
    <cellStyle name="Comma [0] 7 6 5 2 2 3 3 2" xfId="29322" xr:uid="{703F0E4B-2960-40ED-99DB-B9038EDB8324}"/>
    <cellStyle name="Comma [0] 7 6 5 2 2 3 4" xfId="19053" xr:uid="{5CE49FEC-2E0C-40D7-B8BF-C1C3ECC29D6B}"/>
    <cellStyle name="Comma [0] 7 6 5 2 2 4" xfId="6221" xr:uid="{0F845A96-1675-4451-92B2-3FF5F5276212}"/>
    <cellStyle name="Comma [0] 7 6 5 2 2 4 2" xfId="21631" xr:uid="{49FEFB14-8D83-4A37-BCC0-00404F37AC0B}"/>
    <cellStyle name="Comma [0] 7 6 5 2 2 5" xfId="11364" xr:uid="{3B937269-746B-4D65-81AE-AE50C1CAB0F0}"/>
    <cellStyle name="Comma [0] 7 6 5 2 2 5 2" xfId="26774" xr:uid="{EE171A35-930C-4C31-962A-E727FA8F3F25}"/>
    <cellStyle name="Comma [0] 7 6 5 2 2 6" xfId="16505" xr:uid="{62FCB381-CA63-4934-83AF-8EE500888874}"/>
    <cellStyle name="Comma [0] 7 6 5 2 3" xfId="1715" xr:uid="{D478ED0E-62B2-4767-98A2-B8EDAC87FE9D}"/>
    <cellStyle name="Comma [0] 7 6 5 2 3 2" xfId="4283" xr:uid="{D7FA69B5-59E0-42B2-8C09-B357A0F13EF6}"/>
    <cellStyle name="Comma [0] 7 6 5 2 3 2 2" xfId="9409" xr:uid="{428C25EB-4959-4DE0-BCBE-423E4F619A61}"/>
    <cellStyle name="Comma [0] 7 6 5 2 3 2 2 2" xfId="24819" xr:uid="{DAE92A47-D400-4C84-9A2F-15334323F235}"/>
    <cellStyle name="Comma [0] 7 6 5 2 3 2 3" xfId="14552" xr:uid="{B976B5B8-8B61-4458-B59F-9F3F0F7EC959}"/>
    <cellStyle name="Comma [0] 7 6 5 2 3 2 3 2" xfId="29962" xr:uid="{33AC7718-6CE6-4B4A-81C0-949F879930E2}"/>
    <cellStyle name="Comma [0] 7 6 5 2 3 2 4" xfId="19693" xr:uid="{0065A85D-433D-4452-A7FF-22768E3DEE56}"/>
    <cellStyle name="Comma [0] 7 6 5 2 3 3" xfId="6861" xr:uid="{0F4F3D93-5B2A-4562-8ACB-3132295336DB}"/>
    <cellStyle name="Comma [0] 7 6 5 2 3 3 2" xfId="22271" xr:uid="{F05C273C-AA6A-41F6-A319-5597679A7275}"/>
    <cellStyle name="Comma [0] 7 6 5 2 3 4" xfId="12004" xr:uid="{F9BA6A4F-1D63-4247-A001-DADF3B1A2B4E}"/>
    <cellStyle name="Comma [0] 7 6 5 2 3 4 2" xfId="27414" xr:uid="{6B16A8F2-8FB9-40FD-B900-3750C72A99D6}"/>
    <cellStyle name="Comma [0] 7 6 5 2 3 5" xfId="17145" xr:uid="{74BF235F-A2C4-475F-96FD-48F12CC6792E}"/>
    <cellStyle name="Comma [0] 7 6 5 2 4" xfId="3032" xr:uid="{A1F37064-46DA-4895-88FC-B3D95E357EF0}"/>
    <cellStyle name="Comma [0] 7 6 5 2 4 2" xfId="8158" xr:uid="{0AAF76E8-C602-4B9C-9A21-923B5D043480}"/>
    <cellStyle name="Comma [0] 7 6 5 2 4 2 2" xfId="23568" xr:uid="{35E0ECBB-8494-458D-B10C-1D4BE8D787D7}"/>
    <cellStyle name="Comma [0] 7 6 5 2 4 3" xfId="13301" xr:uid="{2D17A7B1-0B45-4172-878F-4E601B9E20C6}"/>
    <cellStyle name="Comma [0] 7 6 5 2 4 3 2" xfId="28711" xr:uid="{2F4AD768-45B6-4857-9AA7-B4057307143F}"/>
    <cellStyle name="Comma [0] 7 6 5 2 4 4" xfId="18442" xr:uid="{C8345102-A592-4A9D-9AE7-59EB3E9510B5}"/>
    <cellStyle name="Comma [0] 7 6 5 2 5" xfId="5610" xr:uid="{A47B47E8-ED8B-4A5F-85A6-8E18B48D41BF}"/>
    <cellStyle name="Comma [0] 7 6 5 2 5 2" xfId="21020" xr:uid="{1FED584F-6F35-45B2-A9CC-51B18F464E4C}"/>
    <cellStyle name="Comma [0] 7 6 5 2 6" xfId="10753" xr:uid="{B2FF8715-09BC-4C95-AC39-49C263368D0E}"/>
    <cellStyle name="Comma [0] 7 6 5 2 6 2" xfId="26163" xr:uid="{A889F179-681B-4689-9C6E-861CAFC12B1B}"/>
    <cellStyle name="Comma [0] 7 6 5 2 7" xfId="15894" xr:uid="{B6CB4524-5594-48AA-9FF9-D181E36E2E69}"/>
    <cellStyle name="Comma [0] 7 6 5 3" xfId="779" xr:uid="{5A6B8B8D-75D9-4595-B59B-491126969559}"/>
    <cellStyle name="Comma [0] 7 6 5 3 2" xfId="2031" xr:uid="{3C702B03-F1DE-4066-A951-8E928F0982BE}"/>
    <cellStyle name="Comma [0] 7 6 5 3 2 2" xfId="4599" xr:uid="{196DF987-7321-48C0-BCF3-ACA3AB7F353F}"/>
    <cellStyle name="Comma [0] 7 6 5 3 2 2 2" xfId="9725" xr:uid="{6360452D-33F6-4BB7-A5BD-3426A4A90362}"/>
    <cellStyle name="Comma [0] 7 6 5 3 2 2 2 2" xfId="25135" xr:uid="{95F7E9CA-2670-4C1C-832E-C65A3469F92B}"/>
    <cellStyle name="Comma [0] 7 6 5 3 2 2 3" xfId="14868" xr:uid="{64518ABE-7AB0-43D4-B5BD-3E66599F4B1B}"/>
    <cellStyle name="Comma [0] 7 6 5 3 2 2 3 2" xfId="30278" xr:uid="{73587FC0-41C8-427C-B1B2-1470148C2AE6}"/>
    <cellStyle name="Comma [0] 7 6 5 3 2 2 4" xfId="20009" xr:uid="{7E529D16-48BB-41FD-A265-DC649D30B74E}"/>
    <cellStyle name="Comma [0] 7 6 5 3 2 3" xfId="7177" xr:uid="{3EE54BBD-BED1-45B8-B64C-DC3B7C069317}"/>
    <cellStyle name="Comma [0] 7 6 5 3 2 3 2" xfId="22587" xr:uid="{88BBA048-D3E5-49A4-83BE-57D82C76352B}"/>
    <cellStyle name="Comma [0] 7 6 5 3 2 4" xfId="12320" xr:uid="{34C1E1B8-43F1-4C6B-A0B0-9906959B6300}"/>
    <cellStyle name="Comma [0] 7 6 5 3 2 4 2" xfId="27730" xr:uid="{931275BB-361F-4B81-8D7D-35FB332EFEB9}"/>
    <cellStyle name="Comma [0] 7 6 5 3 2 5" xfId="17461" xr:uid="{7C2070D6-F29E-40BD-9576-093F3B79DFBD}"/>
    <cellStyle name="Comma [0] 7 6 5 3 3" xfId="3348" xr:uid="{71F0BFC2-993E-4487-856A-748552E089DA}"/>
    <cellStyle name="Comma [0] 7 6 5 3 3 2" xfId="8474" xr:uid="{88A9C3EC-7AD6-4F17-B841-49DE765F3056}"/>
    <cellStyle name="Comma [0] 7 6 5 3 3 2 2" xfId="23884" xr:uid="{8FDBA601-88C8-49B9-8FE2-373B6FC919B4}"/>
    <cellStyle name="Comma [0] 7 6 5 3 3 3" xfId="13617" xr:uid="{3E430672-EDCB-49E9-82D9-CD15B97D6DA3}"/>
    <cellStyle name="Comma [0] 7 6 5 3 3 3 2" xfId="29027" xr:uid="{A95B4393-D9F6-45A1-8F80-AD08234B56D3}"/>
    <cellStyle name="Comma [0] 7 6 5 3 3 4" xfId="18758" xr:uid="{14A69417-6669-4E9A-8B84-86BB21D3A4DB}"/>
    <cellStyle name="Comma [0] 7 6 5 3 4" xfId="5926" xr:uid="{5712F7F5-8F9A-412D-972F-6D13B6AEF30A}"/>
    <cellStyle name="Comma [0] 7 6 5 3 4 2" xfId="21336" xr:uid="{C09B8BB8-DA3F-43B8-9980-6C057E381F66}"/>
    <cellStyle name="Comma [0] 7 6 5 3 5" xfId="11069" xr:uid="{48E79C2B-E5A1-43C8-931F-B5B44074DF91}"/>
    <cellStyle name="Comma [0] 7 6 5 3 5 2" xfId="26479" xr:uid="{0F6428FC-6F1B-43D5-8B4E-191348D4649A}"/>
    <cellStyle name="Comma [0] 7 6 5 3 6" xfId="16210" xr:uid="{6CC3FFFF-11D5-4F4B-8EB6-332C41F66A79}"/>
    <cellStyle name="Comma [0] 7 6 5 4" xfId="1420" xr:uid="{56678CB3-7A5E-4A17-BAFA-A78383144518}"/>
    <cellStyle name="Comma [0] 7 6 5 4 2" xfId="3988" xr:uid="{6CFEFCA2-5C8E-4395-9400-04F207467456}"/>
    <cellStyle name="Comma [0] 7 6 5 4 2 2" xfId="9114" xr:uid="{C3C10246-9064-4225-A0AD-256B83B7D017}"/>
    <cellStyle name="Comma [0] 7 6 5 4 2 2 2" xfId="24524" xr:uid="{7CD6C0B9-F2ED-4326-94B8-D2CFE1408850}"/>
    <cellStyle name="Comma [0] 7 6 5 4 2 3" xfId="14257" xr:uid="{F33C0B37-997C-4571-A1BD-E484E6DCDEFE}"/>
    <cellStyle name="Comma [0] 7 6 5 4 2 3 2" xfId="29667" xr:uid="{E3C61D64-A69B-426C-A706-9D3FD6F6C514}"/>
    <cellStyle name="Comma [0] 7 6 5 4 2 4" xfId="19398" xr:uid="{21C1BB3F-425E-4E4F-B2EB-56395CF0CD77}"/>
    <cellStyle name="Comma [0] 7 6 5 4 3" xfId="6566" xr:uid="{CF991F66-1E98-4FF8-9893-D5DFD0006D4C}"/>
    <cellStyle name="Comma [0] 7 6 5 4 3 2" xfId="21976" xr:uid="{5DE57DC9-049B-4B45-8F8B-0769D48B481E}"/>
    <cellStyle name="Comma [0] 7 6 5 4 4" xfId="11709" xr:uid="{5C10688C-4502-4312-9912-E703CC8A86C8}"/>
    <cellStyle name="Comma [0] 7 6 5 4 4 2" xfId="27119" xr:uid="{7B95A796-24E7-486F-91B2-7957E6A65D74}"/>
    <cellStyle name="Comma [0] 7 6 5 4 5" xfId="16850" xr:uid="{8D391F91-4559-4980-BEA1-C7306CF4BC88}"/>
    <cellStyle name="Comma [0] 7 6 5 5" xfId="2737" xr:uid="{826C0BC8-C48D-42E0-A273-5C44BD18ABD7}"/>
    <cellStyle name="Comma [0] 7 6 5 5 2" xfId="7863" xr:uid="{4DA75B57-252E-4141-85A0-FCFD97475680}"/>
    <cellStyle name="Comma [0] 7 6 5 5 2 2" xfId="23273" xr:uid="{B8146B93-BE01-4309-BEF9-644A61680E1D}"/>
    <cellStyle name="Comma [0] 7 6 5 5 3" xfId="13006" xr:uid="{EDC6EDA9-2A4D-4A97-AD6B-B0ABB75EC557}"/>
    <cellStyle name="Comma [0] 7 6 5 5 3 2" xfId="28416" xr:uid="{E49B56D9-622A-45E1-9B4E-CF6CEB83CE65}"/>
    <cellStyle name="Comma [0] 7 6 5 5 4" xfId="18147" xr:uid="{B79D8B05-8C4B-40A5-A490-899C56B02CE5}"/>
    <cellStyle name="Comma [0] 7 6 5 6" xfId="5315" xr:uid="{F7479D90-8441-4A22-ACDB-ADFB66CBF355}"/>
    <cellStyle name="Comma [0] 7 6 5 6 2" xfId="20725" xr:uid="{23628111-1CE9-4ABF-A616-DE61F202F5D6}"/>
    <cellStyle name="Comma [0] 7 6 5 7" xfId="10458" xr:uid="{105B6BF5-0E62-4606-A686-FD1184D1DEC0}"/>
    <cellStyle name="Comma [0] 7 6 5 7 2" xfId="25868" xr:uid="{5A59161D-9491-413C-A2A7-0C26B55EE38D}"/>
    <cellStyle name="Comma [0] 7 6 5 8" xfId="15599" xr:uid="{90D1EF97-0F35-44BB-8234-7A7D33C13887}"/>
    <cellStyle name="Comma [0] 7 6 6" xfId="320" xr:uid="{3C3DAF4A-0507-44D5-8086-5BD7E33EDAB3}"/>
    <cellStyle name="Comma [0] 7 6 6 2" xfId="932" xr:uid="{9682AE4C-E5AB-43AE-86B9-7A83870A4165}"/>
    <cellStyle name="Comma [0] 7 6 6 2 2" xfId="2184" xr:uid="{711069F9-1E1D-4430-8584-8311201AEAF4}"/>
    <cellStyle name="Comma [0] 7 6 6 2 2 2" xfId="4752" xr:uid="{92AC0B51-B929-4C94-8416-8EEC686FD9C7}"/>
    <cellStyle name="Comma [0] 7 6 6 2 2 2 2" xfId="9878" xr:uid="{8E8299DA-BCD2-4299-92AF-3D7E8DA5A295}"/>
    <cellStyle name="Comma [0] 7 6 6 2 2 2 2 2" xfId="25288" xr:uid="{A0DB1CDB-AAA2-4115-9A4A-5EFF9DB5FB89}"/>
    <cellStyle name="Comma [0] 7 6 6 2 2 2 3" xfId="15021" xr:uid="{14041CE2-7823-4996-89FD-DCA2F29A1AAC}"/>
    <cellStyle name="Comma [0] 7 6 6 2 2 2 3 2" xfId="30431" xr:uid="{CC023180-3B06-4C2A-839C-EDBCC1015300}"/>
    <cellStyle name="Comma [0] 7 6 6 2 2 2 4" xfId="20162" xr:uid="{C42395E5-1AB5-4F4D-9764-22A242FAE748}"/>
    <cellStyle name="Comma [0] 7 6 6 2 2 3" xfId="7330" xr:uid="{9ECDF1FB-80F2-42F8-8E2C-EA05BE2DF8DC}"/>
    <cellStyle name="Comma [0] 7 6 6 2 2 3 2" xfId="22740" xr:uid="{F4D5A978-6BE3-4F18-94A0-8DE36EE47651}"/>
    <cellStyle name="Comma [0] 7 6 6 2 2 4" xfId="12473" xr:uid="{FF1F5463-B036-456B-8822-1C4F52C11351}"/>
    <cellStyle name="Comma [0] 7 6 6 2 2 4 2" xfId="27883" xr:uid="{3CF5A4DE-3AEC-4860-9F23-D42D2D85F9CE}"/>
    <cellStyle name="Comma [0] 7 6 6 2 2 5" xfId="17614" xr:uid="{6AD288FA-6ECD-4108-BABC-2AA49050B055}"/>
    <cellStyle name="Comma [0] 7 6 6 2 3" xfId="3501" xr:uid="{57C6AC00-B590-437E-8D0A-D5328B99A88E}"/>
    <cellStyle name="Comma [0] 7 6 6 2 3 2" xfId="8627" xr:uid="{CC866406-FCC9-42BE-BD40-3261BB2870A9}"/>
    <cellStyle name="Comma [0] 7 6 6 2 3 2 2" xfId="24037" xr:uid="{4F73A91A-F5A7-4CB1-8373-5A2038B4FDBE}"/>
    <cellStyle name="Comma [0] 7 6 6 2 3 3" xfId="13770" xr:uid="{878EBE41-8C6D-4817-90DE-62C719BF0577}"/>
    <cellStyle name="Comma [0] 7 6 6 2 3 3 2" xfId="29180" xr:uid="{DE4B29E3-08D1-4CD9-AEF9-9EDBCE42FFB4}"/>
    <cellStyle name="Comma [0] 7 6 6 2 3 4" xfId="18911" xr:uid="{07D45083-F969-41F1-A74B-6A7A50A6549F}"/>
    <cellStyle name="Comma [0] 7 6 6 2 4" xfId="6079" xr:uid="{1BF4ACE0-5F96-4488-B189-ED1696529394}"/>
    <cellStyle name="Comma [0] 7 6 6 2 4 2" xfId="21489" xr:uid="{A8105789-91FF-4C9B-8D35-9009C1C09E9A}"/>
    <cellStyle name="Comma [0] 7 6 6 2 5" xfId="11222" xr:uid="{943FA9C6-EADA-492C-974C-22594F349AF0}"/>
    <cellStyle name="Comma [0] 7 6 6 2 5 2" xfId="26632" xr:uid="{6B402FF6-C7BE-4BB4-B19A-86F0D150D5B5}"/>
    <cellStyle name="Comma [0] 7 6 6 2 6" xfId="16363" xr:uid="{EE1D0A4A-29F0-48A5-A00E-56DA90AC66C4}"/>
    <cellStyle name="Comma [0] 7 6 6 3" xfId="1573" xr:uid="{9DBBC189-D361-4720-92BF-A7E571A83957}"/>
    <cellStyle name="Comma [0] 7 6 6 3 2" xfId="4141" xr:uid="{D20DB5C6-53F1-4467-9C74-ABB0B3C3F6FE}"/>
    <cellStyle name="Comma [0] 7 6 6 3 2 2" xfId="9267" xr:uid="{3992D677-6077-4E96-B262-8558686C35B6}"/>
    <cellStyle name="Comma [0] 7 6 6 3 2 2 2" xfId="24677" xr:uid="{9E2C09F1-68E5-4A79-AAEF-9C092AF7244D}"/>
    <cellStyle name="Comma [0] 7 6 6 3 2 3" xfId="14410" xr:uid="{C3FB2CA5-4973-4886-A1BF-76B2CDCF17DA}"/>
    <cellStyle name="Comma [0] 7 6 6 3 2 3 2" xfId="29820" xr:uid="{7F5DE5D9-5948-494E-A717-6C90AF4327E6}"/>
    <cellStyle name="Comma [0] 7 6 6 3 2 4" xfId="19551" xr:uid="{F95F73A3-41B7-4550-9494-6F778883B242}"/>
    <cellStyle name="Comma [0] 7 6 6 3 3" xfId="6719" xr:uid="{76AF1C4A-D3E1-414D-B604-2A6879A49686}"/>
    <cellStyle name="Comma [0] 7 6 6 3 3 2" xfId="22129" xr:uid="{6B0C5A16-7959-4EBD-B42F-6B2C9636CC1B}"/>
    <cellStyle name="Comma [0] 7 6 6 3 4" xfId="11862" xr:uid="{DAE5AFC2-9E22-4A95-B521-73C1C5D9D6D6}"/>
    <cellStyle name="Comma [0] 7 6 6 3 4 2" xfId="27272" xr:uid="{936D15A9-B720-4A27-A045-B36414BB2B4E}"/>
    <cellStyle name="Comma [0] 7 6 6 3 5" xfId="17003" xr:uid="{EA2EA111-E927-4F05-AD6E-EA22C93E95FD}"/>
    <cellStyle name="Comma [0] 7 6 6 4" xfId="2890" xr:uid="{609F4A1A-9370-4001-91E5-AB86F8CD5B5E}"/>
    <cellStyle name="Comma [0] 7 6 6 4 2" xfId="8016" xr:uid="{A1DC4ABD-EE06-4792-9BEF-7407665A7A3E}"/>
    <cellStyle name="Comma [0] 7 6 6 4 2 2" xfId="23426" xr:uid="{33AB3C2A-5AED-4648-8E53-FCE80745B8C4}"/>
    <cellStyle name="Comma [0] 7 6 6 4 3" xfId="13159" xr:uid="{33C50725-4D53-49C3-A98E-DE1DB529DF54}"/>
    <cellStyle name="Comma [0] 7 6 6 4 3 2" xfId="28569" xr:uid="{2A41ADAD-EC15-49CC-A7AD-B1114F7F5D77}"/>
    <cellStyle name="Comma [0] 7 6 6 4 4" xfId="18300" xr:uid="{DBC39947-10EB-462B-8472-08EA12F570A3}"/>
    <cellStyle name="Comma [0] 7 6 6 5" xfId="5468" xr:uid="{0E135A50-3AB0-4C90-93B1-E7639CF380E3}"/>
    <cellStyle name="Comma [0] 7 6 6 5 2" xfId="20878" xr:uid="{24A7A8C0-5ECE-4FA4-A260-17BB34AAC74D}"/>
    <cellStyle name="Comma [0] 7 6 6 6" xfId="10611" xr:uid="{58A3DBA8-1C60-46B4-8614-B0DC08E904C9}"/>
    <cellStyle name="Comma [0] 7 6 6 6 2" xfId="26021" xr:uid="{175F3C3D-7343-4FF6-B0B6-BA9208BD2555}"/>
    <cellStyle name="Comma [0] 7 6 6 7" xfId="15752" xr:uid="{665397CD-8809-4394-B2C4-419BEB264E81}"/>
    <cellStyle name="Comma [0] 7 6 7" xfId="637" xr:uid="{8F27CCF1-BD79-4E5D-8537-D495B43F6A3B}"/>
    <cellStyle name="Comma [0] 7 6 7 2" xfId="1889" xr:uid="{953E68F2-2EFE-4C16-834D-C3E478E519E0}"/>
    <cellStyle name="Comma [0] 7 6 7 2 2" xfId="4457" xr:uid="{B67516D5-BACF-4458-8586-262F7BCDC929}"/>
    <cellStyle name="Comma [0] 7 6 7 2 2 2" xfId="9583" xr:uid="{477DC0E8-C909-4EA2-BC12-363FC1A2F2CC}"/>
    <cellStyle name="Comma [0] 7 6 7 2 2 2 2" xfId="24993" xr:uid="{8D8E8DCF-907D-4C94-9C68-0C71BCE9D3BB}"/>
    <cellStyle name="Comma [0] 7 6 7 2 2 3" xfId="14726" xr:uid="{DC1C9ED4-FF82-4D7A-8E25-44C09CB04272}"/>
    <cellStyle name="Comma [0] 7 6 7 2 2 3 2" xfId="30136" xr:uid="{6E93043B-98A0-4CE8-ACB6-D5BBFC30E73C}"/>
    <cellStyle name="Comma [0] 7 6 7 2 2 4" xfId="19867" xr:uid="{8BFBF0D3-5CEC-4181-88C8-0F18B8D3B10A}"/>
    <cellStyle name="Comma [0] 7 6 7 2 3" xfId="7035" xr:uid="{795E0FAD-6878-4742-AD66-89CF4D926FAC}"/>
    <cellStyle name="Comma [0] 7 6 7 2 3 2" xfId="22445" xr:uid="{002679BB-615F-487F-AB0D-5177744E1E9F}"/>
    <cellStyle name="Comma [0] 7 6 7 2 4" xfId="12178" xr:uid="{2A72C8A2-D456-4EF5-BD70-3B071BB0A3F2}"/>
    <cellStyle name="Comma [0] 7 6 7 2 4 2" xfId="27588" xr:uid="{2AA0F5E6-5D75-4F6E-A2F6-46DCA5A97648}"/>
    <cellStyle name="Comma [0] 7 6 7 2 5" xfId="17319" xr:uid="{95BDC1E1-457A-480C-BFB4-68DC9BCBB205}"/>
    <cellStyle name="Comma [0] 7 6 7 3" xfId="3206" xr:uid="{9B486845-6419-405D-A5CB-AF618EF971A9}"/>
    <cellStyle name="Comma [0] 7 6 7 3 2" xfId="8332" xr:uid="{074587C0-3500-455D-8AA6-5FB9E3CECCC5}"/>
    <cellStyle name="Comma [0] 7 6 7 3 2 2" xfId="23742" xr:uid="{27D0EFF2-9713-4753-9607-65AAC70E2446}"/>
    <cellStyle name="Comma [0] 7 6 7 3 3" xfId="13475" xr:uid="{6CCDA9C7-D2D5-4FFF-9573-0B1525EE2C63}"/>
    <cellStyle name="Comma [0] 7 6 7 3 3 2" xfId="28885" xr:uid="{40A7BD6A-4ECE-49FD-97ED-DA4E9D29AC1A}"/>
    <cellStyle name="Comma [0] 7 6 7 3 4" xfId="18616" xr:uid="{8484720E-564E-41E9-A5B2-890A38BA1EDB}"/>
    <cellStyle name="Comma [0] 7 6 7 4" xfId="5784" xr:uid="{174B199C-D497-4EED-B979-668C9D011B94}"/>
    <cellStyle name="Comma [0] 7 6 7 4 2" xfId="21194" xr:uid="{AEDD7F1C-86C2-4462-8F73-A8A71BB23CFE}"/>
    <cellStyle name="Comma [0] 7 6 7 5" xfId="10927" xr:uid="{0E4880D1-71A5-499C-87B4-3DE85F32BABE}"/>
    <cellStyle name="Comma [0] 7 6 7 5 2" xfId="26337" xr:uid="{C031591E-268D-45E7-AF62-AC22ECC10886}"/>
    <cellStyle name="Comma [0] 7 6 7 6" xfId="16068" xr:uid="{2C1CAB0F-4EB0-46BB-96EF-B0AF558B5177}"/>
    <cellStyle name="Comma [0] 7 6 8" xfId="1278" xr:uid="{DE632BE3-77FF-4CC8-A8B6-7F7722F4079D}"/>
    <cellStyle name="Comma [0] 7 6 8 2" xfId="3846" xr:uid="{A4CF2367-4530-4F4A-90B7-4758907EBC4C}"/>
    <cellStyle name="Comma [0] 7 6 8 2 2" xfId="8972" xr:uid="{A720A958-FD7B-4222-B790-40C224137C1E}"/>
    <cellStyle name="Comma [0] 7 6 8 2 2 2" xfId="24382" xr:uid="{198070BD-E27D-4C68-93A6-4DF2B459912C}"/>
    <cellStyle name="Comma [0] 7 6 8 2 3" xfId="14115" xr:uid="{1DFFEC13-B73C-493F-9DD2-AD3111C471C4}"/>
    <cellStyle name="Comma [0] 7 6 8 2 3 2" xfId="29525" xr:uid="{0E7FB87B-2838-4494-9AF5-0B5BE811E7BC}"/>
    <cellStyle name="Comma [0] 7 6 8 2 4" xfId="19256" xr:uid="{07982F94-F259-4334-9D83-42598E07FAA1}"/>
    <cellStyle name="Comma [0] 7 6 8 3" xfId="6424" xr:uid="{DA589629-51B9-4845-B290-9C7B5D140D2D}"/>
    <cellStyle name="Comma [0] 7 6 8 3 2" xfId="21834" xr:uid="{6FC26C1A-F402-4BDC-A396-63E8C91D47A2}"/>
    <cellStyle name="Comma [0] 7 6 8 4" xfId="11567" xr:uid="{A8A8A420-E49C-47C5-B597-FC16B057EF61}"/>
    <cellStyle name="Comma [0] 7 6 8 4 2" xfId="26977" xr:uid="{05FB1C7D-AF9F-4F68-B438-3FD7FD41FBB9}"/>
    <cellStyle name="Comma [0] 7 6 8 5" xfId="16708" xr:uid="{28D8CCF1-AD2E-4072-92EB-AC385E32A72B}"/>
    <cellStyle name="Comma [0] 7 6 9" xfId="2596" xr:uid="{91C8B59F-CD5F-4FAA-9CB8-432D80A7AAFD}"/>
    <cellStyle name="Comma [0] 7 6 9 2" xfId="7722" xr:uid="{A743199D-3FEB-418A-B61A-8AA00EB13D6B}"/>
    <cellStyle name="Comma [0] 7 6 9 2 2" xfId="23132" xr:uid="{3A82736F-D982-44E4-ADA9-E80BC135723D}"/>
    <cellStyle name="Comma [0] 7 6 9 3" xfId="12865" xr:uid="{197EEC49-DAFA-4FEC-8846-79A9B8D3C74A}"/>
    <cellStyle name="Comma [0] 7 6 9 3 2" xfId="28275" xr:uid="{4302E9D6-E96F-4602-9AF7-1024C0C73461}"/>
    <cellStyle name="Comma [0] 7 6 9 4" xfId="18006" xr:uid="{23DAA8EF-4FD9-406C-BC87-C092870F983E}"/>
    <cellStyle name="Comma [0] 7 7" xfId="16067" xr:uid="{E0C05F55-0DBE-4ADA-8BA6-4F2402601BB7}"/>
    <cellStyle name="Comma [0] 8" xfId="1271" xr:uid="{5E665EF1-BF0D-4AA0-996C-5DF80D40E6CB}"/>
    <cellStyle name="Comma [0] 8 2" xfId="2522" xr:uid="{D94ED12A-1E67-4B79-9AEC-1F838EE7D988}"/>
    <cellStyle name="Comma [0] 8 2 2" xfId="5090" xr:uid="{867CD1A0-B494-4D8F-8B90-B0BC37B9D30A}"/>
    <cellStyle name="Comma [0] 8 2 2 2" xfId="10216" xr:uid="{426C601A-AC87-4CA0-BA32-C6AED4453A06}"/>
    <cellStyle name="Comma [0] 8 2 2 2 2" xfId="25626" xr:uid="{D9F92865-CB54-49D5-90EC-29F277C1975E}"/>
    <cellStyle name="Comma [0] 8 2 2 3" xfId="15359" xr:uid="{CF13CE7E-55D2-413B-8654-B4F432CA3B11}"/>
    <cellStyle name="Comma [0] 8 2 2 3 2" xfId="30769" xr:uid="{7D9DFE3F-F40A-4BFC-AAE6-0FAF97D4B7F3}"/>
    <cellStyle name="Comma [0] 8 2 2 4" xfId="20500" xr:uid="{D1BC1982-1FD6-4221-96EA-12844853F8C0}"/>
    <cellStyle name="Comma [0] 8 2 3" xfId="7668" xr:uid="{6CAD678B-0B9E-4702-9375-EEDBEB9CCEE2}"/>
    <cellStyle name="Comma [0] 8 2 3 2" xfId="23078" xr:uid="{974D58B1-907A-4C98-BE5C-A8F8BA977AE5}"/>
    <cellStyle name="Comma [0] 8 2 4" xfId="12811" xr:uid="{60358E96-23B0-4C68-82BF-9AD8B8CEF70B}"/>
    <cellStyle name="Comma [0] 8 2 4 2" xfId="28221" xr:uid="{041632B4-DAB5-43F4-8F90-2925E5BFA6B8}"/>
    <cellStyle name="Comma [0] 8 2 5" xfId="17952" xr:uid="{E8D72E10-8D83-4D02-91A9-C3F2906DAA79}"/>
    <cellStyle name="Comma [0] 8 3" xfId="3839" xr:uid="{98316DCC-0D2E-4AE0-8394-F0C67900B933}"/>
    <cellStyle name="Comma [0] 8 3 2" xfId="8965" xr:uid="{2CCB6C15-CC27-432D-B304-EACCA67DFF9B}"/>
    <cellStyle name="Comma [0] 8 3 2 2" xfId="24375" xr:uid="{31DC3006-49CE-4A35-903A-D207B7BD6D95}"/>
    <cellStyle name="Comma [0] 8 3 3" xfId="14108" xr:uid="{1764443C-084A-4D35-B7BC-0CE6690CEEE1}"/>
    <cellStyle name="Comma [0] 8 3 3 2" xfId="29518" xr:uid="{A6AD11A8-8128-4741-A732-2CE7342FF46E}"/>
    <cellStyle name="Comma [0] 8 3 4" xfId="19249" xr:uid="{494D9514-345F-412B-A2D7-527B39CF5912}"/>
    <cellStyle name="Comma [0] 8 4" xfId="6417" xr:uid="{CC97735C-3CCD-436B-86AC-D95560C2CC17}"/>
    <cellStyle name="Comma [0] 8 4 2" xfId="21827" xr:uid="{7CE30C84-7DED-4E08-B27C-685716FCA391}"/>
    <cellStyle name="Comma [0] 8 5" xfId="11560" xr:uid="{1327A4D0-5E06-443C-B395-8826D0922D43}"/>
    <cellStyle name="Comma [0] 8 5 2" xfId="26970" xr:uid="{78D55D98-773F-4771-B9B5-F9B800C61EC4}"/>
    <cellStyle name="Comma [0] 8 6" xfId="16701" xr:uid="{F49CFD88-9670-41B6-8ACA-00C820FF5257}"/>
    <cellStyle name="Comma [0] 9" xfId="1277" xr:uid="{30DCADC1-CEFA-42F1-9718-69A940BE85E8}"/>
    <cellStyle name="Comma [0] 9 2" xfId="3845" xr:uid="{5A9CC2C0-2B7C-41C9-B641-274068FC4F85}"/>
    <cellStyle name="Comma [0] 9 2 2" xfId="8971" xr:uid="{D19CD49A-E4A3-46EA-9180-2C22EDDD4578}"/>
    <cellStyle name="Comma [0] 9 2 2 2" xfId="24381" xr:uid="{F84063D0-0036-43E4-9568-826C39D3112F}"/>
    <cellStyle name="Comma [0] 9 2 3" xfId="14114" xr:uid="{69BA12A7-FF81-4C59-AD47-67463417DDE5}"/>
    <cellStyle name="Comma [0] 9 2 3 2" xfId="29524" xr:uid="{F5E86AD0-414B-426D-848D-165DA45F5C4B}"/>
    <cellStyle name="Comma [0] 9 2 4" xfId="19255" xr:uid="{72A3732A-1947-4B95-AAC8-0CD591CD9F1D}"/>
    <cellStyle name="Comma [0] 9 3" xfId="6423" xr:uid="{A9D58DC6-C16E-479F-B3DA-DEF0315866F3}"/>
    <cellStyle name="Comma [0] 9 3 2" xfId="21833" xr:uid="{A3FB6B69-8BCD-4DC6-8581-AAEB339481A4}"/>
    <cellStyle name="Comma [0] 9 4" xfId="11566" xr:uid="{AF727B91-474A-4DE7-981F-B6AD8DDF1011}"/>
    <cellStyle name="Comma [0] 9 4 2" xfId="26976" xr:uid="{5DE83924-4F23-44F7-BA9E-D3F4539FB646}"/>
    <cellStyle name="Comma [0] 9 5" xfId="16707" xr:uid="{74682A00-70CE-494A-95B4-39216A1B845C}"/>
    <cellStyle name="Comma 10" xfId="14" xr:uid="{D19F8384-4AD9-4057-9DEE-0CB81B34BF07}"/>
    <cellStyle name="Comma 10 10" xfId="5175" xr:uid="{F97D33E8-1CFA-4E90-B6F4-C1F62D50B203}"/>
    <cellStyle name="Comma 10 10 2" xfId="20585" xr:uid="{0A6244AD-AAB1-4501-B71F-AE428686FC7F}"/>
    <cellStyle name="Comma 10 11" xfId="10318" xr:uid="{E3894124-32D1-4B70-A7EF-0E754E7A67A0}"/>
    <cellStyle name="Comma 10 11 2" xfId="25728" xr:uid="{114A953E-2AF3-4236-9FFD-4BDB8EEBE0CD}"/>
    <cellStyle name="Comma 10 12" xfId="15459" xr:uid="{BF4CB2E0-6090-4FF3-8355-61E08FA1597F}"/>
    <cellStyle name="Comma 10 2" xfId="34" xr:uid="{8EAE8B3D-977F-46B7-90AB-A47603A9F3CD}"/>
    <cellStyle name="Comma 10 2 10" xfId="15476" xr:uid="{9248ABED-565E-4433-BD9B-7BCCD3D04244}"/>
    <cellStyle name="Comma 10 2 2" xfId="113" xr:uid="{16EB171E-30B1-46F1-8966-7854F9D1CD0C}"/>
    <cellStyle name="Comma 10 2 2 2" xfId="256" xr:uid="{A0DD3ABB-9AD4-4845-8576-0FB1BB5ADA5D}"/>
    <cellStyle name="Comma 10 2 2 2 2" xfId="552" xr:uid="{195EE77A-D481-4630-91DD-30C5349CAEDA}"/>
    <cellStyle name="Comma 10 2 2 2 2 2" xfId="1164" xr:uid="{A85D0652-9270-4255-BD70-85568E85B059}"/>
    <cellStyle name="Comma 10 2 2 2 2 2 2" xfId="2416" xr:uid="{64DCD688-70B8-41D4-A908-84CFEC40B47F}"/>
    <cellStyle name="Comma 10 2 2 2 2 2 2 2" xfId="4984" xr:uid="{E979542E-AA3F-42D9-9BD1-E765DFACF9F9}"/>
    <cellStyle name="Comma 10 2 2 2 2 2 2 2 2" xfId="10110" xr:uid="{86AC1963-ABFC-4D54-BFB7-204BB2D227E6}"/>
    <cellStyle name="Comma 10 2 2 2 2 2 2 2 2 2" xfId="25520" xr:uid="{D3262794-5514-4E5A-8C9A-D9FF38D7DBC5}"/>
    <cellStyle name="Comma 10 2 2 2 2 2 2 2 3" xfId="15253" xr:uid="{DDF0C30E-CE0E-477C-A585-59F3E6073DB8}"/>
    <cellStyle name="Comma 10 2 2 2 2 2 2 2 3 2" xfId="30663" xr:uid="{ED011648-C88B-49FF-9090-83E94E61999D}"/>
    <cellStyle name="Comma 10 2 2 2 2 2 2 2 4" xfId="20394" xr:uid="{9F46647B-E409-4B77-8A0B-FF884A294443}"/>
    <cellStyle name="Comma 10 2 2 2 2 2 2 3" xfId="7562" xr:uid="{4FDAC4DB-F74D-48C9-9AD7-6233E41338AE}"/>
    <cellStyle name="Comma 10 2 2 2 2 2 2 3 2" xfId="22972" xr:uid="{39647DA1-A2DA-4D29-A54D-47C9CDDA055E}"/>
    <cellStyle name="Comma 10 2 2 2 2 2 2 4" xfId="12705" xr:uid="{69F3B130-9B8F-4F8E-978F-415C48399E59}"/>
    <cellStyle name="Comma 10 2 2 2 2 2 2 4 2" xfId="28115" xr:uid="{E7DEF05F-E8F0-464A-BB8F-FD272957CF72}"/>
    <cellStyle name="Comma 10 2 2 2 2 2 2 5" xfId="17846" xr:uid="{7B80F40D-C11D-45D1-B093-FDDD7E8437A7}"/>
    <cellStyle name="Comma 10 2 2 2 2 2 3" xfId="3733" xr:uid="{095826E3-6BD1-40A1-BCC4-B6536138CBFA}"/>
    <cellStyle name="Comma 10 2 2 2 2 2 3 2" xfId="8859" xr:uid="{966B27A7-E486-4158-A643-625966ADFB19}"/>
    <cellStyle name="Comma 10 2 2 2 2 2 3 2 2" xfId="24269" xr:uid="{2B4801D0-52BC-4F50-BE62-6296CAE490DD}"/>
    <cellStyle name="Comma 10 2 2 2 2 2 3 3" xfId="14002" xr:uid="{C3A47944-7E70-4E53-A6A1-8E512CB6495C}"/>
    <cellStyle name="Comma 10 2 2 2 2 2 3 3 2" xfId="29412" xr:uid="{C24731BB-F9CC-425A-B5FB-F6895B28FA4F}"/>
    <cellStyle name="Comma 10 2 2 2 2 2 3 4" xfId="19143" xr:uid="{F5540C3C-D45C-4B7C-83B1-68FDAC4E4ED7}"/>
    <cellStyle name="Comma 10 2 2 2 2 2 4" xfId="6311" xr:uid="{A9738953-A912-46FF-B61D-5E2C386E6C1B}"/>
    <cellStyle name="Comma 10 2 2 2 2 2 4 2" xfId="21721" xr:uid="{EEA6A17E-30A4-4E03-869E-289F0FD793F8}"/>
    <cellStyle name="Comma 10 2 2 2 2 2 5" xfId="11454" xr:uid="{2AB2C03B-D3BC-48EF-BB4F-EC137943E774}"/>
    <cellStyle name="Comma 10 2 2 2 2 2 5 2" xfId="26864" xr:uid="{009C98FF-CAB7-4B3C-B43F-5E53D9D4BA0B}"/>
    <cellStyle name="Comma 10 2 2 2 2 2 6" xfId="16595" xr:uid="{B02526A5-C05D-476B-8205-187588D88591}"/>
    <cellStyle name="Comma 10 2 2 2 2 3" xfId="1805" xr:uid="{1AB6E541-E54C-483A-8B23-10BE04C93F6F}"/>
    <cellStyle name="Comma 10 2 2 2 2 3 2" xfId="4373" xr:uid="{5DEBB656-28C5-4683-BCE5-6239B29A0D12}"/>
    <cellStyle name="Comma 10 2 2 2 2 3 2 2" xfId="9499" xr:uid="{3109A5A0-288E-4479-AA7A-E4C5C6A77380}"/>
    <cellStyle name="Comma 10 2 2 2 2 3 2 2 2" xfId="24909" xr:uid="{5CBBE78C-A8DC-4AB8-A933-31E756DB69EF}"/>
    <cellStyle name="Comma 10 2 2 2 2 3 2 3" xfId="14642" xr:uid="{52BA64FF-A316-4985-90A5-47A32D4FCEA9}"/>
    <cellStyle name="Comma 10 2 2 2 2 3 2 3 2" xfId="30052" xr:uid="{25267AC3-3EA6-4D23-9438-A9F6CA91C826}"/>
    <cellStyle name="Comma 10 2 2 2 2 3 2 4" xfId="19783" xr:uid="{D43B0B4E-125D-4888-BA1F-CE13E851972B}"/>
    <cellStyle name="Comma 10 2 2 2 2 3 3" xfId="6951" xr:uid="{EF126B9B-4D1B-4BC2-8F8D-D23EBB5A6176}"/>
    <cellStyle name="Comma 10 2 2 2 2 3 3 2" xfId="22361" xr:uid="{350E004F-AF87-4DB1-8D11-28F6413E83CB}"/>
    <cellStyle name="Comma 10 2 2 2 2 3 4" xfId="12094" xr:uid="{3A47486C-ACCE-44A2-9098-49BFFB50E64C}"/>
    <cellStyle name="Comma 10 2 2 2 2 3 4 2" xfId="27504" xr:uid="{C8D8488B-F13B-4547-ADDF-FF5B1CB57627}"/>
    <cellStyle name="Comma 10 2 2 2 2 3 5" xfId="17235" xr:uid="{BCD5DAEE-FFA9-4D48-BF51-9DFD40A29B3A}"/>
    <cellStyle name="Comma 10 2 2 2 2 4" xfId="3122" xr:uid="{B1212F80-DBC8-4BEB-8BEB-23BBEC9799AE}"/>
    <cellStyle name="Comma 10 2 2 2 2 4 2" xfId="8248" xr:uid="{C0426401-C133-4803-90E4-31DC1C43E866}"/>
    <cellStyle name="Comma 10 2 2 2 2 4 2 2" xfId="23658" xr:uid="{C16B5B0D-0370-4F7D-86C7-12DC72052559}"/>
    <cellStyle name="Comma 10 2 2 2 2 4 3" xfId="13391" xr:uid="{2A4F821F-FEF6-43E4-ACEC-8153664AB03E}"/>
    <cellStyle name="Comma 10 2 2 2 2 4 3 2" xfId="28801" xr:uid="{363B4D07-15BE-42DC-8591-006D0478271C}"/>
    <cellStyle name="Comma 10 2 2 2 2 4 4" xfId="18532" xr:uid="{5F9B36A8-E7B2-4CDF-85A6-EFDB50080877}"/>
    <cellStyle name="Comma 10 2 2 2 2 5" xfId="5700" xr:uid="{22F5F904-1636-4FCE-8C31-9CE82873ABF6}"/>
    <cellStyle name="Comma 10 2 2 2 2 5 2" xfId="21110" xr:uid="{B3C3E7BD-AF94-432A-899E-F4AC54C58FBD}"/>
    <cellStyle name="Comma 10 2 2 2 2 6" xfId="10843" xr:uid="{793D1907-4CD0-4D20-947C-6E144D991177}"/>
    <cellStyle name="Comma 10 2 2 2 2 6 2" xfId="26253" xr:uid="{D5732282-1D2B-4B79-9779-BB20F5821401}"/>
    <cellStyle name="Comma 10 2 2 2 2 7" xfId="15984" xr:uid="{AC4943C0-F25B-4182-BEF9-897F57C4AC71}"/>
    <cellStyle name="Comma 10 2 2 2 3" xfId="869" xr:uid="{BD4C4BF4-E2C3-49AD-AD4D-85B3E97D5D83}"/>
    <cellStyle name="Comma 10 2 2 2 3 2" xfId="2121" xr:uid="{66F93EC5-3FFC-4EE9-8860-9C7BF4380264}"/>
    <cellStyle name="Comma 10 2 2 2 3 2 2" xfId="4689" xr:uid="{0DD58CFD-DB68-4AD5-BDAB-D39E7A35753E}"/>
    <cellStyle name="Comma 10 2 2 2 3 2 2 2" xfId="9815" xr:uid="{9D51BDC6-5016-4146-8F37-D3B0CAF56DBD}"/>
    <cellStyle name="Comma 10 2 2 2 3 2 2 2 2" xfId="25225" xr:uid="{1D173A08-A55D-4BA4-BECE-B67F74F4518D}"/>
    <cellStyle name="Comma 10 2 2 2 3 2 2 3" xfId="14958" xr:uid="{78C2F97F-FD87-4787-A27A-30641357D180}"/>
    <cellStyle name="Comma 10 2 2 2 3 2 2 3 2" xfId="30368" xr:uid="{B90947CD-0FEC-4CB2-A3F2-60D1EE278550}"/>
    <cellStyle name="Comma 10 2 2 2 3 2 2 4" xfId="20099" xr:uid="{F4C9DF76-F36D-4926-9F38-1A69CB802908}"/>
    <cellStyle name="Comma 10 2 2 2 3 2 3" xfId="7267" xr:uid="{DEF8D0FD-7F1D-46A4-B268-5F3DB24580C1}"/>
    <cellStyle name="Comma 10 2 2 2 3 2 3 2" xfId="22677" xr:uid="{65EBC3EC-48BF-423C-BF6B-FF408032DD10}"/>
    <cellStyle name="Comma 10 2 2 2 3 2 4" xfId="12410" xr:uid="{F42BBB87-0AA3-4BEB-AA29-4067767744FF}"/>
    <cellStyle name="Comma 10 2 2 2 3 2 4 2" xfId="27820" xr:uid="{A3F64E85-521E-4DE1-8E19-49FD70AEC2EF}"/>
    <cellStyle name="Comma 10 2 2 2 3 2 5" xfId="17551" xr:uid="{093D75BB-8768-4D1B-9668-6FC8445668D6}"/>
    <cellStyle name="Comma 10 2 2 2 3 3" xfId="3438" xr:uid="{7FD77A1A-2916-4BEB-A261-7600381143D6}"/>
    <cellStyle name="Comma 10 2 2 2 3 3 2" xfId="8564" xr:uid="{B6E819B3-81A4-4FFF-8111-B2F323CE11BC}"/>
    <cellStyle name="Comma 10 2 2 2 3 3 2 2" xfId="23974" xr:uid="{DDDF49B7-E37A-403E-90A8-23B79BAA39B2}"/>
    <cellStyle name="Comma 10 2 2 2 3 3 3" xfId="13707" xr:uid="{4C9E8598-2E63-4B93-98BC-7DFA99ECDE8C}"/>
    <cellStyle name="Comma 10 2 2 2 3 3 3 2" xfId="29117" xr:uid="{11A97B88-8098-4E78-A7DE-5B65AC4B1A5A}"/>
    <cellStyle name="Comma 10 2 2 2 3 3 4" xfId="18848" xr:uid="{FE3827D9-D4AF-4421-BCE0-718E8FD82E19}"/>
    <cellStyle name="Comma 10 2 2 2 3 4" xfId="6016" xr:uid="{58CAD536-C03D-47FA-89AA-0AC682566984}"/>
    <cellStyle name="Comma 10 2 2 2 3 4 2" xfId="21426" xr:uid="{F085731A-E694-42C8-AEB5-6DB6F9F1F7A8}"/>
    <cellStyle name="Comma 10 2 2 2 3 5" xfId="11159" xr:uid="{09F08202-437A-4461-81E0-13184DDB78DA}"/>
    <cellStyle name="Comma 10 2 2 2 3 5 2" xfId="26569" xr:uid="{7DFB511E-2637-41D0-90D7-30C695F3FB40}"/>
    <cellStyle name="Comma 10 2 2 2 3 6" xfId="16300" xr:uid="{23259B90-FF91-4001-B319-1AAB44C700F9}"/>
    <cellStyle name="Comma 10 2 2 2 4" xfId="1510" xr:uid="{6DFAC585-C4B3-4822-802E-8B10DDD5E6CE}"/>
    <cellStyle name="Comma 10 2 2 2 4 2" xfId="4078" xr:uid="{7D276CAE-B704-4601-8ECE-4815A210DC59}"/>
    <cellStyle name="Comma 10 2 2 2 4 2 2" xfId="9204" xr:uid="{582F7FBA-CFB1-43CE-844C-1BC0F321903D}"/>
    <cellStyle name="Comma 10 2 2 2 4 2 2 2" xfId="24614" xr:uid="{6110EAF3-AF6D-4ED7-B855-2493A601B70A}"/>
    <cellStyle name="Comma 10 2 2 2 4 2 3" xfId="14347" xr:uid="{18FD746C-0031-48F2-87EE-3CBE57ACE897}"/>
    <cellStyle name="Comma 10 2 2 2 4 2 3 2" xfId="29757" xr:uid="{6BBB6E7A-7A2A-4C60-9A13-8C6E0B8FBA53}"/>
    <cellStyle name="Comma 10 2 2 2 4 2 4" xfId="19488" xr:uid="{76A6EB74-CF9B-4E10-BFE3-F252060CDBAC}"/>
    <cellStyle name="Comma 10 2 2 2 4 3" xfId="6656" xr:uid="{12AD6026-2D2A-4E30-BD18-A853354FD93E}"/>
    <cellStyle name="Comma 10 2 2 2 4 3 2" xfId="22066" xr:uid="{E8766DB7-D5B7-405B-B3EB-3939E6AEDC33}"/>
    <cellStyle name="Comma 10 2 2 2 4 4" xfId="11799" xr:uid="{CCE3A6F4-8C3C-4CA0-BF38-BA7B3BC21070}"/>
    <cellStyle name="Comma 10 2 2 2 4 4 2" xfId="27209" xr:uid="{A421174F-E8AD-4C32-A658-D9A46B9B542F}"/>
    <cellStyle name="Comma 10 2 2 2 4 5" xfId="16940" xr:uid="{9EA9CAD4-2D5A-4183-A579-6A7A4B11FCCF}"/>
    <cellStyle name="Comma 10 2 2 2 5" xfId="2827" xr:uid="{5A4DB61D-E03D-4216-8286-F7A7D7C1691C}"/>
    <cellStyle name="Comma 10 2 2 2 5 2" xfId="7953" xr:uid="{6E81B481-59D2-4799-8877-0D838F69DACB}"/>
    <cellStyle name="Comma 10 2 2 2 5 2 2" xfId="23363" xr:uid="{A5626848-9C5B-4F68-ABC2-98D9DD774207}"/>
    <cellStyle name="Comma 10 2 2 2 5 3" xfId="13096" xr:uid="{A2E2BDD5-F6AB-4ADF-8C5F-A2C5601F9B03}"/>
    <cellStyle name="Comma 10 2 2 2 5 3 2" xfId="28506" xr:uid="{5D0ABAD7-3DE5-4D9E-927C-B05645C56827}"/>
    <cellStyle name="Comma 10 2 2 2 5 4" xfId="18237" xr:uid="{7FB99513-539C-4910-923C-2A184D14E55B}"/>
    <cellStyle name="Comma 10 2 2 2 6" xfId="5405" xr:uid="{ED2A2303-C891-42D5-B1EE-007A2A0C27F2}"/>
    <cellStyle name="Comma 10 2 2 2 6 2" xfId="20815" xr:uid="{1D8F98FE-7357-483E-8B17-9C181EB3A4D6}"/>
    <cellStyle name="Comma 10 2 2 2 7" xfId="10548" xr:uid="{8D63933B-3AA4-47A9-8107-E70A24FBD95E}"/>
    <cellStyle name="Comma 10 2 2 2 7 2" xfId="25958" xr:uid="{596EC409-D0A8-42A3-ADDC-E63D3EE2899E}"/>
    <cellStyle name="Comma 10 2 2 2 8" xfId="15689" xr:uid="{278EF9E1-0B4E-40E2-BD3A-37438120B392}"/>
    <cellStyle name="Comma 10 2 2 3" xfId="410" xr:uid="{0524E994-DBAD-4205-BB57-F289C9E73917}"/>
    <cellStyle name="Comma 10 2 2 3 2" xfId="1022" xr:uid="{8B6803D4-CB8F-428B-AC42-23327C293FC7}"/>
    <cellStyle name="Comma 10 2 2 3 2 2" xfId="2274" xr:uid="{520110B8-6789-4B4C-B6BD-48FF3C1F8B67}"/>
    <cellStyle name="Comma 10 2 2 3 2 2 2" xfId="4842" xr:uid="{3FC8CCB1-22A7-437E-9001-C8D721266EED}"/>
    <cellStyle name="Comma 10 2 2 3 2 2 2 2" xfId="9968" xr:uid="{786DC275-C56F-4B39-80F6-9C1FCBC03014}"/>
    <cellStyle name="Comma 10 2 2 3 2 2 2 2 2" xfId="25378" xr:uid="{0460260A-533A-4A1C-8B83-37B20A89B29F}"/>
    <cellStyle name="Comma 10 2 2 3 2 2 2 3" xfId="15111" xr:uid="{080029E2-37D3-4891-B3DE-8A970B8EF786}"/>
    <cellStyle name="Comma 10 2 2 3 2 2 2 3 2" xfId="30521" xr:uid="{BD32408B-D57F-4E7F-9810-9E5E55D22609}"/>
    <cellStyle name="Comma 10 2 2 3 2 2 2 4" xfId="20252" xr:uid="{E8B45BC9-3469-4C1D-856F-ED1ED26483D4}"/>
    <cellStyle name="Comma 10 2 2 3 2 2 3" xfId="7420" xr:uid="{0F5A55C5-08ED-4CB4-B313-EDC693E3A5B1}"/>
    <cellStyle name="Comma 10 2 2 3 2 2 3 2" xfId="22830" xr:uid="{D364D951-0797-40A4-BDBB-7FD65C3C3067}"/>
    <cellStyle name="Comma 10 2 2 3 2 2 4" xfId="12563" xr:uid="{5E2957FE-1313-4A14-AACB-C7D4FE3F8CF3}"/>
    <cellStyle name="Comma 10 2 2 3 2 2 4 2" xfId="27973" xr:uid="{30BB763A-868F-430F-BED9-378FA51B7F87}"/>
    <cellStyle name="Comma 10 2 2 3 2 2 5" xfId="17704" xr:uid="{43D92694-30B5-49B4-8913-63BEC048F7BB}"/>
    <cellStyle name="Comma 10 2 2 3 2 3" xfId="3591" xr:uid="{BF4BF4F3-ADC8-45C4-94FF-AD08BCAC5316}"/>
    <cellStyle name="Comma 10 2 2 3 2 3 2" xfId="8717" xr:uid="{1021A3F7-B048-416F-A89F-B945356BA7FC}"/>
    <cellStyle name="Comma 10 2 2 3 2 3 2 2" xfId="24127" xr:uid="{6723EE33-B3E2-4BD7-98FE-03001B04EDD4}"/>
    <cellStyle name="Comma 10 2 2 3 2 3 3" xfId="13860" xr:uid="{20520A1B-1006-44CD-AC77-BBC8B42A7C7E}"/>
    <cellStyle name="Comma 10 2 2 3 2 3 3 2" xfId="29270" xr:uid="{9A6ABF6E-9FE6-4973-907D-F98050812F3A}"/>
    <cellStyle name="Comma 10 2 2 3 2 3 4" xfId="19001" xr:uid="{90FB39F9-5949-4DB1-A528-FA1448ADAEEF}"/>
    <cellStyle name="Comma 10 2 2 3 2 4" xfId="6169" xr:uid="{700795A0-828F-4A27-9611-A3527C1834F4}"/>
    <cellStyle name="Comma 10 2 2 3 2 4 2" xfId="21579" xr:uid="{AC703C08-70E5-49E4-8395-5499EF4B126E}"/>
    <cellStyle name="Comma 10 2 2 3 2 5" xfId="11312" xr:uid="{27846B5E-EF21-4373-81A6-53ACF390C534}"/>
    <cellStyle name="Comma 10 2 2 3 2 5 2" xfId="26722" xr:uid="{B9BF8301-64C9-4417-BC64-C0E829C8CCB6}"/>
    <cellStyle name="Comma 10 2 2 3 2 6" xfId="16453" xr:uid="{97E5DFD3-7861-4817-94B4-8C44B0D75821}"/>
    <cellStyle name="Comma 10 2 2 3 3" xfId="1663" xr:uid="{AA142B88-134E-44DF-9E29-742CF216F7AB}"/>
    <cellStyle name="Comma 10 2 2 3 3 2" xfId="4231" xr:uid="{89AD0E52-84D6-4B37-A387-678AE5E162E3}"/>
    <cellStyle name="Comma 10 2 2 3 3 2 2" xfId="9357" xr:uid="{B3271982-A52A-4431-98C4-6FCE6E7F876D}"/>
    <cellStyle name="Comma 10 2 2 3 3 2 2 2" xfId="24767" xr:uid="{5B77EA90-67F7-4B06-A0E3-A69AC3003D0D}"/>
    <cellStyle name="Comma 10 2 2 3 3 2 3" xfId="14500" xr:uid="{6817BDB3-8F4F-4907-A881-5E806C5E79A2}"/>
    <cellStyle name="Comma 10 2 2 3 3 2 3 2" xfId="29910" xr:uid="{65F7B619-0A22-4B10-8E79-54D59D992BD6}"/>
    <cellStyle name="Comma 10 2 2 3 3 2 4" xfId="19641" xr:uid="{EF03A81D-8AEC-4788-BE11-738100BDE25B}"/>
    <cellStyle name="Comma 10 2 2 3 3 3" xfId="6809" xr:uid="{04A09DD2-A95A-446A-B9CA-3594C4B13840}"/>
    <cellStyle name="Comma 10 2 2 3 3 3 2" xfId="22219" xr:uid="{27F15727-551D-4F8B-9FAD-AA806EB34EB7}"/>
    <cellStyle name="Comma 10 2 2 3 3 4" xfId="11952" xr:uid="{C6F940E3-E9A7-4FAA-BE58-F2C827A5F1BD}"/>
    <cellStyle name="Comma 10 2 2 3 3 4 2" xfId="27362" xr:uid="{C16EFECF-2720-46E0-A8A6-749F253EEFB2}"/>
    <cellStyle name="Comma 10 2 2 3 3 5" xfId="17093" xr:uid="{994E2F1E-8B40-4BD1-94E9-EBD402C5F95D}"/>
    <cellStyle name="Comma 10 2 2 3 4" xfId="2980" xr:uid="{55CDB627-2F8E-4B03-B71D-A2581F5EE6E6}"/>
    <cellStyle name="Comma 10 2 2 3 4 2" xfId="8106" xr:uid="{4F50ACCD-3A72-4D1A-9B3F-91BD719DBF7C}"/>
    <cellStyle name="Comma 10 2 2 3 4 2 2" xfId="23516" xr:uid="{8F794D79-5989-4950-A0E5-F3DBB24B850A}"/>
    <cellStyle name="Comma 10 2 2 3 4 3" xfId="13249" xr:uid="{1AD8D215-1DBD-4FF3-9C1D-C55D7685C761}"/>
    <cellStyle name="Comma 10 2 2 3 4 3 2" xfId="28659" xr:uid="{6D88D48D-5F74-414D-A175-65B0D50A9540}"/>
    <cellStyle name="Comma 10 2 2 3 4 4" xfId="18390" xr:uid="{183AC3CE-FB05-4D57-98EF-5A5CF93025F8}"/>
    <cellStyle name="Comma 10 2 2 3 5" xfId="5558" xr:uid="{5CB016CE-BA0E-4742-8F2E-D5A0A1E7B12B}"/>
    <cellStyle name="Comma 10 2 2 3 5 2" xfId="20968" xr:uid="{563296F1-5CBE-4814-BFAB-E8E58C8801ED}"/>
    <cellStyle name="Comma 10 2 2 3 6" xfId="10701" xr:uid="{CDB2B3A7-9C43-4EC6-ABF3-06E9314ADC0B}"/>
    <cellStyle name="Comma 10 2 2 3 6 2" xfId="26111" xr:uid="{CA67F80F-ED20-4561-A759-EA166BAEAEC0}"/>
    <cellStyle name="Comma 10 2 2 3 7" xfId="15842" xr:uid="{26CF9C52-5DD1-4412-80E9-1A95BE64B98D}"/>
    <cellStyle name="Comma 10 2 2 4" xfId="727" xr:uid="{2E9FEDEF-18A3-40F9-9821-2C1D97E9354D}"/>
    <cellStyle name="Comma 10 2 2 4 2" xfId="1979" xr:uid="{A0224DA2-326D-4F47-9BA1-5ADFF68198EE}"/>
    <cellStyle name="Comma 10 2 2 4 2 2" xfId="4547" xr:uid="{6F7F358B-ED37-48B9-A546-CDA3761EBC5A}"/>
    <cellStyle name="Comma 10 2 2 4 2 2 2" xfId="9673" xr:uid="{636DFC11-676F-4699-AEED-4CA59553C8A6}"/>
    <cellStyle name="Comma 10 2 2 4 2 2 2 2" xfId="25083" xr:uid="{C6E776AF-676B-4205-857E-398F53C25D3D}"/>
    <cellStyle name="Comma 10 2 2 4 2 2 3" xfId="14816" xr:uid="{D85FF9A6-0CA1-411D-AAE2-DA72915626B6}"/>
    <cellStyle name="Comma 10 2 2 4 2 2 3 2" xfId="30226" xr:uid="{FF9364BA-6984-445E-BAFD-A37E0BA5EC00}"/>
    <cellStyle name="Comma 10 2 2 4 2 2 4" xfId="19957" xr:uid="{2B0F35D2-C3C7-42CB-996C-FC061D3CEF1B}"/>
    <cellStyle name="Comma 10 2 2 4 2 3" xfId="7125" xr:uid="{8CAD63EA-D75E-4254-BAC6-F7C6B6F81833}"/>
    <cellStyle name="Comma 10 2 2 4 2 3 2" xfId="22535" xr:uid="{506F8F37-DAB3-4B75-9162-2674D548B906}"/>
    <cellStyle name="Comma 10 2 2 4 2 4" xfId="12268" xr:uid="{CD5E7F61-9CDD-4CB4-896A-3075CBC6C00B}"/>
    <cellStyle name="Comma 10 2 2 4 2 4 2" xfId="27678" xr:uid="{ED196095-60F0-416F-BB02-F0C7AC8BE800}"/>
    <cellStyle name="Comma 10 2 2 4 2 5" xfId="17409" xr:uid="{6AAB997F-D02A-4507-BB01-99B3E36F3701}"/>
    <cellStyle name="Comma 10 2 2 4 3" xfId="3296" xr:uid="{AE679683-9907-4769-A49D-8411414F5C5B}"/>
    <cellStyle name="Comma 10 2 2 4 3 2" xfId="8422" xr:uid="{93D68BF2-A9B8-4AAB-AF5F-FBA5476EE8C5}"/>
    <cellStyle name="Comma 10 2 2 4 3 2 2" xfId="23832" xr:uid="{AEC73E18-E85C-4639-9CF6-053ED4593928}"/>
    <cellStyle name="Comma 10 2 2 4 3 3" xfId="13565" xr:uid="{C0CA9E40-3512-4C73-8CC6-C7C35D409E64}"/>
    <cellStyle name="Comma 10 2 2 4 3 3 2" xfId="28975" xr:uid="{C4DCECF6-E0F1-425E-ADCA-F49F89EDC6C6}"/>
    <cellStyle name="Comma 10 2 2 4 3 4" xfId="18706" xr:uid="{88E366DB-9696-4819-B568-4437D38A25A1}"/>
    <cellStyle name="Comma 10 2 2 4 4" xfId="5874" xr:uid="{6C3C0E70-F130-477F-A0A6-B822FD598837}"/>
    <cellStyle name="Comma 10 2 2 4 4 2" xfId="21284" xr:uid="{3AABAEBD-BE88-4139-A914-1EAAE98BAA84}"/>
    <cellStyle name="Comma 10 2 2 4 5" xfId="11017" xr:uid="{CB0A902C-04D9-4BAF-AED7-319BBB9936E4}"/>
    <cellStyle name="Comma 10 2 2 4 5 2" xfId="26427" xr:uid="{16EC881C-465B-435E-9D14-64F1A3EA2759}"/>
    <cellStyle name="Comma 10 2 2 4 6" xfId="16158" xr:uid="{016D82DA-4D57-45B1-9886-EF98550DF54A}"/>
    <cellStyle name="Comma 10 2 2 5" xfId="1368" xr:uid="{1B1FEDE0-83A0-4F2C-8AC6-1E26D714CEE9}"/>
    <cellStyle name="Comma 10 2 2 5 2" xfId="3936" xr:uid="{7AD1EC6B-901F-4AD4-B318-62C0C4068E16}"/>
    <cellStyle name="Comma 10 2 2 5 2 2" xfId="9062" xr:uid="{A86A682A-AEA3-4A0F-9E6A-6085DC31C5E1}"/>
    <cellStyle name="Comma 10 2 2 5 2 2 2" xfId="24472" xr:uid="{7095FC84-714B-456A-9F54-9FD508A2677F}"/>
    <cellStyle name="Comma 10 2 2 5 2 3" xfId="14205" xr:uid="{AB8E94EB-B226-4877-9320-5A3E2CE9F4A0}"/>
    <cellStyle name="Comma 10 2 2 5 2 3 2" xfId="29615" xr:uid="{08EB83FA-3B2E-4192-AE3B-D9B301CFB368}"/>
    <cellStyle name="Comma 10 2 2 5 2 4" xfId="19346" xr:uid="{F7FB9EFB-6B76-43FA-87B3-0646B7AEA091}"/>
    <cellStyle name="Comma 10 2 2 5 3" xfId="6514" xr:uid="{80C77E45-481B-4A6A-A422-C96E10949115}"/>
    <cellStyle name="Comma 10 2 2 5 3 2" xfId="21924" xr:uid="{B34A046F-BFA1-4919-B055-BAD276EDD99B}"/>
    <cellStyle name="Comma 10 2 2 5 4" xfId="11657" xr:uid="{CE33E7B8-5610-4D05-834C-B85F05B64652}"/>
    <cellStyle name="Comma 10 2 2 5 4 2" xfId="27067" xr:uid="{14450535-4C80-45C0-B844-B7C9226AFAB0}"/>
    <cellStyle name="Comma 10 2 2 5 5" xfId="16798" xr:uid="{4F25F5F8-035A-4361-B4A3-FCAF415BDCEB}"/>
    <cellStyle name="Comma 10 2 2 6" xfId="2685" xr:uid="{94CD7920-A908-487D-AF9C-F054762406A5}"/>
    <cellStyle name="Comma 10 2 2 6 2" xfId="7811" xr:uid="{FD80EF32-F1E6-42C4-BE48-003E27160511}"/>
    <cellStyle name="Comma 10 2 2 6 2 2" xfId="23221" xr:uid="{6D91A901-1B93-41CF-8724-370E4BBA7804}"/>
    <cellStyle name="Comma 10 2 2 6 3" xfId="12954" xr:uid="{CA5293C2-9742-4ED5-8860-97B7A1493E7B}"/>
    <cellStyle name="Comma 10 2 2 6 3 2" xfId="28364" xr:uid="{B954604F-437E-4100-B7B9-1F5B9CDD39BA}"/>
    <cellStyle name="Comma 10 2 2 6 4" xfId="18095" xr:uid="{45296780-15C4-4DC1-BE13-5D61D153FE5F}"/>
    <cellStyle name="Comma 10 2 2 7" xfId="5263" xr:uid="{4E9271BC-BFFB-4BCC-90C0-698990F080F3}"/>
    <cellStyle name="Comma 10 2 2 7 2" xfId="20673" xr:uid="{E86276AF-3C74-481F-BEED-5C5D2B2B7E68}"/>
    <cellStyle name="Comma 10 2 2 8" xfId="10406" xr:uid="{EA16EA6F-162D-4F06-BFD6-4F0F5619F619}"/>
    <cellStyle name="Comma 10 2 2 8 2" xfId="25816" xr:uid="{423EDA4B-4121-42F5-A1E8-20E2448CA02B}"/>
    <cellStyle name="Comma 10 2 2 9" xfId="15547" xr:uid="{EB846F74-2D60-40A0-A404-595D0AEB7812}"/>
    <cellStyle name="Comma 10 2 3" xfId="183" xr:uid="{A49F34A1-2DCF-470A-AA51-3AFCB6D06950}"/>
    <cellStyle name="Comma 10 2 3 2" xfId="480" xr:uid="{BCF49298-F05F-44A4-9072-BC12AED67123}"/>
    <cellStyle name="Comma 10 2 3 2 2" xfId="1092" xr:uid="{7981BE71-3627-4C98-91AC-D40B1F2A3978}"/>
    <cellStyle name="Comma 10 2 3 2 2 2" xfId="2344" xr:uid="{F29C9323-2C9C-49CF-A814-00F6A3FAA79F}"/>
    <cellStyle name="Comma 10 2 3 2 2 2 2" xfId="4912" xr:uid="{69596220-759D-4A33-AD5E-5D6DEB89DCCE}"/>
    <cellStyle name="Comma 10 2 3 2 2 2 2 2" xfId="10038" xr:uid="{D1DA42B6-AC3C-44D6-A75B-D11EAC88A19F}"/>
    <cellStyle name="Comma 10 2 3 2 2 2 2 2 2" xfId="25448" xr:uid="{87068AA8-B6EE-4597-9A86-1CA78396CBBE}"/>
    <cellStyle name="Comma 10 2 3 2 2 2 2 3" xfId="15181" xr:uid="{106DEA61-9312-468B-8825-D36DC6C75A51}"/>
    <cellStyle name="Comma 10 2 3 2 2 2 2 3 2" xfId="30591" xr:uid="{27BE7508-F8F2-4E92-9888-630C8B0DFE98}"/>
    <cellStyle name="Comma 10 2 3 2 2 2 2 4" xfId="20322" xr:uid="{BA85149B-55EF-4187-A164-95BCCA9799F3}"/>
    <cellStyle name="Comma 10 2 3 2 2 2 3" xfId="7490" xr:uid="{F98C217B-2340-43FC-BAC8-43E154177152}"/>
    <cellStyle name="Comma 10 2 3 2 2 2 3 2" xfId="22900" xr:uid="{28E5C496-9B93-48DC-A395-8C2689731168}"/>
    <cellStyle name="Comma 10 2 3 2 2 2 4" xfId="12633" xr:uid="{462897F3-D64F-4182-B597-DEB1AADDA9C0}"/>
    <cellStyle name="Comma 10 2 3 2 2 2 4 2" xfId="28043" xr:uid="{AE77E44F-53C1-45D3-8DDE-1ED8F664857A}"/>
    <cellStyle name="Comma 10 2 3 2 2 2 5" xfId="17774" xr:uid="{1E51BD04-435F-474B-8AE2-A7F30521304F}"/>
    <cellStyle name="Comma 10 2 3 2 2 3" xfId="3661" xr:uid="{E5F59926-66DF-4CD8-B106-7AD811963E8C}"/>
    <cellStyle name="Comma 10 2 3 2 2 3 2" xfId="8787" xr:uid="{3CDF9DBA-689F-43D5-B986-89D60E75113E}"/>
    <cellStyle name="Comma 10 2 3 2 2 3 2 2" xfId="24197" xr:uid="{7CD6D6C9-35AC-4D6D-A705-0D276E7F440D}"/>
    <cellStyle name="Comma 10 2 3 2 2 3 3" xfId="13930" xr:uid="{33E36429-0F44-47D7-8865-537E63B84B9B}"/>
    <cellStyle name="Comma 10 2 3 2 2 3 3 2" xfId="29340" xr:uid="{9D14A2AA-6862-4E06-A758-7C017C26276E}"/>
    <cellStyle name="Comma 10 2 3 2 2 3 4" xfId="19071" xr:uid="{E6028029-0A73-4303-8C5E-4507B1E1EE98}"/>
    <cellStyle name="Comma 10 2 3 2 2 4" xfId="6239" xr:uid="{6E8A976A-AA05-40D1-9F6D-1CC892417C80}"/>
    <cellStyle name="Comma 10 2 3 2 2 4 2" xfId="21649" xr:uid="{02BD2C4D-F4D7-4A47-A318-3130B7B59890}"/>
    <cellStyle name="Comma 10 2 3 2 2 5" xfId="11382" xr:uid="{CF99088F-F3A3-4F9A-BBE6-00F0446D2C09}"/>
    <cellStyle name="Comma 10 2 3 2 2 5 2" xfId="26792" xr:uid="{322D6268-4B29-48AC-8429-5347EBC99C05}"/>
    <cellStyle name="Comma 10 2 3 2 2 6" xfId="16523" xr:uid="{E5AE2B1B-5698-4779-8C58-7BA98805BA7A}"/>
    <cellStyle name="Comma 10 2 3 2 3" xfId="1733" xr:uid="{D5D520E9-C2C5-447F-97FA-78C5EA62F8D5}"/>
    <cellStyle name="Comma 10 2 3 2 3 2" xfId="4301" xr:uid="{864834FF-C50F-4A34-A661-07D451DCCE7E}"/>
    <cellStyle name="Comma 10 2 3 2 3 2 2" xfId="9427" xr:uid="{9B67A398-3DFB-4783-BD63-C71021002680}"/>
    <cellStyle name="Comma 10 2 3 2 3 2 2 2" xfId="24837" xr:uid="{8BCB3E91-2B83-4BF6-9501-6E696D559FCE}"/>
    <cellStyle name="Comma 10 2 3 2 3 2 3" xfId="14570" xr:uid="{087B0353-9E57-4521-9367-8277D4912378}"/>
    <cellStyle name="Comma 10 2 3 2 3 2 3 2" xfId="29980" xr:uid="{D6891854-46AE-4988-A0A7-5E6657AA5B81}"/>
    <cellStyle name="Comma 10 2 3 2 3 2 4" xfId="19711" xr:uid="{6527A423-A1C0-4713-B01C-AE60E4E30D1F}"/>
    <cellStyle name="Comma 10 2 3 2 3 3" xfId="6879" xr:uid="{1F2EBC79-B059-4D75-ACEF-264391A9BD7E}"/>
    <cellStyle name="Comma 10 2 3 2 3 3 2" xfId="22289" xr:uid="{EE61779E-8022-4F38-A635-E34D375AB0F0}"/>
    <cellStyle name="Comma 10 2 3 2 3 4" xfId="12022" xr:uid="{6D0866C2-11DE-447D-81F4-7E5807FF8409}"/>
    <cellStyle name="Comma 10 2 3 2 3 4 2" xfId="27432" xr:uid="{0223BACA-4900-4F99-903A-95823E337F19}"/>
    <cellStyle name="Comma 10 2 3 2 3 5" xfId="17163" xr:uid="{05E678E4-4A29-43C0-97C5-8E52060AD749}"/>
    <cellStyle name="Comma 10 2 3 2 4" xfId="3050" xr:uid="{9496B974-9B91-49E8-B53F-C6DF388FB05A}"/>
    <cellStyle name="Comma 10 2 3 2 4 2" xfId="8176" xr:uid="{407CDC84-60D3-40DE-B7B3-A780B56A3C7C}"/>
    <cellStyle name="Comma 10 2 3 2 4 2 2" xfId="23586" xr:uid="{E0A8B6C0-54F4-45EE-81B5-614F3EE75EAC}"/>
    <cellStyle name="Comma 10 2 3 2 4 3" xfId="13319" xr:uid="{A4201D7B-C163-4102-BE75-AF5E214F2DDA}"/>
    <cellStyle name="Comma 10 2 3 2 4 3 2" xfId="28729" xr:uid="{B99A0806-1760-4F28-94E6-8582E477DDC6}"/>
    <cellStyle name="Comma 10 2 3 2 4 4" xfId="18460" xr:uid="{FA807306-B2FA-410F-A19F-A97D26ABF102}"/>
    <cellStyle name="Comma 10 2 3 2 5" xfId="5628" xr:uid="{34F802FB-3A49-404B-A195-78EACEB8E1B0}"/>
    <cellStyle name="Comma 10 2 3 2 5 2" xfId="21038" xr:uid="{19C4ADB9-34ED-4FBD-B21E-9BCBE552E0FE}"/>
    <cellStyle name="Comma 10 2 3 2 6" xfId="10771" xr:uid="{FDBD3EB8-8D7D-4891-8FEB-19C62C8D32F7}"/>
    <cellStyle name="Comma 10 2 3 2 6 2" xfId="26181" xr:uid="{9B6ED878-C64E-4703-AB82-4F5F06D2CC65}"/>
    <cellStyle name="Comma 10 2 3 2 7" xfId="15912" xr:uid="{9243CEBC-8BE0-4370-871E-51E93ED13D0B}"/>
    <cellStyle name="Comma 10 2 3 3" xfId="797" xr:uid="{DC7EE89E-3DC2-4FAC-8CE4-153DD0382ECD}"/>
    <cellStyle name="Comma 10 2 3 3 2" xfId="2049" xr:uid="{C240BE2A-8E3C-4A29-B0D4-9ED3E6653132}"/>
    <cellStyle name="Comma 10 2 3 3 2 2" xfId="4617" xr:uid="{FD11624B-903D-4B58-B2C9-E1D0A9735289}"/>
    <cellStyle name="Comma 10 2 3 3 2 2 2" xfId="9743" xr:uid="{7B1BC8B7-5C40-47A2-A583-F1C4D929B704}"/>
    <cellStyle name="Comma 10 2 3 3 2 2 2 2" xfId="25153" xr:uid="{22D756D6-6F53-4D7C-AE35-A328F2960676}"/>
    <cellStyle name="Comma 10 2 3 3 2 2 3" xfId="14886" xr:uid="{6AF7F025-612C-4603-A928-3EFEF0AB6D0A}"/>
    <cellStyle name="Comma 10 2 3 3 2 2 3 2" xfId="30296" xr:uid="{E8DAE426-F800-40F7-B924-301E5BA209E1}"/>
    <cellStyle name="Comma 10 2 3 3 2 2 4" xfId="20027" xr:uid="{C49D594E-35F0-48F9-84C7-B71F58996F2E}"/>
    <cellStyle name="Comma 10 2 3 3 2 3" xfId="7195" xr:uid="{6FA65F93-A530-46C3-99B5-DE81BD2E93CB}"/>
    <cellStyle name="Comma 10 2 3 3 2 3 2" xfId="22605" xr:uid="{8AE10969-2857-4215-94A6-2E8005D0E220}"/>
    <cellStyle name="Comma 10 2 3 3 2 4" xfId="12338" xr:uid="{61FCD995-8296-47BE-BE28-AD48E1239E97}"/>
    <cellStyle name="Comma 10 2 3 3 2 4 2" xfId="27748" xr:uid="{9AEFDD6C-157E-43E2-8F36-88D0960015B1}"/>
    <cellStyle name="Comma 10 2 3 3 2 5" xfId="17479" xr:uid="{73DC6B4E-E0ED-4D26-9B3D-09E56097493A}"/>
    <cellStyle name="Comma 10 2 3 3 3" xfId="3366" xr:uid="{C29B8F62-C3D0-4710-B3DD-AD6D4460E2F1}"/>
    <cellStyle name="Comma 10 2 3 3 3 2" xfId="8492" xr:uid="{7312A95A-2921-4D6E-950E-8654E703AD13}"/>
    <cellStyle name="Comma 10 2 3 3 3 2 2" xfId="23902" xr:uid="{B798CA01-147B-4708-B0A9-C78D58AEE68D}"/>
    <cellStyle name="Comma 10 2 3 3 3 3" xfId="13635" xr:uid="{1AA40B79-7A31-4F2E-98DB-F840F7E7A706}"/>
    <cellStyle name="Comma 10 2 3 3 3 3 2" xfId="29045" xr:uid="{13B12C99-072F-48B1-A2CA-F4BEA35B4A01}"/>
    <cellStyle name="Comma 10 2 3 3 3 4" xfId="18776" xr:uid="{157D2786-4870-4618-A493-87C0A4512BF2}"/>
    <cellStyle name="Comma 10 2 3 3 4" xfId="5944" xr:uid="{95EF0120-1307-4504-A2C3-121297F17F6C}"/>
    <cellStyle name="Comma 10 2 3 3 4 2" xfId="21354" xr:uid="{B0B60FFF-273C-4404-8478-CDF624737F25}"/>
    <cellStyle name="Comma 10 2 3 3 5" xfId="11087" xr:uid="{BDE6A33C-3B9A-4B19-9B2C-BCA8C74B5025}"/>
    <cellStyle name="Comma 10 2 3 3 5 2" xfId="26497" xr:uid="{D3B140FA-38C7-4DF9-81AA-9A264FE2C27C}"/>
    <cellStyle name="Comma 10 2 3 3 6" xfId="16228" xr:uid="{95FF9A36-F3BA-4787-8CCA-9EA2239AC346}"/>
    <cellStyle name="Comma 10 2 3 4" xfId="1438" xr:uid="{B216A8BB-02D1-4D67-971A-C42431D5AD76}"/>
    <cellStyle name="Comma 10 2 3 4 2" xfId="4006" xr:uid="{E34634BD-1034-4CD1-B0E5-EC5AE0134BF1}"/>
    <cellStyle name="Comma 10 2 3 4 2 2" xfId="9132" xr:uid="{045386F1-D965-48EE-9AB0-D4BB5C1830B2}"/>
    <cellStyle name="Comma 10 2 3 4 2 2 2" xfId="24542" xr:uid="{41090C74-2091-482D-ACC7-AE752D676D9D}"/>
    <cellStyle name="Comma 10 2 3 4 2 3" xfId="14275" xr:uid="{8C939058-62BD-4430-BC57-E0986E2D548A}"/>
    <cellStyle name="Comma 10 2 3 4 2 3 2" xfId="29685" xr:uid="{55F85F2E-2532-4021-906E-949694E5CBA7}"/>
    <cellStyle name="Comma 10 2 3 4 2 4" xfId="19416" xr:uid="{C48DADAE-A1D5-435D-865F-0623490CB5CE}"/>
    <cellStyle name="Comma 10 2 3 4 3" xfId="6584" xr:uid="{DBBB99B8-A46B-4491-8B7D-724AD99B6852}"/>
    <cellStyle name="Comma 10 2 3 4 3 2" xfId="21994" xr:uid="{8956F758-5962-4BBB-8D2F-3675F46E7DF5}"/>
    <cellStyle name="Comma 10 2 3 4 4" xfId="11727" xr:uid="{CCC46688-7794-4FBE-BD61-3D2CE6149C39}"/>
    <cellStyle name="Comma 10 2 3 4 4 2" xfId="27137" xr:uid="{F03C8C8B-60E7-4ABE-B75C-D820F7A979BA}"/>
    <cellStyle name="Comma 10 2 3 4 5" xfId="16868" xr:uid="{D82611F4-7D4E-41CA-B369-25BD4FA16851}"/>
    <cellStyle name="Comma 10 2 3 5" xfId="2755" xr:uid="{C0655246-4928-47AE-B473-945D1BDF3AAB}"/>
    <cellStyle name="Comma 10 2 3 5 2" xfId="7881" xr:uid="{2E45F580-B4E1-4EDE-AE34-89FD598F46F1}"/>
    <cellStyle name="Comma 10 2 3 5 2 2" xfId="23291" xr:uid="{221A06B7-9B96-4D7D-B3FF-18D4C2E7CD7E}"/>
    <cellStyle name="Comma 10 2 3 5 3" xfId="13024" xr:uid="{EB46A8AF-2AC6-4177-9CB4-2F886D36CB43}"/>
    <cellStyle name="Comma 10 2 3 5 3 2" xfId="28434" xr:uid="{5C54FC20-AC92-4A52-AA85-29634D367FE8}"/>
    <cellStyle name="Comma 10 2 3 5 4" xfId="18165" xr:uid="{CCE274E6-94EC-4463-8675-E6BAE151D57E}"/>
    <cellStyle name="Comma 10 2 3 6" xfId="5333" xr:uid="{C51A3D3E-4D8E-4CE1-865A-FC1D101611E4}"/>
    <cellStyle name="Comma 10 2 3 6 2" xfId="20743" xr:uid="{DAAD1DC7-84E1-4078-BF15-A6760C3751E5}"/>
    <cellStyle name="Comma 10 2 3 7" xfId="10476" xr:uid="{652CCF8B-AF96-4589-9225-99589015C262}"/>
    <cellStyle name="Comma 10 2 3 7 2" xfId="25886" xr:uid="{BF540F62-3511-4F36-8E3F-4B47C5A775BD}"/>
    <cellStyle name="Comma 10 2 3 8" xfId="15617" xr:uid="{40FE97F4-30EA-4818-B2DA-1F96C917AA4D}"/>
    <cellStyle name="Comma 10 2 4" xfId="338" xr:uid="{06D0E100-8790-4EF0-8A51-59569F038F07}"/>
    <cellStyle name="Comma 10 2 4 2" xfId="950" xr:uid="{B9B4867F-108F-408F-8F13-130DA2D3C949}"/>
    <cellStyle name="Comma 10 2 4 2 2" xfId="2202" xr:uid="{962A48AC-4CCE-4642-A69C-99744C19246C}"/>
    <cellStyle name="Comma 10 2 4 2 2 2" xfId="4770" xr:uid="{EF940439-446C-490B-B3B2-55E58F03C53C}"/>
    <cellStyle name="Comma 10 2 4 2 2 2 2" xfId="9896" xr:uid="{D22F0A83-55A0-48FC-AA02-FBA5B2D75A26}"/>
    <cellStyle name="Comma 10 2 4 2 2 2 2 2" xfId="25306" xr:uid="{BE117077-0D26-43F1-8FBA-A629429BAB3E}"/>
    <cellStyle name="Comma 10 2 4 2 2 2 3" xfId="15039" xr:uid="{517B2937-915F-48B9-8DA9-F59EB6B012F2}"/>
    <cellStyle name="Comma 10 2 4 2 2 2 3 2" xfId="30449" xr:uid="{F3E86404-CC7C-4D4D-AE97-4402DBCAD33B}"/>
    <cellStyle name="Comma 10 2 4 2 2 2 4" xfId="20180" xr:uid="{DEF6C482-B908-4A47-ADC2-C9D7D7E138AF}"/>
    <cellStyle name="Comma 10 2 4 2 2 3" xfId="7348" xr:uid="{2050301B-C5FF-4DF0-99B3-1BA735B03830}"/>
    <cellStyle name="Comma 10 2 4 2 2 3 2" xfId="22758" xr:uid="{727AF47D-A644-4CFF-901E-AB684B9F0D99}"/>
    <cellStyle name="Comma 10 2 4 2 2 4" xfId="12491" xr:uid="{F4267015-C392-414F-B381-8DCE29B43D94}"/>
    <cellStyle name="Comma 10 2 4 2 2 4 2" xfId="27901" xr:uid="{9812821B-8260-4EAF-B1EF-EC0EDDC7661D}"/>
    <cellStyle name="Comma 10 2 4 2 2 5" xfId="17632" xr:uid="{F362399D-5D01-4215-90FB-982C0F99FCF4}"/>
    <cellStyle name="Comma 10 2 4 2 3" xfId="3519" xr:uid="{8EEC9EAC-68D6-493C-9FF9-CFB84D788D1F}"/>
    <cellStyle name="Comma 10 2 4 2 3 2" xfId="8645" xr:uid="{4EEDB104-DD79-400D-8B9A-DD14601E388A}"/>
    <cellStyle name="Comma 10 2 4 2 3 2 2" xfId="24055" xr:uid="{9590B138-DF3F-4DC1-B0CF-F3C201B7B29A}"/>
    <cellStyle name="Comma 10 2 4 2 3 3" xfId="13788" xr:uid="{E022696F-B051-43C1-B653-10416BDDBED6}"/>
    <cellStyle name="Comma 10 2 4 2 3 3 2" xfId="29198" xr:uid="{0BAB14D8-C4CC-47C0-A3FD-98242A1A6918}"/>
    <cellStyle name="Comma 10 2 4 2 3 4" xfId="18929" xr:uid="{62EE96A8-F474-42AA-A29B-8EEC3F6F7EDF}"/>
    <cellStyle name="Comma 10 2 4 2 4" xfId="6097" xr:uid="{143049F0-3C71-422D-8DAA-016B184D973A}"/>
    <cellStyle name="Comma 10 2 4 2 4 2" xfId="21507" xr:uid="{EA64D094-786D-460A-B813-EA594CB8DD43}"/>
    <cellStyle name="Comma 10 2 4 2 5" xfId="11240" xr:uid="{697A0F72-90CE-41D2-9752-C1DD3FF43C2C}"/>
    <cellStyle name="Comma 10 2 4 2 5 2" xfId="26650" xr:uid="{A36E2C28-18A0-4BE5-92FA-5EFF4D32D6B4}"/>
    <cellStyle name="Comma 10 2 4 2 6" xfId="16381" xr:uid="{65297384-C5FB-47B4-B30D-9F63A337F521}"/>
    <cellStyle name="Comma 10 2 4 3" xfId="1591" xr:uid="{2B0A25EC-CD27-423C-98A4-FA5C1FF05F33}"/>
    <cellStyle name="Comma 10 2 4 3 2" xfId="4159" xr:uid="{5E087303-D0F3-4E9E-8FFD-66C79876602E}"/>
    <cellStyle name="Comma 10 2 4 3 2 2" xfId="9285" xr:uid="{C0567ED5-A57B-4114-8818-484C860F1EF7}"/>
    <cellStyle name="Comma 10 2 4 3 2 2 2" xfId="24695" xr:uid="{879C951C-B278-425A-A362-ECCF5CEDD142}"/>
    <cellStyle name="Comma 10 2 4 3 2 3" xfId="14428" xr:uid="{3EB6F737-E491-4571-8D89-93C1DE93F804}"/>
    <cellStyle name="Comma 10 2 4 3 2 3 2" xfId="29838" xr:uid="{2FCCB5D4-92EC-4715-80CC-783C3CDAC0ED}"/>
    <cellStyle name="Comma 10 2 4 3 2 4" xfId="19569" xr:uid="{665D0CB5-C295-4196-ABA4-86D50C36F121}"/>
    <cellStyle name="Comma 10 2 4 3 3" xfId="6737" xr:uid="{47595D05-A8D2-4FA2-B5EA-89E0516E10AD}"/>
    <cellStyle name="Comma 10 2 4 3 3 2" xfId="22147" xr:uid="{B97E79AB-580C-45D7-BF4A-E3338C881029}"/>
    <cellStyle name="Comma 10 2 4 3 4" xfId="11880" xr:uid="{2D11A0A8-BB45-41A5-910C-2005FB06484E}"/>
    <cellStyle name="Comma 10 2 4 3 4 2" xfId="27290" xr:uid="{BFBBD6E0-BB06-4ADB-9FEC-514B08E15546}"/>
    <cellStyle name="Comma 10 2 4 3 5" xfId="17021" xr:uid="{1F0167D7-DC9D-43E9-8AF6-2BE1A810F680}"/>
    <cellStyle name="Comma 10 2 4 4" xfId="2908" xr:uid="{C84B0475-B234-4FD6-8FF2-DEAC029FA847}"/>
    <cellStyle name="Comma 10 2 4 4 2" xfId="8034" xr:uid="{EA4D628F-8B42-450C-BF63-7B833A7297CE}"/>
    <cellStyle name="Comma 10 2 4 4 2 2" xfId="23444" xr:uid="{163950B3-D196-44A5-B977-DEB09B7A321D}"/>
    <cellStyle name="Comma 10 2 4 4 3" xfId="13177" xr:uid="{D47834DB-D4F4-4832-948F-AC4E8CFC1D65}"/>
    <cellStyle name="Comma 10 2 4 4 3 2" xfId="28587" xr:uid="{F8B48F7A-24AC-41F6-ADFE-BDC556EB1510}"/>
    <cellStyle name="Comma 10 2 4 4 4" xfId="18318" xr:uid="{B1D70ED4-FA51-466B-A268-495E510B45B3}"/>
    <cellStyle name="Comma 10 2 4 5" xfId="5486" xr:uid="{BF075B01-F2E5-4D09-8F1F-1829BA671E4A}"/>
    <cellStyle name="Comma 10 2 4 5 2" xfId="20896" xr:uid="{B502C2EF-367E-469D-85CE-78DC0556F840}"/>
    <cellStyle name="Comma 10 2 4 6" xfId="10629" xr:uid="{CE1F8A09-EE9C-44F5-AC9D-EFFE1D700FB9}"/>
    <cellStyle name="Comma 10 2 4 6 2" xfId="26039" xr:uid="{1CE3DFD9-1ECE-4ECA-9C04-168DC76C95B1}"/>
    <cellStyle name="Comma 10 2 4 7" xfId="15770" xr:uid="{D0E6CC00-A363-44E4-8F56-A4E918C7D78E}"/>
    <cellStyle name="Comma 10 2 5" xfId="655" xr:uid="{4D605441-B292-4C5A-99E1-D416E4F9B96A}"/>
    <cellStyle name="Comma 10 2 5 2" xfId="1907" xr:uid="{4CDDFC57-CA27-4779-ABA0-59CFCC43E6A6}"/>
    <cellStyle name="Comma 10 2 5 2 2" xfId="4475" xr:uid="{D2823522-5719-4856-BD77-72179542C2FA}"/>
    <cellStyle name="Comma 10 2 5 2 2 2" xfId="9601" xr:uid="{0903397C-DE0A-4024-BB37-6378A03953B9}"/>
    <cellStyle name="Comma 10 2 5 2 2 2 2" xfId="25011" xr:uid="{538FE527-33FC-4D49-925E-DD1E531651F5}"/>
    <cellStyle name="Comma 10 2 5 2 2 3" xfId="14744" xr:uid="{0A128375-2A91-49CC-9DE4-9659511CE9BD}"/>
    <cellStyle name="Comma 10 2 5 2 2 3 2" xfId="30154" xr:uid="{C2644C80-31EB-476F-9D2D-6B2EB529E339}"/>
    <cellStyle name="Comma 10 2 5 2 2 4" xfId="19885" xr:uid="{AFFE6254-71B5-43E8-B19E-2365749DD538}"/>
    <cellStyle name="Comma 10 2 5 2 3" xfId="7053" xr:uid="{69394A08-AA00-4F3D-AB0C-41C8A42FB7D7}"/>
    <cellStyle name="Comma 10 2 5 2 3 2" xfId="22463" xr:uid="{99D8A49C-E6A4-4E0A-A974-DA7F89D7D5A1}"/>
    <cellStyle name="Comma 10 2 5 2 4" xfId="12196" xr:uid="{5CE49BDF-4AD4-41C0-80E7-C2B86E14E023}"/>
    <cellStyle name="Comma 10 2 5 2 4 2" xfId="27606" xr:uid="{D5DCC01D-4424-411C-8507-EDD4E51FD658}"/>
    <cellStyle name="Comma 10 2 5 2 5" xfId="17337" xr:uid="{BC8DF718-59FC-45C7-B9BB-1283E8602C51}"/>
    <cellStyle name="Comma 10 2 5 3" xfId="3224" xr:uid="{81D1CE13-C438-4810-AC03-0F9B6E242CB6}"/>
    <cellStyle name="Comma 10 2 5 3 2" xfId="8350" xr:uid="{0F2DA692-B0CA-4A4B-82F2-F76C1FC4BAF8}"/>
    <cellStyle name="Comma 10 2 5 3 2 2" xfId="23760" xr:uid="{AC95A0E1-99DB-45C8-8DF1-8B73CF646775}"/>
    <cellStyle name="Comma 10 2 5 3 3" xfId="13493" xr:uid="{06304FC9-B537-4A7F-894F-F052D40E394D}"/>
    <cellStyle name="Comma 10 2 5 3 3 2" xfId="28903" xr:uid="{5FEED90D-A505-46A5-BB35-E7F3FEFD7CCD}"/>
    <cellStyle name="Comma 10 2 5 3 4" xfId="18634" xr:uid="{04D183EC-45D6-418E-91CF-5F7335239F9F}"/>
    <cellStyle name="Comma 10 2 5 4" xfId="5802" xr:uid="{E4FAF05A-B8F1-49D1-9280-7B749678BD5E}"/>
    <cellStyle name="Comma 10 2 5 4 2" xfId="21212" xr:uid="{407BF639-F980-4D06-9012-C0EEBE32C14B}"/>
    <cellStyle name="Comma 10 2 5 5" xfId="10945" xr:uid="{5A16680E-F8B5-446E-8894-6212B327E10B}"/>
    <cellStyle name="Comma 10 2 5 5 2" xfId="26355" xr:uid="{DFCEE520-DF22-494C-9358-6D61306CB89E}"/>
    <cellStyle name="Comma 10 2 5 6" xfId="16086" xr:uid="{13130946-9CEA-4D94-AAD7-D350172EF61E}"/>
    <cellStyle name="Comma 10 2 6" xfId="1296" xr:uid="{AACF3B6F-3DF4-4C95-AB53-6E4811F811AE}"/>
    <cellStyle name="Comma 10 2 6 2" xfId="3864" xr:uid="{012D7A42-B669-414F-A547-70B11EA87978}"/>
    <cellStyle name="Comma 10 2 6 2 2" xfId="8990" xr:uid="{0166EE1D-B3D9-44AD-8B63-78F91C05E0E3}"/>
    <cellStyle name="Comma 10 2 6 2 2 2" xfId="24400" xr:uid="{3D93E46A-4355-4DED-B81B-5A75B719FA88}"/>
    <cellStyle name="Comma 10 2 6 2 3" xfId="14133" xr:uid="{2D65186E-83DE-4675-B7E5-4E56FC85A50D}"/>
    <cellStyle name="Comma 10 2 6 2 3 2" xfId="29543" xr:uid="{D23F4D44-A599-41C3-9D0F-D444C73B01A3}"/>
    <cellStyle name="Comma 10 2 6 2 4" xfId="19274" xr:uid="{3B0AF777-9F74-450D-AF70-EC9E4BA4D594}"/>
    <cellStyle name="Comma 10 2 6 3" xfId="6442" xr:uid="{37521AA6-54CC-4916-85BB-48D6EFA12139}"/>
    <cellStyle name="Comma 10 2 6 3 2" xfId="21852" xr:uid="{33C9607B-03EC-4860-9574-235AA84926E4}"/>
    <cellStyle name="Comma 10 2 6 4" xfId="11585" xr:uid="{D2137332-92AB-4933-94EE-E70AF8E9B0F1}"/>
    <cellStyle name="Comma 10 2 6 4 2" xfId="26995" xr:uid="{2FF23B9B-AB92-44BB-B66D-EE3BFF672379}"/>
    <cellStyle name="Comma 10 2 6 5" xfId="16726" xr:uid="{51CCFDCE-6B21-4E80-AB8F-60DED01A4074}"/>
    <cellStyle name="Comma 10 2 7" xfId="2614" xr:uid="{75E3093F-ED14-402F-96D3-C9E9D2CF7CCA}"/>
    <cellStyle name="Comma 10 2 7 2" xfId="7740" xr:uid="{225129AF-55B8-44FA-BB4E-4E6B61A3AD1D}"/>
    <cellStyle name="Comma 10 2 7 2 2" xfId="23150" xr:uid="{1E284024-0520-423B-9181-C70638D429EE}"/>
    <cellStyle name="Comma 10 2 7 3" xfId="12883" xr:uid="{A96FA070-CAFB-47E0-A264-07162CDC1F2E}"/>
    <cellStyle name="Comma 10 2 7 3 2" xfId="28293" xr:uid="{51B70503-2F8D-44B9-9868-9653CCE0C2AE}"/>
    <cellStyle name="Comma 10 2 7 4" xfId="18024" xr:uid="{755B8800-1824-4316-B8C0-3472CF4EE298}"/>
    <cellStyle name="Comma 10 2 8" xfId="5192" xr:uid="{6C96FB7D-A5EC-43A0-B12F-022FBAA01019}"/>
    <cellStyle name="Comma 10 2 8 2" xfId="20602" xr:uid="{4BB23D02-489E-413E-AA9B-B46105592889}"/>
    <cellStyle name="Comma 10 2 9" xfId="10335" xr:uid="{BFF62F12-11EE-4559-B917-572A964E1774}"/>
    <cellStyle name="Comma 10 2 9 2" xfId="25745" xr:uid="{1F4D1682-8E4F-4584-9290-6794BB7FFD12}"/>
    <cellStyle name="Comma 10 3" xfId="96" xr:uid="{A98A90D7-BC1B-4827-AB69-581A852A7E21}"/>
    <cellStyle name="Comma 10 3 2" xfId="239" xr:uid="{02A149DA-9B3A-45A1-AB11-A41AF4115984}"/>
    <cellStyle name="Comma 10 3 2 2" xfId="535" xr:uid="{9028CB7E-1C0F-42E9-94C6-11A671790288}"/>
    <cellStyle name="Comma 10 3 2 2 2" xfId="1147" xr:uid="{9F2E1129-39D1-44B5-8BCE-45052CF201E8}"/>
    <cellStyle name="Comma 10 3 2 2 2 2" xfId="2399" xr:uid="{BF21ED00-EF86-4254-B7F6-8C60E753B1F7}"/>
    <cellStyle name="Comma 10 3 2 2 2 2 2" xfId="4967" xr:uid="{0006BA9E-B8C5-4A00-859D-2D411DDD1EB0}"/>
    <cellStyle name="Comma 10 3 2 2 2 2 2 2" xfId="10093" xr:uid="{123B4600-06DE-479F-A9AE-934896C8932E}"/>
    <cellStyle name="Comma 10 3 2 2 2 2 2 2 2" xfId="25503" xr:uid="{E0B4CE9E-8BA3-4CBD-829C-36FD49359DFB}"/>
    <cellStyle name="Comma 10 3 2 2 2 2 2 3" xfId="15236" xr:uid="{ED553C12-643D-45C9-95EE-252FE6D17603}"/>
    <cellStyle name="Comma 10 3 2 2 2 2 2 3 2" xfId="30646" xr:uid="{49D5CD44-B14A-4EEC-BFBA-154B1C4D7535}"/>
    <cellStyle name="Comma 10 3 2 2 2 2 2 4" xfId="20377" xr:uid="{6283FDEB-7556-49C2-AAB0-8CA6B825D05C}"/>
    <cellStyle name="Comma 10 3 2 2 2 2 3" xfId="7545" xr:uid="{958957CF-12DB-418B-91ED-9E69DE49491E}"/>
    <cellStyle name="Comma 10 3 2 2 2 2 3 2" xfId="22955" xr:uid="{DF9B67BF-08CD-4F17-BD9F-B26077E1F466}"/>
    <cellStyle name="Comma 10 3 2 2 2 2 4" xfId="12688" xr:uid="{B048E0FC-3833-4EA2-BE87-BF8008EA026F}"/>
    <cellStyle name="Comma 10 3 2 2 2 2 4 2" xfId="28098" xr:uid="{976953DA-AFBC-4CE3-BD58-A936A0105B67}"/>
    <cellStyle name="Comma 10 3 2 2 2 2 5" xfId="17829" xr:uid="{489C78D6-5D8F-4515-B3D4-C9CF8D6F13F5}"/>
    <cellStyle name="Comma 10 3 2 2 2 3" xfId="3716" xr:uid="{D2BE8961-987F-4334-81CF-D2082BD44237}"/>
    <cellStyle name="Comma 10 3 2 2 2 3 2" xfId="8842" xr:uid="{ED16FAC7-2721-4D5E-A72E-98452A01928E}"/>
    <cellStyle name="Comma 10 3 2 2 2 3 2 2" xfId="24252" xr:uid="{2785B6A0-DFB0-45C9-A2E6-9FAC9A2D21A0}"/>
    <cellStyle name="Comma 10 3 2 2 2 3 3" xfId="13985" xr:uid="{D91BAFB1-12CD-42C9-B749-E3C7AD3FB931}"/>
    <cellStyle name="Comma 10 3 2 2 2 3 3 2" xfId="29395" xr:uid="{BD95DBA0-0070-4377-979D-550254445128}"/>
    <cellStyle name="Comma 10 3 2 2 2 3 4" xfId="19126" xr:uid="{61A84CAE-F414-407B-8A05-694066F98550}"/>
    <cellStyle name="Comma 10 3 2 2 2 4" xfId="6294" xr:uid="{E7C3C5FD-78C6-4540-9513-7598DB942E95}"/>
    <cellStyle name="Comma 10 3 2 2 2 4 2" xfId="21704" xr:uid="{EA7E8EA4-621F-48B9-917A-5294073ADC54}"/>
    <cellStyle name="Comma 10 3 2 2 2 5" xfId="11437" xr:uid="{7EC8968A-6249-4289-8CAE-06B83753155B}"/>
    <cellStyle name="Comma 10 3 2 2 2 5 2" xfId="26847" xr:uid="{362EDB1B-D387-4634-89A6-FC15A4733D09}"/>
    <cellStyle name="Comma 10 3 2 2 2 6" xfId="16578" xr:uid="{D04B5ADD-E3E3-4812-8DA2-BD3C8553ECF1}"/>
    <cellStyle name="Comma 10 3 2 2 3" xfId="1788" xr:uid="{90C6B23B-FD04-4A76-A651-199054DD48CD}"/>
    <cellStyle name="Comma 10 3 2 2 3 2" xfId="4356" xr:uid="{89585824-8C41-4560-AF4B-FFE5E867F462}"/>
    <cellStyle name="Comma 10 3 2 2 3 2 2" xfId="9482" xr:uid="{9B55F417-3318-46F8-BD50-0AA59690FAF1}"/>
    <cellStyle name="Comma 10 3 2 2 3 2 2 2" xfId="24892" xr:uid="{CD898448-CD95-4766-A146-E0C35A7C7E03}"/>
    <cellStyle name="Comma 10 3 2 2 3 2 3" xfId="14625" xr:uid="{7841034B-6548-41F7-BAE2-CE8B32C8D5D5}"/>
    <cellStyle name="Comma 10 3 2 2 3 2 3 2" xfId="30035" xr:uid="{3D82B30A-3ABD-4BF4-856B-F0DC8F1AEDE1}"/>
    <cellStyle name="Comma 10 3 2 2 3 2 4" xfId="19766" xr:uid="{75C192E1-AC5A-49C1-85F6-DD0654617420}"/>
    <cellStyle name="Comma 10 3 2 2 3 3" xfId="6934" xr:uid="{E7D8792B-CCF6-4FA9-A5BE-8ABBE10C8621}"/>
    <cellStyle name="Comma 10 3 2 2 3 3 2" xfId="22344" xr:uid="{233B7BB6-48F8-4B4F-B6F6-62A3685378CC}"/>
    <cellStyle name="Comma 10 3 2 2 3 4" xfId="12077" xr:uid="{9807F1A4-30D1-4C9B-9011-ABE1A77C370A}"/>
    <cellStyle name="Comma 10 3 2 2 3 4 2" xfId="27487" xr:uid="{1AE7A828-2453-44F6-A2C9-58C0AD58A8C2}"/>
    <cellStyle name="Comma 10 3 2 2 3 5" xfId="17218" xr:uid="{67D71A55-9A43-4407-AC95-6B0C242152EB}"/>
    <cellStyle name="Comma 10 3 2 2 4" xfId="3105" xr:uid="{C5CCBFAA-0724-46E1-AE09-5B7FD8D7A00E}"/>
    <cellStyle name="Comma 10 3 2 2 4 2" xfId="8231" xr:uid="{CFE877AA-5E30-4C4C-B846-912708D04696}"/>
    <cellStyle name="Comma 10 3 2 2 4 2 2" xfId="23641" xr:uid="{B82986F8-CEC3-4982-BFA8-11DFE59AD127}"/>
    <cellStyle name="Comma 10 3 2 2 4 3" xfId="13374" xr:uid="{FDABA748-97DF-4070-98B4-1880BF15BF12}"/>
    <cellStyle name="Comma 10 3 2 2 4 3 2" xfId="28784" xr:uid="{9CBEEB64-3AD7-4BFA-8AE6-26E93C368D8B}"/>
    <cellStyle name="Comma 10 3 2 2 4 4" xfId="18515" xr:uid="{9A406093-1A52-49FF-931B-5512B19067A2}"/>
    <cellStyle name="Comma 10 3 2 2 5" xfId="5683" xr:uid="{5978FFE1-C5C3-4781-A0C6-140434F02FFA}"/>
    <cellStyle name="Comma 10 3 2 2 5 2" xfId="21093" xr:uid="{023653CB-5BB9-4204-A5D8-2F7CAC2DA169}"/>
    <cellStyle name="Comma 10 3 2 2 6" xfId="10826" xr:uid="{A792434F-EADE-4BAE-AE71-0DDABA178D56}"/>
    <cellStyle name="Comma 10 3 2 2 6 2" xfId="26236" xr:uid="{E7BBC560-050E-46D4-BF44-0101AF5D0A9C}"/>
    <cellStyle name="Comma 10 3 2 2 7" xfId="15967" xr:uid="{BCBE5DF3-C91C-4FA4-85FE-2C70E77A5ED7}"/>
    <cellStyle name="Comma 10 3 2 3" xfId="852" xr:uid="{8E90EB66-5FDE-44AB-B127-0BC890CB0C9B}"/>
    <cellStyle name="Comma 10 3 2 3 2" xfId="2104" xr:uid="{AAF475BF-B8DB-46F1-A032-665C7C87A5A4}"/>
    <cellStyle name="Comma 10 3 2 3 2 2" xfId="4672" xr:uid="{0F96C1DB-D18D-4763-A9A4-A0A39E6C8440}"/>
    <cellStyle name="Comma 10 3 2 3 2 2 2" xfId="9798" xr:uid="{2CCF7664-56AD-4614-BA61-BA11C029DF71}"/>
    <cellStyle name="Comma 10 3 2 3 2 2 2 2" xfId="25208" xr:uid="{C0574F86-F049-4C6E-99EC-8FC928A45E3F}"/>
    <cellStyle name="Comma 10 3 2 3 2 2 3" xfId="14941" xr:uid="{63374EBA-2B47-40DC-901C-DF766D1F0349}"/>
    <cellStyle name="Comma 10 3 2 3 2 2 3 2" xfId="30351" xr:uid="{3001BF3D-2195-4523-AD33-7DB747604805}"/>
    <cellStyle name="Comma 10 3 2 3 2 2 4" xfId="20082" xr:uid="{E507A55D-0019-463B-83A8-A5C32D5BE366}"/>
    <cellStyle name="Comma 10 3 2 3 2 3" xfId="7250" xr:uid="{28CA1727-5ECD-4B48-AEF1-48862B20D73E}"/>
    <cellStyle name="Comma 10 3 2 3 2 3 2" xfId="22660" xr:uid="{01E98A03-1EAD-4E6D-9408-C37D321BA1F6}"/>
    <cellStyle name="Comma 10 3 2 3 2 4" xfId="12393" xr:uid="{7761B1AF-C9DE-4985-B8F7-BB9EB2518D37}"/>
    <cellStyle name="Comma 10 3 2 3 2 4 2" xfId="27803" xr:uid="{C8D4DA44-664B-41EE-920D-ABC73D9518AC}"/>
    <cellStyle name="Comma 10 3 2 3 2 5" xfId="17534" xr:uid="{1A0118C9-9A71-4FD8-AA9C-E8E6CDF3434A}"/>
    <cellStyle name="Comma 10 3 2 3 3" xfId="3421" xr:uid="{25C0A00D-9E3F-49C5-B79C-015CEFA0B30E}"/>
    <cellStyle name="Comma 10 3 2 3 3 2" xfId="8547" xr:uid="{73CE8B4C-7A68-4E85-A1AF-D60E240E9B7A}"/>
    <cellStyle name="Comma 10 3 2 3 3 2 2" xfId="23957" xr:uid="{C92E6A65-1642-4B0E-ADB6-AC6E5BC9C56B}"/>
    <cellStyle name="Comma 10 3 2 3 3 3" xfId="13690" xr:uid="{D0397A82-61CC-4713-B37A-F79728A6C83F}"/>
    <cellStyle name="Comma 10 3 2 3 3 3 2" xfId="29100" xr:uid="{9273B1E5-A93D-4891-92BF-3519BEAE55DB}"/>
    <cellStyle name="Comma 10 3 2 3 3 4" xfId="18831" xr:uid="{6CF67B65-0252-4625-B413-4108F269B2FA}"/>
    <cellStyle name="Comma 10 3 2 3 4" xfId="5999" xr:uid="{0E3EC1C7-9307-4D4D-817F-65128CA81CE2}"/>
    <cellStyle name="Comma 10 3 2 3 4 2" xfId="21409" xr:uid="{E74DE4C1-FE23-4547-86EB-1FB23F4AF9F4}"/>
    <cellStyle name="Comma 10 3 2 3 5" xfId="11142" xr:uid="{947F39E4-8F54-424C-8DF0-7B8100145D45}"/>
    <cellStyle name="Comma 10 3 2 3 5 2" xfId="26552" xr:uid="{728703EA-2C69-4250-AF2F-87480E905528}"/>
    <cellStyle name="Comma 10 3 2 3 6" xfId="16283" xr:uid="{4E85F1CE-CA2F-44C0-913D-AE91412576C8}"/>
    <cellStyle name="Comma 10 3 2 4" xfId="1493" xr:uid="{A8DA3C62-5A0C-4558-85A8-C86ACEDB85ED}"/>
    <cellStyle name="Comma 10 3 2 4 2" xfId="4061" xr:uid="{7E629FB8-F873-415D-A04B-EF42FC4380BD}"/>
    <cellStyle name="Comma 10 3 2 4 2 2" xfId="9187" xr:uid="{647A2603-360A-4970-9FC8-4E55C54DAF4D}"/>
    <cellStyle name="Comma 10 3 2 4 2 2 2" xfId="24597" xr:uid="{D8FA9CE0-EEBB-4EB1-A520-D785DFE263E9}"/>
    <cellStyle name="Comma 10 3 2 4 2 3" xfId="14330" xr:uid="{91A59BDE-9B79-422F-B061-A41324661EBA}"/>
    <cellStyle name="Comma 10 3 2 4 2 3 2" xfId="29740" xr:uid="{7EE24265-67BE-4A28-83C3-07A546A5FD4D}"/>
    <cellStyle name="Comma 10 3 2 4 2 4" xfId="19471" xr:uid="{35EE0DDA-9F18-4DB1-B9CB-58C63BC560CE}"/>
    <cellStyle name="Comma 10 3 2 4 3" xfId="6639" xr:uid="{03984BDE-4A15-4F37-964C-BFE2C76396E6}"/>
    <cellStyle name="Comma 10 3 2 4 3 2" xfId="22049" xr:uid="{38BF9E48-883C-499B-9B76-FB785DF1A2A5}"/>
    <cellStyle name="Comma 10 3 2 4 4" xfId="11782" xr:uid="{963C2E9C-CE5A-45C1-9C0A-A128CD150BFF}"/>
    <cellStyle name="Comma 10 3 2 4 4 2" xfId="27192" xr:uid="{E133FB3F-FDE0-4F34-894E-196E0FEC032A}"/>
    <cellStyle name="Comma 10 3 2 4 5" xfId="16923" xr:uid="{454AE34C-4CD4-415F-8216-9986F1492753}"/>
    <cellStyle name="Comma 10 3 2 5" xfId="2810" xr:uid="{87AD6675-C6B0-41E6-BFB8-70504B0F2BD3}"/>
    <cellStyle name="Comma 10 3 2 5 2" xfId="7936" xr:uid="{2E8D5728-DA2D-4CF5-A24C-077014E6CE6C}"/>
    <cellStyle name="Comma 10 3 2 5 2 2" xfId="23346" xr:uid="{E378879A-0737-41DF-8BB1-B746EE713AF4}"/>
    <cellStyle name="Comma 10 3 2 5 3" xfId="13079" xr:uid="{A8DB97F0-9A50-40EE-B0CE-B3C817F0A685}"/>
    <cellStyle name="Comma 10 3 2 5 3 2" xfId="28489" xr:uid="{E9B31451-BB97-4489-9690-D4B835D27802}"/>
    <cellStyle name="Comma 10 3 2 5 4" xfId="18220" xr:uid="{0B5AF7C3-20C3-4F18-A810-456E8E03CFC6}"/>
    <cellStyle name="Comma 10 3 2 6" xfId="5388" xr:uid="{02B3038C-103F-45C6-9954-021961E29E07}"/>
    <cellStyle name="Comma 10 3 2 6 2" xfId="20798" xr:uid="{0724C748-B737-4484-AB12-6AF0761C07B4}"/>
    <cellStyle name="Comma 10 3 2 7" xfId="10531" xr:uid="{A964868F-CDCF-43C5-965C-4015B96A8CBB}"/>
    <cellStyle name="Comma 10 3 2 7 2" xfId="25941" xr:uid="{E52194F2-89F7-4D38-A212-6FF655692A0A}"/>
    <cellStyle name="Comma 10 3 2 8" xfId="15672" xr:uid="{FDC1FC82-5F25-4F47-A73C-CC0074D646FF}"/>
    <cellStyle name="Comma 10 3 3" xfId="393" xr:uid="{438EF6D3-B481-40FF-A12C-5DB66E6A373B}"/>
    <cellStyle name="Comma 10 3 3 2" xfId="1005" xr:uid="{C7703DF6-0B0E-475C-97FB-48A231390EEC}"/>
    <cellStyle name="Comma 10 3 3 2 2" xfId="2257" xr:uid="{433C46AF-C315-4DA0-910A-FF0B3169EE0B}"/>
    <cellStyle name="Comma 10 3 3 2 2 2" xfId="4825" xr:uid="{592096DF-2DD6-4634-9AED-9012C3323687}"/>
    <cellStyle name="Comma 10 3 3 2 2 2 2" xfId="9951" xr:uid="{6E74B960-3F67-4DDF-9BAD-B6A75634C7EE}"/>
    <cellStyle name="Comma 10 3 3 2 2 2 2 2" xfId="25361" xr:uid="{B4160D76-A566-428D-A0D0-EF9EF259B8B9}"/>
    <cellStyle name="Comma 10 3 3 2 2 2 3" xfId="15094" xr:uid="{8A9E0DF1-ADC2-4C6C-8553-0CC1A42FBD45}"/>
    <cellStyle name="Comma 10 3 3 2 2 2 3 2" xfId="30504" xr:uid="{81935836-A57F-4C24-B563-4554E7EE8F97}"/>
    <cellStyle name="Comma 10 3 3 2 2 2 4" xfId="20235" xr:uid="{1E6569D8-3F48-481A-8054-530E6A4D8A53}"/>
    <cellStyle name="Comma 10 3 3 2 2 3" xfId="7403" xr:uid="{1C3B1F2C-EC6B-4754-95B8-64C463778F3C}"/>
    <cellStyle name="Comma 10 3 3 2 2 3 2" xfId="22813" xr:uid="{9A05DAD6-7965-47E9-950F-37B848E7E3F2}"/>
    <cellStyle name="Comma 10 3 3 2 2 4" xfId="12546" xr:uid="{BE841478-72B7-482C-8463-CEB7B9CB3822}"/>
    <cellStyle name="Comma 10 3 3 2 2 4 2" xfId="27956" xr:uid="{2CC3BC84-69BE-4052-AA81-98B9D94C33EB}"/>
    <cellStyle name="Comma 10 3 3 2 2 5" xfId="17687" xr:uid="{76E716C6-C67E-4237-B1F6-DBB162B353DD}"/>
    <cellStyle name="Comma 10 3 3 2 3" xfId="3574" xr:uid="{39B9D3A8-0262-4D7B-B396-725D2EF4CDBF}"/>
    <cellStyle name="Comma 10 3 3 2 3 2" xfId="8700" xr:uid="{A9880A2E-81EE-4CB1-A930-934B6CCEA89F}"/>
    <cellStyle name="Comma 10 3 3 2 3 2 2" xfId="24110" xr:uid="{48097B0B-3AE6-4E9B-95D6-80664449D0A9}"/>
    <cellStyle name="Comma 10 3 3 2 3 3" xfId="13843" xr:uid="{DBF8EA51-2F49-4B53-9CF9-79403B092687}"/>
    <cellStyle name="Comma 10 3 3 2 3 3 2" xfId="29253" xr:uid="{EC30274B-139D-4435-819B-E9E59D4BE15E}"/>
    <cellStyle name="Comma 10 3 3 2 3 4" xfId="18984" xr:uid="{B814C9CA-190B-4E72-A427-8904C17891AF}"/>
    <cellStyle name="Comma 10 3 3 2 4" xfId="6152" xr:uid="{EE15FC0B-36C9-4016-9BC0-C2ADA5651D76}"/>
    <cellStyle name="Comma 10 3 3 2 4 2" xfId="21562" xr:uid="{07783B3E-2845-4427-BCED-34C0F42AB2A3}"/>
    <cellStyle name="Comma 10 3 3 2 5" xfId="11295" xr:uid="{D088F98D-72D1-47C6-BA1A-3F95C5752E5C}"/>
    <cellStyle name="Comma 10 3 3 2 5 2" xfId="26705" xr:uid="{DDE50E06-C222-4B37-ABC4-820D033F2BA8}"/>
    <cellStyle name="Comma 10 3 3 2 6" xfId="16436" xr:uid="{C99BCAA5-8902-4A0A-AD28-D6C6F3A8A093}"/>
    <cellStyle name="Comma 10 3 3 3" xfId="1646" xr:uid="{4993679B-06E4-41FC-BD4A-1ADE9A385043}"/>
    <cellStyle name="Comma 10 3 3 3 2" xfId="4214" xr:uid="{AAA18921-88E9-4F9A-975F-A7540BE8B97B}"/>
    <cellStyle name="Comma 10 3 3 3 2 2" xfId="9340" xr:uid="{B12B5882-B552-4E52-944C-CA669B4C5722}"/>
    <cellStyle name="Comma 10 3 3 3 2 2 2" xfId="24750" xr:uid="{1DB2957D-15F5-4CCA-B90C-BAF90D40444C}"/>
    <cellStyle name="Comma 10 3 3 3 2 3" xfId="14483" xr:uid="{2128147A-3E45-43DE-9D71-11DFB864BD29}"/>
    <cellStyle name="Comma 10 3 3 3 2 3 2" xfId="29893" xr:uid="{F72E9043-6F8D-4C26-BC10-02450441B3EB}"/>
    <cellStyle name="Comma 10 3 3 3 2 4" xfId="19624" xr:uid="{9F07CBD6-F7AB-4C38-AD5E-966AA268D1C2}"/>
    <cellStyle name="Comma 10 3 3 3 3" xfId="6792" xr:uid="{16E5E439-0AE2-4DD7-BB1F-4B7E039D2104}"/>
    <cellStyle name="Comma 10 3 3 3 3 2" xfId="22202" xr:uid="{E2FFBC99-1AD8-472F-90BA-FD924B71A399}"/>
    <cellStyle name="Comma 10 3 3 3 4" xfId="11935" xr:uid="{BBED85C4-7FBF-4E18-BC9F-A216E70A9346}"/>
    <cellStyle name="Comma 10 3 3 3 4 2" xfId="27345" xr:uid="{9339D38E-2C7D-44FE-87A3-24C81356389B}"/>
    <cellStyle name="Comma 10 3 3 3 5" xfId="17076" xr:uid="{5D40A05D-ED1D-4C62-AAFD-0508BC97F5A0}"/>
    <cellStyle name="Comma 10 3 3 4" xfId="2963" xr:uid="{7369D4F8-B2FF-4C0F-B075-CF92FC884BBF}"/>
    <cellStyle name="Comma 10 3 3 4 2" xfId="8089" xr:uid="{806BBC41-83F3-4D19-B1E5-9C9C9729F8C8}"/>
    <cellStyle name="Comma 10 3 3 4 2 2" xfId="23499" xr:uid="{F6F9CF31-107F-4388-860A-4747908470C4}"/>
    <cellStyle name="Comma 10 3 3 4 3" xfId="13232" xr:uid="{95B7839A-92AB-4DAD-9039-CC883FD01096}"/>
    <cellStyle name="Comma 10 3 3 4 3 2" xfId="28642" xr:uid="{9C646652-B551-4AFE-B4CD-3FB29B618EE1}"/>
    <cellStyle name="Comma 10 3 3 4 4" xfId="18373" xr:uid="{D10BF76E-30F1-44CA-8F53-FE817E82BA51}"/>
    <cellStyle name="Comma 10 3 3 5" xfId="5541" xr:uid="{5C91A852-9F95-4F48-A2F2-7335F06835C6}"/>
    <cellStyle name="Comma 10 3 3 5 2" xfId="20951" xr:uid="{574BE749-05B1-4092-9575-FC009E51C973}"/>
    <cellStyle name="Comma 10 3 3 6" xfId="10684" xr:uid="{B889E3A7-F70D-4C7F-B0DC-027619493BD1}"/>
    <cellStyle name="Comma 10 3 3 6 2" xfId="26094" xr:uid="{FEAA13BF-71D8-43FC-8DBC-0FFD56B89818}"/>
    <cellStyle name="Comma 10 3 3 7" xfId="15825" xr:uid="{97E4B8BE-3F54-4851-A204-586B06297EF5}"/>
    <cellStyle name="Comma 10 3 4" xfId="710" xr:uid="{2D364EC2-02FE-43A5-A526-139C59D2B985}"/>
    <cellStyle name="Comma 10 3 4 2" xfId="1962" xr:uid="{0BD3536B-CF6F-40CC-A9C3-48D28DA59EC8}"/>
    <cellStyle name="Comma 10 3 4 2 2" xfId="4530" xr:uid="{F58AFA9B-8B0B-4AB5-B250-6FD4A1CDDCB1}"/>
    <cellStyle name="Comma 10 3 4 2 2 2" xfId="9656" xr:uid="{0222116D-FA5B-4DC7-9E63-FAE7B40E0C04}"/>
    <cellStyle name="Comma 10 3 4 2 2 2 2" xfId="25066" xr:uid="{4C5210FE-67F5-45FE-A46F-5E15FC27C191}"/>
    <cellStyle name="Comma 10 3 4 2 2 3" xfId="14799" xr:uid="{C2EF16F0-A5E3-44FA-B795-11C5E3C754CF}"/>
    <cellStyle name="Comma 10 3 4 2 2 3 2" xfId="30209" xr:uid="{D4141B59-2476-413C-B75C-8A9B5E8FBBD9}"/>
    <cellStyle name="Comma 10 3 4 2 2 4" xfId="19940" xr:uid="{554F217F-0887-475D-A256-12950D40EA2D}"/>
    <cellStyle name="Comma 10 3 4 2 3" xfId="7108" xr:uid="{8F80A14E-3E01-4350-BAE2-A18D63847C88}"/>
    <cellStyle name="Comma 10 3 4 2 3 2" xfId="22518" xr:uid="{3D38B0EA-B903-4A9E-A68C-6B7E11FC09FE}"/>
    <cellStyle name="Comma 10 3 4 2 4" xfId="12251" xr:uid="{F41C0B27-2C96-48FB-B6A6-3CE83FA908F4}"/>
    <cellStyle name="Comma 10 3 4 2 4 2" xfId="27661" xr:uid="{E88A44FA-584C-4D0F-ABA5-5A010F18C2EF}"/>
    <cellStyle name="Comma 10 3 4 2 5" xfId="17392" xr:uid="{7B906A2A-3934-4E69-BED7-FCB1B47A2F12}"/>
    <cellStyle name="Comma 10 3 4 3" xfId="3279" xr:uid="{40A11803-3DAF-41B0-9369-DF9C6362BE12}"/>
    <cellStyle name="Comma 10 3 4 3 2" xfId="8405" xr:uid="{9F9AF57B-A1B1-4297-A15B-403E4003F78B}"/>
    <cellStyle name="Comma 10 3 4 3 2 2" xfId="23815" xr:uid="{B55AD03E-829F-46A9-8C65-5D4E22BC848A}"/>
    <cellStyle name="Comma 10 3 4 3 3" xfId="13548" xr:uid="{9767ED08-1693-41AA-878C-22CAA5DCCDAC}"/>
    <cellStyle name="Comma 10 3 4 3 3 2" xfId="28958" xr:uid="{D0AC3767-EF45-4085-A658-75A053BEC6D5}"/>
    <cellStyle name="Comma 10 3 4 3 4" xfId="18689" xr:uid="{CD50B1D5-FEE0-4145-A4A3-79E15DCD1D1D}"/>
    <cellStyle name="Comma 10 3 4 4" xfId="5857" xr:uid="{048E5BE8-D43E-43C0-A85F-F25DCB4574DC}"/>
    <cellStyle name="Comma 10 3 4 4 2" xfId="21267" xr:uid="{A2424C27-D739-42A6-9DDA-47A03DA2CAA7}"/>
    <cellStyle name="Comma 10 3 4 5" xfId="11000" xr:uid="{66760FF8-A54F-4B12-ABEB-F21FD88A7ED3}"/>
    <cellStyle name="Comma 10 3 4 5 2" xfId="26410" xr:uid="{043CB755-FAD3-4DE7-BDDC-F7C0FC18C014}"/>
    <cellStyle name="Comma 10 3 4 6" xfId="16141" xr:uid="{5F49A97F-CDE8-4481-87AA-0EDE034C056B}"/>
    <cellStyle name="Comma 10 3 5" xfId="1351" xr:uid="{931646BA-7825-41AF-A57B-074D4C508BCC}"/>
    <cellStyle name="Comma 10 3 5 2" xfId="3919" xr:uid="{BC21C0B5-BB66-4DE0-9C3B-859F03B5B4A9}"/>
    <cellStyle name="Comma 10 3 5 2 2" xfId="9045" xr:uid="{49042248-590D-412F-9FCE-C32730C08571}"/>
    <cellStyle name="Comma 10 3 5 2 2 2" xfId="24455" xr:uid="{1198CAE6-8E50-4DBE-916B-38E1C1028BB3}"/>
    <cellStyle name="Comma 10 3 5 2 3" xfId="14188" xr:uid="{CD5FB550-0D1B-46B7-BBD8-F24F371A6F61}"/>
    <cellStyle name="Comma 10 3 5 2 3 2" xfId="29598" xr:uid="{38895529-7A5E-4481-9C62-E4D08705A7E8}"/>
    <cellStyle name="Comma 10 3 5 2 4" xfId="19329" xr:uid="{A2B94C4F-94AC-4B40-B5ED-F319C1F9951B}"/>
    <cellStyle name="Comma 10 3 5 3" xfId="6497" xr:uid="{2DCCC5AE-6AB2-4BCB-A530-9D1E58FB0480}"/>
    <cellStyle name="Comma 10 3 5 3 2" xfId="21907" xr:uid="{2DE63668-617F-40BE-8180-CAA7BCE061C7}"/>
    <cellStyle name="Comma 10 3 5 4" xfId="11640" xr:uid="{76F2CD16-AA0C-479D-A799-93B1457C41F0}"/>
    <cellStyle name="Comma 10 3 5 4 2" xfId="27050" xr:uid="{C74B1736-A3A1-434C-9591-7555BB820302}"/>
    <cellStyle name="Comma 10 3 5 5" xfId="16781" xr:uid="{1EDA43E0-0758-4C99-9FA1-9BFD9C91956D}"/>
    <cellStyle name="Comma 10 3 6" xfId="2668" xr:uid="{4B4E94E0-3EFA-4508-9DC8-7C29A31EE584}"/>
    <cellStyle name="Comma 10 3 6 2" xfId="7794" xr:uid="{F1BC9945-4AB9-4DB1-B197-F8656063B3F8}"/>
    <cellStyle name="Comma 10 3 6 2 2" xfId="23204" xr:uid="{1CB657F0-398F-47A7-B1F1-D4ED0C9104E9}"/>
    <cellStyle name="Comma 10 3 6 3" xfId="12937" xr:uid="{8B6CDEE1-DA51-4D39-8740-53804BA60111}"/>
    <cellStyle name="Comma 10 3 6 3 2" xfId="28347" xr:uid="{086B680D-02A0-47FB-AE06-AF3E8A542F6E}"/>
    <cellStyle name="Comma 10 3 6 4" xfId="18078" xr:uid="{35857187-E23B-4FAB-886D-E41D02E24E83}"/>
    <cellStyle name="Comma 10 3 7" xfId="5246" xr:uid="{D6540315-E4D0-41C6-848D-AF1A92910FBB}"/>
    <cellStyle name="Comma 10 3 7 2" xfId="20656" xr:uid="{EB2F34EA-DD5D-4417-9D0C-3B3BEC9E0948}"/>
    <cellStyle name="Comma 10 3 8" xfId="10389" xr:uid="{94637C0A-57C4-4494-B59D-44BF3C4C29CC}"/>
    <cellStyle name="Comma 10 3 8 2" xfId="25799" xr:uid="{01C2089C-4689-4E44-96AF-2CDC1358C622}"/>
    <cellStyle name="Comma 10 3 9" xfId="15530" xr:uid="{7D2E5B09-0313-4A89-ACDB-DB6261EA6436}"/>
    <cellStyle name="Comma 10 4" xfId="166" xr:uid="{7FD60E8B-FB6A-4A13-8308-FC510188EF55}"/>
    <cellStyle name="Comma 10 4 2" xfId="463" xr:uid="{80F54410-E7CE-4495-A3AE-51320E632D7A}"/>
    <cellStyle name="Comma 10 4 2 2" xfId="1075" xr:uid="{EC3F481B-3909-48F5-B789-2250C5B329ED}"/>
    <cellStyle name="Comma 10 4 2 2 2" xfId="2327" xr:uid="{017E665F-0959-4F99-8D7D-4392DDBA478B}"/>
    <cellStyle name="Comma 10 4 2 2 2 2" xfId="4895" xr:uid="{A8D3A2DB-84CA-4136-9D4C-8B23F563870C}"/>
    <cellStyle name="Comma 10 4 2 2 2 2 2" xfId="10021" xr:uid="{B5614009-7748-4C1B-852B-92289276DBA1}"/>
    <cellStyle name="Comma 10 4 2 2 2 2 2 2" xfId="25431" xr:uid="{E252ED6A-6F62-42FA-A411-4B704AB6F1E1}"/>
    <cellStyle name="Comma 10 4 2 2 2 2 3" xfId="15164" xr:uid="{77064F0E-0C10-4B1F-B4FE-29B6F2F12E5D}"/>
    <cellStyle name="Comma 10 4 2 2 2 2 3 2" xfId="30574" xr:uid="{06A22E7B-7453-4B99-B8E7-0AB2318681AC}"/>
    <cellStyle name="Comma 10 4 2 2 2 2 4" xfId="20305" xr:uid="{29995684-1B6A-4563-8A85-E6C4DE127572}"/>
    <cellStyle name="Comma 10 4 2 2 2 3" xfId="7473" xr:uid="{5043C4BE-D02D-4706-9E03-114AFCF46E0C}"/>
    <cellStyle name="Comma 10 4 2 2 2 3 2" xfId="22883" xr:uid="{099C4220-7503-4AF6-B38A-EE4D51757A31}"/>
    <cellStyle name="Comma 10 4 2 2 2 4" xfId="12616" xr:uid="{57255D76-E641-41C2-B7C5-80C6BCB66D0D}"/>
    <cellStyle name="Comma 10 4 2 2 2 4 2" xfId="28026" xr:uid="{EA96FC8F-CD13-42AA-91F5-6F71CD45EC52}"/>
    <cellStyle name="Comma 10 4 2 2 2 5" xfId="17757" xr:uid="{C4A15159-61EA-4560-8210-510325514844}"/>
    <cellStyle name="Comma 10 4 2 2 3" xfId="3644" xr:uid="{AED0592D-3E4A-4902-B6CC-6BA680EE3507}"/>
    <cellStyle name="Comma 10 4 2 2 3 2" xfId="8770" xr:uid="{EAA2E59D-1EB8-431B-A772-630538B44116}"/>
    <cellStyle name="Comma 10 4 2 2 3 2 2" xfId="24180" xr:uid="{AD63F63E-AB3F-4662-81C9-CA9177E58DEC}"/>
    <cellStyle name="Comma 10 4 2 2 3 3" xfId="13913" xr:uid="{0E0CF342-8DB9-498D-96BD-D0F6874B5300}"/>
    <cellStyle name="Comma 10 4 2 2 3 3 2" xfId="29323" xr:uid="{C40FE1D6-D695-405E-8DF6-3E15B04B9465}"/>
    <cellStyle name="Comma 10 4 2 2 3 4" xfId="19054" xr:uid="{A52C1482-5B9C-4C1B-B13F-A988909118B2}"/>
    <cellStyle name="Comma 10 4 2 2 4" xfId="6222" xr:uid="{C9FC1D92-0230-4286-BC8E-988E19BBD9B3}"/>
    <cellStyle name="Comma 10 4 2 2 4 2" xfId="21632" xr:uid="{BF336653-5B19-461D-B9FF-330E26D91993}"/>
    <cellStyle name="Comma 10 4 2 2 5" xfId="11365" xr:uid="{41D3B6A8-F3EF-42CA-A3FC-0AB2781F5E84}"/>
    <cellStyle name="Comma 10 4 2 2 5 2" xfId="26775" xr:uid="{C9F9A6A1-9058-487E-B71C-27D2E87EDC92}"/>
    <cellStyle name="Comma 10 4 2 2 6" xfId="16506" xr:uid="{CB365FBB-0A73-4D6D-83AA-B189076EFBDD}"/>
    <cellStyle name="Comma 10 4 2 3" xfId="1716" xr:uid="{B0D9A52A-A082-409E-9D8D-6FB2277A2D1E}"/>
    <cellStyle name="Comma 10 4 2 3 2" xfId="4284" xr:uid="{A9657687-B1C1-465C-BEDB-986461C196FB}"/>
    <cellStyle name="Comma 10 4 2 3 2 2" xfId="9410" xr:uid="{4476FFA5-277F-4D41-BB14-7D1FD01E837E}"/>
    <cellStyle name="Comma 10 4 2 3 2 2 2" xfId="24820" xr:uid="{7566E3B8-B693-4704-A9F9-4AFF33F4AD3C}"/>
    <cellStyle name="Comma 10 4 2 3 2 3" xfId="14553" xr:uid="{B95E565D-C43A-4CFD-B3DE-762CAE874EFA}"/>
    <cellStyle name="Comma 10 4 2 3 2 3 2" xfId="29963" xr:uid="{5F7088A1-2760-4257-A1CA-B36936D0003B}"/>
    <cellStyle name="Comma 10 4 2 3 2 4" xfId="19694" xr:uid="{DE9A796F-A4F9-465F-B61C-95CF409E0035}"/>
    <cellStyle name="Comma 10 4 2 3 3" xfId="6862" xr:uid="{96DA2003-0EDA-40ED-8E1C-D8A2AA3CA48B}"/>
    <cellStyle name="Comma 10 4 2 3 3 2" xfId="22272" xr:uid="{7F94CF67-CF26-4DC1-9F03-F6582F140A10}"/>
    <cellStyle name="Comma 10 4 2 3 4" xfId="12005" xr:uid="{2D4DB2EA-556C-4790-A5F4-C71C4F605653}"/>
    <cellStyle name="Comma 10 4 2 3 4 2" xfId="27415" xr:uid="{79DBFF77-21D0-40FE-8C91-95D3BF007399}"/>
    <cellStyle name="Comma 10 4 2 3 5" xfId="17146" xr:uid="{50663743-4EFB-4C6C-9453-6AB8BD5FD4F9}"/>
    <cellStyle name="Comma 10 4 2 4" xfId="3033" xr:uid="{ACAC6625-5E78-4399-A9BC-16F59CB55990}"/>
    <cellStyle name="Comma 10 4 2 4 2" xfId="8159" xr:uid="{3FCE5DAC-6C77-4E60-A1AF-5DC9BF407D36}"/>
    <cellStyle name="Comma 10 4 2 4 2 2" xfId="23569" xr:uid="{215E6C03-FDEC-45DB-A276-E8523FA9F8B7}"/>
    <cellStyle name="Comma 10 4 2 4 3" xfId="13302" xr:uid="{932F25A0-91F0-474E-B7A9-565AD2FD2EE7}"/>
    <cellStyle name="Comma 10 4 2 4 3 2" xfId="28712" xr:uid="{7B17A9E5-ECBD-4472-9861-DA6C8256636A}"/>
    <cellStyle name="Comma 10 4 2 4 4" xfId="18443" xr:uid="{53EAC70F-8618-4E48-9ACD-3F79F54B000E}"/>
    <cellStyle name="Comma 10 4 2 5" xfId="5611" xr:uid="{22D3DF50-60B3-42BD-A422-4CCFB3C1B681}"/>
    <cellStyle name="Comma 10 4 2 5 2" xfId="21021" xr:uid="{AF6280B5-DAEB-403C-AA2E-B5E6B2889E52}"/>
    <cellStyle name="Comma 10 4 2 6" xfId="10754" xr:uid="{6FA47419-AD1B-47C4-9315-29B6D491FBFC}"/>
    <cellStyle name="Comma 10 4 2 6 2" xfId="26164" xr:uid="{29497490-A9AE-4C9B-8466-614E2B58B198}"/>
    <cellStyle name="Comma 10 4 2 7" xfId="15895" xr:uid="{B25A7211-9B1A-442D-A9E2-A5521A895B11}"/>
    <cellStyle name="Comma 10 4 3" xfId="780" xr:uid="{F190E4F0-AE15-4629-8929-FEE8A498BB51}"/>
    <cellStyle name="Comma 10 4 3 2" xfId="2032" xr:uid="{BE542043-443F-4E97-8E09-6515357F8884}"/>
    <cellStyle name="Comma 10 4 3 2 2" xfId="4600" xr:uid="{27C3B6F6-B981-45E9-969A-4A72E4BFF388}"/>
    <cellStyle name="Comma 10 4 3 2 2 2" xfId="9726" xr:uid="{EBC31122-B5F2-4333-805F-36916EA161AF}"/>
    <cellStyle name="Comma 10 4 3 2 2 2 2" xfId="25136" xr:uid="{6A366012-74CE-49B5-BDAD-D42601CF825E}"/>
    <cellStyle name="Comma 10 4 3 2 2 3" xfId="14869" xr:uid="{5CC026D6-9AA0-4309-ADCB-1E40A252DFB8}"/>
    <cellStyle name="Comma 10 4 3 2 2 3 2" xfId="30279" xr:uid="{B73192F6-5A27-4780-9D03-36FE56E41182}"/>
    <cellStyle name="Comma 10 4 3 2 2 4" xfId="20010" xr:uid="{2B0EBE95-0BFA-4B4C-AF53-FCA7D7B433A8}"/>
    <cellStyle name="Comma 10 4 3 2 3" xfId="7178" xr:uid="{85203B68-A244-45A8-89F4-32BBFA08AE9E}"/>
    <cellStyle name="Comma 10 4 3 2 3 2" xfId="22588" xr:uid="{FF45CFE8-047B-44F4-9F85-E329CF7623DE}"/>
    <cellStyle name="Comma 10 4 3 2 4" xfId="12321" xr:uid="{D98CD742-8BFD-456A-AE4B-4CFC2376E880}"/>
    <cellStyle name="Comma 10 4 3 2 4 2" xfId="27731" xr:uid="{7614801C-6BC3-419A-9DA5-8F42D4A7CC7A}"/>
    <cellStyle name="Comma 10 4 3 2 5" xfId="17462" xr:uid="{769F68FE-A006-41F5-86A8-36C9C5679919}"/>
    <cellStyle name="Comma 10 4 3 3" xfId="3349" xr:uid="{1D109555-26CF-4958-A852-4C06FB929961}"/>
    <cellStyle name="Comma 10 4 3 3 2" xfId="8475" xr:uid="{8A12CF6C-B176-4209-9540-C3DB2171E81E}"/>
    <cellStyle name="Comma 10 4 3 3 2 2" xfId="23885" xr:uid="{3290E129-CAFF-45F6-BCB3-69805BBFC6DC}"/>
    <cellStyle name="Comma 10 4 3 3 3" xfId="13618" xr:uid="{C03C5DFA-19B0-49DF-8440-8B10BF19DBBA}"/>
    <cellStyle name="Comma 10 4 3 3 3 2" xfId="29028" xr:uid="{45D91290-6C4B-4A67-B08A-A3DA9DCD0DBF}"/>
    <cellStyle name="Comma 10 4 3 3 4" xfId="18759" xr:uid="{6314B8EB-AE79-490F-B92D-21B7B2DD9BE8}"/>
    <cellStyle name="Comma 10 4 3 4" xfId="5927" xr:uid="{CBA959DE-FA43-40B1-AB1A-35B537765753}"/>
    <cellStyle name="Comma 10 4 3 4 2" xfId="21337" xr:uid="{1C04DBF6-6443-4F34-88D2-5F22C3698E87}"/>
    <cellStyle name="Comma 10 4 3 5" xfId="11070" xr:uid="{DA4DAB13-9053-462E-A6FF-A90075794672}"/>
    <cellStyle name="Comma 10 4 3 5 2" xfId="26480" xr:uid="{BF04CACF-8DBA-40E4-A196-17E1AFA932E3}"/>
    <cellStyle name="Comma 10 4 3 6" xfId="16211" xr:uid="{D5A999A9-D629-4ADA-A452-F4C24E0DD4C0}"/>
    <cellStyle name="Comma 10 4 4" xfId="1421" xr:uid="{CF17A958-1DF9-42AE-8B17-35D59628873E}"/>
    <cellStyle name="Comma 10 4 4 2" xfId="3989" xr:uid="{88EE5399-85F1-454E-B978-B22A740EE087}"/>
    <cellStyle name="Comma 10 4 4 2 2" xfId="9115" xr:uid="{855D7A4E-C500-43E8-ABC3-A663B82825B1}"/>
    <cellStyle name="Comma 10 4 4 2 2 2" xfId="24525" xr:uid="{566B45B0-49B6-4CDB-9C82-890971F1EB41}"/>
    <cellStyle name="Comma 10 4 4 2 3" xfId="14258" xr:uid="{04AC4B71-6F10-4652-B6B2-54BBE303FF3D}"/>
    <cellStyle name="Comma 10 4 4 2 3 2" xfId="29668" xr:uid="{BE087B43-AF2C-448B-A7B5-D30173767042}"/>
    <cellStyle name="Comma 10 4 4 2 4" xfId="19399" xr:uid="{8509B5A5-6BBB-4EFB-9AE3-22BF8CE3E3A5}"/>
    <cellStyle name="Comma 10 4 4 3" xfId="6567" xr:uid="{227D496D-0F4E-4EF4-A4A6-E286406F26CA}"/>
    <cellStyle name="Comma 10 4 4 3 2" xfId="21977" xr:uid="{09B9F57A-E4CD-47F5-9CCC-47F6ABECC710}"/>
    <cellStyle name="Comma 10 4 4 4" xfId="11710" xr:uid="{E07F4442-45BD-4495-BBF4-7D3DC5452615}"/>
    <cellStyle name="Comma 10 4 4 4 2" xfId="27120" xr:uid="{D124EDDD-BDAD-42C7-9A57-258A44469653}"/>
    <cellStyle name="Comma 10 4 4 5" xfId="16851" xr:uid="{5179826D-7BC2-4053-A15D-44F9240D4F6B}"/>
    <cellStyle name="Comma 10 4 5" xfId="2738" xr:uid="{1F3B6229-2272-44D2-9E2F-8166306935E2}"/>
    <cellStyle name="Comma 10 4 5 2" xfId="7864" xr:uid="{D329C66A-8C33-4201-B2E1-7A0E5D2D6B1F}"/>
    <cellStyle name="Comma 10 4 5 2 2" xfId="23274" xr:uid="{D9822A10-E59E-448E-ACBB-DC46FD9B8939}"/>
    <cellStyle name="Comma 10 4 5 3" xfId="13007" xr:uid="{3EAC7F84-40EA-4C93-BC09-C38745B018F7}"/>
    <cellStyle name="Comma 10 4 5 3 2" xfId="28417" xr:uid="{66581E40-F3F7-46DD-A656-536CA2F7D4DF}"/>
    <cellStyle name="Comma 10 4 5 4" xfId="18148" xr:uid="{8385AC63-BF5B-48D7-A16A-E153DDE4BC91}"/>
    <cellStyle name="Comma 10 4 6" xfId="5316" xr:uid="{F25174B9-032F-4C5C-851E-2D015A3BF464}"/>
    <cellStyle name="Comma 10 4 6 2" xfId="20726" xr:uid="{BFC3756A-DEAA-427B-8335-D9A3F5F10EEE}"/>
    <cellStyle name="Comma 10 4 7" xfId="10459" xr:uid="{224C0935-6EFE-4C1C-B6C6-4D7729E93084}"/>
    <cellStyle name="Comma 10 4 7 2" xfId="25869" xr:uid="{2CF4E217-0EE2-438C-9489-15B45FA08A5C}"/>
    <cellStyle name="Comma 10 4 8" xfId="15600" xr:uid="{AD416D5C-D8F4-4762-8868-1D1B19EFA535}"/>
    <cellStyle name="Comma 10 5" xfId="321" xr:uid="{39EE3BFB-AF58-46A6-8FCC-7A00D0E4A922}"/>
    <cellStyle name="Comma 10 5 2" xfId="933" xr:uid="{12A864FA-D0FC-4D1E-9DE3-8BB5EEA6B05B}"/>
    <cellStyle name="Comma 10 5 2 2" xfId="2185" xr:uid="{C2CA87AC-8424-4E42-B3F6-7C12A22B45C4}"/>
    <cellStyle name="Comma 10 5 2 2 2" xfId="4753" xr:uid="{E5A1F2B6-ACA6-4595-8F9C-0BB21F40C192}"/>
    <cellStyle name="Comma 10 5 2 2 2 2" xfId="9879" xr:uid="{91939977-A28D-4414-8967-CFF31745816D}"/>
    <cellStyle name="Comma 10 5 2 2 2 2 2" xfId="25289" xr:uid="{8B0EBE73-1FF1-47C5-B1B2-3D683B8C2B83}"/>
    <cellStyle name="Comma 10 5 2 2 2 3" xfId="15022" xr:uid="{EB72D4AF-6438-41B2-AAA9-2107B61F598D}"/>
    <cellStyle name="Comma 10 5 2 2 2 3 2" xfId="30432" xr:uid="{B21E0BDF-9373-4FD0-AC2C-531221FAAA40}"/>
    <cellStyle name="Comma 10 5 2 2 2 4" xfId="20163" xr:uid="{BF637445-0490-403A-879C-D202805892E2}"/>
    <cellStyle name="Comma 10 5 2 2 3" xfId="7331" xr:uid="{13000184-B671-4412-9C20-F07DA4BBA434}"/>
    <cellStyle name="Comma 10 5 2 2 3 2" xfId="22741" xr:uid="{971A3B48-8A4B-4A0E-8C28-AB0EDB8BCCD4}"/>
    <cellStyle name="Comma 10 5 2 2 4" xfId="12474" xr:uid="{C7A36713-F6D5-4C28-B3E6-C093FC8ABDDD}"/>
    <cellStyle name="Comma 10 5 2 2 4 2" xfId="27884" xr:uid="{6BF0C1ED-632D-4B12-ADCB-146892FDCC65}"/>
    <cellStyle name="Comma 10 5 2 2 5" xfId="17615" xr:uid="{E6823F8C-79E0-48A9-8A45-E5C36774C9F1}"/>
    <cellStyle name="Comma 10 5 2 3" xfId="3502" xr:uid="{EB1E2EFB-5D26-4512-900C-0C5256A726DA}"/>
    <cellStyle name="Comma 10 5 2 3 2" xfId="8628" xr:uid="{871ED316-55C8-4FF2-8BA2-2EC709CAD362}"/>
    <cellStyle name="Comma 10 5 2 3 2 2" xfId="24038" xr:uid="{1EAE5FDC-08AA-4BA6-8ED4-9748D3113671}"/>
    <cellStyle name="Comma 10 5 2 3 3" xfId="13771" xr:uid="{5F92AF7E-9464-46F8-819E-9FECD2D08BD9}"/>
    <cellStyle name="Comma 10 5 2 3 3 2" xfId="29181" xr:uid="{0D5FF649-28AE-4C6B-B93A-C3278B2D00A9}"/>
    <cellStyle name="Comma 10 5 2 3 4" xfId="18912" xr:uid="{8AAEB23D-C7C7-4C8C-98A2-18BB8A8E729B}"/>
    <cellStyle name="Comma 10 5 2 4" xfId="6080" xr:uid="{5F843C61-1433-4CD9-B54A-22D0BFBEB7B8}"/>
    <cellStyle name="Comma 10 5 2 4 2" xfId="21490" xr:uid="{D0E8D804-CA5F-40CC-9ECC-E69F194F71B1}"/>
    <cellStyle name="Comma 10 5 2 5" xfId="11223" xr:uid="{966B06C4-28A5-4950-8C20-556DFEEEA5EA}"/>
    <cellStyle name="Comma 10 5 2 5 2" xfId="26633" xr:uid="{D14AEAD9-FC62-4034-94DE-33DCF2034792}"/>
    <cellStyle name="Comma 10 5 2 6" xfId="16364" xr:uid="{B619C597-9390-4A93-98EC-718871C118CE}"/>
    <cellStyle name="Comma 10 5 3" xfId="1574" xr:uid="{14D146A5-3289-4835-98E4-2BA1C16D4A7F}"/>
    <cellStyle name="Comma 10 5 3 2" xfId="4142" xr:uid="{FDC6B61A-ADA6-4084-B07B-E089EA476C35}"/>
    <cellStyle name="Comma 10 5 3 2 2" xfId="9268" xr:uid="{2B76C057-3FAA-4273-8551-4B51491007F3}"/>
    <cellStyle name="Comma 10 5 3 2 2 2" xfId="24678" xr:uid="{74AC70F6-320D-4FFD-A6D4-BF54A48C743D}"/>
    <cellStyle name="Comma 10 5 3 2 3" xfId="14411" xr:uid="{C9CEF19B-53E3-4AE9-A7BA-1B2ABD5FEEF3}"/>
    <cellStyle name="Comma 10 5 3 2 3 2" xfId="29821" xr:uid="{F7444D36-A5B8-4230-8A25-A78435AB1AE4}"/>
    <cellStyle name="Comma 10 5 3 2 4" xfId="19552" xr:uid="{45010ED2-B532-4F06-A4B4-9AC353AE7783}"/>
    <cellStyle name="Comma 10 5 3 3" xfId="6720" xr:uid="{AA278E63-3FA6-4BA9-8E72-7862E3782A0A}"/>
    <cellStyle name="Comma 10 5 3 3 2" xfId="22130" xr:uid="{141BA383-476A-4214-A63B-4FCD7FA7416C}"/>
    <cellStyle name="Comma 10 5 3 4" xfId="11863" xr:uid="{D11165D8-A6C4-47A1-8912-5711D77D4224}"/>
    <cellStyle name="Comma 10 5 3 4 2" xfId="27273" xr:uid="{6EEEA2F4-CAF3-4EA8-B2FC-83F8FBCF409B}"/>
    <cellStyle name="Comma 10 5 3 5" xfId="17004" xr:uid="{7C03601E-7E84-4AC5-8F93-2B74BE8562BC}"/>
    <cellStyle name="Comma 10 5 4" xfId="2891" xr:uid="{EB37D6B7-04F1-418B-ABB0-627B9894E4E3}"/>
    <cellStyle name="Comma 10 5 4 2" xfId="8017" xr:uid="{449E77C0-C4BA-47FD-97B2-3F188A879C83}"/>
    <cellStyle name="Comma 10 5 4 2 2" xfId="23427" xr:uid="{9A42A1F8-CAD7-4ED7-8696-BE0BB1B1AF83}"/>
    <cellStyle name="Comma 10 5 4 3" xfId="13160" xr:uid="{2AC4C73D-C514-450D-9BCB-BF522A8DEAE7}"/>
    <cellStyle name="Comma 10 5 4 3 2" xfId="28570" xr:uid="{A2917B5D-221B-415A-AF73-294C56616020}"/>
    <cellStyle name="Comma 10 5 4 4" xfId="18301" xr:uid="{C10774A2-E822-49D0-8EFC-C064BB6EA45D}"/>
    <cellStyle name="Comma 10 5 5" xfId="5469" xr:uid="{392564A4-6212-4873-ABD7-82B60A4E9191}"/>
    <cellStyle name="Comma 10 5 5 2" xfId="20879" xr:uid="{6E779C34-167C-47A0-ADAE-25B3B73E8CF0}"/>
    <cellStyle name="Comma 10 5 6" xfId="10612" xr:uid="{F0B9BCA3-3A28-44FA-A294-9E0D1D5EBCA1}"/>
    <cellStyle name="Comma 10 5 6 2" xfId="26022" xr:uid="{2EC24CCE-D882-47BC-AFFF-1D69D3EA4B0D}"/>
    <cellStyle name="Comma 10 5 7" xfId="15753" xr:uid="{8129CFD0-0460-4C47-A792-B816E3FCCD78}"/>
    <cellStyle name="Comma 10 6" xfId="638" xr:uid="{C9388FB5-0314-44AA-B225-9BCDA36EDA8D}"/>
    <cellStyle name="Comma 10 6 2" xfId="1890" xr:uid="{20B2B624-EFC3-4AF8-9A7B-2F466F77AECC}"/>
    <cellStyle name="Comma 10 6 2 2" xfId="4458" xr:uid="{7E5CD0A5-BB83-42A4-9F12-D8565F78E439}"/>
    <cellStyle name="Comma 10 6 2 2 2" xfId="9584" xr:uid="{4F4E3234-FCC9-428C-9A01-E424DAFC5BE9}"/>
    <cellStyle name="Comma 10 6 2 2 2 2" xfId="24994" xr:uid="{738EC6FB-E56C-4694-BA73-A5E1FA0A58CB}"/>
    <cellStyle name="Comma 10 6 2 2 3" xfId="14727" xr:uid="{2194F5AB-9F78-4366-A4BF-498CC0608333}"/>
    <cellStyle name="Comma 10 6 2 2 3 2" xfId="30137" xr:uid="{AB584D3F-0668-436A-B5D7-E7B0F22683ED}"/>
    <cellStyle name="Comma 10 6 2 2 4" xfId="19868" xr:uid="{96E49B06-5CD0-4B25-B45A-6FD9C9C63A7B}"/>
    <cellStyle name="Comma 10 6 2 3" xfId="7036" xr:uid="{2B3D855F-A8E0-4F7A-9F58-99109107B1EE}"/>
    <cellStyle name="Comma 10 6 2 3 2" xfId="22446" xr:uid="{D8012E50-807F-418A-BCD5-B6A4C0F1D592}"/>
    <cellStyle name="Comma 10 6 2 4" xfId="12179" xr:uid="{31E937A6-1C4B-4822-9883-E8C5CB7DDA55}"/>
    <cellStyle name="Comma 10 6 2 4 2" xfId="27589" xr:uid="{CEF4017F-3FC2-4A61-8C62-2331ECB06926}"/>
    <cellStyle name="Comma 10 6 2 5" xfId="17320" xr:uid="{8ABD7573-83E4-42B0-85AC-2DB769AC441A}"/>
    <cellStyle name="Comma 10 6 3" xfId="3207" xr:uid="{4CBC9B93-0D2B-417A-8E5B-8DB85B43EF5B}"/>
    <cellStyle name="Comma 10 6 3 2" xfId="8333" xr:uid="{2FC848B4-DCFF-4FEB-8819-0CCE3E28D0FC}"/>
    <cellStyle name="Comma 10 6 3 2 2" xfId="23743" xr:uid="{B7DAF8E9-5C10-411A-B962-731291FA3055}"/>
    <cellStyle name="Comma 10 6 3 3" xfId="13476" xr:uid="{7B240E8E-D78E-48D7-8711-DF4715FB11C5}"/>
    <cellStyle name="Comma 10 6 3 3 2" xfId="28886" xr:uid="{DED92618-05E3-40FF-9524-B373F970250B}"/>
    <cellStyle name="Comma 10 6 3 4" xfId="18617" xr:uid="{F8A5451B-A22C-4378-A7D7-B3784C7F5F08}"/>
    <cellStyle name="Comma 10 6 4" xfId="5785" xr:uid="{45A17B22-94B8-4C64-B1F3-33F855104178}"/>
    <cellStyle name="Comma 10 6 4 2" xfId="21195" xr:uid="{C8D0A063-C695-47D3-9F22-5FCF9BE8C5CD}"/>
    <cellStyle name="Comma 10 6 5" xfId="10928" xr:uid="{21DC1A57-EC6C-4176-9A9F-D88CFE634CA3}"/>
    <cellStyle name="Comma 10 6 5 2" xfId="26338" xr:uid="{F215F3EA-CA06-4B5D-8FFE-80D8E8AF75D2}"/>
    <cellStyle name="Comma 10 6 6" xfId="16069" xr:uid="{74ACF698-5EE6-45C2-907A-7EA47DE3058A}"/>
    <cellStyle name="Comma 10 7" xfId="1279" xr:uid="{9892BE39-4146-4DD4-9367-4AD4BDD1FAA6}"/>
    <cellStyle name="Comma 10 7 2" xfId="3847" xr:uid="{3538EAF4-5EE2-4A24-8995-73A8163DBFC6}"/>
    <cellStyle name="Comma 10 7 2 2" xfId="8973" xr:uid="{D6FE4CCC-81A3-477D-B6B7-CB986EB79A0A}"/>
    <cellStyle name="Comma 10 7 2 2 2" xfId="24383" xr:uid="{F0999C3C-B6FC-41AE-8B1B-44FFD76B0727}"/>
    <cellStyle name="Comma 10 7 2 3" xfId="14116" xr:uid="{921EACB7-3693-4233-8809-0597B5DB2DC7}"/>
    <cellStyle name="Comma 10 7 2 3 2" xfId="29526" xr:uid="{26432159-DC33-4D61-BDA9-41F0C0AA7E3A}"/>
    <cellStyle name="Comma 10 7 2 4" xfId="19257" xr:uid="{7A935DB7-1166-4833-B77D-0C80C7ECD906}"/>
    <cellStyle name="Comma 10 7 3" xfId="6425" xr:uid="{B169F190-416C-4912-94D8-ABF703D83AAC}"/>
    <cellStyle name="Comma 10 7 3 2" xfId="21835" xr:uid="{C4CE1060-CF8B-43FB-8DE8-EBA32CDC1526}"/>
    <cellStyle name="Comma 10 7 4" xfId="11568" xr:uid="{27F8B29E-7A69-4A72-B4BC-AF88FAFE82E1}"/>
    <cellStyle name="Comma 10 7 4 2" xfId="26978" xr:uid="{834FD6C6-43A5-4B48-9888-AFD2D8D04D1E}"/>
    <cellStyle name="Comma 10 7 5" xfId="16709" xr:uid="{D636A2E3-0CDC-4D14-A422-67095FA297EE}"/>
    <cellStyle name="Comma 10 8" xfId="2548" xr:uid="{68635607-4B4D-4EC9-AE74-BDE746B6D739}"/>
    <cellStyle name="Comma 10 8 2" xfId="5116" xr:uid="{DB1B986B-E189-4721-8A37-099DCA9D98AC}"/>
    <cellStyle name="Comma 10 8 2 2" xfId="10242" xr:uid="{69AFE5F2-1B1A-4B5B-8A3D-C64B014ED2EC}"/>
    <cellStyle name="Comma 10 8 2 2 2" xfId="25652" xr:uid="{78DE9C0D-F5CD-4C8F-B28D-A5D342264FFC}"/>
    <cellStyle name="Comma 10 8 2 3" xfId="15385" xr:uid="{2B0F0D56-6245-407F-926D-EB178D127E42}"/>
    <cellStyle name="Comma 10 8 2 3 2" xfId="30795" xr:uid="{597B1723-F5E6-46FB-AB95-ED68109C9DF3}"/>
    <cellStyle name="Comma 10 8 2 4" xfId="20526" xr:uid="{73093F3D-9430-4293-85AE-7972C2E7F18D}"/>
    <cellStyle name="Comma 10 8 3" xfId="7694" xr:uid="{4B9FE034-37F8-409F-BA64-7AB8D6132EE0}"/>
    <cellStyle name="Comma 10 8 3 2" xfId="23104" xr:uid="{7F3D8123-42A8-4252-A5A1-D3714111F5AD}"/>
    <cellStyle name="Comma 10 8 4" xfId="12837" xr:uid="{63C1A1D7-0B2F-47D4-A960-5446816FCBF3}"/>
    <cellStyle name="Comma 10 8 4 2" xfId="28247" xr:uid="{DE818167-00BE-4F23-A07C-89A3843AAE70}"/>
    <cellStyle name="Comma 10 8 5" xfId="17978" xr:uid="{94BCBD3C-1630-49F7-8FA0-88AFC0462C0E}"/>
    <cellStyle name="Comma 10 9" xfId="2597" xr:uid="{69D5B545-A967-498D-B7BB-9E851604147B}"/>
    <cellStyle name="Comma 10 9 2" xfId="7723" xr:uid="{4D08FF07-2967-4505-B860-95583E3F9DA1}"/>
    <cellStyle name="Comma 10 9 2 2" xfId="23133" xr:uid="{D9D7CC5C-1097-48F5-BCB4-6FB967F67950}"/>
    <cellStyle name="Comma 10 9 3" xfId="12866" xr:uid="{42E1010E-6D5D-470C-A22C-B4B59B55C0A5}"/>
    <cellStyle name="Comma 10 9 3 2" xfId="28276" xr:uid="{3CD292F8-0E2E-49C4-A910-304F1FB12484}"/>
    <cellStyle name="Comma 10 9 4" xfId="18007" xr:uid="{8D852C2D-E550-492E-BD9E-E838F32D087E}"/>
    <cellStyle name="Comma 100" xfId="2527" xr:uid="{568E66C6-8B3B-4578-8A83-C2206D29B200}"/>
    <cellStyle name="Comma 100 2" xfId="5095" xr:uid="{B877426B-2CE6-4A74-9392-1EFF92539E70}"/>
    <cellStyle name="Comma 100 2 2" xfId="10221" xr:uid="{4B07C5CE-950E-4BF4-BC69-2FF3BBAF8C7E}"/>
    <cellStyle name="Comma 100 2 2 2" xfId="25631" xr:uid="{00BFA87D-3FF6-4DB6-B671-1231C1AB55C3}"/>
    <cellStyle name="Comma 100 2 3" xfId="15364" xr:uid="{689D25E4-627F-4951-B0FB-4F27EC6820BC}"/>
    <cellStyle name="Comma 100 2 3 2" xfId="30774" xr:uid="{42757C16-4E86-46DA-9609-83AD1EC783F7}"/>
    <cellStyle name="Comma 100 2 4" xfId="20505" xr:uid="{1948A40D-F623-4F8D-BCE4-44FBC7A42C2D}"/>
    <cellStyle name="Comma 100 3" xfId="7673" xr:uid="{8EAA3AE1-75B6-4D23-B80C-C4FA069540FC}"/>
    <cellStyle name="Comma 100 3 2" xfId="23083" xr:uid="{021FB281-B2A1-45EC-8390-AEBD52190D14}"/>
    <cellStyle name="Comma 100 4" xfId="12816" xr:uid="{10DAAA6C-C6EB-4573-ABF8-3DBADA94E609}"/>
    <cellStyle name="Comma 100 4 2" xfId="28226" xr:uid="{F2EB992E-B1EF-48E1-8076-3E499C7EDA0B}"/>
    <cellStyle name="Comma 100 5" xfId="17957" xr:uid="{64DF2F5D-C381-49BD-A0A5-AB6417CA453D}"/>
    <cellStyle name="Comma 101" xfId="2529" xr:uid="{85300A48-B535-4AA7-807E-0D0776DB2D63}"/>
    <cellStyle name="Comma 101 2" xfId="5097" xr:uid="{5CDD4B72-CA25-4714-9626-4B75CF209480}"/>
    <cellStyle name="Comma 101 2 2" xfId="10223" xr:uid="{38484FC0-02F7-4F59-A7BF-B592D6F79EC8}"/>
    <cellStyle name="Comma 101 2 2 2" xfId="25633" xr:uid="{FE25F553-FFF2-4DA8-A7D6-0F3CDB79E0BF}"/>
    <cellStyle name="Comma 101 2 3" xfId="15366" xr:uid="{7CFF5386-F631-4DEC-95D3-F6C6CD9DD6B3}"/>
    <cellStyle name="Comma 101 2 3 2" xfId="30776" xr:uid="{BFC29D9D-8EEE-4B5B-8EA7-0F60D7D52970}"/>
    <cellStyle name="Comma 101 2 4" xfId="20507" xr:uid="{1F1B49CE-78BC-449E-9D27-70EF2079567A}"/>
    <cellStyle name="Comma 101 3" xfId="7675" xr:uid="{BDFCC281-1697-4978-976D-3623360F5263}"/>
    <cellStyle name="Comma 101 3 2" xfId="23085" xr:uid="{076712F1-00C3-40F7-8BC0-706CE9FA55A3}"/>
    <cellStyle name="Comma 101 4" xfId="12818" xr:uid="{18908C6D-001B-409A-9CD7-1887527ACFA9}"/>
    <cellStyle name="Comma 101 4 2" xfId="28228" xr:uid="{203E31D9-EEE8-4128-B642-3990A490956D}"/>
    <cellStyle name="Comma 101 5" xfId="17959" xr:uid="{8D19735E-51A8-4092-A9EF-5D69A1A25722}"/>
    <cellStyle name="Comma 102" xfId="2538" xr:uid="{7A075E85-6A76-4AC8-AE44-0E2F670482D2}"/>
    <cellStyle name="Comma 102 2" xfId="5106" xr:uid="{075ED589-23E7-49AA-B963-2C9C05B8AD67}"/>
    <cellStyle name="Comma 102 2 2" xfId="10232" xr:uid="{4DB2BE7A-BD50-48BF-98D7-8135D83C8364}"/>
    <cellStyle name="Comma 102 2 2 2" xfId="25642" xr:uid="{23BD7B11-AD22-487E-91A0-A6E177703E0E}"/>
    <cellStyle name="Comma 102 2 3" xfId="15375" xr:uid="{73720529-5295-4847-9FFB-576896ECA37C}"/>
    <cellStyle name="Comma 102 2 3 2" xfId="30785" xr:uid="{F00DDFFB-FA92-47EF-9D15-A0105F254244}"/>
    <cellStyle name="Comma 102 2 4" xfId="20516" xr:uid="{8E83AFB9-0F97-4287-8AC5-672586083233}"/>
    <cellStyle name="Comma 102 3" xfId="7684" xr:uid="{54236DB4-1867-4410-AC95-926FC66A50E4}"/>
    <cellStyle name="Comma 102 3 2" xfId="23094" xr:uid="{C3690F1E-3FA2-41DB-851A-A756702087ED}"/>
    <cellStyle name="Comma 102 4" xfId="12827" xr:uid="{FAABF31C-5C66-4B43-ACFA-B9D1F0327473}"/>
    <cellStyle name="Comma 102 4 2" xfId="28237" xr:uid="{370786D9-AA50-45BD-AC2E-7ACEE56C4535}"/>
    <cellStyle name="Comma 102 5" xfId="17968" xr:uid="{F5B01069-0BC5-4393-A6DA-E9203B7745EC}"/>
    <cellStyle name="Comma 103" xfId="2528" xr:uid="{A1887355-92A2-49D9-886E-93DADABA3EBE}"/>
    <cellStyle name="Comma 103 2" xfId="5096" xr:uid="{360EEFD3-A31D-4362-8D36-85F553531B7E}"/>
    <cellStyle name="Comma 103 2 2" xfId="10222" xr:uid="{8D4B1696-B861-4D32-8F37-1FA12AB7CEA2}"/>
    <cellStyle name="Comma 103 2 2 2" xfId="25632" xr:uid="{6DC3D2F5-6B4E-4A17-8BF7-AFFD7468D27B}"/>
    <cellStyle name="Comma 103 2 3" xfId="15365" xr:uid="{23B9BF17-C662-4BC2-BA4F-85039DA4185B}"/>
    <cellStyle name="Comma 103 2 3 2" xfId="30775" xr:uid="{3EF54799-03A7-405C-99EA-C1B71D5B541C}"/>
    <cellStyle name="Comma 103 2 4" xfId="20506" xr:uid="{33E8878E-0F11-455C-A6BF-1F6D29516971}"/>
    <cellStyle name="Comma 103 3" xfId="7674" xr:uid="{055BE87C-774E-4E67-B6DF-8B0653C73E52}"/>
    <cellStyle name="Comma 103 3 2" xfId="23084" xr:uid="{D1F9E21B-8093-40E5-8B4D-CD3D8A460492}"/>
    <cellStyle name="Comma 103 4" xfId="12817" xr:uid="{4E7D8391-206F-4C74-A0A2-6F60CBC91684}"/>
    <cellStyle name="Comma 103 4 2" xfId="28227" xr:uid="{E383B260-88F0-4492-ADC5-A2F755DD9A62}"/>
    <cellStyle name="Comma 103 5" xfId="17958" xr:uid="{85392276-3C3C-49CD-9EF8-BD3952EEC779}"/>
    <cellStyle name="Comma 104" xfId="2540" xr:uid="{843AAFB2-82F7-41B8-AD3C-30C5DB65CB93}"/>
    <cellStyle name="Comma 104 2" xfId="5108" xr:uid="{8F77B981-A5FB-40DE-B3A0-9DCB60707E73}"/>
    <cellStyle name="Comma 104 2 2" xfId="10234" xr:uid="{5BD1F119-92DC-4721-9549-5D9FFC793864}"/>
    <cellStyle name="Comma 104 2 2 2" xfId="25644" xr:uid="{D12E365D-678D-4E21-B8A0-DD782A21D436}"/>
    <cellStyle name="Comma 104 2 3" xfId="15377" xr:uid="{950F8B36-84C3-4C9F-B99A-623457135FA7}"/>
    <cellStyle name="Comma 104 2 3 2" xfId="30787" xr:uid="{9F82DC62-E7F4-4163-9771-7D8B057FA4EE}"/>
    <cellStyle name="Comma 104 2 4" xfId="20518" xr:uid="{F32B173D-6810-4446-8312-BE3BCBB197EB}"/>
    <cellStyle name="Comma 104 3" xfId="7686" xr:uid="{7ADDAE3B-832E-44E9-B65C-9206C10D34F4}"/>
    <cellStyle name="Comma 104 3 2" xfId="23096" xr:uid="{F06DB456-4219-4F86-937B-D60F5F5B50DF}"/>
    <cellStyle name="Comma 104 4" xfId="12829" xr:uid="{01744F35-4FAF-4786-B5C5-EF5B74FBE4F7}"/>
    <cellStyle name="Comma 104 4 2" xfId="28239" xr:uid="{48AD27F2-994C-451A-AA21-9B1F25FFA80D}"/>
    <cellStyle name="Comma 104 5" xfId="17970" xr:uid="{2E4BF780-DF16-4628-B388-B8AE486101EB}"/>
    <cellStyle name="Comma 105" xfId="2530" xr:uid="{90453C65-398C-4C46-9197-20B9E5458EDD}"/>
    <cellStyle name="Comma 105 2" xfId="5098" xr:uid="{D7A3E3B6-F992-4864-B544-9C719CDBF6EA}"/>
    <cellStyle name="Comma 105 2 2" xfId="10224" xr:uid="{5203D9A2-21CE-4A79-AB4E-27D87F49980E}"/>
    <cellStyle name="Comma 105 2 2 2" xfId="25634" xr:uid="{F6394897-D0F8-4E64-8AD2-A5E1077AD1F1}"/>
    <cellStyle name="Comma 105 2 3" xfId="15367" xr:uid="{85680DA0-93E9-4068-809B-56E0BA49147C}"/>
    <cellStyle name="Comma 105 2 3 2" xfId="30777" xr:uid="{4D88C24E-4ED4-4AFD-AACE-1AD2D2D93799}"/>
    <cellStyle name="Comma 105 2 4" xfId="20508" xr:uid="{3158FD2E-219A-4CDB-803C-3C265972C6D1}"/>
    <cellStyle name="Comma 105 3" xfId="7676" xr:uid="{F540E720-C3FD-4937-8386-F5A466D8416D}"/>
    <cellStyle name="Comma 105 3 2" xfId="23086" xr:uid="{5B118997-0590-43F2-A26E-E31C5831F8D1}"/>
    <cellStyle name="Comma 105 4" xfId="12819" xr:uid="{747A3BCB-C4B5-464F-A22A-8902F81D345E}"/>
    <cellStyle name="Comma 105 4 2" xfId="28229" xr:uid="{C7C7356B-8BD7-478D-B541-8A359EB0C195}"/>
    <cellStyle name="Comma 105 5" xfId="17960" xr:uid="{AC982AAC-6E32-4C76-8AB3-BF500CC13E18}"/>
    <cellStyle name="Comma 106" xfId="2534" xr:uid="{733A8952-5C8D-4069-A865-DE2F60FD6B94}"/>
    <cellStyle name="Comma 106 2" xfId="5102" xr:uid="{43B010E2-0B9C-41B7-9E8E-20E4C26AA55B}"/>
    <cellStyle name="Comma 106 2 2" xfId="10228" xr:uid="{8A8D8747-6D76-4D6D-87CF-290C13A2C180}"/>
    <cellStyle name="Comma 106 2 2 2" xfId="25638" xr:uid="{E92702CB-DAB5-4DD8-A55F-D9AA9DB72BD3}"/>
    <cellStyle name="Comma 106 2 3" xfId="15371" xr:uid="{FDBD879D-9B32-4CC3-8238-5C3803654E48}"/>
    <cellStyle name="Comma 106 2 3 2" xfId="30781" xr:uid="{CA6B20DB-5483-4533-9AED-D545E2119C44}"/>
    <cellStyle name="Comma 106 2 4" xfId="20512" xr:uid="{FC2B88D8-DDE2-498F-8741-0C63AE5E7225}"/>
    <cellStyle name="Comma 106 3" xfId="7680" xr:uid="{37F6E173-6DE5-4E5E-9442-DB93221A9CF0}"/>
    <cellStyle name="Comma 106 3 2" xfId="23090" xr:uid="{CD09AEB7-BB91-49FC-9AD6-7F21020BBA3A}"/>
    <cellStyle name="Comma 106 4" xfId="12823" xr:uid="{BB07858B-FD2A-495B-AD2D-D873E978E06D}"/>
    <cellStyle name="Comma 106 4 2" xfId="28233" xr:uid="{03151380-9501-4E4D-B0E4-42DAF72973FA}"/>
    <cellStyle name="Comma 106 5" xfId="17964" xr:uid="{C5D783B7-8166-4FC6-B39D-0324581423DE}"/>
    <cellStyle name="Comma 107" xfId="2531" xr:uid="{2D02A162-3BB6-46AC-AC60-C287D3D3A6B2}"/>
    <cellStyle name="Comma 107 2" xfId="5099" xr:uid="{77BDD8CC-946B-47DB-846C-7D8A6A89B44A}"/>
    <cellStyle name="Comma 107 2 2" xfId="10225" xr:uid="{FF0F3D10-CF89-4494-AF41-CAF801E2B328}"/>
    <cellStyle name="Comma 107 2 2 2" xfId="25635" xr:uid="{61CC9BB7-9358-42A5-9BF1-9BFABC156A74}"/>
    <cellStyle name="Comma 107 2 3" xfId="15368" xr:uid="{A2223BAA-1BEB-4CD1-84B0-A2CD9999E39F}"/>
    <cellStyle name="Comma 107 2 3 2" xfId="30778" xr:uid="{2309C76C-DE3E-4F57-8978-AFDCFD37E3A0}"/>
    <cellStyle name="Comma 107 2 4" xfId="20509" xr:uid="{3462A5BB-B223-46A0-9546-59FDCAFCBB5A}"/>
    <cellStyle name="Comma 107 3" xfId="7677" xr:uid="{1FB637AD-DF9D-43E4-921B-642637853C18}"/>
    <cellStyle name="Comma 107 3 2" xfId="23087" xr:uid="{9C9985E2-33C9-4B6C-8424-F759AFA005C7}"/>
    <cellStyle name="Comma 107 4" xfId="12820" xr:uid="{C4A20991-C052-46F5-B6BF-1D8C923FF913}"/>
    <cellStyle name="Comma 107 4 2" xfId="28230" xr:uid="{EFA13F3C-3399-40AC-B342-9DDADFBF2EF8}"/>
    <cellStyle name="Comma 107 5" xfId="17961" xr:uid="{9E346389-3475-4762-928E-237901FDD278}"/>
    <cellStyle name="Comma 108" xfId="2532" xr:uid="{53C14A3C-B511-442C-9890-A9CC10DA09F0}"/>
    <cellStyle name="Comma 108 2" xfId="5100" xr:uid="{4A6B2A82-0747-47DE-9CCA-665D8D1457C7}"/>
    <cellStyle name="Comma 108 2 2" xfId="10226" xr:uid="{B108CA8F-350B-4A06-B8ED-87BD7F3EF4E6}"/>
    <cellStyle name="Comma 108 2 2 2" xfId="25636" xr:uid="{B8EAFAB3-4BB6-409B-9780-4F26D21285A1}"/>
    <cellStyle name="Comma 108 2 3" xfId="15369" xr:uid="{D5F84CCE-AC0A-4DE9-98E5-9E44235F969E}"/>
    <cellStyle name="Comma 108 2 3 2" xfId="30779" xr:uid="{0F78CC98-CC8D-45F3-99FB-BD4D8100C02F}"/>
    <cellStyle name="Comma 108 2 4" xfId="20510" xr:uid="{48784D57-AE3F-4EA3-A4A1-A5FECB5C738A}"/>
    <cellStyle name="Comma 108 3" xfId="7678" xr:uid="{01B51BD5-A7E6-4609-84F8-60F683AA3530}"/>
    <cellStyle name="Comma 108 3 2" xfId="23088" xr:uid="{C5687A98-6A14-4D6F-B2AF-1DB950046772}"/>
    <cellStyle name="Comma 108 4" xfId="12821" xr:uid="{AACDCDC0-5592-4290-B424-1DFBE24249AB}"/>
    <cellStyle name="Comma 108 4 2" xfId="28231" xr:uid="{F3DB3691-F305-4720-865D-14A989928273}"/>
    <cellStyle name="Comma 108 5" xfId="17962" xr:uid="{719431A1-E933-40FC-AAAA-0FCCEAD9BEF3}"/>
    <cellStyle name="Comma 109" xfId="2539" xr:uid="{392D8C74-2F2B-4F64-BFFC-ED1D8B891A30}"/>
    <cellStyle name="Comma 109 2" xfId="5107" xr:uid="{AFFC9782-17B7-4374-99F4-AE2CC1C845F3}"/>
    <cellStyle name="Comma 109 2 2" xfId="10233" xr:uid="{7D6C65B5-E11D-4376-9300-314B22A0394F}"/>
    <cellStyle name="Comma 109 2 2 2" xfId="25643" xr:uid="{DE4BB264-61C3-4083-A296-42EB9D0E8013}"/>
    <cellStyle name="Comma 109 2 3" xfId="15376" xr:uid="{EE4D3366-6C40-4F25-B636-C0565C2B0F98}"/>
    <cellStyle name="Comma 109 2 3 2" xfId="30786" xr:uid="{B90D58C7-D008-4013-980A-82E88F8FBF21}"/>
    <cellStyle name="Comma 109 2 4" xfId="20517" xr:uid="{36F01144-0C96-4939-8FC9-F4D2511970B9}"/>
    <cellStyle name="Comma 109 3" xfId="7685" xr:uid="{D73195A1-8234-42CB-824E-39F67BABE61B}"/>
    <cellStyle name="Comma 109 3 2" xfId="23095" xr:uid="{D0B86A20-D395-4498-973D-45BD1957C917}"/>
    <cellStyle name="Comma 109 4" xfId="12828" xr:uid="{9708405B-675B-4B2B-9E9A-E240C864E807}"/>
    <cellStyle name="Comma 109 4 2" xfId="28238" xr:uid="{50FBC033-D2BB-4929-8046-C10803496989}"/>
    <cellStyle name="Comma 109 5" xfId="17969" xr:uid="{3B08919B-0E30-4ED1-A379-1D789A31FB86}"/>
    <cellStyle name="Comma 11" xfId="33" xr:uid="{A18E9DF8-0166-49A6-A49F-508A00938552}"/>
    <cellStyle name="Comma 11 10" xfId="10334" xr:uid="{CA4F21F8-96B0-4EB0-A087-57778C8D8428}"/>
    <cellStyle name="Comma 11 10 2" xfId="25744" xr:uid="{794FA3D2-3720-4A49-94CE-E0DD1F198C35}"/>
    <cellStyle name="Comma 11 11" xfId="15475" xr:uid="{2059A58D-7453-448F-B7B3-9874104ACA22}"/>
    <cellStyle name="Comma 11 2" xfId="112" xr:uid="{C2736D6C-1AFF-4044-8946-FAFBECEDE478}"/>
    <cellStyle name="Comma 11 2 2" xfId="255" xr:uid="{2D1CCBA3-ECCC-4D47-A8E6-A9C53A04CA5B}"/>
    <cellStyle name="Comma 11 2 2 2" xfId="551" xr:uid="{413A63A2-D436-4FD1-90BC-90BBFA468502}"/>
    <cellStyle name="Comma 11 2 2 2 2" xfId="1163" xr:uid="{883B1849-B3FA-406A-9052-C931A0EF76A6}"/>
    <cellStyle name="Comma 11 2 2 2 2 2" xfId="2415" xr:uid="{FC5177C4-7248-4A0F-8156-3CA5A0459666}"/>
    <cellStyle name="Comma 11 2 2 2 2 2 2" xfId="4983" xr:uid="{815D0E76-C6DB-4850-A6BE-38489EABA8E9}"/>
    <cellStyle name="Comma 11 2 2 2 2 2 2 2" xfId="10109" xr:uid="{125B7709-0B31-49C6-8FFD-F53DF4AA3A58}"/>
    <cellStyle name="Comma 11 2 2 2 2 2 2 2 2" xfId="25519" xr:uid="{86DBE5A1-55AA-464C-BB24-5EC636FA30A9}"/>
    <cellStyle name="Comma 11 2 2 2 2 2 2 3" xfId="15252" xr:uid="{2FA5AB55-06E5-45B5-B1D9-7EA56344A1E2}"/>
    <cellStyle name="Comma 11 2 2 2 2 2 2 3 2" xfId="30662" xr:uid="{5CDD854D-15FD-45EA-8D2F-882D28E4A7CC}"/>
    <cellStyle name="Comma 11 2 2 2 2 2 2 4" xfId="20393" xr:uid="{D33F55F6-8E48-4524-8228-547A874D6B77}"/>
    <cellStyle name="Comma 11 2 2 2 2 2 3" xfId="7561" xr:uid="{01636F6A-E7C7-4E7E-855D-BCAACE7A47A8}"/>
    <cellStyle name="Comma 11 2 2 2 2 2 3 2" xfId="22971" xr:uid="{70B137CE-36F2-4A5A-84F5-D0AE1BCC759E}"/>
    <cellStyle name="Comma 11 2 2 2 2 2 4" xfId="12704" xr:uid="{10818007-6B84-48EC-84F9-97109F57B49C}"/>
    <cellStyle name="Comma 11 2 2 2 2 2 4 2" xfId="28114" xr:uid="{598BF762-46D1-4201-9989-7E223DB69A18}"/>
    <cellStyle name="Comma 11 2 2 2 2 2 5" xfId="17845" xr:uid="{42F26FA0-56B5-432B-A469-11C491FB1BFF}"/>
    <cellStyle name="Comma 11 2 2 2 2 3" xfId="3732" xr:uid="{DB4C39D2-FBA7-4AD0-B7B9-E9E2D0D298E0}"/>
    <cellStyle name="Comma 11 2 2 2 2 3 2" xfId="8858" xr:uid="{8AFB9C40-2B3C-4935-9EB8-AE8FF797FBB0}"/>
    <cellStyle name="Comma 11 2 2 2 2 3 2 2" xfId="24268" xr:uid="{70B4D30D-23A9-45A1-AA72-526DB972BB29}"/>
    <cellStyle name="Comma 11 2 2 2 2 3 3" xfId="14001" xr:uid="{CDC5D216-9EDD-4159-913E-54873F649A10}"/>
    <cellStyle name="Comma 11 2 2 2 2 3 3 2" xfId="29411" xr:uid="{172101BE-8259-40D7-BD55-D845449118EE}"/>
    <cellStyle name="Comma 11 2 2 2 2 3 4" xfId="19142" xr:uid="{4D7F1102-83D8-496C-902D-4B32C7FE8BD2}"/>
    <cellStyle name="Comma 11 2 2 2 2 4" xfId="6310" xr:uid="{69376FBF-9D87-4BB6-B045-F86B995BB8B0}"/>
    <cellStyle name="Comma 11 2 2 2 2 4 2" xfId="21720" xr:uid="{D6E2702F-CEBA-43FC-A470-17A6CE8A972A}"/>
    <cellStyle name="Comma 11 2 2 2 2 5" xfId="11453" xr:uid="{E7353644-A0D9-47A7-ACDB-4D46DEF582B0}"/>
    <cellStyle name="Comma 11 2 2 2 2 5 2" xfId="26863" xr:uid="{BE3591EC-8235-4162-868E-46359D6F323A}"/>
    <cellStyle name="Comma 11 2 2 2 2 6" xfId="16594" xr:uid="{7680BE6E-3A01-45F6-86ED-D19C598D4997}"/>
    <cellStyle name="Comma 11 2 2 2 3" xfId="1804" xr:uid="{1C464CF8-040C-4BB6-9027-056B21EC3DF3}"/>
    <cellStyle name="Comma 11 2 2 2 3 2" xfId="4372" xr:uid="{C8D1C791-5373-4718-9E87-F5CB2831F1A0}"/>
    <cellStyle name="Comma 11 2 2 2 3 2 2" xfId="9498" xr:uid="{1479CCB8-91CD-43D3-8989-6246176283A8}"/>
    <cellStyle name="Comma 11 2 2 2 3 2 2 2" xfId="24908" xr:uid="{5733AD11-4457-4E75-9FEC-90A3DA5849E7}"/>
    <cellStyle name="Comma 11 2 2 2 3 2 3" xfId="14641" xr:uid="{6D89F4FD-FEAB-4358-84F0-55FF44232036}"/>
    <cellStyle name="Comma 11 2 2 2 3 2 3 2" xfId="30051" xr:uid="{7631673A-8C22-4ED7-AD31-477505DC813D}"/>
    <cellStyle name="Comma 11 2 2 2 3 2 4" xfId="19782" xr:uid="{B53982F0-8B80-4E3F-8741-2DE91C5AF880}"/>
    <cellStyle name="Comma 11 2 2 2 3 3" xfId="6950" xr:uid="{0F52A900-AA9C-437B-96F9-625A94A2BB3C}"/>
    <cellStyle name="Comma 11 2 2 2 3 3 2" xfId="22360" xr:uid="{0EC30414-6639-4906-A018-265203045586}"/>
    <cellStyle name="Comma 11 2 2 2 3 4" xfId="12093" xr:uid="{2A1C8E26-CA0A-4ECD-A9F9-6802E1235FB0}"/>
    <cellStyle name="Comma 11 2 2 2 3 4 2" xfId="27503" xr:uid="{A4410873-7DF6-4141-B6C6-E08FD7AD3B7A}"/>
    <cellStyle name="Comma 11 2 2 2 3 5" xfId="17234" xr:uid="{FCD031CA-20B6-4627-99D2-EF29137D8715}"/>
    <cellStyle name="Comma 11 2 2 2 4" xfId="3121" xr:uid="{7088B80B-F047-407E-8EC1-23EB3DE71B15}"/>
    <cellStyle name="Comma 11 2 2 2 4 2" xfId="8247" xr:uid="{0029123B-0DFC-4806-9B06-04D28668B120}"/>
    <cellStyle name="Comma 11 2 2 2 4 2 2" xfId="23657" xr:uid="{D9DC5EC3-6D0F-4E4E-B410-CDFF2E7A12B1}"/>
    <cellStyle name="Comma 11 2 2 2 4 3" xfId="13390" xr:uid="{C28B3471-8B44-4C99-87AF-A84FB4B44C5D}"/>
    <cellStyle name="Comma 11 2 2 2 4 3 2" xfId="28800" xr:uid="{94B15C8A-5FA8-4CF0-A51B-4DF9A8B57E26}"/>
    <cellStyle name="Comma 11 2 2 2 4 4" xfId="18531" xr:uid="{BA820AFD-6DEA-4A03-9278-970F52437487}"/>
    <cellStyle name="Comma 11 2 2 2 5" xfId="5699" xr:uid="{67D5A5D9-072A-44DB-8F6B-70876BF3E8B1}"/>
    <cellStyle name="Comma 11 2 2 2 5 2" xfId="21109" xr:uid="{D2A8703E-3014-41BE-8838-FB06EE7D37B7}"/>
    <cellStyle name="Comma 11 2 2 2 6" xfId="10842" xr:uid="{15A9A7D3-AE39-4594-905C-F58F6A2BEC6B}"/>
    <cellStyle name="Comma 11 2 2 2 6 2" xfId="26252" xr:uid="{ED8AB598-AD1E-43BF-8E13-A579645BEB49}"/>
    <cellStyle name="Comma 11 2 2 2 7" xfId="15983" xr:uid="{4AC3A1F0-4E52-48BF-9ED4-15F15CB2A562}"/>
    <cellStyle name="Comma 11 2 2 3" xfId="868" xr:uid="{35A43E09-3E3E-40BA-8351-2866CE85993C}"/>
    <cellStyle name="Comma 11 2 2 3 2" xfId="2120" xr:uid="{3FEC5EEA-4FA4-4757-803D-D4AD40CA1F44}"/>
    <cellStyle name="Comma 11 2 2 3 2 2" xfId="4688" xr:uid="{2B099C2D-1839-47FA-9784-8B04F2D3D79D}"/>
    <cellStyle name="Comma 11 2 2 3 2 2 2" xfId="9814" xr:uid="{370B2F46-6279-4D0E-A032-3DF9DAE99581}"/>
    <cellStyle name="Comma 11 2 2 3 2 2 2 2" xfId="25224" xr:uid="{D6A956B7-D390-446B-AA65-1BB949638161}"/>
    <cellStyle name="Comma 11 2 2 3 2 2 3" xfId="14957" xr:uid="{D3641D45-191B-4B73-8AE6-CE7C72A8EF79}"/>
    <cellStyle name="Comma 11 2 2 3 2 2 3 2" xfId="30367" xr:uid="{CDEEBC28-BCFB-4E5B-8F8B-95B5F5B41F98}"/>
    <cellStyle name="Comma 11 2 2 3 2 2 4" xfId="20098" xr:uid="{8B3681C1-2DED-4DD7-92C5-FBE8C8147CE7}"/>
    <cellStyle name="Comma 11 2 2 3 2 3" xfId="7266" xr:uid="{C11ED7AF-5EAA-4279-8E5E-300DDA8999D0}"/>
    <cellStyle name="Comma 11 2 2 3 2 3 2" xfId="22676" xr:uid="{B734A1DC-F620-444F-8555-1A7FB2F8E66A}"/>
    <cellStyle name="Comma 11 2 2 3 2 4" xfId="12409" xr:uid="{126A6628-C742-4DEA-97B1-7645AE7E618A}"/>
    <cellStyle name="Comma 11 2 2 3 2 4 2" xfId="27819" xr:uid="{BCD376C5-2A24-4B09-AB72-500AC6BAF933}"/>
    <cellStyle name="Comma 11 2 2 3 2 5" xfId="17550" xr:uid="{67E6EDA4-3B90-4E12-A1FD-DE3D86E70E3C}"/>
    <cellStyle name="Comma 11 2 2 3 3" xfId="3437" xr:uid="{FCE124D6-1FEA-4AB4-84B1-A93ADAA237BF}"/>
    <cellStyle name="Comma 11 2 2 3 3 2" xfId="8563" xr:uid="{B3C132A5-2B71-4ED1-BD06-145478D6C378}"/>
    <cellStyle name="Comma 11 2 2 3 3 2 2" xfId="23973" xr:uid="{CFDCBAB2-C88B-4CB0-B41D-B6FC68104BA7}"/>
    <cellStyle name="Comma 11 2 2 3 3 3" xfId="13706" xr:uid="{966A256E-2283-483E-8DB7-A2A5E97893BE}"/>
    <cellStyle name="Comma 11 2 2 3 3 3 2" xfId="29116" xr:uid="{A2A04F97-70BF-408B-85F8-19655440FAF5}"/>
    <cellStyle name="Comma 11 2 2 3 3 4" xfId="18847" xr:uid="{D23B0416-C8A5-4C00-9B5F-C243C879B169}"/>
    <cellStyle name="Comma 11 2 2 3 4" xfId="6015" xr:uid="{AA0DEA1B-D3E9-4865-B025-835D940731FA}"/>
    <cellStyle name="Comma 11 2 2 3 4 2" xfId="21425" xr:uid="{A62E9AB4-A8F6-4829-8806-3DF7F0EE8651}"/>
    <cellStyle name="Comma 11 2 2 3 5" xfId="11158" xr:uid="{A46E9276-9422-45A7-A8B5-FD9C112920A6}"/>
    <cellStyle name="Comma 11 2 2 3 5 2" xfId="26568" xr:uid="{E12FAF72-5B9C-4D94-8F6F-0A79B7C03CB6}"/>
    <cellStyle name="Comma 11 2 2 3 6" xfId="16299" xr:uid="{B74AA08D-98A5-46DD-B08B-E67168597C48}"/>
    <cellStyle name="Comma 11 2 2 4" xfId="1509" xr:uid="{04ABF795-4E0F-492E-8D02-DAF57902DE90}"/>
    <cellStyle name="Comma 11 2 2 4 2" xfId="4077" xr:uid="{A3B3797A-3400-4483-920E-EB8B51D6C1A3}"/>
    <cellStyle name="Comma 11 2 2 4 2 2" xfId="9203" xr:uid="{ABA47F37-8CD4-46F3-923C-9F5011E438AE}"/>
    <cellStyle name="Comma 11 2 2 4 2 2 2" xfId="24613" xr:uid="{AC0FEEF6-4F3E-4F58-9AEF-E1D3D0A784BE}"/>
    <cellStyle name="Comma 11 2 2 4 2 3" xfId="14346" xr:uid="{DB9FED6E-4392-4607-80AA-B9314F9C169F}"/>
    <cellStyle name="Comma 11 2 2 4 2 3 2" xfId="29756" xr:uid="{126AD9FA-A0E6-400F-8EDA-E1EE59353A2F}"/>
    <cellStyle name="Comma 11 2 2 4 2 4" xfId="19487" xr:uid="{721783F0-3DFA-4EA7-BBBA-A60E63C79D12}"/>
    <cellStyle name="Comma 11 2 2 4 3" xfId="6655" xr:uid="{5F5E3799-84B5-4954-A9AB-5A9602553414}"/>
    <cellStyle name="Comma 11 2 2 4 3 2" xfId="22065" xr:uid="{946C1DF7-0C68-412F-A2F7-4457862F6879}"/>
    <cellStyle name="Comma 11 2 2 4 4" xfId="11798" xr:uid="{F3DA7EF4-C257-4905-8802-918BBCD9CB17}"/>
    <cellStyle name="Comma 11 2 2 4 4 2" xfId="27208" xr:uid="{031C15C2-0AA3-4EFF-A323-A0C2E2BB2D31}"/>
    <cellStyle name="Comma 11 2 2 4 5" xfId="16939" xr:uid="{F3BE61B4-4FB3-4C62-B9CE-BE3C54BD7744}"/>
    <cellStyle name="Comma 11 2 2 5" xfId="2826" xr:uid="{81269C11-DA47-45FC-8698-C3C36AC046F6}"/>
    <cellStyle name="Comma 11 2 2 5 2" xfId="7952" xr:uid="{D48D727C-F29A-4135-B9B6-E3AD08C4BD40}"/>
    <cellStyle name="Comma 11 2 2 5 2 2" xfId="23362" xr:uid="{631A367C-C91C-4A34-838B-9B2C8306461D}"/>
    <cellStyle name="Comma 11 2 2 5 3" xfId="13095" xr:uid="{D569AC35-1E91-446E-A427-4ED5269DF2C7}"/>
    <cellStyle name="Comma 11 2 2 5 3 2" xfId="28505" xr:uid="{62FFF22E-84EE-4C6B-A24E-3654CCBDF4F4}"/>
    <cellStyle name="Comma 11 2 2 5 4" xfId="18236" xr:uid="{4FDA319C-7D0A-4EB8-84FC-46060D11430B}"/>
    <cellStyle name="Comma 11 2 2 6" xfId="5404" xr:uid="{87D7B766-5C58-4F27-A174-18B6213A18F6}"/>
    <cellStyle name="Comma 11 2 2 6 2" xfId="20814" xr:uid="{8CF3D1F8-85C5-4980-AD7A-175A80FFDD33}"/>
    <cellStyle name="Comma 11 2 2 7" xfId="10547" xr:uid="{E2AEDC70-C7AF-4779-8805-4481D0DFC6EC}"/>
    <cellStyle name="Comma 11 2 2 7 2" xfId="25957" xr:uid="{EBB86E75-7D00-42FF-92DE-4397946A268A}"/>
    <cellStyle name="Comma 11 2 2 8" xfId="15688" xr:uid="{0B8EB8F4-D5F1-42E1-A9A0-63BC1697B668}"/>
    <cellStyle name="Comma 11 2 3" xfId="409" xr:uid="{5AA579C6-9E0C-4154-BC63-9108D3EC8556}"/>
    <cellStyle name="Comma 11 2 3 2" xfId="1021" xr:uid="{B7AD9FA6-C442-44C4-A649-FDF648B8EDCC}"/>
    <cellStyle name="Comma 11 2 3 2 2" xfId="2273" xr:uid="{672390AC-1676-4974-A75E-935B953AE98A}"/>
    <cellStyle name="Comma 11 2 3 2 2 2" xfId="4841" xr:uid="{B1E145AE-8F14-4EDA-84EF-5C3672379AA0}"/>
    <cellStyle name="Comma 11 2 3 2 2 2 2" xfId="9967" xr:uid="{7A81D9F1-4A9F-4C96-A0C2-EE8B23BAFBFF}"/>
    <cellStyle name="Comma 11 2 3 2 2 2 2 2" xfId="25377" xr:uid="{48BC2D17-2D2C-4783-AD62-5B4F65CD07D5}"/>
    <cellStyle name="Comma 11 2 3 2 2 2 3" xfId="15110" xr:uid="{5852AB10-C9F4-4CC5-9645-8DFE4DE49707}"/>
    <cellStyle name="Comma 11 2 3 2 2 2 3 2" xfId="30520" xr:uid="{6E6BD4CF-7E93-4FAC-9A62-1C6E1E1D4DFC}"/>
    <cellStyle name="Comma 11 2 3 2 2 2 4" xfId="20251" xr:uid="{143589EA-CEC2-4A9C-9081-99FE9D8A925D}"/>
    <cellStyle name="Comma 11 2 3 2 2 3" xfId="7419" xr:uid="{5829324B-9080-4092-B304-59995339ADEF}"/>
    <cellStyle name="Comma 11 2 3 2 2 3 2" xfId="22829" xr:uid="{AB772AE4-17FD-4104-AAF3-A0C06782F4D4}"/>
    <cellStyle name="Comma 11 2 3 2 2 4" xfId="12562" xr:uid="{CD96253F-CB81-4728-A3BE-14B187A21A53}"/>
    <cellStyle name="Comma 11 2 3 2 2 4 2" xfId="27972" xr:uid="{91AD805E-42C1-420D-ABC8-F3B6EEB90D98}"/>
    <cellStyle name="Comma 11 2 3 2 2 5" xfId="17703" xr:uid="{EE3CE2BE-DAB1-4613-AD82-649D8828584C}"/>
    <cellStyle name="Comma 11 2 3 2 3" xfId="3590" xr:uid="{2584990D-26B8-411F-B5A8-93F780061B80}"/>
    <cellStyle name="Comma 11 2 3 2 3 2" xfId="8716" xr:uid="{1C10CABE-FCDF-40CB-BB1D-542BFE10A91A}"/>
    <cellStyle name="Comma 11 2 3 2 3 2 2" xfId="24126" xr:uid="{971B8570-956A-4015-B1F1-AD88C03BE7DE}"/>
    <cellStyle name="Comma 11 2 3 2 3 3" xfId="13859" xr:uid="{5ECBC00B-6B21-4395-8B66-4E49C972F7A1}"/>
    <cellStyle name="Comma 11 2 3 2 3 3 2" xfId="29269" xr:uid="{1DF04E6C-5281-4187-A19F-956C662545F1}"/>
    <cellStyle name="Comma 11 2 3 2 3 4" xfId="19000" xr:uid="{3EAF2E56-A3E1-4805-BA84-C80E5D509680}"/>
    <cellStyle name="Comma 11 2 3 2 4" xfId="6168" xr:uid="{CA82C5C9-82DB-4B7F-8EC4-6B49B9ED717B}"/>
    <cellStyle name="Comma 11 2 3 2 4 2" xfId="21578" xr:uid="{28E073E6-6C3C-4942-ADA5-E0FFE391E490}"/>
    <cellStyle name="Comma 11 2 3 2 5" xfId="11311" xr:uid="{C2A3002F-59EE-415D-89E1-1090A4524DC9}"/>
    <cellStyle name="Comma 11 2 3 2 5 2" xfId="26721" xr:uid="{9C91FEED-AD72-4104-8190-2412E4B700B8}"/>
    <cellStyle name="Comma 11 2 3 2 6" xfId="16452" xr:uid="{A6E3142A-361A-4800-8CAA-933552CDD171}"/>
    <cellStyle name="Comma 11 2 3 3" xfId="1662" xr:uid="{0181668B-57C8-442E-A3E3-FB9901567E46}"/>
    <cellStyle name="Comma 11 2 3 3 2" xfId="4230" xr:uid="{645CA11E-F927-4882-9D62-4A6F02DCC732}"/>
    <cellStyle name="Comma 11 2 3 3 2 2" xfId="9356" xr:uid="{68A0BEA5-69ED-4947-BADE-B96FF9308A77}"/>
    <cellStyle name="Comma 11 2 3 3 2 2 2" xfId="24766" xr:uid="{ADD7B66B-E0BE-42B9-98E2-D78B76B5315F}"/>
    <cellStyle name="Comma 11 2 3 3 2 3" xfId="14499" xr:uid="{24D5892C-C6DF-4F49-A5B0-D730E3601B57}"/>
    <cellStyle name="Comma 11 2 3 3 2 3 2" xfId="29909" xr:uid="{DD3D570F-CEB3-470B-846C-27FB8BC53ADA}"/>
    <cellStyle name="Comma 11 2 3 3 2 4" xfId="19640" xr:uid="{A1EBB927-8ECA-4186-8E4C-E2F97B6DD707}"/>
    <cellStyle name="Comma 11 2 3 3 3" xfId="6808" xr:uid="{A0747901-0669-4145-BE01-8162685DD229}"/>
    <cellStyle name="Comma 11 2 3 3 3 2" xfId="22218" xr:uid="{19CA572C-3B16-4690-9645-67FA13A20DAA}"/>
    <cellStyle name="Comma 11 2 3 3 4" xfId="11951" xr:uid="{438D5F39-9B53-4BC4-8DD4-0AB90C63DC2F}"/>
    <cellStyle name="Comma 11 2 3 3 4 2" xfId="27361" xr:uid="{66A55110-B0DF-4CBA-B290-7785C6F13121}"/>
    <cellStyle name="Comma 11 2 3 3 5" xfId="17092" xr:uid="{E2797079-F60C-4EBC-93B7-B1156736D09D}"/>
    <cellStyle name="Comma 11 2 3 4" xfId="2979" xr:uid="{B780F887-79A2-46B3-BAA9-063890680B15}"/>
    <cellStyle name="Comma 11 2 3 4 2" xfId="8105" xr:uid="{82EFCD5D-336F-416F-AAD6-B3E17CE1334E}"/>
    <cellStyle name="Comma 11 2 3 4 2 2" xfId="23515" xr:uid="{C71B4595-3A38-4200-B30D-BFBDAC3CF62B}"/>
    <cellStyle name="Comma 11 2 3 4 3" xfId="13248" xr:uid="{75F99429-E8F7-4BE2-8E7F-0BDDC5F0FB21}"/>
    <cellStyle name="Comma 11 2 3 4 3 2" xfId="28658" xr:uid="{BC393400-8282-4532-88BE-898320B23D2D}"/>
    <cellStyle name="Comma 11 2 3 4 4" xfId="18389" xr:uid="{EEEF353D-5756-4184-9AD7-340A5A2C5216}"/>
    <cellStyle name="Comma 11 2 3 5" xfId="5557" xr:uid="{E57E9CF7-25D4-46C2-AC7B-B9865EB50F2A}"/>
    <cellStyle name="Comma 11 2 3 5 2" xfId="20967" xr:uid="{ED669792-E72F-46E3-B9C5-8D9153C5A3CE}"/>
    <cellStyle name="Comma 11 2 3 6" xfId="10700" xr:uid="{56E111E4-172D-43CF-A522-7626B5EAB778}"/>
    <cellStyle name="Comma 11 2 3 6 2" xfId="26110" xr:uid="{567100CF-B451-46FA-A2A7-C4DC292824B2}"/>
    <cellStyle name="Comma 11 2 3 7" xfId="15841" xr:uid="{C4165E6D-1C27-4C5E-B512-D728018C7373}"/>
    <cellStyle name="Comma 11 2 4" xfId="726" xr:uid="{D07E2995-D4C5-476C-869F-81504663A209}"/>
    <cellStyle name="Comma 11 2 4 2" xfId="1978" xr:uid="{D05C9A89-89DB-458C-8C34-CBE230239A6A}"/>
    <cellStyle name="Comma 11 2 4 2 2" xfId="4546" xr:uid="{783CE040-04BE-4BB9-919F-1F638480ABE9}"/>
    <cellStyle name="Comma 11 2 4 2 2 2" xfId="9672" xr:uid="{3BF9D792-CC62-4417-B665-6E5EA75C19D3}"/>
    <cellStyle name="Comma 11 2 4 2 2 2 2" xfId="25082" xr:uid="{57FF7E96-0D2B-4E36-8D6D-DF71E0992C8B}"/>
    <cellStyle name="Comma 11 2 4 2 2 3" xfId="14815" xr:uid="{389EF8C1-139F-4828-82B9-D5C3140C1572}"/>
    <cellStyle name="Comma 11 2 4 2 2 3 2" xfId="30225" xr:uid="{3F307A6B-E70C-4C82-A1EB-A9F816482D40}"/>
    <cellStyle name="Comma 11 2 4 2 2 4" xfId="19956" xr:uid="{AAF5EC1C-B9E2-45D9-9C70-C469F8AC7DD7}"/>
    <cellStyle name="Comma 11 2 4 2 3" xfId="7124" xr:uid="{E88D5978-B0C5-4442-87F4-EC7B5413706F}"/>
    <cellStyle name="Comma 11 2 4 2 3 2" xfId="22534" xr:uid="{96DDCD17-89E6-4DDF-9C7C-FABE67154283}"/>
    <cellStyle name="Comma 11 2 4 2 4" xfId="12267" xr:uid="{698B6D4D-AD49-43CA-BCFF-7DAD57E6212F}"/>
    <cellStyle name="Comma 11 2 4 2 4 2" xfId="27677" xr:uid="{D6F00B9D-663C-4497-8B92-4DBF47D9821D}"/>
    <cellStyle name="Comma 11 2 4 2 5" xfId="17408" xr:uid="{C022BA91-E2D8-4940-A906-B9C82354083E}"/>
    <cellStyle name="Comma 11 2 4 3" xfId="3295" xr:uid="{C40A9980-4960-4E8C-A8B0-5EE25C4FCE66}"/>
    <cellStyle name="Comma 11 2 4 3 2" xfId="8421" xr:uid="{9B49F8E9-E37F-473A-823C-15AE45BFE0D6}"/>
    <cellStyle name="Comma 11 2 4 3 2 2" xfId="23831" xr:uid="{110FACA4-F54E-4CDE-AC52-0E46062C3253}"/>
    <cellStyle name="Comma 11 2 4 3 3" xfId="13564" xr:uid="{66E4516B-3B8F-47A6-BE0A-F8C7D7EDFD97}"/>
    <cellStyle name="Comma 11 2 4 3 3 2" xfId="28974" xr:uid="{D3A175E6-AB90-4566-A3BE-3DDAEAF94E61}"/>
    <cellStyle name="Comma 11 2 4 3 4" xfId="18705" xr:uid="{DEB962BF-2704-48C2-8119-F4513E9E89A4}"/>
    <cellStyle name="Comma 11 2 4 4" xfId="5873" xr:uid="{5C43627C-174B-4687-B276-7E820FBCABB8}"/>
    <cellStyle name="Comma 11 2 4 4 2" xfId="21283" xr:uid="{656A3EEF-E906-48D9-867B-D82D7FDC54C0}"/>
    <cellStyle name="Comma 11 2 4 5" xfId="11016" xr:uid="{63EE2639-E323-44F7-B0BF-CD9C452D57CE}"/>
    <cellStyle name="Comma 11 2 4 5 2" xfId="26426" xr:uid="{14C5390A-90D3-49BF-815B-46FF0DD28B5B}"/>
    <cellStyle name="Comma 11 2 4 6" xfId="16157" xr:uid="{09F6A91E-490C-4AD2-8CAC-240B2CD5E22D}"/>
    <cellStyle name="Comma 11 2 5" xfId="1367" xr:uid="{C1DDE874-B5FB-4E59-A3A0-BCB9B872E266}"/>
    <cellStyle name="Comma 11 2 5 2" xfId="3935" xr:uid="{FAE3267B-0C28-4DDE-9E93-3E268FCC7DDD}"/>
    <cellStyle name="Comma 11 2 5 2 2" xfId="9061" xr:uid="{17C8698B-D747-4020-98BE-BF5D94F5B27C}"/>
    <cellStyle name="Comma 11 2 5 2 2 2" xfId="24471" xr:uid="{10B1F320-B34D-4D99-A72C-1CE7DBE074E5}"/>
    <cellStyle name="Comma 11 2 5 2 3" xfId="14204" xr:uid="{E3823108-3C91-4F2B-84AD-FEA99B353F8E}"/>
    <cellStyle name="Comma 11 2 5 2 3 2" xfId="29614" xr:uid="{B5625C8D-0C7C-4C59-9856-96AF923D333A}"/>
    <cellStyle name="Comma 11 2 5 2 4" xfId="19345" xr:uid="{996A8B48-1419-4687-9B5D-A02E3310750C}"/>
    <cellStyle name="Comma 11 2 5 3" xfId="6513" xr:uid="{9F43CB48-DD63-4493-9F02-723BA1299E80}"/>
    <cellStyle name="Comma 11 2 5 3 2" xfId="21923" xr:uid="{FAD3BBC4-E7DE-4731-AFA3-A1D96313D3C2}"/>
    <cellStyle name="Comma 11 2 5 4" xfId="11656" xr:uid="{C3B266A9-1822-487F-89C5-B1EFB30A2FD9}"/>
    <cellStyle name="Comma 11 2 5 4 2" xfId="27066" xr:uid="{FF738CF2-A1B2-4510-81AD-CDFA7A8E8C8D}"/>
    <cellStyle name="Comma 11 2 5 5" xfId="16797" xr:uid="{D9A30A42-C354-448A-A000-29C354D899C8}"/>
    <cellStyle name="Comma 11 2 6" xfId="2684" xr:uid="{5266445E-497E-447F-A48F-342F547FA43C}"/>
    <cellStyle name="Comma 11 2 6 2" xfId="7810" xr:uid="{735B3656-CFAF-41E7-A9B3-BA16313FD362}"/>
    <cellStyle name="Comma 11 2 6 2 2" xfId="23220" xr:uid="{46FD8FF4-7019-4BF1-90D3-E6D965D88A5E}"/>
    <cellStyle name="Comma 11 2 6 3" xfId="12953" xr:uid="{1A8F6119-8F3C-44AE-9E5C-99F314B42DA2}"/>
    <cellStyle name="Comma 11 2 6 3 2" xfId="28363" xr:uid="{1908CEAF-A74B-4A3B-9B46-5B8DE595F4B6}"/>
    <cellStyle name="Comma 11 2 6 4" xfId="18094" xr:uid="{F386AC37-9FD7-43BF-8099-F533E88D7798}"/>
    <cellStyle name="Comma 11 2 7" xfId="5262" xr:uid="{31CB9D57-A1F3-43E3-A6A1-32034DCFE0BF}"/>
    <cellStyle name="Comma 11 2 7 2" xfId="20672" xr:uid="{DABAE45E-1C41-4234-8495-CFFC556AE7EA}"/>
    <cellStyle name="Comma 11 2 8" xfId="10405" xr:uid="{C13C7134-14B4-4EB4-BD6A-216F434DECD2}"/>
    <cellStyle name="Comma 11 2 8 2" xfId="25815" xr:uid="{B5618784-676D-48B5-A25F-D7E79948017D}"/>
    <cellStyle name="Comma 11 2 9" xfId="15546" xr:uid="{1C7636C8-C24A-4112-854A-3870CF6EE33F}"/>
    <cellStyle name="Comma 11 3" xfId="182" xr:uid="{C06C1035-983C-4156-B57B-3B5B21189C21}"/>
    <cellStyle name="Comma 11 3 2" xfId="479" xr:uid="{55155706-FF6A-451C-8658-BF6C1C3E329E}"/>
    <cellStyle name="Comma 11 3 2 2" xfId="1091" xr:uid="{CB75259F-9A0A-474E-B7A3-1C83249A1C4A}"/>
    <cellStyle name="Comma 11 3 2 2 2" xfId="2343" xr:uid="{AB0FDFD2-3522-445B-A484-A7018A20754A}"/>
    <cellStyle name="Comma 11 3 2 2 2 2" xfId="4911" xr:uid="{F93792EC-E4C0-4184-9E31-071A5B883F86}"/>
    <cellStyle name="Comma 11 3 2 2 2 2 2" xfId="10037" xr:uid="{BFCE8932-7927-4175-BCE1-44A4CBAEC38F}"/>
    <cellStyle name="Comma 11 3 2 2 2 2 2 2" xfId="25447" xr:uid="{BFF541E8-CE4B-4C40-A715-C5EA82C152FE}"/>
    <cellStyle name="Comma 11 3 2 2 2 2 3" xfId="15180" xr:uid="{024D0E07-7A3C-4606-83A7-8267BC2C2D85}"/>
    <cellStyle name="Comma 11 3 2 2 2 2 3 2" xfId="30590" xr:uid="{A0F06E16-B97A-4952-8EB8-4961845AB9A9}"/>
    <cellStyle name="Comma 11 3 2 2 2 2 4" xfId="20321" xr:uid="{DF68AE52-E64C-45E3-983F-0D435745BCB0}"/>
    <cellStyle name="Comma 11 3 2 2 2 3" xfId="7489" xr:uid="{4273011F-E92E-4353-93E1-23E63E0C874A}"/>
    <cellStyle name="Comma 11 3 2 2 2 3 2" xfId="22899" xr:uid="{27B4A7B2-1DC5-4529-93DC-141A25160A85}"/>
    <cellStyle name="Comma 11 3 2 2 2 4" xfId="12632" xr:uid="{C61F7576-4659-49DD-983A-06D158160912}"/>
    <cellStyle name="Comma 11 3 2 2 2 4 2" xfId="28042" xr:uid="{9361572B-4D72-44E6-BA88-621EBF4FF83D}"/>
    <cellStyle name="Comma 11 3 2 2 2 5" xfId="17773" xr:uid="{85B6AC54-6B9C-406D-9BE9-5C22E7C9486D}"/>
    <cellStyle name="Comma 11 3 2 2 3" xfId="3660" xr:uid="{47404E0D-E117-4623-861C-D3D097747890}"/>
    <cellStyle name="Comma 11 3 2 2 3 2" xfId="8786" xr:uid="{13C8E4E6-3812-4BB6-A831-7296B56467DD}"/>
    <cellStyle name="Comma 11 3 2 2 3 2 2" xfId="24196" xr:uid="{72E9B5E2-3AA0-4970-A25C-E8FBB48AD2D9}"/>
    <cellStyle name="Comma 11 3 2 2 3 3" xfId="13929" xr:uid="{E6906B4A-88D1-406B-81A2-B7BB601DB872}"/>
    <cellStyle name="Comma 11 3 2 2 3 3 2" xfId="29339" xr:uid="{65A7E63A-5FDA-44B5-BD58-500A226DAC05}"/>
    <cellStyle name="Comma 11 3 2 2 3 4" xfId="19070" xr:uid="{43950213-0792-4E3A-9C6C-E186C9EA7581}"/>
    <cellStyle name="Comma 11 3 2 2 4" xfId="6238" xr:uid="{E7DEEC2F-D7C7-47FD-8506-06F43AF2097F}"/>
    <cellStyle name="Comma 11 3 2 2 4 2" xfId="21648" xr:uid="{87031828-ECF1-467B-8941-87A6AEF1C66F}"/>
    <cellStyle name="Comma 11 3 2 2 5" xfId="11381" xr:uid="{2F0549DE-DCE3-477E-BDAF-BD84FE1892FD}"/>
    <cellStyle name="Comma 11 3 2 2 5 2" xfId="26791" xr:uid="{80C743BD-1D15-4CBC-8A74-695C46627C9C}"/>
    <cellStyle name="Comma 11 3 2 2 6" xfId="16522" xr:uid="{7669FAB2-928A-4BD7-95E9-C397BEDD18FC}"/>
    <cellStyle name="Comma 11 3 2 3" xfId="1732" xr:uid="{E52BB153-CB2A-4BBF-A7A8-CD201C726781}"/>
    <cellStyle name="Comma 11 3 2 3 2" xfId="4300" xr:uid="{86B4AAE4-187B-45A9-9B1C-DD293B87A233}"/>
    <cellStyle name="Comma 11 3 2 3 2 2" xfId="9426" xr:uid="{20640672-144D-44E7-ADB3-491531AC12A0}"/>
    <cellStyle name="Comma 11 3 2 3 2 2 2" xfId="24836" xr:uid="{704E9634-73DC-4B24-8352-F881FA920F2C}"/>
    <cellStyle name="Comma 11 3 2 3 2 3" xfId="14569" xr:uid="{8E012FD5-818E-4C43-88EB-D699F38B4658}"/>
    <cellStyle name="Comma 11 3 2 3 2 3 2" xfId="29979" xr:uid="{53020C86-434D-422B-B414-14FAD9FF6C7C}"/>
    <cellStyle name="Comma 11 3 2 3 2 4" xfId="19710" xr:uid="{C61AA0FE-B454-4E97-97E7-4F5B55E4CCA8}"/>
    <cellStyle name="Comma 11 3 2 3 3" xfId="6878" xr:uid="{5CFCD40C-EB07-4DD1-9652-EC8AF7837A9E}"/>
    <cellStyle name="Comma 11 3 2 3 3 2" xfId="22288" xr:uid="{F44619AB-56F6-447C-8C8B-030FA3700437}"/>
    <cellStyle name="Comma 11 3 2 3 4" xfId="12021" xr:uid="{159AFF41-3C43-47D0-BAA2-6AD3F9373922}"/>
    <cellStyle name="Comma 11 3 2 3 4 2" xfId="27431" xr:uid="{AAA4B920-2BDC-4887-8AEC-2E19843F00CC}"/>
    <cellStyle name="Comma 11 3 2 3 5" xfId="17162" xr:uid="{9E4C5DAB-4628-4E3B-94C4-8C6F344CF6A4}"/>
    <cellStyle name="Comma 11 3 2 4" xfId="3049" xr:uid="{CA140CCD-0E47-40F5-903B-06DC641C237C}"/>
    <cellStyle name="Comma 11 3 2 4 2" xfId="8175" xr:uid="{224DC375-5893-4F7A-95CA-236B70B4ED77}"/>
    <cellStyle name="Comma 11 3 2 4 2 2" xfId="23585" xr:uid="{66086EFB-C825-4529-A20F-99F150C8B4C2}"/>
    <cellStyle name="Comma 11 3 2 4 3" xfId="13318" xr:uid="{A72A4A24-5160-4786-976A-4CEF80297B98}"/>
    <cellStyle name="Comma 11 3 2 4 3 2" xfId="28728" xr:uid="{753F64AE-90BC-4F6B-9C8F-9A20E9CF5427}"/>
    <cellStyle name="Comma 11 3 2 4 4" xfId="18459" xr:uid="{69525491-9286-42E2-89F9-C0FD448C6DF0}"/>
    <cellStyle name="Comma 11 3 2 5" xfId="5627" xr:uid="{AF24BA02-2C3D-478C-A58D-1CF0EF5C1ACC}"/>
    <cellStyle name="Comma 11 3 2 5 2" xfId="21037" xr:uid="{EA5FBC68-3608-4465-B351-CD474B8B434C}"/>
    <cellStyle name="Comma 11 3 2 6" xfId="10770" xr:uid="{DE9BF034-3C9A-4143-8126-890F1429FB17}"/>
    <cellStyle name="Comma 11 3 2 6 2" xfId="26180" xr:uid="{7096F388-02BA-4DB8-B09C-17A3C5339A8E}"/>
    <cellStyle name="Comma 11 3 2 7" xfId="15911" xr:uid="{A7001402-939C-4B61-8BFB-9FB35BB9641E}"/>
    <cellStyle name="Comma 11 3 3" xfId="796" xr:uid="{3D2627B2-86DE-4829-884A-61E4C7CA87DF}"/>
    <cellStyle name="Comma 11 3 3 2" xfId="2048" xr:uid="{FA2BD8E9-25E2-4205-9E13-00494A373089}"/>
    <cellStyle name="Comma 11 3 3 2 2" xfId="4616" xr:uid="{D27DEFFA-03AB-490B-B82F-88153233D554}"/>
    <cellStyle name="Comma 11 3 3 2 2 2" xfId="9742" xr:uid="{F29C5027-2E3E-4D08-8A54-9F38FC7BCA1C}"/>
    <cellStyle name="Comma 11 3 3 2 2 2 2" xfId="25152" xr:uid="{A3A70EEE-FE88-4378-BCE0-3F435F01CE16}"/>
    <cellStyle name="Comma 11 3 3 2 2 3" xfId="14885" xr:uid="{BDB98609-C7A5-422B-A6E7-5D62621DA845}"/>
    <cellStyle name="Comma 11 3 3 2 2 3 2" xfId="30295" xr:uid="{9F2B30BD-D167-4A43-A032-756DBE5CC1ED}"/>
    <cellStyle name="Comma 11 3 3 2 2 4" xfId="20026" xr:uid="{28067BE0-27A3-442C-9FC5-DD42FEC187F9}"/>
    <cellStyle name="Comma 11 3 3 2 3" xfId="7194" xr:uid="{21B1AB5C-B5CC-4701-A6AE-6C6FB2E0A617}"/>
    <cellStyle name="Comma 11 3 3 2 3 2" xfId="22604" xr:uid="{84B0D1E9-8FF0-4571-9081-457BCD08F94B}"/>
    <cellStyle name="Comma 11 3 3 2 4" xfId="12337" xr:uid="{2BE31DBE-A83C-452E-BF34-D3C1C232CCC4}"/>
    <cellStyle name="Comma 11 3 3 2 4 2" xfId="27747" xr:uid="{395E876D-EDD9-420E-8550-6650EE1B4667}"/>
    <cellStyle name="Comma 11 3 3 2 5" xfId="17478" xr:uid="{D8A7752E-E7F0-45A0-88BF-EF3722CA0D31}"/>
    <cellStyle name="Comma 11 3 3 3" xfId="3365" xr:uid="{8883635C-E577-469F-81D7-F20049D7F74F}"/>
    <cellStyle name="Comma 11 3 3 3 2" xfId="8491" xr:uid="{B1E49214-267A-4E78-A0A0-A61118A73F23}"/>
    <cellStyle name="Comma 11 3 3 3 2 2" xfId="23901" xr:uid="{0245C6EA-6FC6-4B68-BBA4-6D1FFA5E69C0}"/>
    <cellStyle name="Comma 11 3 3 3 3" xfId="13634" xr:uid="{A6600E97-E5A2-4CD7-9929-1A289CE24DD0}"/>
    <cellStyle name="Comma 11 3 3 3 3 2" xfId="29044" xr:uid="{866AB92F-FECF-409B-9D49-0CB23BC2CEA8}"/>
    <cellStyle name="Comma 11 3 3 3 4" xfId="18775" xr:uid="{2A34F15A-3F0D-422D-936E-FA9016D9387F}"/>
    <cellStyle name="Comma 11 3 3 4" xfId="5943" xr:uid="{66B95BF4-D9EF-4B59-B6E7-D4F02A3D07FF}"/>
    <cellStyle name="Comma 11 3 3 4 2" xfId="21353" xr:uid="{78BECB6A-097D-4CFE-ABBF-EC0870E5DDC4}"/>
    <cellStyle name="Comma 11 3 3 5" xfId="11086" xr:uid="{915FA941-63B1-46C9-8C97-F06D5BAA89AB}"/>
    <cellStyle name="Comma 11 3 3 5 2" xfId="26496" xr:uid="{3EBCC7FE-6BB4-4E7F-8C8C-65B5F6F6A5B3}"/>
    <cellStyle name="Comma 11 3 3 6" xfId="16227" xr:uid="{ABE4637B-73E6-48E6-B5BA-3B63F9707A43}"/>
    <cellStyle name="Comma 11 3 4" xfId="1437" xr:uid="{1FFE64D9-4FC6-4CFA-8759-9775A640EA46}"/>
    <cellStyle name="Comma 11 3 4 2" xfId="4005" xr:uid="{34CACA1B-B743-4E6E-986B-B3C86A10C9DD}"/>
    <cellStyle name="Comma 11 3 4 2 2" xfId="9131" xr:uid="{78387941-2AB1-4EDB-915B-072F1E94249D}"/>
    <cellStyle name="Comma 11 3 4 2 2 2" xfId="24541" xr:uid="{AFB9ECAA-227A-401E-82E9-CF65F063634D}"/>
    <cellStyle name="Comma 11 3 4 2 3" xfId="14274" xr:uid="{DF6133E3-D2FF-48C9-945B-EC349B1E68A0}"/>
    <cellStyle name="Comma 11 3 4 2 3 2" xfId="29684" xr:uid="{E3FDF171-674B-4C58-9C06-9CCA3712B39D}"/>
    <cellStyle name="Comma 11 3 4 2 4" xfId="19415" xr:uid="{1396CF44-A356-4532-8DCD-E961F803CA09}"/>
    <cellStyle name="Comma 11 3 4 3" xfId="6583" xr:uid="{0B6BAC9D-418D-4233-833D-42A346F4A531}"/>
    <cellStyle name="Comma 11 3 4 3 2" xfId="21993" xr:uid="{718CAD16-2BA9-4604-B4DD-CB1DE72D89A2}"/>
    <cellStyle name="Comma 11 3 4 4" xfId="11726" xr:uid="{3B59BFC9-92A9-43AE-BA57-916254DDA413}"/>
    <cellStyle name="Comma 11 3 4 4 2" xfId="27136" xr:uid="{5D3F8511-9969-4DA5-8580-92A3039C683B}"/>
    <cellStyle name="Comma 11 3 4 5" xfId="16867" xr:uid="{57B7EB46-5F20-4611-A33E-0B0BA190EEF3}"/>
    <cellStyle name="Comma 11 3 5" xfId="2754" xr:uid="{84E95710-39E7-4483-A533-81AF9E4189CF}"/>
    <cellStyle name="Comma 11 3 5 2" xfId="7880" xr:uid="{C37F44DD-E416-4628-A42E-0BDF55D9D65B}"/>
    <cellStyle name="Comma 11 3 5 2 2" xfId="23290" xr:uid="{7528E1E1-7A08-4BBD-9DDF-E7758893B179}"/>
    <cellStyle name="Comma 11 3 5 3" xfId="13023" xr:uid="{DC99DD6C-40A6-4582-B970-4BF52B0B1F22}"/>
    <cellStyle name="Comma 11 3 5 3 2" xfId="28433" xr:uid="{F2FDB284-BA06-400F-B6B2-CB0BD306FE2E}"/>
    <cellStyle name="Comma 11 3 5 4" xfId="18164" xr:uid="{88998E1B-B8E3-4AD2-912F-E8D3CD0E4F67}"/>
    <cellStyle name="Comma 11 3 6" xfId="5332" xr:uid="{F13AB2C5-EB28-44C5-B60B-30B6FA09629C}"/>
    <cellStyle name="Comma 11 3 6 2" xfId="20742" xr:uid="{82F3001A-EBBB-45AC-BF8B-1CD847485658}"/>
    <cellStyle name="Comma 11 3 7" xfId="10475" xr:uid="{D7D0290A-7363-43AC-A393-4CBF02AE70CC}"/>
    <cellStyle name="Comma 11 3 7 2" xfId="25885" xr:uid="{478AE887-147C-412F-A063-3C865835677D}"/>
    <cellStyle name="Comma 11 3 8" xfId="15616" xr:uid="{67DDD247-6BFF-4D65-8AD0-6DA0F88DB9BD}"/>
    <cellStyle name="Comma 11 4" xfId="337" xr:uid="{658E73B0-253B-4DB7-8F41-833BA85F8698}"/>
    <cellStyle name="Comma 11 4 2" xfId="949" xr:uid="{E2A71B86-4AF8-4288-8241-531E8B94A725}"/>
    <cellStyle name="Comma 11 4 2 2" xfId="2201" xr:uid="{EB6863A6-F71F-4D02-AFAD-6D2DC467337D}"/>
    <cellStyle name="Comma 11 4 2 2 2" xfId="4769" xr:uid="{FC531B0C-5EC7-4114-81DD-2F003E92C7B8}"/>
    <cellStyle name="Comma 11 4 2 2 2 2" xfId="9895" xr:uid="{A0E647A9-722C-433B-A559-B09D7CC9130D}"/>
    <cellStyle name="Comma 11 4 2 2 2 2 2" xfId="25305" xr:uid="{5D1B3146-CAF5-464E-BBC8-10741CAB7722}"/>
    <cellStyle name="Comma 11 4 2 2 2 3" xfId="15038" xr:uid="{5FE584D1-6565-4F5A-9348-0880FBD25E8C}"/>
    <cellStyle name="Comma 11 4 2 2 2 3 2" xfId="30448" xr:uid="{F0B041D9-D9F5-4F93-A35A-001A1D7E858C}"/>
    <cellStyle name="Comma 11 4 2 2 2 4" xfId="20179" xr:uid="{EBB72DC8-0469-4F4F-AAB7-CE5487A1BB22}"/>
    <cellStyle name="Comma 11 4 2 2 3" xfId="7347" xr:uid="{8A4C591B-9673-46C3-8EF7-70263363A99A}"/>
    <cellStyle name="Comma 11 4 2 2 3 2" xfId="22757" xr:uid="{76CCC7F6-0A24-4BD6-B3FE-2CE9FA51E339}"/>
    <cellStyle name="Comma 11 4 2 2 4" xfId="12490" xr:uid="{C739CFE3-EE2F-4312-8136-C132E7714F88}"/>
    <cellStyle name="Comma 11 4 2 2 4 2" xfId="27900" xr:uid="{A8A7CD1C-03DA-4ED6-80F2-CCD7E6812E64}"/>
    <cellStyle name="Comma 11 4 2 2 5" xfId="17631" xr:uid="{9A563DDB-0F58-4EFD-BF76-00FA345B7651}"/>
    <cellStyle name="Comma 11 4 2 3" xfId="3518" xr:uid="{A6DFFD1C-F01F-4A17-B480-EBD3E97505B8}"/>
    <cellStyle name="Comma 11 4 2 3 2" xfId="8644" xr:uid="{837F1C90-D4F1-4A54-9646-AA45EA9ADDB0}"/>
    <cellStyle name="Comma 11 4 2 3 2 2" xfId="24054" xr:uid="{BB0CB645-3E5E-481B-855D-C8D81346AF92}"/>
    <cellStyle name="Comma 11 4 2 3 3" xfId="13787" xr:uid="{99CCEFE4-7C79-4FF2-92D9-6F407278D9D3}"/>
    <cellStyle name="Comma 11 4 2 3 3 2" xfId="29197" xr:uid="{E72D7F80-F27E-4166-9B23-875C0288706B}"/>
    <cellStyle name="Comma 11 4 2 3 4" xfId="18928" xr:uid="{64FF4769-5306-4555-9D76-E606C5E99254}"/>
    <cellStyle name="Comma 11 4 2 4" xfId="6096" xr:uid="{C1A9284F-B986-44C8-840D-C6D234180E9D}"/>
    <cellStyle name="Comma 11 4 2 4 2" xfId="21506" xr:uid="{D02F7D51-36B0-461B-85B9-9FE4A896D982}"/>
    <cellStyle name="Comma 11 4 2 5" xfId="11239" xr:uid="{D269EF0D-3EBF-4115-A2BE-DC3BBEC275C3}"/>
    <cellStyle name="Comma 11 4 2 5 2" xfId="26649" xr:uid="{1DA88DFD-D950-4D89-97F1-8D6526108308}"/>
    <cellStyle name="Comma 11 4 2 6" xfId="16380" xr:uid="{90B10C9E-1877-4A3A-A291-5980B9D96D3B}"/>
    <cellStyle name="Comma 11 4 3" xfId="1590" xr:uid="{073537AF-2164-4AA8-B34F-0BB48E1A2B56}"/>
    <cellStyle name="Comma 11 4 3 2" xfId="4158" xr:uid="{AFE03697-74F4-4B9C-9D28-D1A9474BA40E}"/>
    <cellStyle name="Comma 11 4 3 2 2" xfId="9284" xr:uid="{A44E9D4C-0489-4C14-BB0E-152F592C5967}"/>
    <cellStyle name="Comma 11 4 3 2 2 2" xfId="24694" xr:uid="{09D076F8-3547-432B-BCE1-0ECD912C1ECA}"/>
    <cellStyle name="Comma 11 4 3 2 3" xfId="14427" xr:uid="{85B698AF-E952-40E4-8E9D-B7F70EB0E91F}"/>
    <cellStyle name="Comma 11 4 3 2 3 2" xfId="29837" xr:uid="{A81B6739-D71F-4E5E-81C4-C15D68C3CA24}"/>
    <cellStyle name="Comma 11 4 3 2 4" xfId="19568" xr:uid="{F3425A0B-15AD-421F-8D7C-7BB9F04E8756}"/>
    <cellStyle name="Comma 11 4 3 3" xfId="6736" xr:uid="{144BBE0D-58D0-4658-AE94-AA86E9BC10CA}"/>
    <cellStyle name="Comma 11 4 3 3 2" xfId="22146" xr:uid="{F061A467-6259-4F9C-B9D4-C880ECD938BC}"/>
    <cellStyle name="Comma 11 4 3 4" xfId="11879" xr:uid="{F0CB26CA-4951-45BB-801E-938A759D6A9F}"/>
    <cellStyle name="Comma 11 4 3 4 2" xfId="27289" xr:uid="{BE4AFE6C-D5E3-438D-AC4D-039C687E7562}"/>
    <cellStyle name="Comma 11 4 3 5" xfId="17020" xr:uid="{D9EDBE8C-F4D6-4F59-80FC-38B83514DD0B}"/>
    <cellStyle name="Comma 11 4 4" xfId="2907" xr:uid="{F4711F47-102F-4E21-97DA-8AB6F0BBED5A}"/>
    <cellStyle name="Comma 11 4 4 2" xfId="8033" xr:uid="{E825C644-FA78-462C-863B-F8438AAF18BA}"/>
    <cellStyle name="Comma 11 4 4 2 2" xfId="23443" xr:uid="{F1DAC49B-E296-43CC-8214-54A98CF24D15}"/>
    <cellStyle name="Comma 11 4 4 3" xfId="13176" xr:uid="{643B14CC-9D72-43A2-80F6-E6D9AADBDE97}"/>
    <cellStyle name="Comma 11 4 4 3 2" xfId="28586" xr:uid="{41DAA110-F40E-49C6-B289-DBC10B9D9B1A}"/>
    <cellStyle name="Comma 11 4 4 4" xfId="18317" xr:uid="{26622A5B-E46D-4EBD-9287-54667D22223A}"/>
    <cellStyle name="Comma 11 4 5" xfId="5485" xr:uid="{D8BF2144-B5EF-4800-AF7B-727CE56BF954}"/>
    <cellStyle name="Comma 11 4 5 2" xfId="20895" xr:uid="{556A7CC7-CDDB-445B-8C84-20AA68517442}"/>
    <cellStyle name="Comma 11 4 6" xfId="10628" xr:uid="{ACA0517C-8ECD-4258-8654-A4B28A259A3D}"/>
    <cellStyle name="Comma 11 4 6 2" xfId="26038" xr:uid="{3211CD5F-799E-4F72-A3E5-0AF403C7175D}"/>
    <cellStyle name="Comma 11 4 7" xfId="15769" xr:uid="{554E9687-6B7C-490A-9D5F-DA2038AD5A3C}"/>
    <cellStyle name="Comma 11 5" xfId="654" xr:uid="{8761EB50-0D05-4D9A-8EA4-0C5903CB27C3}"/>
    <cellStyle name="Comma 11 5 2" xfId="1906" xr:uid="{DDF69362-EE89-4266-8547-80FE885EA1A3}"/>
    <cellStyle name="Comma 11 5 2 2" xfId="4474" xr:uid="{27A7ADBE-0889-4FDF-8953-EEA032530431}"/>
    <cellStyle name="Comma 11 5 2 2 2" xfId="9600" xr:uid="{98CAF75D-7C55-4111-9F43-D538B1983D68}"/>
    <cellStyle name="Comma 11 5 2 2 2 2" xfId="25010" xr:uid="{43B38294-C9B8-4C01-8939-BCC9DB121247}"/>
    <cellStyle name="Comma 11 5 2 2 3" xfId="14743" xr:uid="{2C766094-F8AB-4869-AB1A-E6F155E36D61}"/>
    <cellStyle name="Comma 11 5 2 2 3 2" xfId="30153" xr:uid="{A5C144A6-4DAA-49F9-BBA0-DD016C7CAF06}"/>
    <cellStyle name="Comma 11 5 2 2 4" xfId="19884" xr:uid="{BFE99D7F-6F89-4EC6-A35D-6BDF089F6252}"/>
    <cellStyle name="Comma 11 5 2 3" xfId="7052" xr:uid="{CE9631D9-8817-4307-B346-3E6026A21CD4}"/>
    <cellStyle name="Comma 11 5 2 3 2" xfId="22462" xr:uid="{5E2B9DA1-B218-4E4D-9251-84D9C725051C}"/>
    <cellStyle name="Comma 11 5 2 4" xfId="12195" xr:uid="{3E9BF30C-9EDF-4858-BFD1-DC3115C4D2AE}"/>
    <cellStyle name="Comma 11 5 2 4 2" xfId="27605" xr:uid="{F6B2F3CF-3B29-4BBB-9962-F4B089AE8B68}"/>
    <cellStyle name="Comma 11 5 2 5" xfId="17336" xr:uid="{64773D17-AD78-4C64-86AA-3110ABFC5A22}"/>
    <cellStyle name="Comma 11 5 3" xfId="3223" xr:uid="{5D6B4384-F8FF-4389-8437-C41F81200ECE}"/>
    <cellStyle name="Comma 11 5 3 2" xfId="8349" xr:uid="{A45B6971-FC4B-42F8-AF16-C34368793413}"/>
    <cellStyle name="Comma 11 5 3 2 2" xfId="23759" xr:uid="{7943E5F7-F76E-4D1E-B4CD-40B5365A6935}"/>
    <cellStyle name="Comma 11 5 3 3" xfId="13492" xr:uid="{D9CDEB75-F5AD-40B9-9F54-A035F6495798}"/>
    <cellStyle name="Comma 11 5 3 3 2" xfId="28902" xr:uid="{BF820739-334D-471E-85AC-E6C3CF5FC723}"/>
    <cellStyle name="Comma 11 5 3 4" xfId="18633" xr:uid="{AEE8C84E-7618-4D34-B384-2D95D5A45015}"/>
    <cellStyle name="Comma 11 5 4" xfId="5801" xr:uid="{AFF818A9-61C0-4B1F-9E07-5002E634F4E1}"/>
    <cellStyle name="Comma 11 5 4 2" xfId="21211" xr:uid="{59055707-F7DB-4024-8A8B-5FC017FE043D}"/>
    <cellStyle name="Comma 11 5 5" xfId="10944" xr:uid="{FF312F83-5C55-4A71-9942-9894BCB6950F}"/>
    <cellStyle name="Comma 11 5 5 2" xfId="26354" xr:uid="{6FE1BAED-EB99-4258-A011-83ADD472AF50}"/>
    <cellStyle name="Comma 11 5 6" xfId="16085" xr:uid="{84096425-B3FA-46D2-BB07-02311A51F71F}"/>
    <cellStyle name="Comma 11 6" xfId="1295" xr:uid="{2EC46F2E-C9DA-48F0-A8F2-776430CC70B9}"/>
    <cellStyle name="Comma 11 6 2" xfId="3863" xr:uid="{8458BC2E-C12A-45AF-9767-70106247766E}"/>
    <cellStyle name="Comma 11 6 2 2" xfId="8989" xr:uid="{BB3323CB-5692-4FFE-BE4B-335F624BE084}"/>
    <cellStyle name="Comma 11 6 2 2 2" xfId="24399" xr:uid="{412767F8-2E6C-47BE-990F-1119662E118A}"/>
    <cellStyle name="Comma 11 6 2 3" xfId="14132" xr:uid="{C3A8FA87-13E2-4B71-BE5E-AC3D2D644576}"/>
    <cellStyle name="Comma 11 6 2 3 2" xfId="29542" xr:uid="{C8520572-3D82-4E6A-9743-D14A43CDBA61}"/>
    <cellStyle name="Comma 11 6 2 4" xfId="19273" xr:uid="{AD495073-CBB1-4A20-9883-C5C8A20D705C}"/>
    <cellStyle name="Comma 11 6 3" xfId="6441" xr:uid="{67525988-3CC2-47F0-8C9A-8C241368BC40}"/>
    <cellStyle name="Comma 11 6 3 2" xfId="21851" xr:uid="{B9D724DC-3878-497F-92A9-3B77E804CCC1}"/>
    <cellStyle name="Comma 11 6 4" xfId="11584" xr:uid="{661D0038-E40D-47DE-8803-2AB157A96F56}"/>
    <cellStyle name="Comma 11 6 4 2" xfId="26994" xr:uid="{B535713F-5E8B-474F-8E32-040F02FD38F9}"/>
    <cellStyle name="Comma 11 6 5" xfId="16725" xr:uid="{83DD3A81-B34C-4CCF-8016-2D0F9A3DD900}"/>
    <cellStyle name="Comma 11 7" xfId="2549" xr:uid="{F8A0231B-94B6-469E-8D0A-4263520C639A}"/>
    <cellStyle name="Comma 11 7 2" xfId="5117" xr:uid="{5EEA3899-8653-4E45-9746-A7E19E98C9B2}"/>
    <cellStyle name="Comma 11 7 2 2" xfId="10243" xr:uid="{BF80CBB9-A85F-41DA-B3C5-2A1B74ACD143}"/>
    <cellStyle name="Comma 11 7 2 2 2" xfId="25653" xr:uid="{D01F50AE-2772-41AE-9911-76A399571E3C}"/>
    <cellStyle name="Comma 11 7 2 3" xfId="15386" xr:uid="{CDB8D890-77FE-4224-A229-3F2B11FAB77C}"/>
    <cellStyle name="Comma 11 7 2 3 2" xfId="30796" xr:uid="{2D79F1AE-2804-47F8-87C4-D57C2CB754B2}"/>
    <cellStyle name="Comma 11 7 2 4" xfId="20527" xr:uid="{1F51D7DB-BBD7-495E-80C3-833DD7A1DB2C}"/>
    <cellStyle name="Comma 11 7 3" xfId="7695" xr:uid="{6EEFA935-A613-4F49-B714-6C4684565B2A}"/>
    <cellStyle name="Comma 11 7 3 2" xfId="23105" xr:uid="{67CC3CF4-736D-497C-BE17-454A63718296}"/>
    <cellStyle name="Comma 11 7 4" xfId="12838" xr:uid="{E6280116-294D-4395-BE58-8F3AF05E92A5}"/>
    <cellStyle name="Comma 11 7 4 2" xfId="28248" xr:uid="{C4CDFC7A-128E-49A6-AAFE-E5BD836CC7F9}"/>
    <cellStyle name="Comma 11 7 5" xfId="17979" xr:uid="{EFFE0F70-86E3-40F6-AD7A-7471D65CAA0B}"/>
    <cellStyle name="Comma 11 8" xfId="2613" xr:uid="{22D6AAFB-B195-4383-B2B8-586D716EF90F}"/>
    <cellStyle name="Comma 11 8 2" xfId="7739" xr:uid="{216DD82E-CD59-45C6-B2FB-51CB6A1BE932}"/>
    <cellStyle name="Comma 11 8 2 2" xfId="23149" xr:uid="{B2FC4A96-A46E-4A41-BDAC-A7B218AC6EF0}"/>
    <cellStyle name="Comma 11 8 3" xfId="12882" xr:uid="{CF9BA857-F18D-4D01-87BD-3F859640571F}"/>
    <cellStyle name="Comma 11 8 3 2" xfId="28292" xr:uid="{EDD67F81-7F94-45CF-997E-D23D66DCB8BB}"/>
    <cellStyle name="Comma 11 8 4" xfId="18023" xr:uid="{F913BF13-B439-4B2D-BC4C-3C6A0B425288}"/>
    <cellStyle name="Comma 11 9" xfId="5191" xr:uid="{ADB26A1F-A0CF-435F-8747-25945F832771}"/>
    <cellStyle name="Comma 11 9 2" xfId="20601" xr:uid="{9ABCDBE6-1A43-4DDB-8E9C-31E006895B39}"/>
    <cellStyle name="Comma 110" xfId="2535" xr:uid="{4C89892B-6F70-4966-8179-B9441E8E5694}"/>
    <cellStyle name="Comma 110 2" xfId="5103" xr:uid="{223FC18D-F71D-4357-BBD1-E6EFD9FAF4B7}"/>
    <cellStyle name="Comma 110 2 2" xfId="10229" xr:uid="{3FAC1F53-F7B6-4A1B-870E-34A426EB01ED}"/>
    <cellStyle name="Comma 110 2 2 2" xfId="25639" xr:uid="{03E1249F-54D3-4543-9444-2C8C35AE27A9}"/>
    <cellStyle name="Comma 110 2 3" xfId="15372" xr:uid="{2A1FCB85-3011-46E1-A365-A1E218FB994F}"/>
    <cellStyle name="Comma 110 2 3 2" xfId="30782" xr:uid="{55624717-91FD-4DE4-A6CE-0E69E3DF3C67}"/>
    <cellStyle name="Comma 110 2 4" xfId="20513" xr:uid="{D32BB0F8-D7EF-4940-A8E2-A9AF8DED6305}"/>
    <cellStyle name="Comma 110 3" xfId="7681" xr:uid="{A88A75E0-C284-4853-B4B7-7ABD8DF76C95}"/>
    <cellStyle name="Comma 110 3 2" xfId="23091" xr:uid="{CA4ADE57-F9D9-4C77-9034-90B3E9FF4BAA}"/>
    <cellStyle name="Comma 110 4" xfId="12824" xr:uid="{11086E92-B1CA-49BB-89DC-E2C2D2CA2729}"/>
    <cellStyle name="Comma 110 4 2" xfId="28234" xr:uid="{CD982E59-5AE6-4425-B245-6CC8D078D090}"/>
    <cellStyle name="Comma 110 5" xfId="17965" xr:uid="{E9B9A32D-726B-43B9-ADD9-3A7A49CC464E}"/>
    <cellStyle name="Comma 111" xfId="2533" xr:uid="{FCB1D933-311F-492F-B184-C70BFD062541}"/>
    <cellStyle name="Comma 111 2" xfId="5101" xr:uid="{F72FBB23-F5B9-4A02-8407-EA687E1979EE}"/>
    <cellStyle name="Comma 111 2 2" xfId="10227" xr:uid="{3194E347-4704-442A-ADA1-D88C244234D3}"/>
    <cellStyle name="Comma 111 2 2 2" xfId="25637" xr:uid="{6B789AB9-96C6-4D79-ADA7-E68BF5DC180A}"/>
    <cellStyle name="Comma 111 2 3" xfId="15370" xr:uid="{8C50499B-6B9D-49D5-88AF-72221FB0E868}"/>
    <cellStyle name="Comma 111 2 3 2" xfId="30780" xr:uid="{87C7CED8-7D63-487D-B2CC-7266E48FA1D5}"/>
    <cellStyle name="Comma 111 2 4" xfId="20511" xr:uid="{EC33B17D-E76F-48EB-B4E8-3968C51F6A05}"/>
    <cellStyle name="Comma 111 3" xfId="7679" xr:uid="{8F71856C-D09A-4A24-B4CF-1F9AB4DC2950}"/>
    <cellStyle name="Comma 111 3 2" xfId="23089" xr:uid="{BAFF4FB8-6482-4EA7-9D83-513897BE8259}"/>
    <cellStyle name="Comma 111 4" xfId="12822" xr:uid="{BB6E2A04-B803-4E14-B7ED-CB2CBEF48737}"/>
    <cellStyle name="Comma 111 4 2" xfId="28232" xr:uid="{D9617BC0-E031-406E-A0E3-6A5D0766439F}"/>
    <cellStyle name="Comma 111 5" xfId="17963" xr:uid="{BDA67DE0-5D5D-4DEF-B2DE-66144BCE55CC}"/>
    <cellStyle name="Comma 112" xfId="2537" xr:uid="{6A0F3823-BB21-4EE4-A2D7-DD5006345E32}"/>
    <cellStyle name="Comma 112 2" xfId="5105" xr:uid="{909C8305-2CE9-4056-8264-26A2439D9A3B}"/>
    <cellStyle name="Comma 112 2 2" xfId="10231" xr:uid="{FD53730B-86AD-4438-8BE8-86D71234186C}"/>
    <cellStyle name="Comma 112 2 2 2" xfId="25641" xr:uid="{42C66F60-5133-4E03-91C2-9031CCD37E82}"/>
    <cellStyle name="Comma 112 2 3" xfId="15374" xr:uid="{48122D52-976C-40E0-8713-3EFE31490280}"/>
    <cellStyle name="Comma 112 2 3 2" xfId="30784" xr:uid="{B31E4B24-ACAB-4BBC-8DA1-0755DCA8DC5B}"/>
    <cellStyle name="Comma 112 2 4" xfId="20515" xr:uid="{C193FBFD-CECA-41E2-AAB8-55EA5B326E71}"/>
    <cellStyle name="Comma 112 3" xfId="7683" xr:uid="{5238F4A5-F3F3-4112-AD7E-34AF73A3BEBC}"/>
    <cellStyle name="Comma 112 3 2" xfId="23093" xr:uid="{90BC7945-3E23-41EC-9443-BE30EF4E1B34}"/>
    <cellStyle name="Comma 112 4" xfId="12826" xr:uid="{E8B12693-BA3F-476A-A579-63BFB0F20C81}"/>
    <cellStyle name="Comma 112 4 2" xfId="28236" xr:uid="{B8EC779F-CFC2-48FC-8231-34E4A6F1FB5C}"/>
    <cellStyle name="Comma 112 5" xfId="17967" xr:uid="{0EE2B771-431C-474E-97DA-3B45C84FC7CE}"/>
    <cellStyle name="Comma 113" xfId="2536" xr:uid="{67A3F7D9-8F19-459C-8961-34AE4BF8906E}"/>
    <cellStyle name="Comma 113 2" xfId="5104" xr:uid="{E1137DFE-2180-457A-B1E6-DFBD59CF7F70}"/>
    <cellStyle name="Comma 113 2 2" xfId="10230" xr:uid="{ABEFCA6F-18FD-49D7-A958-AE9D9118223F}"/>
    <cellStyle name="Comma 113 2 2 2" xfId="25640" xr:uid="{92B2CF16-6D6E-4046-8A73-241211C2D6A7}"/>
    <cellStyle name="Comma 113 2 3" xfId="15373" xr:uid="{F32559FB-58A0-479E-BD1A-7DC968094672}"/>
    <cellStyle name="Comma 113 2 3 2" xfId="30783" xr:uid="{F82A97AE-00E5-400E-9473-92F8311457E7}"/>
    <cellStyle name="Comma 113 2 4" xfId="20514" xr:uid="{C936F40D-230F-41E3-A320-2ED402A4BD2D}"/>
    <cellStyle name="Comma 113 3" xfId="7682" xr:uid="{531D1123-A937-4EBD-B257-F24AB0736A09}"/>
    <cellStyle name="Comma 113 3 2" xfId="23092" xr:uid="{8B80E7FF-69B2-4F20-AF50-C15698F3BC2B}"/>
    <cellStyle name="Comma 113 4" xfId="12825" xr:uid="{3B9E222F-842E-4A9F-8BCD-F94463E1F975}"/>
    <cellStyle name="Comma 113 4 2" xfId="28235" xr:uid="{3A0D6694-4979-48B3-8153-2232A4BD6D33}"/>
    <cellStyle name="Comma 113 5" xfId="17966" xr:uid="{C6DB79FF-132E-4457-AF11-AC0DE01C4DB1}"/>
    <cellStyle name="Comma 114" xfId="2541" xr:uid="{063AAD3F-EC15-4F58-9073-75DB4E5513F9}"/>
    <cellStyle name="Comma 114 2" xfId="5109" xr:uid="{E8DD8A26-C48F-4F37-8442-935DC95222F3}"/>
    <cellStyle name="Comma 114 2 2" xfId="10235" xr:uid="{F0A087D5-1599-4469-AF1B-A7DCBE98C6AE}"/>
    <cellStyle name="Comma 114 2 2 2" xfId="25645" xr:uid="{FB21B655-6FFB-45E4-9334-C485EDD42988}"/>
    <cellStyle name="Comma 114 2 3" xfId="15378" xr:uid="{877CAA78-FF02-43D6-9B34-557039CB916D}"/>
    <cellStyle name="Comma 114 2 3 2" xfId="30788" xr:uid="{803439F3-9D4E-47F8-A127-F0A4DB382DC8}"/>
    <cellStyle name="Comma 114 2 4" xfId="20519" xr:uid="{61644DE6-BEBF-4BF5-B663-1465D8BA8CDC}"/>
    <cellStyle name="Comma 114 3" xfId="7687" xr:uid="{819EB825-3C3B-4279-8B54-CB53863F7354}"/>
    <cellStyle name="Comma 114 3 2" xfId="23097" xr:uid="{80872F7C-8211-44BE-8CF9-D879E1013E36}"/>
    <cellStyle name="Comma 114 4" xfId="12830" xr:uid="{B081D6CF-2957-45F9-8214-51D1C837534C}"/>
    <cellStyle name="Comma 114 4 2" xfId="28240" xr:uid="{421F5DBC-1683-438E-A774-B430EBC65A20}"/>
    <cellStyle name="Comma 114 5" xfId="17971" xr:uid="{CED61638-8F6C-4098-9544-1286F214BC31}"/>
    <cellStyle name="Comma 115" xfId="2594" xr:uid="{14EEA4EC-CD26-4EC6-A1BC-ED08A67A8119}"/>
    <cellStyle name="Comma 115 2" xfId="7720" xr:uid="{38608BCA-18D5-4535-BA2E-460756B9BDA5}"/>
    <cellStyle name="Comma 115 2 2" xfId="23130" xr:uid="{8602497F-14DC-4DE0-BA9B-BE38EBD39737}"/>
    <cellStyle name="Comma 115 3" xfId="12863" xr:uid="{25746FCF-41F2-451E-8794-9BBD220F92B4}"/>
    <cellStyle name="Comma 115 3 2" xfId="28273" xr:uid="{667800D6-7ECC-495C-9ECB-FFC2F0C1E0B9}"/>
    <cellStyle name="Comma 115 4" xfId="18004" xr:uid="{D5B4119D-6D78-43CF-9A36-20658736AA88}"/>
    <cellStyle name="Comma 116" xfId="5141" xr:uid="{99D6A8ED-9730-493D-9DFB-45E6D64E7335}"/>
    <cellStyle name="Comma 116 2" xfId="10267" xr:uid="{F0F05753-B2FC-4781-88EB-704A55E40B72}"/>
    <cellStyle name="Comma 116 2 2" xfId="25677" xr:uid="{5268A99B-2D1B-4A4F-9390-325BC904362F}"/>
    <cellStyle name="Comma 116 3" xfId="15410" xr:uid="{D55ECC99-3951-418B-BABC-FCCE0978FEE4}"/>
    <cellStyle name="Comma 116 3 2" xfId="30820" xr:uid="{72167E47-6C35-42F0-B192-19535A423EE7}"/>
    <cellStyle name="Comma 116 4" xfId="20551" xr:uid="{D03B5261-7F56-4610-BB52-FB44892672EA}"/>
    <cellStyle name="Comma 117" xfId="5157" xr:uid="{069A70D0-7C7E-4D7D-8097-FD0369538151}"/>
    <cellStyle name="Comma 117 2" xfId="10283" xr:uid="{9F2D0D76-BE40-4D52-B98A-F581172A1FA9}"/>
    <cellStyle name="Comma 117 2 2" xfId="25693" xr:uid="{9ECA54F3-3439-41AB-83B9-4034E55A710C}"/>
    <cellStyle name="Comma 117 3" xfId="15426" xr:uid="{45FB7716-0F3D-4D64-8261-A6A0A80E871F}"/>
    <cellStyle name="Comma 117 3 2" xfId="30836" xr:uid="{9395646F-2D4B-4855-B81D-E3D58974E19A}"/>
    <cellStyle name="Comma 117 4" xfId="20567" xr:uid="{CA8B4F36-9615-45D9-A4DC-D4BC559F1606}"/>
    <cellStyle name="Comma 118" xfId="5156" xr:uid="{FD929BAC-57A6-4C9A-A552-D55280424D7E}"/>
    <cellStyle name="Comma 118 2" xfId="10282" xr:uid="{97AA0DC2-0572-440B-BAB6-FAC04E616304}"/>
    <cellStyle name="Comma 118 2 2" xfId="25692" xr:uid="{EE7EE2C2-0A0A-4958-A81F-2C8869309741}"/>
    <cellStyle name="Comma 118 3" xfId="15425" xr:uid="{82484284-2A40-4E84-8B33-4D74C1798516}"/>
    <cellStyle name="Comma 118 3 2" xfId="30835" xr:uid="{991E6D28-274E-4435-B833-91F98BC630CC}"/>
    <cellStyle name="Comma 118 4" xfId="20566" xr:uid="{7883D697-6789-433B-98CA-A5918639A4C3}"/>
    <cellStyle name="Comma 119" xfId="5148" xr:uid="{8065B988-27CA-4EC5-8C41-AD80B6DD900C}"/>
    <cellStyle name="Comma 119 2" xfId="10274" xr:uid="{D7A8525C-946E-434C-92DD-8239F0D543CF}"/>
    <cellStyle name="Comma 119 2 2" xfId="25684" xr:uid="{E9FC9E92-C67E-4C1E-A11D-1E46A096B0FD}"/>
    <cellStyle name="Comma 119 3" xfId="15417" xr:uid="{20AAC928-5612-4605-8B44-9E4F232126D4}"/>
    <cellStyle name="Comma 119 3 2" xfId="30827" xr:uid="{298E1F73-0443-4C16-BA18-2EF9F534F41B}"/>
    <cellStyle name="Comma 119 4" xfId="20558" xr:uid="{42FA96CD-B07C-4BFD-A88E-F93694DED30B}"/>
    <cellStyle name="Comma 12" xfId="37" xr:uid="{513BAD3F-5FDE-4902-B235-AC6711FDBF75}"/>
    <cellStyle name="Comma 12 10" xfId="10338" xr:uid="{C5043A93-73D1-4237-A8B4-FD5727A3D110}"/>
    <cellStyle name="Comma 12 10 2" xfId="25748" xr:uid="{8B29F048-324D-4EA6-B475-34981A8AAAB4}"/>
    <cellStyle name="Comma 12 11" xfId="15479" xr:uid="{B508250A-F213-474F-8EDE-379415BB12A1}"/>
    <cellStyle name="Comma 12 2" xfId="116" xr:uid="{4842DF05-0210-4C5E-ABAD-A7C3F3203FCA}"/>
    <cellStyle name="Comma 12 2 2" xfId="259" xr:uid="{FF9ACE33-6FC9-4AA3-BDCC-58B800D69967}"/>
    <cellStyle name="Comma 12 2 2 2" xfId="555" xr:uid="{33C19862-1B34-4E83-9AB9-CB7FD12A0D04}"/>
    <cellStyle name="Comma 12 2 2 2 2" xfId="1167" xr:uid="{B8D26157-6768-4ED0-A690-81EAEF56D243}"/>
    <cellStyle name="Comma 12 2 2 2 2 2" xfId="2419" xr:uid="{2BBF9367-0DB2-41B1-B86C-EE0A2069A31B}"/>
    <cellStyle name="Comma 12 2 2 2 2 2 2" xfId="4987" xr:uid="{89B27BC9-D255-4E15-A516-C62FF17A67CC}"/>
    <cellStyle name="Comma 12 2 2 2 2 2 2 2" xfId="10113" xr:uid="{FF4788E6-0EC9-4319-9DA8-090D264A1FA4}"/>
    <cellStyle name="Comma 12 2 2 2 2 2 2 2 2" xfId="25523" xr:uid="{6E9E3BB0-BAC9-49AA-88B6-3F52D64C6AF7}"/>
    <cellStyle name="Comma 12 2 2 2 2 2 2 3" xfId="15256" xr:uid="{20AE81FE-376F-4517-8D07-149A5F91A1C5}"/>
    <cellStyle name="Comma 12 2 2 2 2 2 2 3 2" xfId="30666" xr:uid="{3422928A-2300-4823-8312-7A24F2E9F042}"/>
    <cellStyle name="Comma 12 2 2 2 2 2 2 4" xfId="20397" xr:uid="{72066E64-E6AA-4AB7-AD6C-8273F2681414}"/>
    <cellStyle name="Comma 12 2 2 2 2 2 3" xfId="7565" xr:uid="{A7F16052-2B2C-46F4-AECC-2170D40CAE73}"/>
    <cellStyle name="Comma 12 2 2 2 2 2 3 2" xfId="22975" xr:uid="{79973899-8D19-4933-8B11-94C6C8065261}"/>
    <cellStyle name="Comma 12 2 2 2 2 2 4" xfId="12708" xr:uid="{185DF8C6-8906-456E-B2CD-08D0C541E0E6}"/>
    <cellStyle name="Comma 12 2 2 2 2 2 4 2" xfId="28118" xr:uid="{24108B82-2BB3-4FC4-9EB3-6F182E1BFCE2}"/>
    <cellStyle name="Comma 12 2 2 2 2 2 5" xfId="17849" xr:uid="{54951592-E57E-4ECB-8203-5E99283CA550}"/>
    <cellStyle name="Comma 12 2 2 2 2 3" xfId="3736" xr:uid="{8C36C695-A89E-4301-AD03-76EC73FA46D7}"/>
    <cellStyle name="Comma 12 2 2 2 2 3 2" xfId="8862" xr:uid="{6C9206DB-0FC4-4A51-8DCC-BDE205F2B246}"/>
    <cellStyle name="Comma 12 2 2 2 2 3 2 2" xfId="24272" xr:uid="{9D8A96E3-EFC3-431F-A7F4-72360D1A01A0}"/>
    <cellStyle name="Comma 12 2 2 2 2 3 3" xfId="14005" xr:uid="{3E84E473-E35D-43F7-BD93-D7C6FCB32E5A}"/>
    <cellStyle name="Comma 12 2 2 2 2 3 3 2" xfId="29415" xr:uid="{83375461-7212-4558-B694-9CF316AC2713}"/>
    <cellStyle name="Comma 12 2 2 2 2 3 4" xfId="19146" xr:uid="{C727B7F7-397C-4383-93A1-285B42B53D82}"/>
    <cellStyle name="Comma 12 2 2 2 2 4" xfId="6314" xr:uid="{0CCA1E04-36CE-4298-9962-83AC8ECB6197}"/>
    <cellStyle name="Comma 12 2 2 2 2 4 2" xfId="21724" xr:uid="{D1CF2350-7F28-4D93-9E51-B1CBD0574255}"/>
    <cellStyle name="Comma 12 2 2 2 2 5" xfId="11457" xr:uid="{9E936F4F-2B76-4A21-861A-6CDB53FD38E8}"/>
    <cellStyle name="Comma 12 2 2 2 2 5 2" xfId="26867" xr:uid="{D222C98C-5B75-4D83-A2AB-DDA4ABB49CEA}"/>
    <cellStyle name="Comma 12 2 2 2 2 6" xfId="16598" xr:uid="{5C5076E5-700C-47FF-AAD9-A2A04ABDE57B}"/>
    <cellStyle name="Comma 12 2 2 2 3" xfId="1808" xr:uid="{B1BF6123-0C70-4403-96F4-E65E5C53FD3E}"/>
    <cellStyle name="Comma 12 2 2 2 3 2" xfId="4376" xr:uid="{D65C8B1A-89ED-449B-9FAE-F741F7231021}"/>
    <cellStyle name="Comma 12 2 2 2 3 2 2" xfId="9502" xr:uid="{6110933A-90C1-447E-BB40-74FB919B7FA5}"/>
    <cellStyle name="Comma 12 2 2 2 3 2 2 2" xfId="24912" xr:uid="{FC08FA3E-41E4-4D95-B76B-A5BDFE0FFA13}"/>
    <cellStyle name="Comma 12 2 2 2 3 2 3" xfId="14645" xr:uid="{C1250A3D-17FB-48A1-AC99-2F258A4F7DEF}"/>
    <cellStyle name="Comma 12 2 2 2 3 2 3 2" xfId="30055" xr:uid="{9AA3D22E-1E60-4E13-B35D-4764108F9CC7}"/>
    <cellStyle name="Comma 12 2 2 2 3 2 4" xfId="19786" xr:uid="{6E2C1C36-E307-4F4C-8456-B7FC74BE09DE}"/>
    <cellStyle name="Comma 12 2 2 2 3 3" xfId="6954" xr:uid="{5130EFE9-F05F-4054-8847-3E46953FB610}"/>
    <cellStyle name="Comma 12 2 2 2 3 3 2" xfId="22364" xr:uid="{81889171-91DE-4B19-ABAE-EAEC29755E7D}"/>
    <cellStyle name="Comma 12 2 2 2 3 4" xfId="12097" xr:uid="{8FC372A1-745B-4500-AE4B-A60E8B773E10}"/>
    <cellStyle name="Comma 12 2 2 2 3 4 2" xfId="27507" xr:uid="{AC915520-943F-4233-9C63-0DA905AD3E26}"/>
    <cellStyle name="Comma 12 2 2 2 3 5" xfId="17238" xr:uid="{019B7F13-A743-4BD5-AFC8-971FC58C4754}"/>
    <cellStyle name="Comma 12 2 2 2 4" xfId="3125" xr:uid="{E68163C6-59D5-4926-9252-AE1E6D7AF168}"/>
    <cellStyle name="Comma 12 2 2 2 4 2" xfId="8251" xr:uid="{A3EAE383-F50C-492C-B62D-4E373B4C0E94}"/>
    <cellStyle name="Comma 12 2 2 2 4 2 2" xfId="23661" xr:uid="{D1DC5091-6FA9-412D-9607-863CC3A9A219}"/>
    <cellStyle name="Comma 12 2 2 2 4 3" xfId="13394" xr:uid="{5D82AE1E-3DAE-45D4-AB47-C0FB27587951}"/>
    <cellStyle name="Comma 12 2 2 2 4 3 2" xfId="28804" xr:uid="{6A4DEA3C-AA27-4021-A219-D77ABDF386CC}"/>
    <cellStyle name="Comma 12 2 2 2 4 4" xfId="18535" xr:uid="{63876B7C-2E27-4C8A-B985-3281C059E10B}"/>
    <cellStyle name="Comma 12 2 2 2 5" xfId="5703" xr:uid="{FAC9A067-8A51-4B68-A510-422D24B32E66}"/>
    <cellStyle name="Comma 12 2 2 2 5 2" xfId="21113" xr:uid="{ABDF26F9-A072-465F-A68A-7DABB0F3E64F}"/>
    <cellStyle name="Comma 12 2 2 2 6" xfId="10846" xr:uid="{7206F347-4366-4BEC-BA41-F20A1B9D2591}"/>
    <cellStyle name="Comma 12 2 2 2 6 2" xfId="26256" xr:uid="{BAF9ECC6-CEDC-4CC4-847E-28BF7387353D}"/>
    <cellStyle name="Comma 12 2 2 2 7" xfId="15987" xr:uid="{067BD395-B6B4-4F1D-ABF5-2D4A93688E9C}"/>
    <cellStyle name="Comma 12 2 2 3" xfId="872" xr:uid="{5DBCE7C0-ACA1-4891-8732-22C65FEAD08A}"/>
    <cellStyle name="Comma 12 2 2 3 2" xfId="2124" xr:uid="{C7095278-2505-4180-BA25-3AC565782138}"/>
    <cellStyle name="Comma 12 2 2 3 2 2" xfId="4692" xr:uid="{EE0CB020-AB39-4EB1-9F7F-93A2D702D5DF}"/>
    <cellStyle name="Comma 12 2 2 3 2 2 2" xfId="9818" xr:uid="{EF4C72D3-9A94-4374-8CE4-4FFBA23166D8}"/>
    <cellStyle name="Comma 12 2 2 3 2 2 2 2" xfId="25228" xr:uid="{98FBD12A-2DEE-415F-A903-EA102365B012}"/>
    <cellStyle name="Comma 12 2 2 3 2 2 3" xfId="14961" xr:uid="{13C12C81-CE29-428C-AB18-F375ADFEE2CC}"/>
    <cellStyle name="Comma 12 2 2 3 2 2 3 2" xfId="30371" xr:uid="{03AA8842-E6EA-444B-B3CF-0EFE979C16AB}"/>
    <cellStyle name="Comma 12 2 2 3 2 2 4" xfId="20102" xr:uid="{8D8A2E57-3C58-4694-9092-54B703B667EF}"/>
    <cellStyle name="Comma 12 2 2 3 2 3" xfId="7270" xr:uid="{4E1F8B14-3328-4FC1-8455-7B3E6B70B1CA}"/>
    <cellStyle name="Comma 12 2 2 3 2 3 2" xfId="22680" xr:uid="{6D3C56C3-5851-46A3-A54E-B364D41C583D}"/>
    <cellStyle name="Comma 12 2 2 3 2 4" xfId="12413" xr:uid="{4B276CC3-3CDB-413B-9FA4-15BD415BB084}"/>
    <cellStyle name="Comma 12 2 2 3 2 4 2" xfId="27823" xr:uid="{DA56D746-1C45-41EC-8D1E-20149528540C}"/>
    <cellStyle name="Comma 12 2 2 3 2 5" xfId="17554" xr:uid="{D283976B-4572-4685-85B9-B943815B6E78}"/>
    <cellStyle name="Comma 12 2 2 3 3" xfId="3441" xr:uid="{0A2C665C-4DE0-4089-B13B-B494B990C7D2}"/>
    <cellStyle name="Comma 12 2 2 3 3 2" xfId="8567" xr:uid="{6049E929-7689-427F-8902-2AFEAF083F44}"/>
    <cellStyle name="Comma 12 2 2 3 3 2 2" xfId="23977" xr:uid="{8E8755C0-903F-46D2-B7AB-291FBECF0397}"/>
    <cellStyle name="Comma 12 2 2 3 3 3" xfId="13710" xr:uid="{03BBEE0B-F940-44D9-BBB4-245B13EEF700}"/>
    <cellStyle name="Comma 12 2 2 3 3 3 2" xfId="29120" xr:uid="{5A5F3D1C-BD12-4998-BB90-485CF1A44F64}"/>
    <cellStyle name="Comma 12 2 2 3 3 4" xfId="18851" xr:uid="{82EE3881-51DA-42B9-B375-387634F5B429}"/>
    <cellStyle name="Comma 12 2 2 3 4" xfId="6019" xr:uid="{8C0B20E1-5F25-4FC7-BBF1-26AEF6FCE9B5}"/>
    <cellStyle name="Comma 12 2 2 3 4 2" xfId="21429" xr:uid="{0EE8F7E7-1D04-4435-B31E-FAEC5A4AB65B}"/>
    <cellStyle name="Comma 12 2 2 3 5" xfId="11162" xr:uid="{644AEFDC-AB96-44AA-A737-B67345642FB3}"/>
    <cellStyle name="Comma 12 2 2 3 5 2" xfId="26572" xr:uid="{5297AF9E-CE8C-4F35-90C7-DA0F537028D0}"/>
    <cellStyle name="Comma 12 2 2 3 6" xfId="16303" xr:uid="{C4137822-0820-47F1-8C9D-D5DB12F7B768}"/>
    <cellStyle name="Comma 12 2 2 4" xfId="1513" xr:uid="{3899A094-7063-4D5B-BD09-70343C3D9B95}"/>
    <cellStyle name="Comma 12 2 2 4 2" xfId="4081" xr:uid="{CA1607E2-B93C-4583-ADC2-DBBE8CCE84FB}"/>
    <cellStyle name="Comma 12 2 2 4 2 2" xfId="9207" xr:uid="{65FB3369-3ECC-4D84-9B32-AAE834491527}"/>
    <cellStyle name="Comma 12 2 2 4 2 2 2" xfId="24617" xr:uid="{91D7B7ED-36E5-402A-A8E7-53C9D4E7FE74}"/>
    <cellStyle name="Comma 12 2 2 4 2 3" xfId="14350" xr:uid="{BDDB84E3-07C8-4964-A0BE-EB2C7A391FC1}"/>
    <cellStyle name="Comma 12 2 2 4 2 3 2" xfId="29760" xr:uid="{136396FE-7945-45AE-84A8-9C294056FF72}"/>
    <cellStyle name="Comma 12 2 2 4 2 4" xfId="19491" xr:uid="{477CCCC4-CB38-4E5E-9BB4-2EDED0232EBC}"/>
    <cellStyle name="Comma 12 2 2 4 3" xfId="6659" xr:uid="{5148D07A-369A-4260-A714-5BC44B4C5B6D}"/>
    <cellStyle name="Comma 12 2 2 4 3 2" xfId="22069" xr:uid="{738E613C-709E-4831-9907-6BB1D71A0250}"/>
    <cellStyle name="Comma 12 2 2 4 4" xfId="11802" xr:uid="{DDED32A1-599B-4DDE-A36B-A6F804B332B0}"/>
    <cellStyle name="Comma 12 2 2 4 4 2" xfId="27212" xr:uid="{B286DE52-765E-42A8-98FD-ABB12C39CE22}"/>
    <cellStyle name="Comma 12 2 2 4 5" xfId="16943" xr:uid="{54A4A8BC-7790-4CB9-9AFE-D0E6A71FAC45}"/>
    <cellStyle name="Comma 12 2 2 5" xfId="2830" xr:uid="{46336EAF-F108-4FA0-B7D0-04D670462AB1}"/>
    <cellStyle name="Comma 12 2 2 5 2" xfId="7956" xr:uid="{C8C93AB0-C7DF-46E8-BD94-8CD2444C36E4}"/>
    <cellStyle name="Comma 12 2 2 5 2 2" xfId="23366" xr:uid="{CF879348-02DD-4FC3-B1B3-DDC8F6EA6AD6}"/>
    <cellStyle name="Comma 12 2 2 5 3" xfId="13099" xr:uid="{D88DEAE0-905B-41C1-8F99-FADE82E6E97D}"/>
    <cellStyle name="Comma 12 2 2 5 3 2" xfId="28509" xr:uid="{0A8CDCAE-74E6-4594-B650-47F05141851F}"/>
    <cellStyle name="Comma 12 2 2 5 4" xfId="18240" xr:uid="{213CB076-E10C-42E4-890F-C71A29222636}"/>
    <cellStyle name="Comma 12 2 2 6" xfId="5408" xr:uid="{A1ADE679-F944-4F6F-BD92-46E7FCC82A2F}"/>
    <cellStyle name="Comma 12 2 2 6 2" xfId="20818" xr:uid="{FDD2BAAF-728B-49E1-B777-1A659FB38CAF}"/>
    <cellStyle name="Comma 12 2 2 7" xfId="10551" xr:uid="{28B38A5F-B9AC-48F0-ACE8-AAD34EB9697C}"/>
    <cellStyle name="Comma 12 2 2 7 2" xfId="25961" xr:uid="{F2C5863C-50E6-4FF8-B125-BC799D6CDBD4}"/>
    <cellStyle name="Comma 12 2 2 8" xfId="15692" xr:uid="{EED794EA-873F-4CDD-AA94-0149565404C8}"/>
    <cellStyle name="Comma 12 2 3" xfId="413" xr:uid="{61071EEB-9404-487B-884F-B03C558B5129}"/>
    <cellStyle name="Comma 12 2 3 2" xfId="1025" xr:uid="{E01BC667-160F-40B6-8F75-B96CB5A75B2E}"/>
    <cellStyle name="Comma 12 2 3 2 2" xfId="2277" xr:uid="{02CBA719-C643-49C1-963E-0121D40EFFFA}"/>
    <cellStyle name="Comma 12 2 3 2 2 2" xfId="4845" xr:uid="{20B9D5E4-9C88-4B42-BA0F-9AECE23CC13E}"/>
    <cellStyle name="Comma 12 2 3 2 2 2 2" xfId="9971" xr:uid="{B4A8A866-75A7-4A4A-8BE2-FAB3D6B4566F}"/>
    <cellStyle name="Comma 12 2 3 2 2 2 2 2" xfId="25381" xr:uid="{2A3CC8B6-FFFC-4E12-81BD-6F946DF40CC2}"/>
    <cellStyle name="Comma 12 2 3 2 2 2 3" xfId="15114" xr:uid="{704EE73C-9C6F-45A3-934B-C0C8F0ED2746}"/>
    <cellStyle name="Comma 12 2 3 2 2 2 3 2" xfId="30524" xr:uid="{EB3E031F-F3EA-4877-94AB-162F5AF92E00}"/>
    <cellStyle name="Comma 12 2 3 2 2 2 4" xfId="20255" xr:uid="{5D5C1BED-822E-4C2D-9CB0-D459EB2CFE52}"/>
    <cellStyle name="Comma 12 2 3 2 2 3" xfId="7423" xr:uid="{1D6A6088-3D4B-41C3-B53E-9F79B8671821}"/>
    <cellStyle name="Comma 12 2 3 2 2 3 2" xfId="22833" xr:uid="{F0F7701A-5B4C-4ECA-B02E-A1DA9EF97D47}"/>
    <cellStyle name="Comma 12 2 3 2 2 4" xfId="12566" xr:uid="{DC572238-9995-40A7-8A19-668FE892E67A}"/>
    <cellStyle name="Comma 12 2 3 2 2 4 2" xfId="27976" xr:uid="{078CFD56-777F-4DA8-BF1C-F1547CB5AED3}"/>
    <cellStyle name="Comma 12 2 3 2 2 5" xfId="17707" xr:uid="{F8B72E3E-7911-4BE8-BC22-20C9A631ED69}"/>
    <cellStyle name="Comma 12 2 3 2 3" xfId="3594" xr:uid="{80AE1C3C-FBF0-41A1-98C7-A6D8130D4CEE}"/>
    <cellStyle name="Comma 12 2 3 2 3 2" xfId="8720" xr:uid="{B31281E2-C3B9-47A0-90FD-FBFF2D5C3983}"/>
    <cellStyle name="Comma 12 2 3 2 3 2 2" xfId="24130" xr:uid="{A1BB3475-8FA2-4625-BC56-BF31F3F287A2}"/>
    <cellStyle name="Comma 12 2 3 2 3 3" xfId="13863" xr:uid="{CE484AAD-E742-4F18-B4CD-B4261B6CA13E}"/>
    <cellStyle name="Comma 12 2 3 2 3 3 2" xfId="29273" xr:uid="{0925C386-32AA-4D51-9FFD-6C4DC13AFEFB}"/>
    <cellStyle name="Comma 12 2 3 2 3 4" xfId="19004" xr:uid="{16EDA753-C153-4DF8-A816-A95324A5D465}"/>
    <cellStyle name="Comma 12 2 3 2 4" xfId="6172" xr:uid="{4FD6C440-AA39-4A6A-8B00-08E2DD25DA03}"/>
    <cellStyle name="Comma 12 2 3 2 4 2" xfId="21582" xr:uid="{AE03DD95-095B-44A2-84FC-7DDF753763CD}"/>
    <cellStyle name="Comma 12 2 3 2 5" xfId="11315" xr:uid="{1FD4641E-8737-47AA-B2E0-B231EBB7ED6E}"/>
    <cellStyle name="Comma 12 2 3 2 5 2" xfId="26725" xr:uid="{642174F6-3242-4A49-BF09-A64A173042C3}"/>
    <cellStyle name="Comma 12 2 3 2 6" xfId="16456" xr:uid="{0C6FA977-79EB-40F9-8BCB-81C05E63D271}"/>
    <cellStyle name="Comma 12 2 3 3" xfId="1666" xr:uid="{37848173-4C99-4DE6-B51B-1711C78B4388}"/>
    <cellStyle name="Comma 12 2 3 3 2" xfId="4234" xr:uid="{CC1A9DCA-87F6-469A-832F-BDE0AF2643B9}"/>
    <cellStyle name="Comma 12 2 3 3 2 2" xfId="9360" xr:uid="{7D29CD5C-9C76-414B-80B4-8C0E3273AA76}"/>
    <cellStyle name="Comma 12 2 3 3 2 2 2" xfId="24770" xr:uid="{86F2C584-BB59-4D2E-811F-078E6A6C512D}"/>
    <cellStyle name="Comma 12 2 3 3 2 3" xfId="14503" xr:uid="{04C39FB7-6E19-40E4-898E-D8FEF3FD8F26}"/>
    <cellStyle name="Comma 12 2 3 3 2 3 2" xfId="29913" xr:uid="{376D7F8A-71FD-47A6-86AE-1FBC787D6E35}"/>
    <cellStyle name="Comma 12 2 3 3 2 4" xfId="19644" xr:uid="{A0EF88FA-9352-42CD-94A8-2610AEF8E071}"/>
    <cellStyle name="Comma 12 2 3 3 3" xfId="6812" xr:uid="{7EBBB345-001F-4C5D-B1FD-7C130A2D2D73}"/>
    <cellStyle name="Comma 12 2 3 3 3 2" xfId="22222" xr:uid="{79B890D1-67FE-4FC6-A00A-70FC9921B0BD}"/>
    <cellStyle name="Comma 12 2 3 3 4" xfId="11955" xr:uid="{4886FA03-82F5-4FE1-BD2B-781D2E12B54F}"/>
    <cellStyle name="Comma 12 2 3 3 4 2" xfId="27365" xr:uid="{17374FE7-6B3A-4F9B-AABC-A31B62447216}"/>
    <cellStyle name="Comma 12 2 3 3 5" xfId="17096" xr:uid="{8A78E1F8-3DD8-4BD9-92F4-E4C8F94A5739}"/>
    <cellStyle name="Comma 12 2 3 4" xfId="2983" xr:uid="{58305CAC-54F6-4F6D-B2FE-2925A0AC5DBD}"/>
    <cellStyle name="Comma 12 2 3 4 2" xfId="8109" xr:uid="{3740F574-60DB-4737-B513-E2457AF7C793}"/>
    <cellStyle name="Comma 12 2 3 4 2 2" xfId="23519" xr:uid="{5F59A7CA-0588-4C68-A797-17F538B59BC9}"/>
    <cellStyle name="Comma 12 2 3 4 3" xfId="13252" xr:uid="{6127A5FB-0276-46C6-9D4F-91D0040A5F6D}"/>
    <cellStyle name="Comma 12 2 3 4 3 2" xfId="28662" xr:uid="{C89FE647-403F-4968-B78F-0AD7BF5B099B}"/>
    <cellStyle name="Comma 12 2 3 4 4" xfId="18393" xr:uid="{49C16DA0-0CD2-4C18-8168-426089FC3C21}"/>
    <cellStyle name="Comma 12 2 3 5" xfId="5561" xr:uid="{EC0B8520-DE21-46D3-94A2-F600397CBF6C}"/>
    <cellStyle name="Comma 12 2 3 5 2" xfId="20971" xr:uid="{5DEE00C5-2BCF-457A-8851-A83CF0F341EE}"/>
    <cellStyle name="Comma 12 2 3 6" xfId="10704" xr:uid="{446931CE-2156-4A8F-A0EB-C9DE32ED148B}"/>
    <cellStyle name="Comma 12 2 3 6 2" xfId="26114" xr:uid="{42B0B85C-2B8F-411A-97D2-B2D3DC26033F}"/>
    <cellStyle name="Comma 12 2 3 7" xfId="15845" xr:uid="{2D27E5D8-AF21-42ED-B325-62A7AEFAD8A8}"/>
    <cellStyle name="Comma 12 2 4" xfId="730" xr:uid="{BE5C83F3-1AFD-439A-B835-690A05DE00D0}"/>
    <cellStyle name="Comma 12 2 4 2" xfId="1982" xr:uid="{22718378-280B-42F6-86D7-E364849A7106}"/>
    <cellStyle name="Comma 12 2 4 2 2" xfId="4550" xr:uid="{C519DD4E-D8E2-4215-8251-404FC1002747}"/>
    <cellStyle name="Comma 12 2 4 2 2 2" xfId="9676" xr:uid="{421E9471-CCE7-46F0-9AAF-43254A09E0F9}"/>
    <cellStyle name="Comma 12 2 4 2 2 2 2" xfId="25086" xr:uid="{D25A315E-42BB-4A39-B00D-0B78B5D05AEE}"/>
    <cellStyle name="Comma 12 2 4 2 2 3" xfId="14819" xr:uid="{6EFD92F5-F848-4F53-A376-7187A382697C}"/>
    <cellStyle name="Comma 12 2 4 2 2 3 2" xfId="30229" xr:uid="{F3E0759D-5029-476E-8EBB-DF22F65F70E7}"/>
    <cellStyle name="Comma 12 2 4 2 2 4" xfId="19960" xr:uid="{9651563D-5BE7-4B5B-A17F-C447A858F3C4}"/>
    <cellStyle name="Comma 12 2 4 2 3" xfId="7128" xr:uid="{D2261191-9FA9-4499-9796-660EB5828180}"/>
    <cellStyle name="Comma 12 2 4 2 3 2" xfId="22538" xr:uid="{60D717A7-AA7C-4A48-92D8-DC92A36AA97D}"/>
    <cellStyle name="Comma 12 2 4 2 4" xfId="12271" xr:uid="{2D3900B7-CF97-40CD-A518-FC6F4C487687}"/>
    <cellStyle name="Comma 12 2 4 2 4 2" xfId="27681" xr:uid="{5137F922-C4AA-4AB1-97F3-E6E38B2CCC1C}"/>
    <cellStyle name="Comma 12 2 4 2 5" xfId="17412" xr:uid="{AD7E5080-A37D-4FD2-9C0B-C4EF8D538FF4}"/>
    <cellStyle name="Comma 12 2 4 3" xfId="3299" xr:uid="{62B23623-882C-4725-A272-AB8A040AEB37}"/>
    <cellStyle name="Comma 12 2 4 3 2" xfId="8425" xr:uid="{B2D32E53-C53F-474E-A8E9-D514029B6DA2}"/>
    <cellStyle name="Comma 12 2 4 3 2 2" xfId="23835" xr:uid="{85FBB884-84C9-466C-84CE-8D2BFCDE5316}"/>
    <cellStyle name="Comma 12 2 4 3 3" xfId="13568" xr:uid="{6DA98F1A-5DD9-4F95-9588-3AC5E03B02CE}"/>
    <cellStyle name="Comma 12 2 4 3 3 2" xfId="28978" xr:uid="{0E56DD55-FFDF-44AE-A09F-6B5F3B601C8E}"/>
    <cellStyle name="Comma 12 2 4 3 4" xfId="18709" xr:uid="{705BADFB-BDD7-4152-BEA7-517F036B3C2B}"/>
    <cellStyle name="Comma 12 2 4 4" xfId="5877" xr:uid="{03DEA341-5169-4883-8D2C-D1E2AF04883F}"/>
    <cellStyle name="Comma 12 2 4 4 2" xfId="21287" xr:uid="{A333F1C4-C9E1-4316-8032-A54368888125}"/>
    <cellStyle name="Comma 12 2 4 5" xfId="11020" xr:uid="{0A637E8D-2654-4550-8012-A148B07103D8}"/>
    <cellStyle name="Comma 12 2 4 5 2" xfId="26430" xr:uid="{B05F3C96-66B4-4939-8579-DB238825E3B5}"/>
    <cellStyle name="Comma 12 2 4 6" xfId="16161" xr:uid="{F3FCA538-B2BE-4D71-9106-E18CA717F9E7}"/>
    <cellStyle name="Comma 12 2 5" xfId="1371" xr:uid="{5B8A14BB-6D2F-46F2-A20B-8867E600A6D0}"/>
    <cellStyle name="Comma 12 2 5 2" xfId="3939" xr:uid="{29744F0E-F92C-4988-9A95-55CB4D5DA0BA}"/>
    <cellStyle name="Comma 12 2 5 2 2" xfId="9065" xr:uid="{F26BA2DE-9D6C-4FEB-9262-5B9D866E0DA2}"/>
    <cellStyle name="Comma 12 2 5 2 2 2" xfId="24475" xr:uid="{E8323526-0133-4EB1-83AD-7BB1782611C2}"/>
    <cellStyle name="Comma 12 2 5 2 3" xfId="14208" xr:uid="{6D6C352D-7EFB-4F89-BD99-8C724803FF9C}"/>
    <cellStyle name="Comma 12 2 5 2 3 2" xfId="29618" xr:uid="{5F9F22F7-8216-48A4-9B9F-54B2AF03EB54}"/>
    <cellStyle name="Comma 12 2 5 2 4" xfId="19349" xr:uid="{54EBA952-7C55-4F8B-A910-B5C03E3A0596}"/>
    <cellStyle name="Comma 12 2 5 3" xfId="6517" xr:uid="{07AC314F-FBBE-43EE-B68C-3E7BDC6477A9}"/>
    <cellStyle name="Comma 12 2 5 3 2" xfId="21927" xr:uid="{D58467D3-D1B8-4EE1-977E-40DE3FDB60CC}"/>
    <cellStyle name="Comma 12 2 5 4" xfId="11660" xr:uid="{EC2C0DF9-EE7B-42BE-A0B6-504FE45F2246}"/>
    <cellStyle name="Comma 12 2 5 4 2" xfId="27070" xr:uid="{BC192611-1FE5-4ADC-AF15-218B3B4A1124}"/>
    <cellStyle name="Comma 12 2 5 5" xfId="16801" xr:uid="{1F620098-FF39-45B1-8EA6-4F12C155CC86}"/>
    <cellStyle name="Comma 12 2 6" xfId="2688" xr:uid="{2CE8900B-3CD7-4CAD-A2F0-198ED5D6775C}"/>
    <cellStyle name="Comma 12 2 6 2" xfId="7814" xr:uid="{694F826C-435C-461A-A521-049A8D571F89}"/>
    <cellStyle name="Comma 12 2 6 2 2" xfId="23224" xr:uid="{B02D853B-09F4-425F-A4D0-6AECDD7B2EAB}"/>
    <cellStyle name="Comma 12 2 6 3" xfId="12957" xr:uid="{58C4E9A3-44AC-469C-A7F1-DE08D3B78FC5}"/>
    <cellStyle name="Comma 12 2 6 3 2" xfId="28367" xr:uid="{03E837AA-E7EC-440A-BEB4-61F673AA7467}"/>
    <cellStyle name="Comma 12 2 6 4" xfId="18098" xr:uid="{A333D489-AFA1-4020-8FA1-2C295DA8979F}"/>
    <cellStyle name="Comma 12 2 7" xfId="5266" xr:uid="{73D1B4D9-019D-4BD7-B16F-18F1950D2C05}"/>
    <cellStyle name="Comma 12 2 7 2" xfId="20676" xr:uid="{42A9F29D-A34A-45F3-8108-5CC773F7A968}"/>
    <cellStyle name="Comma 12 2 8" xfId="10409" xr:uid="{FCA5F161-C844-4857-81FA-DF23CC4328EF}"/>
    <cellStyle name="Comma 12 2 8 2" xfId="25819" xr:uid="{0DBC8231-90EC-45F7-A409-D36A71511E95}"/>
    <cellStyle name="Comma 12 2 9" xfId="15550" xr:uid="{0B176992-D6EE-4442-9A76-F97F67D87790}"/>
    <cellStyle name="Comma 12 3" xfId="186" xr:uid="{0FDEAA96-FBEF-48A2-BAD2-C29F993B6CAD}"/>
    <cellStyle name="Comma 12 3 2" xfId="483" xr:uid="{65AF3C0E-1973-4E85-8B61-78C24E937B2E}"/>
    <cellStyle name="Comma 12 3 2 2" xfId="1095" xr:uid="{334A089A-872B-462A-99C8-D7C313ACD2EB}"/>
    <cellStyle name="Comma 12 3 2 2 2" xfId="2347" xr:uid="{90728BBE-8D84-4882-A1EB-998B520C7F3A}"/>
    <cellStyle name="Comma 12 3 2 2 2 2" xfId="4915" xr:uid="{D27A78AE-EEA4-4823-BABD-1F30AC27BD0E}"/>
    <cellStyle name="Comma 12 3 2 2 2 2 2" xfId="10041" xr:uid="{1D969DBD-89DC-4B8F-A355-5AB9B617560C}"/>
    <cellStyle name="Comma 12 3 2 2 2 2 2 2" xfId="25451" xr:uid="{A8C9691D-EABE-4E73-82C5-40B34C98F222}"/>
    <cellStyle name="Comma 12 3 2 2 2 2 3" xfId="15184" xr:uid="{AC2218FA-9630-4C44-B8D0-3225DE9ADA0A}"/>
    <cellStyle name="Comma 12 3 2 2 2 2 3 2" xfId="30594" xr:uid="{CA478F7F-2A68-4C04-AA2C-61FDA75247C4}"/>
    <cellStyle name="Comma 12 3 2 2 2 2 4" xfId="20325" xr:uid="{21DB1F32-B59C-410C-9758-63CE132B3D32}"/>
    <cellStyle name="Comma 12 3 2 2 2 3" xfId="7493" xr:uid="{E71B3B59-F38C-42B3-9372-96E4E49CF2E8}"/>
    <cellStyle name="Comma 12 3 2 2 2 3 2" xfId="22903" xr:uid="{DD0784C7-46C6-48AA-B6E1-3C46A714F245}"/>
    <cellStyle name="Comma 12 3 2 2 2 4" xfId="12636" xr:uid="{0A60B26B-7565-4F18-929D-8E495277CDBA}"/>
    <cellStyle name="Comma 12 3 2 2 2 4 2" xfId="28046" xr:uid="{BE4AB89E-47C9-4F34-96C8-6C9B5B6D9F57}"/>
    <cellStyle name="Comma 12 3 2 2 2 5" xfId="17777" xr:uid="{84F52147-C0FA-49A7-94F4-8C65D85F8B74}"/>
    <cellStyle name="Comma 12 3 2 2 3" xfId="3664" xr:uid="{E39815B5-FACC-4E4C-BD65-325B35647A30}"/>
    <cellStyle name="Comma 12 3 2 2 3 2" xfId="8790" xr:uid="{28BF4662-9B19-45DC-A257-945060C2CEAB}"/>
    <cellStyle name="Comma 12 3 2 2 3 2 2" xfId="24200" xr:uid="{561A25E4-0881-48B0-A04F-E880B2BCE6AC}"/>
    <cellStyle name="Comma 12 3 2 2 3 3" xfId="13933" xr:uid="{84C6317B-DBCB-489C-900A-7B9FE191CDCF}"/>
    <cellStyle name="Comma 12 3 2 2 3 3 2" xfId="29343" xr:uid="{0A09A9A5-CE79-4868-ADA2-D60F83CA64F3}"/>
    <cellStyle name="Comma 12 3 2 2 3 4" xfId="19074" xr:uid="{F410490C-891B-443B-92BE-BCB98EFE4D52}"/>
    <cellStyle name="Comma 12 3 2 2 4" xfId="6242" xr:uid="{853D9965-411B-478B-ABBA-4D2E68016712}"/>
    <cellStyle name="Comma 12 3 2 2 4 2" xfId="21652" xr:uid="{1E992918-DDAF-4350-8575-72DD9B17F508}"/>
    <cellStyle name="Comma 12 3 2 2 5" xfId="11385" xr:uid="{C4E8584B-E13A-4482-AD37-C1305BEC590B}"/>
    <cellStyle name="Comma 12 3 2 2 5 2" xfId="26795" xr:uid="{AC088CD0-C2BD-4DBA-8C4F-8AC28D7F0712}"/>
    <cellStyle name="Comma 12 3 2 2 6" xfId="16526" xr:uid="{E7CE09EF-EA80-47A2-B3D7-FB03131AB3C8}"/>
    <cellStyle name="Comma 12 3 2 3" xfId="1736" xr:uid="{74F50959-C617-4437-AE61-1020E7399DE0}"/>
    <cellStyle name="Comma 12 3 2 3 2" xfId="4304" xr:uid="{6F35290A-7D72-4CD8-BC2C-D12FDC5FF02F}"/>
    <cellStyle name="Comma 12 3 2 3 2 2" xfId="9430" xr:uid="{CD56C9FA-7BD4-43CD-B1F3-F20C80CAFCE5}"/>
    <cellStyle name="Comma 12 3 2 3 2 2 2" xfId="24840" xr:uid="{9ED4FF07-27C9-45D6-9ED1-0FF7FCC8B374}"/>
    <cellStyle name="Comma 12 3 2 3 2 3" xfId="14573" xr:uid="{F0F9D8D0-D35D-49C4-9705-077433A3790A}"/>
    <cellStyle name="Comma 12 3 2 3 2 3 2" xfId="29983" xr:uid="{0B1DEB75-BD3B-4B4C-A0DB-1966CE2560D9}"/>
    <cellStyle name="Comma 12 3 2 3 2 4" xfId="19714" xr:uid="{A0ECCD25-EBE1-4D07-BB1C-34A66BF24949}"/>
    <cellStyle name="Comma 12 3 2 3 3" xfId="6882" xr:uid="{1A8EEEEF-1BEF-41B6-B8EC-890670285F0B}"/>
    <cellStyle name="Comma 12 3 2 3 3 2" xfId="22292" xr:uid="{6A74EA74-57FB-4EAC-99C8-7E86F5A5BEEA}"/>
    <cellStyle name="Comma 12 3 2 3 4" xfId="12025" xr:uid="{CB0E091B-D16B-49D2-923F-0A441D9D585F}"/>
    <cellStyle name="Comma 12 3 2 3 4 2" xfId="27435" xr:uid="{32788BC4-E41F-4616-85CF-F58B5033D6BB}"/>
    <cellStyle name="Comma 12 3 2 3 5" xfId="17166" xr:uid="{CEF56B4A-DFE2-4B44-AC2D-FF39F4D88CE7}"/>
    <cellStyle name="Comma 12 3 2 4" xfId="3053" xr:uid="{8C557DCD-94E6-4655-8DB1-E2AE0AA77868}"/>
    <cellStyle name="Comma 12 3 2 4 2" xfId="8179" xr:uid="{9CA064F8-5BD2-4491-8742-EE02D2FF9F0D}"/>
    <cellStyle name="Comma 12 3 2 4 2 2" xfId="23589" xr:uid="{3C4B3B3E-4395-4136-B969-275D3317E6E2}"/>
    <cellStyle name="Comma 12 3 2 4 3" xfId="13322" xr:uid="{1AB133EB-A13F-4D7F-A0ED-9C6C79C0E37B}"/>
    <cellStyle name="Comma 12 3 2 4 3 2" xfId="28732" xr:uid="{CB14D1C8-B151-4F9F-AF48-190DE40BF04A}"/>
    <cellStyle name="Comma 12 3 2 4 4" xfId="18463" xr:uid="{55FFA57D-94D8-4005-8E33-A536748F99DB}"/>
    <cellStyle name="Comma 12 3 2 5" xfId="5631" xr:uid="{39E14621-5FD0-4A13-98B7-E258ABA781CF}"/>
    <cellStyle name="Comma 12 3 2 5 2" xfId="21041" xr:uid="{81DB1E96-AE2F-4E1A-AF85-DA608F143779}"/>
    <cellStyle name="Comma 12 3 2 6" xfId="10774" xr:uid="{215064FA-7DF8-4A40-ACA8-C29E1D26C7DE}"/>
    <cellStyle name="Comma 12 3 2 6 2" xfId="26184" xr:uid="{2A35677A-2412-4112-845F-11C919134442}"/>
    <cellStyle name="Comma 12 3 2 7" xfId="15915" xr:uid="{23692870-9C36-4DE6-9F96-D3D52D229717}"/>
    <cellStyle name="Comma 12 3 3" xfId="800" xr:uid="{62AB9488-0416-4179-9374-161A46546AD1}"/>
    <cellStyle name="Comma 12 3 3 2" xfId="2052" xr:uid="{2667DF1C-D019-4A21-B602-11CB2C2BE485}"/>
    <cellStyle name="Comma 12 3 3 2 2" xfId="4620" xr:uid="{5DF52F34-A0BC-43E0-9840-319DBFCF8858}"/>
    <cellStyle name="Comma 12 3 3 2 2 2" xfId="9746" xr:uid="{09ECA747-5496-44DC-B5E2-2BFD54970A8F}"/>
    <cellStyle name="Comma 12 3 3 2 2 2 2" xfId="25156" xr:uid="{E31C295E-B066-4B67-ADF8-9AA200AF7D9C}"/>
    <cellStyle name="Comma 12 3 3 2 2 3" xfId="14889" xr:uid="{C52801DF-EA40-48FF-8B0B-0578C791A9A5}"/>
    <cellStyle name="Comma 12 3 3 2 2 3 2" xfId="30299" xr:uid="{9580FA59-09B4-48DB-9F52-71C9E9EAB665}"/>
    <cellStyle name="Comma 12 3 3 2 2 4" xfId="20030" xr:uid="{64408C36-3BD9-46F5-A32C-D6A22C153E26}"/>
    <cellStyle name="Comma 12 3 3 2 3" xfId="7198" xr:uid="{C5F1B145-D6DB-4BB4-AA81-7D4C9D4CD674}"/>
    <cellStyle name="Comma 12 3 3 2 3 2" xfId="22608" xr:uid="{6F3A2D4E-3AB9-465E-A93D-069816435916}"/>
    <cellStyle name="Comma 12 3 3 2 4" xfId="12341" xr:uid="{E45AD416-C594-457A-AE02-5C9E5BAF7147}"/>
    <cellStyle name="Comma 12 3 3 2 4 2" xfId="27751" xr:uid="{7150DA15-9AE0-4793-B8B6-7FC50FFF7745}"/>
    <cellStyle name="Comma 12 3 3 2 5" xfId="17482" xr:uid="{A34F77DB-F864-4AA4-A774-1209BE7FF66D}"/>
    <cellStyle name="Comma 12 3 3 3" xfId="3369" xr:uid="{D56730CB-7586-4D07-B694-B5E99B1D47CA}"/>
    <cellStyle name="Comma 12 3 3 3 2" xfId="8495" xr:uid="{1726B5C0-1777-4D64-A347-561311E0B0BE}"/>
    <cellStyle name="Comma 12 3 3 3 2 2" xfId="23905" xr:uid="{9DB99D30-4E80-45B1-A863-2042FFEB1F3E}"/>
    <cellStyle name="Comma 12 3 3 3 3" xfId="13638" xr:uid="{E48EF6E4-AE16-4DFE-BDAF-95EAF1242397}"/>
    <cellStyle name="Comma 12 3 3 3 3 2" xfId="29048" xr:uid="{431383E0-87F6-4A64-9B2E-B559A359F3FF}"/>
    <cellStyle name="Comma 12 3 3 3 4" xfId="18779" xr:uid="{7AE6C673-E917-4A99-A805-DB1BA879E408}"/>
    <cellStyle name="Comma 12 3 3 4" xfId="5947" xr:uid="{6CDA1CAF-21DD-4189-BE23-1A7CBF3500AE}"/>
    <cellStyle name="Comma 12 3 3 4 2" xfId="21357" xr:uid="{36FD7238-6EE0-467B-B3A5-FD9A5C3BDABE}"/>
    <cellStyle name="Comma 12 3 3 5" xfId="11090" xr:uid="{255243B7-0F64-40F6-AC34-11AF71926F1D}"/>
    <cellStyle name="Comma 12 3 3 5 2" xfId="26500" xr:uid="{8B4A25BD-74DD-4F0E-9F1A-1FA344D352C2}"/>
    <cellStyle name="Comma 12 3 3 6" xfId="16231" xr:uid="{7879B7A5-32F3-4060-A773-D6985460AFE5}"/>
    <cellStyle name="Comma 12 3 4" xfId="1441" xr:uid="{B594ABD2-64C5-4601-8CEE-6D88E4BE213C}"/>
    <cellStyle name="Comma 12 3 4 2" xfId="4009" xr:uid="{B3833FFD-B83F-49CF-A8A2-2214482FC961}"/>
    <cellStyle name="Comma 12 3 4 2 2" xfId="9135" xr:uid="{BE3F1D2D-A7D6-467E-A420-C568910EB58D}"/>
    <cellStyle name="Comma 12 3 4 2 2 2" xfId="24545" xr:uid="{6C38D9CE-C496-4B2A-BDDA-B9994ED67129}"/>
    <cellStyle name="Comma 12 3 4 2 3" xfId="14278" xr:uid="{31BDE9A9-BE81-4D54-939E-E61A73BA1645}"/>
    <cellStyle name="Comma 12 3 4 2 3 2" xfId="29688" xr:uid="{BD0919B7-21A2-48C5-9921-9374F8CFFF6E}"/>
    <cellStyle name="Comma 12 3 4 2 4" xfId="19419" xr:uid="{97D67BE7-50C9-4B93-A777-1473BF0C6F99}"/>
    <cellStyle name="Comma 12 3 4 3" xfId="6587" xr:uid="{E71F581C-8480-425C-B2CC-3BC0A12E557A}"/>
    <cellStyle name="Comma 12 3 4 3 2" xfId="21997" xr:uid="{5DC8FDCA-A912-47BA-B271-F03D1AC84FE5}"/>
    <cellStyle name="Comma 12 3 4 4" xfId="11730" xr:uid="{1441F714-1B0C-4C3E-AE4E-F8F8E513DF51}"/>
    <cellStyle name="Comma 12 3 4 4 2" xfId="27140" xr:uid="{3B1AE4BB-8A39-4830-8D61-DE4C6007635E}"/>
    <cellStyle name="Comma 12 3 4 5" xfId="16871" xr:uid="{30F84B3B-FD54-4921-B2BD-E77D8403E7BF}"/>
    <cellStyle name="Comma 12 3 5" xfId="2758" xr:uid="{DA90E1CE-FC76-4ECC-9191-233A526ABEFB}"/>
    <cellStyle name="Comma 12 3 5 2" xfId="7884" xr:uid="{E7A86084-54E5-4E65-8B3B-30126CD54188}"/>
    <cellStyle name="Comma 12 3 5 2 2" xfId="23294" xr:uid="{7CA397FC-805B-48CD-A18C-868B2437584F}"/>
    <cellStyle name="Comma 12 3 5 3" xfId="13027" xr:uid="{663150FE-5FD2-4C7F-A1C0-D2881572D31D}"/>
    <cellStyle name="Comma 12 3 5 3 2" xfId="28437" xr:uid="{D37AED89-FADF-4239-8B3C-B3B14564A517}"/>
    <cellStyle name="Comma 12 3 5 4" xfId="18168" xr:uid="{99A9430B-F2C0-43DC-9A47-53625DDE1985}"/>
    <cellStyle name="Comma 12 3 6" xfId="5336" xr:uid="{0E3E1686-8EB3-4B32-A32D-0A075A676AF4}"/>
    <cellStyle name="Comma 12 3 6 2" xfId="20746" xr:uid="{D6D381CB-B61B-40CF-BF44-1D127DF58A20}"/>
    <cellStyle name="Comma 12 3 7" xfId="10479" xr:uid="{927184BB-D0A5-4739-B96B-3ABBE0856FC1}"/>
    <cellStyle name="Comma 12 3 7 2" xfId="25889" xr:uid="{F367B1D1-ADBF-4FAD-995C-72BE8DE4D391}"/>
    <cellStyle name="Comma 12 3 8" xfId="15620" xr:uid="{6DFB0BB4-E74C-440F-81CB-8842BB2AA9DB}"/>
    <cellStyle name="Comma 12 4" xfId="341" xr:uid="{58596DC6-7411-4EC7-8BEF-E41A03572541}"/>
    <cellStyle name="Comma 12 4 2" xfId="953" xr:uid="{64FCD7CC-3C39-4AE7-8BF5-2523C358DA0A}"/>
    <cellStyle name="Comma 12 4 2 2" xfId="2205" xr:uid="{54D68AE2-5FBE-4C89-A1D5-4969CABA1DA1}"/>
    <cellStyle name="Comma 12 4 2 2 2" xfId="4773" xr:uid="{9452C7FB-D2AC-4AA1-B0ED-EE44D0A84098}"/>
    <cellStyle name="Comma 12 4 2 2 2 2" xfId="9899" xr:uid="{2AF231F9-C46C-45B3-B868-2DD4A7B5B86B}"/>
    <cellStyle name="Comma 12 4 2 2 2 2 2" xfId="25309" xr:uid="{12AF5279-0DB5-488A-B692-8DE8690E1034}"/>
    <cellStyle name="Comma 12 4 2 2 2 3" xfId="15042" xr:uid="{3ED3DB70-E82D-4108-BFE7-6835AD930204}"/>
    <cellStyle name="Comma 12 4 2 2 2 3 2" xfId="30452" xr:uid="{3C21271B-802F-4996-A1F3-F1AD7E67660F}"/>
    <cellStyle name="Comma 12 4 2 2 2 4" xfId="20183" xr:uid="{B1174D57-34BC-4CE2-A3A2-EF97C37811A1}"/>
    <cellStyle name="Comma 12 4 2 2 3" xfId="7351" xr:uid="{5B4C36C7-A870-4477-9790-01A4B9D1A917}"/>
    <cellStyle name="Comma 12 4 2 2 3 2" xfId="22761" xr:uid="{47B3E146-338E-45C7-9755-A80B235B718F}"/>
    <cellStyle name="Comma 12 4 2 2 4" xfId="12494" xr:uid="{E00F16CA-D99C-4696-B63A-384AFC0C51A2}"/>
    <cellStyle name="Comma 12 4 2 2 4 2" xfId="27904" xr:uid="{1AA9C3AC-054C-4AAB-B97B-9A7A7620EB59}"/>
    <cellStyle name="Comma 12 4 2 2 5" xfId="17635" xr:uid="{3E6D2938-E6D4-4A20-9D19-9F3667F626CB}"/>
    <cellStyle name="Comma 12 4 2 3" xfId="3522" xr:uid="{FDE2C13B-E53C-440A-B05E-103BA316AAB7}"/>
    <cellStyle name="Comma 12 4 2 3 2" xfId="8648" xr:uid="{82C6D26A-964D-4329-85AF-674AC307A9CE}"/>
    <cellStyle name="Comma 12 4 2 3 2 2" xfId="24058" xr:uid="{4EF95580-99CE-443E-BEC9-771109253625}"/>
    <cellStyle name="Comma 12 4 2 3 3" xfId="13791" xr:uid="{BC20E56E-5A11-4AC9-B54B-7652D18F9718}"/>
    <cellStyle name="Comma 12 4 2 3 3 2" xfId="29201" xr:uid="{EF0F2E12-77E6-457F-8107-3C2D07E9F42E}"/>
    <cellStyle name="Comma 12 4 2 3 4" xfId="18932" xr:uid="{43ADA5B3-4379-4A9A-AEEC-57CEE11415BC}"/>
    <cellStyle name="Comma 12 4 2 4" xfId="6100" xr:uid="{7EC413A4-339D-447F-8B94-4534697D416A}"/>
    <cellStyle name="Comma 12 4 2 4 2" xfId="21510" xr:uid="{DE8F98A7-0DDC-496F-B336-4D24948BE46A}"/>
    <cellStyle name="Comma 12 4 2 5" xfId="11243" xr:uid="{86C2BACA-BC72-4C6E-9A99-E916EDA73B8F}"/>
    <cellStyle name="Comma 12 4 2 5 2" xfId="26653" xr:uid="{B2D8ECA2-50A0-4C6C-845C-51F6787F6654}"/>
    <cellStyle name="Comma 12 4 2 6" xfId="16384" xr:uid="{53952719-1426-4B26-B34C-107D8FB89EAA}"/>
    <cellStyle name="Comma 12 4 3" xfId="1594" xr:uid="{70F2A391-327E-4E60-BE1A-8DDDE82E9E37}"/>
    <cellStyle name="Comma 12 4 3 2" xfId="4162" xr:uid="{5E435004-A503-4434-84A3-5142FFA076D7}"/>
    <cellStyle name="Comma 12 4 3 2 2" xfId="9288" xr:uid="{27AFA4B8-BD33-42D3-9E3A-3D366E8E6672}"/>
    <cellStyle name="Comma 12 4 3 2 2 2" xfId="24698" xr:uid="{C597AADA-9E0E-4D14-8C43-C9EEBE1AFC5A}"/>
    <cellStyle name="Comma 12 4 3 2 3" xfId="14431" xr:uid="{4BE63D32-9D4C-448C-A01B-3A159C0D2EF8}"/>
    <cellStyle name="Comma 12 4 3 2 3 2" xfId="29841" xr:uid="{22DFC55A-0B87-4551-98E9-24B17ECA9265}"/>
    <cellStyle name="Comma 12 4 3 2 4" xfId="19572" xr:uid="{0633DA1F-4252-4931-A9F9-1F2CA1552EF6}"/>
    <cellStyle name="Comma 12 4 3 3" xfId="6740" xr:uid="{FBD2B370-8200-4819-AAB1-54367C0BB73F}"/>
    <cellStyle name="Comma 12 4 3 3 2" xfId="22150" xr:uid="{B315D9B1-9035-4D8E-AF60-C84377AC568A}"/>
    <cellStyle name="Comma 12 4 3 4" xfId="11883" xr:uid="{0EF1C0CC-156C-4836-8A38-432CC7A000FB}"/>
    <cellStyle name="Comma 12 4 3 4 2" xfId="27293" xr:uid="{64ED12E7-1F44-4566-96EE-18DFD43DADE7}"/>
    <cellStyle name="Comma 12 4 3 5" xfId="17024" xr:uid="{37A4342D-F04F-4A9F-B226-6FC6CA1FEF79}"/>
    <cellStyle name="Comma 12 4 4" xfId="2911" xr:uid="{6D066A68-27E9-4421-9289-AAE303685B62}"/>
    <cellStyle name="Comma 12 4 4 2" xfId="8037" xr:uid="{93409509-75EA-4494-9616-6F07EE49BEC3}"/>
    <cellStyle name="Comma 12 4 4 2 2" xfId="23447" xr:uid="{B429F0FE-74DA-4E20-95F1-AC42CE29AA38}"/>
    <cellStyle name="Comma 12 4 4 3" xfId="13180" xr:uid="{A8D6D107-5AEE-4B28-B62F-D56C9B760FD8}"/>
    <cellStyle name="Comma 12 4 4 3 2" xfId="28590" xr:uid="{9962E166-41FD-458E-ACE9-A926BEF44E66}"/>
    <cellStyle name="Comma 12 4 4 4" xfId="18321" xr:uid="{1A314968-E49E-4065-95D8-242171491C6F}"/>
    <cellStyle name="Comma 12 4 5" xfId="5489" xr:uid="{F61BCB3D-D8C9-4871-A8AC-0D9A4835A5B6}"/>
    <cellStyle name="Comma 12 4 5 2" xfId="20899" xr:uid="{6EFE66D4-7D22-4FF6-9B1A-C60715CBA676}"/>
    <cellStyle name="Comma 12 4 6" xfId="10632" xr:uid="{7C5D7CE1-D1EE-48E1-9B67-6FC4B40142C2}"/>
    <cellStyle name="Comma 12 4 6 2" xfId="26042" xr:uid="{06519B37-C280-406B-A772-5171FDE49698}"/>
    <cellStyle name="Comma 12 4 7" xfId="15773" xr:uid="{A1C16D8F-4EEF-48E8-97DC-691DB8393757}"/>
    <cellStyle name="Comma 12 5" xfId="658" xr:uid="{7F99FB08-7B18-405E-ADB3-F1ACB8FF17EF}"/>
    <cellStyle name="Comma 12 5 2" xfId="1910" xr:uid="{13B2395A-D7F1-46C9-A462-43EE4355C1A6}"/>
    <cellStyle name="Comma 12 5 2 2" xfId="4478" xr:uid="{8A2861C6-BE72-4FAD-8A1F-97710DEF26A8}"/>
    <cellStyle name="Comma 12 5 2 2 2" xfId="9604" xr:uid="{D54B672C-0ED1-4560-9F54-683E96E5E531}"/>
    <cellStyle name="Comma 12 5 2 2 2 2" xfId="25014" xr:uid="{B45CC7D6-0CFA-4B49-AF8C-380AB371B527}"/>
    <cellStyle name="Comma 12 5 2 2 3" xfId="14747" xr:uid="{105DA68C-CA85-4B11-B8B4-991332BA98C4}"/>
    <cellStyle name="Comma 12 5 2 2 3 2" xfId="30157" xr:uid="{B70C7C55-BC17-452D-B789-C5A39373F8B9}"/>
    <cellStyle name="Comma 12 5 2 2 4" xfId="19888" xr:uid="{7004B13B-0FA8-40FF-81F9-D4177ACEABE1}"/>
    <cellStyle name="Comma 12 5 2 3" xfId="7056" xr:uid="{0258E195-CFC5-43C6-BEC9-84AD6280C81A}"/>
    <cellStyle name="Comma 12 5 2 3 2" xfId="22466" xr:uid="{385E7111-01BA-4942-9772-C42CD2ADF5B5}"/>
    <cellStyle name="Comma 12 5 2 4" xfId="12199" xr:uid="{CF3EF952-7255-4B04-8688-0D53DD8EB806}"/>
    <cellStyle name="Comma 12 5 2 4 2" xfId="27609" xr:uid="{85EA0BED-2427-4104-988F-F84C35256692}"/>
    <cellStyle name="Comma 12 5 2 5" xfId="17340" xr:uid="{1FF073F7-EEE6-4144-BD88-0A43C3646FBC}"/>
    <cellStyle name="Comma 12 5 3" xfId="3227" xr:uid="{F92F8F95-A3F7-49F7-96EA-808A3E960445}"/>
    <cellStyle name="Comma 12 5 3 2" xfId="8353" xr:uid="{8E8BB0F0-4FEE-430F-A5AD-CA6ADBA957E1}"/>
    <cellStyle name="Comma 12 5 3 2 2" xfId="23763" xr:uid="{9A6227D9-6953-47DD-9CA2-47CEFB2D0D41}"/>
    <cellStyle name="Comma 12 5 3 3" xfId="13496" xr:uid="{B26BA3B5-8973-4ACF-8F82-DE5032D83310}"/>
    <cellStyle name="Comma 12 5 3 3 2" xfId="28906" xr:uid="{EF5188D0-DCB5-492E-8A8F-DB397F46BE5B}"/>
    <cellStyle name="Comma 12 5 3 4" xfId="18637" xr:uid="{4D204AD5-5E0F-47EE-BFC2-CC1E6A337643}"/>
    <cellStyle name="Comma 12 5 4" xfId="5805" xr:uid="{2753DEC4-D3CB-4F06-B782-D78FD52D5DBC}"/>
    <cellStyle name="Comma 12 5 4 2" xfId="21215" xr:uid="{960A3117-2084-4BF5-A143-42FB0089DB45}"/>
    <cellStyle name="Comma 12 5 5" xfId="10948" xr:uid="{2C16FD83-47E2-4E47-8C1A-E7AAABC11F1A}"/>
    <cellStyle name="Comma 12 5 5 2" xfId="26358" xr:uid="{92FE7451-BAED-4330-9B19-7C00DD78158E}"/>
    <cellStyle name="Comma 12 5 6" xfId="16089" xr:uid="{A068EA07-BDF4-4622-B1FA-0A70A4F423ED}"/>
    <cellStyle name="Comma 12 6" xfId="1299" xr:uid="{30EFED34-DE54-4DBA-9E2F-1698CCA55CBD}"/>
    <cellStyle name="Comma 12 6 2" xfId="3867" xr:uid="{8D790801-FE90-4875-AF25-132F8DB40BB8}"/>
    <cellStyle name="Comma 12 6 2 2" xfId="8993" xr:uid="{320DB2FD-9926-473D-BC1B-FA07F47E6957}"/>
    <cellStyle name="Comma 12 6 2 2 2" xfId="24403" xr:uid="{2EC7E3CE-68DF-46A7-8F6E-02ADFDD43931}"/>
    <cellStyle name="Comma 12 6 2 3" xfId="14136" xr:uid="{F56CDD17-7555-4BCC-A545-DFBA3B27C379}"/>
    <cellStyle name="Comma 12 6 2 3 2" xfId="29546" xr:uid="{F8EDD53E-D14F-4E73-AC45-64D8A75E06B0}"/>
    <cellStyle name="Comma 12 6 2 4" xfId="19277" xr:uid="{8566F088-CE84-4AF9-8B40-5C44A1C9D23B}"/>
    <cellStyle name="Comma 12 6 3" xfId="6445" xr:uid="{E88D3F89-A96C-4442-8F48-09DF53FCA565}"/>
    <cellStyle name="Comma 12 6 3 2" xfId="21855" xr:uid="{CF656605-8937-4863-BAD4-B613F288196B}"/>
    <cellStyle name="Comma 12 6 4" xfId="11588" xr:uid="{9AA26682-1ACC-4F49-9E7A-D54515ABB061}"/>
    <cellStyle name="Comma 12 6 4 2" xfId="26998" xr:uid="{08D210D3-1845-4C0C-8E63-355C6E6E099F}"/>
    <cellStyle name="Comma 12 6 5" xfId="16729" xr:uid="{3A28B4B5-8D68-41AD-A1D7-CD2835454610}"/>
    <cellStyle name="Comma 12 7" xfId="2581" xr:uid="{9C0FF03C-CF6A-4E9B-A9B2-8093FB7BE55C}"/>
    <cellStyle name="Comma 12 7 2" xfId="5135" xr:uid="{B22514A5-D1E3-4422-9404-B76649DF8D98}"/>
    <cellStyle name="Comma 12 7 2 2" xfId="10261" xr:uid="{C1F4A36E-DF02-4695-B1DB-969A9F658FDB}"/>
    <cellStyle name="Comma 12 7 2 2 2" xfId="25671" xr:uid="{E9780F47-B944-4D42-8256-B8A2EB8C8DFB}"/>
    <cellStyle name="Comma 12 7 2 3" xfId="15404" xr:uid="{927FE19A-60EC-4F3B-AC6B-DE692DCE2875}"/>
    <cellStyle name="Comma 12 7 2 3 2" xfId="30814" xr:uid="{6BE4644B-6989-4CA9-94D7-7825B52ECE8D}"/>
    <cellStyle name="Comma 12 7 2 4" xfId="20545" xr:uid="{438F4DC6-110B-40F3-B521-28473606CA23}"/>
    <cellStyle name="Comma 12 7 3" xfId="7713" xr:uid="{E52154CC-33CB-4D16-A20C-C6ADF37765EE}"/>
    <cellStyle name="Comma 12 7 3 2" xfId="23123" xr:uid="{7F7CB238-6396-4D91-BA9B-FA52D76E1B9F}"/>
    <cellStyle name="Comma 12 7 4" xfId="12856" xr:uid="{319D851C-D919-4F36-B33B-F1D629AC393A}"/>
    <cellStyle name="Comma 12 7 4 2" xfId="28266" xr:uid="{0FCD4F81-5EDD-4516-B5EA-FCF9AA7F1CBC}"/>
    <cellStyle name="Comma 12 7 5" xfId="17997" xr:uid="{111B6EB0-FF0F-41C6-A753-A32E97841871}"/>
    <cellStyle name="Comma 12 8" xfId="2617" xr:uid="{CBE2A80C-2820-4E6D-8FBC-4BAB5D638A16}"/>
    <cellStyle name="Comma 12 8 2" xfId="7743" xr:uid="{D49E61F7-2B2E-4086-8437-EF582AD19B15}"/>
    <cellStyle name="Comma 12 8 2 2" xfId="23153" xr:uid="{C8F7A290-486D-4064-A891-988AD509FA94}"/>
    <cellStyle name="Comma 12 8 3" xfId="12886" xr:uid="{89CAA00E-ED8A-4518-8E94-92224076DDDA}"/>
    <cellStyle name="Comma 12 8 3 2" xfId="28296" xr:uid="{F4C35E1F-EF1C-4981-8A36-19B6EB71D032}"/>
    <cellStyle name="Comma 12 8 4" xfId="18027" xr:uid="{ABFF9940-3E57-4ECC-A0E9-E91FAF0AFC93}"/>
    <cellStyle name="Comma 12 9" xfId="5195" xr:uid="{7220A53F-A506-4491-A585-6B7B44F30248}"/>
    <cellStyle name="Comma 12 9 2" xfId="20605" xr:uid="{672462EE-F930-4BB3-98FF-AEB108B06D23}"/>
    <cellStyle name="Comma 120" xfId="5153" xr:uid="{A1DAAF1C-90C3-4EDF-8ED6-FEE05A364D12}"/>
    <cellStyle name="Comma 120 2" xfId="10279" xr:uid="{80BF1BE8-603D-4D6C-8FD3-37EEAC7BF716}"/>
    <cellStyle name="Comma 120 2 2" xfId="25689" xr:uid="{298129E3-CEC7-48B6-B521-A1126D42631F}"/>
    <cellStyle name="Comma 120 3" xfId="15422" xr:uid="{DE876B8C-84AB-405E-80AF-84D3F01AE0C4}"/>
    <cellStyle name="Comma 120 3 2" xfId="30832" xr:uid="{C8EEF099-899B-46DA-B417-5F642A61D7F0}"/>
    <cellStyle name="Comma 120 4" xfId="20563" xr:uid="{7F837382-AF2B-40B4-90BE-BBBB6E0D153E}"/>
    <cellStyle name="Comma 121" xfId="5143" xr:uid="{726C368D-FC38-4EA2-B225-F801F996F352}"/>
    <cellStyle name="Comma 121 2" xfId="10269" xr:uid="{88D6A905-C2DF-4913-8118-ED36E1DD2B8A}"/>
    <cellStyle name="Comma 121 2 2" xfId="25679" xr:uid="{A8E795B4-2F83-45CA-8855-CC41298A721A}"/>
    <cellStyle name="Comma 121 3" xfId="15412" xr:uid="{F5D3E211-EE84-4581-A9E2-5EA837D46354}"/>
    <cellStyle name="Comma 121 3 2" xfId="30822" xr:uid="{B9E3C4EC-81BD-42A4-A866-E410830A9EF1}"/>
    <cellStyle name="Comma 121 4" xfId="20553" xr:uid="{5C2C3371-8183-4837-9E00-0B7F4F1BDCC7}"/>
    <cellStyle name="Comma 122" xfId="5146" xr:uid="{BFE2D7FA-F955-40F5-A33E-C2BB73CB3CAF}"/>
    <cellStyle name="Comma 122 2" xfId="10272" xr:uid="{AE19823F-E571-444A-BFEB-847FA1DF5264}"/>
    <cellStyle name="Comma 122 2 2" xfId="25682" xr:uid="{524E1ACC-A9FA-48CB-82A6-60EA87CA2CB5}"/>
    <cellStyle name="Comma 122 3" xfId="15415" xr:uid="{AE29A4F6-22D2-4021-B812-7FC9EB4A710E}"/>
    <cellStyle name="Comma 122 3 2" xfId="30825" xr:uid="{9CEB1B37-36F2-4EED-91D9-717C29486406}"/>
    <cellStyle name="Comma 122 4" xfId="20556" xr:uid="{D1470BC3-EBC7-49D3-930C-A308526A92E1}"/>
    <cellStyle name="Comma 123" xfId="5145" xr:uid="{7055C6B4-C796-4FE8-8579-E88743199299}"/>
    <cellStyle name="Comma 123 2" xfId="10271" xr:uid="{2D52BFFF-4835-4861-BD06-F4693232D34C}"/>
    <cellStyle name="Comma 123 2 2" xfId="25681" xr:uid="{3E2ACDDF-CF1A-42EE-8009-03C56F2E6950}"/>
    <cellStyle name="Comma 123 3" xfId="15414" xr:uid="{375523C7-EE38-4D1F-B4A4-F6C5FBB7996B}"/>
    <cellStyle name="Comma 123 3 2" xfId="30824" xr:uid="{A9814ADA-45D4-408D-8D4F-7CD446484EDF}"/>
    <cellStyle name="Comma 123 4" xfId="20555" xr:uid="{E2F0BB30-8252-4C56-9396-837FB98BE60D}"/>
    <cellStyle name="Comma 124" xfId="5154" xr:uid="{5B1702BB-DBED-4EBE-A957-639DA61E2ABD}"/>
    <cellStyle name="Comma 124 2" xfId="10280" xr:uid="{15F3214C-1172-46E1-9B57-751660DE5B67}"/>
    <cellStyle name="Comma 124 2 2" xfId="25690" xr:uid="{15195F52-E932-42FB-8C60-1AC7EAAB831F}"/>
    <cellStyle name="Comma 124 3" xfId="15423" xr:uid="{1ED50126-758C-49E7-B483-B78C0B244E9E}"/>
    <cellStyle name="Comma 124 3 2" xfId="30833" xr:uid="{EDFB7BA3-D3F3-4CFB-A5CF-5072BBA2D539}"/>
    <cellStyle name="Comma 124 4" xfId="20564" xr:uid="{A90B34CE-C128-4AD2-A6C9-882317156455}"/>
    <cellStyle name="Comma 125" xfId="5155" xr:uid="{B9904CD1-FC2F-4053-9859-D674D5FC735C}"/>
    <cellStyle name="Comma 125 2" xfId="10281" xr:uid="{EB7246F6-14B0-40BB-BDC3-6107B1405E34}"/>
    <cellStyle name="Comma 125 2 2" xfId="25691" xr:uid="{12DE11F1-F15B-4B76-B187-40ED9B17A35A}"/>
    <cellStyle name="Comma 125 3" xfId="15424" xr:uid="{7D75593E-F859-4304-A896-FDF79DA15400}"/>
    <cellStyle name="Comma 125 3 2" xfId="30834" xr:uid="{7A4DA905-1957-485D-AD09-BB72C2682ABB}"/>
    <cellStyle name="Comma 125 4" xfId="20565" xr:uid="{D249512D-4F74-4668-AD52-107FAED46D2F}"/>
    <cellStyle name="Comma 126" xfId="5147" xr:uid="{77AE781C-7A9D-40DB-900A-410F1E62D3E2}"/>
    <cellStyle name="Comma 126 2" xfId="10273" xr:uid="{742EE43F-187A-43C4-BC8E-6884630AFE10}"/>
    <cellStyle name="Comma 126 2 2" xfId="25683" xr:uid="{FBE6B519-32A6-41DB-BBD3-D189636658BF}"/>
    <cellStyle name="Comma 126 3" xfId="15416" xr:uid="{C065C096-43CC-4CCE-9E08-3435CFB8BE29}"/>
    <cellStyle name="Comma 126 3 2" xfId="30826" xr:uid="{166BEBA1-93ED-45EE-B65B-948838062714}"/>
    <cellStyle name="Comma 126 4" xfId="20557" xr:uid="{668ECCA6-B2C3-458C-9BA4-0746A755057E}"/>
    <cellStyle name="Comma 127" xfId="5152" xr:uid="{21C636FE-B180-4263-8C68-A7EB25CDEEB4}"/>
    <cellStyle name="Comma 127 2" xfId="10278" xr:uid="{3B94E62E-670D-4B36-88B9-CE42A9C612FD}"/>
    <cellStyle name="Comma 127 2 2" xfId="25688" xr:uid="{69D33D59-245C-4E59-AE56-3C7468E94E85}"/>
    <cellStyle name="Comma 127 3" xfId="15421" xr:uid="{69CE4AD7-14ED-4DB4-A3BD-52F97351D00E}"/>
    <cellStyle name="Comma 127 3 2" xfId="30831" xr:uid="{B191A59A-7E4C-43CB-A5BE-BFEC6B8E1A3F}"/>
    <cellStyle name="Comma 127 4" xfId="20562" xr:uid="{82BD3A2B-8F92-48FD-A2D2-2EF64ACFD6C8}"/>
    <cellStyle name="Comma 128" xfId="5151" xr:uid="{B4717988-8A34-47E6-A115-7B9E514BDCDC}"/>
    <cellStyle name="Comma 128 2" xfId="10277" xr:uid="{CD010C8E-E94F-48EF-B1C9-03C18C741ADA}"/>
    <cellStyle name="Comma 128 2 2" xfId="25687" xr:uid="{442168C8-96F2-403B-8002-9F4BA738A53E}"/>
    <cellStyle name="Comma 128 3" xfId="15420" xr:uid="{61621DCB-4BE6-4721-99BF-296080EB9E26}"/>
    <cellStyle name="Comma 128 3 2" xfId="30830" xr:uid="{792B7C2C-B706-4DDB-9849-3C27E68D0105}"/>
    <cellStyle name="Comma 128 4" xfId="20561" xr:uid="{F1395FE8-F8B1-4EF2-9E52-F928A8359CF2}"/>
    <cellStyle name="Comma 129" xfId="5142" xr:uid="{EF831AEE-3316-4D9F-8F92-8F4658566BB0}"/>
    <cellStyle name="Comma 129 2" xfId="10268" xr:uid="{35896FF1-EC05-4C03-88D7-9612F8FB412B}"/>
    <cellStyle name="Comma 129 2 2" xfId="25678" xr:uid="{70DFFC72-A4CE-47CE-8E25-6B17C5E0A2A1}"/>
    <cellStyle name="Comma 129 3" xfId="15411" xr:uid="{5912ADBA-245C-4B24-A49F-17A33691D1DB}"/>
    <cellStyle name="Comma 129 3 2" xfId="30821" xr:uid="{690CC066-CE43-411C-8ADD-44C980870502}"/>
    <cellStyle name="Comma 129 4" xfId="20552" xr:uid="{18D25DD3-086B-4D8D-B890-EB616F71D339}"/>
    <cellStyle name="Comma 13" xfId="51" xr:uid="{36878A85-C09B-4E82-8B46-3C3B31997AA6}"/>
    <cellStyle name="Comma 13 10" xfId="10352" xr:uid="{64D36727-C0CE-44FF-B68D-7CF16DEAFAED}"/>
    <cellStyle name="Comma 13 10 2" xfId="25762" xr:uid="{7AD81490-5AC8-43AD-B4D4-959584FDDE6F}"/>
    <cellStyle name="Comma 13 11" xfId="15493" xr:uid="{65D0D61A-379D-4D37-A319-950DEBDB3C96}"/>
    <cellStyle name="Comma 13 2" xfId="130" xr:uid="{3B6B6012-CEC3-4B4D-AA38-88C85F70C0D0}"/>
    <cellStyle name="Comma 13 2 10" xfId="15564" xr:uid="{72566E14-E2B3-4B5D-A5B4-0FD37D19F414}"/>
    <cellStyle name="Comma 13 2 2" xfId="273" xr:uid="{A3C9F998-DAD2-4D9D-8BCA-9003A842A982}"/>
    <cellStyle name="Comma 13 2 2 2" xfId="569" xr:uid="{A2AB1AE6-0190-423D-8B48-2B483DDC1F9B}"/>
    <cellStyle name="Comma 13 2 2 2 2" xfId="1181" xr:uid="{4D0F2BA6-06E3-42D8-A8FD-FE16FA3A9200}"/>
    <cellStyle name="Comma 13 2 2 2 2 2" xfId="2433" xr:uid="{EE01F5CA-CAC6-481B-8A93-829559D9A891}"/>
    <cellStyle name="Comma 13 2 2 2 2 2 2" xfId="5001" xr:uid="{2BB45DB0-9410-47B9-80F2-2B0E983AD12F}"/>
    <cellStyle name="Comma 13 2 2 2 2 2 2 2" xfId="10127" xr:uid="{CEEA12AB-ADEC-415B-814A-119765B8BC78}"/>
    <cellStyle name="Comma 13 2 2 2 2 2 2 2 2" xfId="25537" xr:uid="{F1CF5979-FE97-4F9A-94E1-EF889E198427}"/>
    <cellStyle name="Comma 13 2 2 2 2 2 2 3" xfId="15270" xr:uid="{FEB470EF-2478-4C2C-A5DB-088E5D924926}"/>
    <cellStyle name="Comma 13 2 2 2 2 2 2 3 2" xfId="30680" xr:uid="{F2D46D81-F227-42C8-B905-30A2AD7450D7}"/>
    <cellStyle name="Comma 13 2 2 2 2 2 2 4" xfId="20411" xr:uid="{3DB31636-CC33-4B6F-B57E-877CEC9EC38F}"/>
    <cellStyle name="Comma 13 2 2 2 2 2 3" xfId="7579" xr:uid="{9EC28376-ABBC-488D-9BB5-876C3DD5E806}"/>
    <cellStyle name="Comma 13 2 2 2 2 2 3 2" xfId="22989" xr:uid="{C7939315-9A76-4235-B5B1-9D8ECB6A2AC9}"/>
    <cellStyle name="Comma 13 2 2 2 2 2 4" xfId="12722" xr:uid="{C21A85F9-E893-46AA-B4BC-DA743B89861A}"/>
    <cellStyle name="Comma 13 2 2 2 2 2 4 2" xfId="28132" xr:uid="{213C4786-368B-4CBC-9150-5BA996284BA5}"/>
    <cellStyle name="Comma 13 2 2 2 2 2 5" xfId="17863" xr:uid="{C9097809-8F4C-450E-8069-D03F50FC9A20}"/>
    <cellStyle name="Comma 13 2 2 2 2 3" xfId="3750" xr:uid="{BFD3AE04-E6D5-491D-A6EC-FD7B9A9375DE}"/>
    <cellStyle name="Comma 13 2 2 2 2 3 2" xfId="8876" xr:uid="{83161433-AF26-4684-961C-575A823DAFCA}"/>
    <cellStyle name="Comma 13 2 2 2 2 3 2 2" xfId="24286" xr:uid="{A27C9C71-9B7E-4B18-8EA6-0776EE566168}"/>
    <cellStyle name="Comma 13 2 2 2 2 3 3" xfId="14019" xr:uid="{83E127D7-B17C-4222-9E34-19935865550E}"/>
    <cellStyle name="Comma 13 2 2 2 2 3 3 2" xfId="29429" xr:uid="{CE1636C6-49EC-417B-A0E1-0DD062FAC5A2}"/>
    <cellStyle name="Comma 13 2 2 2 2 3 4" xfId="19160" xr:uid="{2B095C2B-9C37-43AB-9368-BBE51E5E647F}"/>
    <cellStyle name="Comma 13 2 2 2 2 4" xfId="6328" xr:uid="{FB5AC951-F2EB-40B7-9CAE-F3CE1C076905}"/>
    <cellStyle name="Comma 13 2 2 2 2 4 2" xfId="21738" xr:uid="{47EEC6EC-62CF-4F85-8C13-BCE7DA8FB7CC}"/>
    <cellStyle name="Comma 13 2 2 2 2 5" xfId="11471" xr:uid="{2A9ACBA2-DA80-4221-AC74-A4C61148692C}"/>
    <cellStyle name="Comma 13 2 2 2 2 5 2" xfId="26881" xr:uid="{5D817DC4-BEBB-4810-AFC5-5D36B0701E28}"/>
    <cellStyle name="Comma 13 2 2 2 2 6" xfId="16612" xr:uid="{DF8C6E77-E004-41DC-B149-2D348EFB8895}"/>
    <cellStyle name="Comma 13 2 2 2 3" xfId="1822" xr:uid="{9AB9F82C-4FEA-47E4-A07A-F8FC0AFC34A0}"/>
    <cellStyle name="Comma 13 2 2 2 3 2" xfId="4390" xr:uid="{04B36E1F-9285-423F-8E88-A5D8D93321E3}"/>
    <cellStyle name="Comma 13 2 2 2 3 2 2" xfId="9516" xr:uid="{AF09DAEA-5B02-4F5E-A67A-7633519FB2BD}"/>
    <cellStyle name="Comma 13 2 2 2 3 2 2 2" xfId="24926" xr:uid="{98AEE134-9A12-4077-A113-BAE8E5811D2A}"/>
    <cellStyle name="Comma 13 2 2 2 3 2 3" xfId="14659" xr:uid="{E61F0F1A-6B24-4683-9AC2-021419A78FE8}"/>
    <cellStyle name="Comma 13 2 2 2 3 2 3 2" xfId="30069" xr:uid="{415F1836-29E0-4598-8DD5-247CC985B6CB}"/>
    <cellStyle name="Comma 13 2 2 2 3 2 4" xfId="19800" xr:uid="{3BA07129-96D8-4D33-A3B7-05B5325B5684}"/>
    <cellStyle name="Comma 13 2 2 2 3 3" xfId="6968" xr:uid="{EDDCAD3B-3033-4514-B0C5-DE590E80E250}"/>
    <cellStyle name="Comma 13 2 2 2 3 3 2" xfId="22378" xr:uid="{D87DF5A6-3F83-48F6-9C8D-BF1A3B8F6D01}"/>
    <cellStyle name="Comma 13 2 2 2 3 4" xfId="12111" xr:uid="{9D0A3235-FF23-4968-A357-DDFEFA0C65AA}"/>
    <cellStyle name="Comma 13 2 2 2 3 4 2" xfId="27521" xr:uid="{0AAE8E25-5DCB-4520-869B-8ADB56DADC4F}"/>
    <cellStyle name="Comma 13 2 2 2 3 5" xfId="17252" xr:uid="{C15F8528-D622-4959-936D-F2AC916FF100}"/>
    <cellStyle name="Comma 13 2 2 2 4" xfId="3139" xr:uid="{4A8DF827-D945-4590-8D1F-7EA69F847A75}"/>
    <cellStyle name="Comma 13 2 2 2 4 2" xfId="8265" xr:uid="{2BBDAF24-EDED-4F4D-A3B3-87BFDF4D78D4}"/>
    <cellStyle name="Comma 13 2 2 2 4 2 2" xfId="23675" xr:uid="{892407AE-DA84-470F-B045-FAA5EFBD40CA}"/>
    <cellStyle name="Comma 13 2 2 2 4 3" xfId="13408" xr:uid="{19EB59B0-F129-4851-888C-9E48E84BE17D}"/>
    <cellStyle name="Comma 13 2 2 2 4 3 2" xfId="28818" xr:uid="{50207E48-5EE5-479E-B900-4B9C3D56CB2C}"/>
    <cellStyle name="Comma 13 2 2 2 4 4" xfId="18549" xr:uid="{3BAD0139-CD78-4459-BEC2-D7A6ADCEFF5B}"/>
    <cellStyle name="Comma 13 2 2 2 5" xfId="5717" xr:uid="{042B3AEB-0AF6-4614-9501-FFE31EE081C8}"/>
    <cellStyle name="Comma 13 2 2 2 5 2" xfId="21127" xr:uid="{E927E2F9-9779-48A1-B620-589020319546}"/>
    <cellStyle name="Comma 13 2 2 2 6" xfId="10860" xr:uid="{F8ECE1D8-7401-4069-B11D-542167E18638}"/>
    <cellStyle name="Comma 13 2 2 2 6 2" xfId="26270" xr:uid="{C8AF277A-D1B0-4282-B264-1FB9CF5F863A}"/>
    <cellStyle name="Comma 13 2 2 2 7" xfId="16001" xr:uid="{788D06F5-2107-4863-B54E-C0697824DCA7}"/>
    <cellStyle name="Comma 13 2 2 3" xfId="886" xr:uid="{B6CD4F1E-8AE1-4266-965F-7751B3B2930E}"/>
    <cellStyle name="Comma 13 2 2 3 2" xfId="2138" xr:uid="{777A2493-2721-448B-B672-7BCAD28E4516}"/>
    <cellStyle name="Comma 13 2 2 3 2 2" xfId="4706" xr:uid="{0BCF99DB-3BF3-4F5F-BC0F-7FD7BFCA0ED0}"/>
    <cellStyle name="Comma 13 2 2 3 2 2 2" xfId="9832" xr:uid="{B1353505-7AB7-4411-B711-76D4382CAAEA}"/>
    <cellStyle name="Comma 13 2 2 3 2 2 2 2" xfId="25242" xr:uid="{D81BF312-26FC-4475-A732-7D5F9B63FFC4}"/>
    <cellStyle name="Comma 13 2 2 3 2 2 3" xfId="14975" xr:uid="{8DB92396-D425-4967-A636-5FE7569FE86C}"/>
    <cellStyle name="Comma 13 2 2 3 2 2 3 2" xfId="30385" xr:uid="{B7FC96D9-4A21-4842-8C0A-AEEC19EE0B02}"/>
    <cellStyle name="Comma 13 2 2 3 2 2 4" xfId="20116" xr:uid="{18D1FA8E-D8AD-4199-BEDB-5454F451E0CC}"/>
    <cellStyle name="Comma 13 2 2 3 2 3" xfId="7284" xr:uid="{9B16A918-DED6-47BE-9E1E-EF59908B4E50}"/>
    <cellStyle name="Comma 13 2 2 3 2 3 2" xfId="22694" xr:uid="{88B7DAF4-1BB1-4D71-A071-AC2E5ABE97AD}"/>
    <cellStyle name="Comma 13 2 2 3 2 4" xfId="12427" xr:uid="{CFB2E2E2-47B5-4B15-AE4A-8FA504912DB3}"/>
    <cellStyle name="Comma 13 2 2 3 2 4 2" xfId="27837" xr:uid="{33477A6A-2A3F-4606-B480-B53BED27C246}"/>
    <cellStyle name="Comma 13 2 2 3 2 5" xfId="17568" xr:uid="{5041A11F-D91F-414D-BDEF-326DCC22F1F5}"/>
    <cellStyle name="Comma 13 2 2 3 3" xfId="3455" xr:uid="{2A4BD49A-C30C-42E3-9C37-AFE5038923A5}"/>
    <cellStyle name="Comma 13 2 2 3 3 2" xfId="8581" xr:uid="{5CD87E63-0B72-4BF6-8A71-BAEABC23E851}"/>
    <cellStyle name="Comma 13 2 2 3 3 2 2" xfId="23991" xr:uid="{BD00B1B9-207A-4966-92C3-132B307B841C}"/>
    <cellStyle name="Comma 13 2 2 3 3 3" xfId="13724" xr:uid="{4992C791-5BDF-469A-9897-07907DFAC338}"/>
    <cellStyle name="Comma 13 2 2 3 3 3 2" xfId="29134" xr:uid="{6B53AD03-8A64-4453-9F62-2A281D9D01F1}"/>
    <cellStyle name="Comma 13 2 2 3 3 4" xfId="18865" xr:uid="{E04E2C50-F859-4592-81E8-907159E8B788}"/>
    <cellStyle name="Comma 13 2 2 3 4" xfId="6033" xr:uid="{CB7D8D6B-4A36-4BA4-A1F1-1222DBD9A5B4}"/>
    <cellStyle name="Comma 13 2 2 3 4 2" xfId="21443" xr:uid="{FA60AA07-D87A-4444-9AE6-0D3609D8A895}"/>
    <cellStyle name="Comma 13 2 2 3 5" xfId="11176" xr:uid="{6E7E2841-B3F7-4F47-B9E8-3995A19786C5}"/>
    <cellStyle name="Comma 13 2 2 3 5 2" xfId="26586" xr:uid="{51F1F9CC-6BC7-4BF7-BB30-3552C6D654B8}"/>
    <cellStyle name="Comma 13 2 2 3 6" xfId="16317" xr:uid="{DC992143-613B-44EE-8675-2F5EADBC8547}"/>
    <cellStyle name="Comma 13 2 2 4" xfId="1527" xr:uid="{AE26416B-7DA6-4760-851E-F2866A226371}"/>
    <cellStyle name="Comma 13 2 2 4 2" xfId="4095" xr:uid="{1CF12563-01A0-4B97-A295-978E52699371}"/>
    <cellStyle name="Comma 13 2 2 4 2 2" xfId="9221" xr:uid="{76E5B4F7-F94C-4914-9A35-CBA17286DE54}"/>
    <cellStyle name="Comma 13 2 2 4 2 2 2" xfId="24631" xr:uid="{F4B9BC3C-DC6D-41E7-8471-81117D0CF86B}"/>
    <cellStyle name="Comma 13 2 2 4 2 3" xfId="14364" xr:uid="{EC6923F1-D5EF-4B54-A569-6AC14B3DC6D5}"/>
    <cellStyle name="Comma 13 2 2 4 2 3 2" xfId="29774" xr:uid="{D7BA9FCF-02C0-4C2D-87F3-6D450F698ED4}"/>
    <cellStyle name="Comma 13 2 2 4 2 4" xfId="19505" xr:uid="{31528284-7493-423B-AE3E-5CFB9B06A442}"/>
    <cellStyle name="Comma 13 2 2 4 3" xfId="6673" xr:uid="{B26FBCDA-87FB-48BC-AE63-DC90C347EBA9}"/>
    <cellStyle name="Comma 13 2 2 4 3 2" xfId="22083" xr:uid="{A6C9A703-E902-4BFB-930D-817DCBA0C4E6}"/>
    <cellStyle name="Comma 13 2 2 4 4" xfId="11816" xr:uid="{90BF9CA9-3712-4851-B403-CE1AEC27D2A8}"/>
    <cellStyle name="Comma 13 2 2 4 4 2" xfId="27226" xr:uid="{F198C832-D035-4C28-9330-3D3BAD57A461}"/>
    <cellStyle name="Comma 13 2 2 4 5" xfId="16957" xr:uid="{2B0AFD3F-414F-4634-BC53-0ABCF660C337}"/>
    <cellStyle name="Comma 13 2 2 5" xfId="2844" xr:uid="{DACBB281-A15B-43C3-8DD8-066FE75046B1}"/>
    <cellStyle name="Comma 13 2 2 5 2" xfId="7970" xr:uid="{7B2032F7-A744-46F3-A789-6F5C54AB5E76}"/>
    <cellStyle name="Comma 13 2 2 5 2 2" xfId="23380" xr:uid="{A845B532-4AB6-40A8-85C5-599CDA3B0FDE}"/>
    <cellStyle name="Comma 13 2 2 5 3" xfId="13113" xr:uid="{0489E0CD-B479-451E-87F0-1BA68B83DE9B}"/>
    <cellStyle name="Comma 13 2 2 5 3 2" xfId="28523" xr:uid="{356E1EE7-8A2A-48EF-82F6-311D757F803B}"/>
    <cellStyle name="Comma 13 2 2 5 4" xfId="18254" xr:uid="{FF0DD37E-9562-478C-97A0-6831DE7F94C9}"/>
    <cellStyle name="Comma 13 2 2 6" xfId="5422" xr:uid="{61F03458-EFD9-4455-8CDC-19DDC3223D17}"/>
    <cellStyle name="Comma 13 2 2 6 2" xfId="20832" xr:uid="{E0B182EB-25EA-4093-8AA4-6BB300129F33}"/>
    <cellStyle name="Comma 13 2 2 7" xfId="10565" xr:uid="{D85012E7-0CE7-43EC-A2C9-5620AC8C5053}"/>
    <cellStyle name="Comma 13 2 2 7 2" xfId="25975" xr:uid="{55FC58A4-078A-4ACA-9E6B-DD8547B4AE6C}"/>
    <cellStyle name="Comma 13 2 2 8" xfId="15706" xr:uid="{517761AD-4747-4CB8-AE9E-842E17685877}"/>
    <cellStyle name="Comma 13 2 3" xfId="427" xr:uid="{FD9A1759-E0AF-4F32-80BC-74BA96CD153A}"/>
    <cellStyle name="Comma 13 2 3 2" xfId="1039" xr:uid="{95D7EA36-16E9-4340-ACC0-CBFFD09D82EC}"/>
    <cellStyle name="Comma 13 2 3 2 2" xfId="2291" xr:uid="{0CDAD573-C389-4617-BC0C-8C3B01C02BE8}"/>
    <cellStyle name="Comma 13 2 3 2 2 2" xfId="4859" xr:uid="{4BC40276-59EB-4532-AA83-2811AF822105}"/>
    <cellStyle name="Comma 13 2 3 2 2 2 2" xfId="9985" xr:uid="{B448909B-77B6-4D00-8129-677B3FDA327E}"/>
    <cellStyle name="Comma 13 2 3 2 2 2 2 2" xfId="25395" xr:uid="{88CB0837-2981-4007-8F30-14BE222AE61E}"/>
    <cellStyle name="Comma 13 2 3 2 2 2 3" xfId="15128" xr:uid="{D198B6CF-34F4-4B26-AA2D-34A411908246}"/>
    <cellStyle name="Comma 13 2 3 2 2 2 3 2" xfId="30538" xr:uid="{7719EF0B-CC6E-4652-92A2-1A58BAE2B43A}"/>
    <cellStyle name="Comma 13 2 3 2 2 2 4" xfId="20269" xr:uid="{D18EA8AB-42CF-4FAC-8C54-6685C323D250}"/>
    <cellStyle name="Comma 13 2 3 2 2 3" xfId="7437" xr:uid="{4DD1643F-FD96-4D16-B006-0BB498A66389}"/>
    <cellStyle name="Comma 13 2 3 2 2 3 2" xfId="22847" xr:uid="{189351DD-93CA-4609-ABE5-B8FC998CFFD7}"/>
    <cellStyle name="Comma 13 2 3 2 2 4" xfId="12580" xr:uid="{0C450C8F-7536-4BBF-A230-8B685C94A6B8}"/>
    <cellStyle name="Comma 13 2 3 2 2 4 2" xfId="27990" xr:uid="{D13E1315-A448-42F6-8274-7529FCE8A4E0}"/>
    <cellStyle name="Comma 13 2 3 2 2 5" xfId="17721" xr:uid="{FB1F7D79-2D3B-4907-9D40-6851E5C26675}"/>
    <cellStyle name="Comma 13 2 3 2 3" xfId="3608" xr:uid="{FCEA1D10-915A-4B7B-874D-CFF1E05D9938}"/>
    <cellStyle name="Comma 13 2 3 2 3 2" xfId="8734" xr:uid="{CB7E510E-F9BE-4517-A8A6-31E478ACF857}"/>
    <cellStyle name="Comma 13 2 3 2 3 2 2" xfId="24144" xr:uid="{37E20C33-0B14-4193-8FFB-236D2F7CA314}"/>
    <cellStyle name="Comma 13 2 3 2 3 3" xfId="13877" xr:uid="{E1CA218E-242E-4666-BB10-A554B4C427C3}"/>
    <cellStyle name="Comma 13 2 3 2 3 3 2" xfId="29287" xr:uid="{4D7E7E78-4EAB-47AC-91DB-CAD3FAA50674}"/>
    <cellStyle name="Comma 13 2 3 2 3 4" xfId="19018" xr:uid="{0AB202A5-41A9-491F-94A0-A7BFA7FD3459}"/>
    <cellStyle name="Comma 13 2 3 2 4" xfId="6186" xr:uid="{98012DE0-4367-41F3-8933-F7281011FB60}"/>
    <cellStyle name="Comma 13 2 3 2 4 2" xfId="21596" xr:uid="{DD26AEC9-5B97-4CE2-ABF2-63CFE124B385}"/>
    <cellStyle name="Comma 13 2 3 2 5" xfId="11329" xr:uid="{0F4C1759-17D5-4C5B-BDDA-9AAF08963DDF}"/>
    <cellStyle name="Comma 13 2 3 2 5 2" xfId="26739" xr:uid="{CEEE3D6D-E46E-4469-9795-6D386AABB9BD}"/>
    <cellStyle name="Comma 13 2 3 2 6" xfId="16470" xr:uid="{72A20657-B07E-4D33-842E-AC3CC6402C6A}"/>
    <cellStyle name="Comma 13 2 3 3" xfId="1680" xr:uid="{EDECF6AD-B1EC-4D39-8026-01D3DA2520CF}"/>
    <cellStyle name="Comma 13 2 3 3 2" xfId="4248" xr:uid="{3067201A-9BDB-4198-B756-C1095339BE31}"/>
    <cellStyle name="Comma 13 2 3 3 2 2" xfId="9374" xr:uid="{9412B78C-1B88-4452-A6F8-864CFD1E3714}"/>
    <cellStyle name="Comma 13 2 3 3 2 2 2" xfId="24784" xr:uid="{8B74E056-03D3-449E-9738-68884D9A7994}"/>
    <cellStyle name="Comma 13 2 3 3 2 3" xfId="14517" xr:uid="{CB85A29C-F7FF-45AD-BD49-4356EAAAEED3}"/>
    <cellStyle name="Comma 13 2 3 3 2 3 2" xfId="29927" xr:uid="{1A385F52-C761-4D92-AA27-60F49705198E}"/>
    <cellStyle name="Comma 13 2 3 3 2 4" xfId="19658" xr:uid="{FA1229B7-A9C5-4ECC-BDBC-0BB022DA1D5D}"/>
    <cellStyle name="Comma 13 2 3 3 3" xfId="6826" xr:uid="{F2D88507-4EFC-44DA-B020-D1B0D2CC9470}"/>
    <cellStyle name="Comma 13 2 3 3 3 2" xfId="22236" xr:uid="{C79F1F65-7434-4F51-81A1-0164B4888E37}"/>
    <cellStyle name="Comma 13 2 3 3 4" xfId="11969" xr:uid="{25FB7D4B-1686-493F-8FC1-097AF6BC0076}"/>
    <cellStyle name="Comma 13 2 3 3 4 2" xfId="27379" xr:uid="{EF791B4F-17FF-4F4C-8F71-D506B57297DB}"/>
    <cellStyle name="Comma 13 2 3 3 5" xfId="17110" xr:uid="{A49AFFB4-A5B6-44A2-98D9-05C6F7884162}"/>
    <cellStyle name="Comma 13 2 3 4" xfId="2997" xr:uid="{684A365B-E0B4-44F8-AFFA-EB3435487554}"/>
    <cellStyle name="Comma 13 2 3 4 2" xfId="8123" xr:uid="{974DE53A-5617-4DBB-AF72-DBD61B0AEDAC}"/>
    <cellStyle name="Comma 13 2 3 4 2 2" xfId="23533" xr:uid="{2BE552C7-4E49-48C7-AE8D-3FDB6175B58D}"/>
    <cellStyle name="Comma 13 2 3 4 3" xfId="13266" xr:uid="{2C79697D-824C-4897-A84E-A731291AEFA6}"/>
    <cellStyle name="Comma 13 2 3 4 3 2" xfId="28676" xr:uid="{D04202E8-CBC7-4416-AE9F-14C60BEDB9D5}"/>
    <cellStyle name="Comma 13 2 3 4 4" xfId="18407" xr:uid="{E0C4C8C0-6F33-464D-900F-94779E72BA1E}"/>
    <cellStyle name="Comma 13 2 3 5" xfId="5575" xr:uid="{A4EE2A5E-CC82-4AF5-8F64-EABF98A7E3CE}"/>
    <cellStyle name="Comma 13 2 3 5 2" xfId="20985" xr:uid="{01B9A4D7-88EE-4393-9B8D-859E85E51800}"/>
    <cellStyle name="Comma 13 2 3 6" xfId="10718" xr:uid="{932784CC-A7C4-4F7C-9F66-2810E02A5098}"/>
    <cellStyle name="Comma 13 2 3 6 2" xfId="26128" xr:uid="{B481A923-9E9D-4E65-BCC9-11028826480F}"/>
    <cellStyle name="Comma 13 2 3 7" xfId="15859" xr:uid="{ADF7F6E0-3212-47BF-B6DC-DDE7B8A5C989}"/>
    <cellStyle name="Comma 13 2 4" xfId="744" xr:uid="{1207BFA7-7A75-41FB-BE5D-D9AB31175EA8}"/>
    <cellStyle name="Comma 13 2 4 2" xfId="1996" xr:uid="{0EE124F1-813D-45CB-AE6C-83B79699448C}"/>
    <cellStyle name="Comma 13 2 4 2 2" xfId="4564" xr:uid="{C84DF32C-089C-4A60-9EAD-979B4A0E69CB}"/>
    <cellStyle name="Comma 13 2 4 2 2 2" xfId="9690" xr:uid="{B9A92A8D-9F64-486F-B5B6-C298EDF40A88}"/>
    <cellStyle name="Comma 13 2 4 2 2 2 2" xfId="25100" xr:uid="{6CBC8D57-4148-4945-BC47-80ACE6DED777}"/>
    <cellStyle name="Comma 13 2 4 2 2 3" xfId="14833" xr:uid="{9D8A4842-D106-49B7-9E0C-CE1B651C4D99}"/>
    <cellStyle name="Comma 13 2 4 2 2 3 2" xfId="30243" xr:uid="{CD54E834-76CA-4428-859B-0A1CC6A126F7}"/>
    <cellStyle name="Comma 13 2 4 2 2 4" xfId="19974" xr:uid="{B639AFAF-5552-407B-AC18-B0DBFD784475}"/>
    <cellStyle name="Comma 13 2 4 2 3" xfId="7142" xr:uid="{FEBA5D4F-3401-430C-BFD0-FFD04DC7AC3D}"/>
    <cellStyle name="Comma 13 2 4 2 3 2" xfId="22552" xr:uid="{7269D22E-8FD6-4463-A43F-AFE269063277}"/>
    <cellStyle name="Comma 13 2 4 2 4" xfId="12285" xr:uid="{EFD954AF-7B90-4023-AB59-3156CFE5BF22}"/>
    <cellStyle name="Comma 13 2 4 2 4 2" xfId="27695" xr:uid="{DCFA6676-9BBA-4550-BD9B-78846ED888B6}"/>
    <cellStyle name="Comma 13 2 4 2 5" xfId="17426" xr:uid="{4B1E7A3F-D339-4296-919B-780DCD4C8D08}"/>
    <cellStyle name="Comma 13 2 4 3" xfId="3313" xr:uid="{F6D4DEB7-951C-4E44-B388-B6C7A8E4D873}"/>
    <cellStyle name="Comma 13 2 4 3 2" xfId="8439" xr:uid="{BACE84DE-5163-46DA-BE81-E8F48424B307}"/>
    <cellStyle name="Comma 13 2 4 3 2 2" xfId="23849" xr:uid="{BA2731F7-2FED-48BD-ABB7-F75FAE640232}"/>
    <cellStyle name="Comma 13 2 4 3 3" xfId="13582" xr:uid="{7A9747AD-5396-49B0-88D5-EB5D53E6CD78}"/>
    <cellStyle name="Comma 13 2 4 3 3 2" xfId="28992" xr:uid="{AF11CA6B-762D-4D08-814C-A76A6C3177D6}"/>
    <cellStyle name="Comma 13 2 4 3 4" xfId="18723" xr:uid="{0DF58623-A348-4C11-A1BA-7D5C847483FD}"/>
    <cellStyle name="Comma 13 2 4 4" xfId="5891" xr:uid="{5F1D3325-BCC9-4165-9ECB-BDFE74FE5DFC}"/>
    <cellStyle name="Comma 13 2 4 4 2" xfId="21301" xr:uid="{1E3A5757-B262-494C-AEC2-44C29201226D}"/>
    <cellStyle name="Comma 13 2 4 5" xfId="11034" xr:uid="{8811E92C-833B-47A7-BF60-DC3E782931DA}"/>
    <cellStyle name="Comma 13 2 4 5 2" xfId="26444" xr:uid="{C613B01D-A279-444E-B37D-20A66D277255}"/>
    <cellStyle name="Comma 13 2 4 6" xfId="16175" xr:uid="{1F61D96B-3F06-42A8-8C77-E989C8337FCE}"/>
    <cellStyle name="Comma 13 2 5" xfId="1385" xr:uid="{12BB71CD-7B3B-448E-8366-85C066F026E8}"/>
    <cellStyle name="Comma 13 2 5 2" xfId="3953" xr:uid="{DBF5E142-B14C-447F-AF7B-057789AADC9D}"/>
    <cellStyle name="Comma 13 2 5 2 2" xfId="9079" xr:uid="{6C3574EA-7EA3-43BA-A4DC-43397772500B}"/>
    <cellStyle name="Comma 13 2 5 2 2 2" xfId="24489" xr:uid="{1CFC3AE1-679C-40C5-862C-CF0107D6AAEB}"/>
    <cellStyle name="Comma 13 2 5 2 3" xfId="14222" xr:uid="{D1385965-C3B4-4856-8723-5D9C86C4018A}"/>
    <cellStyle name="Comma 13 2 5 2 3 2" xfId="29632" xr:uid="{E7063B9E-5060-47E7-B2B2-50FCD68D5487}"/>
    <cellStyle name="Comma 13 2 5 2 4" xfId="19363" xr:uid="{B0DCBF22-70CF-48A4-9E32-46171A1CFD9D}"/>
    <cellStyle name="Comma 13 2 5 3" xfId="6531" xr:uid="{3A9195EC-5925-4854-A5D1-C9072B7BB558}"/>
    <cellStyle name="Comma 13 2 5 3 2" xfId="21941" xr:uid="{649842E1-B2F0-4544-B209-BA58F72AE16E}"/>
    <cellStyle name="Comma 13 2 5 4" xfId="11674" xr:uid="{9B57D6F6-6CD8-4E3C-8938-DE93602CEE4B}"/>
    <cellStyle name="Comma 13 2 5 4 2" xfId="27084" xr:uid="{4B1F66FC-8276-4567-97FD-C7738ABD7341}"/>
    <cellStyle name="Comma 13 2 5 5" xfId="16815" xr:uid="{41365DB0-C83D-4732-BEF4-9939A0E4C631}"/>
    <cellStyle name="Comma 13 2 6" xfId="2590" xr:uid="{B54E510F-DBCE-4DD7-A700-51335827DA7C}"/>
    <cellStyle name="Comma 13 2 6 2" xfId="5140" xr:uid="{0005CCD6-5163-47D7-B4D3-6DC36DF93A3A}"/>
    <cellStyle name="Comma 13 2 6 2 2" xfId="10266" xr:uid="{3A286B39-D16B-465C-8002-412CF964E45A}"/>
    <cellStyle name="Comma 13 2 6 2 2 2" xfId="25676" xr:uid="{C276C177-A300-4C55-901F-5C2AAC94B976}"/>
    <cellStyle name="Comma 13 2 6 2 3" xfId="15409" xr:uid="{205DBD20-166C-4E39-B58E-F60F6B963CBF}"/>
    <cellStyle name="Comma 13 2 6 2 3 2" xfId="30819" xr:uid="{A0DBB9DB-EA5B-4F86-ADDC-1F37432EAD74}"/>
    <cellStyle name="Comma 13 2 6 2 4" xfId="20550" xr:uid="{9E2C57D1-59FA-4581-86F5-CB82F9A47CBF}"/>
    <cellStyle name="Comma 13 2 6 3" xfId="7718" xr:uid="{664EDFCE-21D3-43F6-844E-C73BB2F25460}"/>
    <cellStyle name="Comma 13 2 6 3 2" xfId="23128" xr:uid="{DA4641F4-37D3-443F-A35C-6F33FBF94694}"/>
    <cellStyle name="Comma 13 2 6 4" xfId="12861" xr:uid="{35723664-9738-465D-8848-CB67A1D87C7A}"/>
    <cellStyle name="Comma 13 2 6 4 2" xfId="28271" xr:uid="{4DC4D85D-9DAD-42B3-8B5D-01FC7BB349B9}"/>
    <cellStyle name="Comma 13 2 6 5" xfId="18002" xr:uid="{F6BD8132-B801-4937-9E99-3CE85F1B3938}"/>
    <cellStyle name="Comma 13 2 7" xfId="2702" xr:uid="{4153F7A0-7822-4007-8F47-17C233655DD4}"/>
    <cellStyle name="Comma 13 2 7 2" xfId="7828" xr:uid="{AE113CB6-EC6A-49F3-8C2F-C453351AD70D}"/>
    <cellStyle name="Comma 13 2 7 2 2" xfId="23238" xr:uid="{098E89BF-73D9-4706-96E4-4CC18264F0B6}"/>
    <cellStyle name="Comma 13 2 7 3" xfId="12971" xr:uid="{17E46535-DBEC-4613-9FF5-B5A02DECF785}"/>
    <cellStyle name="Comma 13 2 7 3 2" xfId="28381" xr:uid="{A380DE6A-68A5-45B0-B3F4-F913E7869295}"/>
    <cellStyle name="Comma 13 2 7 4" xfId="18112" xr:uid="{7FA954BC-3DD4-4542-A335-C1B7F38EB0E4}"/>
    <cellStyle name="Comma 13 2 8" xfId="5280" xr:uid="{418B34FA-9867-4DAD-A590-213CF37BC7F5}"/>
    <cellStyle name="Comma 13 2 8 2" xfId="20690" xr:uid="{21F39997-73DF-4F53-B0F6-738162A05ABD}"/>
    <cellStyle name="Comma 13 2 9" xfId="10423" xr:uid="{4EEB6906-14C6-47A9-857B-65B1412A442E}"/>
    <cellStyle name="Comma 13 2 9 2" xfId="25833" xr:uid="{20D23813-7C26-4AFE-908D-71C64038829A}"/>
    <cellStyle name="Comma 13 3" xfId="200" xr:uid="{DD3C1374-9818-4700-A66B-EC5F612BB52E}"/>
    <cellStyle name="Comma 13 3 2" xfId="497" xr:uid="{E107A9EB-9841-4F67-A92B-B74F96D3662E}"/>
    <cellStyle name="Comma 13 3 2 2" xfId="1109" xr:uid="{07B2B302-64B2-4DC9-975A-7BB05E519DA0}"/>
    <cellStyle name="Comma 13 3 2 2 2" xfId="2361" xr:uid="{4129AAF7-37BE-4641-ACF3-D91503678490}"/>
    <cellStyle name="Comma 13 3 2 2 2 2" xfId="4929" xr:uid="{C12ABCDB-59DF-4FB5-A53F-159D73160C6E}"/>
    <cellStyle name="Comma 13 3 2 2 2 2 2" xfId="10055" xr:uid="{43E7C80A-5F35-4DE0-9A73-6FC7A43ABBC2}"/>
    <cellStyle name="Comma 13 3 2 2 2 2 2 2" xfId="25465" xr:uid="{BAB3C270-B448-49A9-B0E5-C0BDE9A32CD0}"/>
    <cellStyle name="Comma 13 3 2 2 2 2 3" xfId="15198" xr:uid="{4149728F-B6DD-4827-943E-CC7E88A996AA}"/>
    <cellStyle name="Comma 13 3 2 2 2 2 3 2" xfId="30608" xr:uid="{34CCD7D7-28A4-41F7-9CE6-876F508C1DD4}"/>
    <cellStyle name="Comma 13 3 2 2 2 2 4" xfId="20339" xr:uid="{B7ECF7EC-52F7-497A-818B-B135DD276BFE}"/>
    <cellStyle name="Comma 13 3 2 2 2 3" xfId="7507" xr:uid="{7894F4CD-BD3A-4664-B1A9-26832546CF54}"/>
    <cellStyle name="Comma 13 3 2 2 2 3 2" xfId="22917" xr:uid="{B7116303-E8A0-4B3A-84EB-58A7C098FE6A}"/>
    <cellStyle name="Comma 13 3 2 2 2 4" xfId="12650" xr:uid="{293C9BD9-D627-45AD-AA89-1958A666377E}"/>
    <cellStyle name="Comma 13 3 2 2 2 4 2" xfId="28060" xr:uid="{D40B00CA-A9C0-4711-A8FD-09388C09EBAD}"/>
    <cellStyle name="Comma 13 3 2 2 2 5" xfId="17791" xr:uid="{4EC3EC6B-FA4B-4F67-86B1-8AC8BA7E66D0}"/>
    <cellStyle name="Comma 13 3 2 2 3" xfId="3678" xr:uid="{E4DA953B-8AE0-45E1-B5FD-FD746C810C8A}"/>
    <cellStyle name="Comma 13 3 2 2 3 2" xfId="8804" xr:uid="{6829D860-98ED-47D1-ABD0-A6A0BA3E0707}"/>
    <cellStyle name="Comma 13 3 2 2 3 2 2" xfId="24214" xr:uid="{C5A6078F-B66A-4D3E-BB4D-8F3B2667258F}"/>
    <cellStyle name="Comma 13 3 2 2 3 3" xfId="13947" xr:uid="{E75200F4-3801-44E3-9814-257A04ACE640}"/>
    <cellStyle name="Comma 13 3 2 2 3 3 2" xfId="29357" xr:uid="{326E13A7-3F4B-49AE-8A9D-C73BA5693969}"/>
    <cellStyle name="Comma 13 3 2 2 3 4" xfId="19088" xr:uid="{5DD3494C-B128-488E-9C3A-BC6872092A0E}"/>
    <cellStyle name="Comma 13 3 2 2 4" xfId="6256" xr:uid="{23CDCF9B-655B-485E-BC5D-3A43E348F488}"/>
    <cellStyle name="Comma 13 3 2 2 4 2" xfId="21666" xr:uid="{C7E67B94-8E25-4453-A607-A348E361F1D4}"/>
    <cellStyle name="Comma 13 3 2 2 5" xfId="11399" xr:uid="{EF6FE753-56DD-4447-9B37-49688B9079A9}"/>
    <cellStyle name="Comma 13 3 2 2 5 2" xfId="26809" xr:uid="{CE45A31A-8F31-47C8-8252-6C718AC124E0}"/>
    <cellStyle name="Comma 13 3 2 2 6" xfId="16540" xr:uid="{8BD9A365-1BC5-4D82-88E4-202A829F1B42}"/>
    <cellStyle name="Comma 13 3 2 3" xfId="1750" xr:uid="{DAB5BB14-669C-4DF4-AFB7-69EBF98AB950}"/>
    <cellStyle name="Comma 13 3 2 3 2" xfId="4318" xr:uid="{50A73B44-644D-488C-8ED3-36FB2EFC67BC}"/>
    <cellStyle name="Comma 13 3 2 3 2 2" xfId="9444" xr:uid="{28AE42EF-6390-44EE-8ABE-16B8461C690E}"/>
    <cellStyle name="Comma 13 3 2 3 2 2 2" xfId="24854" xr:uid="{9B108337-1529-4265-BCFF-B80B31077E57}"/>
    <cellStyle name="Comma 13 3 2 3 2 3" xfId="14587" xr:uid="{64340DAC-F167-4DAB-8BB0-292DE026B965}"/>
    <cellStyle name="Comma 13 3 2 3 2 3 2" xfId="29997" xr:uid="{878E613F-3502-48A1-9344-166F2EAFE6B9}"/>
    <cellStyle name="Comma 13 3 2 3 2 4" xfId="19728" xr:uid="{C72EDFF9-2CAC-484F-9676-1E75CAEC70E2}"/>
    <cellStyle name="Comma 13 3 2 3 3" xfId="6896" xr:uid="{65E0EA85-74E9-4350-A386-496715F440FF}"/>
    <cellStyle name="Comma 13 3 2 3 3 2" xfId="22306" xr:uid="{01355953-1588-4776-B648-746EC5B0E5D0}"/>
    <cellStyle name="Comma 13 3 2 3 4" xfId="12039" xr:uid="{E82EE076-4597-44F1-BC72-0F9139AE86C8}"/>
    <cellStyle name="Comma 13 3 2 3 4 2" xfId="27449" xr:uid="{9BFB19A8-36BE-4F7A-9841-21963B4D5B30}"/>
    <cellStyle name="Comma 13 3 2 3 5" xfId="17180" xr:uid="{FF1E89D3-A651-4478-A29E-D3A6BE7C9938}"/>
    <cellStyle name="Comma 13 3 2 4" xfId="3067" xr:uid="{3CDB4C11-E6CC-4279-9793-104C2C2C4693}"/>
    <cellStyle name="Comma 13 3 2 4 2" xfId="8193" xr:uid="{F4820385-1F4F-419E-BF65-F0B0CE3EA454}"/>
    <cellStyle name="Comma 13 3 2 4 2 2" xfId="23603" xr:uid="{902B7AE8-9D97-46A2-B217-D0EA5131E0AF}"/>
    <cellStyle name="Comma 13 3 2 4 3" xfId="13336" xr:uid="{36BCF28D-6CC6-484E-9F58-221F840AE953}"/>
    <cellStyle name="Comma 13 3 2 4 3 2" xfId="28746" xr:uid="{1F2D4B38-6C12-4BB2-BD08-8AC2BFBCBD6E}"/>
    <cellStyle name="Comma 13 3 2 4 4" xfId="18477" xr:uid="{2A91E763-ECE4-4B8D-B487-86AD1F39E66E}"/>
    <cellStyle name="Comma 13 3 2 5" xfId="5645" xr:uid="{BE1929A2-99AE-491E-9877-58AFCE339D2E}"/>
    <cellStyle name="Comma 13 3 2 5 2" xfId="21055" xr:uid="{06F19AD5-7D5C-45B7-81D3-DD7C93C46AB0}"/>
    <cellStyle name="Comma 13 3 2 6" xfId="10788" xr:uid="{A560A8A0-3AB5-4EE7-81E3-24CD8A314BF4}"/>
    <cellStyle name="Comma 13 3 2 6 2" xfId="26198" xr:uid="{4EE061AB-6614-4104-AF5D-8CF9AD37322E}"/>
    <cellStyle name="Comma 13 3 2 7" xfId="15929" xr:uid="{E6B0999D-3387-4A39-A274-D7A4A19DE1EB}"/>
    <cellStyle name="Comma 13 3 3" xfId="814" xr:uid="{CE4C69B4-0742-4E72-BF47-7D17552C6630}"/>
    <cellStyle name="Comma 13 3 3 2" xfId="2066" xr:uid="{CC70E4F5-80A9-4F61-B009-CF1C77C40457}"/>
    <cellStyle name="Comma 13 3 3 2 2" xfId="4634" xr:uid="{B4647155-82EA-4C1C-82D3-3048A20625FC}"/>
    <cellStyle name="Comma 13 3 3 2 2 2" xfId="9760" xr:uid="{427ED8D4-6AC0-4D1D-8A85-F242BF37D459}"/>
    <cellStyle name="Comma 13 3 3 2 2 2 2" xfId="25170" xr:uid="{DA686C1B-5616-4EE8-ACE3-542F9E69E72E}"/>
    <cellStyle name="Comma 13 3 3 2 2 3" xfId="14903" xr:uid="{10B0A7B8-39D9-423B-9834-7B4F69344ED8}"/>
    <cellStyle name="Comma 13 3 3 2 2 3 2" xfId="30313" xr:uid="{5E70C0C2-5B07-458A-99FF-7D6AB62A28A4}"/>
    <cellStyle name="Comma 13 3 3 2 2 4" xfId="20044" xr:uid="{8650797D-4D43-4256-A554-33D43C992290}"/>
    <cellStyle name="Comma 13 3 3 2 3" xfId="7212" xr:uid="{61956D42-57C0-46E3-B7BF-A42B45D77155}"/>
    <cellStyle name="Comma 13 3 3 2 3 2" xfId="22622" xr:uid="{BBCF39A7-7EE7-4332-9657-9B2E232B450B}"/>
    <cellStyle name="Comma 13 3 3 2 4" xfId="12355" xr:uid="{07187652-169A-48C6-8165-ED3CFE48B883}"/>
    <cellStyle name="Comma 13 3 3 2 4 2" xfId="27765" xr:uid="{94512373-4810-4497-A842-8BA114B9322F}"/>
    <cellStyle name="Comma 13 3 3 2 5" xfId="17496" xr:uid="{0CCACE75-8BFF-4CF4-A71F-20FCF1A8D5F1}"/>
    <cellStyle name="Comma 13 3 3 3" xfId="3383" xr:uid="{352C7777-2F82-4887-A723-DEEC1FED3653}"/>
    <cellStyle name="Comma 13 3 3 3 2" xfId="8509" xr:uid="{E79697D7-624B-4C21-946A-E19F74658EC2}"/>
    <cellStyle name="Comma 13 3 3 3 2 2" xfId="23919" xr:uid="{439FF736-0170-4EA2-8985-52BF16E58803}"/>
    <cellStyle name="Comma 13 3 3 3 3" xfId="13652" xr:uid="{68C7FBC6-BF9C-4F4D-B602-38778AC37F60}"/>
    <cellStyle name="Comma 13 3 3 3 3 2" xfId="29062" xr:uid="{0BE47C8F-3641-4539-AEAD-38AC5F1B4D62}"/>
    <cellStyle name="Comma 13 3 3 3 4" xfId="18793" xr:uid="{E4E140D3-62B1-4A1A-8540-267B91E7CF61}"/>
    <cellStyle name="Comma 13 3 3 4" xfId="5961" xr:uid="{25F349A5-A01D-4FAD-AD11-A72C6ADB4248}"/>
    <cellStyle name="Comma 13 3 3 4 2" xfId="21371" xr:uid="{C77EBC1F-E27D-45FC-B388-8D783833385F}"/>
    <cellStyle name="Comma 13 3 3 5" xfId="11104" xr:uid="{68393327-0D63-4DA8-9433-04C10E2C4B19}"/>
    <cellStyle name="Comma 13 3 3 5 2" xfId="26514" xr:uid="{D09A38AD-6BF9-4AF5-A573-F92318F864E4}"/>
    <cellStyle name="Comma 13 3 3 6" xfId="16245" xr:uid="{B493EBC2-A3A7-483D-9685-B3A5D783634D}"/>
    <cellStyle name="Comma 13 3 4" xfId="1455" xr:uid="{9DE2641A-7A07-409B-8D45-15092A6F2745}"/>
    <cellStyle name="Comma 13 3 4 2" xfId="4023" xr:uid="{526788F5-AF4C-46D4-9331-11F762620615}"/>
    <cellStyle name="Comma 13 3 4 2 2" xfId="9149" xr:uid="{6DCEA245-E9FE-41E6-96FD-DB75AAF37653}"/>
    <cellStyle name="Comma 13 3 4 2 2 2" xfId="24559" xr:uid="{CEFE6E6D-DCD5-4B08-8792-79E2EB3ACBC7}"/>
    <cellStyle name="Comma 13 3 4 2 3" xfId="14292" xr:uid="{E91003C5-9B72-4954-B439-2978CB9FD432}"/>
    <cellStyle name="Comma 13 3 4 2 3 2" xfId="29702" xr:uid="{1507423B-6C6E-44A0-8B8C-0F89269A1BC3}"/>
    <cellStyle name="Comma 13 3 4 2 4" xfId="19433" xr:uid="{FE5F55FE-AF52-4AD4-8C45-EC11B232ECCD}"/>
    <cellStyle name="Comma 13 3 4 3" xfId="6601" xr:uid="{307CCDA9-402C-430C-A3F0-4560A6F6C0CE}"/>
    <cellStyle name="Comma 13 3 4 3 2" xfId="22011" xr:uid="{C4234BB9-8963-4039-991D-70DA8F935BD1}"/>
    <cellStyle name="Comma 13 3 4 4" xfId="11744" xr:uid="{137A7A9B-542A-4473-BF09-71DF4ACA4479}"/>
    <cellStyle name="Comma 13 3 4 4 2" xfId="27154" xr:uid="{DC6008CD-B8FE-4C74-B44F-E016CFE416BF}"/>
    <cellStyle name="Comma 13 3 4 5" xfId="16885" xr:uid="{B82DC4FB-A94A-41A8-B16B-8296F3346DBF}"/>
    <cellStyle name="Comma 13 3 5" xfId="2772" xr:uid="{F0A2156B-25FD-4EF3-BC8F-E67522526E4A}"/>
    <cellStyle name="Comma 13 3 5 2" xfId="7898" xr:uid="{88DBCCF9-9E69-411E-8616-CE055CCF0846}"/>
    <cellStyle name="Comma 13 3 5 2 2" xfId="23308" xr:uid="{CC280C37-D3C3-4ED9-ACCF-CB099B70985B}"/>
    <cellStyle name="Comma 13 3 5 3" xfId="13041" xr:uid="{0F26A386-CCE1-4BFB-BC67-88B56054ECAB}"/>
    <cellStyle name="Comma 13 3 5 3 2" xfId="28451" xr:uid="{06832E25-852B-4F16-B4DD-94A40BE83F86}"/>
    <cellStyle name="Comma 13 3 5 4" xfId="18182" xr:uid="{4B9CB41C-4AC5-42EE-AEFA-12765B40854B}"/>
    <cellStyle name="Comma 13 3 6" xfId="5350" xr:uid="{A7F271E7-A771-4CE0-BFF1-C4D9A3358AC8}"/>
    <cellStyle name="Comma 13 3 6 2" xfId="20760" xr:uid="{CB048CF1-E926-4CC3-8525-5287E078F3CF}"/>
    <cellStyle name="Comma 13 3 7" xfId="10493" xr:uid="{5A3C8FE5-D1C5-4ECD-849A-16CCD7E5C905}"/>
    <cellStyle name="Comma 13 3 7 2" xfId="25903" xr:uid="{58244EED-EEA3-4653-AA1D-4E9C045C262D}"/>
    <cellStyle name="Comma 13 3 8" xfId="15634" xr:uid="{A3EF8DAE-1D98-4930-9A1B-870023449757}"/>
    <cellStyle name="Comma 13 4" xfId="355" xr:uid="{DBC3A22D-C9DE-4840-8A1E-56035C2F4CC6}"/>
    <cellStyle name="Comma 13 4 2" xfId="967" xr:uid="{95EC1B47-9353-4D07-BD1A-BCFC684348D0}"/>
    <cellStyle name="Comma 13 4 2 2" xfId="2219" xr:uid="{3C09578D-7DBE-4334-BEED-53EBB65F2B79}"/>
    <cellStyle name="Comma 13 4 2 2 2" xfId="4787" xr:uid="{81F6D912-9548-4BA2-BBC6-9BD03A17DB20}"/>
    <cellStyle name="Comma 13 4 2 2 2 2" xfId="9913" xr:uid="{48F06273-B03B-4B7E-A109-DFCED5ECB5CC}"/>
    <cellStyle name="Comma 13 4 2 2 2 2 2" xfId="25323" xr:uid="{2DE3AC76-2A8A-4F24-B084-3D200804A98C}"/>
    <cellStyle name="Comma 13 4 2 2 2 3" xfId="15056" xr:uid="{8EB533E1-D2B3-4F16-B18A-E4EB137E6D4A}"/>
    <cellStyle name="Comma 13 4 2 2 2 3 2" xfId="30466" xr:uid="{808E9777-3640-4FE8-9187-0192C2F442F5}"/>
    <cellStyle name="Comma 13 4 2 2 2 4" xfId="20197" xr:uid="{F54013F8-4E41-4415-BA38-9DEAD6B29709}"/>
    <cellStyle name="Comma 13 4 2 2 3" xfId="7365" xr:uid="{B291F09C-42DB-455F-B4F0-618AEAE5004A}"/>
    <cellStyle name="Comma 13 4 2 2 3 2" xfId="22775" xr:uid="{C57D723B-9F9C-4A57-BB0C-0195AFFCF302}"/>
    <cellStyle name="Comma 13 4 2 2 4" xfId="12508" xr:uid="{CD05AFD5-09C8-4891-9D01-9E62B9CFC6C1}"/>
    <cellStyle name="Comma 13 4 2 2 4 2" xfId="27918" xr:uid="{A5D2F530-486F-40B5-AA87-E728D6FC26C4}"/>
    <cellStyle name="Comma 13 4 2 2 5" xfId="17649" xr:uid="{D3BFD12D-E023-4EFF-80D7-33BC230890CB}"/>
    <cellStyle name="Comma 13 4 2 3" xfId="3536" xr:uid="{05BC275E-053D-4C69-ABEB-560CCAC8B172}"/>
    <cellStyle name="Comma 13 4 2 3 2" xfId="8662" xr:uid="{77C0575B-55BF-4029-A3B0-0FCEBFE849E6}"/>
    <cellStyle name="Comma 13 4 2 3 2 2" xfId="24072" xr:uid="{66B2C2BC-8338-49D0-915B-51BD46EE12C6}"/>
    <cellStyle name="Comma 13 4 2 3 3" xfId="13805" xr:uid="{6FA82D97-0B11-42CF-91EC-7BDD072747CE}"/>
    <cellStyle name="Comma 13 4 2 3 3 2" xfId="29215" xr:uid="{228DD3B5-039D-4E59-83A8-EF651E1CAF06}"/>
    <cellStyle name="Comma 13 4 2 3 4" xfId="18946" xr:uid="{5AA7BA0C-7EC4-4016-B734-500CF1F23094}"/>
    <cellStyle name="Comma 13 4 2 4" xfId="6114" xr:uid="{D674F2AD-70D8-4E49-B1C8-984232E61758}"/>
    <cellStyle name="Comma 13 4 2 4 2" xfId="21524" xr:uid="{61F8BFBB-2F64-4ECC-AF24-AB7BDC4DD657}"/>
    <cellStyle name="Comma 13 4 2 5" xfId="11257" xr:uid="{9D13AA21-5062-44C6-9F92-9BA5BFE11822}"/>
    <cellStyle name="Comma 13 4 2 5 2" xfId="26667" xr:uid="{989BB542-4207-4D8B-B8A4-49414EBF2406}"/>
    <cellStyle name="Comma 13 4 2 6" xfId="16398" xr:uid="{487B5EBA-34A3-4E56-B046-12BE452ECF12}"/>
    <cellStyle name="Comma 13 4 3" xfId="1608" xr:uid="{D93B16AF-858A-4A7C-BFCE-07EDFA88E008}"/>
    <cellStyle name="Comma 13 4 3 2" xfId="4176" xr:uid="{BACB2F7B-BE3A-4039-97CD-8EA4832706F0}"/>
    <cellStyle name="Comma 13 4 3 2 2" xfId="9302" xr:uid="{CB838808-E16C-4E6A-899A-3CE393542C9E}"/>
    <cellStyle name="Comma 13 4 3 2 2 2" xfId="24712" xr:uid="{9B1F6403-5DD2-424E-98C1-F968130601DC}"/>
    <cellStyle name="Comma 13 4 3 2 3" xfId="14445" xr:uid="{84CC2B95-C4DA-4A06-A82B-EBB113403AC7}"/>
    <cellStyle name="Comma 13 4 3 2 3 2" xfId="29855" xr:uid="{B5F8CBB0-F87D-4C40-BDAA-70BBB8AF9946}"/>
    <cellStyle name="Comma 13 4 3 2 4" xfId="19586" xr:uid="{D1004AF5-1164-47CC-A0A7-CDDB36B900B2}"/>
    <cellStyle name="Comma 13 4 3 3" xfId="6754" xr:uid="{5680760B-9C92-46F0-9B63-6BB136B7BB31}"/>
    <cellStyle name="Comma 13 4 3 3 2" xfId="22164" xr:uid="{806C5A75-7684-42A9-94AD-35C39AF4EF30}"/>
    <cellStyle name="Comma 13 4 3 4" xfId="11897" xr:uid="{B3B556E2-A43E-45FD-B6D9-CF92C7207CD0}"/>
    <cellStyle name="Comma 13 4 3 4 2" xfId="27307" xr:uid="{CFDA2283-4486-4352-A53A-E9B4282377AE}"/>
    <cellStyle name="Comma 13 4 3 5" xfId="17038" xr:uid="{E8C7DAE1-B085-41CF-80B1-4945723DF7DC}"/>
    <cellStyle name="Comma 13 4 4" xfId="2925" xr:uid="{067C9A1A-0984-45BC-B6DF-1DC85D6E23AD}"/>
    <cellStyle name="Comma 13 4 4 2" xfId="8051" xr:uid="{80D518AC-6865-4679-B9D2-B2B05541D1B2}"/>
    <cellStyle name="Comma 13 4 4 2 2" xfId="23461" xr:uid="{266232D7-3318-4A94-934D-7C811CD3920B}"/>
    <cellStyle name="Comma 13 4 4 3" xfId="13194" xr:uid="{EC1D701A-653E-4B03-9C4C-DA468EDBB913}"/>
    <cellStyle name="Comma 13 4 4 3 2" xfId="28604" xr:uid="{1061499B-D075-4267-87F2-E39A3937FAC4}"/>
    <cellStyle name="Comma 13 4 4 4" xfId="18335" xr:uid="{177DCB62-FD93-40E4-B250-0BF2C2FA096C}"/>
    <cellStyle name="Comma 13 4 5" xfId="5503" xr:uid="{8B02BEA4-BDAD-4F1A-99CC-83A8442069D3}"/>
    <cellStyle name="Comma 13 4 5 2" xfId="20913" xr:uid="{7BC2A0F1-681B-4740-A1C0-6C2CF21A7522}"/>
    <cellStyle name="Comma 13 4 6" xfId="10646" xr:uid="{343D7BC8-A507-4D37-A647-FDBC482C7628}"/>
    <cellStyle name="Comma 13 4 6 2" xfId="26056" xr:uid="{D2F3B1F0-63F5-420A-A67F-10A6149B63A3}"/>
    <cellStyle name="Comma 13 4 7" xfId="15787" xr:uid="{EF15B451-7712-4774-A757-412C26B5A7FC}"/>
    <cellStyle name="Comma 13 5" xfId="672" xr:uid="{E50452A7-AA8B-4DEE-8785-677000460693}"/>
    <cellStyle name="Comma 13 5 2" xfId="1924" xr:uid="{3C1BC5A8-B299-4E45-BD75-74E7CDD263A4}"/>
    <cellStyle name="Comma 13 5 2 2" xfId="4492" xr:uid="{E0269F6F-90EA-4659-8408-EF8FB745E529}"/>
    <cellStyle name="Comma 13 5 2 2 2" xfId="9618" xr:uid="{1D19B348-41A5-4C4E-A815-3907701B6AC1}"/>
    <cellStyle name="Comma 13 5 2 2 2 2" xfId="25028" xr:uid="{25BFE351-FB9B-41BC-8FF5-4B27114ED55D}"/>
    <cellStyle name="Comma 13 5 2 2 3" xfId="14761" xr:uid="{73453610-3CEC-41D3-8EFA-1915A95E1BF5}"/>
    <cellStyle name="Comma 13 5 2 2 3 2" xfId="30171" xr:uid="{386895F2-AC64-49D9-BE21-1316333057ED}"/>
    <cellStyle name="Comma 13 5 2 2 4" xfId="19902" xr:uid="{98362178-26FB-4833-9ECE-B5D2363150FC}"/>
    <cellStyle name="Comma 13 5 2 3" xfId="7070" xr:uid="{E72B2C51-B23E-4B9F-8070-AA6FD84B0EE3}"/>
    <cellStyle name="Comma 13 5 2 3 2" xfId="22480" xr:uid="{F2AF7A8E-2ABF-4013-9414-6E7F772EC00B}"/>
    <cellStyle name="Comma 13 5 2 4" xfId="12213" xr:uid="{D954DD6A-2D2D-4EBE-B690-6F132B11E5F2}"/>
    <cellStyle name="Comma 13 5 2 4 2" xfId="27623" xr:uid="{B65E8163-930D-49FF-BE58-7960266EA846}"/>
    <cellStyle name="Comma 13 5 2 5" xfId="17354" xr:uid="{EE4B2050-B471-46E9-81EE-5A5CF265BEED}"/>
    <cellStyle name="Comma 13 5 3" xfId="3241" xr:uid="{36A7A51B-4508-4B47-B9BF-935CAB4AA4D5}"/>
    <cellStyle name="Comma 13 5 3 2" xfId="8367" xr:uid="{E932C261-67DC-44B7-AD02-04619EBC8077}"/>
    <cellStyle name="Comma 13 5 3 2 2" xfId="23777" xr:uid="{7B71A53A-F1E8-4546-B237-29808AE675B4}"/>
    <cellStyle name="Comma 13 5 3 3" xfId="13510" xr:uid="{E6EEA936-F114-415F-A584-1248D5C4670A}"/>
    <cellStyle name="Comma 13 5 3 3 2" xfId="28920" xr:uid="{9BAE367D-24A4-492A-8BBF-7F1932F7F8E7}"/>
    <cellStyle name="Comma 13 5 3 4" xfId="18651" xr:uid="{D86EDD64-A569-400E-9F07-4B92D1539C98}"/>
    <cellStyle name="Comma 13 5 4" xfId="5819" xr:uid="{2BC6F0FC-A749-4CBB-8383-D43140966183}"/>
    <cellStyle name="Comma 13 5 4 2" xfId="21229" xr:uid="{59199F18-818A-4EB7-94F0-9DCD82491B0C}"/>
    <cellStyle name="Comma 13 5 5" xfId="10962" xr:uid="{89955F3C-8588-46AA-8EB4-93C06A5A77E4}"/>
    <cellStyle name="Comma 13 5 5 2" xfId="26372" xr:uid="{508EF266-BAA4-4896-8384-A33AF8AD1040}"/>
    <cellStyle name="Comma 13 5 6" xfId="16103" xr:uid="{688CCE04-C5A2-4C71-B899-02073269BFFB}"/>
    <cellStyle name="Comma 13 6" xfId="1313" xr:uid="{ECDA4A5D-4A71-42C8-9D48-7C73AD3F28EE}"/>
    <cellStyle name="Comma 13 6 2" xfId="3881" xr:uid="{0D73BB5F-1138-4F7F-9690-AC4D3D7EA5CC}"/>
    <cellStyle name="Comma 13 6 2 2" xfId="9007" xr:uid="{99F12759-887E-4C57-95A1-CB8CD19080FE}"/>
    <cellStyle name="Comma 13 6 2 2 2" xfId="24417" xr:uid="{78B918AB-839B-4768-B1EA-8E391AE42180}"/>
    <cellStyle name="Comma 13 6 2 3" xfId="14150" xr:uid="{3566E4E9-39DA-4A9F-A9CC-06F9AB780188}"/>
    <cellStyle name="Comma 13 6 2 3 2" xfId="29560" xr:uid="{8DAE3FDC-9E61-49CB-A845-7497B01488ED}"/>
    <cellStyle name="Comma 13 6 2 4" xfId="19291" xr:uid="{6F8DA628-27DF-483B-8BED-AF83CE530896}"/>
    <cellStyle name="Comma 13 6 3" xfId="6459" xr:uid="{719107B0-72BC-4190-9C19-10BB9197A179}"/>
    <cellStyle name="Comma 13 6 3 2" xfId="21869" xr:uid="{99A37EB5-0A3E-4D4B-A09A-35F1C72FB8CA}"/>
    <cellStyle name="Comma 13 6 4" xfId="11602" xr:uid="{5C28929C-8D1C-4D7A-A7FE-F49D7CAD6E43}"/>
    <cellStyle name="Comma 13 6 4 2" xfId="27012" xr:uid="{587BB70D-8B15-4A87-AF42-227FC239B6AF}"/>
    <cellStyle name="Comma 13 6 5" xfId="16743" xr:uid="{4A3FB21E-3658-4864-B8B9-93D74D61CD55}"/>
    <cellStyle name="Comma 13 7" xfId="2585" xr:uid="{3213ECB6-B29A-4312-8E33-F80D7D9F660B}"/>
    <cellStyle name="Comma 13 7 2" xfId="5138" xr:uid="{90F4AFEB-2BAE-4687-9F04-18C3C06ABCCE}"/>
    <cellStyle name="Comma 13 7 2 2" xfId="10264" xr:uid="{F06B4D63-DBE7-4B55-A65D-083530FDC968}"/>
    <cellStyle name="Comma 13 7 2 2 2" xfId="25674" xr:uid="{A139C2AB-1951-41CB-B035-C914D2B47712}"/>
    <cellStyle name="Comma 13 7 2 3" xfId="15407" xr:uid="{52AE2156-45F7-4712-BA79-4E2E9FD467BA}"/>
    <cellStyle name="Comma 13 7 2 3 2" xfId="30817" xr:uid="{73827111-BD25-400B-83E6-91AE38BE2A67}"/>
    <cellStyle name="Comma 13 7 2 4" xfId="20548" xr:uid="{959C446E-D9A7-4957-B3CA-DB1FF15ED885}"/>
    <cellStyle name="Comma 13 7 3" xfId="7716" xr:uid="{5DA735F3-B410-48CE-A8E5-314C100942EC}"/>
    <cellStyle name="Comma 13 7 3 2" xfId="23126" xr:uid="{D1226AD0-D4FC-47AE-A124-3BEA93C7C4F5}"/>
    <cellStyle name="Comma 13 7 4" xfId="12859" xr:uid="{62A0D1DD-877A-42B0-8911-C557F3FF82D4}"/>
    <cellStyle name="Comma 13 7 4 2" xfId="28269" xr:uid="{A4D120DB-D8D4-4E25-AFB1-25A0C837DC9E}"/>
    <cellStyle name="Comma 13 7 5" xfId="18000" xr:uid="{6249338D-54C3-4301-8F9B-97872BE33925}"/>
    <cellStyle name="Comma 13 8" xfId="2631" xr:uid="{AF66476B-9CEE-4B74-92E7-BD0EE60D1BBB}"/>
    <cellStyle name="Comma 13 8 2" xfId="7757" xr:uid="{5A1AC0B5-3D07-438A-B5ED-E4E2816D4B68}"/>
    <cellStyle name="Comma 13 8 2 2" xfId="23167" xr:uid="{CF8E5531-6687-4C7C-808B-45D3AAD6C218}"/>
    <cellStyle name="Comma 13 8 3" xfId="12900" xr:uid="{F7F99AD5-3402-4A3E-91D7-4CBD5ECB37A9}"/>
    <cellStyle name="Comma 13 8 3 2" xfId="28310" xr:uid="{C5C1B422-82FC-4F86-B575-CE679F7AAE79}"/>
    <cellStyle name="Comma 13 8 4" xfId="18041" xr:uid="{E0C6266B-0991-4DF4-A36F-B3C45050EE37}"/>
    <cellStyle name="Comma 13 9" xfId="5209" xr:uid="{431E237E-B141-42C3-B06B-C750485E83C3}"/>
    <cellStyle name="Comma 13 9 2" xfId="20619" xr:uid="{0BE94604-19D1-4F76-8CDB-35FAC37454FD}"/>
    <cellStyle name="Comma 130" xfId="5149" xr:uid="{D623F808-8D32-4A9A-9455-49E96D25DE2A}"/>
    <cellStyle name="Comma 130 2" xfId="10275" xr:uid="{BCD9F833-1ABD-44E8-8F7E-1133AEC6ED60}"/>
    <cellStyle name="Comma 130 2 2" xfId="25685" xr:uid="{779C79C7-784F-4ADF-8F3D-6DEE0C122928}"/>
    <cellStyle name="Comma 130 3" xfId="15418" xr:uid="{992FE7A1-E6AE-4E60-A98E-E5C3CBBE5F9F}"/>
    <cellStyle name="Comma 130 3 2" xfId="30828" xr:uid="{71C813E5-8CC4-4BDE-80DA-D05B215E7CB6}"/>
    <cellStyle name="Comma 130 4" xfId="20559" xr:uid="{6675BB73-BBAB-4FFF-B9E1-8DD803613A13}"/>
    <cellStyle name="Comma 131" xfId="5144" xr:uid="{3612C7AE-4C6D-41D2-835C-C0CE374C8638}"/>
    <cellStyle name="Comma 131 2" xfId="10270" xr:uid="{C497B146-4863-4F8B-8E43-ECBFEA1EB32E}"/>
    <cellStyle name="Comma 131 2 2" xfId="25680" xr:uid="{E7D22C48-6D2A-4255-A3E9-7158B644D80E}"/>
    <cellStyle name="Comma 131 3" xfId="15413" xr:uid="{553AAA32-D850-4BA5-AF45-AB53137F1ED0}"/>
    <cellStyle name="Comma 131 3 2" xfId="30823" xr:uid="{4F930653-BB4A-4BDA-8AA9-E87D2ED39404}"/>
    <cellStyle name="Comma 131 4" xfId="20554" xr:uid="{49A49423-09F1-48FB-9870-93BEB1AD1183}"/>
    <cellStyle name="Comma 132" xfId="5150" xr:uid="{D77BBA5A-3B21-4928-958D-96CBC6909D9B}"/>
    <cellStyle name="Comma 132 2" xfId="10276" xr:uid="{EF794897-E9B5-412B-88CB-739EA8E5873E}"/>
    <cellStyle name="Comma 132 2 2" xfId="25686" xr:uid="{5EE737A2-EEDC-48C6-AF58-B1F6F48C6332}"/>
    <cellStyle name="Comma 132 3" xfId="15419" xr:uid="{A253F6ED-2FE9-4706-90F6-96299AE8D49C}"/>
    <cellStyle name="Comma 132 3 2" xfId="30829" xr:uid="{77B8FACB-0BE6-40CC-BB8B-1FE2B24C2CFB}"/>
    <cellStyle name="Comma 132 4" xfId="20560" xr:uid="{34F94FA4-1B35-489E-97BE-F6165B9C9A3D}"/>
    <cellStyle name="Comma 133" xfId="5164" xr:uid="{DB2A4896-A064-4653-825D-2BF9670AB319}"/>
    <cellStyle name="Comma 133 2" xfId="10290" xr:uid="{C109D82F-1B72-4673-BF14-2F1435C065D8}"/>
    <cellStyle name="Comma 133 2 2" xfId="25700" xr:uid="{F38E34C2-2AD2-4FF2-AEC8-E90651A20C73}"/>
    <cellStyle name="Comma 133 3" xfId="15433" xr:uid="{B5F0EF34-C440-4410-ADDD-C10CCF48DE7D}"/>
    <cellStyle name="Comma 133 3 2" xfId="30843" xr:uid="{4A166133-EF14-4CFA-B782-6F2EA5DF4B75}"/>
    <cellStyle name="Comma 133 4" xfId="20574" xr:uid="{ED01241F-72E1-44A8-94D2-B1020D833868}"/>
    <cellStyle name="Comma 134" xfId="5171" xr:uid="{93FF3C35-FC6C-4C18-81DF-5A2252293156}"/>
    <cellStyle name="Comma 134 2" xfId="10297" xr:uid="{10F2FF67-C07E-4909-84D4-32B4509D93E8}"/>
    <cellStyle name="Comma 134 2 2" xfId="25707" xr:uid="{AE824CE2-F2BD-4537-B024-2C45C40D7A40}"/>
    <cellStyle name="Comma 134 3" xfId="15440" xr:uid="{0AD433F2-A2D8-47F3-BBC9-2162FC9B46BD}"/>
    <cellStyle name="Comma 134 3 2" xfId="30850" xr:uid="{5F25850B-FFF9-4E58-A5DB-B15E75A33E03}"/>
    <cellStyle name="Comma 134 4" xfId="20581" xr:uid="{ECF680B7-B3FD-48A5-9AEA-281DE818DCAE}"/>
    <cellStyle name="Comma 135" xfId="5172" xr:uid="{AE6AF3D6-AF4F-415F-AF8B-9E6A986DD2A5}"/>
    <cellStyle name="Comma 135 2" xfId="20582" xr:uid="{3D527DD0-FCB5-436D-B733-44FCE94E5E99}"/>
    <cellStyle name="Comma 136" xfId="7719" xr:uid="{5F98D465-9413-4AB5-8F44-0775518956F7}"/>
    <cellStyle name="Comma 136 2" xfId="23129" xr:uid="{9612E782-6A1B-4778-96B0-1674A6E6C6A6}"/>
    <cellStyle name="Comma 137" xfId="10305" xr:uid="{C385D427-200F-46A1-BD07-8B781DD2FA29}"/>
    <cellStyle name="Comma 137 2" xfId="25715" xr:uid="{0874A732-1BFD-4B6B-B873-4FF506A12F30}"/>
    <cellStyle name="Comma 138" xfId="10303" xr:uid="{64BEBBB2-FB54-49DA-8C23-F8B1406052D0}"/>
    <cellStyle name="Comma 138 2" xfId="25713" xr:uid="{F000711C-E913-447B-A046-01CCA547C70D}"/>
    <cellStyle name="Comma 139" xfId="10310" xr:uid="{E8DE0B6E-7794-4F78-952D-57823BA24E50}"/>
    <cellStyle name="Comma 139 2" xfId="25720" xr:uid="{CECDF821-7BB7-46A3-9726-11145AA8C881}"/>
    <cellStyle name="Comma 14" xfId="52" xr:uid="{3BC2A69F-85B5-4721-B3CA-44243E17A28C}"/>
    <cellStyle name="Comma 14 10" xfId="15494" xr:uid="{6177E4EE-DBB0-4964-9CD0-FF10DF5B2371}"/>
    <cellStyle name="Comma 14 2" xfId="131" xr:uid="{A0D2A966-6ACF-4327-A5FF-35FA392BA11A}"/>
    <cellStyle name="Comma 14 2 2" xfId="274" xr:uid="{C18941B3-1CDD-4A09-BE16-13451D252A8A}"/>
    <cellStyle name="Comma 14 2 2 2" xfId="570" xr:uid="{30B71472-2027-495C-95DD-F49CB4B37B93}"/>
    <cellStyle name="Comma 14 2 2 2 2" xfId="1182" xr:uid="{E6AEB075-102B-477C-874B-EBE2937F4BB6}"/>
    <cellStyle name="Comma 14 2 2 2 2 2" xfId="2434" xr:uid="{670BA407-0879-4E8C-947D-7610F6EE87F3}"/>
    <cellStyle name="Comma 14 2 2 2 2 2 2" xfId="5002" xr:uid="{BF97C128-BBD2-44C1-BA47-18780454B611}"/>
    <cellStyle name="Comma 14 2 2 2 2 2 2 2" xfId="10128" xr:uid="{776D9671-91C7-4840-B1E0-2F1649435E8E}"/>
    <cellStyle name="Comma 14 2 2 2 2 2 2 2 2" xfId="25538" xr:uid="{B2C009C6-C496-4BD9-A9E4-C80192F80E21}"/>
    <cellStyle name="Comma 14 2 2 2 2 2 2 3" xfId="15271" xr:uid="{AB90465A-AF0D-40F5-9B69-5A69DC52394C}"/>
    <cellStyle name="Comma 14 2 2 2 2 2 2 3 2" xfId="30681" xr:uid="{8981069F-00BA-4E8A-A77F-893BEFBA98EC}"/>
    <cellStyle name="Comma 14 2 2 2 2 2 2 4" xfId="20412" xr:uid="{5801DCC5-C437-4DAE-9AD9-9CB23E73E4BC}"/>
    <cellStyle name="Comma 14 2 2 2 2 2 3" xfId="7580" xr:uid="{D98CF0D0-D0DE-438B-BC59-654B4C149C5C}"/>
    <cellStyle name="Comma 14 2 2 2 2 2 3 2" xfId="22990" xr:uid="{202650DA-935C-4C51-B6F6-8203F730595A}"/>
    <cellStyle name="Comma 14 2 2 2 2 2 4" xfId="12723" xr:uid="{D1202CD4-3233-4D91-A06A-91B2CC468ED7}"/>
    <cellStyle name="Comma 14 2 2 2 2 2 4 2" xfId="28133" xr:uid="{1651ACB2-B269-4510-9DCF-E9B49B1378A8}"/>
    <cellStyle name="Comma 14 2 2 2 2 2 5" xfId="17864" xr:uid="{1012E59A-AA28-432F-A511-9487BA164FA9}"/>
    <cellStyle name="Comma 14 2 2 2 2 3" xfId="3751" xr:uid="{9A9B9629-89F1-4B9C-B580-E4DE509CEE39}"/>
    <cellStyle name="Comma 14 2 2 2 2 3 2" xfId="8877" xr:uid="{E3BF2346-91DB-4191-95E3-5C9651816037}"/>
    <cellStyle name="Comma 14 2 2 2 2 3 2 2" xfId="24287" xr:uid="{878F2248-E769-4B99-A9D9-735F3F935B27}"/>
    <cellStyle name="Comma 14 2 2 2 2 3 3" xfId="14020" xr:uid="{4F4219EF-D5F6-417A-8142-933DC4674FE2}"/>
    <cellStyle name="Comma 14 2 2 2 2 3 3 2" xfId="29430" xr:uid="{C76849E3-824D-40AA-BD0B-F106BD87A4B0}"/>
    <cellStyle name="Comma 14 2 2 2 2 3 4" xfId="19161" xr:uid="{3D219A45-5C44-47BA-B506-3E650800CD55}"/>
    <cellStyle name="Comma 14 2 2 2 2 4" xfId="6329" xr:uid="{64010D52-D1C4-4914-A2ED-AE272CF6D003}"/>
    <cellStyle name="Comma 14 2 2 2 2 4 2" xfId="21739" xr:uid="{1FE7AD17-CFDE-4704-A0FA-E2168E52BBC7}"/>
    <cellStyle name="Comma 14 2 2 2 2 5" xfId="11472" xr:uid="{91C64758-5384-4D6D-A579-0739E9CCA03D}"/>
    <cellStyle name="Comma 14 2 2 2 2 5 2" xfId="26882" xr:uid="{9ACE3F41-6C10-4BC1-9647-BB1D43038ACD}"/>
    <cellStyle name="Comma 14 2 2 2 2 6" xfId="16613" xr:uid="{F12F6975-9EC5-42D8-9290-4ECFBE400384}"/>
    <cellStyle name="Comma 14 2 2 2 3" xfId="1823" xr:uid="{AFB2B2C5-0B62-44F2-B416-5AE6759C8283}"/>
    <cellStyle name="Comma 14 2 2 2 3 2" xfId="4391" xr:uid="{BFD93BA9-9718-4636-A29B-9571293D1029}"/>
    <cellStyle name="Comma 14 2 2 2 3 2 2" xfId="9517" xr:uid="{3C7D2FEA-6967-4B44-AABE-CD99068162CF}"/>
    <cellStyle name="Comma 14 2 2 2 3 2 2 2" xfId="24927" xr:uid="{F12AA974-F7A2-493B-9BD0-3D81123F370B}"/>
    <cellStyle name="Comma 14 2 2 2 3 2 3" xfId="14660" xr:uid="{C139ABDA-FD65-4177-ACAD-2893578998C1}"/>
    <cellStyle name="Comma 14 2 2 2 3 2 3 2" xfId="30070" xr:uid="{6C4453A8-8D64-49E6-844A-4965BB0FCBEA}"/>
    <cellStyle name="Comma 14 2 2 2 3 2 4" xfId="19801" xr:uid="{98D51BAF-E0BE-4388-849C-BCE5139BC293}"/>
    <cellStyle name="Comma 14 2 2 2 3 3" xfId="6969" xr:uid="{E737B293-1E78-4876-BCF7-2ECA3B955832}"/>
    <cellStyle name="Comma 14 2 2 2 3 3 2" xfId="22379" xr:uid="{D7B0C7B4-BB23-4D52-B495-6524434A8641}"/>
    <cellStyle name="Comma 14 2 2 2 3 4" xfId="12112" xr:uid="{49BA6FF2-20C2-4BBE-9B7E-2F685DC03424}"/>
    <cellStyle name="Comma 14 2 2 2 3 4 2" xfId="27522" xr:uid="{9A911218-DB51-416E-B733-5C9D91D07182}"/>
    <cellStyle name="Comma 14 2 2 2 3 5" xfId="17253" xr:uid="{011A83FB-D5AE-4686-BFC4-D060A05FEEB5}"/>
    <cellStyle name="Comma 14 2 2 2 4" xfId="3140" xr:uid="{4EB113B8-6FBD-476F-B01C-41972598BBF0}"/>
    <cellStyle name="Comma 14 2 2 2 4 2" xfId="8266" xr:uid="{CF04D67A-4D4C-4493-BFF4-7CEE100C6BFF}"/>
    <cellStyle name="Comma 14 2 2 2 4 2 2" xfId="23676" xr:uid="{39DD1212-C071-4EAC-82C6-DB227C9EE940}"/>
    <cellStyle name="Comma 14 2 2 2 4 3" xfId="13409" xr:uid="{3970076D-743F-403C-BDC2-D2AF24FF4A2F}"/>
    <cellStyle name="Comma 14 2 2 2 4 3 2" xfId="28819" xr:uid="{0E0D24F9-FE28-41E7-83C2-2CA607297539}"/>
    <cellStyle name="Comma 14 2 2 2 4 4" xfId="18550" xr:uid="{1FA9607F-B0C0-45F3-B500-A246D5684572}"/>
    <cellStyle name="Comma 14 2 2 2 5" xfId="5718" xr:uid="{F52B9A94-6D84-4C51-BC3F-7EEAA65A9C1C}"/>
    <cellStyle name="Comma 14 2 2 2 5 2" xfId="21128" xr:uid="{AA3186D0-A11E-4D47-952B-415F033935FD}"/>
    <cellStyle name="Comma 14 2 2 2 6" xfId="10861" xr:uid="{5463B2C9-8E93-4F1A-B727-1D63D32CCB96}"/>
    <cellStyle name="Comma 14 2 2 2 6 2" xfId="26271" xr:uid="{0EC92507-969C-4FA0-8ED0-EB2D8A313E0A}"/>
    <cellStyle name="Comma 14 2 2 2 7" xfId="16002" xr:uid="{F752C85B-87FC-48A3-93D7-6F143FC37867}"/>
    <cellStyle name="Comma 14 2 2 3" xfId="887" xr:uid="{ABCE90C8-7FC8-4403-9E6E-84955A705C54}"/>
    <cellStyle name="Comma 14 2 2 3 2" xfId="2139" xr:uid="{98950DE2-06BA-450D-91C2-90C448F54DC2}"/>
    <cellStyle name="Comma 14 2 2 3 2 2" xfId="4707" xr:uid="{70272B5D-3471-4492-8F9C-3CBE2E71C550}"/>
    <cellStyle name="Comma 14 2 2 3 2 2 2" xfId="9833" xr:uid="{A3CE01C3-AB6D-4AB2-923B-2DB9793A4B58}"/>
    <cellStyle name="Comma 14 2 2 3 2 2 2 2" xfId="25243" xr:uid="{C3B0DBBC-80D7-4C9F-B447-FA507651816D}"/>
    <cellStyle name="Comma 14 2 2 3 2 2 3" xfId="14976" xr:uid="{7E5A371E-AC70-4A38-9589-66BE28BA4110}"/>
    <cellStyle name="Comma 14 2 2 3 2 2 3 2" xfId="30386" xr:uid="{7756E030-B950-439C-83D0-F6980AE0F91A}"/>
    <cellStyle name="Comma 14 2 2 3 2 2 4" xfId="20117" xr:uid="{B6465822-151B-4DB9-A4E2-0B06AB8973E0}"/>
    <cellStyle name="Comma 14 2 2 3 2 3" xfId="7285" xr:uid="{C0202A26-309F-4E78-B768-D17618640767}"/>
    <cellStyle name="Comma 14 2 2 3 2 3 2" xfId="22695" xr:uid="{712EE298-13D2-4FC3-914B-572C48437917}"/>
    <cellStyle name="Comma 14 2 2 3 2 4" xfId="12428" xr:uid="{02F1092F-0AC1-4616-AD12-0758F9E4EA88}"/>
    <cellStyle name="Comma 14 2 2 3 2 4 2" xfId="27838" xr:uid="{0A957398-7833-486E-B1FA-1C50A35D536E}"/>
    <cellStyle name="Comma 14 2 2 3 2 5" xfId="17569" xr:uid="{40B2A024-4CE5-4F33-846E-6BB1D69C43CE}"/>
    <cellStyle name="Comma 14 2 2 3 3" xfId="3456" xr:uid="{F81CF478-79ED-4230-976A-CC8B37767BEC}"/>
    <cellStyle name="Comma 14 2 2 3 3 2" xfId="8582" xr:uid="{1EC35F23-5053-4287-B870-B1465E6AFB06}"/>
    <cellStyle name="Comma 14 2 2 3 3 2 2" xfId="23992" xr:uid="{8A4151C3-BF0D-4E8C-A223-4DC7721BFC37}"/>
    <cellStyle name="Comma 14 2 2 3 3 3" xfId="13725" xr:uid="{3830C4FA-8A74-4CCF-B560-A8AA0FD2F790}"/>
    <cellStyle name="Comma 14 2 2 3 3 3 2" xfId="29135" xr:uid="{2C711F76-5BC1-4F33-9A10-78F325851B7C}"/>
    <cellStyle name="Comma 14 2 2 3 3 4" xfId="18866" xr:uid="{3E7BCD87-2347-405B-80C0-D9508B229170}"/>
    <cellStyle name="Comma 14 2 2 3 4" xfId="6034" xr:uid="{EE573B02-30A4-4228-BE8D-B52607F3DC81}"/>
    <cellStyle name="Comma 14 2 2 3 4 2" xfId="21444" xr:uid="{3B3EFF04-1129-411B-A166-C4A516113C8C}"/>
    <cellStyle name="Comma 14 2 2 3 5" xfId="11177" xr:uid="{3AB8AA9C-3DA7-460D-9D27-45CFBCC664C8}"/>
    <cellStyle name="Comma 14 2 2 3 5 2" xfId="26587" xr:uid="{E70E7E36-6B4F-414D-86AE-AA19FC833E62}"/>
    <cellStyle name="Comma 14 2 2 3 6" xfId="16318" xr:uid="{2B52B6E0-5E07-41D0-8A95-DC9BBBABACF4}"/>
    <cellStyle name="Comma 14 2 2 4" xfId="1528" xr:uid="{C5AAD91E-EA36-48DF-A648-57E6EB2A80F4}"/>
    <cellStyle name="Comma 14 2 2 4 2" xfId="4096" xr:uid="{E8E83CA6-DA94-498D-96F0-3EC7A86609E0}"/>
    <cellStyle name="Comma 14 2 2 4 2 2" xfId="9222" xr:uid="{D7D78B8A-B600-4E3E-AD3C-C8409B5455E6}"/>
    <cellStyle name="Comma 14 2 2 4 2 2 2" xfId="24632" xr:uid="{D13EBCAB-2221-45D8-B9CB-313C48977B60}"/>
    <cellStyle name="Comma 14 2 2 4 2 3" xfId="14365" xr:uid="{1894E890-4938-455C-BB73-C99F0ED528BC}"/>
    <cellStyle name="Comma 14 2 2 4 2 3 2" xfId="29775" xr:uid="{1A11E941-25EA-4E10-B41D-9A8DA076756C}"/>
    <cellStyle name="Comma 14 2 2 4 2 4" xfId="19506" xr:uid="{55318853-447C-4844-92C6-C9BC55FDB144}"/>
    <cellStyle name="Comma 14 2 2 4 3" xfId="6674" xr:uid="{2F979195-9F35-46DA-9946-FA63C52EE84A}"/>
    <cellStyle name="Comma 14 2 2 4 3 2" xfId="22084" xr:uid="{1BF927BB-C0F8-418E-847D-7582D320F214}"/>
    <cellStyle name="Comma 14 2 2 4 4" xfId="11817" xr:uid="{A8134EE8-EB92-4AA7-9379-4DBCEA18EE9B}"/>
    <cellStyle name="Comma 14 2 2 4 4 2" xfId="27227" xr:uid="{92479A39-EFF5-4F1C-9650-D74F63306CE7}"/>
    <cellStyle name="Comma 14 2 2 4 5" xfId="16958" xr:uid="{F58DB3A0-25C9-4B87-884B-FD2C47F44E56}"/>
    <cellStyle name="Comma 14 2 2 5" xfId="2845" xr:uid="{EEEA666B-F5CC-45B8-9672-240BFC21FB12}"/>
    <cellStyle name="Comma 14 2 2 5 2" xfId="7971" xr:uid="{A66C106B-E49E-4D3E-B0DC-E33B23A72966}"/>
    <cellStyle name="Comma 14 2 2 5 2 2" xfId="23381" xr:uid="{9BD7A37D-AD28-44F5-9200-383D19150F1C}"/>
    <cellStyle name="Comma 14 2 2 5 3" xfId="13114" xr:uid="{F6017D5B-9F31-4FA1-97BF-49DDC1EE8C6F}"/>
    <cellStyle name="Comma 14 2 2 5 3 2" xfId="28524" xr:uid="{92331156-8566-4D2A-A6C6-FED65470C56C}"/>
    <cellStyle name="Comma 14 2 2 5 4" xfId="18255" xr:uid="{B953E900-51B6-48BB-B0F4-F22FAF5DBFE9}"/>
    <cellStyle name="Comma 14 2 2 6" xfId="5423" xr:uid="{85A66C0A-98C2-46F1-9D52-D04D28FD99AB}"/>
    <cellStyle name="Comma 14 2 2 6 2" xfId="20833" xr:uid="{085AF4BF-E1B0-442C-96E6-1EE0B6478658}"/>
    <cellStyle name="Comma 14 2 2 7" xfId="10566" xr:uid="{FDD50BA2-1B6A-4EE4-BC55-6A8149A54FC2}"/>
    <cellStyle name="Comma 14 2 2 7 2" xfId="25976" xr:uid="{6CF8E3D6-B577-4AD5-9175-A9E14315397E}"/>
    <cellStyle name="Comma 14 2 2 8" xfId="15707" xr:uid="{331F36C4-4584-4138-B44D-88A902F4A719}"/>
    <cellStyle name="Comma 14 2 3" xfId="428" xr:uid="{14F14C56-50F9-413F-9F21-97E4C106344C}"/>
    <cellStyle name="Comma 14 2 3 2" xfId="1040" xr:uid="{B74A6EA4-312B-42EF-A12A-EE65E279FBD4}"/>
    <cellStyle name="Comma 14 2 3 2 2" xfId="2292" xr:uid="{2F714E3F-78EB-4B52-A91C-786AD68E3464}"/>
    <cellStyle name="Comma 14 2 3 2 2 2" xfId="4860" xr:uid="{DC41F1BB-30FA-48AC-92C9-6093D299B77F}"/>
    <cellStyle name="Comma 14 2 3 2 2 2 2" xfId="9986" xr:uid="{73AAC612-F97C-4C4B-93EC-A72096E03A12}"/>
    <cellStyle name="Comma 14 2 3 2 2 2 2 2" xfId="25396" xr:uid="{E4E2130A-D03C-4A6C-A6DE-50A99D7AB1DA}"/>
    <cellStyle name="Comma 14 2 3 2 2 2 3" xfId="15129" xr:uid="{D50E4C5D-6344-4EF8-BF25-37BAA12E6F77}"/>
    <cellStyle name="Comma 14 2 3 2 2 2 3 2" xfId="30539" xr:uid="{13EE5769-BFD2-4D3D-AB58-C2581A7D3E7F}"/>
    <cellStyle name="Comma 14 2 3 2 2 2 4" xfId="20270" xr:uid="{7CD886A4-A9D7-4231-AAFF-C5962FEBAAD7}"/>
    <cellStyle name="Comma 14 2 3 2 2 3" xfId="7438" xr:uid="{FD56220D-0E2F-4194-AECC-C5867580B8C9}"/>
    <cellStyle name="Comma 14 2 3 2 2 3 2" xfId="22848" xr:uid="{1E3708EC-1559-489A-A080-BACD115D986D}"/>
    <cellStyle name="Comma 14 2 3 2 2 4" xfId="12581" xr:uid="{1432D84A-6329-460C-A21F-3DC04D9130EA}"/>
    <cellStyle name="Comma 14 2 3 2 2 4 2" xfId="27991" xr:uid="{A446E9A9-9752-4C2C-8CFB-0E8FB4E93AFE}"/>
    <cellStyle name="Comma 14 2 3 2 2 5" xfId="17722" xr:uid="{00788A1C-936D-499B-BB28-BA8198EB9878}"/>
    <cellStyle name="Comma 14 2 3 2 3" xfId="3609" xr:uid="{190DEFB3-D135-48AC-898F-E643EA7C4FB8}"/>
    <cellStyle name="Comma 14 2 3 2 3 2" xfId="8735" xr:uid="{2FA656A9-8AEC-479F-9746-AD388408E527}"/>
    <cellStyle name="Comma 14 2 3 2 3 2 2" xfId="24145" xr:uid="{6A496D42-32A4-421E-B116-F77E28353626}"/>
    <cellStyle name="Comma 14 2 3 2 3 3" xfId="13878" xr:uid="{C2D04808-1BA0-4099-A8F8-B6401368B563}"/>
    <cellStyle name="Comma 14 2 3 2 3 3 2" xfId="29288" xr:uid="{2146CA71-5DC1-413C-8637-1D2E45384EFE}"/>
    <cellStyle name="Comma 14 2 3 2 3 4" xfId="19019" xr:uid="{60491B16-1A26-495E-A4BE-9D2F2C656991}"/>
    <cellStyle name="Comma 14 2 3 2 4" xfId="6187" xr:uid="{64329DFF-1BDB-4DDA-AA12-161CA6592F1D}"/>
    <cellStyle name="Comma 14 2 3 2 4 2" xfId="21597" xr:uid="{2A0DD756-EC13-408E-AB5D-5C71EFAF8A03}"/>
    <cellStyle name="Comma 14 2 3 2 5" xfId="11330" xr:uid="{F9930E85-7B61-4076-BC37-4FEB78BE610B}"/>
    <cellStyle name="Comma 14 2 3 2 5 2" xfId="26740" xr:uid="{78E58D5D-8666-48DA-BCD8-8C60F72F2B08}"/>
    <cellStyle name="Comma 14 2 3 2 6" xfId="16471" xr:uid="{DCAEAEF6-893A-4447-A707-54B5A2424B2C}"/>
    <cellStyle name="Comma 14 2 3 3" xfId="1681" xr:uid="{CAFF3B4D-BE90-4538-87A3-5147C4913EA5}"/>
    <cellStyle name="Comma 14 2 3 3 2" xfId="4249" xr:uid="{00E72B47-CF74-4D7E-994F-90BEDE7443CE}"/>
    <cellStyle name="Comma 14 2 3 3 2 2" xfId="9375" xr:uid="{BA6BDBC2-64CC-44D8-9540-C42F249502EF}"/>
    <cellStyle name="Comma 14 2 3 3 2 2 2" xfId="24785" xr:uid="{4A47F98B-CDD2-482D-ADCE-57264B77B1B1}"/>
    <cellStyle name="Comma 14 2 3 3 2 3" xfId="14518" xr:uid="{B19B4B7F-65B4-4B37-834F-235654BC1093}"/>
    <cellStyle name="Comma 14 2 3 3 2 3 2" xfId="29928" xr:uid="{4BEE2F53-5963-4E73-811F-19CBC11E47D8}"/>
    <cellStyle name="Comma 14 2 3 3 2 4" xfId="19659" xr:uid="{A1A0ED5E-86C7-4B77-BABA-708DD8CBADDC}"/>
    <cellStyle name="Comma 14 2 3 3 3" xfId="6827" xr:uid="{EC73E8BB-C903-4ED8-9199-1F50098C66C8}"/>
    <cellStyle name="Comma 14 2 3 3 3 2" xfId="22237" xr:uid="{E71305F8-31E3-4214-B02D-333B753A5349}"/>
    <cellStyle name="Comma 14 2 3 3 4" xfId="11970" xr:uid="{DB1392E1-653C-4816-8882-8C7E0E4B1119}"/>
    <cellStyle name="Comma 14 2 3 3 4 2" xfId="27380" xr:uid="{9B39249A-A20F-49E2-ABFC-609819F2D20C}"/>
    <cellStyle name="Comma 14 2 3 3 5" xfId="17111" xr:uid="{30D9D347-F87D-4CCD-A984-0227F864B723}"/>
    <cellStyle name="Comma 14 2 3 4" xfId="2998" xr:uid="{FE5D6E88-2C5A-4B2C-B2E8-A928146921D0}"/>
    <cellStyle name="Comma 14 2 3 4 2" xfId="8124" xr:uid="{D5918EC0-ED7E-4FCC-BBDC-B1ED3DC0201D}"/>
    <cellStyle name="Comma 14 2 3 4 2 2" xfId="23534" xr:uid="{8D72ADB8-A556-4A14-8B95-57DE37E3E0FE}"/>
    <cellStyle name="Comma 14 2 3 4 3" xfId="13267" xr:uid="{FB7769C1-9DD5-4E52-8980-ADEC9093C94D}"/>
    <cellStyle name="Comma 14 2 3 4 3 2" xfId="28677" xr:uid="{55ECA36A-191A-4D8C-BB29-A7B30AD7465E}"/>
    <cellStyle name="Comma 14 2 3 4 4" xfId="18408" xr:uid="{627A8538-AF69-4459-9D66-08697BC33E7D}"/>
    <cellStyle name="Comma 14 2 3 5" xfId="5576" xr:uid="{5D9F7CFD-ED2E-42F6-8519-5E4350451B23}"/>
    <cellStyle name="Comma 14 2 3 5 2" xfId="20986" xr:uid="{07B9D7E1-7A5D-4D76-84CE-73199018CC6A}"/>
    <cellStyle name="Comma 14 2 3 6" xfId="10719" xr:uid="{9E9140E8-A5D8-4FE6-9299-B280739DFA88}"/>
    <cellStyle name="Comma 14 2 3 6 2" xfId="26129" xr:uid="{18C20E16-F8C5-456B-A9C2-4BD8535C45B3}"/>
    <cellStyle name="Comma 14 2 3 7" xfId="15860" xr:uid="{461B7B6B-847B-40F7-956B-FD4A701BED4D}"/>
    <cellStyle name="Comma 14 2 4" xfId="745" xr:uid="{00CC4FCB-1759-4118-BEF3-1DF047D1E809}"/>
    <cellStyle name="Comma 14 2 4 2" xfId="1997" xr:uid="{A043D53E-996C-4A87-9197-65959CA27249}"/>
    <cellStyle name="Comma 14 2 4 2 2" xfId="4565" xr:uid="{E7187621-1A42-4DE7-8E54-296C2D7C2C82}"/>
    <cellStyle name="Comma 14 2 4 2 2 2" xfId="9691" xr:uid="{96BFF90C-2EF4-45C9-97B4-B1B1366DD0BB}"/>
    <cellStyle name="Comma 14 2 4 2 2 2 2" xfId="25101" xr:uid="{C29468A1-F2A0-47CF-80C9-B8A94C7F9EBE}"/>
    <cellStyle name="Comma 14 2 4 2 2 3" xfId="14834" xr:uid="{E820AACF-CE93-46B1-98FA-B6B58743E622}"/>
    <cellStyle name="Comma 14 2 4 2 2 3 2" xfId="30244" xr:uid="{ED850FD7-D591-4398-B10F-0D7DB74C7472}"/>
    <cellStyle name="Comma 14 2 4 2 2 4" xfId="19975" xr:uid="{85F7CD41-7473-42C5-917A-DE2708C95FC0}"/>
    <cellStyle name="Comma 14 2 4 2 3" xfId="7143" xr:uid="{45459F1F-604F-4736-9235-134E304DD700}"/>
    <cellStyle name="Comma 14 2 4 2 3 2" xfId="22553" xr:uid="{856FF1C7-EB4E-4A16-BF5D-A946B90ECB79}"/>
    <cellStyle name="Comma 14 2 4 2 4" xfId="12286" xr:uid="{773966BC-D340-47A3-8786-07A367B94728}"/>
    <cellStyle name="Comma 14 2 4 2 4 2" xfId="27696" xr:uid="{D492F759-42AD-4100-A5CC-4016F0DA1CF6}"/>
    <cellStyle name="Comma 14 2 4 2 5" xfId="17427" xr:uid="{FA89DAE4-A399-4383-B2C6-984BAF39E624}"/>
    <cellStyle name="Comma 14 2 4 3" xfId="3314" xr:uid="{D40246AA-EFE0-408D-A815-3AE172848CF4}"/>
    <cellStyle name="Comma 14 2 4 3 2" xfId="8440" xr:uid="{ADD687DC-A4DF-4909-9DEE-58E5F24F9135}"/>
    <cellStyle name="Comma 14 2 4 3 2 2" xfId="23850" xr:uid="{C222C69C-A0FD-4DEC-ADD7-BCEDADCFBE25}"/>
    <cellStyle name="Comma 14 2 4 3 3" xfId="13583" xr:uid="{5EF7FCAF-B04A-4B70-96E2-84F7B98BA84B}"/>
    <cellStyle name="Comma 14 2 4 3 3 2" xfId="28993" xr:uid="{FA1ED30E-A321-41F8-871C-088FD2845D1A}"/>
    <cellStyle name="Comma 14 2 4 3 4" xfId="18724" xr:uid="{4ED4D9FE-B4D4-43F9-B2F1-E8FE86120A83}"/>
    <cellStyle name="Comma 14 2 4 4" xfId="5892" xr:uid="{F26036F4-BB62-4709-8A5F-EDC2A4C6E81A}"/>
    <cellStyle name="Comma 14 2 4 4 2" xfId="21302" xr:uid="{F60C8401-97A6-43A6-9296-473B7D305E47}"/>
    <cellStyle name="Comma 14 2 4 5" xfId="11035" xr:uid="{5BC61922-4ED5-4306-AE76-BE9D9B13E694}"/>
    <cellStyle name="Comma 14 2 4 5 2" xfId="26445" xr:uid="{D1F983BA-D3BD-446B-A2A3-3BFAE2CFC234}"/>
    <cellStyle name="Comma 14 2 4 6" xfId="16176" xr:uid="{A7777CF4-E9FA-4428-A4FA-18017AA94477}"/>
    <cellStyle name="Comma 14 2 5" xfId="1386" xr:uid="{D852319B-B28C-43AC-A870-F598707E01E1}"/>
    <cellStyle name="Comma 14 2 5 2" xfId="3954" xr:uid="{DA077167-162C-4A13-8B29-EA65CCC9B64E}"/>
    <cellStyle name="Comma 14 2 5 2 2" xfId="9080" xr:uid="{042CE4E6-59A1-4B6A-AAF2-399A58A84325}"/>
    <cellStyle name="Comma 14 2 5 2 2 2" xfId="24490" xr:uid="{14CC987B-8FA8-4C19-A5D8-C8EC33DAA8DB}"/>
    <cellStyle name="Comma 14 2 5 2 3" xfId="14223" xr:uid="{F5CAC75C-6BD2-4EF6-A4E0-0A92DA0C5F21}"/>
    <cellStyle name="Comma 14 2 5 2 3 2" xfId="29633" xr:uid="{A377EE4B-F5D1-48A9-A044-5C3E1F62DDB0}"/>
    <cellStyle name="Comma 14 2 5 2 4" xfId="19364" xr:uid="{57C7E82F-00BD-46E4-BC0B-C339299AE3B0}"/>
    <cellStyle name="Comma 14 2 5 3" xfId="6532" xr:uid="{AEAEDC7E-69AA-476F-BC9A-6C12E08FA8AD}"/>
    <cellStyle name="Comma 14 2 5 3 2" xfId="21942" xr:uid="{70533374-AF39-4DD3-ACAD-8B1DDB6BDAFC}"/>
    <cellStyle name="Comma 14 2 5 4" xfId="11675" xr:uid="{5316DA02-A9AA-4E5C-9957-8A6B76C34918}"/>
    <cellStyle name="Comma 14 2 5 4 2" xfId="27085" xr:uid="{C0C8D323-25B8-4AEB-9CBE-91BD17104F17}"/>
    <cellStyle name="Comma 14 2 5 5" xfId="16816" xr:uid="{A0C512DA-5712-4851-A8C6-BA92B4759613}"/>
    <cellStyle name="Comma 14 2 6" xfId="2703" xr:uid="{D0345E7B-5C84-41BA-B625-11F6579323C8}"/>
    <cellStyle name="Comma 14 2 6 2" xfId="7829" xr:uid="{CCB56C58-34FE-4F97-9A8D-613D9B873C37}"/>
    <cellStyle name="Comma 14 2 6 2 2" xfId="23239" xr:uid="{61F951F5-987D-4619-9A0E-46DAAD87D3F3}"/>
    <cellStyle name="Comma 14 2 6 3" xfId="12972" xr:uid="{DAA98B7B-AB0C-4F3A-9AE5-B83228832364}"/>
    <cellStyle name="Comma 14 2 6 3 2" xfId="28382" xr:uid="{A3BD3C72-6082-4733-B2E6-F9FEEC409466}"/>
    <cellStyle name="Comma 14 2 6 4" xfId="18113" xr:uid="{D57EEAF6-33DA-411F-AEB3-7FCAC684AFA6}"/>
    <cellStyle name="Comma 14 2 7" xfId="5281" xr:uid="{A60F324B-D28F-4F97-BAB8-7949777F8372}"/>
    <cellStyle name="Comma 14 2 7 2" xfId="20691" xr:uid="{2015BB19-D4CB-473A-B24C-3356510B1080}"/>
    <cellStyle name="Comma 14 2 8" xfId="10424" xr:uid="{F90B2199-1731-4352-BF75-4C9D4050B78A}"/>
    <cellStyle name="Comma 14 2 8 2" xfId="25834" xr:uid="{A821E963-BEB6-4AE1-ADC3-EFE2E6E5A10B}"/>
    <cellStyle name="Comma 14 2 9" xfId="15565" xr:uid="{3D6165DC-B5C7-43D1-806B-94F5235B09C9}"/>
    <cellStyle name="Comma 14 3" xfId="201" xr:uid="{1F8FEE8B-9F86-45FD-9F91-E856CC84ED0C}"/>
    <cellStyle name="Comma 14 3 2" xfId="498" xr:uid="{1230AA48-0E49-4494-BC63-20C450951957}"/>
    <cellStyle name="Comma 14 3 2 2" xfId="1110" xr:uid="{AB932DF0-908E-4EE6-9013-74B3ED7E827C}"/>
    <cellStyle name="Comma 14 3 2 2 2" xfId="2362" xr:uid="{18550285-0635-4DEF-994F-503471611DE2}"/>
    <cellStyle name="Comma 14 3 2 2 2 2" xfId="4930" xr:uid="{25160447-EF61-48BC-8A3B-67CC2C52B908}"/>
    <cellStyle name="Comma 14 3 2 2 2 2 2" xfId="10056" xr:uid="{F73E6D6C-EFE4-474E-B8FE-B8351353AF37}"/>
    <cellStyle name="Comma 14 3 2 2 2 2 2 2" xfId="25466" xr:uid="{8A1B2F05-795C-45BF-8C23-26CAB5859CED}"/>
    <cellStyle name="Comma 14 3 2 2 2 2 3" xfId="15199" xr:uid="{99A88FD2-DEAB-4677-AF00-16F1C990267C}"/>
    <cellStyle name="Comma 14 3 2 2 2 2 3 2" xfId="30609" xr:uid="{B6FB4A53-A9B1-4C33-ADED-9D55F9128BE3}"/>
    <cellStyle name="Comma 14 3 2 2 2 2 4" xfId="20340" xr:uid="{6F69138F-C123-4414-9C02-989461BD99B9}"/>
    <cellStyle name="Comma 14 3 2 2 2 3" xfId="7508" xr:uid="{45458F02-6A42-469A-B334-C5E9762B92D0}"/>
    <cellStyle name="Comma 14 3 2 2 2 3 2" xfId="22918" xr:uid="{817D55FF-7D23-4C3D-ADD7-2436A263B3A8}"/>
    <cellStyle name="Comma 14 3 2 2 2 4" xfId="12651" xr:uid="{8350639A-7AF8-4158-BA51-99F757B3339D}"/>
    <cellStyle name="Comma 14 3 2 2 2 4 2" xfId="28061" xr:uid="{56F29BC1-4F97-4C90-B790-1B08D7AF77FA}"/>
    <cellStyle name="Comma 14 3 2 2 2 5" xfId="17792" xr:uid="{24F2EC76-6D2C-4CED-8D6C-CED3040227BD}"/>
    <cellStyle name="Comma 14 3 2 2 3" xfId="3679" xr:uid="{9513DC4A-6F48-4864-81E3-C9D0B2CDCF8E}"/>
    <cellStyle name="Comma 14 3 2 2 3 2" xfId="8805" xr:uid="{F0E3619F-A02A-4F3C-B231-FDD64C087BE8}"/>
    <cellStyle name="Comma 14 3 2 2 3 2 2" xfId="24215" xr:uid="{2E84D013-4D50-4B63-9B9F-461514FF57FB}"/>
    <cellStyle name="Comma 14 3 2 2 3 3" xfId="13948" xr:uid="{9BEF97EA-1D76-4009-8E0A-62DCA1B53C52}"/>
    <cellStyle name="Comma 14 3 2 2 3 3 2" xfId="29358" xr:uid="{45C99FF5-EB35-4D26-B294-90D0586644C1}"/>
    <cellStyle name="Comma 14 3 2 2 3 4" xfId="19089" xr:uid="{26F7CBC7-D58C-4193-AC1B-793519F30C3A}"/>
    <cellStyle name="Comma 14 3 2 2 4" xfId="6257" xr:uid="{C7AEE255-5877-42F3-B306-4DC9D3529ECD}"/>
    <cellStyle name="Comma 14 3 2 2 4 2" xfId="21667" xr:uid="{4FD1FE8D-8461-43D8-8071-2D0803ED2D3C}"/>
    <cellStyle name="Comma 14 3 2 2 5" xfId="11400" xr:uid="{6FD597ED-829C-433D-8254-A5EAA399FCDF}"/>
    <cellStyle name="Comma 14 3 2 2 5 2" xfId="26810" xr:uid="{1BBEAEEC-A09F-40B8-9F32-C010ECDF7B83}"/>
    <cellStyle name="Comma 14 3 2 2 6" xfId="16541" xr:uid="{BABB943F-4E87-46FA-840F-024754D0F7EB}"/>
    <cellStyle name="Comma 14 3 2 3" xfId="1751" xr:uid="{8280CE42-C22A-4807-9199-E0EF1CDDC936}"/>
    <cellStyle name="Comma 14 3 2 3 2" xfId="4319" xr:uid="{89E1D046-7C16-43C3-A280-148BBBB83088}"/>
    <cellStyle name="Comma 14 3 2 3 2 2" xfId="9445" xr:uid="{E96ACFCC-7188-4DE3-AFA6-6212C5947359}"/>
    <cellStyle name="Comma 14 3 2 3 2 2 2" xfId="24855" xr:uid="{4306A594-14CE-4F9B-A459-FB61D24788F4}"/>
    <cellStyle name="Comma 14 3 2 3 2 3" xfId="14588" xr:uid="{5A5C3D37-482C-4A29-B120-B0069EE3ADEE}"/>
    <cellStyle name="Comma 14 3 2 3 2 3 2" xfId="29998" xr:uid="{E8EE5436-D364-479A-BEA0-DA09EE275197}"/>
    <cellStyle name="Comma 14 3 2 3 2 4" xfId="19729" xr:uid="{C8A0D083-8C7F-45ED-A1CD-B3D07C4A2080}"/>
    <cellStyle name="Comma 14 3 2 3 3" xfId="6897" xr:uid="{67D95AF5-74A7-43B5-9E4A-9DFCC6C4A1CE}"/>
    <cellStyle name="Comma 14 3 2 3 3 2" xfId="22307" xr:uid="{2D217479-A329-4250-9930-08AB97AE856A}"/>
    <cellStyle name="Comma 14 3 2 3 4" xfId="12040" xr:uid="{8EAD59EA-29ED-4EFE-91FB-668E21617E32}"/>
    <cellStyle name="Comma 14 3 2 3 4 2" xfId="27450" xr:uid="{7A09A908-FE25-4116-ABF1-18ECC37EBD6C}"/>
    <cellStyle name="Comma 14 3 2 3 5" xfId="17181" xr:uid="{E3236FA1-93CA-495C-8DA3-7D781F9B0537}"/>
    <cellStyle name="Comma 14 3 2 4" xfId="3068" xr:uid="{254CBFEB-64C3-4B72-A69F-62E5BE8EC402}"/>
    <cellStyle name="Comma 14 3 2 4 2" xfId="8194" xr:uid="{EF1FAD98-B2B4-4CCE-8A94-96D0F3E98A56}"/>
    <cellStyle name="Comma 14 3 2 4 2 2" xfId="23604" xr:uid="{0442102C-1605-4145-AA54-64597723204B}"/>
    <cellStyle name="Comma 14 3 2 4 3" xfId="13337" xr:uid="{A91E8B97-B063-4CBB-A271-007FB1907180}"/>
    <cellStyle name="Comma 14 3 2 4 3 2" xfId="28747" xr:uid="{950F63D4-4876-4F8A-A13A-A19A52071F5E}"/>
    <cellStyle name="Comma 14 3 2 4 4" xfId="18478" xr:uid="{864C4092-0CE6-4040-8ED8-F1822776A5B3}"/>
    <cellStyle name="Comma 14 3 2 5" xfId="5646" xr:uid="{C2D2F4E4-BA47-4EF7-8EE5-A39DD8220FB6}"/>
    <cellStyle name="Comma 14 3 2 5 2" xfId="21056" xr:uid="{F15FA7EE-6852-4C80-A3A5-55D98E52E7E5}"/>
    <cellStyle name="Comma 14 3 2 6" xfId="10789" xr:uid="{35C0E272-5FD7-4355-BEBF-A7C77AAA23DE}"/>
    <cellStyle name="Comma 14 3 2 6 2" xfId="26199" xr:uid="{0021DC10-0BCA-46A4-94DD-2462EEF43F24}"/>
    <cellStyle name="Comma 14 3 2 7" xfId="15930" xr:uid="{A5B81C76-CBA3-43D8-97B8-A582879BF533}"/>
    <cellStyle name="Comma 14 3 3" xfId="815" xr:uid="{A3ACA85A-9D90-4861-A420-7B0DBE084A54}"/>
    <cellStyle name="Comma 14 3 3 2" xfId="2067" xr:uid="{4A129616-D6DD-45DC-9083-EC21291F228D}"/>
    <cellStyle name="Comma 14 3 3 2 2" xfId="4635" xr:uid="{38B18713-5C67-4414-A1B3-C55DF7EE9287}"/>
    <cellStyle name="Comma 14 3 3 2 2 2" xfId="9761" xr:uid="{14114573-9B40-4AC1-BCDC-59AA4E0F8F25}"/>
    <cellStyle name="Comma 14 3 3 2 2 2 2" xfId="25171" xr:uid="{D2EEAC14-11E8-45C5-A75B-071471F1BF7C}"/>
    <cellStyle name="Comma 14 3 3 2 2 3" xfId="14904" xr:uid="{94BAE51D-CBB6-48A4-B1CF-F3BA20D03293}"/>
    <cellStyle name="Comma 14 3 3 2 2 3 2" xfId="30314" xr:uid="{C8D00CBA-8968-4818-816A-46D708012CDD}"/>
    <cellStyle name="Comma 14 3 3 2 2 4" xfId="20045" xr:uid="{ED372058-570E-4104-BBD1-6A1C7ACE232D}"/>
    <cellStyle name="Comma 14 3 3 2 3" xfId="7213" xr:uid="{FA5200EA-5DB7-41B2-86A9-CF480BED19BB}"/>
    <cellStyle name="Comma 14 3 3 2 3 2" xfId="22623" xr:uid="{93EA7D2F-0E5A-49E2-A329-2C01F6751224}"/>
    <cellStyle name="Comma 14 3 3 2 4" xfId="12356" xr:uid="{E28A0ED9-D524-4DB1-AB93-43370EE8541F}"/>
    <cellStyle name="Comma 14 3 3 2 4 2" xfId="27766" xr:uid="{BAD4CE19-2E85-4923-99AA-EA316533D836}"/>
    <cellStyle name="Comma 14 3 3 2 5" xfId="17497" xr:uid="{EBE699BA-7232-4DDC-B991-260F6BB35921}"/>
    <cellStyle name="Comma 14 3 3 3" xfId="3384" xr:uid="{C44A15E2-7796-4FDC-8F15-E54E5413F040}"/>
    <cellStyle name="Comma 14 3 3 3 2" xfId="8510" xr:uid="{788601D1-CE9A-4938-AB8A-DA3A31220FD3}"/>
    <cellStyle name="Comma 14 3 3 3 2 2" xfId="23920" xr:uid="{7E871CE7-C26A-4598-A948-6AADD1CE1FDD}"/>
    <cellStyle name="Comma 14 3 3 3 3" xfId="13653" xr:uid="{67E1B75A-D821-473C-AEE7-68E7DF39BBA2}"/>
    <cellStyle name="Comma 14 3 3 3 3 2" xfId="29063" xr:uid="{79DCFC38-0856-4DF6-8E21-10D792E32539}"/>
    <cellStyle name="Comma 14 3 3 3 4" xfId="18794" xr:uid="{70F0532B-C380-4066-BDA8-46D3C0FECFBF}"/>
    <cellStyle name="Comma 14 3 3 4" xfId="5962" xr:uid="{8B2A45BD-CD56-4D81-A1AD-C73E5843E9BE}"/>
    <cellStyle name="Comma 14 3 3 4 2" xfId="21372" xr:uid="{EA2323AA-C5B1-4547-9E1C-B24ACEF2F223}"/>
    <cellStyle name="Comma 14 3 3 5" xfId="11105" xr:uid="{4CBCEB4D-0E75-421B-8EA4-882A780DF7C0}"/>
    <cellStyle name="Comma 14 3 3 5 2" xfId="26515" xr:uid="{978D9922-D823-4830-AEE1-FEFFD9B366F0}"/>
    <cellStyle name="Comma 14 3 3 6" xfId="16246" xr:uid="{C3917797-48DA-489B-AFBC-BA43D95B6586}"/>
    <cellStyle name="Comma 14 3 4" xfId="1456" xr:uid="{A3390888-7FC7-4E6B-B997-730EE15D17DA}"/>
    <cellStyle name="Comma 14 3 4 2" xfId="4024" xr:uid="{E66A24FB-F0D9-4196-A9CC-077383F5685F}"/>
    <cellStyle name="Comma 14 3 4 2 2" xfId="9150" xr:uid="{8A298E1C-9B59-416E-9697-AE3117E71E9D}"/>
    <cellStyle name="Comma 14 3 4 2 2 2" xfId="24560" xr:uid="{A95A0270-A093-4225-A206-BBF3F589B5AF}"/>
    <cellStyle name="Comma 14 3 4 2 3" xfId="14293" xr:uid="{CBDEDC1A-EF1C-4D93-9471-624502F70D06}"/>
    <cellStyle name="Comma 14 3 4 2 3 2" xfId="29703" xr:uid="{D1EBDE39-0B94-437F-A969-098D5CD35D9D}"/>
    <cellStyle name="Comma 14 3 4 2 4" xfId="19434" xr:uid="{CB6D9DE8-3F82-47F7-8E2D-1A7D50BDD4FE}"/>
    <cellStyle name="Comma 14 3 4 3" xfId="6602" xr:uid="{C5128F86-9146-4C06-BDDF-19EBD400ACB7}"/>
    <cellStyle name="Comma 14 3 4 3 2" xfId="22012" xr:uid="{C447D7F4-E53E-44DE-82F5-C291C94CA9C6}"/>
    <cellStyle name="Comma 14 3 4 4" xfId="11745" xr:uid="{6E03B960-2FB2-4956-A11E-312C814CD658}"/>
    <cellStyle name="Comma 14 3 4 4 2" xfId="27155" xr:uid="{62333F3C-9A66-431E-B54D-7928E0806EB4}"/>
    <cellStyle name="Comma 14 3 4 5" xfId="16886" xr:uid="{DA3C8AA8-D83E-481F-9C3D-07BDA5CBD20B}"/>
    <cellStyle name="Comma 14 3 5" xfId="2773" xr:uid="{207C627E-6E27-4673-A007-ACBC610A6EDA}"/>
    <cellStyle name="Comma 14 3 5 2" xfId="7899" xr:uid="{C019DCC2-471A-4C53-9EFE-175954FB4FE1}"/>
    <cellStyle name="Comma 14 3 5 2 2" xfId="23309" xr:uid="{27FC3607-42B9-4FFC-A51B-6C6F26EE322A}"/>
    <cellStyle name="Comma 14 3 5 3" xfId="13042" xr:uid="{D754214C-F402-484B-AFBE-32D01F87B578}"/>
    <cellStyle name="Comma 14 3 5 3 2" xfId="28452" xr:uid="{D03FF372-B7CA-44D4-BB64-1232F16D4605}"/>
    <cellStyle name="Comma 14 3 5 4" xfId="18183" xr:uid="{A6CBA819-28EC-4195-8FE0-4727C302E3B6}"/>
    <cellStyle name="Comma 14 3 6" xfId="5351" xr:uid="{49E54C3F-2736-40A6-9184-84A1A83BB892}"/>
    <cellStyle name="Comma 14 3 6 2" xfId="20761" xr:uid="{4E5CA2CA-8613-4360-9D6E-DA2E688352D7}"/>
    <cellStyle name="Comma 14 3 7" xfId="10494" xr:uid="{3E695EA5-064D-45AB-9F7F-B95D9D87DA36}"/>
    <cellStyle name="Comma 14 3 7 2" xfId="25904" xr:uid="{8180D29D-CBC2-49B9-9910-4E8E00EE1E4E}"/>
    <cellStyle name="Comma 14 3 8" xfId="15635" xr:uid="{6B0692F2-C3A9-422D-AB98-7D49FE2B88F8}"/>
    <cellStyle name="Comma 14 4" xfId="356" xr:uid="{9F4DA7A7-2E92-4C04-820B-28262801D241}"/>
    <cellStyle name="Comma 14 4 2" xfId="968" xr:uid="{B5055D5F-0238-40EC-86A7-EA743D19B7F0}"/>
    <cellStyle name="Comma 14 4 2 2" xfId="2220" xr:uid="{B61D4873-E9C9-4122-812A-80F4B7779615}"/>
    <cellStyle name="Comma 14 4 2 2 2" xfId="4788" xr:uid="{3962D71B-8CD8-44F7-8EDF-23F559CD478D}"/>
    <cellStyle name="Comma 14 4 2 2 2 2" xfId="9914" xr:uid="{5AAD7F30-B6D8-45EA-B026-843BD40AA412}"/>
    <cellStyle name="Comma 14 4 2 2 2 2 2" xfId="25324" xr:uid="{79117042-7FA1-4689-8E83-D60D3BCB177F}"/>
    <cellStyle name="Comma 14 4 2 2 2 3" xfId="15057" xr:uid="{B51F42E7-DB30-4540-8A29-47EA6DCC9DD0}"/>
    <cellStyle name="Comma 14 4 2 2 2 3 2" xfId="30467" xr:uid="{334131ED-4608-4659-8DF9-54F80A3E4346}"/>
    <cellStyle name="Comma 14 4 2 2 2 4" xfId="20198" xr:uid="{D618F5CC-D1BE-4CF9-AD55-5923FA37BACE}"/>
    <cellStyle name="Comma 14 4 2 2 3" xfId="7366" xr:uid="{A354DEFD-000B-4587-B7A8-25FCD052382A}"/>
    <cellStyle name="Comma 14 4 2 2 3 2" xfId="22776" xr:uid="{CBF59A9A-F127-4221-A2BD-A182CC68F537}"/>
    <cellStyle name="Comma 14 4 2 2 4" xfId="12509" xr:uid="{F072155D-27FF-4B30-B272-40CA700C5C19}"/>
    <cellStyle name="Comma 14 4 2 2 4 2" xfId="27919" xr:uid="{773C3207-70C6-46A5-B033-1F6EE3C0B488}"/>
    <cellStyle name="Comma 14 4 2 2 5" xfId="17650" xr:uid="{EF1405C5-5427-4F5E-B0A6-AF5AFA09FEFF}"/>
    <cellStyle name="Comma 14 4 2 3" xfId="3537" xr:uid="{139B274B-77F6-4758-864D-D4F7BBB17B41}"/>
    <cellStyle name="Comma 14 4 2 3 2" xfId="8663" xr:uid="{563A09F0-EB03-49FC-9EFA-81E86B2362F1}"/>
    <cellStyle name="Comma 14 4 2 3 2 2" xfId="24073" xr:uid="{7966E6EF-9698-4D41-AD24-79218AFAB91D}"/>
    <cellStyle name="Comma 14 4 2 3 3" xfId="13806" xr:uid="{5F921C71-A5B6-4C57-9429-32CD91D56518}"/>
    <cellStyle name="Comma 14 4 2 3 3 2" xfId="29216" xr:uid="{B0FD8DBA-0B64-4F82-986E-98F25AD9CBAF}"/>
    <cellStyle name="Comma 14 4 2 3 4" xfId="18947" xr:uid="{86F218B0-F6FC-4F38-A89B-83164817B643}"/>
    <cellStyle name="Comma 14 4 2 4" xfId="6115" xr:uid="{389C7532-A880-403B-BDC7-E35DB15FEBED}"/>
    <cellStyle name="Comma 14 4 2 4 2" xfId="21525" xr:uid="{0C521397-FEA7-439D-A185-6D0BB2D9BCAF}"/>
    <cellStyle name="Comma 14 4 2 5" xfId="11258" xr:uid="{8F504F39-900E-4E3B-8734-18D1446B7682}"/>
    <cellStyle name="Comma 14 4 2 5 2" xfId="26668" xr:uid="{45D182F3-452C-4325-A818-27CCE52260A8}"/>
    <cellStyle name="Comma 14 4 2 6" xfId="16399" xr:uid="{CEDBF75E-3CD5-481F-AB6E-CAF82534EEBE}"/>
    <cellStyle name="Comma 14 4 3" xfId="1609" xr:uid="{AF98BF02-AB85-4806-8BED-A217523CF3A4}"/>
    <cellStyle name="Comma 14 4 3 2" xfId="4177" xr:uid="{7FE98B84-F06A-4E0D-B9CF-C54417E920CF}"/>
    <cellStyle name="Comma 14 4 3 2 2" xfId="9303" xr:uid="{F8005758-4E51-4F3B-B57C-2CF6AB26B645}"/>
    <cellStyle name="Comma 14 4 3 2 2 2" xfId="24713" xr:uid="{721CFAE1-756D-4641-B6CE-25E6FB05DAA7}"/>
    <cellStyle name="Comma 14 4 3 2 3" xfId="14446" xr:uid="{6B55895F-DC1C-4E32-9494-021BECE0EDDB}"/>
    <cellStyle name="Comma 14 4 3 2 3 2" xfId="29856" xr:uid="{144227BD-6D3F-4249-8CAF-A47477A9CB72}"/>
    <cellStyle name="Comma 14 4 3 2 4" xfId="19587" xr:uid="{62642637-FE39-49F4-98B1-47077C5F38C8}"/>
    <cellStyle name="Comma 14 4 3 3" xfId="6755" xr:uid="{9F97E5BB-9AFB-4852-9CF8-DC91B2EBF1F7}"/>
    <cellStyle name="Comma 14 4 3 3 2" xfId="22165" xr:uid="{0D33F51D-CDF9-42FA-8C96-6790710227DF}"/>
    <cellStyle name="Comma 14 4 3 4" xfId="11898" xr:uid="{62BD0BFC-B9FE-42F3-A0BC-E12376030B55}"/>
    <cellStyle name="Comma 14 4 3 4 2" xfId="27308" xr:uid="{C22B6F1E-442E-401D-832D-81C0267467CA}"/>
    <cellStyle name="Comma 14 4 3 5" xfId="17039" xr:uid="{0BF21E2A-FA58-4BEB-82E2-31821A18A48C}"/>
    <cellStyle name="Comma 14 4 4" xfId="2926" xr:uid="{2E2EE8B8-11E2-4F65-B647-09AA3BE21F00}"/>
    <cellStyle name="Comma 14 4 4 2" xfId="8052" xr:uid="{5995355B-5ECD-4A9D-A1DB-1142477B4F6F}"/>
    <cellStyle name="Comma 14 4 4 2 2" xfId="23462" xr:uid="{58847CEC-0A79-4E4D-A702-900668A68BBE}"/>
    <cellStyle name="Comma 14 4 4 3" xfId="13195" xr:uid="{167584F2-6014-40F7-BBF5-35787B0FCE21}"/>
    <cellStyle name="Comma 14 4 4 3 2" xfId="28605" xr:uid="{4D03E15A-D5AB-40F5-99DE-56C1D4CF7C52}"/>
    <cellStyle name="Comma 14 4 4 4" xfId="18336" xr:uid="{E132B86C-F3F2-4DCB-928E-32D48706ED7E}"/>
    <cellStyle name="Comma 14 4 5" xfId="5504" xr:uid="{6615C51B-6F2A-4564-9601-1F8657DC4B21}"/>
    <cellStyle name="Comma 14 4 5 2" xfId="20914" xr:uid="{E29B9ABC-30BF-42C2-9693-95CC4399DB30}"/>
    <cellStyle name="Comma 14 4 6" xfId="10647" xr:uid="{22CFAC18-F029-4445-B14A-914F3EC2FFC3}"/>
    <cellStyle name="Comma 14 4 6 2" xfId="26057" xr:uid="{D1CE1AEF-377F-4644-AE74-FED101E9C3CC}"/>
    <cellStyle name="Comma 14 4 7" xfId="15788" xr:uid="{E2504A69-282D-4273-8504-5301CC6C740C}"/>
    <cellStyle name="Comma 14 5" xfId="673" xr:uid="{0594A290-75B9-4770-867B-D4BC8D259AC1}"/>
    <cellStyle name="Comma 14 5 2" xfId="1925" xr:uid="{90321990-C14A-418B-9C35-13FA35C5ABDF}"/>
    <cellStyle name="Comma 14 5 2 2" xfId="4493" xr:uid="{A64248AE-63D4-419C-A598-B6D092C1265B}"/>
    <cellStyle name="Comma 14 5 2 2 2" xfId="9619" xr:uid="{6ED95EDA-8F8A-46CA-A02D-9FE38461353B}"/>
    <cellStyle name="Comma 14 5 2 2 2 2" xfId="25029" xr:uid="{9B5A98CA-3EFE-425F-9B18-11FB750A2D82}"/>
    <cellStyle name="Comma 14 5 2 2 3" xfId="14762" xr:uid="{416A9578-C804-4A4C-A4B3-819D16C18F3E}"/>
    <cellStyle name="Comma 14 5 2 2 3 2" xfId="30172" xr:uid="{01E13A5B-DF16-4677-ADB3-0AC07D886BA2}"/>
    <cellStyle name="Comma 14 5 2 2 4" xfId="19903" xr:uid="{394FD1CD-1D91-4B64-B78A-55330852DC92}"/>
    <cellStyle name="Comma 14 5 2 3" xfId="7071" xr:uid="{238651C1-39DE-49A3-88C7-38C506BE2288}"/>
    <cellStyle name="Comma 14 5 2 3 2" xfId="22481" xr:uid="{D90456DB-C5EE-4ADC-96F3-B29A0CD48470}"/>
    <cellStyle name="Comma 14 5 2 4" xfId="12214" xr:uid="{17CC6845-828F-421E-BAEA-CC259D7C0D15}"/>
    <cellStyle name="Comma 14 5 2 4 2" xfId="27624" xr:uid="{5B51BD3F-5E80-4870-9240-D3179E06EE07}"/>
    <cellStyle name="Comma 14 5 2 5" xfId="17355" xr:uid="{96ACEF19-0E68-4277-AC0E-4006E23E4C25}"/>
    <cellStyle name="Comma 14 5 3" xfId="3242" xr:uid="{6FEB99FC-D6ED-4264-8CFC-771D1D05CF36}"/>
    <cellStyle name="Comma 14 5 3 2" xfId="8368" xr:uid="{36D420EF-369D-4587-9B30-B6F0650E58CF}"/>
    <cellStyle name="Comma 14 5 3 2 2" xfId="23778" xr:uid="{A1FA83EF-72BD-4E55-9559-B241EE19360D}"/>
    <cellStyle name="Comma 14 5 3 3" xfId="13511" xr:uid="{ED61CD03-C4E5-4512-B608-43CDF1592CE9}"/>
    <cellStyle name="Comma 14 5 3 3 2" xfId="28921" xr:uid="{C365EC4F-23BE-4970-A9F3-E2F8C5D83855}"/>
    <cellStyle name="Comma 14 5 3 4" xfId="18652" xr:uid="{6ED254CC-4878-4E4C-ADCD-4833C9D1E383}"/>
    <cellStyle name="Comma 14 5 4" xfId="5820" xr:uid="{4322D4DC-5E66-41CB-B97A-2D3B15D1ABCC}"/>
    <cellStyle name="Comma 14 5 4 2" xfId="21230" xr:uid="{07CE8531-857C-4BFF-99AB-D6F9FA640369}"/>
    <cellStyle name="Comma 14 5 5" xfId="10963" xr:uid="{BADE8670-4252-42F9-AB24-BD942AF5784E}"/>
    <cellStyle name="Comma 14 5 5 2" xfId="26373" xr:uid="{11343E7D-C96E-4CE3-9B34-38BE1E7FF047}"/>
    <cellStyle name="Comma 14 5 6" xfId="16104" xr:uid="{7B45510D-5327-4432-8C08-3475AF923BD9}"/>
    <cellStyle name="Comma 14 6" xfId="1314" xr:uid="{7E9CE5AC-AA61-489C-9121-BD270D2936A1}"/>
    <cellStyle name="Comma 14 6 2" xfId="3882" xr:uid="{9D33E91E-9857-4B29-944D-BF38A21D0A53}"/>
    <cellStyle name="Comma 14 6 2 2" xfId="9008" xr:uid="{83E8F1B3-C9A9-4265-89CE-E2C93486A39A}"/>
    <cellStyle name="Comma 14 6 2 2 2" xfId="24418" xr:uid="{8AEDB2C7-29D4-4C86-BCCD-6BC557B222CD}"/>
    <cellStyle name="Comma 14 6 2 3" xfId="14151" xr:uid="{CE001265-FC31-4DD1-BC80-542274632715}"/>
    <cellStyle name="Comma 14 6 2 3 2" xfId="29561" xr:uid="{4D389460-AC7F-4882-8CC7-FF5AFE107C64}"/>
    <cellStyle name="Comma 14 6 2 4" xfId="19292" xr:uid="{683F04B4-9BF3-4665-B53D-FE95184B6F0E}"/>
    <cellStyle name="Comma 14 6 3" xfId="6460" xr:uid="{B7B70AEE-6008-4A95-B73E-E566FBEF25F2}"/>
    <cellStyle name="Comma 14 6 3 2" xfId="21870" xr:uid="{4C8B5F2D-8C08-4D24-982C-776A8C023E25}"/>
    <cellStyle name="Comma 14 6 4" xfId="11603" xr:uid="{A2C44739-47A8-4305-8366-ED2A07CF2895}"/>
    <cellStyle name="Comma 14 6 4 2" xfId="27013" xr:uid="{849C7DE0-8A6E-4143-8C15-5F9B1D747259}"/>
    <cellStyle name="Comma 14 6 5" xfId="16744" xr:uid="{9909107B-3DE4-43A0-B3AA-6D815966E4B6}"/>
    <cellStyle name="Comma 14 7" xfId="2632" xr:uid="{8196B131-C7AD-4954-9246-F497815583F4}"/>
    <cellStyle name="Comma 14 7 2" xfId="7758" xr:uid="{C2B46FCF-1EFB-45C9-8CBD-B023C1D0896E}"/>
    <cellStyle name="Comma 14 7 2 2" xfId="23168" xr:uid="{53F0394D-C73A-41F6-A3C8-6C52899E4394}"/>
    <cellStyle name="Comma 14 7 3" xfId="12901" xr:uid="{0454C49E-61BF-4CCB-8183-F373E6CB3F29}"/>
    <cellStyle name="Comma 14 7 3 2" xfId="28311" xr:uid="{CEDA7AB2-614A-483E-9B76-E5BF01FD9B9A}"/>
    <cellStyle name="Comma 14 7 4" xfId="18042" xr:uid="{0885CEFF-0752-44E7-BE06-4CA986302CA4}"/>
    <cellStyle name="Comma 14 8" xfId="5210" xr:uid="{2CF25D06-BFCE-4F0E-B919-23E83E823DFC}"/>
    <cellStyle name="Comma 14 8 2" xfId="20620" xr:uid="{4EF73C8C-E96C-4CBB-8C20-9853AC15A16D}"/>
    <cellStyle name="Comma 14 9" xfId="10353" xr:uid="{D41BFFCB-716B-4D60-9BD9-7E8B64B8B3BD}"/>
    <cellStyle name="Comma 14 9 2" xfId="25763" xr:uid="{C0D33471-5F2C-42B6-A36C-A4FA59A60337}"/>
    <cellStyle name="Comma 140" xfId="10306" xr:uid="{40CC74D1-20F0-4912-BEA7-32CF1BF1206C}"/>
    <cellStyle name="Comma 140 2" xfId="25716" xr:uid="{1D050F02-0970-4E4F-8F88-231AD9DB86A6}"/>
    <cellStyle name="Comma 141" xfId="10311" xr:uid="{F112BBA1-CE6F-4638-B14D-6F2DA4493D2B}"/>
    <cellStyle name="Comma 141 2" xfId="25721" xr:uid="{A275FDB1-8F7D-4CF0-8C3A-B316AC4EA8A2}"/>
    <cellStyle name="Comma 142" xfId="10307" xr:uid="{096AA31F-539F-4814-B427-AC2AA2594B84}"/>
    <cellStyle name="Comma 142 2" xfId="25717" xr:uid="{515DE94E-A4E7-458F-B615-38EFEF9313C4}"/>
    <cellStyle name="Comma 143" xfId="10314" xr:uid="{CE58EB5E-FB4F-4238-8F4D-1ED9B4C5CFB3}"/>
    <cellStyle name="Comma 143 2" xfId="25724" xr:uid="{B45C9706-64A1-4C05-9408-68DE446FE261}"/>
    <cellStyle name="Comma 144" xfId="10300" xr:uid="{59106D99-77B8-447C-9E5F-54C74902632A}"/>
    <cellStyle name="Comma 144 2" xfId="25710" xr:uid="{7D8E00F7-36F5-40D2-9E62-8EB4C151B919}"/>
    <cellStyle name="Comma 145" xfId="10313" xr:uid="{F0D686F0-EAF8-4FB4-BA3C-0FEEC2F75162}"/>
    <cellStyle name="Comma 145 2" xfId="25723" xr:uid="{381954A9-2332-4229-92AC-0BD7F8BF0610}"/>
    <cellStyle name="Comma 146" xfId="10308" xr:uid="{BE05ECD0-0B98-46FA-9D82-3A578EFEF05F}"/>
    <cellStyle name="Comma 146 2" xfId="25718" xr:uid="{F8D98BEB-22B2-4D75-B6C0-F99F3FF7DD23}"/>
    <cellStyle name="Comma 147" xfId="10312" xr:uid="{968DB9CA-C685-4D19-B3F2-6A18F78680CA}"/>
    <cellStyle name="Comma 147 2" xfId="25722" xr:uid="{4907FCAE-EAC9-4822-AAC4-6FE35C59C7D5}"/>
    <cellStyle name="Comma 148" xfId="10301" xr:uid="{E4BC31ED-8D98-4D17-9EAB-14F5949C1834}"/>
    <cellStyle name="Comma 148 2" xfId="25711" xr:uid="{5C2E5A61-2195-4822-BBF9-5A8CA91681F8}"/>
    <cellStyle name="Comma 149" xfId="10298" xr:uid="{63B5FA77-7720-4570-BBC2-B93467A707AE}"/>
    <cellStyle name="Comma 149 2" xfId="25708" xr:uid="{9FC15736-0704-4EF7-90F9-87C3A5B5CB0C}"/>
    <cellStyle name="Comma 15" xfId="53" xr:uid="{31594E66-BE66-4550-B2CC-D2EE1DE5CA1B}"/>
    <cellStyle name="Comma 15 10" xfId="15495" xr:uid="{B66C38F0-FD08-4C2F-B176-BA37A6C2C2D7}"/>
    <cellStyle name="Comma 15 2" xfId="132" xr:uid="{A1679416-C3AE-41BE-B1FB-F7FE22A11B6B}"/>
    <cellStyle name="Comma 15 2 2" xfId="275" xr:uid="{7870F498-AC83-46AB-85A1-D17A459F423F}"/>
    <cellStyle name="Comma 15 2 2 2" xfId="571" xr:uid="{3CB305E4-BEE7-4A62-A601-8388682164A7}"/>
    <cellStyle name="Comma 15 2 2 2 2" xfId="1183" xr:uid="{BB9B333D-0019-4377-8636-02B9EDFB17FB}"/>
    <cellStyle name="Comma 15 2 2 2 2 2" xfId="2435" xr:uid="{BEB15D12-22AC-44A0-9CE4-AD08050CFDFE}"/>
    <cellStyle name="Comma 15 2 2 2 2 2 2" xfId="5003" xr:uid="{D3A43547-5EA8-4400-8566-75895C67481F}"/>
    <cellStyle name="Comma 15 2 2 2 2 2 2 2" xfId="10129" xr:uid="{C2E1EEAC-5C32-459D-AA4F-294426E2908B}"/>
    <cellStyle name="Comma 15 2 2 2 2 2 2 2 2" xfId="25539" xr:uid="{108C8F9F-8775-40B8-BECE-5EBA9B852770}"/>
    <cellStyle name="Comma 15 2 2 2 2 2 2 3" xfId="15272" xr:uid="{9BB06A33-CA05-483E-9C04-472DF1B6D753}"/>
    <cellStyle name="Comma 15 2 2 2 2 2 2 3 2" xfId="30682" xr:uid="{413895A3-E4FC-4C7F-82FC-D8EF5D36B8F2}"/>
    <cellStyle name="Comma 15 2 2 2 2 2 2 4" xfId="20413" xr:uid="{D8A50E13-4A83-4CFC-B6E7-31B2D25329D7}"/>
    <cellStyle name="Comma 15 2 2 2 2 2 3" xfId="7581" xr:uid="{092394CB-63F2-4FE8-A51D-7BDF4A85A748}"/>
    <cellStyle name="Comma 15 2 2 2 2 2 3 2" xfId="22991" xr:uid="{D225AD60-EF3C-4AFB-A44B-6D33C9ABD9AF}"/>
    <cellStyle name="Comma 15 2 2 2 2 2 4" xfId="12724" xr:uid="{4BBFE68C-BB6E-4B19-94DD-A521F97C35E0}"/>
    <cellStyle name="Comma 15 2 2 2 2 2 4 2" xfId="28134" xr:uid="{E8EEAA95-0777-495E-8E4E-41AF8485FC05}"/>
    <cellStyle name="Comma 15 2 2 2 2 2 5" xfId="17865" xr:uid="{5DD5399E-D3ED-4DC0-A726-E05B1D2BC8F7}"/>
    <cellStyle name="Comma 15 2 2 2 2 3" xfId="3752" xr:uid="{43AC0F64-F094-46B3-A501-24B8DAD88439}"/>
    <cellStyle name="Comma 15 2 2 2 2 3 2" xfId="8878" xr:uid="{2FCC94BE-391E-434C-A869-EF30AB137CA6}"/>
    <cellStyle name="Comma 15 2 2 2 2 3 2 2" xfId="24288" xr:uid="{E24769DC-F3D1-4132-8EB5-FD85BF98BEEC}"/>
    <cellStyle name="Comma 15 2 2 2 2 3 3" xfId="14021" xr:uid="{EDF14EFA-8984-4653-9FC3-6DE76F1722F8}"/>
    <cellStyle name="Comma 15 2 2 2 2 3 3 2" xfId="29431" xr:uid="{38824995-4DF7-4D30-91D4-49D498E0865C}"/>
    <cellStyle name="Comma 15 2 2 2 2 3 4" xfId="19162" xr:uid="{8297063F-39EB-4422-92C1-8B9620645D3D}"/>
    <cellStyle name="Comma 15 2 2 2 2 4" xfId="6330" xr:uid="{73FF027E-D400-4AE7-A741-9345A8C9AF8D}"/>
    <cellStyle name="Comma 15 2 2 2 2 4 2" xfId="21740" xr:uid="{B94CC09D-38E5-4F8E-9A4C-F87E9ABAA97F}"/>
    <cellStyle name="Comma 15 2 2 2 2 5" xfId="11473" xr:uid="{F59FF92F-26AA-4B5B-B279-8D87C40D9C49}"/>
    <cellStyle name="Comma 15 2 2 2 2 5 2" xfId="26883" xr:uid="{52546FF3-2751-4B0F-9F28-4D7F9B5E5E08}"/>
    <cellStyle name="Comma 15 2 2 2 2 6" xfId="16614" xr:uid="{CDDD1462-83E4-4CD0-BC6E-BCBE571FB741}"/>
    <cellStyle name="Comma 15 2 2 2 3" xfId="1824" xr:uid="{2142F3C0-D737-48E4-8A67-725C44F2D859}"/>
    <cellStyle name="Comma 15 2 2 2 3 2" xfId="4392" xr:uid="{82F99C66-5811-4211-B1B0-89227CC12A48}"/>
    <cellStyle name="Comma 15 2 2 2 3 2 2" xfId="9518" xr:uid="{A3200688-1909-4438-9FA5-7AD848B8B018}"/>
    <cellStyle name="Comma 15 2 2 2 3 2 2 2" xfId="24928" xr:uid="{378ABF8D-F9E7-49E9-B609-274A76CB4303}"/>
    <cellStyle name="Comma 15 2 2 2 3 2 3" xfId="14661" xr:uid="{D6C0C26C-26A8-46D5-BCB9-02443C996F07}"/>
    <cellStyle name="Comma 15 2 2 2 3 2 3 2" xfId="30071" xr:uid="{69717054-6947-4648-92EA-D0560B89E872}"/>
    <cellStyle name="Comma 15 2 2 2 3 2 4" xfId="19802" xr:uid="{951CCC58-E56B-49ED-83D5-A42EFD22268E}"/>
    <cellStyle name="Comma 15 2 2 2 3 3" xfId="6970" xr:uid="{ED109DA1-7A04-452C-A0AC-3E46DD6304D4}"/>
    <cellStyle name="Comma 15 2 2 2 3 3 2" xfId="22380" xr:uid="{2E70C797-2CA2-4172-B251-DE574944E464}"/>
    <cellStyle name="Comma 15 2 2 2 3 4" xfId="12113" xr:uid="{60AECF53-718E-47C0-BC99-2D7D226A4368}"/>
    <cellStyle name="Comma 15 2 2 2 3 4 2" xfId="27523" xr:uid="{6537FF8E-2815-4D85-B76F-4D18CB4CF9B2}"/>
    <cellStyle name="Comma 15 2 2 2 3 5" xfId="17254" xr:uid="{CA47413E-8279-41B0-AF70-1210BC9FF38A}"/>
    <cellStyle name="Comma 15 2 2 2 4" xfId="3141" xr:uid="{0C3E833D-DE78-4DC8-953B-7B4CFB58AC66}"/>
    <cellStyle name="Comma 15 2 2 2 4 2" xfId="8267" xr:uid="{53FAD941-3D64-4EAA-AFAB-47553A3BF481}"/>
    <cellStyle name="Comma 15 2 2 2 4 2 2" xfId="23677" xr:uid="{A79183FF-0B93-4EAD-B55E-DE4683CA7B70}"/>
    <cellStyle name="Comma 15 2 2 2 4 3" xfId="13410" xr:uid="{92B51378-BCA3-4B11-99FC-87AF4DAB3226}"/>
    <cellStyle name="Comma 15 2 2 2 4 3 2" xfId="28820" xr:uid="{B5CD5436-0D73-4602-AADA-35348EEE4590}"/>
    <cellStyle name="Comma 15 2 2 2 4 4" xfId="18551" xr:uid="{96EC1ACD-BAAB-4AFB-B8A2-E46270A03F08}"/>
    <cellStyle name="Comma 15 2 2 2 5" xfId="5719" xr:uid="{142DDD55-AB61-49CE-BE62-0CC3A0B6C967}"/>
    <cellStyle name="Comma 15 2 2 2 5 2" xfId="21129" xr:uid="{D9D77E74-A738-492D-9B99-74A386A0FCA0}"/>
    <cellStyle name="Comma 15 2 2 2 6" xfId="10862" xr:uid="{0FDCD885-FA33-4FD7-A73C-6CB21399068E}"/>
    <cellStyle name="Comma 15 2 2 2 6 2" xfId="26272" xr:uid="{27977235-77BE-41D7-95CD-ED118C26C182}"/>
    <cellStyle name="Comma 15 2 2 2 7" xfId="16003" xr:uid="{3446B500-D787-4E3B-A2A6-3117A96CE7CB}"/>
    <cellStyle name="Comma 15 2 2 3" xfId="888" xr:uid="{B423DE3A-B5DA-4FD3-9B13-63E82CE79187}"/>
    <cellStyle name="Comma 15 2 2 3 2" xfId="2140" xr:uid="{D45CE119-36B4-416B-A63F-9450AAD9CD95}"/>
    <cellStyle name="Comma 15 2 2 3 2 2" xfId="4708" xr:uid="{1B452178-1ECB-4658-AD5D-E01C33DBFF36}"/>
    <cellStyle name="Comma 15 2 2 3 2 2 2" xfId="9834" xr:uid="{1DDCDAF1-7E44-4745-82F0-D169F8BBC91B}"/>
    <cellStyle name="Comma 15 2 2 3 2 2 2 2" xfId="25244" xr:uid="{2E4A71E7-D452-4BFE-A3DA-BD74ACF59AED}"/>
    <cellStyle name="Comma 15 2 2 3 2 2 3" xfId="14977" xr:uid="{956F5E5B-28D2-48FF-98CC-B873D213BE4E}"/>
    <cellStyle name="Comma 15 2 2 3 2 2 3 2" xfId="30387" xr:uid="{F53B7FA0-B4F4-4894-A9FB-1A4039EED4CC}"/>
    <cellStyle name="Comma 15 2 2 3 2 2 4" xfId="20118" xr:uid="{D6F69693-F964-4645-BB79-28F510B6EBC5}"/>
    <cellStyle name="Comma 15 2 2 3 2 3" xfId="7286" xr:uid="{3D6BC8BB-5B5A-4664-883A-017BA36A3896}"/>
    <cellStyle name="Comma 15 2 2 3 2 3 2" xfId="22696" xr:uid="{1AFC8606-5576-441A-B230-A7299E9D4C79}"/>
    <cellStyle name="Comma 15 2 2 3 2 4" xfId="12429" xr:uid="{C5E11F97-D90B-424B-8F66-7DA8AD044DD7}"/>
    <cellStyle name="Comma 15 2 2 3 2 4 2" xfId="27839" xr:uid="{5591DE8B-EC3E-40A2-9FC1-469C81164EB7}"/>
    <cellStyle name="Comma 15 2 2 3 2 5" xfId="17570" xr:uid="{DA106434-4928-4C2B-8770-AA0ABE3AE9FC}"/>
    <cellStyle name="Comma 15 2 2 3 3" xfId="3457" xr:uid="{6BF6D499-8654-4023-A119-40102BE2BDD7}"/>
    <cellStyle name="Comma 15 2 2 3 3 2" xfId="8583" xr:uid="{842D4EA0-29BE-4E15-9A7B-F840DBA94E4C}"/>
    <cellStyle name="Comma 15 2 2 3 3 2 2" xfId="23993" xr:uid="{F68C6081-95F6-4DE9-8CD2-0DFD90F85876}"/>
    <cellStyle name="Comma 15 2 2 3 3 3" xfId="13726" xr:uid="{60E0594C-8F9C-4623-846E-8BE85675D4BB}"/>
    <cellStyle name="Comma 15 2 2 3 3 3 2" xfId="29136" xr:uid="{F30DE0C1-3D3E-4DBD-860F-83469B958CAD}"/>
    <cellStyle name="Comma 15 2 2 3 3 4" xfId="18867" xr:uid="{6E17F891-0398-4022-811E-A837878D25EE}"/>
    <cellStyle name="Comma 15 2 2 3 4" xfId="6035" xr:uid="{D6A3F3E3-C3D4-414A-91D1-870F08D1A314}"/>
    <cellStyle name="Comma 15 2 2 3 4 2" xfId="21445" xr:uid="{0B1CC362-A96E-4356-BA80-C677270F0E7D}"/>
    <cellStyle name="Comma 15 2 2 3 5" xfId="11178" xr:uid="{B8A063E9-5770-4BA7-A2B5-E55CAEDB63CF}"/>
    <cellStyle name="Comma 15 2 2 3 5 2" xfId="26588" xr:uid="{AC159C6D-DD11-4132-BA90-E89929B8B2FD}"/>
    <cellStyle name="Comma 15 2 2 3 6" xfId="16319" xr:uid="{46421856-AFD3-42A2-9C26-4F24333002B4}"/>
    <cellStyle name="Comma 15 2 2 4" xfId="1529" xr:uid="{CE5A9B60-0479-4E99-ADEB-C65C7F95C189}"/>
    <cellStyle name="Comma 15 2 2 4 2" xfId="4097" xr:uid="{8C521D11-7526-49B0-860C-FA9A1F32A853}"/>
    <cellStyle name="Comma 15 2 2 4 2 2" xfId="9223" xr:uid="{934104E9-1E17-4991-AAE4-CD2D32E6578F}"/>
    <cellStyle name="Comma 15 2 2 4 2 2 2" xfId="24633" xr:uid="{9D75DDEE-3E91-4FD7-AC99-FB0F6C659852}"/>
    <cellStyle name="Comma 15 2 2 4 2 3" xfId="14366" xr:uid="{B4676BAD-577B-4506-94EB-6ECB70DDF465}"/>
    <cellStyle name="Comma 15 2 2 4 2 3 2" xfId="29776" xr:uid="{F5964B82-1AC2-4AC4-A77C-79A2045BAEB7}"/>
    <cellStyle name="Comma 15 2 2 4 2 4" xfId="19507" xr:uid="{2E5F08C8-D684-4F17-A387-603995DBCC8B}"/>
    <cellStyle name="Comma 15 2 2 4 3" xfId="6675" xr:uid="{52311279-2657-4F4B-A1E4-716B82CC0A4F}"/>
    <cellStyle name="Comma 15 2 2 4 3 2" xfId="22085" xr:uid="{08B459E5-D858-4B7F-A951-5EE1551585A2}"/>
    <cellStyle name="Comma 15 2 2 4 4" xfId="11818" xr:uid="{7A06F335-D97C-4361-8E22-F7E9E8C72AB0}"/>
    <cellStyle name="Comma 15 2 2 4 4 2" xfId="27228" xr:uid="{11FF4C86-269A-4109-8041-D40C1CDAEA00}"/>
    <cellStyle name="Comma 15 2 2 4 5" xfId="16959" xr:uid="{E64FF9FE-DDC5-4BAB-88AF-192DF34B3573}"/>
    <cellStyle name="Comma 15 2 2 5" xfId="2846" xr:uid="{0D899FB4-2E6E-43D2-9FA2-25D621AAA3BB}"/>
    <cellStyle name="Comma 15 2 2 5 2" xfId="7972" xr:uid="{CD6C37BC-1563-42A5-96A8-0F0FAD664B51}"/>
    <cellStyle name="Comma 15 2 2 5 2 2" xfId="23382" xr:uid="{DF246B0B-CA17-44F1-BF40-12669A0C958A}"/>
    <cellStyle name="Comma 15 2 2 5 3" xfId="13115" xr:uid="{37247200-1423-4412-BCDC-A8F37D5F16AF}"/>
    <cellStyle name="Comma 15 2 2 5 3 2" xfId="28525" xr:uid="{7F26244D-3CAC-412B-9202-8F79A4438285}"/>
    <cellStyle name="Comma 15 2 2 5 4" xfId="18256" xr:uid="{486E89A4-E838-46E7-995A-A260480B6F07}"/>
    <cellStyle name="Comma 15 2 2 6" xfId="5424" xr:uid="{D4E39166-3717-475E-ACE7-8C48AD87BC7B}"/>
    <cellStyle name="Comma 15 2 2 6 2" xfId="20834" xr:uid="{7D8BB0C0-9FC0-4AB4-B803-87A039B818D9}"/>
    <cellStyle name="Comma 15 2 2 7" xfId="10567" xr:uid="{F308848F-444D-48F3-AD9A-192ACF0BE7FD}"/>
    <cellStyle name="Comma 15 2 2 7 2" xfId="25977" xr:uid="{D4093862-2B99-455B-94C8-93037A72E3B8}"/>
    <cellStyle name="Comma 15 2 2 8" xfId="15708" xr:uid="{01213837-4115-4264-BB0E-3C07B0E3D3D2}"/>
    <cellStyle name="Comma 15 2 3" xfId="429" xr:uid="{1F636D16-7A8E-4CEB-8435-17E8F92B2544}"/>
    <cellStyle name="Comma 15 2 3 2" xfId="1041" xr:uid="{64B8C52C-FDF7-4806-A438-5049345A5D9F}"/>
    <cellStyle name="Comma 15 2 3 2 2" xfId="2293" xr:uid="{30C7DD18-33E4-4320-ACF8-724C18463EF8}"/>
    <cellStyle name="Comma 15 2 3 2 2 2" xfId="4861" xr:uid="{83820BBA-220F-491C-8432-131F2C14BDDE}"/>
    <cellStyle name="Comma 15 2 3 2 2 2 2" xfId="9987" xr:uid="{D8E7C249-0431-47C2-ABE0-0E6E947F74D9}"/>
    <cellStyle name="Comma 15 2 3 2 2 2 2 2" xfId="25397" xr:uid="{041033E1-8315-4333-AFE8-B6B3EF86CDB8}"/>
    <cellStyle name="Comma 15 2 3 2 2 2 3" xfId="15130" xr:uid="{8F4D84D2-67A8-48ED-AD02-3E4F5F532D61}"/>
    <cellStyle name="Comma 15 2 3 2 2 2 3 2" xfId="30540" xr:uid="{4CCA2A9E-6AD0-4E22-9F7A-DBCD084428F0}"/>
    <cellStyle name="Comma 15 2 3 2 2 2 4" xfId="20271" xr:uid="{4FB92872-CD49-416B-8354-3CE03313F06D}"/>
    <cellStyle name="Comma 15 2 3 2 2 3" xfId="7439" xr:uid="{6D2D606D-CAFC-4509-8C49-6B9B81F1B0C8}"/>
    <cellStyle name="Comma 15 2 3 2 2 3 2" xfId="22849" xr:uid="{58699363-A622-4F0A-AACF-0303399473FC}"/>
    <cellStyle name="Comma 15 2 3 2 2 4" xfId="12582" xr:uid="{991176D4-B2B4-4631-A9BD-7140E98672ED}"/>
    <cellStyle name="Comma 15 2 3 2 2 4 2" xfId="27992" xr:uid="{6DC257AC-0527-476E-92F1-5CE35F3B787E}"/>
    <cellStyle name="Comma 15 2 3 2 2 5" xfId="17723" xr:uid="{C8C33CCB-116C-4CD6-B0FF-FCFFDAD9EFF2}"/>
    <cellStyle name="Comma 15 2 3 2 3" xfId="3610" xr:uid="{8968F839-4CD0-4A40-B107-78ED8147C3F0}"/>
    <cellStyle name="Comma 15 2 3 2 3 2" xfId="8736" xr:uid="{C20AC391-7FAF-4165-8ACF-9325F2503D33}"/>
    <cellStyle name="Comma 15 2 3 2 3 2 2" xfId="24146" xr:uid="{F69C75B8-17AC-4BA8-A970-648BBBCE6FCF}"/>
    <cellStyle name="Comma 15 2 3 2 3 3" xfId="13879" xr:uid="{CE7FFBEA-0529-4243-A237-7BACA1C18768}"/>
    <cellStyle name="Comma 15 2 3 2 3 3 2" xfId="29289" xr:uid="{A9B85776-9C5D-42BE-9F6F-398EBDC821F6}"/>
    <cellStyle name="Comma 15 2 3 2 3 4" xfId="19020" xr:uid="{492D3787-A1C9-4FF1-86BD-73D575003A68}"/>
    <cellStyle name="Comma 15 2 3 2 4" xfId="6188" xr:uid="{A551A324-0158-4AF2-A3AC-BB11102D7FA7}"/>
    <cellStyle name="Comma 15 2 3 2 4 2" xfId="21598" xr:uid="{D99C57C9-C269-4F11-8B7A-D963EFF886B2}"/>
    <cellStyle name="Comma 15 2 3 2 5" xfId="11331" xr:uid="{C9669C10-7B10-42C7-9ECA-211C84C1D292}"/>
    <cellStyle name="Comma 15 2 3 2 5 2" xfId="26741" xr:uid="{E82C7ADE-9C68-47DB-A10A-9F1660993036}"/>
    <cellStyle name="Comma 15 2 3 2 6" xfId="16472" xr:uid="{3003D937-97FC-4893-B3CF-2DB3EC8D8A1C}"/>
    <cellStyle name="Comma 15 2 3 3" xfId="1682" xr:uid="{1E4A99E4-039B-40AB-BE4B-B97B9AF0817F}"/>
    <cellStyle name="Comma 15 2 3 3 2" xfId="4250" xr:uid="{DEDEF0CA-F8AE-4039-9184-1CC8F717A82E}"/>
    <cellStyle name="Comma 15 2 3 3 2 2" xfId="9376" xr:uid="{C328F955-FC28-47C0-A5B1-126A8F8DB0CE}"/>
    <cellStyle name="Comma 15 2 3 3 2 2 2" xfId="24786" xr:uid="{6E69BDE7-223E-4ACE-882B-280507EB2826}"/>
    <cellStyle name="Comma 15 2 3 3 2 3" xfId="14519" xr:uid="{A1DC05CA-DE66-4525-9B4F-E7DCBFC5159B}"/>
    <cellStyle name="Comma 15 2 3 3 2 3 2" xfId="29929" xr:uid="{EAC7F27D-441A-4614-A870-538441DAC990}"/>
    <cellStyle name="Comma 15 2 3 3 2 4" xfId="19660" xr:uid="{727D80B6-354B-4F4D-8946-CC158484459F}"/>
    <cellStyle name="Comma 15 2 3 3 3" xfId="6828" xr:uid="{9748E753-45FE-4195-9CEA-859159EB1890}"/>
    <cellStyle name="Comma 15 2 3 3 3 2" xfId="22238" xr:uid="{7A6B681E-7D69-4318-A0A3-0DD2A3056CBA}"/>
    <cellStyle name="Comma 15 2 3 3 4" xfId="11971" xr:uid="{6DED877B-EBD5-4183-B1AC-D092880C6E74}"/>
    <cellStyle name="Comma 15 2 3 3 4 2" xfId="27381" xr:uid="{500254B2-88C0-40C5-BEE7-543FD1E400FD}"/>
    <cellStyle name="Comma 15 2 3 3 5" xfId="17112" xr:uid="{6E78200E-2CA6-40C5-99E8-602B214C5426}"/>
    <cellStyle name="Comma 15 2 3 4" xfId="2999" xr:uid="{4F69DCE5-78D1-43EC-86D2-4669332EE3AD}"/>
    <cellStyle name="Comma 15 2 3 4 2" xfId="8125" xr:uid="{015BE134-6B93-41F9-A3C0-C1E120598DB2}"/>
    <cellStyle name="Comma 15 2 3 4 2 2" xfId="23535" xr:uid="{5E30203F-A0E7-4F11-B7F7-27B89D270411}"/>
    <cellStyle name="Comma 15 2 3 4 3" xfId="13268" xr:uid="{A1E32025-10F8-4189-A157-DF220F5A33DA}"/>
    <cellStyle name="Comma 15 2 3 4 3 2" xfId="28678" xr:uid="{EEA2F4F9-FA8C-474B-8699-B88DB83EA911}"/>
    <cellStyle name="Comma 15 2 3 4 4" xfId="18409" xr:uid="{96560BB9-E1DA-4413-9822-FF8559E34D6A}"/>
    <cellStyle name="Comma 15 2 3 5" xfId="5577" xr:uid="{D54210D6-CF79-4040-A834-3E8829EF9B3F}"/>
    <cellStyle name="Comma 15 2 3 5 2" xfId="20987" xr:uid="{1F6E8C96-FAFC-4227-BCAB-27ADF7799565}"/>
    <cellStyle name="Comma 15 2 3 6" xfId="10720" xr:uid="{00D4CF3E-C9EF-49B0-98D6-018F92076090}"/>
    <cellStyle name="Comma 15 2 3 6 2" xfId="26130" xr:uid="{DB0DB37E-87C3-49EA-A380-E01905E942F6}"/>
    <cellStyle name="Comma 15 2 3 7" xfId="15861" xr:uid="{2F784CA5-9088-4344-B492-060F4D7A6E1C}"/>
    <cellStyle name="Comma 15 2 4" xfId="746" xr:uid="{F44249E1-CA21-4896-B75B-4FC47C9333E4}"/>
    <cellStyle name="Comma 15 2 4 2" xfId="1998" xr:uid="{D4882945-A4CD-41B5-A059-3AC38B5EF54D}"/>
    <cellStyle name="Comma 15 2 4 2 2" xfId="4566" xr:uid="{A58E4B8F-48FC-4021-9A38-392582F389CF}"/>
    <cellStyle name="Comma 15 2 4 2 2 2" xfId="9692" xr:uid="{F50DBC69-655D-4A61-A427-B0E8C5DE9679}"/>
    <cellStyle name="Comma 15 2 4 2 2 2 2" xfId="25102" xr:uid="{4BD66260-01CD-42CE-B221-74BEEA35D149}"/>
    <cellStyle name="Comma 15 2 4 2 2 3" xfId="14835" xr:uid="{1786198A-44FE-47F4-BDAA-555DDDAA3297}"/>
    <cellStyle name="Comma 15 2 4 2 2 3 2" xfId="30245" xr:uid="{EBC4D22B-FFFB-43FD-81FB-D7B264B3DAE2}"/>
    <cellStyle name="Comma 15 2 4 2 2 4" xfId="19976" xr:uid="{965CF668-78CD-4069-823B-929A339585F8}"/>
    <cellStyle name="Comma 15 2 4 2 3" xfId="7144" xr:uid="{19A9EFFE-90EA-4D29-B88E-0781F264D29B}"/>
    <cellStyle name="Comma 15 2 4 2 3 2" xfId="22554" xr:uid="{47AEAC57-E5F1-4F2D-ABFD-CFC47F65F085}"/>
    <cellStyle name="Comma 15 2 4 2 4" xfId="12287" xr:uid="{2B3F28E0-68BB-4181-9A8C-FFCC51E73617}"/>
    <cellStyle name="Comma 15 2 4 2 4 2" xfId="27697" xr:uid="{B450F8E5-C53E-41F2-9ACB-514CBE83566C}"/>
    <cellStyle name="Comma 15 2 4 2 5" xfId="17428" xr:uid="{AA3FA493-EA4F-4641-B8C7-44E6EBA067CB}"/>
    <cellStyle name="Comma 15 2 4 3" xfId="3315" xr:uid="{D3BB6AFE-2FAD-4593-9729-67D2D8801706}"/>
    <cellStyle name="Comma 15 2 4 3 2" xfId="8441" xr:uid="{FE373F28-2A01-4E6B-9160-D19F7959A101}"/>
    <cellStyle name="Comma 15 2 4 3 2 2" xfId="23851" xr:uid="{6D3B1648-163F-488B-AED9-2C3886F4944A}"/>
    <cellStyle name="Comma 15 2 4 3 3" xfId="13584" xr:uid="{F91890D3-26F6-4E60-A1A4-BE02BC03DF02}"/>
    <cellStyle name="Comma 15 2 4 3 3 2" xfId="28994" xr:uid="{C7C98A7B-9AC1-4560-B88E-C08519AEFAE5}"/>
    <cellStyle name="Comma 15 2 4 3 4" xfId="18725" xr:uid="{980BF25B-177C-464E-BAFF-8188EBBDE278}"/>
    <cellStyle name="Comma 15 2 4 4" xfId="5893" xr:uid="{D75B77A0-F52E-4E1D-8BA5-6C77DE9A53D5}"/>
    <cellStyle name="Comma 15 2 4 4 2" xfId="21303" xr:uid="{33268871-CF0D-4E31-A7C9-E087D2623B12}"/>
    <cellStyle name="Comma 15 2 4 5" xfId="11036" xr:uid="{A2020103-6E16-45EB-A5E0-413547047E90}"/>
    <cellStyle name="Comma 15 2 4 5 2" xfId="26446" xr:uid="{20F8F7CE-3056-4ABA-A8CD-12A664136FD2}"/>
    <cellStyle name="Comma 15 2 4 6" xfId="16177" xr:uid="{6B2F231A-1C2D-4912-BA7D-2B6C9D19F5F3}"/>
    <cellStyle name="Comma 15 2 5" xfId="1387" xr:uid="{064EFE44-A6EC-409E-A42C-C88D4F5C5F96}"/>
    <cellStyle name="Comma 15 2 5 2" xfId="3955" xr:uid="{FEAD4125-D5B0-4058-A00A-04AEFD3D5C2E}"/>
    <cellStyle name="Comma 15 2 5 2 2" xfId="9081" xr:uid="{2767713C-1E0C-4C6D-B1C1-D0FDF38A55A2}"/>
    <cellStyle name="Comma 15 2 5 2 2 2" xfId="24491" xr:uid="{3318584C-DFF2-46E9-9439-4BB7C95679E3}"/>
    <cellStyle name="Comma 15 2 5 2 3" xfId="14224" xr:uid="{25BCA743-D08A-4DA2-B907-61BC4DF9C874}"/>
    <cellStyle name="Comma 15 2 5 2 3 2" xfId="29634" xr:uid="{DECC6405-E802-4AF7-95AF-946C50EAC345}"/>
    <cellStyle name="Comma 15 2 5 2 4" xfId="19365" xr:uid="{EF367B93-7B5D-4A69-A2D5-63321E5263F9}"/>
    <cellStyle name="Comma 15 2 5 3" xfId="6533" xr:uid="{E3D859FC-8C42-418E-8465-55E5AA9F0410}"/>
    <cellStyle name="Comma 15 2 5 3 2" xfId="21943" xr:uid="{62DE55C6-A712-4FE0-AEB7-1A4128AFB716}"/>
    <cellStyle name="Comma 15 2 5 4" xfId="11676" xr:uid="{0BD4B46E-EFFD-4BE1-B243-BF90D78DDB01}"/>
    <cellStyle name="Comma 15 2 5 4 2" xfId="27086" xr:uid="{69BA4CFC-66A8-4A73-9859-5B11176B0F1F}"/>
    <cellStyle name="Comma 15 2 5 5" xfId="16817" xr:uid="{F7E5661A-9558-47DF-87D5-C9938891FCEF}"/>
    <cellStyle name="Comma 15 2 6" xfId="2704" xr:uid="{E1B496BD-840C-4CE0-9D28-7CEB167DCA32}"/>
    <cellStyle name="Comma 15 2 6 2" xfId="7830" xr:uid="{1EB1C2E4-3D65-4802-9A1E-1897649BF166}"/>
    <cellStyle name="Comma 15 2 6 2 2" xfId="23240" xr:uid="{41038B42-2DDC-4F70-ABD0-A772436AB833}"/>
    <cellStyle name="Comma 15 2 6 3" xfId="12973" xr:uid="{A28491F4-F3D6-4B17-A505-29A84AD5B566}"/>
    <cellStyle name="Comma 15 2 6 3 2" xfId="28383" xr:uid="{E21FA67B-8E4F-45A5-8205-2CE612844518}"/>
    <cellStyle name="Comma 15 2 6 4" xfId="18114" xr:uid="{12B45C34-61B7-4B06-A013-64169D086D7E}"/>
    <cellStyle name="Comma 15 2 7" xfId="5282" xr:uid="{F86BD6B9-8CEE-4338-B0CC-3F1ADF9E076B}"/>
    <cellStyle name="Comma 15 2 7 2" xfId="20692" xr:uid="{893D976A-820C-4C20-AADF-D9CF653A312C}"/>
    <cellStyle name="Comma 15 2 8" xfId="10425" xr:uid="{31FFD563-7221-425C-85AD-743CFD7F3D8E}"/>
    <cellStyle name="Comma 15 2 8 2" xfId="25835" xr:uid="{397B3EE1-8399-4EFF-8AC1-0597F751E398}"/>
    <cellStyle name="Comma 15 2 9" xfId="15566" xr:uid="{C2122FC4-7235-4F8B-BA5C-987C84F894C5}"/>
    <cellStyle name="Comma 15 3" xfId="202" xr:uid="{CD16420A-04CE-4E3B-B1A8-58523E5E0BCB}"/>
    <cellStyle name="Comma 15 3 2" xfId="499" xr:uid="{0EE00795-D16D-4674-929D-6447FE5AAE7B}"/>
    <cellStyle name="Comma 15 3 2 2" xfId="1111" xr:uid="{2C599787-5068-408D-9D0A-2ED58816E911}"/>
    <cellStyle name="Comma 15 3 2 2 2" xfId="2363" xr:uid="{B157E6C6-7E2C-44BA-B437-ED936C332909}"/>
    <cellStyle name="Comma 15 3 2 2 2 2" xfId="4931" xr:uid="{699A9AE7-9BBA-41BF-9D88-44F5EDD8ACD4}"/>
    <cellStyle name="Comma 15 3 2 2 2 2 2" xfId="10057" xr:uid="{4BE818B9-48BE-4ABD-8887-B7B2696E2855}"/>
    <cellStyle name="Comma 15 3 2 2 2 2 2 2" xfId="25467" xr:uid="{22291CA1-FF64-474B-B6FF-1A29F03DE6F7}"/>
    <cellStyle name="Comma 15 3 2 2 2 2 3" xfId="15200" xr:uid="{A3598385-BFEF-4781-988B-2BC77C485102}"/>
    <cellStyle name="Comma 15 3 2 2 2 2 3 2" xfId="30610" xr:uid="{2B7E2C22-BCF1-4E85-9137-6E7EEE67D6E1}"/>
    <cellStyle name="Comma 15 3 2 2 2 2 4" xfId="20341" xr:uid="{FC74F497-C291-44BF-BA3F-6FC1AE2AC95B}"/>
    <cellStyle name="Comma 15 3 2 2 2 3" xfId="7509" xr:uid="{27D2E8F7-0736-4AE9-B6F4-ED21242F1CC6}"/>
    <cellStyle name="Comma 15 3 2 2 2 3 2" xfId="22919" xr:uid="{9333085A-617C-4C10-A178-1F9C16B8B1B1}"/>
    <cellStyle name="Comma 15 3 2 2 2 4" xfId="12652" xr:uid="{AC448C15-4E91-4997-BF04-EF7F60F6D75C}"/>
    <cellStyle name="Comma 15 3 2 2 2 4 2" xfId="28062" xr:uid="{B6F5FE61-3D83-4C5C-959D-47F6E3ADE611}"/>
    <cellStyle name="Comma 15 3 2 2 2 5" xfId="17793" xr:uid="{E9CC2052-69C0-4C55-9E68-A35763FE1E24}"/>
    <cellStyle name="Comma 15 3 2 2 3" xfId="3680" xr:uid="{9A1EE928-8E73-48AF-A6A2-D35B292B0E2F}"/>
    <cellStyle name="Comma 15 3 2 2 3 2" xfId="8806" xr:uid="{B7E6CA4F-2D77-4255-8B4F-B5E62F33B26D}"/>
    <cellStyle name="Comma 15 3 2 2 3 2 2" xfId="24216" xr:uid="{5BD6AE6D-AC6D-4653-977E-CBC76103168D}"/>
    <cellStyle name="Comma 15 3 2 2 3 3" xfId="13949" xr:uid="{934D98D8-9C75-454B-94FD-9A10DA0069C5}"/>
    <cellStyle name="Comma 15 3 2 2 3 3 2" xfId="29359" xr:uid="{CABC5FED-4463-4F0B-8F6D-1A9F1685400A}"/>
    <cellStyle name="Comma 15 3 2 2 3 4" xfId="19090" xr:uid="{0508E937-928D-4B9B-BF78-6EC9828888F2}"/>
    <cellStyle name="Comma 15 3 2 2 4" xfId="6258" xr:uid="{BD3E8999-4F43-4F73-B05E-5364925BB15A}"/>
    <cellStyle name="Comma 15 3 2 2 4 2" xfId="21668" xr:uid="{F4A8043E-D88D-4F22-8ADF-41C552645C43}"/>
    <cellStyle name="Comma 15 3 2 2 5" xfId="11401" xr:uid="{73B32C69-73A0-4C30-9FF8-A9FB2EF86177}"/>
    <cellStyle name="Comma 15 3 2 2 5 2" xfId="26811" xr:uid="{B6528D86-ADB4-4CF2-8EA0-FC41A050395A}"/>
    <cellStyle name="Comma 15 3 2 2 6" xfId="16542" xr:uid="{662E685B-4B41-4DC5-A902-8F993B9F1166}"/>
    <cellStyle name="Comma 15 3 2 3" xfId="1752" xr:uid="{A1F59831-9558-48FF-AD70-AAC753C096B3}"/>
    <cellStyle name="Comma 15 3 2 3 2" xfId="4320" xr:uid="{B6C11B1E-115D-48E0-ACB9-9EF55A03682A}"/>
    <cellStyle name="Comma 15 3 2 3 2 2" xfId="9446" xr:uid="{1FAB84E5-5C80-4446-98F0-A7B95FBE66AE}"/>
    <cellStyle name="Comma 15 3 2 3 2 2 2" xfId="24856" xr:uid="{36580CEC-D514-48D9-B43A-160FAB0AA61F}"/>
    <cellStyle name="Comma 15 3 2 3 2 3" xfId="14589" xr:uid="{5F1FBF49-7CA6-4D54-B638-7DE7F1202671}"/>
    <cellStyle name="Comma 15 3 2 3 2 3 2" xfId="29999" xr:uid="{CD85A61D-9582-4BFF-A983-5A7C7A83120B}"/>
    <cellStyle name="Comma 15 3 2 3 2 4" xfId="19730" xr:uid="{23F7E031-3687-4DC6-A4D7-A79B7F4C768D}"/>
    <cellStyle name="Comma 15 3 2 3 3" xfId="6898" xr:uid="{2451F31D-1190-44CE-9116-2F5EADDD2F20}"/>
    <cellStyle name="Comma 15 3 2 3 3 2" xfId="22308" xr:uid="{956152D7-1895-4688-8E81-FCCFA9460559}"/>
    <cellStyle name="Comma 15 3 2 3 4" xfId="12041" xr:uid="{2AF72BAB-7A16-4501-9939-C2FBD79DECD1}"/>
    <cellStyle name="Comma 15 3 2 3 4 2" xfId="27451" xr:uid="{83D0911B-27B0-4E0D-A1EB-22F27AEFDBD0}"/>
    <cellStyle name="Comma 15 3 2 3 5" xfId="17182" xr:uid="{AD76594E-E0EC-44AA-93C0-1A6E244C3F9A}"/>
    <cellStyle name="Comma 15 3 2 4" xfId="3069" xr:uid="{728A7704-968B-4938-A1FA-081E4D95DE22}"/>
    <cellStyle name="Comma 15 3 2 4 2" xfId="8195" xr:uid="{009C4862-AA00-40C7-BF5D-4F2EE68F7377}"/>
    <cellStyle name="Comma 15 3 2 4 2 2" xfId="23605" xr:uid="{88C05FF3-B3F9-46D2-8DD9-06C080B67BCF}"/>
    <cellStyle name="Comma 15 3 2 4 3" xfId="13338" xr:uid="{C3AE0EDC-D58E-41E0-84A0-CEA267007325}"/>
    <cellStyle name="Comma 15 3 2 4 3 2" xfId="28748" xr:uid="{D1753F67-B74C-433C-90B9-C25CFFE1B6EA}"/>
    <cellStyle name="Comma 15 3 2 4 4" xfId="18479" xr:uid="{A04D5AC7-D53A-4CA7-86D5-F7E4AB39D8CB}"/>
    <cellStyle name="Comma 15 3 2 5" xfId="5647" xr:uid="{598552A0-828A-43FE-BFE0-3FA311787A6B}"/>
    <cellStyle name="Comma 15 3 2 5 2" xfId="21057" xr:uid="{C6260BC7-9249-4516-91D4-B3AEFCD65F64}"/>
    <cellStyle name="Comma 15 3 2 6" xfId="10790" xr:uid="{2D893DB6-2F07-44E5-86A4-664B085832C0}"/>
    <cellStyle name="Comma 15 3 2 6 2" xfId="26200" xr:uid="{8AF4D46E-A63D-4B65-89DE-19A8870F7D4D}"/>
    <cellStyle name="Comma 15 3 2 7" xfId="15931" xr:uid="{5888591C-CB3F-469C-AC75-3772B456E4AA}"/>
    <cellStyle name="Comma 15 3 3" xfId="816" xr:uid="{49F86D92-D867-4C24-B4FF-829FE7827A73}"/>
    <cellStyle name="Comma 15 3 3 2" xfId="2068" xr:uid="{9CEC617D-C469-4728-AE7A-789010EB1F17}"/>
    <cellStyle name="Comma 15 3 3 2 2" xfId="4636" xr:uid="{142A8374-FDB1-455A-A79C-9E074A33DD24}"/>
    <cellStyle name="Comma 15 3 3 2 2 2" xfId="9762" xr:uid="{E7B3A9AA-57FA-41B7-8F39-3DBE98D19ED4}"/>
    <cellStyle name="Comma 15 3 3 2 2 2 2" xfId="25172" xr:uid="{76ED5698-802A-4809-A7C1-649203772F0B}"/>
    <cellStyle name="Comma 15 3 3 2 2 3" xfId="14905" xr:uid="{D3C9E5F4-6F8A-47EF-B9DB-4F38393034E9}"/>
    <cellStyle name="Comma 15 3 3 2 2 3 2" xfId="30315" xr:uid="{3CEDB624-3BE4-485E-9061-A9F601671C6C}"/>
    <cellStyle name="Comma 15 3 3 2 2 4" xfId="20046" xr:uid="{0D222542-FDE0-492C-9E87-1A593C377882}"/>
    <cellStyle name="Comma 15 3 3 2 3" xfId="7214" xr:uid="{E55866E2-38E1-4856-B0D8-4F5A03C5CC7B}"/>
    <cellStyle name="Comma 15 3 3 2 3 2" xfId="22624" xr:uid="{9E70CD9A-77D8-4609-B1B5-3D51998B595A}"/>
    <cellStyle name="Comma 15 3 3 2 4" xfId="12357" xr:uid="{5A68E92C-6025-4C54-8963-F95C3D3221FB}"/>
    <cellStyle name="Comma 15 3 3 2 4 2" xfId="27767" xr:uid="{5A18CEBE-9D11-446A-B32C-EBF0A6E46528}"/>
    <cellStyle name="Comma 15 3 3 2 5" xfId="17498" xr:uid="{86D0091B-1036-43DE-AE08-DE4E2D2DCF52}"/>
    <cellStyle name="Comma 15 3 3 3" xfId="3385" xr:uid="{3DD35D17-807C-4D50-9BB1-6EBF3EED8B39}"/>
    <cellStyle name="Comma 15 3 3 3 2" xfId="8511" xr:uid="{BE888D4D-64D9-4F1D-A8FC-5D94536D72AF}"/>
    <cellStyle name="Comma 15 3 3 3 2 2" xfId="23921" xr:uid="{35246423-F5FA-4DFE-8880-2B948D3E298E}"/>
    <cellStyle name="Comma 15 3 3 3 3" xfId="13654" xr:uid="{2E30EFBD-4B20-4DC9-9229-240A5F4632EE}"/>
    <cellStyle name="Comma 15 3 3 3 3 2" xfId="29064" xr:uid="{0A6E2D83-B918-49E5-84A3-4A0A88DC1AC7}"/>
    <cellStyle name="Comma 15 3 3 3 4" xfId="18795" xr:uid="{ECF7B20A-AC87-4B3E-AD26-9711C6273342}"/>
    <cellStyle name="Comma 15 3 3 4" xfId="5963" xr:uid="{99127BE1-1B55-4E91-83CD-83613E25231D}"/>
    <cellStyle name="Comma 15 3 3 4 2" xfId="21373" xr:uid="{C93034E6-D34C-47E0-B372-D5A4EF3EFF94}"/>
    <cellStyle name="Comma 15 3 3 5" xfId="11106" xr:uid="{4C567B48-5AF8-474E-A91B-30F61A33116A}"/>
    <cellStyle name="Comma 15 3 3 5 2" xfId="26516" xr:uid="{1B926EEA-4692-4F33-8676-43FCB63795FD}"/>
    <cellStyle name="Comma 15 3 3 6" xfId="16247" xr:uid="{AB0938A7-D67E-4DD6-8FCA-7E782794DB34}"/>
    <cellStyle name="Comma 15 3 4" xfId="1457" xr:uid="{0D4BFD6D-34E8-43A1-A9CC-4D150AF26022}"/>
    <cellStyle name="Comma 15 3 4 2" xfId="4025" xr:uid="{A5097E10-048C-4FE2-8787-C90677EBB88F}"/>
    <cellStyle name="Comma 15 3 4 2 2" xfId="9151" xr:uid="{97587992-A7C7-4828-8AF8-C8823115275F}"/>
    <cellStyle name="Comma 15 3 4 2 2 2" xfId="24561" xr:uid="{968DA9FE-BBB0-41BC-A6B2-26E1B86911AB}"/>
    <cellStyle name="Comma 15 3 4 2 3" xfId="14294" xr:uid="{2ABD138C-B10F-47AD-BFEF-1AA5302E98B1}"/>
    <cellStyle name="Comma 15 3 4 2 3 2" xfId="29704" xr:uid="{AA847D11-1983-47A6-B228-AE84CD9C4369}"/>
    <cellStyle name="Comma 15 3 4 2 4" xfId="19435" xr:uid="{88EA639B-2155-4B30-AA63-B731F76383E9}"/>
    <cellStyle name="Comma 15 3 4 3" xfId="6603" xr:uid="{D65E5C33-33A2-4766-A238-3694615028D4}"/>
    <cellStyle name="Comma 15 3 4 3 2" xfId="22013" xr:uid="{90C9A2A9-39D3-45EF-87EC-59F445C809C9}"/>
    <cellStyle name="Comma 15 3 4 4" xfId="11746" xr:uid="{4F4C207D-EFB1-42EB-A4D9-0592463BDA9A}"/>
    <cellStyle name="Comma 15 3 4 4 2" xfId="27156" xr:uid="{2CB35053-D7D4-4623-92B8-0C2E62928358}"/>
    <cellStyle name="Comma 15 3 4 5" xfId="16887" xr:uid="{6F23DE10-3780-47F9-AA4C-BE16CB19C511}"/>
    <cellStyle name="Comma 15 3 5" xfId="2774" xr:uid="{8FEFBABD-772B-42E6-A57B-1772B0170ECB}"/>
    <cellStyle name="Comma 15 3 5 2" xfId="7900" xr:uid="{F79D3FEB-9BB6-4104-AC98-7CB88FD5FB99}"/>
    <cellStyle name="Comma 15 3 5 2 2" xfId="23310" xr:uid="{082BE31E-99C3-4C99-A822-D392FB158718}"/>
    <cellStyle name="Comma 15 3 5 3" xfId="13043" xr:uid="{E390E19F-C8C3-49EC-B7E8-6224D90E3209}"/>
    <cellStyle name="Comma 15 3 5 3 2" xfId="28453" xr:uid="{239374EE-0271-449A-907D-9F6BF8067057}"/>
    <cellStyle name="Comma 15 3 5 4" xfId="18184" xr:uid="{FC6D8E61-277B-4FA1-BE1A-1694BBA344CA}"/>
    <cellStyle name="Comma 15 3 6" xfId="5352" xr:uid="{57BDF634-9EED-446D-BBC3-780CD6AD51B9}"/>
    <cellStyle name="Comma 15 3 6 2" xfId="20762" xr:uid="{510F1274-B94F-4981-BB0E-701A375385E1}"/>
    <cellStyle name="Comma 15 3 7" xfId="10495" xr:uid="{7D87807C-83C0-4958-9FA6-B7B31EDC1DE3}"/>
    <cellStyle name="Comma 15 3 7 2" xfId="25905" xr:uid="{0FA70689-D2A7-4539-9179-30A283F6E91F}"/>
    <cellStyle name="Comma 15 3 8" xfId="15636" xr:uid="{2684E8A0-B832-4072-83AC-D9824811B6D4}"/>
    <cellStyle name="Comma 15 4" xfId="357" xr:uid="{B1434668-84F4-474C-AED8-FE0B52F43FEE}"/>
    <cellStyle name="Comma 15 4 2" xfId="969" xr:uid="{FF2CC002-213C-4814-9854-8D9B00751494}"/>
    <cellStyle name="Comma 15 4 2 2" xfId="2221" xr:uid="{CBE915E6-14DE-4D9B-ABEB-6BE82AFBC481}"/>
    <cellStyle name="Comma 15 4 2 2 2" xfId="4789" xr:uid="{50B7036A-2B00-472B-95ED-BCB763FF2743}"/>
    <cellStyle name="Comma 15 4 2 2 2 2" xfId="9915" xr:uid="{613D086E-CA0E-46BC-AB5C-65D2CCF362C5}"/>
    <cellStyle name="Comma 15 4 2 2 2 2 2" xfId="25325" xr:uid="{80CE3B7F-AC6A-4E3E-AABD-BFC2432FCFD5}"/>
    <cellStyle name="Comma 15 4 2 2 2 3" xfId="15058" xr:uid="{F8392D2E-D0F2-4F3D-9B30-B3BFC78C0A7C}"/>
    <cellStyle name="Comma 15 4 2 2 2 3 2" xfId="30468" xr:uid="{45D6EDAE-EA73-478C-95ED-6A0F64906BEF}"/>
    <cellStyle name="Comma 15 4 2 2 2 4" xfId="20199" xr:uid="{DEDA07EC-0AB5-45A9-A170-0C9AAD3E04DC}"/>
    <cellStyle name="Comma 15 4 2 2 3" xfId="7367" xr:uid="{E9C421CD-1FE2-4B7F-978C-A4D84A56FA0C}"/>
    <cellStyle name="Comma 15 4 2 2 3 2" xfId="22777" xr:uid="{6A032C39-EED3-40F2-9B1C-FE8E376C1AA9}"/>
    <cellStyle name="Comma 15 4 2 2 4" xfId="12510" xr:uid="{C1CBD9AB-A76E-4D46-9CC5-CBBC687A5A6F}"/>
    <cellStyle name="Comma 15 4 2 2 4 2" xfId="27920" xr:uid="{27A18830-A0A5-4AC8-95E6-3025642D92FA}"/>
    <cellStyle name="Comma 15 4 2 2 5" xfId="17651" xr:uid="{1522A6D8-5E79-45C3-9A97-EEE435653B55}"/>
    <cellStyle name="Comma 15 4 2 3" xfId="3538" xr:uid="{15AC5CFC-E915-48C1-A973-82F4E011363D}"/>
    <cellStyle name="Comma 15 4 2 3 2" xfId="8664" xr:uid="{1D00E8AD-0BD4-4447-912A-60C37B93AADB}"/>
    <cellStyle name="Comma 15 4 2 3 2 2" xfId="24074" xr:uid="{E501A3BD-B1F4-4AA7-9205-EBAC63EDB1E1}"/>
    <cellStyle name="Comma 15 4 2 3 3" xfId="13807" xr:uid="{D05766CE-7990-4479-A65A-6CAB1D82BC09}"/>
    <cellStyle name="Comma 15 4 2 3 3 2" xfId="29217" xr:uid="{3625DE01-32E9-41CB-8FD6-92B59DA737B8}"/>
    <cellStyle name="Comma 15 4 2 3 4" xfId="18948" xr:uid="{856901A0-C23A-4E43-B6A3-D730B0B5FA7B}"/>
    <cellStyle name="Comma 15 4 2 4" xfId="6116" xr:uid="{F6D5F004-DFF9-44D1-9460-D1A0BD3A49F8}"/>
    <cellStyle name="Comma 15 4 2 4 2" xfId="21526" xr:uid="{34B4ECFE-0884-4BDD-81D1-CEE89047CBA2}"/>
    <cellStyle name="Comma 15 4 2 5" xfId="11259" xr:uid="{12027863-9832-42B7-AE11-B05CC4B63217}"/>
    <cellStyle name="Comma 15 4 2 5 2" xfId="26669" xr:uid="{2B79B989-763F-447A-BD96-20A1085C3F14}"/>
    <cellStyle name="Comma 15 4 2 6" xfId="16400" xr:uid="{32F496E9-3BC1-494B-9F50-DFE614EDC973}"/>
    <cellStyle name="Comma 15 4 3" xfId="1610" xr:uid="{A83CA51F-22D2-4EFF-B6A9-5F4BA6BCD263}"/>
    <cellStyle name="Comma 15 4 3 2" xfId="4178" xr:uid="{15FE3A9D-B29B-42EB-8B1A-80CF60D53E9E}"/>
    <cellStyle name="Comma 15 4 3 2 2" xfId="9304" xr:uid="{3D476B6A-A4B2-4E0E-BD6F-26729B441347}"/>
    <cellStyle name="Comma 15 4 3 2 2 2" xfId="24714" xr:uid="{B25CB91E-E8CD-4051-B126-9617A40DA808}"/>
    <cellStyle name="Comma 15 4 3 2 3" xfId="14447" xr:uid="{89084B59-1CB2-4093-A5CF-08EE33B0D7FA}"/>
    <cellStyle name="Comma 15 4 3 2 3 2" xfId="29857" xr:uid="{C7BBCAA1-9338-49C9-85B7-E2FCE4BEDA1C}"/>
    <cellStyle name="Comma 15 4 3 2 4" xfId="19588" xr:uid="{FBA48B39-76EE-4DCD-975C-1F3F18E8D7E8}"/>
    <cellStyle name="Comma 15 4 3 3" xfId="6756" xr:uid="{67F57C86-A287-4EA7-B6C4-086262484415}"/>
    <cellStyle name="Comma 15 4 3 3 2" xfId="22166" xr:uid="{1069E135-3C0E-4D6E-9FC3-BB93981391E9}"/>
    <cellStyle name="Comma 15 4 3 4" xfId="11899" xr:uid="{1DB4B23C-CBA2-4C92-926F-F500935CEFE1}"/>
    <cellStyle name="Comma 15 4 3 4 2" xfId="27309" xr:uid="{E265BA0F-5C10-4087-A35C-A69F461D11B5}"/>
    <cellStyle name="Comma 15 4 3 5" xfId="17040" xr:uid="{2FFF6C0A-9355-4B2B-B548-DEF90609A5CE}"/>
    <cellStyle name="Comma 15 4 4" xfId="2927" xr:uid="{675FEE1A-51DB-4814-AD9C-EF90E9461092}"/>
    <cellStyle name="Comma 15 4 4 2" xfId="8053" xr:uid="{3F4AC1AB-5F88-4347-87C7-2FFD5074A263}"/>
    <cellStyle name="Comma 15 4 4 2 2" xfId="23463" xr:uid="{BC3D0D50-C98D-49E2-8B1F-E062D20121EF}"/>
    <cellStyle name="Comma 15 4 4 3" xfId="13196" xr:uid="{E784BB0C-6293-4BD4-8537-BDCBEE6030AD}"/>
    <cellStyle name="Comma 15 4 4 3 2" xfId="28606" xr:uid="{CEBCCAD8-3C9C-4E20-98A3-1A0582B771C2}"/>
    <cellStyle name="Comma 15 4 4 4" xfId="18337" xr:uid="{8836A81E-2371-43F2-8D47-5109D5EE50B8}"/>
    <cellStyle name="Comma 15 4 5" xfId="5505" xr:uid="{67B557EE-E651-41B6-A698-C26F00AE1017}"/>
    <cellStyle name="Comma 15 4 5 2" xfId="20915" xr:uid="{1B306407-8F26-4363-A2A5-14F788955FA1}"/>
    <cellStyle name="Comma 15 4 6" xfId="10648" xr:uid="{384C595E-10B9-4709-9FCB-79310232BA1B}"/>
    <cellStyle name="Comma 15 4 6 2" xfId="26058" xr:uid="{C6F0C823-6F5E-4720-A607-0DD49288B255}"/>
    <cellStyle name="Comma 15 4 7" xfId="15789" xr:uid="{04F02D2A-8FD7-4565-8E81-0A04FE3A8345}"/>
    <cellStyle name="Comma 15 5" xfId="674" xr:uid="{2903BA6D-348C-4DDF-B995-EDB71955A787}"/>
    <cellStyle name="Comma 15 5 2" xfId="1926" xr:uid="{47DEF632-7545-4EFE-BBD1-F6413E7277D8}"/>
    <cellStyle name="Comma 15 5 2 2" xfId="4494" xr:uid="{ECCA5A3D-9A7F-4D8B-9419-76EA260C823F}"/>
    <cellStyle name="Comma 15 5 2 2 2" xfId="9620" xr:uid="{C9906678-1C5F-438B-A59E-657A9DB4F342}"/>
    <cellStyle name="Comma 15 5 2 2 2 2" xfId="25030" xr:uid="{8979EC40-48DC-481D-951D-7DE95979E183}"/>
    <cellStyle name="Comma 15 5 2 2 3" xfId="14763" xr:uid="{74A86A12-F154-43C7-AE33-DAF26032EE7D}"/>
    <cellStyle name="Comma 15 5 2 2 3 2" xfId="30173" xr:uid="{71A9D0B8-C692-426D-951A-1AA9F714F154}"/>
    <cellStyle name="Comma 15 5 2 2 4" xfId="19904" xr:uid="{35D088D2-B4C6-4A23-9D42-78038DCF7698}"/>
    <cellStyle name="Comma 15 5 2 3" xfId="7072" xr:uid="{D86F6F1C-D0BA-4C79-AF82-C5FA435F7EE4}"/>
    <cellStyle name="Comma 15 5 2 3 2" xfId="22482" xr:uid="{2683718C-85D9-40E0-8AA1-6248F77BA996}"/>
    <cellStyle name="Comma 15 5 2 4" xfId="12215" xr:uid="{6DF48E62-02CD-4A83-9A09-A6153912FE95}"/>
    <cellStyle name="Comma 15 5 2 4 2" xfId="27625" xr:uid="{7DEB5D63-01C2-4066-8D6A-40D0BEA61CE9}"/>
    <cellStyle name="Comma 15 5 2 5" xfId="17356" xr:uid="{70A77B36-BA3C-4D05-9A8A-CB5D24DC49DA}"/>
    <cellStyle name="Comma 15 5 3" xfId="3243" xr:uid="{C34912E8-DE68-4C81-9F75-11036BC4052C}"/>
    <cellStyle name="Comma 15 5 3 2" xfId="8369" xr:uid="{52B6ED26-9DE7-4982-A064-AB94ED627E70}"/>
    <cellStyle name="Comma 15 5 3 2 2" xfId="23779" xr:uid="{63933AD1-C8AE-4162-8BEF-E8989142A309}"/>
    <cellStyle name="Comma 15 5 3 3" xfId="13512" xr:uid="{C0CD8B55-A40C-40B7-A309-3298B0172B4E}"/>
    <cellStyle name="Comma 15 5 3 3 2" xfId="28922" xr:uid="{41FE7B2D-47D7-42DC-9D0E-B4A9ED5A3000}"/>
    <cellStyle name="Comma 15 5 3 4" xfId="18653" xr:uid="{46C4A2BD-D2F6-45C3-B374-F5AB2D229B86}"/>
    <cellStyle name="Comma 15 5 4" xfId="5821" xr:uid="{6AA6EFEA-808A-4A55-B94B-572CF84BC65E}"/>
    <cellStyle name="Comma 15 5 4 2" xfId="21231" xr:uid="{5ACBFB89-D30C-4C8B-A718-4B1C937F9C6D}"/>
    <cellStyle name="Comma 15 5 5" xfId="10964" xr:uid="{EA7E2516-61B2-4659-A6E1-D2B70B848C2F}"/>
    <cellStyle name="Comma 15 5 5 2" xfId="26374" xr:uid="{71F20060-5D50-463F-91CA-D83BE5B63903}"/>
    <cellStyle name="Comma 15 5 6" xfId="16105" xr:uid="{3B80F269-4BFA-49C3-8BA4-C4FF53EF20C6}"/>
    <cellStyle name="Comma 15 6" xfId="1315" xr:uid="{95887C25-769A-447F-8DD0-420ED7F79085}"/>
    <cellStyle name="Comma 15 6 2" xfId="3883" xr:uid="{945C90E2-9DB9-4CBE-B5EA-8E2B0647E25D}"/>
    <cellStyle name="Comma 15 6 2 2" xfId="9009" xr:uid="{CCB96867-0BE7-42A4-BD38-3E09EA124FA6}"/>
    <cellStyle name="Comma 15 6 2 2 2" xfId="24419" xr:uid="{1A395508-35C6-48A7-B3E1-195426047C11}"/>
    <cellStyle name="Comma 15 6 2 3" xfId="14152" xr:uid="{1FAC8DD9-D06C-45D9-8542-83451C83B25B}"/>
    <cellStyle name="Comma 15 6 2 3 2" xfId="29562" xr:uid="{2D6502D1-A8E6-41FD-8F17-731652519951}"/>
    <cellStyle name="Comma 15 6 2 4" xfId="19293" xr:uid="{D6772170-C040-47CB-94A8-D452F5D2BA7C}"/>
    <cellStyle name="Comma 15 6 3" xfId="6461" xr:uid="{C20FD388-6CC3-46CC-8A28-313D9EAC7486}"/>
    <cellStyle name="Comma 15 6 3 2" xfId="21871" xr:uid="{B1771BFB-3CE4-4F75-994B-51AC4E7353BF}"/>
    <cellStyle name="Comma 15 6 4" xfId="11604" xr:uid="{EB6CC84C-2A3B-4C2A-85BC-D404A0E97B4F}"/>
    <cellStyle name="Comma 15 6 4 2" xfId="27014" xr:uid="{77808AD4-18D0-4B90-8C28-1FEC90926D05}"/>
    <cellStyle name="Comma 15 6 5" xfId="16745" xr:uid="{E402A941-F9BB-4F18-B234-1629B50111D6}"/>
    <cellStyle name="Comma 15 7" xfId="2633" xr:uid="{DB3905B5-C1C1-40F6-AD8A-E3BBDE8756F3}"/>
    <cellStyle name="Comma 15 7 2" xfId="7759" xr:uid="{EF6F4E34-4ED4-4FAA-9B8E-89DEC614BF43}"/>
    <cellStyle name="Comma 15 7 2 2" xfId="23169" xr:uid="{CA545103-6787-448C-8C5F-F48A34243210}"/>
    <cellStyle name="Comma 15 7 3" xfId="12902" xr:uid="{27931570-4AC5-441B-A2FC-C405C6B6B46C}"/>
    <cellStyle name="Comma 15 7 3 2" xfId="28312" xr:uid="{1AC060F4-F381-405F-81A1-0CD6B850D8B4}"/>
    <cellStyle name="Comma 15 7 4" xfId="18043" xr:uid="{F05CC7C3-14B6-485A-9D58-0313C7F455CA}"/>
    <cellStyle name="Comma 15 8" xfId="5211" xr:uid="{B5D7E886-78DF-4828-BAAD-DC072662E7A0}"/>
    <cellStyle name="Comma 15 8 2" xfId="20621" xr:uid="{07BD4057-3482-4F41-9D5A-4EC8FCBFC73E}"/>
    <cellStyle name="Comma 15 9" xfId="10354" xr:uid="{9A0D71E5-F736-4A24-BC34-87467109F8EF}"/>
    <cellStyle name="Comma 15 9 2" xfId="25764" xr:uid="{F43DA2C2-CBA9-4520-B2B2-70BE9F3618B0}"/>
    <cellStyle name="Comma 150" xfId="10299" xr:uid="{52586AC8-E6CB-45FB-9514-798E3DA6C9F2}"/>
    <cellStyle name="Comma 150 2" xfId="25709" xr:uid="{7BAD7E4A-1BDE-43B0-8405-9B8190DEDA67}"/>
    <cellStyle name="Comma 151" xfId="10304" xr:uid="{C0B83051-716B-45A2-8019-43E584D125A7}"/>
    <cellStyle name="Comma 151 2" xfId="25714" xr:uid="{3798A07C-D48C-4BE2-86C1-0B526EB57140}"/>
    <cellStyle name="Comma 152" xfId="10309" xr:uid="{B057397F-4A3D-425C-BCC6-AA3147E5FBFC}"/>
    <cellStyle name="Comma 152 2" xfId="25719" xr:uid="{8FA9A407-5292-4373-B56F-B5D6ECA04A6F}"/>
    <cellStyle name="Comma 153" xfId="10302" xr:uid="{10B256BF-DD7B-48E1-98AF-117E21819CE3}"/>
    <cellStyle name="Comma 153 2" xfId="25712" xr:uid="{9066B31B-9923-4017-9B8E-B87B790E4145}"/>
    <cellStyle name="Comma 154" xfId="10315" xr:uid="{231414C8-8E5F-4575-B2F7-BC71FA336A18}"/>
    <cellStyle name="Comma 154 2" xfId="25725" xr:uid="{270C10F1-3B44-46A2-8867-5AFF07F968E0}"/>
    <cellStyle name="Comma 155" xfId="12862" xr:uid="{45D7D5C7-F5FC-452C-AC93-EDAC9E539684}"/>
    <cellStyle name="Comma 155 2" xfId="28272" xr:uid="{F20E5689-F9A5-4589-9F4F-46B15946C50D}"/>
    <cellStyle name="Comma 156" xfId="15447" xr:uid="{B7DBBC97-2E3D-414C-936A-67B7B41A212C}"/>
    <cellStyle name="Comma 156 2" xfId="30857" xr:uid="{AD49FEBF-B0B9-44E5-B492-8365BAF67CA8}"/>
    <cellStyle name="Comma 157" xfId="15445" xr:uid="{8AE7B6BD-A532-4BC9-8C88-4A93326EC8D0}"/>
    <cellStyle name="Comma 157 2" xfId="30855" xr:uid="{9F866E23-BC5B-46EA-84A7-CE473CE5F7F2}"/>
    <cellStyle name="Comma 158" xfId="15451" xr:uid="{1D1390DC-6938-4C04-98EA-751733E85F19}"/>
    <cellStyle name="Comma 158 2" xfId="30861" xr:uid="{FC33BD77-1F6F-4066-BD04-F9844C848E47}"/>
    <cellStyle name="Comma 159" xfId="15448" xr:uid="{D0F75006-6336-40C2-943E-5C67F50D42E4}"/>
    <cellStyle name="Comma 159 2" xfId="30858" xr:uid="{9C8D4B54-E63E-4691-8F53-AE8048614A38}"/>
    <cellStyle name="Comma 16" xfId="54" xr:uid="{A01E7C94-4AA8-49D9-BF5A-E280F5085C89}"/>
    <cellStyle name="Comma 16 10" xfId="15496" xr:uid="{62DD1370-350B-4D6B-91F2-CDC575FABD1D}"/>
    <cellStyle name="Comma 16 2" xfId="133" xr:uid="{FA0BE0AB-3139-42CD-AB8E-B0511EB767C4}"/>
    <cellStyle name="Comma 16 2 2" xfId="276" xr:uid="{F8696B63-5178-4596-842B-D7B534C33728}"/>
    <cellStyle name="Comma 16 2 2 2" xfId="572" xr:uid="{E9BC068F-E396-4105-A4ED-078D8BC52FF8}"/>
    <cellStyle name="Comma 16 2 2 2 2" xfId="1184" xr:uid="{089F190D-A3A3-4873-AFF0-6D19E1B7CE2F}"/>
    <cellStyle name="Comma 16 2 2 2 2 2" xfId="2436" xr:uid="{AF1EB0EA-6976-415C-9AC8-F728ABFB9E56}"/>
    <cellStyle name="Comma 16 2 2 2 2 2 2" xfId="5004" xr:uid="{3B17E3B9-173F-4F7E-845F-AC5A0C1F2CAD}"/>
    <cellStyle name="Comma 16 2 2 2 2 2 2 2" xfId="10130" xr:uid="{9AAEEF69-AD7C-4EB7-A3FE-E36F0100C1E1}"/>
    <cellStyle name="Comma 16 2 2 2 2 2 2 2 2" xfId="25540" xr:uid="{1949E198-E01B-4E4F-95C0-27EA19411987}"/>
    <cellStyle name="Comma 16 2 2 2 2 2 2 3" xfId="15273" xr:uid="{1C6DB2F3-8B88-43A0-A7A6-7DA06E72F13F}"/>
    <cellStyle name="Comma 16 2 2 2 2 2 2 3 2" xfId="30683" xr:uid="{5ECEF291-F072-482E-9E3F-9BEBF6447642}"/>
    <cellStyle name="Comma 16 2 2 2 2 2 2 4" xfId="20414" xr:uid="{B58D5509-D31A-466A-B9F0-F1DEC35C0718}"/>
    <cellStyle name="Comma 16 2 2 2 2 2 3" xfId="7582" xr:uid="{70940EAA-5565-4AB0-BC7E-86582C48AF79}"/>
    <cellStyle name="Comma 16 2 2 2 2 2 3 2" xfId="22992" xr:uid="{CB7B147D-A236-4239-9CCC-DB6E33A4D9E2}"/>
    <cellStyle name="Comma 16 2 2 2 2 2 4" xfId="12725" xr:uid="{B91C9A5D-223B-4883-B311-175A4B715774}"/>
    <cellStyle name="Comma 16 2 2 2 2 2 4 2" xfId="28135" xr:uid="{342141F8-59D0-4E71-84EA-57C9BAC08ADA}"/>
    <cellStyle name="Comma 16 2 2 2 2 2 5" xfId="17866" xr:uid="{BEF7A2BC-DDC2-4C97-B8AC-085DC993CE27}"/>
    <cellStyle name="Comma 16 2 2 2 2 3" xfId="3753" xr:uid="{B1327129-77B1-4568-B0C8-46E1591C7B52}"/>
    <cellStyle name="Comma 16 2 2 2 2 3 2" xfId="8879" xr:uid="{D19C46AE-8684-4206-AAFA-338EF63B5D57}"/>
    <cellStyle name="Comma 16 2 2 2 2 3 2 2" xfId="24289" xr:uid="{36ECF295-AE9B-415A-A723-87BDD0A4578C}"/>
    <cellStyle name="Comma 16 2 2 2 2 3 3" xfId="14022" xr:uid="{625B6FD8-1296-48BC-BE11-F70EC4AD6563}"/>
    <cellStyle name="Comma 16 2 2 2 2 3 3 2" xfId="29432" xr:uid="{EEC00E5F-DA84-401E-B282-EDCB2DE803DC}"/>
    <cellStyle name="Comma 16 2 2 2 2 3 4" xfId="19163" xr:uid="{11EE111D-1350-4956-BEC0-75D1C3A89C08}"/>
    <cellStyle name="Comma 16 2 2 2 2 4" xfId="6331" xr:uid="{B2C46207-3717-429C-A218-74753E595D25}"/>
    <cellStyle name="Comma 16 2 2 2 2 4 2" xfId="21741" xr:uid="{D84D36F3-170F-44AC-8666-5725E9298F88}"/>
    <cellStyle name="Comma 16 2 2 2 2 5" xfId="11474" xr:uid="{01B5DE40-47ED-4E02-8128-07EEB14968A2}"/>
    <cellStyle name="Comma 16 2 2 2 2 5 2" xfId="26884" xr:uid="{AA72F4F1-E404-4BB2-AB43-D761A3C34521}"/>
    <cellStyle name="Comma 16 2 2 2 2 6" xfId="16615" xr:uid="{AF9D3F0E-A9DC-4232-BEAD-3297D0BEA402}"/>
    <cellStyle name="Comma 16 2 2 2 3" xfId="1825" xr:uid="{68DC49F6-0C6E-4479-8CD2-C2B2A300AD7A}"/>
    <cellStyle name="Comma 16 2 2 2 3 2" xfId="4393" xr:uid="{BB4A9B04-C7AA-4699-A729-5DE8F8B62533}"/>
    <cellStyle name="Comma 16 2 2 2 3 2 2" xfId="9519" xr:uid="{3FA2B490-97F6-4259-A363-F8C17AD5DB8D}"/>
    <cellStyle name="Comma 16 2 2 2 3 2 2 2" xfId="24929" xr:uid="{0743DFF0-AC46-4AFD-8BBD-962EF6C55EA2}"/>
    <cellStyle name="Comma 16 2 2 2 3 2 3" xfId="14662" xr:uid="{CD776157-E5F6-4493-BBCA-0BB19DE607A5}"/>
    <cellStyle name="Comma 16 2 2 2 3 2 3 2" xfId="30072" xr:uid="{D4720A33-85C4-445C-A8FA-87D6457F721B}"/>
    <cellStyle name="Comma 16 2 2 2 3 2 4" xfId="19803" xr:uid="{260FFD4A-4F8D-4FAF-A2C0-58D4D438F815}"/>
    <cellStyle name="Comma 16 2 2 2 3 3" xfId="6971" xr:uid="{2C546FD2-500F-44FC-B5BF-BE341D81479D}"/>
    <cellStyle name="Comma 16 2 2 2 3 3 2" xfId="22381" xr:uid="{A9D0428C-15BF-41A1-BDDF-6E4EB8D20C9C}"/>
    <cellStyle name="Comma 16 2 2 2 3 4" xfId="12114" xr:uid="{806A201D-1687-4C54-9516-3A8C83EEEC08}"/>
    <cellStyle name="Comma 16 2 2 2 3 4 2" xfId="27524" xr:uid="{C234B901-AAEF-49EC-9623-8DF5127A24C7}"/>
    <cellStyle name="Comma 16 2 2 2 3 5" xfId="17255" xr:uid="{F18EE5FE-F11D-41BF-B33E-C1A876211960}"/>
    <cellStyle name="Comma 16 2 2 2 4" xfId="3142" xr:uid="{EB14D476-6E99-4C86-8D93-35161F2496B8}"/>
    <cellStyle name="Comma 16 2 2 2 4 2" xfId="8268" xr:uid="{277C9E07-558E-4460-90FC-52C4D6437729}"/>
    <cellStyle name="Comma 16 2 2 2 4 2 2" xfId="23678" xr:uid="{F7A39DA7-5582-49DA-A5EB-36D87D04237F}"/>
    <cellStyle name="Comma 16 2 2 2 4 3" xfId="13411" xr:uid="{A7D71E0F-925B-4474-9DB3-A2EE3CDC9E70}"/>
    <cellStyle name="Comma 16 2 2 2 4 3 2" xfId="28821" xr:uid="{301FFF06-BB25-482B-A128-2639C8B0674A}"/>
    <cellStyle name="Comma 16 2 2 2 4 4" xfId="18552" xr:uid="{5CBCD4B1-69ED-4243-BD11-AEBC5AE9E45D}"/>
    <cellStyle name="Comma 16 2 2 2 5" xfId="5720" xr:uid="{0C5B32A7-D6D3-4795-8630-E2E39F31E175}"/>
    <cellStyle name="Comma 16 2 2 2 5 2" xfId="21130" xr:uid="{848B8CD8-E3BE-4D9C-95FC-5DF5ED4FF62D}"/>
    <cellStyle name="Comma 16 2 2 2 6" xfId="10863" xr:uid="{55F2E3B0-8134-4BDD-8EDE-1D08A452E2FC}"/>
    <cellStyle name="Comma 16 2 2 2 6 2" xfId="26273" xr:uid="{B2C814C8-49AA-4C83-9E5C-1BBB31B78BEE}"/>
    <cellStyle name="Comma 16 2 2 2 7" xfId="16004" xr:uid="{FC09D069-3ED1-4561-9CAA-F30EAC5077BC}"/>
    <cellStyle name="Comma 16 2 2 3" xfId="889" xr:uid="{4E311A86-146F-4546-9F85-74596E800286}"/>
    <cellStyle name="Comma 16 2 2 3 2" xfId="2141" xr:uid="{E6830162-C26F-4FA6-B7FE-D3305A9B841D}"/>
    <cellStyle name="Comma 16 2 2 3 2 2" xfId="4709" xr:uid="{12AE7E29-FFF9-4C74-A11B-366E1A5B9F8C}"/>
    <cellStyle name="Comma 16 2 2 3 2 2 2" xfId="9835" xr:uid="{5D7F9DC3-F26C-4A67-9ED9-BF6832E53508}"/>
    <cellStyle name="Comma 16 2 2 3 2 2 2 2" xfId="25245" xr:uid="{2904C55E-6CA1-4DDD-BF33-B392BD89C893}"/>
    <cellStyle name="Comma 16 2 2 3 2 2 3" xfId="14978" xr:uid="{B87370ED-6FC5-419E-BBA2-FC228BE0286B}"/>
    <cellStyle name="Comma 16 2 2 3 2 2 3 2" xfId="30388" xr:uid="{E3F15713-32D1-4689-83D3-EEAD0FC031D3}"/>
    <cellStyle name="Comma 16 2 2 3 2 2 4" xfId="20119" xr:uid="{A1F3139A-961B-47DF-96FF-BAB276B0612F}"/>
    <cellStyle name="Comma 16 2 2 3 2 3" xfId="7287" xr:uid="{B67F8165-8D6D-4C9F-9725-330C3067D538}"/>
    <cellStyle name="Comma 16 2 2 3 2 3 2" xfId="22697" xr:uid="{D1868C2A-1C18-4D23-8ED4-1A36A9999BE8}"/>
    <cellStyle name="Comma 16 2 2 3 2 4" xfId="12430" xr:uid="{235C3715-543F-4445-898A-5905212D6A81}"/>
    <cellStyle name="Comma 16 2 2 3 2 4 2" xfId="27840" xr:uid="{42CFC434-B21A-4B35-9424-8BE8D706F919}"/>
    <cellStyle name="Comma 16 2 2 3 2 5" xfId="17571" xr:uid="{720B3212-5EB8-4D90-BF5C-BE1E999F15BD}"/>
    <cellStyle name="Comma 16 2 2 3 3" xfId="3458" xr:uid="{02BE1F0B-88EB-4C29-82E7-F6C8AC126F66}"/>
    <cellStyle name="Comma 16 2 2 3 3 2" xfId="8584" xr:uid="{32557638-9E0E-4D14-A2EA-D947F2675B8F}"/>
    <cellStyle name="Comma 16 2 2 3 3 2 2" xfId="23994" xr:uid="{EFFCD932-AB6E-43F8-9E4A-788494C0A6F3}"/>
    <cellStyle name="Comma 16 2 2 3 3 3" xfId="13727" xr:uid="{DCB4E834-9962-4064-9866-90153F810E23}"/>
    <cellStyle name="Comma 16 2 2 3 3 3 2" xfId="29137" xr:uid="{D46D97D4-BFFF-41D7-8A52-0DB4784B5F01}"/>
    <cellStyle name="Comma 16 2 2 3 3 4" xfId="18868" xr:uid="{BA9DA569-C7C1-4E6B-A68B-942C7952D28A}"/>
    <cellStyle name="Comma 16 2 2 3 4" xfId="6036" xr:uid="{5DA279E8-9D48-4CD4-A3F6-2012DA79C22F}"/>
    <cellStyle name="Comma 16 2 2 3 4 2" xfId="21446" xr:uid="{8EDEAD3B-EA09-4817-BCF8-1CB956F9F5B5}"/>
    <cellStyle name="Comma 16 2 2 3 5" xfId="11179" xr:uid="{299CB622-B7B2-40E7-809B-616C917FA704}"/>
    <cellStyle name="Comma 16 2 2 3 5 2" xfId="26589" xr:uid="{3A9D89B6-791F-4362-B271-9CCFC1DC9E78}"/>
    <cellStyle name="Comma 16 2 2 3 6" xfId="16320" xr:uid="{F092CDCE-915D-4363-85D5-C56F464531C8}"/>
    <cellStyle name="Comma 16 2 2 4" xfId="1530" xr:uid="{7FC63D39-9BBE-44F5-9307-D75B1C30D2AE}"/>
    <cellStyle name="Comma 16 2 2 4 2" xfId="4098" xr:uid="{B4952173-3AE8-4F59-A73B-42D938D13576}"/>
    <cellStyle name="Comma 16 2 2 4 2 2" xfId="9224" xr:uid="{9622942D-9268-4838-ACA7-FEE1307BE4B3}"/>
    <cellStyle name="Comma 16 2 2 4 2 2 2" xfId="24634" xr:uid="{45910AE6-0B0D-4B28-8C94-17843802BF19}"/>
    <cellStyle name="Comma 16 2 2 4 2 3" xfId="14367" xr:uid="{C764BB6E-4F85-4765-9502-56B65302EDBD}"/>
    <cellStyle name="Comma 16 2 2 4 2 3 2" xfId="29777" xr:uid="{47E779B7-6450-45E0-9548-D1E38EDBBB46}"/>
    <cellStyle name="Comma 16 2 2 4 2 4" xfId="19508" xr:uid="{9975C716-B79F-4E20-9BDC-751237DE1D56}"/>
    <cellStyle name="Comma 16 2 2 4 3" xfId="6676" xr:uid="{ECE6BB9F-2053-452D-A58C-0FC111E8D72D}"/>
    <cellStyle name="Comma 16 2 2 4 3 2" xfId="22086" xr:uid="{CDAF8243-A96F-45CF-A86B-20C66CCFB4AF}"/>
    <cellStyle name="Comma 16 2 2 4 4" xfId="11819" xr:uid="{FB52640F-AADF-4F63-98F6-F374AE318C13}"/>
    <cellStyle name="Comma 16 2 2 4 4 2" xfId="27229" xr:uid="{6B703C1F-1BC4-413C-BC8A-FA54FDC6C0BF}"/>
    <cellStyle name="Comma 16 2 2 4 5" xfId="16960" xr:uid="{F6EEAB5E-EB50-4E54-8A7A-A0AF4ED33142}"/>
    <cellStyle name="Comma 16 2 2 5" xfId="2847" xr:uid="{297830BC-77BC-48EA-9867-D890CA341CCC}"/>
    <cellStyle name="Comma 16 2 2 5 2" xfId="7973" xr:uid="{A011E481-284D-4198-99B4-30DD9EE89F8F}"/>
    <cellStyle name="Comma 16 2 2 5 2 2" xfId="23383" xr:uid="{B2AC1AE9-5008-4A5C-8A9A-9FE0F2A38625}"/>
    <cellStyle name="Comma 16 2 2 5 3" xfId="13116" xr:uid="{F7E22B28-14B6-46AC-B4FC-6CD0A324CEE6}"/>
    <cellStyle name="Comma 16 2 2 5 3 2" xfId="28526" xr:uid="{152F1F4F-8F9D-44D7-8A3B-6622E82B5AB2}"/>
    <cellStyle name="Comma 16 2 2 5 4" xfId="18257" xr:uid="{DA0F6B2F-C279-48E8-BD6B-9F132850FFB7}"/>
    <cellStyle name="Comma 16 2 2 6" xfId="5425" xr:uid="{763F24F5-E302-4D0A-B3B9-4501876EBE17}"/>
    <cellStyle name="Comma 16 2 2 6 2" xfId="20835" xr:uid="{505DBD64-5BE0-47A2-96F1-B2094E9A0135}"/>
    <cellStyle name="Comma 16 2 2 7" xfId="10568" xr:uid="{7AC68788-723E-40EE-B3D4-C9E6CB1B5A5C}"/>
    <cellStyle name="Comma 16 2 2 7 2" xfId="25978" xr:uid="{46B7ED2F-24A5-49E6-91E8-84BB83D84964}"/>
    <cellStyle name="Comma 16 2 2 8" xfId="15709" xr:uid="{A9D7335D-0D57-4E7D-84C6-521BC9C20018}"/>
    <cellStyle name="Comma 16 2 3" xfId="430" xr:uid="{1D62F4B4-DBE1-4DAF-8677-C5046B571E68}"/>
    <cellStyle name="Comma 16 2 3 2" xfId="1042" xr:uid="{B10E598D-DEEE-4E24-AFF6-376D12EA8911}"/>
    <cellStyle name="Comma 16 2 3 2 2" xfId="2294" xr:uid="{01D7549D-3AE9-4F3E-8009-16F7F675D178}"/>
    <cellStyle name="Comma 16 2 3 2 2 2" xfId="4862" xr:uid="{17A3A546-66AF-49F7-8517-EDC390863BDF}"/>
    <cellStyle name="Comma 16 2 3 2 2 2 2" xfId="9988" xr:uid="{DE432F96-6B95-4C09-9E77-CF3456B7656E}"/>
    <cellStyle name="Comma 16 2 3 2 2 2 2 2" xfId="25398" xr:uid="{8D58BEAE-6132-45CF-AB35-5150797D6109}"/>
    <cellStyle name="Comma 16 2 3 2 2 2 3" xfId="15131" xr:uid="{CC5B6563-606F-4868-BE65-77162EEB3540}"/>
    <cellStyle name="Comma 16 2 3 2 2 2 3 2" xfId="30541" xr:uid="{8CF7EA84-A809-4671-B579-2F401F18F495}"/>
    <cellStyle name="Comma 16 2 3 2 2 2 4" xfId="20272" xr:uid="{B76CB79F-3713-4F34-A1AB-0D8B8595C6CB}"/>
    <cellStyle name="Comma 16 2 3 2 2 3" xfId="7440" xr:uid="{8FB223CB-9CB3-4352-BE64-7672C2DCAEFE}"/>
    <cellStyle name="Comma 16 2 3 2 2 3 2" xfId="22850" xr:uid="{D2F460E9-9CE3-46B2-B29A-9121EDE35813}"/>
    <cellStyle name="Comma 16 2 3 2 2 4" xfId="12583" xr:uid="{2B506771-0E8E-49B1-8898-AD84CF67256A}"/>
    <cellStyle name="Comma 16 2 3 2 2 4 2" xfId="27993" xr:uid="{6347364E-A133-4262-8422-5F8735D40160}"/>
    <cellStyle name="Comma 16 2 3 2 2 5" xfId="17724" xr:uid="{D7F22A95-0D9A-4CB8-9853-A891CB36D2F9}"/>
    <cellStyle name="Comma 16 2 3 2 3" xfId="3611" xr:uid="{D03EE45F-87B6-499C-8FF9-3F54C6BC1800}"/>
    <cellStyle name="Comma 16 2 3 2 3 2" xfId="8737" xr:uid="{69F889D2-2BFA-44CB-88D4-E50B942075C9}"/>
    <cellStyle name="Comma 16 2 3 2 3 2 2" xfId="24147" xr:uid="{5807230B-9FC5-45E4-9347-20B6945A4DF4}"/>
    <cellStyle name="Comma 16 2 3 2 3 3" xfId="13880" xr:uid="{EADA4960-096A-444A-A2FF-69B1B3B9AC7C}"/>
    <cellStyle name="Comma 16 2 3 2 3 3 2" xfId="29290" xr:uid="{AFC3CC44-4D2E-44DE-80C7-43F4B21A705D}"/>
    <cellStyle name="Comma 16 2 3 2 3 4" xfId="19021" xr:uid="{959D4C0F-446F-4D5C-AD66-F01450DE2AC9}"/>
    <cellStyle name="Comma 16 2 3 2 4" xfId="6189" xr:uid="{C0DA47F4-8957-440D-88BB-25AF44ED841E}"/>
    <cellStyle name="Comma 16 2 3 2 4 2" xfId="21599" xr:uid="{B679FAA6-0E2F-4FED-B035-744BD58F550B}"/>
    <cellStyle name="Comma 16 2 3 2 5" xfId="11332" xr:uid="{6C1775B2-B0B9-431A-B17F-175DCB46FE1F}"/>
    <cellStyle name="Comma 16 2 3 2 5 2" xfId="26742" xr:uid="{04D50C90-C130-4FC6-B50F-CE10D0484B1B}"/>
    <cellStyle name="Comma 16 2 3 2 6" xfId="16473" xr:uid="{F4C26F95-83EE-497F-A8C0-F30C6834D946}"/>
    <cellStyle name="Comma 16 2 3 3" xfId="1683" xr:uid="{83A4D847-FD75-4F1B-A5C7-B012D3FA7BAC}"/>
    <cellStyle name="Comma 16 2 3 3 2" xfId="4251" xr:uid="{4E8D1F42-B1E6-4588-ADC3-14060F6F2E49}"/>
    <cellStyle name="Comma 16 2 3 3 2 2" xfId="9377" xr:uid="{5DDCFBC5-1C3A-4D46-A97F-850927334CEE}"/>
    <cellStyle name="Comma 16 2 3 3 2 2 2" xfId="24787" xr:uid="{6D51FD5A-3457-424F-85E4-E1C8C7A8FD7E}"/>
    <cellStyle name="Comma 16 2 3 3 2 3" xfId="14520" xr:uid="{7EED33B3-1089-4DBE-BE50-2DC7442E1247}"/>
    <cellStyle name="Comma 16 2 3 3 2 3 2" xfId="29930" xr:uid="{FEBC20A5-A140-4C8B-B62D-12811D06EBFB}"/>
    <cellStyle name="Comma 16 2 3 3 2 4" xfId="19661" xr:uid="{107EA8A6-0D31-4819-987A-565CB94BBCB1}"/>
    <cellStyle name="Comma 16 2 3 3 3" xfId="6829" xr:uid="{C559AFD0-B105-48F9-A413-DCB4A3EF72CD}"/>
    <cellStyle name="Comma 16 2 3 3 3 2" xfId="22239" xr:uid="{A946FD72-D161-4AAC-936C-CD07C8536395}"/>
    <cellStyle name="Comma 16 2 3 3 4" xfId="11972" xr:uid="{1E766AEB-EBB3-4484-81AE-1AB8CBF3F968}"/>
    <cellStyle name="Comma 16 2 3 3 4 2" xfId="27382" xr:uid="{DF035ABA-9176-4F82-9F1B-935668A1F789}"/>
    <cellStyle name="Comma 16 2 3 3 5" xfId="17113" xr:uid="{9FF4277E-B9E3-4BE3-B13A-5E102E2491A6}"/>
    <cellStyle name="Comma 16 2 3 4" xfId="3000" xr:uid="{1865893C-1247-4D5B-80A8-414BE45539A1}"/>
    <cellStyle name="Comma 16 2 3 4 2" xfId="8126" xr:uid="{753686AE-45D3-4D52-94C2-2475B5890384}"/>
    <cellStyle name="Comma 16 2 3 4 2 2" xfId="23536" xr:uid="{16BE63B2-70DA-46C5-9886-145E6DD9B3D2}"/>
    <cellStyle name="Comma 16 2 3 4 3" xfId="13269" xr:uid="{B32E176C-DBC7-4298-A20A-F8A5BA5D830A}"/>
    <cellStyle name="Comma 16 2 3 4 3 2" xfId="28679" xr:uid="{EDAA40FA-88B4-4F9D-BEB9-13654F93D955}"/>
    <cellStyle name="Comma 16 2 3 4 4" xfId="18410" xr:uid="{A77F8541-8EDF-404D-A400-63FDE19AA1AE}"/>
    <cellStyle name="Comma 16 2 3 5" xfId="5578" xr:uid="{A3C9AE2C-55B0-4035-B0B5-BECCE15537C7}"/>
    <cellStyle name="Comma 16 2 3 5 2" xfId="20988" xr:uid="{A208935A-3ADA-4B46-8570-BB3853C7841D}"/>
    <cellStyle name="Comma 16 2 3 6" xfId="10721" xr:uid="{78617C77-6787-4B77-B234-E4482716F68C}"/>
    <cellStyle name="Comma 16 2 3 6 2" xfId="26131" xr:uid="{FD4495FB-3BC9-43BE-9FF6-AB22C4CE630C}"/>
    <cellStyle name="Comma 16 2 3 7" xfId="15862" xr:uid="{36FA7D6D-B243-4532-82E2-7E75D1B3D8B1}"/>
    <cellStyle name="Comma 16 2 4" xfId="747" xr:uid="{C7AE5D28-5DB9-4640-804E-BCB599F3FB4F}"/>
    <cellStyle name="Comma 16 2 4 2" xfId="1999" xr:uid="{8B4A9A37-6AFA-4EDC-848C-A92F7C682ED2}"/>
    <cellStyle name="Comma 16 2 4 2 2" xfId="4567" xr:uid="{9E48591C-1654-4E69-B8EA-A4F40B4144BF}"/>
    <cellStyle name="Comma 16 2 4 2 2 2" xfId="9693" xr:uid="{AA0F4076-F618-499B-B1BE-DB2709D97C7F}"/>
    <cellStyle name="Comma 16 2 4 2 2 2 2" xfId="25103" xr:uid="{F0981CDC-A985-437D-9835-6E17DF63CE97}"/>
    <cellStyle name="Comma 16 2 4 2 2 3" xfId="14836" xr:uid="{51154280-21CC-424D-9625-95214737B929}"/>
    <cellStyle name="Comma 16 2 4 2 2 3 2" xfId="30246" xr:uid="{D130DEB6-F67C-497B-8B45-E5CF86C4D800}"/>
    <cellStyle name="Comma 16 2 4 2 2 4" xfId="19977" xr:uid="{56D07AA1-35CA-4C78-BF7F-269F3DF0D765}"/>
    <cellStyle name="Comma 16 2 4 2 3" xfId="7145" xr:uid="{15D1A989-23EC-45E4-963F-32A6053E21B3}"/>
    <cellStyle name="Comma 16 2 4 2 3 2" xfId="22555" xr:uid="{304A814E-B534-4D7D-B268-9C2A38A1A449}"/>
    <cellStyle name="Comma 16 2 4 2 4" xfId="12288" xr:uid="{5A8B7830-FBD1-4DB2-84E8-27630473FE18}"/>
    <cellStyle name="Comma 16 2 4 2 4 2" xfId="27698" xr:uid="{54408B7C-9BE9-4BDD-9428-BFED4CD68DC4}"/>
    <cellStyle name="Comma 16 2 4 2 5" xfId="17429" xr:uid="{BC0A1A23-04C7-4536-A501-0B88F1542121}"/>
    <cellStyle name="Comma 16 2 4 3" xfId="3316" xr:uid="{BE3B6B1C-2D8A-4E38-913B-2B5D71E206D6}"/>
    <cellStyle name="Comma 16 2 4 3 2" xfId="8442" xr:uid="{DF138770-50DD-4160-B734-22C77043CC1F}"/>
    <cellStyle name="Comma 16 2 4 3 2 2" xfId="23852" xr:uid="{FF27C68A-CA2B-4450-BDFB-7B2625A6FBDC}"/>
    <cellStyle name="Comma 16 2 4 3 3" xfId="13585" xr:uid="{5F6CB7CE-9F19-47CD-913A-A66BDC9F4DE0}"/>
    <cellStyle name="Comma 16 2 4 3 3 2" xfId="28995" xr:uid="{D9C9EBDD-ED32-4CEB-AFF6-ACFEA3590D89}"/>
    <cellStyle name="Comma 16 2 4 3 4" xfId="18726" xr:uid="{56B901EE-D52E-4AC3-9B40-11CFEDECD83E}"/>
    <cellStyle name="Comma 16 2 4 4" xfId="5894" xr:uid="{6C268DBC-A3A7-4E2E-AB46-5A2EC85DEE4B}"/>
    <cellStyle name="Comma 16 2 4 4 2" xfId="21304" xr:uid="{8E6640F4-7831-4522-9229-B89D8584D695}"/>
    <cellStyle name="Comma 16 2 4 5" xfId="11037" xr:uid="{2FDF9D72-2833-4EC4-866C-B2307E480867}"/>
    <cellStyle name="Comma 16 2 4 5 2" xfId="26447" xr:uid="{A862BDFB-172A-40B8-AC14-9A76670B4B2C}"/>
    <cellStyle name="Comma 16 2 4 6" xfId="16178" xr:uid="{A9531658-2CA0-415B-9A63-5252CAF650A9}"/>
    <cellStyle name="Comma 16 2 5" xfId="1388" xr:uid="{254D0C26-6A20-4F80-8F5A-ADB4DD2818CF}"/>
    <cellStyle name="Comma 16 2 5 2" xfId="3956" xr:uid="{46A38A76-C329-4F76-85E7-35A5DF783C38}"/>
    <cellStyle name="Comma 16 2 5 2 2" xfId="9082" xr:uid="{96475BB7-124C-43FF-9BE9-DEE6EF03F80D}"/>
    <cellStyle name="Comma 16 2 5 2 2 2" xfId="24492" xr:uid="{4FAF2E73-5022-4001-8A40-A5A3BFC3E275}"/>
    <cellStyle name="Comma 16 2 5 2 3" xfId="14225" xr:uid="{5459C419-0944-4160-B16B-6F134A0D6191}"/>
    <cellStyle name="Comma 16 2 5 2 3 2" xfId="29635" xr:uid="{46FAC514-D72F-49A2-BD09-C172F68E69A4}"/>
    <cellStyle name="Comma 16 2 5 2 4" xfId="19366" xr:uid="{AA9415E1-8BE6-450E-8F70-ECC73230651C}"/>
    <cellStyle name="Comma 16 2 5 3" xfId="6534" xr:uid="{A7DCAA49-6759-419C-8E09-80B9EE5D77E8}"/>
    <cellStyle name="Comma 16 2 5 3 2" xfId="21944" xr:uid="{227A6D54-2783-48A3-A291-EEC888819010}"/>
    <cellStyle name="Comma 16 2 5 4" xfId="11677" xr:uid="{9BD5555D-905E-45AD-801B-04E226F03FA4}"/>
    <cellStyle name="Comma 16 2 5 4 2" xfId="27087" xr:uid="{599A5CC6-D143-405F-869D-4EE6519C2664}"/>
    <cellStyle name="Comma 16 2 5 5" xfId="16818" xr:uid="{22059B7D-D535-4B1F-AD58-7F785C1A3413}"/>
    <cellStyle name="Comma 16 2 6" xfId="2705" xr:uid="{7A5498C4-C8CD-4540-B400-1B848A87393F}"/>
    <cellStyle name="Comma 16 2 6 2" xfId="7831" xr:uid="{7C3FDA63-A4FC-4885-A0BB-B88EFDB34ECE}"/>
    <cellStyle name="Comma 16 2 6 2 2" xfId="23241" xr:uid="{D136EBB5-D703-4256-BD87-4D663B31A121}"/>
    <cellStyle name="Comma 16 2 6 3" xfId="12974" xr:uid="{B2756D57-0425-4316-BAC9-CA009BC0294F}"/>
    <cellStyle name="Comma 16 2 6 3 2" xfId="28384" xr:uid="{5F59458E-04E4-4EA6-901D-2D5D725C09A9}"/>
    <cellStyle name="Comma 16 2 6 4" xfId="18115" xr:uid="{BE50AC79-5EBF-4298-87C9-D8BB330515D7}"/>
    <cellStyle name="Comma 16 2 7" xfId="5283" xr:uid="{BCF845A4-2DD9-4468-A4EF-3F2EFBA12188}"/>
    <cellStyle name="Comma 16 2 7 2" xfId="20693" xr:uid="{BBBFD15E-0663-4E58-BF04-7A4056033103}"/>
    <cellStyle name="Comma 16 2 8" xfId="10426" xr:uid="{D3274BD6-6944-4BB5-B27A-DB96571E92F0}"/>
    <cellStyle name="Comma 16 2 8 2" xfId="25836" xr:uid="{2217B015-5402-436F-A9DF-DC7F8802607B}"/>
    <cellStyle name="Comma 16 2 9" xfId="15567" xr:uid="{C4E916A1-0BEC-42F6-943B-7A8B74C34C23}"/>
    <cellStyle name="Comma 16 3" xfId="203" xr:uid="{4941BD61-D61A-45F7-B069-14C43B97AA13}"/>
    <cellStyle name="Comma 16 3 2" xfId="500" xr:uid="{B756B4A0-943E-4FC6-AA53-39DB0BB65439}"/>
    <cellStyle name="Comma 16 3 2 2" xfId="1112" xr:uid="{CED42B76-D20E-4BF7-9FE5-D2A55CD6337C}"/>
    <cellStyle name="Comma 16 3 2 2 2" xfId="2364" xr:uid="{5D81C261-13B9-417F-812E-593B237954A9}"/>
    <cellStyle name="Comma 16 3 2 2 2 2" xfId="4932" xr:uid="{81A5E711-63A0-4C35-AEE1-A06E09BB1187}"/>
    <cellStyle name="Comma 16 3 2 2 2 2 2" xfId="10058" xr:uid="{01F06402-11A1-4205-8B00-B59AA979C72F}"/>
    <cellStyle name="Comma 16 3 2 2 2 2 2 2" xfId="25468" xr:uid="{09B0E5C4-1F1C-421C-939F-A70FD6211902}"/>
    <cellStyle name="Comma 16 3 2 2 2 2 3" xfId="15201" xr:uid="{FEB7EE05-8166-47DA-BADF-82502F3CFA95}"/>
    <cellStyle name="Comma 16 3 2 2 2 2 3 2" xfId="30611" xr:uid="{7BC8896C-6792-41F9-A715-3228E6A8F768}"/>
    <cellStyle name="Comma 16 3 2 2 2 2 4" xfId="20342" xr:uid="{4BC4793C-2349-42BE-9ACA-EFD4AB1B554A}"/>
    <cellStyle name="Comma 16 3 2 2 2 3" xfId="7510" xr:uid="{8550E714-625F-4D35-8FE3-50B5AF4C903E}"/>
    <cellStyle name="Comma 16 3 2 2 2 3 2" xfId="22920" xr:uid="{1E58B23C-C504-472B-9676-B93017C49D17}"/>
    <cellStyle name="Comma 16 3 2 2 2 4" xfId="12653" xr:uid="{0C793559-B5AA-4796-A098-FE8E7333C9EF}"/>
    <cellStyle name="Comma 16 3 2 2 2 4 2" xfId="28063" xr:uid="{D255EA6C-6F9E-4A55-BE75-CD40F27D7D1C}"/>
    <cellStyle name="Comma 16 3 2 2 2 5" xfId="17794" xr:uid="{70624116-6C6B-4A43-8B0E-D55A9F3E259A}"/>
    <cellStyle name="Comma 16 3 2 2 3" xfId="3681" xr:uid="{586D9402-8F4A-49E7-A864-DF2FD99DF167}"/>
    <cellStyle name="Comma 16 3 2 2 3 2" xfId="8807" xr:uid="{36ACDFEE-8687-479B-A48E-A1A443C4BC8E}"/>
    <cellStyle name="Comma 16 3 2 2 3 2 2" xfId="24217" xr:uid="{C351E344-DA7E-4A6A-9483-D84AB935EBDB}"/>
    <cellStyle name="Comma 16 3 2 2 3 3" xfId="13950" xr:uid="{DF18E718-09A1-4060-81FB-35EF5CB3DB41}"/>
    <cellStyle name="Comma 16 3 2 2 3 3 2" xfId="29360" xr:uid="{B91185CB-289C-4C18-BA1C-282F65D423BB}"/>
    <cellStyle name="Comma 16 3 2 2 3 4" xfId="19091" xr:uid="{89F71845-BB70-4F72-92C9-C4F53310FCF3}"/>
    <cellStyle name="Comma 16 3 2 2 4" xfId="6259" xr:uid="{2C38E681-BE17-47C6-BDF0-7E4DFFD27FB7}"/>
    <cellStyle name="Comma 16 3 2 2 4 2" xfId="21669" xr:uid="{40B7E51B-3D7C-4055-89D9-38CB09E0CB0A}"/>
    <cellStyle name="Comma 16 3 2 2 5" xfId="11402" xr:uid="{4C0A0074-0AF7-4027-9FBD-14C45B033E9C}"/>
    <cellStyle name="Comma 16 3 2 2 5 2" xfId="26812" xr:uid="{8A49627D-E1FF-425D-9407-40370DA9A647}"/>
    <cellStyle name="Comma 16 3 2 2 6" xfId="16543" xr:uid="{AEC3D6B9-1438-436B-83E0-361314845219}"/>
    <cellStyle name="Comma 16 3 2 3" xfId="1753" xr:uid="{351732FF-B742-45C1-892D-9E2B1859C2F9}"/>
    <cellStyle name="Comma 16 3 2 3 2" xfId="4321" xr:uid="{B7C2C400-5947-409D-B31F-A50D41215488}"/>
    <cellStyle name="Comma 16 3 2 3 2 2" xfId="9447" xr:uid="{55035DB5-F3EB-4D41-9A5E-17C9D1AA2CD8}"/>
    <cellStyle name="Comma 16 3 2 3 2 2 2" xfId="24857" xr:uid="{3A965801-405A-483B-8495-990451DDC034}"/>
    <cellStyle name="Comma 16 3 2 3 2 3" xfId="14590" xr:uid="{C0D4069E-C125-4C88-B2FF-0B56248F3606}"/>
    <cellStyle name="Comma 16 3 2 3 2 3 2" xfId="30000" xr:uid="{A391F393-AA51-43BC-B41C-825DF1E632DC}"/>
    <cellStyle name="Comma 16 3 2 3 2 4" xfId="19731" xr:uid="{A15F64B0-88E9-4753-8C43-97C4F943CEF6}"/>
    <cellStyle name="Comma 16 3 2 3 3" xfId="6899" xr:uid="{3682B34D-3602-437C-8E46-15B25F4B3712}"/>
    <cellStyle name="Comma 16 3 2 3 3 2" xfId="22309" xr:uid="{CE1B0620-57E8-4036-BA53-B4FDCF999409}"/>
    <cellStyle name="Comma 16 3 2 3 4" xfId="12042" xr:uid="{483AF7EE-F527-4769-BCC5-734BAC67971F}"/>
    <cellStyle name="Comma 16 3 2 3 4 2" xfId="27452" xr:uid="{7D142579-FE46-47ED-AFB6-9239C6CCD0F9}"/>
    <cellStyle name="Comma 16 3 2 3 5" xfId="17183" xr:uid="{6A648E7D-AD5D-4D77-8F1E-7EDBFA2D4FF5}"/>
    <cellStyle name="Comma 16 3 2 4" xfId="3070" xr:uid="{F872E06B-5A17-49BA-A2CC-29A980CABB3B}"/>
    <cellStyle name="Comma 16 3 2 4 2" xfId="8196" xr:uid="{D80B091C-8B35-422F-A75A-3F2ABB9D706B}"/>
    <cellStyle name="Comma 16 3 2 4 2 2" xfId="23606" xr:uid="{33FE82AB-43F8-4841-A20C-A9F079D80635}"/>
    <cellStyle name="Comma 16 3 2 4 3" xfId="13339" xr:uid="{93E44474-D31E-44F1-982D-5E5A39AAB148}"/>
    <cellStyle name="Comma 16 3 2 4 3 2" xfId="28749" xr:uid="{3757DF71-B362-4269-9B8F-92C6955D234E}"/>
    <cellStyle name="Comma 16 3 2 4 4" xfId="18480" xr:uid="{4FB055A8-DA76-4EE0-9927-05FBF59E40C2}"/>
    <cellStyle name="Comma 16 3 2 5" xfId="5648" xr:uid="{F81AF720-0997-49FA-906B-318F82AC7254}"/>
    <cellStyle name="Comma 16 3 2 5 2" xfId="21058" xr:uid="{BFB1CCD9-3506-4F74-9024-3E0887360B75}"/>
    <cellStyle name="Comma 16 3 2 6" xfId="10791" xr:uid="{5B5FA40E-E9E5-47AA-B14D-0FCB507D8098}"/>
    <cellStyle name="Comma 16 3 2 6 2" xfId="26201" xr:uid="{7C09D613-4596-4901-8B42-4843981AF652}"/>
    <cellStyle name="Comma 16 3 2 7" xfId="15932" xr:uid="{38AD919E-1534-441F-A6C1-E850FAD2B7D0}"/>
    <cellStyle name="Comma 16 3 3" xfId="817" xr:uid="{5C376DDC-96B4-42A9-892E-98202C4A4B1F}"/>
    <cellStyle name="Comma 16 3 3 2" xfId="2069" xr:uid="{AAE0A30A-E042-4B44-B5C2-70AA0EC3578F}"/>
    <cellStyle name="Comma 16 3 3 2 2" xfId="4637" xr:uid="{B747919E-7977-446D-A77A-425D4E598F6C}"/>
    <cellStyle name="Comma 16 3 3 2 2 2" xfId="9763" xr:uid="{51405BD3-F0E4-474E-AF83-D6700070DBA7}"/>
    <cellStyle name="Comma 16 3 3 2 2 2 2" xfId="25173" xr:uid="{E69056F6-4EAD-47EB-8717-D3BBBEC69C29}"/>
    <cellStyle name="Comma 16 3 3 2 2 3" xfId="14906" xr:uid="{F5A96E64-34E9-4742-B643-9FE3F5F85442}"/>
    <cellStyle name="Comma 16 3 3 2 2 3 2" xfId="30316" xr:uid="{51F842FF-D0A6-4A8B-AEF5-39EF38A3E061}"/>
    <cellStyle name="Comma 16 3 3 2 2 4" xfId="20047" xr:uid="{309A9ACD-A0FD-4458-A5B3-2AB613BE95DB}"/>
    <cellStyle name="Comma 16 3 3 2 3" xfId="7215" xr:uid="{575CB5D6-1C48-41B0-AA75-B3A2B317F920}"/>
    <cellStyle name="Comma 16 3 3 2 3 2" xfId="22625" xr:uid="{3683171D-9CF1-415A-A60D-FA77F6FF8361}"/>
    <cellStyle name="Comma 16 3 3 2 4" xfId="12358" xr:uid="{8D29BB2A-AB61-432F-ACD8-FF50C8341285}"/>
    <cellStyle name="Comma 16 3 3 2 4 2" xfId="27768" xr:uid="{A049C101-8694-42D4-B3AA-03386D778098}"/>
    <cellStyle name="Comma 16 3 3 2 5" xfId="17499" xr:uid="{2C2B49AC-2FC9-4704-9964-E44ED28F1AA3}"/>
    <cellStyle name="Comma 16 3 3 3" xfId="3386" xr:uid="{19D0A487-6570-4E29-9561-ED35E7726A64}"/>
    <cellStyle name="Comma 16 3 3 3 2" xfId="8512" xr:uid="{6496B163-0C52-4784-A927-23F7B695E1B8}"/>
    <cellStyle name="Comma 16 3 3 3 2 2" xfId="23922" xr:uid="{D4C7E618-6992-4FE1-90D8-54320D6956A3}"/>
    <cellStyle name="Comma 16 3 3 3 3" xfId="13655" xr:uid="{A8C0C648-4998-4DC7-A94E-BA81B6D9B182}"/>
    <cellStyle name="Comma 16 3 3 3 3 2" xfId="29065" xr:uid="{641AF4EB-BA5C-42D6-BBCC-392A15E5C191}"/>
    <cellStyle name="Comma 16 3 3 3 4" xfId="18796" xr:uid="{57070AD9-FC22-4FA3-9229-ECCE62D29EAD}"/>
    <cellStyle name="Comma 16 3 3 4" xfId="5964" xr:uid="{85E2E21C-9815-4B2A-B70B-6AB7A67EEFDB}"/>
    <cellStyle name="Comma 16 3 3 4 2" xfId="21374" xr:uid="{9D3DBA02-5633-41B4-9238-5E235DB4142C}"/>
    <cellStyle name="Comma 16 3 3 5" xfId="11107" xr:uid="{E02D9A68-4552-4C1D-8C92-44677238E608}"/>
    <cellStyle name="Comma 16 3 3 5 2" xfId="26517" xr:uid="{827ED6BE-100B-49B4-B78A-D46369D494C0}"/>
    <cellStyle name="Comma 16 3 3 6" xfId="16248" xr:uid="{69BDCCF4-4641-49B6-8E5B-C781BB6B8A10}"/>
    <cellStyle name="Comma 16 3 4" xfId="1458" xr:uid="{3A4EF618-AC87-47AF-923C-B13AEB4132CB}"/>
    <cellStyle name="Comma 16 3 4 2" xfId="4026" xr:uid="{52270A26-ED53-44E9-AF17-6B70E2E3B25E}"/>
    <cellStyle name="Comma 16 3 4 2 2" xfId="9152" xr:uid="{F4F0643A-C136-4F67-B617-FD546F74801F}"/>
    <cellStyle name="Comma 16 3 4 2 2 2" xfId="24562" xr:uid="{55E599A9-59B6-4D5D-8745-39635FF18D8A}"/>
    <cellStyle name="Comma 16 3 4 2 3" xfId="14295" xr:uid="{94193546-AF8D-4185-8C0B-79FCFA16DFD6}"/>
    <cellStyle name="Comma 16 3 4 2 3 2" xfId="29705" xr:uid="{09EE2291-C470-45F8-9760-D739280A9B50}"/>
    <cellStyle name="Comma 16 3 4 2 4" xfId="19436" xr:uid="{75A25AAB-87A5-45A4-B11A-DA079EC6E600}"/>
    <cellStyle name="Comma 16 3 4 3" xfId="6604" xr:uid="{E4E6787B-35BF-4901-A0B9-5F05945E4D13}"/>
    <cellStyle name="Comma 16 3 4 3 2" xfId="22014" xr:uid="{C2327A19-CFF6-4D74-8565-19779F71B119}"/>
    <cellStyle name="Comma 16 3 4 4" xfId="11747" xr:uid="{C6E3166F-EDC3-423E-BC94-E9806CA55D4A}"/>
    <cellStyle name="Comma 16 3 4 4 2" xfId="27157" xr:uid="{151F0409-AED4-4A98-8E85-7047CB58D06B}"/>
    <cellStyle name="Comma 16 3 4 5" xfId="16888" xr:uid="{7EB05D33-CE85-4816-A086-0F99A1619247}"/>
    <cellStyle name="Comma 16 3 5" xfId="2775" xr:uid="{77097835-2954-4AB2-ACD3-EEA6FA81CC2B}"/>
    <cellStyle name="Comma 16 3 5 2" xfId="7901" xr:uid="{76BA0A15-CCD6-439A-B337-1C781713C19D}"/>
    <cellStyle name="Comma 16 3 5 2 2" xfId="23311" xr:uid="{E5FE091F-ABDB-4074-8FCD-EBC419EB7B95}"/>
    <cellStyle name="Comma 16 3 5 3" xfId="13044" xr:uid="{C95B9257-D180-4684-95EF-3D95DDE95D79}"/>
    <cellStyle name="Comma 16 3 5 3 2" xfId="28454" xr:uid="{4EA28D25-7A90-44C9-BB9C-0379048F2317}"/>
    <cellStyle name="Comma 16 3 5 4" xfId="18185" xr:uid="{CF98F178-189E-4D05-8DA8-2B2DB28A76EF}"/>
    <cellStyle name="Comma 16 3 6" xfId="5353" xr:uid="{0A1B6E62-012C-4F62-B81E-3F518B6ABF8E}"/>
    <cellStyle name="Comma 16 3 6 2" xfId="20763" xr:uid="{3AB68334-BC00-41C5-B042-F7464B0D561A}"/>
    <cellStyle name="Comma 16 3 7" xfId="10496" xr:uid="{75FE8DAA-A02C-4884-A1A0-3D0F22B8AF32}"/>
    <cellStyle name="Comma 16 3 7 2" xfId="25906" xr:uid="{4C88198C-6C4C-45D8-874E-7A8313D10C99}"/>
    <cellStyle name="Comma 16 3 8" xfId="15637" xr:uid="{79B86DDC-999B-43AF-B848-F1EE1BB9B809}"/>
    <cellStyle name="Comma 16 4" xfId="358" xr:uid="{D4FCD350-BF98-45DC-96B8-E4810C516F15}"/>
    <cellStyle name="Comma 16 4 2" xfId="970" xr:uid="{8B68E0DC-E038-4A06-984A-CD5BE26CA2DE}"/>
    <cellStyle name="Comma 16 4 2 2" xfId="2222" xr:uid="{AA4AF3A1-CAB8-4746-99BC-3774F9E0562C}"/>
    <cellStyle name="Comma 16 4 2 2 2" xfId="4790" xr:uid="{315BC80E-0674-4228-881B-F7B163141BB5}"/>
    <cellStyle name="Comma 16 4 2 2 2 2" xfId="9916" xr:uid="{42E21B95-7B2D-4757-91E6-2D068C389AC4}"/>
    <cellStyle name="Comma 16 4 2 2 2 2 2" xfId="25326" xr:uid="{09F5E888-7192-4148-BB23-C2FE551D1F55}"/>
    <cellStyle name="Comma 16 4 2 2 2 3" xfId="15059" xr:uid="{888F7668-5F7D-484A-9721-D5872BCB9B8E}"/>
    <cellStyle name="Comma 16 4 2 2 2 3 2" xfId="30469" xr:uid="{481E19FC-0E1A-4B5B-A96D-0A1B9AD61C79}"/>
    <cellStyle name="Comma 16 4 2 2 2 4" xfId="20200" xr:uid="{F02A4DCF-CAB0-423B-B5D6-2EB08F40F5C3}"/>
    <cellStyle name="Comma 16 4 2 2 3" xfId="7368" xr:uid="{EE94C653-1817-4297-ADA1-D2587A345308}"/>
    <cellStyle name="Comma 16 4 2 2 3 2" xfId="22778" xr:uid="{17F44FB9-E132-4D0A-AF92-C84AC35CE083}"/>
    <cellStyle name="Comma 16 4 2 2 4" xfId="12511" xr:uid="{94315841-ED82-4565-A348-50B7EE13FFF7}"/>
    <cellStyle name="Comma 16 4 2 2 4 2" xfId="27921" xr:uid="{21F62050-1152-48E4-94DB-87565AEB8D1E}"/>
    <cellStyle name="Comma 16 4 2 2 5" xfId="17652" xr:uid="{E048039F-3462-4901-A813-545430E6AE3D}"/>
    <cellStyle name="Comma 16 4 2 3" xfId="3539" xr:uid="{0B81148D-E62D-4996-B88A-C18C2A15B2FB}"/>
    <cellStyle name="Comma 16 4 2 3 2" xfId="8665" xr:uid="{9CDA763A-FC18-4A91-AEC5-7D8086490B07}"/>
    <cellStyle name="Comma 16 4 2 3 2 2" xfId="24075" xr:uid="{A4DBCE1F-B679-4971-8978-E0F0B4756744}"/>
    <cellStyle name="Comma 16 4 2 3 3" xfId="13808" xr:uid="{62437A82-6785-4600-9D5C-5E53BFA7D169}"/>
    <cellStyle name="Comma 16 4 2 3 3 2" xfId="29218" xr:uid="{86B9514A-2533-496F-BF98-1D3381E920E8}"/>
    <cellStyle name="Comma 16 4 2 3 4" xfId="18949" xr:uid="{6E1F0163-4628-46BB-A692-8A25FB21ABD9}"/>
    <cellStyle name="Comma 16 4 2 4" xfId="6117" xr:uid="{CB232119-00FB-45BC-BED6-D702B824EC8D}"/>
    <cellStyle name="Comma 16 4 2 4 2" xfId="21527" xr:uid="{E3EAD532-DAA4-4791-9726-47D43EDF23D6}"/>
    <cellStyle name="Comma 16 4 2 5" xfId="11260" xr:uid="{301C21F7-5488-4328-B426-7871A9014549}"/>
    <cellStyle name="Comma 16 4 2 5 2" xfId="26670" xr:uid="{60057F69-916E-42E7-B3F6-DC956C45C8A7}"/>
    <cellStyle name="Comma 16 4 2 6" xfId="16401" xr:uid="{F392F157-E21B-4B8A-A758-249237CC84B5}"/>
    <cellStyle name="Comma 16 4 3" xfId="1611" xr:uid="{020D6CDA-01A7-498C-AFD5-C28E6932A34F}"/>
    <cellStyle name="Comma 16 4 3 2" xfId="4179" xr:uid="{09148F1A-DFD2-4C42-8C6A-7CCD6480FAD6}"/>
    <cellStyle name="Comma 16 4 3 2 2" xfId="9305" xr:uid="{939322E4-08DF-479F-92E3-D03B80BE697C}"/>
    <cellStyle name="Comma 16 4 3 2 2 2" xfId="24715" xr:uid="{73305013-3B41-41E5-B09A-0A08BE050916}"/>
    <cellStyle name="Comma 16 4 3 2 3" xfId="14448" xr:uid="{3FC3E76B-52D4-411F-9F87-55BC83E97257}"/>
    <cellStyle name="Comma 16 4 3 2 3 2" xfId="29858" xr:uid="{0BF3CFB6-9932-4D96-8133-690AE584D947}"/>
    <cellStyle name="Comma 16 4 3 2 4" xfId="19589" xr:uid="{3DB7E8C4-C972-4316-8ED4-F90CB49598D4}"/>
    <cellStyle name="Comma 16 4 3 3" xfId="6757" xr:uid="{60653B37-14E3-4574-9C12-CC3545028678}"/>
    <cellStyle name="Comma 16 4 3 3 2" xfId="22167" xr:uid="{ADA6076B-7CCC-49F1-8404-10A1ED5BB155}"/>
    <cellStyle name="Comma 16 4 3 4" xfId="11900" xr:uid="{0B621D8C-E8AD-4A4D-B5F2-A7C7436D531C}"/>
    <cellStyle name="Comma 16 4 3 4 2" xfId="27310" xr:uid="{947108BA-C7F3-4AD9-BC7C-CF7FB5317209}"/>
    <cellStyle name="Comma 16 4 3 5" xfId="17041" xr:uid="{FE3611AE-66E3-4E62-B271-2DAC90C6E4F2}"/>
    <cellStyle name="Comma 16 4 4" xfId="2928" xr:uid="{FF64982D-F6BE-466B-964E-007AB9A97832}"/>
    <cellStyle name="Comma 16 4 4 2" xfId="8054" xr:uid="{D0960595-DD93-4DA8-8274-7BC0673C73FB}"/>
    <cellStyle name="Comma 16 4 4 2 2" xfId="23464" xr:uid="{EB9C6013-94D0-47B1-9537-15A6B3EDE41E}"/>
    <cellStyle name="Comma 16 4 4 3" xfId="13197" xr:uid="{D2188884-70C5-4ED5-BDF1-8EAB365A0A94}"/>
    <cellStyle name="Comma 16 4 4 3 2" xfId="28607" xr:uid="{BD779317-4B9E-4D42-846D-3C6234E18DFB}"/>
    <cellStyle name="Comma 16 4 4 4" xfId="18338" xr:uid="{93594458-A3EA-42E4-AC3B-3E1E2E170D94}"/>
    <cellStyle name="Comma 16 4 5" xfId="5506" xr:uid="{7A939BEB-A43E-41E7-8D42-2C2202922F81}"/>
    <cellStyle name="Comma 16 4 5 2" xfId="20916" xr:uid="{A7FC1B87-56F5-426E-A9B8-F4E6863DF105}"/>
    <cellStyle name="Comma 16 4 6" xfId="10649" xr:uid="{08C9F7A3-7AA6-4B91-954B-755C1E3F3DBA}"/>
    <cellStyle name="Comma 16 4 6 2" xfId="26059" xr:uid="{4CDB8598-19DB-4C4B-9F74-354A073D4A2D}"/>
    <cellStyle name="Comma 16 4 7" xfId="15790" xr:uid="{769B19A0-B0CA-45D1-910D-9815C99D6095}"/>
    <cellStyle name="Comma 16 5" xfId="675" xr:uid="{1162681C-B521-44B7-B8E9-769B3FF22EDE}"/>
    <cellStyle name="Comma 16 5 2" xfId="1927" xr:uid="{E521F488-A138-4375-A6D1-6D62C26D617D}"/>
    <cellStyle name="Comma 16 5 2 2" xfId="4495" xr:uid="{B3143819-1312-4D3E-8CD3-53F612F0569D}"/>
    <cellStyle name="Comma 16 5 2 2 2" xfId="9621" xr:uid="{CED76610-1C49-4FC4-84D1-754184E60924}"/>
    <cellStyle name="Comma 16 5 2 2 2 2" xfId="25031" xr:uid="{FFFD3D7A-CFE1-452D-92BE-55FB61F65C51}"/>
    <cellStyle name="Comma 16 5 2 2 3" xfId="14764" xr:uid="{D9A1C10D-B45A-4D81-9A43-DE56A63C471B}"/>
    <cellStyle name="Comma 16 5 2 2 3 2" xfId="30174" xr:uid="{3CFAA58E-1017-4F54-8680-BB9BADBA9052}"/>
    <cellStyle name="Comma 16 5 2 2 4" xfId="19905" xr:uid="{6083EDDE-F6BF-4573-B916-AA67A58C3AB2}"/>
    <cellStyle name="Comma 16 5 2 3" xfId="7073" xr:uid="{3B5C626F-5148-400C-A175-1E6A22FE4754}"/>
    <cellStyle name="Comma 16 5 2 3 2" xfId="22483" xr:uid="{D33D1164-4114-4C7F-B473-9BD6143D9E23}"/>
    <cellStyle name="Comma 16 5 2 4" xfId="12216" xr:uid="{69CD7E47-DC90-4A85-B3A4-26E3B11FC4AD}"/>
    <cellStyle name="Comma 16 5 2 4 2" xfId="27626" xr:uid="{ACBD1603-1388-41A4-9A9A-DB60CE1E308E}"/>
    <cellStyle name="Comma 16 5 2 5" xfId="17357" xr:uid="{154782E7-63C2-4192-ABEB-2BE83741161C}"/>
    <cellStyle name="Comma 16 5 3" xfId="3244" xr:uid="{AC40A1CF-D69B-4286-B21D-BD404780C2B0}"/>
    <cellStyle name="Comma 16 5 3 2" xfId="8370" xr:uid="{076DC8D6-13AF-4DC9-B6E7-49A3B57F164C}"/>
    <cellStyle name="Comma 16 5 3 2 2" xfId="23780" xr:uid="{57386F98-B95D-479C-8437-47708DC97DBF}"/>
    <cellStyle name="Comma 16 5 3 3" xfId="13513" xr:uid="{A806C292-36BC-4741-915E-19D719ACD55A}"/>
    <cellStyle name="Comma 16 5 3 3 2" xfId="28923" xr:uid="{706C3B94-6AEC-4500-875E-37FE94739EA1}"/>
    <cellStyle name="Comma 16 5 3 4" xfId="18654" xr:uid="{FD7BFDFE-C746-44CC-BCBC-1D67EC5D565B}"/>
    <cellStyle name="Comma 16 5 4" xfId="5822" xr:uid="{89B1EFB8-37CD-48B1-B1F7-DC91FBE5FE96}"/>
    <cellStyle name="Comma 16 5 4 2" xfId="21232" xr:uid="{7BA37425-7806-4074-B2F9-8B96F226027B}"/>
    <cellStyle name="Comma 16 5 5" xfId="10965" xr:uid="{9E2B9AFF-0328-4A53-9CDB-A5B311D71D6C}"/>
    <cellStyle name="Comma 16 5 5 2" xfId="26375" xr:uid="{6FF49C55-1266-4756-B538-860440A2396A}"/>
    <cellStyle name="Comma 16 5 6" xfId="16106" xr:uid="{72DAB556-4C62-4F29-9228-D42F1B93B051}"/>
    <cellStyle name="Comma 16 6" xfId="1316" xr:uid="{00D1C962-C3AC-4E3D-A73B-7942EEA811B2}"/>
    <cellStyle name="Comma 16 6 2" xfId="3884" xr:uid="{05B7510E-0E1F-49DD-8DFE-EC674CDB1E92}"/>
    <cellStyle name="Comma 16 6 2 2" xfId="9010" xr:uid="{5EB73FF0-F562-40D6-9985-830BE8F3EA29}"/>
    <cellStyle name="Comma 16 6 2 2 2" xfId="24420" xr:uid="{999F10DD-1558-4500-AE0A-871555B872F2}"/>
    <cellStyle name="Comma 16 6 2 3" xfId="14153" xr:uid="{CEDCE024-048B-420D-BA07-33A454EF61C1}"/>
    <cellStyle name="Comma 16 6 2 3 2" xfId="29563" xr:uid="{6745C1EC-6A0E-49B5-96FE-4AD189BA442E}"/>
    <cellStyle name="Comma 16 6 2 4" xfId="19294" xr:uid="{4C97838A-752D-4B9B-AE55-A803E22F49FE}"/>
    <cellStyle name="Comma 16 6 3" xfId="6462" xr:uid="{F2DC42E3-47D0-4905-A3F9-2EEB79B57BC6}"/>
    <cellStyle name="Comma 16 6 3 2" xfId="21872" xr:uid="{349CC033-C4B8-4625-8A1A-C200F9176866}"/>
    <cellStyle name="Comma 16 6 4" xfId="11605" xr:uid="{8952861F-5A61-4C6B-89CA-D22122EE09FE}"/>
    <cellStyle name="Comma 16 6 4 2" xfId="27015" xr:uid="{C65C2D52-A6EA-4D23-B26E-ED4390D006FB}"/>
    <cellStyle name="Comma 16 6 5" xfId="16746" xr:uid="{67F2AB37-D8E9-43AF-96E1-4B209727C074}"/>
    <cellStyle name="Comma 16 7" xfId="2634" xr:uid="{368DCC38-FD09-49FB-86DD-02480466DC63}"/>
    <cellStyle name="Comma 16 7 2" xfId="7760" xr:uid="{20F4C8B2-E146-4F76-BB29-B90E18815363}"/>
    <cellStyle name="Comma 16 7 2 2" xfId="23170" xr:uid="{2B6BD141-C4B9-4583-9835-E8C7CC38D728}"/>
    <cellStyle name="Comma 16 7 3" xfId="12903" xr:uid="{83166CDE-DAEA-4DC0-8D13-0A90A04BA2B9}"/>
    <cellStyle name="Comma 16 7 3 2" xfId="28313" xr:uid="{41EF5644-269F-48BD-A23D-BC34EA674CC5}"/>
    <cellStyle name="Comma 16 7 4" xfId="18044" xr:uid="{54EA7519-235A-4A38-B0B9-C651BDC65C0F}"/>
    <cellStyle name="Comma 16 8" xfId="5212" xr:uid="{C257A4B3-4F3E-4D81-AEBD-4A4F3829C239}"/>
    <cellStyle name="Comma 16 8 2" xfId="20622" xr:uid="{6192ACB0-C796-4DB4-9C2E-1B63F161943E}"/>
    <cellStyle name="Comma 16 9" xfId="10355" xr:uid="{B4642D91-DFB3-4D26-9587-136B618481BF}"/>
    <cellStyle name="Comma 16 9 2" xfId="25765" xr:uid="{A556A466-C4A2-469D-82E4-334427A860DD}"/>
    <cellStyle name="Comma 160" xfId="15452" xr:uid="{797459BB-64D2-4240-8167-C1067488AF53}"/>
    <cellStyle name="Comma 160 2" xfId="30862" xr:uid="{FB6D3864-E9DA-4B1B-82D1-ABDC00D7BBC9}"/>
    <cellStyle name="Comma 161" xfId="15449" xr:uid="{C3D6256F-EF2A-42E7-896D-38BA2A8319EB}"/>
    <cellStyle name="Comma 161 2" xfId="30859" xr:uid="{396180E8-1E10-451C-9247-E1725693936E}"/>
    <cellStyle name="Comma 162" xfId="15455" xr:uid="{31F4016B-D980-44F2-B3B0-4BAD6EC5F161}"/>
    <cellStyle name="Comma 162 2" xfId="30865" xr:uid="{713A3C16-3244-4C48-ADD2-88C9F6B1A4F9}"/>
    <cellStyle name="Comma 163" xfId="15443" xr:uid="{76CB511E-ADC2-4F7A-864F-FFFDEFB816F4}"/>
    <cellStyle name="Comma 163 2" xfId="30853" xr:uid="{649BEFEA-70A7-483E-AF21-2BC214E23CED}"/>
    <cellStyle name="Comma 164" xfId="15454" xr:uid="{01DBD9F4-CD64-4C14-A29B-D441319A7CA4}"/>
    <cellStyle name="Comma 164 2" xfId="30864" xr:uid="{4626CF5B-2EBB-48AC-B02C-EE8D72FB6999}"/>
    <cellStyle name="Comma 165" xfId="15450" xr:uid="{7C62EABA-0179-416B-A699-EEFD83968211}"/>
    <cellStyle name="Comma 165 2" xfId="30860" xr:uid="{47F213AB-CD62-4D6A-B3AB-77C32AD12D88}"/>
    <cellStyle name="Comma 166" xfId="15453" xr:uid="{ADD32C9C-8D70-434E-B9BE-967D010D7753}"/>
    <cellStyle name="Comma 166 2" xfId="30863" xr:uid="{7B00C696-7F54-4355-8145-AC92DC48D722}"/>
    <cellStyle name="Comma 167" xfId="15444" xr:uid="{62868B1D-EF5F-497B-9321-778599F8B0B5}"/>
    <cellStyle name="Comma 167 2" xfId="30854" xr:uid="{427F40E1-EFF1-41BD-A3D9-4EEDB9D33D37}"/>
    <cellStyle name="Comma 168" xfId="15441" xr:uid="{8B154A29-0264-4621-AE50-30A890DBA4EC}"/>
    <cellStyle name="Comma 168 2" xfId="30851" xr:uid="{4B2E8F85-92CA-4142-AD74-BB350AF5C959}"/>
    <cellStyle name="Comma 169" xfId="15442" xr:uid="{2C748566-C2C9-41DE-A38E-1037384BB9B1}"/>
    <cellStyle name="Comma 169 2" xfId="30852" xr:uid="{6F04E0CD-1FDA-4568-A451-52A499B8D6C2}"/>
    <cellStyle name="Comma 17" xfId="55" xr:uid="{A37EAD8C-8A90-4613-B13E-873CF5615D25}"/>
    <cellStyle name="Comma 17 10" xfId="15497" xr:uid="{CD203274-7558-4908-A807-07A0E7C5DCF9}"/>
    <cellStyle name="Comma 17 2" xfId="134" xr:uid="{53F22891-7AB1-4B30-B615-5563678BCF6C}"/>
    <cellStyle name="Comma 17 2 2" xfId="277" xr:uid="{106BC6E8-3F3D-4522-BD00-7682411C0AFC}"/>
    <cellStyle name="Comma 17 2 2 2" xfId="573" xr:uid="{2736B411-638B-4367-8209-75771F14AF35}"/>
    <cellStyle name="Comma 17 2 2 2 2" xfId="1185" xr:uid="{8EDBBB75-D763-4FCD-B41D-B0E39B535687}"/>
    <cellStyle name="Comma 17 2 2 2 2 2" xfId="2437" xr:uid="{895C56AD-71F1-4B38-B059-6BAA6E62FF5E}"/>
    <cellStyle name="Comma 17 2 2 2 2 2 2" xfId="5005" xr:uid="{3AD55F75-9453-436C-B2AA-4A7E8288CAF6}"/>
    <cellStyle name="Comma 17 2 2 2 2 2 2 2" xfId="10131" xr:uid="{13541455-BA9B-449B-A74B-A3180AF79C37}"/>
    <cellStyle name="Comma 17 2 2 2 2 2 2 2 2" xfId="25541" xr:uid="{DCC847E9-F96C-464E-B6A4-E85B5AE0D8C5}"/>
    <cellStyle name="Comma 17 2 2 2 2 2 2 3" xfId="15274" xr:uid="{C8DC8482-8BBA-4A32-AF38-AB10144817F0}"/>
    <cellStyle name="Comma 17 2 2 2 2 2 2 3 2" xfId="30684" xr:uid="{7BBC1AAC-7815-40C7-ABB8-67F2365DEDB7}"/>
    <cellStyle name="Comma 17 2 2 2 2 2 2 4" xfId="20415" xr:uid="{9C9741FC-0234-48E0-AE80-F785A18E4667}"/>
    <cellStyle name="Comma 17 2 2 2 2 2 3" xfId="7583" xr:uid="{9982F9BD-D74B-4361-905E-C205A9BFDBCE}"/>
    <cellStyle name="Comma 17 2 2 2 2 2 3 2" xfId="22993" xr:uid="{65011D98-B4C5-4C21-90EE-63751F608783}"/>
    <cellStyle name="Comma 17 2 2 2 2 2 4" xfId="12726" xr:uid="{28D8815B-B58E-4F1F-AAEC-E109069089CD}"/>
    <cellStyle name="Comma 17 2 2 2 2 2 4 2" xfId="28136" xr:uid="{B5CAA1F1-D13D-4918-B4E5-96A84FCD5088}"/>
    <cellStyle name="Comma 17 2 2 2 2 2 5" xfId="17867" xr:uid="{BEF27E6B-B0D0-4CF7-9257-1FF08A559419}"/>
    <cellStyle name="Comma 17 2 2 2 2 3" xfId="3754" xr:uid="{8ED75EFB-9398-4E60-9BBD-0EF33EC68311}"/>
    <cellStyle name="Comma 17 2 2 2 2 3 2" xfId="8880" xr:uid="{A072C4B8-BA21-48D2-9EA1-8ABCE188E952}"/>
    <cellStyle name="Comma 17 2 2 2 2 3 2 2" xfId="24290" xr:uid="{F753223E-BF82-4299-ADBE-DE86A01BC6F0}"/>
    <cellStyle name="Comma 17 2 2 2 2 3 3" xfId="14023" xr:uid="{C832CAC5-AB63-4AB5-8C51-9B37720290D2}"/>
    <cellStyle name="Comma 17 2 2 2 2 3 3 2" xfId="29433" xr:uid="{5238AF51-F804-4F3A-9089-A864D58D4946}"/>
    <cellStyle name="Comma 17 2 2 2 2 3 4" xfId="19164" xr:uid="{F352863B-51C2-4B9E-98B6-AEDFDE615E5A}"/>
    <cellStyle name="Comma 17 2 2 2 2 4" xfId="6332" xr:uid="{892A8617-42F1-4F06-97BA-83AF32124FC8}"/>
    <cellStyle name="Comma 17 2 2 2 2 4 2" xfId="21742" xr:uid="{EEB465CF-9BD7-4B20-AB00-E8B996B06124}"/>
    <cellStyle name="Comma 17 2 2 2 2 5" xfId="11475" xr:uid="{D13A9974-A701-4FE3-B2A3-51BB6A14C60E}"/>
    <cellStyle name="Comma 17 2 2 2 2 5 2" xfId="26885" xr:uid="{C75461C3-BEDC-4B4F-9F36-061EFCC1B20B}"/>
    <cellStyle name="Comma 17 2 2 2 2 6" xfId="16616" xr:uid="{1FE82F62-6708-40FF-9990-FBF13D9A981F}"/>
    <cellStyle name="Comma 17 2 2 2 3" xfId="1826" xr:uid="{A24A2BD5-A5A1-471E-AEC6-E46F98AA446D}"/>
    <cellStyle name="Comma 17 2 2 2 3 2" xfId="4394" xr:uid="{04B50A5F-2CFE-4E8F-9542-84EEF365948B}"/>
    <cellStyle name="Comma 17 2 2 2 3 2 2" xfId="9520" xr:uid="{F4D03ED6-86C6-476E-B40C-8BA4AE739A75}"/>
    <cellStyle name="Comma 17 2 2 2 3 2 2 2" xfId="24930" xr:uid="{20F4A3B8-EF1A-45C4-A42B-E99A84A6435D}"/>
    <cellStyle name="Comma 17 2 2 2 3 2 3" xfId="14663" xr:uid="{8B76B1B3-F2FB-4098-801B-72D797261DC6}"/>
    <cellStyle name="Comma 17 2 2 2 3 2 3 2" xfId="30073" xr:uid="{4B2144E2-119F-48BE-A082-2278664F9C71}"/>
    <cellStyle name="Comma 17 2 2 2 3 2 4" xfId="19804" xr:uid="{737246B3-D423-42E2-A803-D64E0D91F253}"/>
    <cellStyle name="Comma 17 2 2 2 3 3" xfId="6972" xr:uid="{D8BCD7C4-1683-4702-A3CB-31556F0FC016}"/>
    <cellStyle name="Comma 17 2 2 2 3 3 2" xfId="22382" xr:uid="{CB1C273B-0DD3-44B6-8652-150D330E308F}"/>
    <cellStyle name="Comma 17 2 2 2 3 4" xfId="12115" xr:uid="{B910B8F4-25FB-4093-8711-A53008FED60A}"/>
    <cellStyle name="Comma 17 2 2 2 3 4 2" xfId="27525" xr:uid="{80DC47BA-28F9-4153-BFDC-0192BB3CEFAF}"/>
    <cellStyle name="Comma 17 2 2 2 3 5" xfId="17256" xr:uid="{B4E3D920-2F9D-4595-BBFD-2D95E764269E}"/>
    <cellStyle name="Comma 17 2 2 2 4" xfId="3143" xr:uid="{5C07425D-1644-40AF-9B81-8444D54EBD8F}"/>
    <cellStyle name="Comma 17 2 2 2 4 2" xfId="8269" xr:uid="{7A86BDEE-868D-4A4C-82CB-2664DA628C7F}"/>
    <cellStyle name="Comma 17 2 2 2 4 2 2" xfId="23679" xr:uid="{58B78623-F39A-44F6-9B14-1AFEB98795AD}"/>
    <cellStyle name="Comma 17 2 2 2 4 3" xfId="13412" xr:uid="{F66D1837-6202-4F6E-A872-8C339B5B8859}"/>
    <cellStyle name="Comma 17 2 2 2 4 3 2" xfId="28822" xr:uid="{301583B7-318C-4FD7-8833-D1FC9C734A3B}"/>
    <cellStyle name="Comma 17 2 2 2 4 4" xfId="18553" xr:uid="{16CDB78E-0C77-413A-8C23-E824878407A8}"/>
    <cellStyle name="Comma 17 2 2 2 5" xfId="5721" xr:uid="{860489CD-CE62-4BA3-BBED-300FF2C4A98D}"/>
    <cellStyle name="Comma 17 2 2 2 5 2" xfId="21131" xr:uid="{0B59DA8C-33AF-4C02-9197-7A19E58A55D3}"/>
    <cellStyle name="Comma 17 2 2 2 6" xfId="10864" xr:uid="{5264E795-3A3E-4D74-B949-F2271539ABCB}"/>
    <cellStyle name="Comma 17 2 2 2 6 2" xfId="26274" xr:uid="{1AFB58EE-DCB9-411B-8BB6-58073D2D29B0}"/>
    <cellStyle name="Comma 17 2 2 2 7" xfId="16005" xr:uid="{06404E7B-01E9-4A89-9017-8DF74E041CFF}"/>
    <cellStyle name="Comma 17 2 2 3" xfId="890" xr:uid="{F8F59FC8-740B-4572-8D13-AE8E307F0B46}"/>
    <cellStyle name="Comma 17 2 2 3 2" xfId="2142" xr:uid="{6591697E-66D7-4892-BDCD-5E4D7AD23E4C}"/>
    <cellStyle name="Comma 17 2 2 3 2 2" xfId="4710" xr:uid="{62BACB51-FACE-4793-9977-A79371295885}"/>
    <cellStyle name="Comma 17 2 2 3 2 2 2" xfId="9836" xr:uid="{EAA51EA2-10D6-4F9C-B93A-FECC764FB0F6}"/>
    <cellStyle name="Comma 17 2 2 3 2 2 2 2" xfId="25246" xr:uid="{C3420AEB-3491-4E76-86DC-72C9E928DB37}"/>
    <cellStyle name="Comma 17 2 2 3 2 2 3" xfId="14979" xr:uid="{308AA955-FEBC-4E0F-BD55-04B08A81091C}"/>
    <cellStyle name="Comma 17 2 2 3 2 2 3 2" xfId="30389" xr:uid="{05326551-0821-4066-A9C2-B51DA0ADBFB1}"/>
    <cellStyle name="Comma 17 2 2 3 2 2 4" xfId="20120" xr:uid="{BECD658B-88E0-4CA1-B0E3-A72541C2C6FB}"/>
    <cellStyle name="Comma 17 2 2 3 2 3" xfId="7288" xr:uid="{AEB5BE12-24AD-4ECE-8466-F553C1F0606C}"/>
    <cellStyle name="Comma 17 2 2 3 2 3 2" xfId="22698" xr:uid="{DFCA1606-A583-4E10-B359-36B8428591A1}"/>
    <cellStyle name="Comma 17 2 2 3 2 4" xfId="12431" xr:uid="{7865646E-A1F7-498F-BA92-55D7A7737B5A}"/>
    <cellStyle name="Comma 17 2 2 3 2 4 2" xfId="27841" xr:uid="{F701B64C-78DB-45E3-8718-A72298CFC20E}"/>
    <cellStyle name="Comma 17 2 2 3 2 5" xfId="17572" xr:uid="{D1FDA250-EDE9-4751-B8AC-FA44F6977FBD}"/>
    <cellStyle name="Comma 17 2 2 3 3" xfId="3459" xr:uid="{3A4627FD-B7DB-4230-8C11-FCB1BD46E743}"/>
    <cellStyle name="Comma 17 2 2 3 3 2" xfId="8585" xr:uid="{2F579D0F-5EB6-4622-9C07-7D648D115F2C}"/>
    <cellStyle name="Comma 17 2 2 3 3 2 2" xfId="23995" xr:uid="{D845ECA5-A39C-4E9A-919D-E398ACD70AB7}"/>
    <cellStyle name="Comma 17 2 2 3 3 3" xfId="13728" xr:uid="{BC523D71-DC98-496C-8654-4A290EFC29CC}"/>
    <cellStyle name="Comma 17 2 2 3 3 3 2" xfId="29138" xr:uid="{B9EE5A39-C327-4A1B-9DB6-842E10374179}"/>
    <cellStyle name="Comma 17 2 2 3 3 4" xfId="18869" xr:uid="{51DB7472-26FC-495D-9392-D21051C958FD}"/>
    <cellStyle name="Comma 17 2 2 3 4" xfId="6037" xr:uid="{01C5A4A0-7C14-4C26-8724-BE179B2EA027}"/>
    <cellStyle name="Comma 17 2 2 3 4 2" xfId="21447" xr:uid="{D22873DC-0454-4B57-81FC-34223BF42DB8}"/>
    <cellStyle name="Comma 17 2 2 3 5" xfId="11180" xr:uid="{B0A35E95-11E2-4032-A8B7-EF570A6D7A69}"/>
    <cellStyle name="Comma 17 2 2 3 5 2" xfId="26590" xr:uid="{3438D67D-2992-49C1-81B1-C327DEA10E32}"/>
    <cellStyle name="Comma 17 2 2 3 6" xfId="16321" xr:uid="{84EE580D-2659-4192-9CED-0CDC1CED7F77}"/>
    <cellStyle name="Comma 17 2 2 4" xfId="1531" xr:uid="{ACBD9352-A05B-4E29-85D2-55B41EC27DF0}"/>
    <cellStyle name="Comma 17 2 2 4 2" xfId="4099" xr:uid="{734EED8C-53DB-42C0-893C-15100EEE86F4}"/>
    <cellStyle name="Comma 17 2 2 4 2 2" xfId="9225" xr:uid="{87C03D20-0123-4FD2-97E7-043F1A6BB9D1}"/>
    <cellStyle name="Comma 17 2 2 4 2 2 2" xfId="24635" xr:uid="{0DC71CF1-7485-46B9-B3D6-82A09F39BB08}"/>
    <cellStyle name="Comma 17 2 2 4 2 3" xfId="14368" xr:uid="{061063FA-E06C-49C5-9D50-8AB132F78B51}"/>
    <cellStyle name="Comma 17 2 2 4 2 3 2" xfId="29778" xr:uid="{2F78F779-A61B-4A41-A4A3-E945F721DC80}"/>
    <cellStyle name="Comma 17 2 2 4 2 4" xfId="19509" xr:uid="{453E89DE-ADC6-4F5A-AD0E-E70241185120}"/>
    <cellStyle name="Comma 17 2 2 4 3" xfId="6677" xr:uid="{72F65F52-80BA-4271-88D7-F1DF4CA099C8}"/>
    <cellStyle name="Comma 17 2 2 4 3 2" xfId="22087" xr:uid="{3BECEF67-02F3-4F16-9B31-B4F43D2C43D6}"/>
    <cellStyle name="Comma 17 2 2 4 4" xfId="11820" xr:uid="{76E5D7AF-09DC-4446-B441-BECD4A8DE220}"/>
    <cellStyle name="Comma 17 2 2 4 4 2" xfId="27230" xr:uid="{15310E92-DE27-4FC3-96A9-A9EC0EDF3C35}"/>
    <cellStyle name="Comma 17 2 2 4 5" xfId="16961" xr:uid="{83837686-991B-40AC-8450-87090226523B}"/>
    <cellStyle name="Comma 17 2 2 5" xfId="2848" xr:uid="{A19D070D-5BB0-4E3B-AE22-673118A8A8FB}"/>
    <cellStyle name="Comma 17 2 2 5 2" xfId="7974" xr:uid="{7FE366F4-53C4-4544-A04A-4B6B21292296}"/>
    <cellStyle name="Comma 17 2 2 5 2 2" xfId="23384" xr:uid="{F7009A2C-8A64-4AB6-B233-8427EF67FF71}"/>
    <cellStyle name="Comma 17 2 2 5 3" xfId="13117" xr:uid="{B38BB0EE-A1CE-4AA7-B07C-50125045BCC1}"/>
    <cellStyle name="Comma 17 2 2 5 3 2" xfId="28527" xr:uid="{34FE7EAE-1A8C-4CBE-B314-B582B8406F25}"/>
    <cellStyle name="Comma 17 2 2 5 4" xfId="18258" xr:uid="{BA79FA48-701B-47AA-9E71-354D2630AAE0}"/>
    <cellStyle name="Comma 17 2 2 6" xfId="5426" xr:uid="{348656EB-5641-43AA-A412-570E43C3803B}"/>
    <cellStyle name="Comma 17 2 2 6 2" xfId="20836" xr:uid="{DD13D939-E7B6-42BB-80B2-3B660986B7B0}"/>
    <cellStyle name="Comma 17 2 2 7" xfId="10569" xr:uid="{B584EDA0-9107-478A-B725-4CC0168FD92C}"/>
    <cellStyle name="Comma 17 2 2 7 2" xfId="25979" xr:uid="{94472E6C-17C8-4CDD-BFCD-06B3A60DB290}"/>
    <cellStyle name="Comma 17 2 2 8" xfId="15710" xr:uid="{6F88FA3C-B678-4CEB-907F-275EBDC15305}"/>
    <cellStyle name="Comma 17 2 3" xfId="431" xr:uid="{39F11DB3-0EBA-4F27-AC09-2FFA69346E07}"/>
    <cellStyle name="Comma 17 2 3 2" xfId="1043" xr:uid="{2E260594-984B-4AC8-8570-4C661F3BD460}"/>
    <cellStyle name="Comma 17 2 3 2 2" xfId="2295" xr:uid="{609ED46E-8142-43E6-A449-71A070B4E175}"/>
    <cellStyle name="Comma 17 2 3 2 2 2" xfId="4863" xr:uid="{0BB3B264-C69A-4A46-A144-5EA9B83499CF}"/>
    <cellStyle name="Comma 17 2 3 2 2 2 2" xfId="9989" xr:uid="{E728678B-E187-49A0-A8ED-09B11CE32899}"/>
    <cellStyle name="Comma 17 2 3 2 2 2 2 2" xfId="25399" xr:uid="{0089655B-8203-4744-83BF-C6FE06404B85}"/>
    <cellStyle name="Comma 17 2 3 2 2 2 3" xfId="15132" xr:uid="{C616A130-DF3B-425A-99EF-CFF620B7263B}"/>
    <cellStyle name="Comma 17 2 3 2 2 2 3 2" xfId="30542" xr:uid="{0E2DAF49-7D2F-4CB8-9368-E77CAFD769B9}"/>
    <cellStyle name="Comma 17 2 3 2 2 2 4" xfId="20273" xr:uid="{65469B53-EC94-4EED-8900-5D9A467A254F}"/>
    <cellStyle name="Comma 17 2 3 2 2 3" xfId="7441" xr:uid="{8C6D90BE-0B04-47E5-B6F9-5FE8A1EC916C}"/>
    <cellStyle name="Comma 17 2 3 2 2 3 2" xfId="22851" xr:uid="{BAB74383-8B79-4620-A6AE-863DE8D35F99}"/>
    <cellStyle name="Comma 17 2 3 2 2 4" xfId="12584" xr:uid="{8F66EE79-26E5-4F81-996D-C2139BC40403}"/>
    <cellStyle name="Comma 17 2 3 2 2 4 2" xfId="27994" xr:uid="{56F4843B-43AC-49CE-9598-72596158DD1D}"/>
    <cellStyle name="Comma 17 2 3 2 2 5" xfId="17725" xr:uid="{1645D29B-A7F4-43EC-B129-C9447B83C053}"/>
    <cellStyle name="Comma 17 2 3 2 3" xfId="3612" xr:uid="{FFF9128F-03CF-425D-A772-CBD492D3B874}"/>
    <cellStyle name="Comma 17 2 3 2 3 2" xfId="8738" xr:uid="{0E16887A-E11A-4C57-8141-8C51C8BFEC7F}"/>
    <cellStyle name="Comma 17 2 3 2 3 2 2" xfId="24148" xr:uid="{41EDC32C-8F7B-4EC7-AD3A-69BE708E1577}"/>
    <cellStyle name="Comma 17 2 3 2 3 3" xfId="13881" xr:uid="{D0223980-7EE6-4376-8756-62E0F32D3A40}"/>
    <cellStyle name="Comma 17 2 3 2 3 3 2" xfId="29291" xr:uid="{AB5D94FA-BA87-416E-A44C-1217CEEA4A38}"/>
    <cellStyle name="Comma 17 2 3 2 3 4" xfId="19022" xr:uid="{B756856D-A750-4768-A138-F5BBCF7DD27F}"/>
    <cellStyle name="Comma 17 2 3 2 4" xfId="6190" xr:uid="{3B593745-B519-4665-BA49-007504A77A3F}"/>
    <cellStyle name="Comma 17 2 3 2 4 2" xfId="21600" xr:uid="{80C46D65-670D-4A44-877B-015D5DB64FC5}"/>
    <cellStyle name="Comma 17 2 3 2 5" xfId="11333" xr:uid="{80D8940D-D4EA-4A9D-944A-1E609A647B1A}"/>
    <cellStyle name="Comma 17 2 3 2 5 2" xfId="26743" xr:uid="{308C68A3-8C9C-4392-897B-9D08FF765BCF}"/>
    <cellStyle name="Comma 17 2 3 2 6" xfId="16474" xr:uid="{2E0508E8-2D96-4BB0-A773-8ECDEC577E32}"/>
    <cellStyle name="Comma 17 2 3 3" xfId="1684" xr:uid="{2026C8F8-AB66-4DDE-BEB7-F400F01134AE}"/>
    <cellStyle name="Comma 17 2 3 3 2" xfId="4252" xr:uid="{607ADD73-C002-4DC4-9997-62A400EAE3F1}"/>
    <cellStyle name="Comma 17 2 3 3 2 2" xfId="9378" xr:uid="{0C51C501-7A9F-4FFA-9F43-FD541EEB3E70}"/>
    <cellStyle name="Comma 17 2 3 3 2 2 2" xfId="24788" xr:uid="{A9F0DB62-87C4-4DCB-8315-371D85ADE58D}"/>
    <cellStyle name="Comma 17 2 3 3 2 3" xfId="14521" xr:uid="{2E646087-F99D-4689-BD8A-D274A73D67C8}"/>
    <cellStyle name="Comma 17 2 3 3 2 3 2" xfId="29931" xr:uid="{444BB110-F80D-4A77-A1C9-6A87E1163196}"/>
    <cellStyle name="Comma 17 2 3 3 2 4" xfId="19662" xr:uid="{63B0C7B9-BE7D-4E32-8D3F-DAA13111EDE0}"/>
    <cellStyle name="Comma 17 2 3 3 3" xfId="6830" xr:uid="{FEABF480-2407-4262-AFD6-9FED0F7823D2}"/>
    <cellStyle name="Comma 17 2 3 3 3 2" xfId="22240" xr:uid="{578AA6B2-2C5E-4352-8419-51C8D23BD0D9}"/>
    <cellStyle name="Comma 17 2 3 3 4" xfId="11973" xr:uid="{D1341606-41AB-4675-992B-6FD7C4D3F103}"/>
    <cellStyle name="Comma 17 2 3 3 4 2" xfId="27383" xr:uid="{FF1D324C-278D-4F1F-BD0A-055AD7A71980}"/>
    <cellStyle name="Comma 17 2 3 3 5" xfId="17114" xr:uid="{B4D1CF1D-2813-4C3E-84EA-C2A27EEAF828}"/>
    <cellStyle name="Comma 17 2 3 4" xfId="3001" xr:uid="{3ED63BF5-BE7B-4B77-B4E9-7C60CE2038F6}"/>
    <cellStyle name="Comma 17 2 3 4 2" xfId="8127" xr:uid="{BB179500-1026-4A3B-86EA-D7F53DDBE847}"/>
    <cellStyle name="Comma 17 2 3 4 2 2" xfId="23537" xr:uid="{E2058BE4-E543-4B7F-BB8E-8E99B953692C}"/>
    <cellStyle name="Comma 17 2 3 4 3" xfId="13270" xr:uid="{F0FFC760-1869-4F67-BA79-36B4FB8C722C}"/>
    <cellStyle name="Comma 17 2 3 4 3 2" xfId="28680" xr:uid="{8D45BA5E-5653-4B25-9718-818FDA12B1C8}"/>
    <cellStyle name="Comma 17 2 3 4 4" xfId="18411" xr:uid="{9D080829-C375-4259-8F9C-509813D8622C}"/>
    <cellStyle name="Comma 17 2 3 5" xfId="5579" xr:uid="{71798C8D-C8A2-493E-81FC-E596BE948247}"/>
    <cellStyle name="Comma 17 2 3 5 2" xfId="20989" xr:uid="{341CE63A-592E-42C0-83E3-D15E97D074CA}"/>
    <cellStyle name="Comma 17 2 3 6" xfId="10722" xr:uid="{5A4CF608-D3C9-4160-A2CF-4BE31D8AD1BB}"/>
    <cellStyle name="Comma 17 2 3 6 2" xfId="26132" xr:uid="{43995C55-B872-4A7C-8E7B-27A6B6A83865}"/>
    <cellStyle name="Comma 17 2 3 7" xfId="15863" xr:uid="{23AA2A56-BEB6-48E0-9E41-93FA250BD600}"/>
    <cellStyle name="Comma 17 2 4" xfId="748" xr:uid="{0FB7B841-FF66-4A19-A3BB-AEDBD7700CC6}"/>
    <cellStyle name="Comma 17 2 4 2" xfId="2000" xr:uid="{1830A5B5-658F-45F9-8F80-E1F95B64CC8C}"/>
    <cellStyle name="Comma 17 2 4 2 2" xfId="4568" xr:uid="{EA928AE2-1DCA-4ED8-B696-0B6F42DD6C1E}"/>
    <cellStyle name="Comma 17 2 4 2 2 2" xfId="9694" xr:uid="{FEDDD6D7-AC2D-4986-A4A5-745E79C96381}"/>
    <cellStyle name="Comma 17 2 4 2 2 2 2" xfId="25104" xr:uid="{8810C3F2-CF15-4C93-A2AA-0C3FE6B73D3D}"/>
    <cellStyle name="Comma 17 2 4 2 2 3" xfId="14837" xr:uid="{01258EAC-B2B5-4C72-9FAE-4E3B3E55B0D3}"/>
    <cellStyle name="Comma 17 2 4 2 2 3 2" xfId="30247" xr:uid="{3D893DC7-5543-476E-A741-9E2C3D9A7908}"/>
    <cellStyle name="Comma 17 2 4 2 2 4" xfId="19978" xr:uid="{9089585D-6538-497B-86DE-9461EE2E343A}"/>
    <cellStyle name="Comma 17 2 4 2 3" xfId="7146" xr:uid="{B4C4A6AC-6BC1-4C13-88AE-5F95750D9213}"/>
    <cellStyle name="Comma 17 2 4 2 3 2" xfId="22556" xr:uid="{00FF4943-BCEF-4F72-865A-C35E976F4022}"/>
    <cellStyle name="Comma 17 2 4 2 4" xfId="12289" xr:uid="{642F00C8-A65F-45FE-BEA8-6CD4AE558C3D}"/>
    <cellStyle name="Comma 17 2 4 2 4 2" xfId="27699" xr:uid="{0A9D024F-B3D8-44EC-8447-A2F0AFF56142}"/>
    <cellStyle name="Comma 17 2 4 2 5" xfId="17430" xr:uid="{EBF0359C-214F-42F4-BBAD-01BDA979EF69}"/>
    <cellStyle name="Comma 17 2 4 3" xfId="3317" xr:uid="{7D6A0CAA-4C90-4446-8ACD-6B665896319E}"/>
    <cellStyle name="Comma 17 2 4 3 2" xfId="8443" xr:uid="{06AEAA83-27D9-4293-9027-180DF2BF3E8C}"/>
    <cellStyle name="Comma 17 2 4 3 2 2" xfId="23853" xr:uid="{36A03BB4-974F-4F89-BEC0-D0315ACD961E}"/>
    <cellStyle name="Comma 17 2 4 3 3" xfId="13586" xr:uid="{CCA1CA81-A4E7-439F-9337-A1DF88B26A5B}"/>
    <cellStyle name="Comma 17 2 4 3 3 2" xfId="28996" xr:uid="{E7876AB6-B9B2-49CE-AD7C-FF9C1371E230}"/>
    <cellStyle name="Comma 17 2 4 3 4" xfId="18727" xr:uid="{82FABA58-3A07-4DF4-92DC-659572F427D4}"/>
    <cellStyle name="Comma 17 2 4 4" xfId="5895" xr:uid="{00F926D5-E45B-4949-A29C-9EEA95484D81}"/>
    <cellStyle name="Comma 17 2 4 4 2" xfId="21305" xr:uid="{FB7AC153-C534-48DA-AA07-1538E04D4C4D}"/>
    <cellStyle name="Comma 17 2 4 5" xfId="11038" xr:uid="{1AEA3EC6-FF52-4993-9EF1-B24E08A8451A}"/>
    <cellStyle name="Comma 17 2 4 5 2" xfId="26448" xr:uid="{D5A24D2D-4C34-4112-815A-6AEE93F337E4}"/>
    <cellStyle name="Comma 17 2 4 6" xfId="16179" xr:uid="{4582BE1E-B7D3-42CD-9997-9F46E677FDBE}"/>
    <cellStyle name="Comma 17 2 5" xfId="1389" xr:uid="{3E4AA5DD-C38F-4653-B1F8-6E99F15DB021}"/>
    <cellStyle name="Comma 17 2 5 2" xfId="3957" xr:uid="{E7DE2094-00F0-4C2F-B6E9-030C71A07AA7}"/>
    <cellStyle name="Comma 17 2 5 2 2" xfId="9083" xr:uid="{C6F7F721-856C-4291-B5DD-87772355277A}"/>
    <cellStyle name="Comma 17 2 5 2 2 2" xfId="24493" xr:uid="{EDDADD07-24D6-4331-A66F-BB3B771C8028}"/>
    <cellStyle name="Comma 17 2 5 2 3" xfId="14226" xr:uid="{BB1439B1-9558-42FC-BA18-D1E4985A8E9F}"/>
    <cellStyle name="Comma 17 2 5 2 3 2" xfId="29636" xr:uid="{E904A918-5D34-4D33-8A51-788A50F9C969}"/>
    <cellStyle name="Comma 17 2 5 2 4" xfId="19367" xr:uid="{CA4BA305-470F-4281-AD94-0A2B414550D7}"/>
    <cellStyle name="Comma 17 2 5 3" xfId="6535" xr:uid="{2187C249-5293-4A56-87DB-96982715FB99}"/>
    <cellStyle name="Comma 17 2 5 3 2" xfId="21945" xr:uid="{87A854CC-0DC4-453C-B111-799B63581D36}"/>
    <cellStyle name="Comma 17 2 5 4" xfId="11678" xr:uid="{93E68E80-EBD0-4833-A963-6E7F2F9B3C01}"/>
    <cellStyle name="Comma 17 2 5 4 2" xfId="27088" xr:uid="{5F0E55FC-AD86-45AA-9FF5-20007AD7107A}"/>
    <cellStyle name="Comma 17 2 5 5" xfId="16819" xr:uid="{401121E9-F066-4E38-B1E3-226F7BD6B678}"/>
    <cellStyle name="Comma 17 2 6" xfId="2706" xr:uid="{A28D6990-A471-4003-A6D0-342FFCCA8A4D}"/>
    <cellStyle name="Comma 17 2 6 2" xfId="7832" xr:uid="{574B684C-E55B-4E1B-BAF1-E0D791F59E1B}"/>
    <cellStyle name="Comma 17 2 6 2 2" xfId="23242" xr:uid="{E8F0EBB7-0E82-4D3E-8420-E14E1CCC5D05}"/>
    <cellStyle name="Comma 17 2 6 3" xfId="12975" xr:uid="{520B313B-B168-4E73-93E5-94AFEA8C6087}"/>
    <cellStyle name="Comma 17 2 6 3 2" xfId="28385" xr:uid="{07E084EC-4000-44D1-914D-60749CCD05ED}"/>
    <cellStyle name="Comma 17 2 6 4" xfId="18116" xr:uid="{1421E5BB-9324-408D-917F-10F26D20691B}"/>
    <cellStyle name="Comma 17 2 7" xfId="5284" xr:uid="{F804E501-E5B5-4293-9D45-016B1BBBFAD1}"/>
    <cellStyle name="Comma 17 2 7 2" xfId="20694" xr:uid="{4E51B332-8CEB-4244-9D07-39B63D91AAB7}"/>
    <cellStyle name="Comma 17 2 8" xfId="10427" xr:uid="{FC002D9B-BF44-4C36-BFEB-1E622BF71385}"/>
    <cellStyle name="Comma 17 2 8 2" xfId="25837" xr:uid="{1A520DAF-6C6B-413E-98D0-F9DFBFE04085}"/>
    <cellStyle name="Comma 17 2 9" xfId="15568" xr:uid="{BC3FA32E-D8C4-461D-B3CE-043E7B612180}"/>
    <cellStyle name="Comma 17 3" xfId="204" xr:uid="{118BB121-5252-4778-8723-1C8361E7CA3E}"/>
    <cellStyle name="Comma 17 3 2" xfId="501" xr:uid="{B36E79F6-E6FA-4935-8B84-79BE2274A8E5}"/>
    <cellStyle name="Comma 17 3 2 2" xfId="1113" xr:uid="{F818D8DF-359A-472E-86D2-940F20E7F5F5}"/>
    <cellStyle name="Comma 17 3 2 2 2" xfId="2365" xr:uid="{D8CD7C2A-4E96-40D3-BF30-60FDFD2A2CC3}"/>
    <cellStyle name="Comma 17 3 2 2 2 2" xfId="4933" xr:uid="{A1F96ABA-E1DF-436F-983C-D8913BD6C7A2}"/>
    <cellStyle name="Comma 17 3 2 2 2 2 2" xfId="10059" xr:uid="{433F6127-6FFC-4365-80B1-43372DDDE142}"/>
    <cellStyle name="Comma 17 3 2 2 2 2 2 2" xfId="25469" xr:uid="{41D6F5F0-661C-41D8-B9B6-53B9F85AF78B}"/>
    <cellStyle name="Comma 17 3 2 2 2 2 3" xfId="15202" xr:uid="{C4E7EE2C-98BF-48F4-918F-5F9DFEA6CE1E}"/>
    <cellStyle name="Comma 17 3 2 2 2 2 3 2" xfId="30612" xr:uid="{637D0794-EBA5-4782-8A88-679A3E2AC05A}"/>
    <cellStyle name="Comma 17 3 2 2 2 2 4" xfId="20343" xr:uid="{4D3EF9B8-D771-48EA-BBDE-A51DEFDDC749}"/>
    <cellStyle name="Comma 17 3 2 2 2 3" xfId="7511" xr:uid="{F3A25A80-594D-43AE-9936-6E12AC2FF417}"/>
    <cellStyle name="Comma 17 3 2 2 2 3 2" xfId="22921" xr:uid="{8BB8A075-0853-46DF-B581-30AD7852C8F8}"/>
    <cellStyle name="Comma 17 3 2 2 2 4" xfId="12654" xr:uid="{428B04BD-8FFF-40D7-8FD1-80AD706E3B86}"/>
    <cellStyle name="Comma 17 3 2 2 2 4 2" xfId="28064" xr:uid="{A3A7E3EA-5944-462F-B2CE-8737AA8BB4A9}"/>
    <cellStyle name="Comma 17 3 2 2 2 5" xfId="17795" xr:uid="{7C835E43-FF99-4989-BEA9-5FB414EFFFB0}"/>
    <cellStyle name="Comma 17 3 2 2 3" xfId="3682" xr:uid="{2DADC6D4-B11D-4F2E-BB00-73F1374D5974}"/>
    <cellStyle name="Comma 17 3 2 2 3 2" xfId="8808" xr:uid="{7EFD57AA-B4F2-43D6-976F-AEEAF7CA8E37}"/>
    <cellStyle name="Comma 17 3 2 2 3 2 2" xfId="24218" xr:uid="{5EDE5052-5210-435F-8904-9E9894722E27}"/>
    <cellStyle name="Comma 17 3 2 2 3 3" xfId="13951" xr:uid="{DFCC9A3C-2D92-4E05-9398-F27ADF2D4C82}"/>
    <cellStyle name="Comma 17 3 2 2 3 3 2" xfId="29361" xr:uid="{F5685E27-274E-4431-88A3-BE37C7EEDD4A}"/>
    <cellStyle name="Comma 17 3 2 2 3 4" xfId="19092" xr:uid="{F3F5D88D-D43F-4A9A-B9D7-C3EC332AA302}"/>
    <cellStyle name="Comma 17 3 2 2 4" xfId="6260" xr:uid="{CF192A97-BCFB-4C31-91EF-ED5CB55B17C1}"/>
    <cellStyle name="Comma 17 3 2 2 4 2" xfId="21670" xr:uid="{C7E90409-3FE3-4C60-901A-4A21CE146AFC}"/>
    <cellStyle name="Comma 17 3 2 2 5" xfId="11403" xr:uid="{D4452114-F4BC-4001-AFC5-DF3FF5C7AE96}"/>
    <cellStyle name="Comma 17 3 2 2 5 2" xfId="26813" xr:uid="{3FDEA108-743F-419A-A3C9-2F8532580D65}"/>
    <cellStyle name="Comma 17 3 2 2 6" xfId="16544" xr:uid="{9C099C26-440C-4766-A621-C441665321EB}"/>
    <cellStyle name="Comma 17 3 2 3" xfId="1754" xr:uid="{64810F6A-E468-4375-8FA5-528220BBDFA3}"/>
    <cellStyle name="Comma 17 3 2 3 2" xfId="4322" xr:uid="{40628ECC-BDB1-4C47-902D-AE8821BDE580}"/>
    <cellStyle name="Comma 17 3 2 3 2 2" xfId="9448" xr:uid="{C0C7EDD4-12CB-4FE6-9070-0E67F255CCF5}"/>
    <cellStyle name="Comma 17 3 2 3 2 2 2" xfId="24858" xr:uid="{033B1B5B-9508-4011-BA19-B4EE3505FD7C}"/>
    <cellStyle name="Comma 17 3 2 3 2 3" xfId="14591" xr:uid="{A506ADF4-DCE2-4F62-A768-10EF7E7D8479}"/>
    <cellStyle name="Comma 17 3 2 3 2 3 2" xfId="30001" xr:uid="{883E95B5-88AB-45A2-AF83-19F874357EBD}"/>
    <cellStyle name="Comma 17 3 2 3 2 4" xfId="19732" xr:uid="{494264D2-138C-4442-B1B4-6622617FB979}"/>
    <cellStyle name="Comma 17 3 2 3 3" xfId="6900" xr:uid="{2D8C61BC-3A14-4FD0-8297-A397B714B59D}"/>
    <cellStyle name="Comma 17 3 2 3 3 2" xfId="22310" xr:uid="{1F2C84D7-B506-4C45-BCDF-EB11903840AF}"/>
    <cellStyle name="Comma 17 3 2 3 4" xfId="12043" xr:uid="{B568D2C2-6E8E-4C1D-BDA2-996AA26215A5}"/>
    <cellStyle name="Comma 17 3 2 3 4 2" xfId="27453" xr:uid="{D7B5CF70-27CC-485E-9380-C6FBB57A6021}"/>
    <cellStyle name="Comma 17 3 2 3 5" xfId="17184" xr:uid="{06180AC1-2029-4DC3-814D-D450B06C9AAC}"/>
    <cellStyle name="Comma 17 3 2 4" xfId="3071" xr:uid="{B4BC2D5B-D66A-4891-A6B8-7194E1E65BA0}"/>
    <cellStyle name="Comma 17 3 2 4 2" xfId="8197" xr:uid="{2E418B30-4D2D-4E49-9B2A-255FE1B31E1F}"/>
    <cellStyle name="Comma 17 3 2 4 2 2" xfId="23607" xr:uid="{7F8A8C74-61FE-491D-847F-04FAB1D0F50E}"/>
    <cellStyle name="Comma 17 3 2 4 3" xfId="13340" xr:uid="{FF77E1C4-F254-47B9-9264-CA89A30A71E2}"/>
    <cellStyle name="Comma 17 3 2 4 3 2" xfId="28750" xr:uid="{A1EC1C9A-552C-40C2-87BF-9CF5546A5187}"/>
    <cellStyle name="Comma 17 3 2 4 4" xfId="18481" xr:uid="{047DB764-91FF-4858-B9DF-F198997DECA1}"/>
    <cellStyle name="Comma 17 3 2 5" xfId="5649" xr:uid="{4D5A8789-EA6C-4D8D-8865-8532896FC6C6}"/>
    <cellStyle name="Comma 17 3 2 5 2" xfId="21059" xr:uid="{06895DCD-F3BC-4450-80BA-C554A3947FB0}"/>
    <cellStyle name="Comma 17 3 2 6" xfId="10792" xr:uid="{B5B863DA-75A0-4D58-8ACE-E7B1AA2481C5}"/>
    <cellStyle name="Comma 17 3 2 6 2" xfId="26202" xr:uid="{414ECE2A-81E0-40CF-9DEB-8237992CF4F5}"/>
    <cellStyle name="Comma 17 3 2 7" xfId="15933" xr:uid="{AD3B2DD0-861B-46F0-A8DC-F9F662BFCFC5}"/>
    <cellStyle name="Comma 17 3 3" xfId="818" xr:uid="{A5BEDDD8-CCCE-4320-8EDD-4E6B8E9CB622}"/>
    <cellStyle name="Comma 17 3 3 2" xfId="2070" xr:uid="{88841FF2-CDC3-4F96-97AC-DBEF3CD2049F}"/>
    <cellStyle name="Comma 17 3 3 2 2" xfId="4638" xr:uid="{C0882B8E-32FD-4535-A50E-C569DFD9450F}"/>
    <cellStyle name="Comma 17 3 3 2 2 2" xfId="9764" xr:uid="{91C133F5-8BED-4583-AA85-AACC255E32EA}"/>
    <cellStyle name="Comma 17 3 3 2 2 2 2" xfId="25174" xr:uid="{9D039F84-2A62-40B2-A74A-DAAC198A38F0}"/>
    <cellStyle name="Comma 17 3 3 2 2 3" xfId="14907" xr:uid="{E2BAA468-450C-4382-9CF5-82A97B951BD7}"/>
    <cellStyle name="Comma 17 3 3 2 2 3 2" xfId="30317" xr:uid="{CBEB6BE9-8F6C-45F8-B3FE-DD3481480221}"/>
    <cellStyle name="Comma 17 3 3 2 2 4" xfId="20048" xr:uid="{D4AD4C0D-FC82-4113-BEC0-61ED6D8FA228}"/>
    <cellStyle name="Comma 17 3 3 2 3" xfId="7216" xr:uid="{0B9B7780-0AC0-44ED-8B4A-AF650088CCC3}"/>
    <cellStyle name="Comma 17 3 3 2 3 2" xfId="22626" xr:uid="{64AD1990-CF66-4740-8542-EB3F212B1C6F}"/>
    <cellStyle name="Comma 17 3 3 2 4" xfId="12359" xr:uid="{78B251E1-EB09-4C04-AF1E-086AB54CC65E}"/>
    <cellStyle name="Comma 17 3 3 2 4 2" xfId="27769" xr:uid="{363FE678-AFEE-475B-90F1-F1A0D19F375A}"/>
    <cellStyle name="Comma 17 3 3 2 5" xfId="17500" xr:uid="{32775F4F-ACE5-4943-A8F6-3BFF1E101666}"/>
    <cellStyle name="Comma 17 3 3 3" xfId="3387" xr:uid="{5CFA00AC-CA1F-40FD-9CB5-A36CF7BDEAFA}"/>
    <cellStyle name="Comma 17 3 3 3 2" xfId="8513" xr:uid="{21D1FF9E-0EB5-4CEF-B317-681302E14FB4}"/>
    <cellStyle name="Comma 17 3 3 3 2 2" xfId="23923" xr:uid="{03D5AC39-4E11-4F1D-B2B7-9CA375D3FDD1}"/>
    <cellStyle name="Comma 17 3 3 3 3" xfId="13656" xr:uid="{6191CCD7-C3BB-45BA-8576-F4C9CD9D41D7}"/>
    <cellStyle name="Comma 17 3 3 3 3 2" xfId="29066" xr:uid="{07257701-8B6C-429B-9885-7B7B58318F9B}"/>
    <cellStyle name="Comma 17 3 3 3 4" xfId="18797" xr:uid="{5DF7B4D8-E5F4-4F7A-A203-5EB666ECB6B3}"/>
    <cellStyle name="Comma 17 3 3 4" xfId="5965" xr:uid="{22AF6C01-3B43-488E-8386-4D23BD17E2FD}"/>
    <cellStyle name="Comma 17 3 3 4 2" xfId="21375" xr:uid="{C34CA2C8-4377-4574-ACF6-74432E093917}"/>
    <cellStyle name="Comma 17 3 3 5" xfId="11108" xr:uid="{63A6ABB6-B9A7-41C8-8822-B7347E4DA92A}"/>
    <cellStyle name="Comma 17 3 3 5 2" xfId="26518" xr:uid="{8D4261D8-A585-495D-BEBD-F7BF385DA06D}"/>
    <cellStyle name="Comma 17 3 3 6" xfId="16249" xr:uid="{E486B06C-B2CF-4939-9DCE-24A7E45EE851}"/>
    <cellStyle name="Comma 17 3 4" xfId="1459" xr:uid="{15FBFF8E-5AFC-484B-9445-A85A742A29D6}"/>
    <cellStyle name="Comma 17 3 4 2" xfId="4027" xr:uid="{82ED4334-4B64-4E9C-90F9-DC7EAD768F34}"/>
    <cellStyle name="Comma 17 3 4 2 2" xfId="9153" xr:uid="{D34ADB6D-BEE1-41DD-9969-782A3C94894C}"/>
    <cellStyle name="Comma 17 3 4 2 2 2" xfId="24563" xr:uid="{915553A4-AA18-4A4F-AA68-DEE70481F459}"/>
    <cellStyle name="Comma 17 3 4 2 3" xfId="14296" xr:uid="{E3973C57-8C50-42D8-9A19-9C66BF26D856}"/>
    <cellStyle name="Comma 17 3 4 2 3 2" xfId="29706" xr:uid="{70E4447D-3166-4DD3-9216-7A4C27F54275}"/>
    <cellStyle name="Comma 17 3 4 2 4" xfId="19437" xr:uid="{7D8A1463-F6E6-4941-A971-9C172C637595}"/>
    <cellStyle name="Comma 17 3 4 3" xfId="6605" xr:uid="{931831A1-875D-4182-8F4A-142561DCDC96}"/>
    <cellStyle name="Comma 17 3 4 3 2" xfId="22015" xr:uid="{ADFFF9E9-D437-489D-9CE9-FDAA6C649222}"/>
    <cellStyle name="Comma 17 3 4 4" xfId="11748" xr:uid="{0EDD39F3-907B-412B-9417-658E6F87C6F9}"/>
    <cellStyle name="Comma 17 3 4 4 2" xfId="27158" xr:uid="{B9A3602C-0D85-457A-BEC2-29870BCE676A}"/>
    <cellStyle name="Comma 17 3 4 5" xfId="16889" xr:uid="{99F3B2AF-D169-4CA2-9229-13830A8CEF8B}"/>
    <cellStyle name="Comma 17 3 5" xfId="2776" xr:uid="{C2C055BD-6613-4885-9511-78EDC8EE169B}"/>
    <cellStyle name="Comma 17 3 5 2" xfId="7902" xr:uid="{FB3A295A-8AF9-4B6C-A524-4618E6DEE7C0}"/>
    <cellStyle name="Comma 17 3 5 2 2" xfId="23312" xr:uid="{63A46878-6586-4D14-B21D-AAD39689E618}"/>
    <cellStyle name="Comma 17 3 5 3" xfId="13045" xr:uid="{27060DAC-5473-4066-B7B9-58213D3E29C2}"/>
    <cellStyle name="Comma 17 3 5 3 2" xfId="28455" xr:uid="{E285EE33-FE60-4CC1-88F5-3DF721C5F02A}"/>
    <cellStyle name="Comma 17 3 5 4" xfId="18186" xr:uid="{EEA86962-A536-417C-9887-2AD3DC0C0062}"/>
    <cellStyle name="Comma 17 3 6" xfId="5354" xr:uid="{E458D1FA-8DB0-431E-8246-F53FFBFC7B3E}"/>
    <cellStyle name="Comma 17 3 6 2" xfId="20764" xr:uid="{88C85BCC-5B8F-46E2-97B9-1677C2DC1845}"/>
    <cellStyle name="Comma 17 3 7" xfId="10497" xr:uid="{2607AE8E-6A44-4C90-9E64-96F2970332B2}"/>
    <cellStyle name="Comma 17 3 7 2" xfId="25907" xr:uid="{8EDDC956-4112-4D14-9AD9-45BD1526EA27}"/>
    <cellStyle name="Comma 17 3 8" xfId="15638" xr:uid="{F656385D-7016-46CC-876D-486881B81F61}"/>
    <cellStyle name="Comma 17 4" xfId="359" xr:uid="{C615B95C-CF29-4CBF-B695-ECF9ED35F47D}"/>
    <cellStyle name="Comma 17 4 2" xfId="971" xr:uid="{D3F9E54D-8319-4880-8D27-21E63B0B467D}"/>
    <cellStyle name="Comma 17 4 2 2" xfId="2223" xr:uid="{DEF9AF82-5E64-4271-965C-560C2CB4E320}"/>
    <cellStyle name="Comma 17 4 2 2 2" xfId="4791" xr:uid="{DAD90C25-6B6D-4804-8006-8C734B910E93}"/>
    <cellStyle name="Comma 17 4 2 2 2 2" xfId="9917" xr:uid="{53938107-3001-4E1C-9772-BAC26DCF5CFD}"/>
    <cellStyle name="Comma 17 4 2 2 2 2 2" xfId="25327" xr:uid="{7DF8137D-083A-44B4-829E-3A2350DE416C}"/>
    <cellStyle name="Comma 17 4 2 2 2 3" xfId="15060" xr:uid="{5000076B-71B9-4FDB-980E-EE85FF3009D4}"/>
    <cellStyle name="Comma 17 4 2 2 2 3 2" xfId="30470" xr:uid="{26E2561B-CAF2-46A2-89BB-6A2C5953CF9B}"/>
    <cellStyle name="Comma 17 4 2 2 2 4" xfId="20201" xr:uid="{25826131-22CC-4A62-8820-1456A6E88695}"/>
    <cellStyle name="Comma 17 4 2 2 3" xfId="7369" xr:uid="{9BF926EE-345D-4012-87B9-5C133ADECA7B}"/>
    <cellStyle name="Comma 17 4 2 2 3 2" xfId="22779" xr:uid="{A180B401-4345-4FBB-A292-BD930A40C819}"/>
    <cellStyle name="Comma 17 4 2 2 4" xfId="12512" xr:uid="{40B966A9-0989-497A-888D-58AD3704AE68}"/>
    <cellStyle name="Comma 17 4 2 2 4 2" xfId="27922" xr:uid="{EA2BFE56-38F9-4BBC-B8FB-C7AD159D21D2}"/>
    <cellStyle name="Comma 17 4 2 2 5" xfId="17653" xr:uid="{105D0E83-9CCA-47DD-A725-8F623832BEE2}"/>
    <cellStyle name="Comma 17 4 2 3" xfId="3540" xr:uid="{19972DA4-00D1-4B81-824E-B67C6191A276}"/>
    <cellStyle name="Comma 17 4 2 3 2" xfId="8666" xr:uid="{E54D2DEE-0477-4EEB-804C-6B9F5ABACDDB}"/>
    <cellStyle name="Comma 17 4 2 3 2 2" xfId="24076" xr:uid="{2B5B4499-5229-4609-B68F-BC152067D2C2}"/>
    <cellStyle name="Comma 17 4 2 3 3" xfId="13809" xr:uid="{2EFF15FD-64CD-4654-B91E-41ADCC8DC89B}"/>
    <cellStyle name="Comma 17 4 2 3 3 2" xfId="29219" xr:uid="{A1B155A5-5C0D-4B31-BCCA-B0A53ED0A94C}"/>
    <cellStyle name="Comma 17 4 2 3 4" xfId="18950" xr:uid="{D244F2AE-A121-4DCB-9B4D-760DDC061C1E}"/>
    <cellStyle name="Comma 17 4 2 4" xfId="6118" xr:uid="{1411501C-3F23-404B-B47F-405ABB79B71D}"/>
    <cellStyle name="Comma 17 4 2 4 2" xfId="21528" xr:uid="{8FDA7494-5F5C-429A-B7E7-9543852DF53B}"/>
    <cellStyle name="Comma 17 4 2 5" xfId="11261" xr:uid="{AE837C2D-B7A2-4A87-9C12-1DC4814C35D9}"/>
    <cellStyle name="Comma 17 4 2 5 2" xfId="26671" xr:uid="{58B893E2-B363-4E10-BC6F-3DC66A8D6C3B}"/>
    <cellStyle name="Comma 17 4 2 6" xfId="16402" xr:uid="{74608B0A-69D0-41B2-8D02-B214121CBCAD}"/>
    <cellStyle name="Comma 17 4 3" xfId="1612" xr:uid="{E74D6C05-98E5-45B1-A1A1-92882FF575B5}"/>
    <cellStyle name="Comma 17 4 3 2" xfId="4180" xr:uid="{AD7780D2-58F6-40E3-9DEA-3871EAC950D8}"/>
    <cellStyle name="Comma 17 4 3 2 2" xfId="9306" xr:uid="{84093F75-CE6C-450A-80C1-2A1BCB8E5613}"/>
    <cellStyle name="Comma 17 4 3 2 2 2" xfId="24716" xr:uid="{E4DAE93F-3171-4BB0-BD9A-3907A52C6D6C}"/>
    <cellStyle name="Comma 17 4 3 2 3" xfId="14449" xr:uid="{024CCA84-0305-424F-8B97-F8A5174D8564}"/>
    <cellStyle name="Comma 17 4 3 2 3 2" xfId="29859" xr:uid="{1B9F1C00-6710-4889-AE6D-F7C84DE542FD}"/>
    <cellStyle name="Comma 17 4 3 2 4" xfId="19590" xr:uid="{47A496D1-3D7A-4E53-81AB-D13F38E2DBCD}"/>
    <cellStyle name="Comma 17 4 3 3" xfId="6758" xr:uid="{6CCEA28D-3868-444A-8EE9-C5FB7AD496A4}"/>
    <cellStyle name="Comma 17 4 3 3 2" xfId="22168" xr:uid="{4698C3CC-3AEB-4C23-B421-F97858E58CAA}"/>
    <cellStyle name="Comma 17 4 3 4" xfId="11901" xr:uid="{EC36DE42-F4E3-433E-9480-9635B063F244}"/>
    <cellStyle name="Comma 17 4 3 4 2" xfId="27311" xr:uid="{106C662F-CB22-46CC-AD05-931915DD01C2}"/>
    <cellStyle name="Comma 17 4 3 5" xfId="17042" xr:uid="{C4FE599B-0258-4354-909B-DC8A235A6C9A}"/>
    <cellStyle name="Comma 17 4 4" xfId="2929" xr:uid="{B4A4FE91-1F44-4032-9728-176DF0CEA7FD}"/>
    <cellStyle name="Comma 17 4 4 2" xfId="8055" xr:uid="{D2EB86DE-B603-4F58-A408-4311A43522B5}"/>
    <cellStyle name="Comma 17 4 4 2 2" xfId="23465" xr:uid="{F36C6BBB-B2BC-4D9B-AF4A-E33A6B2E74AF}"/>
    <cellStyle name="Comma 17 4 4 3" xfId="13198" xr:uid="{85B2241C-F42C-49D4-A9D6-8389AA7FEF86}"/>
    <cellStyle name="Comma 17 4 4 3 2" xfId="28608" xr:uid="{0967C9EC-73A3-4294-8781-5123A8B0F363}"/>
    <cellStyle name="Comma 17 4 4 4" xfId="18339" xr:uid="{D69D240D-0B82-4616-957F-D1B0F0CB1173}"/>
    <cellStyle name="Comma 17 4 5" xfId="5507" xr:uid="{FCF101CD-B8BA-4CF0-A1E6-BD5E9D37C838}"/>
    <cellStyle name="Comma 17 4 5 2" xfId="20917" xr:uid="{498E58F1-C10B-44BA-B047-528F4144422A}"/>
    <cellStyle name="Comma 17 4 6" xfId="10650" xr:uid="{A67E7A18-9BC5-4107-BC20-3AF2EA5D9520}"/>
    <cellStyle name="Comma 17 4 6 2" xfId="26060" xr:uid="{B6A9CE44-535A-4C05-A712-53A58FD78DCA}"/>
    <cellStyle name="Comma 17 4 7" xfId="15791" xr:uid="{0857C8CB-629F-472E-8BE8-B71BFDCB79BF}"/>
    <cellStyle name="Comma 17 5" xfId="676" xr:uid="{5C1E58F7-A359-44DF-B1C5-A3A53E2B9093}"/>
    <cellStyle name="Comma 17 5 2" xfId="1928" xr:uid="{713CF80E-ECD4-4274-B4CD-BBB2B2556B90}"/>
    <cellStyle name="Comma 17 5 2 2" xfId="4496" xr:uid="{D9022FE2-9777-4086-BBBA-BB9E5BC38876}"/>
    <cellStyle name="Comma 17 5 2 2 2" xfId="9622" xr:uid="{C8832DCB-5AB0-4EE3-ADB4-1DD601A40119}"/>
    <cellStyle name="Comma 17 5 2 2 2 2" xfId="25032" xr:uid="{21769D0F-F392-47CD-BFE6-7228D4367CE6}"/>
    <cellStyle name="Comma 17 5 2 2 3" xfId="14765" xr:uid="{19C71577-1E3F-4ECD-B7A7-EBCFB24596FA}"/>
    <cellStyle name="Comma 17 5 2 2 3 2" xfId="30175" xr:uid="{30545040-B145-49A7-8B3F-AD7202BFC4CF}"/>
    <cellStyle name="Comma 17 5 2 2 4" xfId="19906" xr:uid="{E0820A8C-7F18-44C0-8AD6-774A27D72F87}"/>
    <cellStyle name="Comma 17 5 2 3" xfId="7074" xr:uid="{82ED104C-77B3-412B-82AE-D2C7BC8F5D24}"/>
    <cellStyle name="Comma 17 5 2 3 2" xfId="22484" xr:uid="{55F0F1BC-B6F6-46C1-96F3-6BED625B27D3}"/>
    <cellStyle name="Comma 17 5 2 4" xfId="12217" xr:uid="{9CDDA614-1638-47F1-AFB8-5CE3148A1FFD}"/>
    <cellStyle name="Comma 17 5 2 4 2" xfId="27627" xr:uid="{5A8BCE9F-07B2-4ED4-83E8-188ECA18D009}"/>
    <cellStyle name="Comma 17 5 2 5" xfId="17358" xr:uid="{B96FBB87-06CE-4C56-BFA3-871D9BB29EDB}"/>
    <cellStyle name="Comma 17 5 3" xfId="3245" xr:uid="{540F17A1-DC68-49E1-9107-304C33AE5564}"/>
    <cellStyle name="Comma 17 5 3 2" xfId="8371" xr:uid="{BE1D1829-9F03-4359-9C3E-A7508DC25F58}"/>
    <cellStyle name="Comma 17 5 3 2 2" xfId="23781" xr:uid="{3953CF59-3442-4157-89A1-920429CEC413}"/>
    <cellStyle name="Comma 17 5 3 3" xfId="13514" xr:uid="{F8D46713-C113-4D96-8A8F-E9B0EDE307C8}"/>
    <cellStyle name="Comma 17 5 3 3 2" xfId="28924" xr:uid="{0DA942F5-DEFE-4E04-9A75-37A25F3A54DA}"/>
    <cellStyle name="Comma 17 5 3 4" xfId="18655" xr:uid="{76ED8A5E-8F28-45DC-B029-8C40A0805961}"/>
    <cellStyle name="Comma 17 5 4" xfId="5823" xr:uid="{E81D8DE5-C87F-4B26-BE84-ECF682288391}"/>
    <cellStyle name="Comma 17 5 4 2" xfId="21233" xr:uid="{0C4F08F6-5289-4244-A3AD-A4D87EA18D93}"/>
    <cellStyle name="Comma 17 5 5" xfId="10966" xr:uid="{BA1A71B5-D70F-406E-A0F0-C2CABFB7DECC}"/>
    <cellStyle name="Comma 17 5 5 2" xfId="26376" xr:uid="{4372251D-7A9E-4E98-A6F4-ACE7A48B3EE2}"/>
    <cellStyle name="Comma 17 5 6" xfId="16107" xr:uid="{E2FD8CA9-E8FD-49AE-B8C1-F99CD921E42F}"/>
    <cellStyle name="Comma 17 6" xfId="1317" xr:uid="{C3DD926E-A608-4E27-9175-2FEE2D20DD0D}"/>
    <cellStyle name="Comma 17 6 2" xfId="3885" xr:uid="{3214EAEA-3049-4AB6-8DA7-BC5E3CE55AFD}"/>
    <cellStyle name="Comma 17 6 2 2" xfId="9011" xr:uid="{CD6D396B-35BA-45EE-A420-C79F83C0069E}"/>
    <cellStyle name="Comma 17 6 2 2 2" xfId="24421" xr:uid="{551BA416-D901-4011-A09F-6D5601227E77}"/>
    <cellStyle name="Comma 17 6 2 3" xfId="14154" xr:uid="{1AAA21FE-CAC7-4BFA-950A-AA32F896983C}"/>
    <cellStyle name="Comma 17 6 2 3 2" xfId="29564" xr:uid="{A480D1CF-EC1D-47F4-9773-1AD06E1D4CAF}"/>
    <cellStyle name="Comma 17 6 2 4" xfId="19295" xr:uid="{2AA62BFB-724A-4596-AC8E-019DAC90A754}"/>
    <cellStyle name="Comma 17 6 3" xfId="6463" xr:uid="{595CABE8-D62D-4972-AC11-8707A6430123}"/>
    <cellStyle name="Comma 17 6 3 2" xfId="21873" xr:uid="{F6EE8464-A5DF-4F95-AC3A-8780B903D588}"/>
    <cellStyle name="Comma 17 6 4" xfId="11606" xr:uid="{045AB4EF-1129-424F-BA82-BD99F2664D21}"/>
    <cellStyle name="Comma 17 6 4 2" xfId="27016" xr:uid="{7596E06D-7F18-4F5B-93ED-C4984A6A7565}"/>
    <cellStyle name="Comma 17 6 5" xfId="16747" xr:uid="{E87B54A9-71F1-44C6-AF31-3D6499D18A61}"/>
    <cellStyle name="Comma 17 7" xfId="2635" xr:uid="{78E16819-123D-4097-B966-09B05099EAEE}"/>
    <cellStyle name="Comma 17 7 2" xfId="7761" xr:uid="{64A22CFF-3E8C-424F-8EDE-F99B1BBC592F}"/>
    <cellStyle name="Comma 17 7 2 2" xfId="23171" xr:uid="{2095E869-96B1-45F9-9E0B-F98C7B54A80F}"/>
    <cellStyle name="Comma 17 7 3" xfId="12904" xr:uid="{F3FA4679-DDE8-4AD9-A12B-15169A3FC407}"/>
    <cellStyle name="Comma 17 7 3 2" xfId="28314" xr:uid="{C54C105E-1581-4E82-979D-4C3A3A2551EA}"/>
    <cellStyle name="Comma 17 7 4" xfId="18045" xr:uid="{94449489-EF0A-4B76-867C-211DF0107417}"/>
    <cellStyle name="Comma 17 8" xfId="5213" xr:uid="{8D3AAA94-C4FB-493A-8608-58181F581034}"/>
    <cellStyle name="Comma 17 8 2" xfId="20623" xr:uid="{377E009A-B228-425F-AF1B-53F43475E023}"/>
    <cellStyle name="Comma 17 9" xfId="10356" xr:uid="{89B33A30-4545-4B29-9DE8-E827F69B89E1}"/>
    <cellStyle name="Comma 17 9 2" xfId="25766" xr:uid="{FF3D7DDD-DACF-47A7-B997-19657061A128}"/>
    <cellStyle name="Comma 170" xfId="15446" xr:uid="{43F21F9A-0170-4B0D-B107-F3D799D06CBA}"/>
    <cellStyle name="Comma 170 2" xfId="30856" xr:uid="{8A9533A4-0E2A-4C95-8B9B-32152585A32A}"/>
    <cellStyle name="Comma 171" xfId="15456" xr:uid="{2F08A52D-E009-411D-9F5A-9FE655E24E6F}"/>
    <cellStyle name="Comma 172" xfId="18003" xr:uid="{2114A108-A493-4275-B3ED-2D98B112C5F0}"/>
    <cellStyle name="Comma 173" xfId="30866" xr:uid="{DA5AEDC7-2B3B-4E94-B3A1-0490AB01AF56}"/>
    <cellStyle name="Comma 174" xfId="30869" xr:uid="{822FC1D7-ACF9-4CCA-9B53-67085009BDF6}"/>
    <cellStyle name="Comma 175" xfId="30867" xr:uid="{2CF2730E-94A3-468C-B024-1E35A2606613}"/>
    <cellStyle name="Comma 176" xfId="30868" xr:uid="{48A345E7-BD37-4014-AAE6-967DB0F73CC5}"/>
    <cellStyle name="Comma 177" xfId="30876" xr:uid="{8C3FAAD3-F5AD-485C-8AD8-40B8E61E7B4C}"/>
    <cellStyle name="Comma 178" xfId="30877" xr:uid="{9A99615B-DB76-453C-8D07-730A06D393E8}"/>
    <cellStyle name="Comma 179" xfId="30885" xr:uid="{C4570164-B719-473E-BDE3-34EC67D349AA}"/>
    <cellStyle name="Comma 18" xfId="48" xr:uid="{B97B05EC-54CC-45AB-B636-F7842D8E7E38}"/>
    <cellStyle name="Comma 18 10" xfId="15490" xr:uid="{B5804256-D792-4978-AB68-3CF77E128640}"/>
    <cellStyle name="Comma 18 2" xfId="127" xr:uid="{98360B94-1FA8-4F99-9708-35F23C9A0D29}"/>
    <cellStyle name="Comma 18 2 2" xfId="270" xr:uid="{6DB0B9B5-82A0-4190-B493-3E2CFC3393DD}"/>
    <cellStyle name="Comma 18 2 2 2" xfId="566" xr:uid="{93AF45D1-B63B-4DEC-9E78-8D3655F474FD}"/>
    <cellStyle name="Comma 18 2 2 2 2" xfId="1178" xr:uid="{62E3BF5F-6805-4A0F-9357-5B48ADD92E9B}"/>
    <cellStyle name="Comma 18 2 2 2 2 2" xfId="2430" xr:uid="{F10252F8-C89E-45D6-8A2A-37E7C09C1893}"/>
    <cellStyle name="Comma 18 2 2 2 2 2 2" xfId="4998" xr:uid="{7E757FAA-5CDE-48C8-B623-8A020253999C}"/>
    <cellStyle name="Comma 18 2 2 2 2 2 2 2" xfId="10124" xr:uid="{5E621E2B-F2D2-484A-98FB-084339F03B47}"/>
    <cellStyle name="Comma 18 2 2 2 2 2 2 2 2" xfId="25534" xr:uid="{CEC86F11-4E62-4E42-A677-D51457C14129}"/>
    <cellStyle name="Comma 18 2 2 2 2 2 2 3" xfId="15267" xr:uid="{D94912DB-C6C0-423C-B2A5-56ACCD04A024}"/>
    <cellStyle name="Comma 18 2 2 2 2 2 2 3 2" xfId="30677" xr:uid="{E2A6D696-4BA1-49E9-9FC3-5C2C79A4A27C}"/>
    <cellStyle name="Comma 18 2 2 2 2 2 2 4" xfId="20408" xr:uid="{B185C11F-C1F4-41CF-AE59-FF99CC5AD6C8}"/>
    <cellStyle name="Comma 18 2 2 2 2 2 3" xfId="7576" xr:uid="{1F72ABF8-D7E6-47BB-82DD-F28DDBA00450}"/>
    <cellStyle name="Comma 18 2 2 2 2 2 3 2" xfId="22986" xr:uid="{FC47A328-4D28-42A0-8F3B-A3BE89BD1DD8}"/>
    <cellStyle name="Comma 18 2 2 2 2 2 4" xfId="12719" xr:uid="{D763763D-F9ED-40B5-BB46-585AC5F6E83F}"/>
    <cellStyle name="Comma 18 2 2 2 2 2 4 2" xfId="28129" xr:uid="{A6ED259C-08BA-448E-9C6E-B427FCC25B87}"/>
    <cellStyle name="Comma 18 2 2 2 2 2 5" xfId="17860" xr:uid="{4B8FEC9C-57B9-454F-85C8-DB43FC7DFAFD}"/>
    <cellStyle name="Comma 18 2 2 2 2 3" xfId="3747" xr:uid="{A289A199-7288-457E-A2EF-0E6AE9E32EDB}"/>
    <cellStyle name="Comma 18 2 2 2 2 3 2" xfId="8873" xr:uid="{BEC8B0AB-EBFA-4A98-B3DA-3B8D2D502334}"/>
    <cellStyle name="Comma 18 2 2 2 2 3 2 2" xfId="24283" xr:uid="{6E976524-F9B1-43D3-90FF-800024AE4C85}"/>
    <cellStyle name="Comma 18 2 2 2 2 3 3" xfId="14016" xr:uid="{DD0712ED-3F9F-4D99-9E84-0ECAA8224CE9}"/>
    <cellStyle name="Comma 18 2 2 2 2 3 3 2" xfId="29426" xr:uid="{11497568-F972-4AF9-A562-5FE1742FDBA7}"/>
    <cellStyle name="Comma 18 2 2 2 2 3 4" xfId="19157" xr:uid="{949274D0-25DE-4823-B468-39BD2F26F26D}"/>
    <cellStyle name="Comma 18 2 2 2 2 4" xfId="6325" xr:uid="{24C3C121-B48C-4AF2-B0FB-37D2BB99FB6E}"/>
    <cellStyle name="Comma 18 2 2 2 2 4 2" xfId="21735" xr:uid="{C57C9EF2-57CA-473B-8A07-7343AB9506BE}"/>
    <cellStyle name="Comma 18 2 2 2 2 5" xfId="11468" xr:uid="{522BAA83-8FE6-47EE-9308-BC06417D18BF}"/>
    <cellStyle name="Comma 18 2 2 2 2 5 2" xfId="26878" xr:uid="{96D5DAFC-745B-4204-86C5-B005A05403BC}"/>
    <cellStyle name="Comma 18 2 2 2 2 6" xfId="16609" xr:uid="{FA521D5B-7ED3-4BFF-B911-29DE64E216DF}"/>
    <cellStyle name="Comma 18 2 2 2 3" xfId="1819" xr:uid="{64DA9F62-6543-4088-94FC-6F8A01609355}"/>
    <cellStyle name="Comma 18 2 2 2 3 2" xfId="4387" xr:uid="{9AF3B425-519A-469C-BD82-28DEA5A6C9F4}"/>
    <cellStyle name="Comma 18 2 2 2 3 2 2" xfId="9513" xr:uid="{104B7CB4-B605-4DDF-80AF-35D4555F14D5}"/>
    <cellStyle name="Comma 18 2 2 2 3 2 2 2" xfId="24923" xr:uid="{A3CB076F-DE4B-4C0D-9321-40457B05C7CD}"/>
    <cellStyle name="Comma 18 2 2 2 3 2 3" xfId="14656" xr:uid="{91C79E84-9DE3-42EA-B316-60D6DAF0481A}"/>
    <cellStyle name="Comma 18 2 2 2 3 2 3 2" xfId="30066" xr:uid="{06B4C7C8-9C3C-42B5-AEF4-6A079FFE7BC8}"/>
    <cellStyle name="Comma 18 2 2 2 3 2 4" xfId="19797" xr:uid="{BB6566E3-B03A-4266-A428-445A913CE07C}"/>
    <cellStyle name="Comma 18 2 2 2 3 3" xfId="6965" xr:uid="{B86BF77B-42A9-4F10-BFF1-171E8AFA36F4}"/>
    <cellStyle name="Comma 18 2 2 2 3 3 2" xfId="22375" xr:uid="{1A69F3F2-A7C3-49FC-B103-CD5A0407CF22}"/>
    <cellStyle name="Comma 18 2 2 2 3 4" xfId="12108" xr:uid="{82329ECA-5C1E-4F5A-AD3D-044D204BF528}"/>
    <cellStyle name="Comma 18 2 2 2 3 4 2" xfId="27518" xr:uid="{DAF2545B-BA10-48A4-A092-DDEA3902F982}"/>
    <cellStyle name="Comma 18 2 2 2 3 5" xfId="17249" xr:uid="{0EA274BD-A145-4951-AAE1-8C4CD79EAB2B}"/>
    <cellStyle name="Comma 18 2 2 2 4" xfId="3136" xr:uid="{DB4FD051-309A-4535-8406-79B923DB457A}"/>
    <cellStyle name="Comma 18 2 2 2 4 2" xfId="8262" xr:uid="{1F46C812-101A-43EA-A8E3-AFA2203FF0F5}"/>
    <cellStyle name="Comma 18 2 2 2 4 2 2" xfId="23672" xr:uid="{4D452A14-428B-4FBC-A5BB-A05E189BD5D5}"/>
    <cellStyle name="Comma 18 2 2 2 4 3" xfId="13405" xr:uid="{748585B2-CDCB-48DE-A960-7B53E0DB63F3}"/>
    <cellStyle name="Comma 18 2 2 2 4 3 2" xfId="28815" xr:uid="{3DD4926D-F172-4FB8-BB8D-09AEF036BC2E}"/>
    <cellStyle name="Comma 18 2 2 2 4 4" xfId="18546" xr:uid="{B93124DD-BDB4-4936-9265-760AAF6455A6}"/>
    <cellStyle name="Comma 18 2 2 2 5" xfId="5714" xr:uid="{4E246A5D-4FEE-47D0-956F-D09D470E7324}"/>
    <cellStyle name="Comma 18 2 2 2 5 2" xfId="21124" xr:uid="{5EE83263-F502-4865-BF2F-CA0585BA8B88}"/>
    <cellStyle name="Comma 18 2 2 2 6" xfId="10857" xr:uid="{87B448FB-1C21-4E74-911A-BBDADEDD27D1}"/>
    <cellStyle name="Comma 18 2 2 2 6 2" xfId="26267" xr:uid="{6F564763-7724-4EB7-8745-D147AB1300CB}"/>
    <cellStyle name="Comma 18 2 2 2 7" xfId="15998" xr:uid="{A91EFFCE-A31B-4BB8-B327-62B3DD65F1FC}"/>
    <cellStyle name="Comma 18 2 2 3" xfId="883" xr:uid="{B0F1016F-E8FE-4241-9D0A-7A11C47570CD}"/>
    <cellStyle name="Comma 18 2 2 3 2" xfId="2135" xr:uid="{18BC99F1-3495-451E-9593-E317AEC5DA27}"/>
    <cellStyle name="Comma 18 2 2 3 2 2" xfId="4703" xr:uid="{DEE25FFF-E9AA-479A-B6B2-A8F8D74F1D10}"/>
    <cellStyle name="Comma 18 2 2 3 2 2 2" xfId="9829" xr:uid="{EC4442BE-8278-4F26-823C-7BAB9938BD9A}"/>
    <cellStyle name="Comma 18 2 2 3 2 2 2 2" xfId="25239" xr:uid="{FAFF1479-B299-4329-91FC-D666FDD785C3}"/>
    <cellStyle name="Comma 18 2 2 3 2 2 3" xfId="14972" xr:uid="{8C2FF23A-D9C3-4D7A-B61F-36D2065DB0C3}"/>
    <cellStyle name="Comma 18 2 2 3 2 2 3 2" xfId="30382" xr:uid="{94C28738-2748-439D-87B9-021A20078738}"/>
    <cellStyle name="Comma 18 2 2 3 2 2 4" xfId="20113" xr:uid="{657EAEE5-652B-40AF-9E5C-6E871E786E13}"/>
    <cellStyle name="Comma 18 2 2 3 2 3" xfId="7281" xr:uid="{778B879C-8F12-4A42-AB41-F36F7704DE82}"/>
    <cellStyle name="Comma 18 2 2 3 2 3 2" xfId="22691" xr:uid="{8FE3ABAE-685B-43A1-8501-CFD1C6DC0CF5}"/>
    <cellStyle name="Comma 18 2 2 3 2 4" xfId="12424" xr:uid="{7FF6AB09-2D95-4132-9DB8-4F00E02F941C}"/>
    <cellStyle name="Comma 18 2 2 3 2 4 2" xfId="27834" xr:uid="{346D69FF-3640-4F3A-BF40-519E43A507AD}"/>
    <cellStyle name="Comma 18 2 2 3 2 5" xfId="17565" xr:uid="{A7879199-F45E-40A4-8EAA-CA91A2B93099}"/>
    <cellStyle name="Comma 18 2 2 3 3" xfId="3452" xr:uid="{786D4EEB-A3D7-4F99-A9E6-9F89CD18318E}"/>
    <cellStyle name="Comma 18 2 2 3 3 2" xfId="8578" xr:uid="{3248E447-4B0C-41F5-9031-10071288E620}"/>
    <cellStyle name="Comma 18 2 2 3 3 2 2" xfId="23988" xr:uid="{F41AB035-24E8-4B9C-AD81-9DBCEAD17D0D}"/>
    <cellStyle name="Comma 18 2 2 3 3 3" xfId="13721" xr:uid="{98F80BD6-886E-4C78-A601-92961F050B16}"/>
    <cellStyle name="Comma 18 2 2 3 3 3 2" xfId="29131" xr:uid="{E1898779-B99E-4F73-8D91-F81D26CA8660}"/>
    <cellStyle name="Comma 18 2 2 3 3 4" xfId="18862" xr:uid="{38C50F8B-F4E5-49D8-8F76-BC839C91DC1A}"/>
    <cellStyle name="Comma 18 2 2 3 4" xfId="6030" xr:uid="{FC9F6458-2086-4081-BF76-5F9B1F1A0AD5}"/>
    <cellStyle name="Comma 18 2 2 3 4 2" xfId="21440" xr:uid="{5AC48BEE-EDBC-4B05-BABE-CA84248FCEE2}"/>
    <cellStyle name="Comma 18 2 2 3 5" xfId="11173" xr:uid="{0C76AD0E-F7D7-4646-8090-18FB70699B64}"/>
    <cellStyle name="Comma 18 2 2 3 5 2" xfId="26583" xr:uid="{60218FD8-409E-468F-BD02-0AF805A182F1}"/>
    <cellStyle name="Comma 18 2 2 3 6" xfId="16314" xr:uid="{1BDD0F3D-BE29-483C-992E-855F304A2581}"/>
    <cellStyle name="Comma 18 2 2 4" xfId="1524" xr:uid="{8BC4461F-EC6F-4A2E-B925-7BDBA28401C8}"/>
    <cellStyle name="Comma 18 2 2 4 2" xfId="4092" xr:uid="{C9F687B5-719B-4555-AAD4-149213D795FA}"/>
    <cellStyle name="Comma 18 2 2 4 2 2" xfId="9218" xr:uid="{F379E2F5-3ACE-4C33-A981-B4FA2E2970A3}"/>
    <cellStyle name="Comma 18 2 2 4 2 2 2" xfId="24628" xr:uid="{54E58A9E-9EBF-42E2-9FC8-F8C4A42A44B7}"/>
    <cellStyle name="Comma 18 2 2 4 2 3" xfId="14361" xr:uid="{C5230746-775B-470C-A499-E88EB9228BBD}"/>
    <cellStyle name="Comma 18 2 2 4 2 3 2" xfId="29771" xr:uid="{12F7ECF0-ADE3-41D9-8B44-D2286AFC6651}"/>
    <cellStyle name="Comma 18 2 2 4 2 4" xfId="19502" xr:uid="{966FB4A6-5908-43E7-8C40-AC1062F7B236}"/>
    <cellStyle name="Comma 18 2 2 4 3" xfId="6670" xr:uid="{2E164372-0566-4805-B477-87AAE8BBA7BD}"/>
    <cellStyle name="Comma 18 2 2 4 3 2" xfId="22080" xr:uid="{0786C47A-8D52-4E56-AA29-372C45F02D25}"/>
    <cellStyle name="Comma 18 2 2 4 4" xfId="11813" xr:uid="{9C6DE1F9-9A6A-4A74-9CBC-2665EB485C68}"/>
    <cellStyle name="Comma 18 2 2 4 4 2" xfId="27223" xr:uid="{2C51637B-9026-4B9A-BA5F-BA716CBFDF97}"/>
    <cellStyle name="Comma 18 2 2 4 5" xfId="16954" xr:uid="{1BE843AC-3F65-4357-BA7D-C6AD7210E256}"/>
    <cellStyle name="Comma 18 2 2 5" xfId="2841" xr:uid="{EB6DD908-C9D0-455D-A8BF-0AAD67E8440F}"/>
    <cellStyle name="Comma 18 2 2 5 2" xfId="7967" xr:uid="{8659EDB5-7B01-4F4B-BDF1-C7F08C19D041}"/>
    <cellStyle name="Comma 18 2 2 5 2 2" xfId="23377" xr:uid="{0102D3DB-8FBD-486F-B94D-0E01006C1369}"/>
    <cellStyle name="Comma 18 2 2 5 3" xfId="13110" xr:uid="{66161334-DF16-4DBF-9D14-3AD2843D7FF5}"/>
    <cellStyle name="Comma 18 2 2 5 3 2" xfId="28520" xr:uid="{5DF8C967-20EB-43B4-A38B-BF3498E04458}"/>
    <cellStyle name="Comma 18 2 2 5 4" xfId="18251" xr:uid="{C411B135-D026-4577-855A-35CAD1A77874}"/>
    <cellStyle name="Comma 18 2 2 6" xfId="5419" xr:uid="{F0E9B508-6A75-4F32-876D-A2B03AAC6CFD}"/>
    <cellStyle name="Comma 18 2 2 6 2" xfId="20829" xr:uid="{6C3FA3FA-0C15-46D9-9F83-DCF912DE0EF2}"/>
    <cellStyle name="Comma 18 2 2 7" xfId="10562" xr:uid="{BB3F586C-77D3-4E33-8524-05E3CD3C426A}"/>
    <cellStyle name="Comma 18 2 2 7 2" xfId="25972" xr:uid="{26C86F56-C839-4D40-BB2C-1F25EB01327F}"/>
    <cellStyle name="Comma 18 2 2 8" xfId="15703" xr:uid="{7DFA3A33-2D39-48B2-87AF-42F9EDD5BC72}"/>
    <cellStyle name="Comma 18 2 3" xfId="424" xr:uid="{DE859430-66F2-4C92-A758-DF75FCB8A69C}"/>
    <cellStyle name="Comma 18 2 3 2" xfId="1036" xr:uid="{579D90AC-FD4F-4453-8926-3CE066F2078A}"/>
    <cellStyle name="Comma 18 2 3 2 2" xfId="2288" xr:uid="{7A6C72A9-B473-4343-B337-6D15DEB7191D}"/>
    <cellStyle name="Comma 18 2 3 2 2 2" xfId="4856" xr:uid="{98E62C6D-161F-4988-8010-D2203B6E656F}"/>
    <cellStyle name="Comma 18 2 3 2 2 2 2" xfId="9982" xr:uid="{1A176AA7-A146-4D38-BDFB-3EDB5AD8F988}"/>
    <cellStyle name="Comma 18 2 3 2 2 2 2 2" xfId="25392" xr:uid="{C371EFD6-3085-4029-B2F7-D25A662468D8}"/>
    <cellStyle name="Comma 18 2 3 2 2 2 3" xfId="15125" xr:uid="{1C3210B0-EFD7-4F67-B522-F096FF8374EF}"/>
    <cellStyle name="Comma 18 2 3 2 2 2 3 2" xfId="30535" xr:uid="{8F8B301C-A76C-49E2-B73F-E07F909D412D}"/>
    <cellStyle name="Comma 18 2 3 2 2 2 4" xfId="20266" xr:uid="{D30177D0-2696-4854-B0C3-7E6C663C06F1}"/>
    <cellStyle name="Comma 18 2 3 2 2 3" xfId="7434" xr:uid="{344CBA9A-6EE9-4329-9767-A6DF9AF08DFA}"/>
    <cellStyle name="Comma 18 2 3 2 2 3 2" xfId="22844" xr:uid="{FFD3F3D7-73FC-47F1-955D-85FECCB5C980}"/>
    <cellStyle name="Comma 18 2 3 2 2 4" xfId="12577" xr:uid="{32D8A4FB-B5DD-45F8-916F-2BC0A211D319}"/>
    <cellStyle name="Comma 18 2 3 2 2 4 2" xfId="27987" xr:uid="{778498B6-5A98-4362-AA8D-C3FB0C247F17}"/>
    <cellStyle name="Comma 18 2 3 2 2 5" xfId="17718" xr:uid="{883AF611-1D5D-496F-89AE-4FDC0959391B}"/>
    <cellStyle name="Comma 18 2 3 2 3" xfId="3605" xr:uid="{72A6B499-C9A5-43F7-ABF3-10E3BFFCF295}"/>
    <cellStyle name="Comma 18 2 3 2 3 2" xfId="8731" xr:uid="{BDC917B2-BCD2-435C-BDD8-01479D44D6BC}"/>
    <cellStyle name="Comma 18 2 3 2 3 2 2" xfId="24141" xr:uid="{C47C0B4F-3AEB-400A-8D9D-857C606A093A}"/>
    <cellStyle name="Comma 18 2 3 2 3 3" xfId="13874" xr:uid="{B74AC79F-8DFA-4988-9793-61DE67AAF2B1}"/>
    <cellStyle name="Comma 18 2 3 2 3 3 2" xfId="29284" xr:uid="{65824DBA-7FAE-4009-8229-7A75D0456CD1}"/>
    <cellStyle name="Comma 18 2 3 2 3 4" xfId="19015" xr:uid="{5E4A1C9E-9CBD-4153-94FA-FB01ADE60528}"/>
    <cellStyle name="Comma 18 2 3 2 4" xfId="6183" xr:uid="{8AF88F0F-1138-42A7-B1E6-E133A6AA8FEB}"/>
    <cellStyle name="Comma 18 2 3 2 4 2" xfId="21593" xr:uid="{637D0359-FCEB-43F6-8064-B82B42CBE3FD}"/>
    <cellStyle name="Comma 18 2 3 2 5" xfId="11326" xr:uid="{FFF1C6BB-57DB-4040-B256-E77636D3193F}"/>
    <cellStyle name="Comma 18 2 3 2 5 2" xfId="26736" xr:uid="{9531EBA4-215F-46F4-A1DD-76792E6C46FC}"/>
    <cellStyle name="Comma 18 2 3 2 6" xfId="16467" xr:uid="{A8CFC6B5-5F6C-4628-A6B1-CEAAB5BEFA62}"/>
    <cellStyle name="Comma 18 2 3 3" xfId="1677" xr:uid="{23A9C3E8-34B9-4214-8AC6-2DCD2F7B11D7}"/>
    <cellStyle name="Comma 18 2 3 3 2" xfId="4245" xr:uid="{6E586AF4-CD32-4B15-8395-22755D43D957}"/>
    <cellStyle name="Comma 18 2 3 3 2 2" xfId="9371" xr:uid="{A9123482-8372-4309-A147-10CC9779ED94}"/>
    <cellStyle name="Comma 18 2 3 3 2 2 2" xfId="24781" xr:uid="{69669561-BCF4-48F9-81D6-A8AD2E863B10}"/>
    <cellStyle name="Comma 18 2 3 3 2 3" xfId="14514" xr:uid="{AA652C8B-E8DE-4D6F-B365-C0984A4E6AA6}"/>
    <cellStyle name="Comma 18 2 3 3 2 3 2" xfId="29924" xr:uid="{5358CC9A-D83C-42FA-BDA0-D567DAC395D8}"/>
    <cellStyle name="Comma 18 2 3 3 2 4" xfId="19655" xr:uid="{72825280-89FF-4B0F-9845-5B1A132AFB9A}"/>
    <cellStyle name="Comma 18 2 3 3 3" xfId="6823" xr:uid="{E77D193E-E144-4299-B1AB-0642B957D16F}"/>
    <cellStyle name="Comma 18 2 3 3 3 2" xfId="22233" xr:uid="{336141FD-236C-45A2-B485-42A29AB9DDBA}"/>
    <cellStyle name="Comma 18 2 3 3 4" xfId="11966" xr:uid="{CD520D33-1937-4547-9A96-3EABCA6FAE2F}"/>
    <cellStyle name="Comma 18 2 3 3 4 2" xfId="27376" xr:uid="{24E8E469-045A-4F59-B6D9-C7AB43544291}"/>
    <cellStyle name="Comma 18 2 3 3 5" xfId="17107" xr:uid="{7AD62A53-DAAD-480A-A45D-072300AE4603}"/>
    <cellStyle name="Comma 18 2 3 4" xfId="2994" xr:uid="{63B58E06-E18F-49AA-AC05-2B243930553F}"/>
    <cellStyle name="Comma 18 2 3 4 2" xfId="8120" xr:uid="{E5D044DD-6C45-4419-BC59-1808A55B7AA6}"/>
    <cellStyle name="Comma 18 2 3 4 2 2" xfId="23530" xr:uid="{66BDF6B7-71D7-4BF9-964E-E0591CD0BCD8}"/>
    <cellStyle name="Comma 18 2 3 4 3" xfId="13263" xr:uid="{1151736A-D641-4811-84BB-E886B1CDB721}"/>
    <cellStyle name="Comma 18 2 3 4 3 2" xfId="28673" xr:uid="{BD054121-8064-4501-811E-7EF2252FFBEA}"/>
    <cellStyle name="Comma 18 2 3 4 4" xfId="18404" xr:uid="{B2707A1C-88A7-495F-B9EA-13308BB83330}"/>
    <cellStyle name="Comma 18 2 3 5" xfId="5572" xr:uid="{BF13EB06-793C-4649-AEFA-6BE64B31BDC7}"/>
    <cellStyle name="Comma 18 2 3 5 2" xfId="20982" xr:uid="{929DC24B-6F92-497E-899B-E4D595F7ACF3}"/>
    <cellStyle name="Comma 18 2 3 6" xfId="10715" xr:uid="{7D66348B-A054-4747-8231-5AFF05E673C1}"/>
    <cellStyle name="Comma 18 2 3 6 2" xfId="26125" xr:uid="{E7783AE3-FEFE-4A7B-9028-E1ECB9F075C5}"/>
    <cellStyle name="Comma 18 2 3 7" xfId="15856" xr:uid="{7281DA1D-8E60-4412-A3AB-1EFE29D9E449}"/>
    <cellStyle name="Comma 18 2 4" xfId="741" xr:uid="{2E04C00D-F0E5-4041-BB5D-C3C8091C96A8}"/>
    <cellStyle name="Comma 18 2 4 2" xfId="1993" xr:uid="{FF9EBE12-29CC-4A62-AADF-CFF7E3C9BEF6}"/>
    <cellStyle name="Comma 18 2 4 2 2" xfId="4561" xr:uid="{43AE1440-60D5-4713-BAF8-8B0F5F696FEB}"/>
    <cellStyle name="Comma 18 2 4 2 2 2" xfId="9687" xr:uid="{CE9D26A7-4DAB-4D10-8423-402048B675AF}"/>
    <cellStyle name="Comma 18 2 4 2 2 2 2" xfId="25097" xr:uid="{41C1962E-E377-479C-AF1A-4E2CF3BFEDEC}"/>
    <cellStyle name="Comma 18 2 4 2 2 3" xfId="14830" xr:uid="{3063E629-4A2B-4078-BF64-6DDBE255EB11}"/>
    <cellStyle name="Comma 18 2 4 2 2 3 2" xfId="30240" xr:uid="{06E1CFEE-88D6-490E-8A54-EF0D5756A9AA}"/>
    <cellStyle name="Comma 18 2 4 2 2 4" xfId="19971" xr:uid="{BFC078A0-00E1-4D26-8B10-BDEF4036013D}"/>
    <cellStyle name="Comma 18 2 4 2 3" xfId="7139" xr:uid="{F0355AC4-1ECE-4479-A4D3-C1AEAD6921D2}"/>
    <cellStyle name="Comma 18 2 4 2 3 2" xfId="22549" xr:uid="{9B46C494-05D4-4F56-90CF-03DC656F0595}"/>
    <cellStyle name="Comma 18 2 4 2 4" xfId="12282" xr:uid="{711072E4-DEB7-40F7-AC27-BAC64A947943}"/>
    <cellStyle name="Comma 18 2 4 2 4 2" xfId="27692" xr:uid="{80EEA24A-FBA9-4740-9110-5A95DC56EA67}"/>
    <cellStyle name="Comma 18 2 4 2 5" xfId="17423" xr:uid="{573B53E9-10D3-4ED1-9795-526797508724}"/>
    <cellStyle name="Comma 18 2 4 3" xfId="3310" xr:uid="{71AC7E6B-28EC-4172-AF7B-BCA7CA454378}"/>
    <cellStyle name="Comma 18 2 4 3 2" xfId="8436" xr:uid="{B5479488-E6F8-4715-869F-2D078A247844}"/>
    <cellStyle name="Comma 18 2 4 3 2 2" xfId="23846" xr:uid="{9850113F-7FBC-4D6E-8595-DA87A7C80A3E}"/>
    <cellStyle name="Comma 18 2 4 3 3" xfId="13579" xr:uid="{D0E56D26-B0AF-4B08-8F82-CD846DC481BC}"/>
    <cellStyle name="Comma 18 2 4 3 3 2" xfId="28989" xr:uid="{55CFAD4A-37DF-401E-BD29-99E9EBB07506}"/>
    <cellStyle name="Comma 18 2 4 3 4" xfId="18720" xr:uid="{B7FE3D63-6764-419D-A9FC-60D50B2F3D2E}"/>
    <cellStyle name="Comma 18 2 4 4" xfId="5888" xr:uid="{55E20718-92F9-4518-BC51-35AD6C6E1ABB}"/>
    <cellStyle name="Comma 18 2 4 4 2" xfId="21298" xr:uid="{A58346FA-9597-4DC5-9962-FDBAC26A575B}"/>
    <cellStyle name="Comma 18 2 4 5" xfId="11031" xr:uid="{685BA517-1D7A-49A8-ABA9-9770239CB583}"/>
    <cellStyle name="Comma 18 2 4 5 2" xfId="26441" xr:uid="{4712CB56-C61A-4349-8185-355C61B23EE4}"/>
    <cellStyle name="Comma 18 2 4 6" xfId="16172" xr:uid="{C54BB558-46B1-4FCA-B578-7D49978E96E2}"/>
    <cellStyle name="Comma 18 2 5" xfId="1382" xr:uid="{0F8B8474-0DD7-45CE-B5F9-09B99BFA2A7F}"/>
    <cellStyle name="Comma 18 2 5 2" xfId="3950" xr:uid="{F63E59E5-6814-4580-A09B-1F9766F4BB7E}"/>
    <cellStyle name="Comma 18 2 5 2 2" xfId="9076" xr:uid="{743499CE-2A78-41DA-8389-CE028F061572}"/>
    <cellStyle name="Comma 18 2 5 2 2 2" xfId="24486" xr:uid="{6D70FE8D-6273-499B-A69B-3189DC7BB030}"/>
    <cellStyle name="Comma 18 2 5 2 3" xfId="14219" xr:uid="{D5DA5116-6C08-4452-BF8B-430DCEBCF737}"/>
    <cellStyle name="Comma 18 2 5 2 3 2" xfId="29629" xr:uid="{E7384C1D-9D7A-4C1B-9CAC-C29C3975E1A1}"/>
    <cellStyle name="Comma 18 2 5 2 4" xfId="19360" xr:uid="{7131ADB7-68CB-4CFC-970E-3021B3874602}"/>
    <cellStyle name="Comma 18 2 5 3" xfId="6528" xr:uid="{7949396A-A29A-4F7C-B51C-A829DA86C6E4}"/>
    <cellStyle name="Comma 18 2 5 3 2" xfId="21938" xr:uid="{0C15280C-4881-4AFD-AC25-4762CEB6DFE3}"/>
    <cellStyle name="Comma 18 2 5 4" xfId="11671" xr:uid="{F97A0B64-343B-4D96-AA40-468BE49C7FA2}"/>
    <cellStyle name="Comma 18 2 5 4 2" xfId="27081" xr:uid="{D19D7F50-28B7-4EB2-BBB1-B72BFCE5C209}"/>
    <cellStyle name="Comma 18 2 5 5" xfId="16812" xr:uid="{122D679D-F515-4944-9ABD-640D9818A344}"/>
    <cellStyle name="Comma 18 2 6" xfId="2699" xr:uid="{366C6547-8AD6-4770-8CB3-08178570B991}"/>
    <cellStyle name="Comma 18 2 6 2" xfId="7825" xr:uid="{E1212869-B228-41E3-9E7A-33D3EB6AFECD}"/>
    <cellStyle name="Comma 18 2 6 2 2" xfId="23235" xr:uid="{ACAEDBB8-2B91-4453-B1D0-12E980A0ED94}"/>
    <cellStyle name="Comma 18 2 6 3" xfId="12968" xr:uid="{144599C1-701C-4DE6-918C-0B9940E435CD}"/>
    <cellStyle name="Comma 18 2 6 3 2" xfId="28378" xr:uid="{097D04CC-322F-4C0A-AD07-4A01168B4B7F}"/>
    <cellStyle name="Comma 18 2 6 4" xfId="18109" xr:uid="{D108EBB4-FE46-448F-8180-85299DDF10ED}"/>
    <cellStyle name="Comma 18 2 7" xfId="5277" xr:uid="{86B45D13-0AD7-4C3B-8DEC-F48CF68CE9C9}"/>
    <cellStyle name="Comma 18 2 7 2" xfId="20687" xr:uid="{202CBFEF-0A3E-4EFE-8579-840C489C3104}"/>
    <cellStyle name="Comma 18 2 8" xfId="10420" xr:uid="{AE4A14C6-138F-48C6-AAEF-2F965AE2CB2C}"/>
    <cellStyle name="Comma 18 2 8 2" xfId="25830" xr:uid="{2FEA6DD3-58FA-4E86-8E99-F7DBFFE6A17B}"/>
    <cellStyle name="Comma 18 2 9" xfId="15561" xr:uid="{D409355B-2EE9-4DAE-8FBF-70E6B0B2B35F}"/>
    <cellStyle name="Comma 18 3" xfId="197" xr:uid="{1A516BB9-3CEC-4797-ABF5-A28F398CD91A}"/>
    <cellStyle name="Comma 18 3 2" xfId="494" xr:uid="{045F4BF7-343B-4440-9526-F89FAEA1485A}"/>
    <cellStyle name="Comma 18 3 2 2" xfId="1106" xr:uid="{A2AF6241-8682-4D39-914C-4591CC2984A6}"/>
    <cellStyle name="Comma 18 3 2 2 2" xfId="2358" xr:uid="{E3CB0B04-E754-4E5C-9198-17033323E0A9}"/>
    <cellStyle name="Comma 18 3 2 2 2 2" xfId="4926" xr:uid="{703891BD-AE28-4058-AC6D-29AE0D398B52}"/>
    <cellStyle name="Comma 18 3 2 2 2 2 2" xfId="10052" xr:uid="{05B812A3-0506-4F41-8A3B-8133E919DE19}"/>
    <cellStyle name="Comma 18 3 2 2 2 2 2 2" xfId="25462" xr:uid="{C6711BD0-C2AF-4526-843D-5DEBA1EB6399}"/>
    <cellStyle name="Comma 18 3 2 2 2 2 3" xfId="15195" xr:uid="{B3E4FF2E-1066-4F0B-953F-9CB12B7A34CA}"/>
    <cellStyle name="Comma 18 3 2 2 2 2 3 2" xfId="30605" xr:uid="{01B29E51-2944-458A-9A20-2293132F7121}"/>
    <cellStyle name="Comma 18 3 2 2 2 2 4" xfId="20336" xr:uid="{181904B4-DD35-4E35-92CC-84556A13E065}"/>
    <cellStyle name="Comma 18 3 2 2 2 3" xfId="7504" xr:uid="{A2E45896-D39E-48D2-93B2-97E098591EEF}"/>
    <cellStyle name="Comma 18 3 2 2 2 3 2" xfId="22914" xr:uid="{EB82DA5A-57BF-4E82-9FF3-E48BA823B3DC}"/>
    <cellStyle name="Comma 18 3 2 2 2 4" xfId="12647" xr:uid="{AD58C4D4-2D2B-4174-888A-D3EE575F4A87}"/>
    <cellStyle name="Comma 18 3 2 2 2 4 2" xfId="28057" xr:uid="{E3457DDA-ABE6-4F8F-B40D-D17AEB4569B7}"/>
    <cellStyle name="Comma 18 3 2 2 2 5" xfId="17788" xr:uid="{4B9B6AC4-0B5A-4D51-AA84-1E31227C26F5}"/>
    <cellStyle name="Comma 18 3 2 2 3" xfId="3675" xr:uid="{2945670D-AA23-4F28-A16D-2FF665E5D411}"/>
    <cellStyle name="Comma 18 3 2 2 3 2" xfId="8801" xr:uid="{F776D1F7-25C2-446C-A759-DB8A1CB45B70}"/>
    <cellStyle name="Comma 18 3 2 2 3 2 2" xfId="24211" xr:uid="{AC06DACF-72C5-4F39-9EFB-8210578EB8AE}"/>
    <cellStyle name="Comma 18 3 2 2 3 3" xfId="13944" xr:uid="{AAE399CC-849D-4167-89A3-BBF4EA1E31CE}"/>
    <cellStyle name="Comma 18 3 2 2 3 3 2" xfId="29354" xr:uid="{F24F74B0-C588-4424-BA05-BD4E45384303}"/>
    <cellStyle name="Comma 18 3 2 2 3 4" xfId="19085" xr:uid="{A14AA804-3F61-44BC-B29E-CE1333AD03BB}"/>
    <cellStyle name="Comma 18 3 2 2 4" xfId="6253" xr:uid="{AC3ED230-42EC-42A9-BF11-7A870939A2A7}"/>
    <cellStyle name="Comma 18 3 2 2 4 2" xfId="21663" xr:uid="{DCB45F88-A2AD-4848-A19D-3F8391F86711}"/>
    <cellStyle name="Comma 18 3 2 2 5" xfId="11396" xr:uid="{8721BF57-BEF8-4FC5-BB76-090194F7C0EE}"/>
    <cellStyle name="Comma 18 3 2 2 5 2" xfId="26806" xr:uid="{3263E983-8CBE-4EA7-A832-788FBB105637}"/>
    <cellStyle name="Comma 18 3 2 2 6" xfId="16537" xr:uid="{DEF878DD-A4F0-45CC-A823-C6EA29697021}"/>
    <cellStyle name="Comma 18 3 2 3" xfId="1747" xr:uid="{4A6302B8-D043-4343-95F4-4A767B62781D}"/>
    <cellStyle name="Comma 18 3 2 3 2" xfId="4315" xr:uid="{E2E221B8-4C08-44B5-A7A9-FBB60A50C5B6}"/>
    <cellStyle name="Comma 18 3 2 3 2 2" xfId="9441" xr:uid="{E42E7EDB-74E2-4F20-9106-B994DBA84F89}"/>
    <cellStyle name="Comma 18 3 2 3 2 2 2" xfId="24851" xr:uid="{60D8B568-DAA0-4D53-9FFA-6A49A6C2BEAB}"/>
    <cellStyle name="Comma 18 3 2 3 2 3" xfId="14584" xr:uid="{BCD7D958-F341-490F-88B2-3FCE6B0FA03A}"/>
    <cellStyle name="Comma 18 3 2 3 2 3 2" xfId="29994" xr:uid="{1A654C77-8343-442C-882F-246475D0C973}"/>
    <cellStyle name="Comma 18 3 2 3 2 4" xfId="19725" xr:uid="{48981B06-AA10-4487-A713-6E836F43FB77}"/>
    <cellStyle name="Comma 18 3 2 3 3" xfId="6893" xr:uid="{241E7FB6-1A75-4D08-AB85-D7DC9DFAAF47}"/>
    <cellStyle name="Comma 18 3 2 3 3 2" xfId="22303" xr:uid="{A925C098-D4A8-41F6-81EE-366E8419E348}"/>
    <cellStyle name="Comma 18 3 2 3 4" xfId="12036" xr:uid="{8D1EAD87-6203-49AB-8ADE-530C6EEFEC9C}"/>
    <cellStyle name="Comma 18 3 2 3 4 2" xfId="27446" xr:uid="{91C9C31E-49E2-4D3A-BC90-F26A34B7F44F}"/>
    <cellStyle name="Comma 18 3 2 3 5" xfId="17177" xr:uid="{FD27D4C8-24CC-4D3B-BF44-C859011B751C}"/>
    <cellStyle name="Comma 18 3 2 4" xfId="3064" xr:uid="{301D9B26-B8AA-4A9E-A2EF-0A27A0699DE6}"/>
    <cellStyle name="Comma 18 3 2 4 2" xfId="8190" xr:uid="{5833C69A-E760-4177-B9DB-866A24D5B587}"/>
    <cellStyle name="Comma 18 3 2 4 2 2" xfId="23600" xr:uid="{535350C0-E445-4EBE-8561-BD31F0527E18}"/>
    <cellStyle name="Comma 18 3 2 4 3" xfId="13333" xr:uid="{67BC958F-6060-487F-ACC4-091A66D0F9BE}"/>
    <cellStyle name="Comma 18 3 2 4 3 2" xfId="28743" xr:uid="{D5932285-19CD-45B4-8418-C103F5826590}"/>
    <cellStyle name="Comma 18 3 2 4 4" xfId="18474" xr:uid="{322D06F9-FA04-476B-B6AC-C968D6FBEF71}"/>
    <cellStyle name="Comma 18 3 2 5" xfId="5642" xr:uid="{D7DB438E-A8DF-4457-B4EB-97104CC009E1}"/>
    <cellStyle name="Comma 18 3 2 5 2" xfId="21052" xr:uid="{267D88DB-6C41-41AF-BC84-5C06AAAF98B9}"/>
    <cellStyle name="Comma 18 3 2 6" xfId="10785" xr:uid="{07144F5B-52E2-47E5-8907-3C1B36674898}"/>
    <cellStyle name="Comma 18 3 2 6 2" xfId="26195" xr:uid="{CFBC87A7-F717-4999-8786-EFFBD1699957}"/>
    <cellStyle name="Comma 18 3 2 7" xfId="15926" xr:uid="{7E3D279C-B65E-4541-A0E6-4F8B0B64B267}"/>
    <cellStyle name="Comma 18 3 3" xfId="811" xr:uid="{3709ADA4-5DA4-4839-96F8-9B3B2A2C48E4}"/>
    <cellStyle name="Comma 18 3 3 2" xfId="2063" xr:uid="{54B6B3B0-5AE9-49C0-90F5-3B89365F97F0}"/>
    <cellStyle name="Comma 18 3 3 2 2" xfId="4631" xr:uid="{06F3E093-9563-4B1D-89DA-56B25DEF1FB7}"/>
    <cellStyle name="Comma 18 3 3 2 2 2" xfId="9757" xr:uid="{DE957E0F-8080-4F6F-9FDB-33EDB42A3BBC}"/>
    <cellStyle name="Comma 18 3 3 2 2 2 2" xfId="25167" xr:uid="{751D4E44-29F2-4DE4-903C-2339B974BCEA}"/>
    <cellStyle name="Comma 18 3 3 2 2 3" xfId="14900" xr:uid="{F0F3C578-9975-4A25-9651-4F24444FE609}"/>
    <cellStyle name="Comma 18 3 3 2 2 3 2" xfId="30310" xr:uid="{304865EE-97BE-46F2-B8DE-34542735ED5F}"/>
    <cellStyle name="Comma 18 3 3 2 2 4" xfId="20041" xr:uid="{894B16AF-543E-4E9D-A577-30D9C4291772}"/>
    <cellStyle name="Comma 18 3 3 2 3" xfId="7209" xr:uid="{59CF3C27-08D6-4091-8424-17CAE979ECC6}"/>
    <cellStyle name="Comma 18 3 3 2 3 2" xfId="22619" xr:uid="{B83EFCB0-AD4A-4226-9E6E-FF14D122A43B}"/>
    <cellStyle name="Comma 18 3 3 2 4" xfId="12352" xr:uid="{D077B8A8-205E-4087-B3F4-810B8B891B75}"/>
    <cellStyle name="Comma 18 3 3 2 4 2" xfId="27762" xr:uid="{8DBA0B20-D096-44CB-A063-631CA59CEB08}"/>
    <cellStyle name="Comma 18 3 3 2 5" xfId="17493" xr:uid="{71810FE6-16F9-441E-A302-A2FC8BC24645}"/>
    <cellStyle name="Comma 18 3 3 3" xfId="3380" xr:uid="{DB3CF023-98E3-4425-93C1-4E76AC7DDB38}"/>
    <cellStyle name="Comma 18 3 3 3 2" xfId="8506" xr:uid="{3F22671C-9682-4041-833D-B1DDA9891EC7}"/>
    <cellStyle name="Comma 18 3 3 3 2 2" xfId="23916" xr:uid="{73E094F1-AC7A-4D93-A495-3D80972D0225}"/>
    <cellStyle name="Comma 18 3 3 3 3" xfId="13649" xr:uid="{37991EDE-B1C0-43C0-A8CA-C5709E736CDB}"/>
    <cellStyle name="Comma 18 3 3 3 3 2" xfId="29059" xr:uid="{B3D5865B-A794-4401-AD09-BACA547E2341}"/>
    <cellStyle name="Comma 18 3 3 3 4" xfId="18790" xr:uid="{EBFD9020-CA74-4B0E-AECA-6F25CD4523A2}"/>
    <cellStyle name="Comma 18 3 3 4" xfId="5958" xr:uid="{DB74795F-2C34-4370-B6C2-2010FF8FB3B8}"/>
    <cellStyle name="Comma 18 3 3 4 2" xfId="21368" xr:uid="{32A928D3-1C3B-497A-8523-83DDBBC8DCDD}"/>
    <cellStyle name="Comma 18 3 3 5" xfId="11101" xr:uid="{9B5FD7FD-8036-401B-BC2A-D9F9CD3A44CF}"/>
    <cellStyle name="Comma 18 3 3 5 2" xfId="26511" xr:uid="{1C44ADEC-5293-44AE-AB61-36BA456FEFC4}"/>
    <cellStyle name="Comma 18 3 3 6" xfId="16242" xr:uid="{17680555-5BF6-43F2-A1D7-C65CE8EF8C59}"/>
    <cellStyle name="Comma 18 3 4" xfId="1452" xr:uid="{1DEDA211-C979-443B-B24A-D0FA59571721}"/>
    <cellStyle name="Comma 18 3 4 2" xfId="4020" xr:uid="{FF19BCBB-75B6-4D88-B96B-609291918158}"/>
    <cellStyle name="Comma 18 3 4 2 2" xfId="9146" xr:uid="{57DA84DB-A5B4-4616-805B-DED5BD9881AC}"/>
    <cellStyle name="Comma 18 3 4 2 2 2" xfId="24556" xr:uid="{6AAD4B05-19BE-46A9-A051-AA9FE009D530}"/>
    <cellStyle name="Comma 18 3 4 2 3" xfId="14289" xr:uid="{DD511003-97B8-4B24-9ADC-F502C692E974}"/>
    <cellStyle name="Comma 18 3 4 2 3 2" xfId="29699" xr:uid="{D7B085BD-9B11-48E8-86A6-CDB79A112A92}"/>
    <cellStyle name="Comma 18 3 4 2 4" xfId="19430" xr:uid="{AC05B5B2-1F4E-4555-BD8A-B312E08E366E}"/>
    <cellStyle name="Comma 18 3 4 3" xfId="6598" xr:uid="{1CF927B1-042A-4C57-BEB4-C3A8FE168830}"/>
    <cellStyle name="Comma 18 3 4 3 2" xfId="22008" xr:uid="{DFC7B5E5-3E6A-4FC4-BDFF-91959CE67C3C}"/>
    <cellStyle name="Comma 18 3 4 4" xfId="11741" xr:uid="{C56866E4-93F7-45D1-B6E9-81D76609A38C}"/>
    <cellStyle name="Comma 18 3 4 4 2" xfId="27151" xr:uid="{A0BAE4CF-A614-4F54-A8FA-0509F3C4EA4F}"/>
    <cellStyle name="Comma 18 3 4 5" xfId="16882" xr:uid="{D08F0DAF-6260-413E-81FE-30008C409CED}"/>
    <cellStyle name="Comma 18 3 5" xfId="2769" xr:uid="{657CE41F-BA2D-41C5-8C64-2B70A46CC893}"/>
    <cellStyle name="Comma 18 3 5 2" xfId="7895" xr:uid="{D341A2AC-B84E-4563-95FC-E0B9D9C88CC0}"/>
    <cellStyle name="Comma 18 3 5 2 2" xfId="23305" xr:uid="{A310FDCF-03BF-45E5-B78D-9C706CA00FD6}"/>
    <cellStyle name="Comma 18 3 5 3" xfId="13038" xr:uid="{29848893-1053-449B-87BA-AC7D2027B743}"/>
    <cellStyle name="Comma 18 3 5 3 2" xfId="28448" xr:uid="{3CF4BE6A-B507-4AC2-B580-5BEB7EA0E513}"/>
    <cellStyle name="Comma 18 3 5 4" xfId="18179" xr:uid="{2F11487F-654B-4EA2-869D-BF6021B31EB1}"/>
    <cellStyle name="Comma 18 3 6" xfId="5347" xr:uid="{D6BACB44-D016-49AB-B13F-346AE7067D45}"/>
    <cellStyle name="Comma 18 3 6 2" xfId="20757" xr:uid="{1558894E-3DDD-4F2C-BC80-E87A7D171239}"/>
    <cellStyle name="Comma 18 3 7" xfId="10490" xr:uid="{8699B67B-8BFD-4222-A5CF-659AFAEE44AA}"/>
    <cellStyle name="Comma 18 3 7 2" xfId="25900" xr:uid="{DB5C7B22-09C8-48C2-82CE-DF67C73414A7}"/>
    <cellStyle name="Comma 18 3 8" xfId="15631" xr:uid="{34553954-B761-4F37-9E3F-AA838407AAD8}"/>
    <cellStyle name="Comma 18 4" xfId="352" xr:uid="{5C28545E-7177-43FA-84F8-73807DA3278D}"/>
    <cellStyle name="Comma 18 4 2" xfId="964" xr:uid="{5933D36D-6497-4C6F-ABA2-4E25AD1570B8}"/>
    <cellStyle name="Comma 18 4 2 2" xfId="2216" xr:uid="{C3042507-9647-4E7C-B3E2-CC370E9E97A4}"/>
    <cellStyle name="Comma 18 4 2 2 2" xfId="4784" xr:uid="{B5D69711-0A65-424D-861D-4E3A4D974121}"/>
    <cellStyle name="Comma 18 4 2 2 2 2" xfId="9910" xr:uid="{DEB9F6C7-3079-49D0-B8AF-D53A9C875B5F}"/>
    <cellStyle name="Comma 18 4 2 2 2 2 2" xfId="25320" xr:uid="{07F0E5E5-FB14-4917-AEAA-66BC8A5DDFCC}"/>
    <cellStyle name="Comma 18 4 2 2 2 3" xfId="15053" xr:uid="{D3A0A3E6-24E9-44E8-9891-7CD32653399F}"/>
    <cellStyle name="Comma 18 4 2 2 2 3 2" xfId="30463" xr:uid="{089382F9-F807-4C99-B674-73697D6C5128}"/>
    <cellStyle name="Comma 18 4 2 2 2 4" xfId="20194" xr:uid="{13F3F801-64A6-4585-98AA-9DA82435A78D}"/>
    <cellStyle name="Comma 18 4 2 2 3" xfId="7362" xr:uid="{C011BF24-7D65-499E-84D9-F659504324B3}"/>
    <cellStyle name="Comma 18 4 2 2 3 2" xfId="22772" xr:uid="{25737D8D-6CDF-4A16-9BFB-CC7A56C1865F}"/>
    <cellStyle name="Comma 18 4 2 2 4" xfId="12505" xr:uid="{FF4CB285-6883-469F-9E25-135B838A42A5}"/>
    <cellStyle name="Comma 18 4 2 2 4 2" xfId="27915" xr:uid="{C796DB53-1827-4E19-8759-1D5DE71A7FC8}"/>
    <cellStyle name="Comma 18 4 2 2 5" xfId="17646" xr:uid="{A34CD436-45D0-4407-9098-E20F366F5839}"/>
    <cellStyle name="Comma 18 4 2 3" xfId="3533" xr:uid="{478EA386-8B9D-4C42-9448-914340E8949E}"/>
    <cellStyle name="Comma 18 4 2 3 2" xfId="8659" xr:uid="{41F2FB6D-4EE9-4915-BA06-09B48763AC1D}"/>
    <cellStyle name="Comma 18 4 2 3 2 2" xfId="24069" xr:uid="{FA7AF708-685E-410C-BAB0-6A4D041E8890}"/>
    <cellStyle name="Comma 18 4 2 3 3" xfId="13802" xr:uid="{D72A61CB-1951-4BD5-B1DC-585B56CF6C80}"/>
    <cellStyle name="Comma 18 4 2 3 3 2" xfId="29212" xr:uid="{B82BC668-1DFB-477E-BE9F-FC451A208209}"/>
    <cellStyle name="Comma 18 4 2 3 4" xfId="18943" xr:uid="{B6119665-269E-482E-AB96-A270D7687AF0}"/>
    <cellStyle name="Comma 18 4 2 4" xfId="6111" xr:uid="{7C836BA2-31DD-4EEC-B7E2-055D66544171}"/>
    <cellStyle name="Comma 18 4 2 4 2" xfId="21521" xr:uid="{3C874A20-B104-4955-AAAE-0A4B83FB4E2E}"/>
    <cellStyle name="Comma 18 4 2 5" xfId="11254" xr:uid="{2D8E3D9B-563A-41DD-91B8-62003129B197}"/>
    <cellStyle name="Comma 18 4 2 5 2" xfId="26664" xr:uid="{AB5F2E0C-604A-4A3B-BF17-938E9AD464ED}"/>
    <cellStyle name="Comma 18 4 2 6" xfId="16395" xr:uid="{FBB4769D-1A26-4555-A764-8442EA172995}"/>
    <cellStyle name="Comma 18 4 3" xfId="1605" xr:uid="{4B58DB67-9F37-48D1-8442-1640540E8259}"/>
    <cellStyle name="Comma 18 4 3 2" xfId="4173" xr:uid="{FF6F994A-CB2E-42F2-8B17-E00594F6D429}"/>
    <cellStyle name="Comma 18 4 3 2 2" xfId="9299" xr:uid="{6E111F3F-7062-41C8-B466-4D4805F5A8EB}"/>
    <cellStyle name="Comma 18 4 3 2 2 2" xfId="24709" xr:uid="{3CE6058C-876E-4740-B091-F05B592119B8}"/>
    <cellStyle name="Comma 18 4 3 2 3" xfId="14442" xr:uid="{2542C227-5C30-46B4-8FE2-02AB62D088A8}"/>
    <cellStyle name="Comma 18 4 3 2 3 2" xfId="29852" xr:uid="{726C7E74-BD0C-46C0-8E2D-6427868EDC93}"/>
    <cellStyle name="Comma 18 4 3 2 4" xfId="19583" xr:uid="{2794FE0B-9FBB-4BD3-A90E-6B16C70E0208}"/>
    <cellStyle name="Comma 18 4 3 3" xfId="6751" xr:uid="{AEBE0C96-6EBD-4EB8-AABA-898A5B15AABB}"/>
    <cellStyle name="Comma 18 4 3 3 2" xfId="22161" xr:uid="{B8493B49-2899-42A6-9926-501CC0C0B1FE}"/>
    <cellStyle name="Comma 18 4 3 4" xfId="11894" xr:uid="{21B3F651-D93C-4363-AF63-B8A06795BC9A}"/>
    <cellStyle name="Comma 18 4 3 4 2" xfId="27304" xr:uid="{18A70454-A55F-49FD-8A97-0A9FF52CBF60}"/>
    <cellStyle name="Comma 18 4 3 5" xfId="17035" xr:uid="{FE9C7DAA-5F69-4E17-8089-F9AE32DB9D9A}"/>
    <cellStyle name="Comma 18 4 4" xfId="2922" xr:uid="{0C823C89-B660-4B95-96F9-18A35DA2F189}"/>
    <cellStyle name="Comma 18 4 4 2" xfId="8048" xr:uid="{1E433F1F-9124-45BE-A057-84023C40DDA7}"/>
    <cellStyle name="Comma 18 4 4 2 2" xfId="23458" xr:uid="{7B53331D-087B-4EA0-B0E7-297176CABD63}"/>
    <cellStyle name="Comma 18 4 4 3" xfId="13191" xr:uid="{47D0C1C0-4351-45C4-A1B3-BD7D1BC80F54}"/>
    <cellStyle name="Comma 18 4 4 3 2" xfId="28601" xr:uid="{45644175-39E7-4A93-B8EA-F198FDE26140}"/>
    <cellStyle name="Comma 18 4 4 4" xfId="18332" xr:uid="{A561B08C-3922-4F7E-A8D8-7AD697D4762F}"/>
    <cellStyle name="Comma 18 4 5" xfId="5500" xr:uid="{E7EC5BB6-B243-4BB7-B4A0-5DDCC1DCA7E5}"/>
    <cellStyle name="Comma 18 4 5 2" xfId="20910" xr:uid="{F4E8D5F0-6E71-4558-9B2F-076485FE5B00}"/>
    <cellStyle name="Comma 18 4 6" xfId="10643" xr:uid="{8296B389-9558-425C-8295-702A0C4C5F8A}"/>
    <cellStyle name="Comma 18 4 6 2" xfId="26053" xr:uid="{6FD8F85C-8EAB-473F-A65C-95589DDD6A00}"/>
    <cellStyle name="Comma 18 4 7" xfId="15784" xr:uid="{7FBEFB48-66C6-463E-9A7B-3D4F105EE7A2}"/>
    <cellStyle name="Comma 18 5" xfId="669" xr:uid="{4693E302-1714-4CC2-A996-7F191AE5DEBE}"/>
    <cellStyle name="Comma 18 5 2" xfId="1921" xr:uid="{8EA6D6B5-6859-46E3-9A17-BD6F265101A7}"/>
    <cellStyle name="Comma 18 5 2 2" xfId="4489" xr:uid="{2CE373C2-FDB5-4CDB-A202-367BBE2FFB47}"/>
    <cellStyle name="Comma 18 5 2 2 2" xfId="9615" xr:uid="{B4F6AB01-2897-4E3D-88E4-E898E1F9B3D1}"/>
    <cellStyle name="Comma 18 5 2 2 2 2" xfId="25025" xr:uid="{6DB70DAE-9259-4D3E-B678-5DF91EC988AD}"/>
    <cellStyle name="Comma 18 5 2 2 3" xfId="14758" xr:uid="{7B00798D-D0C1-415C-8472-93E87EB695F9}"/>
    <cellStyle name="Comma 18 5 2 2 3 2" xfId="30168" xr:uid="{3EC26465-C401-453D-BC5B-374D76AE6062}"/>
    <cellStyle name="Comma 18 5 2 2 4" xfId="19899" xr:uid="{EB8E8BF8-ACBE-423B-A8FD-E3E5782006AA}"/>
    <cellStyle name="Comma 18 5 2 3" xfId="7067" xr:uid="{5F6595B4-49E7-47E1-97FC-0F24AB55FEA5}"/>
    <cellStyle name="Comma 18 5 2 3 2" xfId="22477" xr:uid="{6E68D609-A2D2-4E64-AC75-1E132554CDB7}"/>
    <cellStyle name="Comma 18 5 2 4" xfId="12210" xr:uid="{ABCC72FF-C6F3-4F20-B032-92786C644459}"/>
    <cellStyle name="Comma 18 5 2 4 2" xfId="27620" xr:uid="{17B0427C-1DA4-4456-99E7-329A55018967}"/>
    <cellStyle name="Comma 18 5 2 5" xfId="17351" xr:uid="{159875D1-99DB-435D-8AC1-E27695E44990}"/>
    <cellStyle name="Comma 18 5 3" xfId="3238" xr:uid="{DAA7B8B4-D8C8-434C-971E-70E74A83B510}"/>
    <cellStyle name="Comma 18 5 3 2" xfId="8364" xr:uid="{8515E3D5-C867-48D8-B365-C3C236F5E9A4}"/>
    <cellStyle name="Comma 18 5 3 2 2" xfId="23774" xr:uid="{5CCBA925-7706-4BFF-AEC9-B26A7436CCA7}"/>
    <cellStyle name="Comma 18 5 3 3" xfId="13507" xr:uid="{031D3E8E-49F1-4909-9612-57DF03D2B861}"/>
    <cellStyle name="Comma 18 5 3 3 2" xfId="28917" xr:uid="{69A5A350-0C5D-4976-AE63-95D2456E71CC}"/>
    <cellStyle name="Comma 18 5 3 4" xfId="18648" xr:uid="{E107E177-333B-47B4-9559-F7183577C492}"/>
    <cellStyle name="Comma 18 5 4" xfId="5816" xr:uid="{FAED3F56-8561-4FC3-9935-CA9B78C86F61}"/>
    <cellStyle name="Comma 18 5 4 2" xfId="21226" xr:uid="{07520B70-1465-48A8-9025-CB92DA11AC2C}"/>
    <cellStyle name="Comma 18 5 5" xfId="10959" xr:uid="{B906DC0D-E249-439A-A6DB-0AF162BF98A3}"/>
    <cellStyle name="Comma 18 5 5 2" xfId="26369" xr:uid="{E13E651D-C5BD-43F4-8E9F-831A49076C64}"/>
    <cellStyle name="Comma 18 5 6" xfId="16100" xr:uid="{BCD6E9C9-88FD-4729-9814-CC93578E978E}"/>
    <cellStyle name="Comma 18 6" xfId="1310" xr:uid="{2B020118-B6B9-4916-BD23-0B67313F7C14}"/>
    <cellStyle name="Comma 18 6 2" xfId="3878" xr:uid="{3014ADB4-7405-47DC-98D3-AF94EEE9E746}"/>
    <cellStyle name="Comma 18 6 2 2" xfId="9004" xr:uid="{9A0FD219-6220-47A1-8461-7794734AAF04}"/>
    <cellStyle name="Comma 18 6 2 2 2" xfId="24414" xr:uid="{82EE6DDA-D668-4BF4-80BC-32B452CB19F7}"/>
    <cellStyle name="Comma 18 6 2 3" xfId="14147" xr:uid="{2150DDB0-0AD2-4F83-A3E2-57FC44CB11AD}"/>
    <cellStyle name="Comma 18 6 2 3 2" xfId="29557" xr:uid="{420DF132-3C3A-4CFD-A4B6-9E0763F2525B}"/>
    <cellStyle name="Comma 18 6 2 4" xfId="19288" xr:uid="{52A06EEB-5B60-455F-8B16-2CEE141296D7}"/>
    <cellStyle name="Comma 18 6 3" xfId="6456" xr:uid="{22131A3D-CCCC-4696-94A9-ED2ADF96A093}"/>
    <cellStyle name="Comma 18 6 3 2" xfId="21866" xr:uid="{17365D90-25CF-4683-B8A3-F326E6C12BF0}"/>
    <cellStyle name="Comma 18 6 4" xfId="11599" xr:uid="{AEA888B1-03A1-4C43-80DC-BF060BC28DB1}"/>
    <cellStyle name="Comma 18 6 4 2" xfId="27009" xr:uid="{F5E3A5CD-E0E5-46CF-91FE-7E1A74D70E2F}"/>
    <cellStyle name="Comma 18 6 5" xfId="16740" xr:uid="{85A40A89-7F99-457E-9C4D-F6980347441F}"/>
    <cellStyle name="Comma 18 7" xfId="2628" xr:uid="{F52DF6BD-8200-4D68-B38A-A4AAC56216AB}"/>
    <cellStyle name="Comma 18 7 2" xfId="7754" xr:uid="{B494C28B-6154-4F9F-8CEC-27DD2C9C57F3}"/>
    <cellStyle name="Comma 18 7 2 2" xfId="23164" xr:uid="{A213A230-4232-46BB-844B-3AFEDB648E35}"/>
    <cellStyle name="Comma 18 7 3" xfId="12897" xr:uid="{2BFAA3AF-BA84-4045-9386-3842DE133DAD}"/>
    <cellStyle name="Comma 18 7 3 2" xfId="28307" xr:uid="{D7C85B2A-7EE1-4FD1-AF00-36E786878B95}"/>
    <cellStyle name="Comma 18 7 4" xfId="18038" xr:uid="{397BEABB-2914-4EBB-9180-41CC2FE389CD}"/>
    <cellStyle name="Comma 18 8" xfId="5206" xr:uid="{6183C5C3-9AF1-44DB-A18A-F2309CC20479}"/>
    <cellStyle name="Comma 18 8 2" xfId="20616" xr:uid="{C9FFB2EB-02EB-41B2-9A87-0D9AC65CD58A}"/>
    <cellStyle name="Comma 18 9" xfId="10349" xr:uid="{3C3A86A5-C698-4B45-AF4B-796DE73DAFC0}"/>
    <cellStyle name="Comma 18 9 2" xfId="25759" xr:uid="{886BFE2F-EDBB-4E2F-B6E7-67007F72403C}"/>
    <cellStyle name="Comma 19" xfId="31" xr:uid="{D42E312C-06C8-409A-86D8-6AAA58E0C17C}"/>
    <cellStyle name="Comma 19 10" xfId="15473" xr:uid="{044D5E30-97DD-463B-A54C-73F42511693B}"/>
    <cellStyle name="Comma 19 2" xfId="110" xr:uid="{D2AAC002-AA03-4C81-A769-FAFB42081BA3}"/>
    <cellStyle name="Comma 19 2 2" xfId="253" xr:uid="{C2CF65FE-4674-4EEC-AD76-F49B40C7D275}"/>
    <cellStyle name="Comma 19 2 2 2" xfId="549" xr:uid="{9AA06535-C807-48F5-A8B5-1092F854BF76}"/>
    <cellStyle name="Comma 19 2 2 2 2" xfId="1161" xr:uid="{3772CF72-11E0-4F2A-8582-C0CE004E36D2}"/>
    <cellStyle name="Comma 19 2 2 2 2 2" xfId="2413" xr:uid="{A3B58E09-A93B-4E82-A466-C3FB6F00A722}"/>
    <cellStyle name="Comma 19 2 2 2 2 2 2" xfId="4981" xr:uid="{EF284A90-271C-47E2-9896-F25EC6908F47}"/>
    <cellStyle name="Comma 19 2 2 2 2 2 2 2" xfId="10107" xr:uid="{403E630B-F021-4BE3-B9BD-0BF285498DC0}"/>
    <cellStyle name="Comma 19 2 2 2 2 2 2 2 2" xfId="25517" xr:uid="{295E1288-28CE-45CE-8460-AA08BDB15BDE}"/>
    <cellStyle name="Comma 19 2 2 2 2 2 2 3" xfId="15250" xr:uid="{F3BF000F-2C46-41E0-8E5E-60FDC0D54611}"/>
    <cellStyle name="Comma 19 2 2 2 2 2 2 3 2" xfId="30660" xr:uid="{D64F76F3-622F-43FB-B489-A4FB745A9D12}"/>
    <cellStyle name="Comma 19 2 2 2 2 2 2 4" xfId="20391" xr:uid="{1474DB8C-AFC9-4C42-82B7-C8FDC45DAD1B}"/>
    <cellStyle name="Comma 19 2 2 2 2 2 3" xfId="7559" xr:uid="{FB0BA43D-983A-4C68-B7BF-E44AB412BB84}"/>
    <cellStyle name="Comma 19 2 2 2 2 2 3 2" xfId="22969" xr:uid="{250DBD5A-0F8C-4845-A1D1-90521698331D}"/>
    <cellStyle name="Comma 19 2 2 2 2 2 4" xfId="12702" xr:uid="{5BC187A4-7641-4E17-B771-FCA99665C2B7}"/>
    <cellStyle name="Comma 19 2 2 2 2 2 4 2" xfId="28112" xr:uid="{06BB7328-4081-429F-A0F9-9A45FA285A47}"/>
    <cellStyle name="Comma 19 2 2 2 2 2 5" xfId="17843" xr:uid="{836C839C-9F40-403C-8956-AE9B1D1B2614}"/>
    <cellStyle name="Comma 19 2 2 2 2 3" xfId="3730" xr:uid="{291DBBBD-57B1-4D67-ABC0-52ECFA56395A}"/>
    <cellStyle name="Comma 19 2 2 2 2 3 2" xfId="8856" xr:uid="{2C169F55-58BB-4251-8CA4-8B8FB2000C9C}"/>
    <cellStyle name="Comma 19 2 2 2 2 3 2 2" xfId="24266" xr:uid="{2B19BF2C-91C5-4469-8485-70FFBBA34B2E}"/>
    <cellStyle name="Comma 19 2 2 2 2 3 3" xfId="13999" xr:uid="{23918493-E1A7-4335-8698-A9CBFB98984C}"/>
    <cellStyle name="Comma 19 2 2 2 2 3 3 2" xfId="29409" xr:uid="{A4B2EFFA-3AD9-457A-9120-2818C9185D78}"/>
    <cellStyle name="Comma 19 2 2 2 2 3 4" xfId="19140" xr:uid="{C6715F52-0129-462E-859D-BEB4B5008811}"/>
    <cellStyle name="Comma 19 2 2 2 2 4" xfId="6308" xr:uid="{BACD17B4-6B5A-4A15-AA53-7A30F1A6FCA9}"/>
    <cellStyle name="Comma 19 2 2 2 2 4 2" xfId="21718" xr:uid="{C6479B68-6EAA-4FFC-ABC9-D57FDF362A33}"/>
    <cellStyle name="Comma 19 2 2 2 2 5" xfId="11451" xr:uid="{DCEB627E-7066-48A2-A25C-6FC9268BA043}"/>
    <cellStyle name="Comma 19 2 2 2 2 5 2" xfId="26861" xr:uid="{7550FE0E-F31A-43A1-8A36-72325035B902}"/>
    <cellStyle name="Comma 19 2 2 2 2 6" xfId="16592" xr:uid="{9B59ED59-995D-42FB-87E5-6943033206FA}"/>
    <cellStyle name="Comma 19 2 2 2 3" xfId="1802" xr:uid="{6C9078C1-000A-4472-9BE7-EB068B7E0070}"/>
    <cellStyle name="Comma 19 2 2 2 3 2" xfId="4370" xr:uid="{193B53EE-BF5C-4F9D-8386-42D4A8B3B69D}"/>
    <cellStyle name="Comma 19 2 2 2 3 2 2" xfId="9496" xr:uid="{0BF2D41B-070F-4470-8D91-3DDD54A8A525}"/>
    <cellStyle name="Comma 19 2 2 2 3 2 2 2" xfId="24906" xr:uid="{C088F4BD-22EA-447D-8A0C-521630878371}"/>
    <cellStyle name="Comma 19 2 2 2 3 2 3" xfId="14639" xr:uid="{D63D59D1-CB69-4D12-9DD9-FE0C464CB4BD}"/>
    <cellStyle name="Comma 19 2 2 2 3 2 3 2" xfId="30049" xr:uid="{13228C48-2B81-48EF-94BB-303C5873C57C}"/>
    <cellStyle name="Comma 19 2 2 2 3 2 4" xfId="19780" xr:uid="{69D54845-482A-4EBA-B842-8C7B20638EDA}"/>
    <cellStyle name="Comma 19 2 2 2 3 3" xfId="6948" xr:uid="{C4D3814E-9D92-479C-80F6-52F9438014C9}"/>
    <cellStyle name="Comma 19 2 2 2 3 3 2" xfId="22358" xr:uid="{93C7389B-75AE-4C36-8F1C-18F77EA32B89}"/>
    <cellStyle name="Comma 19 2 2 2 3 4" xfId="12091" xr:uid="{BCE09DF3-84F4-4688-8B72-B102F33436B7}"/>
    <cellStyle name="Comma 19 2 2 2 3 4 2" xfId="27501" xr:uid="{D5E0DD8F-56E9-4EC6-A48D-E65CD546C3D2}"/>
    <cellStyle name="Comma 19 2 2 2 3 5" xfId="17232" xr:uid="{68369DEA-3230-444C-88EC-8783B4DB9CD5}"/>
    <cellStyle name="Comma 19 2 2 2 4" xfId="3119" xr:uid="{CB38C015-5CEF-4B5A-8B1F-E770F3EA68D7}"/>
    <cellStyle name="Comma 19 2 2 2 4 2" xfId="8245" xr:uid="{5D56FBCC-7654-472A-80F9-BE523A17B521}"/>
    <cellStyle name="Comma 19 2 2 2 4 2 2" xfId="23655" xr:uid="{86849068-2C77-47D4-B2C4-2C9939980A62}"/>
    <cellStyle name="Comma 19 2 2 2 4 3" xfId="13388" xr:uid="{71918B48-36D9-44E8-922B-9FE3853F6480}"/>
    <cellStyle name="Comma 19 2 2 2 4 3 2" xfId="28798" xr:uid="{03E3111F-9239-4E29-A370-7F37C7F4B13F}"/>
    <cellStyle name="Comma 19 2 2 2 4 4" xfId="18529" xr:uid="{C43B7130-0F3B-4167-9427-693957348504}"/>
    <cellStyle name="Comma 19 2 2 2 5" xfId="5697" xr:uid="{6447405A-0F5C-4FB9-A913-497C6639004D}"/>
    <cellStyle name="Comma 19 2 2 2 5 2" xfId="21107" xr:uid="{15AC3147-E76D-4B91-B12C-529DBDF3978B}"/>
    <cellStyle name="Comma 19 2 2 2 6" xfId="10840" xr:uid="{313D7ADD-688C-46AC-8731-7A9D79F96389}"/>
    <cellStyle name="Comma 19 2 2 2 6 2" xfId="26250" xr:uid="{99F83015-8291-4BEB-9ABD-975419BA1700}"/>
    <cellStyle name="Comma 19 2 2 2 7" xfId="15981" xr:uid="{542D3ABC-A713-49A2-A887-5BE040D327E4}"/>
    <cellStyle name="Comma 19 2 2 3" xfId="866" xr:uid="{37C194EA-D131-4A42-989E-3B04259B64B0}"/>
    <cellStyle name="Comma 19 2 2 3 2" xfId="2118" xr:uid="{DEFB17DD-3265-4C6B-9A92-412047E00446}"/>
    <cellStyle name="Comma 19 2 2 3 2 2" xfId="4686" xr:uid="{279E7BE7-A7C6-4851-A4BE-AA2D9D7D56E5}"/>
    <cellStyle name="Comma 19 2 2 3 2 2 2" xfId="9812" xr:uid="{6A44F41D-950C-4628-8C3F-CE8BCCE7CA9E}"/>
    <cellStyle name="Comma 19 2 2 3 2 2 2 2" xfId="25222" xr:uid="{6E5D7EF0-AA87-46FC-BF28-0C1687E8ADF8}"/>
    <cellStyle name="Comma 19 2 2 3 2 2 3" xfId="14955" xr:uid="{D338B950-5B1C-4025-8ED0-1CBE5B454E33}"/>
    <cellStyle name="Comma 19 2 2 3 2 2 3 2" xfId="30365" xr:uid="{313A3D49-0817-4C36-8F0D-D3CD5AF61700}"/>
    <cellStyle name="Comma 19 2 2 3 2 2 4" xfId="20096" xr:uid="{0F6E4778-6076-4252-9E75-70304A9E0F76}"/>
    <cellStyle name="Comma 19 2 2 3 2 3" xfId="7264" xr:uid="{25FC263A-00D2-4D6B-9A0B-44AF5248AC6D}"/>
    <cellStyle name="Comma 19 2 2 3 2 3 2" xfId="22674" xr:uid="{17F5A9EC-2B72-436C-8ED3-8754546E01D8}"/>
    <cellStyle name="Comma 19 2 2 3 2 4" xfId="12407" xr:uid="{31CFF6BC-8883-4930-AF86-79A750639240}"/>
    <cellStyle name="Comma 19 2 2 3 2 4 2" xfId="27817" xr:uid="{39A22814-959E-4F40-8C3A-0A5C8ACC1736}"/>
    <cellStyle name="Comma 19 2 2 3 2 5" xfId="17548" xr:uid="{936856A7-0587-4854-B4D0-399214D71C36}"/>
    <cellStyle name="Comma 19 2 2 3 3" xfId="3435" xr:uid="{A620BDC6-848E-45DF-950B-2012A2C3C537}"/>
    <cellStyle name="Comma 19 2 2 3 3 2" xfId="8561" xr:uid="{459C4FAE-EEEF-4ACF-9DCE-FDD42E521267}"/>
    <cellStyle name="Comma 19 2 2 3 3 2 2" xfId="23971" xr:uid="{2F82BF3F-A2FE-4804-8C44-4EED0BA946D9}"/>
    <cellStyle name="Comma 19 2 2 3 3 3" xfId="13704" xr:uid="{55E167E6-6035-48C7-BA77-9064C7A4E7F7}"/>
    <cellStyle name="Comma 19 2 2 3 3 3 2" xfId="29114" xr:uid="{F72C7551-872C-4188-8F9E-FEDD1E8DA53A}"/>
    <cellStyle name="Comma 19 2 2 3 3 4" xfId="18845" xr:uid="{2120091A-48F7-4ABB-B5AF-BA4D42B5BE12}"/>
    <cellStyle name="Comma 19 2 2 3 4" xfId="6013" xr:uid="{07ABF8E4-6E98-4309-A509-34F46B63C3C7}"/>
    <cellStyle name="Comma 19 2 2 3 4 2" xfId="21423" xr:uid="{57E2BEEA-E011-49FD-9FD6-907A0B573943}"/>
    <cellStyle name="Comma 19 2 2 3 5" xfId="11156" xr:uid="{C6BCBDBB-3F3F-40EA-908D-9524D68A6FF0}"/>
    <cellStyle name="Comma 19 2 2 3 5 2" xfId="26566" xr:uid="{EE3BE05A-DA20-45CE-9503-B4FAE991EBF3}"/>
    <cellStyle name="Comma 19 2 2 3 6" xfId="16297" xr:uid="{A2DD6CE2-8B36-459B-9F59-06E90C846123}"/>
    <cellStyle name="Comma 19 2 2 4" xfId="1507" xr:uid="{1A481336-D6A3-4885-BF0E-3FFE712A1826}"/>
    <cellStyle name="Comma 19 2 2 4 2" xfId="4075" xr:uid="{63043DC7-2FF0-42AF-BE56-5775FA0C6847}"/>
    <cellStyle name="Comma 19 2 2 4 2 2" xfId="9201" xr:uid="{52EC9BA5-6A70-4CD2-A723-6D93DF22D1CE}"/>
    <cellStyle name="Comma 19 2 2 4 2 2 2" xfId="24611" xr:uid="{2131A1A5-7ECA-41B2-B205-5E9BDB9361FF}"/>
    <cellStyle name="Comma 19 2 2 4 2 3" xfId="14344" xr:uid="{2A94F734-F31E-4BCB-B7FA-F392E64618E1}"/>
    <cellStyle name="Comma 19 2 2 4 2 3 2" xfId="29754" xr:uid="{E0ECBF28-2D86-4FAB-8444-05D6E92A18EA}"/>
    <cellStyle name="Comma 19 2 2 4 2 4" xfId="19485" xr:uid="{910D05F2-9FFB-49DF-900F-E2761FD6B833}"/>
    <cellStyle name="Comma 19 2 2 4 3" xfId="6653" xr:uid="{3525B881-6D5D-4447-AD60-1694CA4CB4C5}"/>
    <cellStyle name="Comma 19 2 2 4 3 2" xfId="22063" xr:uid="{392F51AB-96C6-4CB4-9417-DECA4C12C051}"/>
    <cellStyle name="Comma 19 2 2 4 4" xfId="11796" xr:uid="{43B23978-582E-4B01-9E08-D1CB85E15078}"/>
    <cellStyle name="Comma 19 2 2 4 4 2" xfId="27206" xr:uid="{EDA76913-B51E-49F2-BA81-94A6D694285C}"/>
    <cellStyle name="Comma 19 2 2 4 5" xfId="16937" xr:uid="{DE388458-2CDF-4161-BBC0-5E29B45DCBAB}"/>
    <cellStyle name="Comma 19 2 2 5" xfId="2824" xr:uid="{5AAA9F36-0C48-4680-96F7-1403D5674FE6}"/>
    <cellStyle name="Comma 19 2 2 5 2" xfId="7950" xr:uid="{21CCFBD4-E4AB-40C8-BFD6-95FE2764E5A5}"/>
    <cellStyle name="Comma 19 2 2 5 2 2" xfId="23360" xr:uid="{9B375ADB-085C-49D1-8C42-C8C7D7B139F4}"/>
    <cellStyle name="Comma 19 2 2 5 3" xfId="13093" xr:uid="{79CB7C3D-B3F7-4CAE-9A2D-87EEC7B1001D}"/>
    <cellStyle name="Comma 19 2 2 5 3 2" xfId="28503" xr:uid="{77D235E9-AC6F-4AEC-8F04-EAE2284E85C4}"/>
    <cellStyle name="Comma 19 2 2 5 4" xfId="18234" xr:uid="{0D9BC2FB-C86F-4C91-810A-CDC2A1C60913}"/>
    <cellStyle name="Comma 19 2 2 6" xfId="5402" xr:uid="{85246720-B211-44DC-B17C-767C79AF4EE3}"/>
    <cellStyle name="Comma 19 2 2 6 2" xfId="20812" xr:uid="{170877C4-7BDA-4E73-8DC5-7099435E44E5}"/>
    <cellStyle name="Comma 19 2 2 7" xfId="10545" xr:uid="{0F97ABC6-70C8-4A65-99EF-E6EE648C71C5}"/>
    <cellStyle name="Comma 19 2 2 7 2" xfId="25955" xr:uid="{71BD9C1A-A3B9-4580-93FB-B6B725D2DAD4}"/>
    <cellStyle name="Comma 19 2 2 8" xfId="15686" xr:uid="{71B80A14-0D68-4D23-A82B-69D41B3B34F6}"/>
    <cellStyle name="Comma 19 2 3" xfId="407" xr:uid="{7C1F5AAF-2580-4B9A-8258-7E2D60D5336A}"/>
    <cellStyle name="Comma 19 2 3 2" xfId="1019" xr:uid="{95DD85EB-E713-4269-BB16-2D270E3893EE}"/>
    <cellStyle name="Comma 19 2 3 2 2" xfId="2271" xr:uid="{D22016D6-F0AB-492C-BC75-454B97931455}"/>
    <cellStyle name="Comma 19 2 3 2 2 2" xfId="4839" xr:uid="{88A1F123-8835-4817-B20B-DA28BEE5F636}"/>
    <cellStyle name="Comma 19 2 3 2 2 2 2" xfId="9965" xr:uid="{FC04DD12-02EA-4DFA-8856-31B32D4CF6DD}"/>
    <cellStyle name="Comma 19 2 3 2 2 2 2 2" xfId="25375" xr:uid="{EC4ACA15-89F0-4922-8375-DE19E1FE216B}"/>
    <cellStyle name="Comma 19 2 3 2 2 2 3" xfId="15108" xr:uid="{05CEB562-52B0-4865-8541-C95C287B614D}"/>
    <cellStyle name="Comma 19 2 3 2 2 2 3 2" xfId="30518" xr:uid="{1C69E2EB-CC6A-4372-A62A-BB1EA4E83936}"/>
    <cellStyle name="Comma 19 2 3 2 2 2 4" xfId="20249" xr:uid="{095D62A7-3D9F-4E29-9C5C-B8BC03CE4859}"/>
    <cellStyle name="Comma 19 2 3 2 2 3" xfId="7417" xr:uid="{E9107958-98AE-40DC-995E-D54C19488C28}"/>
    <cellStyle name="Comma 19 2 3 2 2 3 2" xfId="22827" xr:uid="{6A573726-B8DD-429E-9D0B-03F0225AA491}"/>
    <cellStyle name="Comma 19 2 3 2 2 4" xfId="12560" xr:uid="{F23A99B8-37A8-433C-A643-617B7BB448F1}"/>
    <cellStyle name="Comma 19 2 3 2 2 4 2" xfId="27970" xr:uid="{528A812E-43CB-44EF-9D22-E84067A0965C}"/>
    <cellStyle name="Comma 19 2 3 2 2 5" xfId="17701" xr:uid="{0758445F-AE1A-4509-9F4D-B4DFD4D21C31}"/>
    <cellStyle name="Comma 19 2 3 2 3" xfId="3588" xr:uid="{5FC41D5D-43B5-4010-9544-D94CBE93AF26}"/>
    <cellStyle name="Comma 19 2 3 2 3 2" xfId="8714" xr:uid="{CEFC3CA2-3AEA-4476-AAD2-A49E8E51A89F}"/>
    <cellStyle name="Comma 19 2 3 2 3 2 2" xfId="24124" xr:uid="{C73C6663-E4A0-4422-9F87-2344BB1D6E2B}"/>
    <cellStyle name="Comma 19 2 3 2 3 3" xfId="13857" xr:uid="{3BD747F2-8B63-4B80-8882-345855E363CE}"/>
    <cellStyle name="Comma 19 2 3 2 3 3 2" xfId="29267" xr:uid="{235FEB1D-1013-45D6-9935-E17B6957808A}"/>
    <cellStyle name="Comma 19 2 3 2 3 4" xfId="18998" xr:uid="{7D0A6A81-5BEC-4A6C-A825-3D832EA376E7}"/>
    <cellStyle name="Comma 19 2 3 2 4" xfId="6166" xr:uid="{85924934-1738-4408-825B-93E8E330FD2B}"/>
    <cellStyle name="Comma 19 2 3 2 4 2" xfId="21576" xr:uid="{3DE7527D-52DA-4DD1-9196-3DFB42B15FD8}"/>
    <cellStyle name="Comma 19 2 3 2 5" xfId="11309" xr:uid="{0D124D59-857D-42E7-A21D-6843D547460B}"/>
    <cellStyle name="Comma 19 2 3 2 5 2" xfId="26719" xr:uid="{C2E85BE9-6834-40C4-9E66-DD27294B8BD7}"/>
    <cellStyle name="Comma 19 2 3 2 6" xfId="16450" xr:uid="{694BF077-2AFA-4579-AFFD-B5BEBD7FFB2A}"/>
    <cellStyle name="Comma 19 2 3 3" xfId="1660" xr:uid="{B29A37C2-C155-4879-B3C3-517C9009EF55}"/>
    <cellStyle name="Comma 19 2 3 3 2" xfId="4228" xr:uid="{36339E2F-99EC-4F9F-ABA0-87DCF4DDFB61}"/>
    <cellStyle name="Comma 19 2 3 3 2 2" xfId="9354" xr:uid="{DC9C893E-1C8A-4EBC-81AA-C7447FEB07C5}"/>
    <cellStyle name="Comma 19 2 3 3 2 2 2" xfId="24764" xr:uid="{88C410B5-8FA0-4A10-8C29-AAFCB4FA5E6F}"/>
    <cellStyle name="Comma 19 2 3 3 2 3" xfId="14497" xr:uid="{9D9079D7-E5C9-4689-9E0F-6C82B0FD3B82}"/>
    <cellStyle name="Comma 19 2 3 3 2 3 2" xfId="29907" xr:uid="{3B82B725-6638-4BFB-8984-F4009C712202}"/>
    <cellStyle name="Comma 19 2 3 3 2 4" xfId="19638" xr:uid="{9AF3A9D8-D083-439A-8CFC-8D817C007900}"/>
    <cellStyle name="Comma 19 2 3 3 3" xfId="6806" xr:uid="{1287AAE9-2534-40C5-9910-728FCF664ACD}"/>
    <cellStyle name="Comma 19 2 3 3 3 2" xfId="22216" xr:uid="{60853EF8-7A03-458F-AF36-5FD901EE16CC}"/>
    <cellStyle name="Comma 19 2 3 3 4" xfId="11949" xr:uid="{88E83F7A-EBC7-42C2-A132-E385833C817D}"/>
    <cellStyle name="Comma 19 2 3 3 4 2" xfId="27359" xr:uid="{6FBE1C93-105E-4B17-86F6-1B81C47C184E}"/>
    <cellStyle name="Comma 19 2 3 3 5" xfId="17090" xr:uid="{CE45F470-DE1D-4AD2-9810-6308A81C91F6}"/>
    <cellStyle name="Comma 19 2 3 4" xfId="2977" xr:uid="{0DFAD26F-7161-4344-ABF4-189F8405C02F}"/>
    <cellStyle name="Comma 19 2 3 4 2" xfId="8103" xr:uid="{B1F5E7EB-2846-4D7D-BDF1-D5497C28F496}"/>
    <cellStyle name="Comma 19 2 3 4 2 2" xfId="23513" xr:uid="{49D5AAA2-1A4A-49A2-884B-3BA5C046CEF4}"/>
    <cellStyle name="Comma 19 2 3 4 3" xfId="13246" xr:uid="{31D1C06D-5D11-466A-8687-A5A477A3FF9E}"/>
    <cellStyle name="Comma 19 2 3 4 3 2" xfId="28656" xr:uid="{21CC8650-7CA7-4C1B-A0AD-607F0D063622}"/>
    <cellStyle name="Comma 19 2 3 4 4" xfId="18387" xr:uid="{D6AA8F18-6574-4530-81C6-F710E9860EBA}"/>
    <cellStyle name="Comma 19 2 3 5" xfId="5555" xr:uid="{C3F4BE35-7F01-4A1E-8F28-0281A2B49601}"/>
    <cellStyle name="Comma 19 2 3 5 2" xfId="20965" xr:uid="{D06EF720-3474-434D-A3FB-026CF1D2CCBC}"/>
    <cellStyle name="Comma 19 2 3 6" xfId="10698" xr:uid="{50D05853-DB2B-4CB7-A501-78A3E6CA6AB2}"/>
    <cellStyle name="Comma 19 2 3 6 2" xfId="26108" xr:uid="{FC48ECF2-0386-4712-9B2A-453173C623EE}"/>
    <cellStyle name="Comma 19 2 3 7" xfId="15839" xr:uid="{E9FFD6E5-B2C1-4D94-8DF2-9CD630861FE9}"/>
    <cellStyle name="Comma 19 2 4" xfId="724" xr:uid="{7B7F7EED-6A8C-4F11-B30C-9CF410FC9871}"/>
    <cellStyle name="Comma 19 2 4 2" xfId="1976" xr:uid="{78F1CD68-618E-4AB4-9316-F04D9E3521FD}"/>
    <cellStyle name="Comma 19 2 4 2 2" xfId="4544" xr:uid="{4C161A26-B27E-4061-815B-C92C51301B53}"/>
    <cellStyle name="Comma 19 2 4 2 2 2" xfId="9670" xr:uid="{6AB138BD-D6BF-439D-B069-9AD7B537A2D7}"/>
    <cellStyle name="Comma 19 2 4 2 2 2 2" xfId="25080" xr:uid="{82B368F0-57BE-40D3-8CA5-27CB3864706A}"/>
    <cellStyle name="Comma 19 2 4 2 2 3" xfId="14813" xr:uid="{8C7A05EB-ED70-4138-9745-40C81D9614FD}"/>
    <cellStyle name="Comma 19 2 4 2 2 3 2" xfId="30223" xr:uid="{7F383671-C712-4238-9CD4-0F4031BE833C}"/>
    <cellStyle name="Comma 19 2 4 2 2 4" xfId="19954" xr:uid="{793578DA-1331-4331-9E77-39D957AD8288}"/>
    <cellStyle name="Comma 19 2 4 2 3" xfId="7122" xr:uid="{CBDD57DE-9BC7-44D9-B902-E4423FB801BC}"/>
    <cellStyle name="Comma 19 2 4 2 3 2" xfId="22532" xr:uid="{EC48417E-9E52-430C-B016-B85EC26D7F09}"/>
    <cellStyle name="Comma 19 2 4 2 4" xfId="12265" xr:uid="{181066BE-79E2-4776-AE93-EE36A325FB8C}"/>
    <cellStyle name="Comma 19 2 4 2 4 2" xfId="27675" xr:uid="{F1F5D082-C78B-4F11-928A-A35E0A9EAEEA}"/>
    <cellStyle name="Comma 19 2 4 2 5" xfId="17406" xr:uid="{C77EE1DA-BA48-48F1-A0B0-A10846789B2D}"/>
    <cellStyle name="Comma 19 2 4 3" xfId="3293" xr:uid="{CC18239B-3519-4C49-A170-85061300EEF5}"/>
    <cellStyle name="Comma 19 2 4 3 2" xfId="8419" xr:uid="{D79312AB-5482-430A-87B5-EAAD55C0E2F4}"/>
    <cellStyle name="Comma 19 2 4 3 2 2" xfId="23829" xr:uid="{A9DEC3B6-27F3-41A0-8DEB-6D253DBFF2D0}"/>
    <cellStyle name="Comma 19 2 4 3 3" xfId="13562" xr:uid="{91E5248C-7E93-4B60-AC70-A92F2D3ABEF3}"/>
    <cellStyle name="Comma 19 2 4 3 3 2" xfId="28972" xr:uid="{2B099728-01AC-40A3-B27B-133F750724AE}"/>
    <cellStyle name="Comma 19 2 4 3 4" xfId="18703" xr:uid="{EB950410-BEEC-4915-AF52-E6891A9E610C}"/>
    <cellStyle name="Comma 19 2 4 4" xfId="5871" xr:uid="{3BDA6841-A943-46A2-AE96-62329999ED5D}"/>
    <cellStyle name="Comma 19 2 4 4 2" xfId="21281" xr:uid="{654805AE-7121-41C3-B587-0093B45FD5F9}"/>
    <cellStyle name="Comma 19 2 4 5" xfId="11014" xr:uid="{BA47F261-8268-471C-A877-B75E9AD3B9B8}"/>
    <cellStyle name="Comma 19 2 4 5 2" xfId="26424" xr:uid="{08056C02-DF6E-48AA-A327-65F67BD49B42}"/>
    <cellStyle name="Comma 19 2 4 6" xfId="16155" xr:uid="{F9191270-DAC8-410E-B474-21E1E5D7566E}"/>
    <cellStyle name="Comma 19 2 5" xfId="1365" xr:uid="{BE15BD5C-780E-4C6F-9BF0-A5DDD62BED5D}"/>
    <cellStyle name="Comma 19 2 5 2" xfId="3933" xr:uid="{353BB0E7-D0FA-4BE2-A2D1-D7BD2C39364B}"/>
    <cellStyle name="Comma 19 2 5 2 2" xfId="9059" xr:uid="{7D677EA7-B433-4352-AC3C-4891010D4111}"/>
    <cellStyle name="Comma 19 2 5 2 2 2" xfId="24469" xr:uid="{AD9F4AA8-70EB-4CF2-989C-17944E32E64F}"/>
    <cellStyle name="Comma 19 2 5 2 3" xfId="14202" xr:uid="{848C54EE-DEED-451D-B94B-7034BB05CB51}"/>
    <cellStyle name="Comma 19 2 5 2 3 2" xfId="29612" xr:uid="{14DCC83A-FEF5-4F64-B072-B06AA9C751C2}"/>
    <cellStyle name="Comma 19 2 5 2 4" xfId="19343" xr:uid="{ACA57A6A-E705-4B07-BF15-0BE48646585E}"/>
    <cellStyle name="Comma 19 2 5 3" xfId="6511" xr:uid="{73BA8A7E-E8FB-49FB-9573-66B711BB1134}"/>
    <cellStyle name="Comma 19 2 5 3 2" xfId="21921" xr:uid="{D8524846-8DD6-47C3-B9AD-DF9F5515A5C6}"/>
    <cellStyle name="Comma 19 2 5 4" xfId="11654" xr:uid="{ED5CBACC-AF05-491D-96CD-5EC518C29D1B}"/>
    <cellStyle name="Comma 19 2 5 4 2" xfId="27064" xr:uid="{E6587F59-2BCC-4E7D-B8D0-36F5E7DC508B}"/>
    <cellStyle name="Comma 19 2 5 5" xfId="16795" xr:uid="{CA24E2E3-05C4-4916-882B-07D96FCD27CD}"/>
    <cellStyle name="Comma 19 2 6" xfId="2682" xr:uid="{B1D9A5AF-C034-4355-AD86-5FFE5C2E679F}"/>
    <cellStyle name="Comma 19 2 6 2" xfId="7808" xr:uid="{981713A9-264C-4DC0-B18E-FADF2D335178}"/>
    <cellStyle name="Comma 19 2 6 2 2" xfId="23218" xr:uid="{E67164A9-5132-400C-8CBE-5584030A294D}"/>
    <cellStyle name="Comma 19 2 6 3" xfId="12951" xr:uid="{4F9C4874-C790-4A2A-8416-96A18E36490A}"/>
    <cellStyle name="Comma 19 2 6 3 2" xfId="28361" xr:uid="{0D441B57-F979-4429-B9A3-BB6CD392A328}"/>
    <cellStyle name="Comma 19 2 6 4" xfId="18092" xr:uid="{7852A8A2-C354-4CD1-8E4F-10FB6AD95123}"/>
    <cellStyle name="Comma 19 2 7" xfId="5260" xr:uid="{907CCB97-5319-4D43-A81C-E49D779A68FC}"/>
    <cellStyle name="Comma 19 2 7 2" xfId="20670" xr:uid="{660A50B3-045A-475A-B453-53AC0D7E9E7E}"/>
    <cellStyle name="Comma 19 2 8" xfId="10403" xr:uid="{A5286653-E231-43BA-8B8F-EBBAC11DA920}"/>
    <cellStyle name="Comma 19 2 8 2" xfId="25813" xr:uid="{141C5964-EDB4-4B8D-9982-6DB3ADC7F651}"/>
    <cellStyle name="Comma 19 2 9" xfId="15544" xr:uid="{91338761-E7D5-4CE7-8D4F-754EF2C3DA2A}"/>
    <cellStyle name="Comma 19 3" xfId="180" xr:uid="{DB46536F-3941-4E0C-A641-905488783599}"/>
    <cellStyle name="Comma 19 3 2" xfId="477" xr:uid="{52E3B6DB-ED66-46F4-90E7-A572EEAC1E9B}"/>
    <cellStyle name="Comma 19 3 2 2" xfId="1089" xr:uid="{FE9FBE59-12D1-487C-8D20-673CC459CF00}"/>
    <cellStyle name="Comma 19 3 2 2 2" xfId="2341" xr:uid="{C945025B-1970-43C1-B085-E7B5D11E4535}"/>
    <cellStyle name="Comma 19 3 2 2 2 2" xfId="4909" xr:uid="{927D2158-BCAB-4783-942A-3E03FDF5EE7A}"/>
    <cellStyle name="Comma 19 3 2 2 2 2 2" xfId="10035" xr:uid="{4C9F06C7-AF2A-4DF1-B9DF-9A00D3A4590F}"/>
    <cellStyle name="Comma 19 3 2 2 2 2 2 2" xfId="25445" xr:uid="{941FC6E7-9186-45F7-AD8E-C31212771A96}"/>
    <cellStyle name="Comma 19 3 2 2 2 2 3" xfId="15178" xr:uid="{030B29F5-A171-407C-84F2-BD0CF8F1B155}"/>
    <cellStyle name="Comma 19 3 2 2 2 2 3 2" xfId="30588" xr:uid="{A053CF70-EF08-4EE2-AC26-CBEB61F643B2}"/>
    <cellStyle name="Comma 19 3 2 2 2 2 4" xfId="20319" xr:uid="{C6710FBC-C4C7-4BA0-B2E7-3152B243CF0D}"/>
    <cellStyle name="Comma 19 3 2 2 2 3" xfId="7487" xr:uid="{F7F9B2F9-CDD8-4E7A-BCE4-2B9B8E79C0A6}"/>
    <cellStyle name="Comma 19 3 2 2 2 3 2" xfId="22897" xr:uid="{14BFA3D7-E676-4939-9028-9A9677116C23}"/>
    <cellStyle name="Comma 19 3 2 2 2 4" xfId="12630" xr:uid="{B110F6F5-890C-4018-84B7-2DD049B75190}"/>
    <cellStyle name="Comma 19 3 2 2 2 4 2" xfId="28040" xr:uid="{F09D9FBA-A8AC-408B-A9FD-9049476A55FC}"/>
    <cellStyle name="Comma 19 3 2 2 2 5" xfId="17771" xr:uid="{7FFD9ADE-08D3-49F6-96B4-ED6F2553D643}"/>
    <cellStyle name="Comma 19 3 2 2 3" xfId="3658" xr:uid="{8B6BB7F7-E155-46AF-B70C-E1EEC1E003FE}"/>
    <cellStyle name="Comma 19 3 2 2 3 2" xfId="8784" xr:uid="{46ED8C65-008A-44AE-938D-DDC4AC50FF25}"/>
    <cellStyle name="Comma 19 3 2 2 3 2 2" xfId="24194" xr:uid="{8746C403-4483-45D7-A496-B5922C5A28A1}"/>
    <cellStyle name="Comma 19 3 2 2 3 3" xfId="13927" xr:uid="{515A7294-FCAB-4342-9E85-B4D95A21186D}"/>
    <cellStyle name="Comma 19 3 2 2 3 3 2" xfId="29337" xr:uid="{D2D3D5FE-54A9-4442-8982-CE2172370F65}"/>
    <cellStyle name="Comma 19 3 2 2 3 4" xfId="19068" xr:uid="{30A09596-06F7-4610-9FC2-04A0C217C83A}"/>
    <cellStyle name="Comma 19 3 2 2 4" xfId="6236" xr:uid="{9DC035C1-CE55-42AD-B0AB-E1B73AC2DA5E}"/>
    <cellStyle name="Comma 19 3 2 2 4 2" xfId="21646" xr:uid="{A175A610-50B1-4630-AD41-3FBE9CCD4F2A}"/>
    <cellStyle name="Comma 19 3 2 2 5" xfId="11379" xr:uid="{E7FCAE22-3F70-440A-BFDD-658D115FC966}"/>
    <cellStyle name="Comma 19 3 2 2 5 2" xfId="26789" xr:uid="{302F7F1D-C880-4F90-BC62-1799063C1F65}"/>
    <cellStyle name="Comma 19 3 2 2 6" xfId="16520" xr:uid="{F7B9F66F-DD7D-4173-83E5-64F24C0602F5}"/>
    <cellStyle name="Comma 19 3 2 3" xfId="1730" xr:uid="{F7A2B6D0-C003-4670-B7D7-BC07D3B1DEA2}"/>
    <cellStyle name="Comma 19 3 2 3 2" xfId="4298" xr:uid="{B9D9BC33-B6A7-4FB5-B120-3AEE04C35BAF}"/>
    <cellStyle name="Comma 19 3 2 3 2 2" xfId="9424" xr:uid="{5E84F0E3-325D-481D-82D8-5202AD0C6709}"/>
    <cellStyle name="Comma 19 3 2 3 2 2 2" xfId="24834" xr:uid="{2B3D47F7-75D3-4836-B754-F6A5823B0150}"/>
    <cellStyle name="Comma 19 3 2 3 2 3" xfId="14567" xr:uid="{E7235CC5-4D63-410D-AE0A-F462396F6F72}"/>
    <cellStyle name="Comma 19 3 2 3 2 3 2" xfId="29977" xr:uid="{B92F7F1A-CBA7-4106-AD72-36938C569B9A}"/>
    <cellStyle name="Comma 19 3 2 3 2 4" xfId="19708" xr:uid="{6A37835D-FCBD-422B-9570-85136D7A7101}"/>
    <cellStyle name="Comma 19 3 2 3 3" xfId="6876" xr:uid="{11BD10CF-1E23-48B7-B814-31DD3B965507}"/>
    <cellStyle name="Comma 19 3 2 3 3 2" xfId="22286" xr:uid="{9F8EC54C-3AE2-4ADE-BEA7-18EE8B57D068}"/>
    <cellStyle name="Comma 19 3 2 3 4" xfId="12019" xr:uid="{3C942222-AC09-49D6-AC82-F7AAF748B3A5}"/>
    <cellStyle name="Comma 19 3 2 3 4 2" xfId="27429" xr:uid="{19A8653A-DB83-4AE9-8634-6764B2547EA3}"/>
    <cellStyle name="Comma 19 3 2 3 5" xfId="17160" xr:uid="{C7C52AEB-B4B7-4EE8-890C-93A7BFA46AD4}"/>
    <cellStyle name="Comma 19 3 2 4" xfId="3047" xr:uid="{8DE9FE9F-3174-4310-AE96-C86317A7F3CA}"/>
    <cellStyle name="Comma 19 3 2 4 2" xfId="8173" xr:uid="{92FFEE47-98DC-4154-B47A-6019397931EF}"/>
    <cellStyle name="Comma 19 3 2 4 2 2" xfId="23583" xr:uid="{458EF4BA-589F-4DF7-B153-E0E9626AA3E5}"/>
    <cellStyle name="Comma 19 3 2 4 3" xfId="13316" xr:uid="{71CB6890-9991-495E-80C9-693CAA334C95}"/>
    <cellStyle name="Comma 19 3 2 4 3 2" xfId="28726" xr:uid="{87DD1793-5F42-4146-9CD0-4C233F0D18F5}"/>
    <cellStyle name="Comma 19 3 2 4 4" xfId="18457" xr:uid="{7463D6DF-3273-4050-AD72-5FC9ED89B5C6}"/>
    <cellStyle name="Comma 19 3 2 5" xfId="5625" xr:uid="{AA759C6D-3B86-4FB4-9811-C283782C8592}"/>
    <cellStyle name="Comma 19 3 2 5 2" xfId="21035" xr:uid="{7070A28C-EB9B-45ED-8D01-3A796FD14587}"/>
    <cellStyle name="Comma 19 3 2 6" xfId="10768" xr:uid="{E15A9C15-39E3-47EF-82E5-8D4A1C5353B5}"/>
    <cellStyle name="Comma 19 3 2 6 2" xfId="26178" xr:uid="{165DC86C-0D8D-43BA-9237-23C4428FF3F3}"/>
    <cellStyle name="Comma 19 3 2 7" xfId="15909" xr:uid="{24B9F1D8-633F-48D4-9044-C2471CBBC448}"/>
    <cellStyle name="Comma 19 3 3" xfId="794" xr:uid="{F0B8E93A-DEB5-4D9B-ACD4-20CFA7FD7681}"/>
    <cellStyle name="Comma 19 3 3 2" xfId="2046" xr:uid="{96013A8C-0E13-4817-A528-0144AAF5BD3C}"/>
    <cellStyle name="Comma 19 3 3 2 2" xfId="4614" xr:uid="{377D5628-4B5C-417B-BB0B-DC437B9C13DD}"/>
    <cellStyle name="Comma 19 3 3 2 2 2" xfId="9740" xr:uid="{462BEF43-49C4-4194-9DB6-3EC284C7DDE5}"/>
    <cellStyle name="Comma 19 3 3 2 2 2 2" xfId="25150" xr:uid="{57A84E24-603A-403D-9C98-FEEECDDA14E2}"/>
    <cellStyle name="Comma 19 3 3 2 2 3" xfId="14883" xr:uid="{A98E4912-ACDF-4B85-AAF6-EED87BE1D8EC}"/>
    <cellStyle name="Comma 19 3 3 2 2 3 2" xfId="30293" xr:uid="{0F185B60-3D51-4E3F-90EB-D2AA6318D65C}"/>
    <cellStyle name="Comma 19 3 3 2 2 4" xfId="20024" xr:uid="{36C0D242-9377-4116-B43A-BFA40A22774A}"/>
    <cellStyle name="Comma 19 3 3 2 3" xfId="7192" xr:uid="{44718F12-7BCB-4B15-AEEB-733E1C5A3556}"/>
    <cellStyle name="Comma 19 3 3 2 3 2" xfId="22602" xr:uid="{1B929201-BB17-4B77-B36F-470148EB27FF}"/>
    <cellStyle name="Comma 19 3 3 2 4" xfId="12335" xr:uid="{CEAA6689-A234-45D5-9302-B494E8343DE1}"/>
    <cellStyle name="Comma 19 3 3 2 4 2" xfId="27745" xr:uid="{1736AD18-388E-4A7B-B8C0-DA130E74BD67}"/>
    <cellStyle name="Comma 19 3 3 2 5" xfId="17476" xr:uid="{546DF448-03E3-4FC8-ACD4-C2FA753B466C}"/>
    <cellStyle name="Comma 19 3 3 3" xfId="3363" xr:uid="{168BF744-14B8-477C-A45E-7CFE01DF69FD}"/>
    <cellStyle name="Comma 19 3 3 3 2" xfId="8489" xr:uid="{6FA0A3AE-B130-4893-8E4E-9B0C35904FFF}"/>
    <cellStyle name="Comma 19 3 3 3 2 2" xfId="23899" xr:uid="{267D5761-95AF-4F5C-8721-85C90D484415}"/>
    <cellStyle name="Comma 19 3 3 3 3" xfId="13632" xr:uid="{65947AA3-34C5-4585-9F21-ED3CC16EE939}"/>
    <cellStyle name="Comma 19 3 3 3 3 2" xfId="29042" xr:uid="{B66FEB9A-04D7-44EA-9CFE-A4693FD16B6A}"/>
    <cellStyle name="Comma 19 3 3 3 4" xfId="18773" xr:uid="{BAA891E2-35A9-4E94-8F13-E89A364FB57A}"/>
    <cellStyle name="Comma 19 3 3 4" xfId="5941" xr:uid="{2D579040-D902-4B89-87B4-9E216028EAC9}"/>
    <cellStyle name="Comma 19 3 3 4 2" xfId="21351" xr:uid="{9F5867F6-F106-4692-822B-34B8F70B58B3}"/>
    <cellStyle name="Comma 19 3 3 5" xfId="11084" xr:uid="{A046C2E8-81CF-469C-821A-87427A0662B4}"/>
    <cellStyle name="Comma 19 3 3 5 2" xfId="26494" xr:uid="{BB0C03C4-8942-4B50-BED8-EC1797428F7D}"/>
    <cellStyle name="Comma 19 3 3 6" xfId="16225" xr:uid="{F43BD720-E91F-4EB7-8F7E-B9F986DA0654}"/>
    <cellStyle name="Comma 19 3 4" xfId="1435" xr:uid="{57B790CC-EE9F-406A-85BB-D4D0DB13F1DE}"/>
    <cellStyle name="Comma 19 3 4 2" xfId="4003" xr:uid="{387064F6-77C3-485F-BB71-C295C7FB9E40}"/>
    <cellStyle name="Comma 19 3 4 2 2" xfId="9129" xr:uid="{26F10B11-DE3C-4228-ACE1-8F5454C8AB00}"/>
    <cellStyle name="Comma 19 3 4 2 2 2" xfId="24539" xr:uid="{2D05380E-F0B3-4846-A547-A018881CFB6A}"/>
    <cellStyle name="Comma 19 3 4 2 3" xfId="14272" xr:uid="{BCC91712-5321-44E1-B858-AF32E3E2ED99}"/>
    <cellStyle name="Comma 19 3 4 2 3 2" xfId="29682" xr:uid="{64C7853F-D3E8-4753-9F43-AF2C5DBB3370}"/>
    <cellStyle name="Comma 19 3 4 2 4" xfId="19413" xr:uid="{E77A749E-2E3B-4C27-8707-E91A34441F4E}"/>
    <cellStyle name="Comma 19 3 4 3" xfId="6581" xr:uid="{796AE606-D9A2-4614-940A-229F18C15744}"/>
    <cellStyle name="Comma 19 3 4 3 2" xfId="21991" xr:uid="{3B1CC7DA-B84D-4780-BE3C-A4CBED081382}"/>
    <cellStyle name="Comma 19 3 4 4" xfId="11724" xr:uid="{00C92F98-993F-49A1-B867-30F006F29C93}"/>
    <cellStyle name="Comma 19 3 4 4 2" xfId="27134" xr:uid="{988D4BFD-E779-4099-9B38-1E6DF9066F0C}"/>
    <cellStyle name="Comma 19 3 4 5" xfId="16865" xr:uid="{D4187802-A2A2-4387-8CBC-BB9C17548007}"/>
    <cellStyle name="Comma 19 3 5" xfId="2752" xr:uid="{E15779E3-EAE6-451A-932A-0345E46E41ED}"/>
    <cellStyle name="Comma 19 3 5 2" xfId="7878" xr:uid="{E9105E63-7CAD-44B6-8896-FC5F64058E81}"/>
    <cellStyle name="Comma 19 3 5 2 2" xfId="23288" xr:uid="{56984A45-04C9-4D25-AB7D-3C02495E10BC}"/>
    <cellStyle name="Comma 19 3 5 3" xfId="13021" xr:uid="{5C16FF94-4683-4D63-A1EF-140B67498347}"/>
    <cellStyle name="Comma 19 3 5 3 2" xfId="28431" xr:uid="{2A2B8804-5771-4E7D-A729-FC2768D6F6C8}"/>
    <cellStyle name="Comma 19 3 5 4" xfId="18162" xr:uid="{994452E6-B0E0-4AF9-B563-514ECCB217C8}"/>
    <cellStyle name="Comma 19 3 6" xfId="5330" xr:uid="{D8BB91FE-8275-40DA-A1AF-D6DBD2A04DAA}"/>
    <cellStyle name="Comma 19 3 6 2" xfId="20740" xr:uid="{04C31EF3-61E5-4093-BE28-8E5F7FDBDB08}"/>
    <cellStyle name="Comma 19 3 7" xfId="10473" xr:uid="{39E8E346-94D9-49D7-92C0-27EA16FA267F}"/>
    <cellStyle name="Comma 19 3 7 2" xfId="25883" xr:uid="{7E102FE4-B5CF-4A81-B95E-24FB5B1DA32B}"/>
    <cellStyle name="Comma 19 3 8" xfId="15614" xr:uid="{8A86E783-9A20-4E11-B444-4F1B6ACDA7AC}"/>
    <cellStyle name="Comma 19 4" xfId="335" xr:uid="{519A0896-6BFA-40FB-9303-4AE9928A8E23}"/>
    <cellStyle name="Comma 19 4 2" xfId="947" xr:uid="{CFECF853-2D50-46B9-9E56-A1223323FBD5}"/>
    <cellStyle name="Comma 19 4 2 2" xfId="2199" xr:uid="{D8BDCBA0-D67D-4A19-8E1D-303637E2A242}"/>
    <cellStyle name="Comma 19 4 2 2 2" xfId="4767" xr:uid="{638D5A15-A799-4F6E-8571-0EF139346F14}"/>
    <cellStyle name="Comma 19 4 2 2 2 2" xfId="9893" xr:uid="{4D08B8AA-F83F-4F90-8A63-B364A6FDE45C}"/>
    <cellStyle name="Comma 19 4 2 2 2 2 2" xfId="25303" xr:uid="{0B05A9AE-E33B-407C-8088-1B0DAB75A364}"/>
    <cellStyle name="Comma 19 4 2 2 2 3" xfId="15036" xr:uid="{8B5F60FA-D3F5-42FB-9A8E-94821EAFFFD5}"/>
    <cellStyle name="Comma 19 4 2 2 2 3 2" xfId="30446" xr:uid="{ECA9DDE8-494B-4D9E-800D-88B2508EE389}"/>
    <cellStyle name="Comma 19 4 2 2 2 4" xfId="20177" xr:uid="{68B803A5-F349-4C34-AAE2-366BC7857DF9}"/>
    <cellStyle name="Comma 19 4 2 2 3" xfId="7345" xr:uid="{09016523-D468-413A-85BA-109CB41995C1}"/>
    <cellStyle name="Comma 19 4 2 2 3 2" xfId="22755" xr:uid="{5767729E-1517-44EC-94CB-FCD4E83012E9}"/>
    <cellStyle name="Comma 19 4 2 2 4" xfId="12488" xr:uid="{7E0737A1-3E24-45D9-8AE3-716675A7CB45}"/>
    <cellStyle name="Comma 19 4 2 2 4 2" xfId="27898" xr:uid="{8ED19484-4730-4974-99D9-BEFE54E75155}"/>
    <cellStyle name="Comma 19 4 2 2 5" xfId="17629" xr:uid="{A42B544D-27D8-45E3-BA23-5145A8CBD528}"/>
    <cellStyle name="Comma 19 4 2 3" xfId="3516" xr:uid="{495617F1-B17D-444F-AF3F-8F96B84CD118}"/>
    <cellStyle name="Comma 19 4 2 3 2" xfId="8642" xr:uid="{84527A12-E5F7-4915-8DA4-C4AB2D22EC36}"/>
    <cellStyle name="Comma 19 4 2 3 2 2" xfId="24052" xr:uid="{657F6455-3DCD-4D34-BBEF-B9D9546D0709}"/>
    <cellStyle name="Comma 19 4 2 3 3" xfId="13785" xr:uid="{8BF28ABA-8F77-46CC-8DCA-4412B250BBA5}"/>
    <cellStyle name="Comma 19 4 2 3 3 2" xfId="29195" xr:uid="{2941C031-1426-4798-B8B4-115092E98AE3}"/>
    <cellStyle name="Comma 19 4 2 3 4" xfId="18926" xr:uid="{2A097BCE-AD01-4393-B56E-55B68CC39D46}"/>
    <cellStyle name="Comma 19 4 2 4" xfId="6094" xr:uid="{CD923ED3-C40F-4CE1-BFAF-03440E19E78D}"/>
    <cellStyle name="Comma 19 4 2 4 2" xfId="21504" xr:uid="{800BF52F-684B-4DA1-BDC5-10BA68FB89A1}"/>
    <cellStyle name="Comma 19 4 2 5" xfId="11237" xr:uid="{E53D6631-7B83-4E14-AACF-2FE3C848412E}"/>
    <cellStyle name="Comma 19 4 2 5 2" xfId="26647" xr:uid="{2C900481-5586-489B-8222-7EE0CD3D033E}"/>
    <cellStyle name="Comma 19 4 2 6" xfId="16378" xr:uid="{584601E5-B533-4A01-8353-12B5975D2F06}"/>
    <cellStyle name="Comma 19 4 3" xfId="1588" xr:uid="{7DB26021-3805-42D7-9374-5793D688D6FF}"/>
    <cellStyle name="Comma 19 4 3 2" xfId="4156" xr:uid="{0657079B-ED48-4A86-80C5-3A4B08098F8D}"/>
    <cellStyle name="Comma 19 4 3 2 2" xfId="9282" xr:uid="{16B9BC12-DFC3-4D64-9FB6-DC4A74A11606}"/>
    <cellStyle name="Comma 19 4 3 2 2 2" xfId="24692" xr:uid="{DFEECA4D-7DE3-4DDE-A0BF-9215B572CC01}"/>
    <cellStyle name="Comma 19 4 3 2 3" xfId="14425" xr:uid="{81B50C1A-115C-4DCE-A951-E286B295B02F}"/>
    <cellStyle name="Comma 19 4 3 2 3 2" xfId="29835" xr:uid="{5ED0C5EC-030A-4A8C-A03C-C1C6D0049B53}"/>
    <cellStyle name="Comma 19 4 3 2 4" xfId="19566" xr:uid="{BC753D05-80C6-4085-B24E-4C38852836C1}"/>
    <cellStyle name="Comma 19 4 3 3" xfId="6734" xr:uid="{3BC925C4-FCA2-43C5-9F55-2B6847424965}"/>
    <cellStyle name="Comma 19 4 3 3 2" xfId="22144" xr:uid="{4426358A-67FA-4D2B-A5DD-EE998374F874}"/>
    <cellStyle name="Comma 19 4 3 4" xfId="11877" xr:uid="{64DDEF57-8508-4415-9AB5-07D34B938731}"/>
    <cellStyle name="Comma 19 4 3 4 2" xfId="27287" xr:uid="{0D3EACFD-C7C0-42F3-A6D2-9A9DA7268ED1}"/>
    <cellStyle name="Comma 19 4 3 5" xfId="17018" xr:uid="{3898C325-54A9-440B-A39E-F2ADAB6C16ED}"/>
    <cellStyle name="Comma 19 4 4" xfId="2905" xr:uid="{2C76CFE8-969B-4D0B-AD0A-44E9E3DB603D}"/>
    <cellStyle name="Comma 19 4 4 2" xfId="8031" xr:uid="{240BE812-3E55-4459-82FA-46C9C2971F32}"/>
    <cellStyle name="Comma 19 4 4 2 2" xfId="23441" xr:uid="{F85015B7-A829-4107-8116-CF458AD3E892}"/>
    <cellStyle name="Comma 19 4 4 3" xfId="13174" xr:uid="{53A537B9-4951-4506-B3C6-E9CB12B0EBBD}"/>
    <cellStyle name="Comma 19 4 4 3 2" xfId="28584" xr:uid="{B46861EF-6EE4-459F-AE3A-0575D554FDDB}"/>
    <cellStyle name="Comma 19 4 4 4" xfId="18315" xr:uid="{C650910E-DDBA-49B9-8CBB-CEA196430300}"/>
    <cellStyle name="Comma 19 4 5" xfId="5483" xr:uid="{D6CD53D0-DC24-44A1-91DD-120DB144ADE2}"/>
    <cellStyle name="Comma 19 4 5 2" xfId="20893" xr:uid="{35C7BF1D-95BE-4E05-8DA4-03DB52C01A22}"/>
    <cellStyle name="Comma 19 4 6" xfId="10626" xr:uid="{7F094D9F-161F-41D3-8D7A-C15C915E7484}"/>
    <cellStyle name="Comma 19 4 6 2" xfId="26036" xr:uid="{D61ADFE2-1107-43E6-86E8-A8CDC3847879}"/>
    <cellStyle name="Comma 19 4 7" xfId="15767" xr:uid="{29B927E9-F963-4109-BE7A-1A6AB8962C0B}"/>
    <cellStyle name="Comma 19 5" xfId="652" xr:uid="{FA40BF4A-128D-4E28-BED9-E17052243E74}"/>
    <cellStyle name="Comma 19 5 2" xfId="1904" xr:uid="{8496FE92-8F9A-41FA-B71E-B3E454ECC490}"/>
    <cellStyle name="Comma 19 5 2 2" xfId="4472" xr:uid="{6254C163-314A-40DA-87FB-BB8A1DCB6D7F}"/>
    <cellStyle name="Comma 19 5 2 2 2" xfId="9598" xr:uid="{3B912672-C849-4B94-9E39-E4CBD32DF427}"/>
    <cellStyle name="Comma 19 5 2 2 2 2" xfId="25008" xr:uid="{A43D8EA8-B65E-4D0B-93AD-E2C5D45CBA0E}"/>
    <cellStyle name="Comma 19 5 2 2 3" xfId="14741" xr:uid="{175FF756-C5EE-47D0-949B-13D96A4B8981}"/>
    <cellStyle name="Comma 19 5 2 2 3 2" xfId="30151" xr:uid="{B603E904-12FB-4E1C-8104-A3D12DF10B8E}"/>
    <cellStyle name="Comma 19 5 2 2 4" xfId="19882" xr:uid="{D70C25BF-5B75-49A7-87FC-59BF446ECDE1}"/>
    <cellStyle name="Comma 19 5 2 3" xfId="7050" xr:uid="{0BB6F5A2-5EA6-44C5-B761-7BBF45287981}"/>
    <cellStyle name="Comma 19 5 2 3 2" xfId="22460" xr:uid="{544B4E6A-A661-4C0B-8A4F-CB62DC75F41D}"/>
    <cellStyle name="Comma 19 5 2 4" xfId="12193" xr:uid="{10B1DA7E-22C7-4513-9C75-5DE9FE7D23FB}"/>
    <cellStyle name="Comma 19 5 2 4 2" xfId="27603" xr:uid="{F81488AA-3474-4956-B6D0-7E3CCA741B10}"/>
    <cellStyle name="Comma 19 5 2 5" xfId="17334" xr:uid="{554A6CC9-05FB-43EA-8B1B-870567CB1AA0}"/>
    <cellStyle name="Comma 19 5 3" xfId="3221" xr:uid="{6C884FBA-40D8-46A7-887F-DD4193385B2E}"/>
    <cellStyle name="Comma 19 5 3 2" xfId="8347" xr:uid="{8BF57E90-7EBB-4D98-94F3-9BA25B36BD61}"/>
    <cellStyle name="Comma 19 5 3 2 2" xfId="23757" xr:uid="{E4C731A3-3D8D-444E-95EE-83307192F3AF}"/>
    <cellStyle name="Comma 19 5 3 3" xfId="13490" xr:uid="{474581E6-726B-4D6A-B838-13E0DC220A2C}"/>
    <cellStyle name="Comma 19 5 3 3 2" xfId="28900" xr:uid="{023A2845-E23B-46B4-9D45-3D2914889868}"/>
    <cellStyle name="Comma 19 5 3 4" xfId="18631" xr:uid="{A671B010-15BF-4A13-93C1-0918E7BD0871}"/>
    <cellStyle name="Comma 19 5 4" xfId="5799" xr:uid="{5FDCC826-3EF9-4275-9387-03B4B81681ED}"/>
    <cellStyle name="Comma 19 5 4 2" xfId="21209" xr:uid="{A752CC9F-B114-44F8-99E6-5AA71EF5EE66}"/>
    <cellStyle name="Comma 19 5 5" xfId="10942" xr:uid="{8423E238-D8A6-4692-AC73-2345C9A6EE47}"/>
    <cellStyle name="Comma 19 5 5 2" xfId="26352" xr:uid="{9906D0BC-8C2B-4994-9E5B-48AA09BCD6BD}"/>
    <cellStyle name="Comma 19 5 6" xfId="16083" xr:uid="{2AB00B46-F332-4FC7-9E7F-6CE55D2C827F}"/>
    <cellStyle name="Comma 19 6" xfId="1293" xr:uid="{C7A9ABE5-3284-43AA-BFAF-7408E415B278}"/>
    <cellStyle name="Comma 19 6 2" xfId="3861" xr:uid="{89EEA712-C856-4AB5-8BB6-FB0E4C748F2D}"/>
    <cellStyle name="Comma 19 6 2 2" xfId="8987" xr:uid="{9250D608-17BD-4611-AB24-159301DA624D}"/>
    <cellStyle name="Comma 19 6 2 2 2" xfId="24397" xr:uid="{D6197573-5608-4364-A7A1-AF565C370578}"/>
    <cellStyle name="Comma 19 6 2 3" xfId="14130" xr:uid="{56F70FE7-6E6B-468A-A9D3-506EA40AD921}"/>
    <cellStyle name="Comma 19 6 2 3 2" xfId="29540" xr:uid="{05D88E99-31E5-441F-BA56-671DB1D8C1A5}"/>
    <cellStyle name="Comma 19 6 2 4" xfId="19271" xr:uid="{86168BFA-9A3F-40A4-BEE8-C2DF536F6810}"/>
    <cellStyle name="Comma 19 6 3" xfId="6439" xr:uid="{B4F111A9-5DBA-48D8-8741-A51D4ACBAA3E}"/>
    <cellStyle name="Comma 19 6 3 2" xfId="21849" xr:uid="{C83079C8-CF1A-4CFF-A587-47C456E65DD4}"/>
    <cellStyle name="Comma 19 6 4" xfId="11582" xr:uid="{9CCDA0CB-34E1-472D-A9F2-F43047F9D036}"/>
    <cellStyle name="Comma 19 6 4 2" xfId="26992" xr:uid="{325B0F67-4993-4D6C-9290-24ED100BC902}"/>
    <cellStyle name="Comma 19 6 5" xfId="16723" xr:uid="{ECB941AC-5389-4FD3-8DF2-028E0C8AA48D}"/>
    <cellStyle name="Comma 19 7" xfId="2611" xr:uid="{1C3772DA-4DDE-49D5-932B-9A61B4005175}"/>
    <cellStyle name="Comma 19 7 2" xfId="7737" xr:uid="{54C935D0-4032-4B6C-86DC-A96CEC508A39}"/>
    <cellStyle name="Comma 19 7 2 2" xfId="23147" xr:uid="{3E6A561D-7FDE-4A1F-86C1-DD05D73C09B0}"/>
    <cellStyle name="Comma 19 7 3" xfId="12880" xr:uid="{FE8A80D9-79B5-4010-9991-9144067C1AA2}"/>
    <cellStyle name="Comma 19 7 3 2" xfId="28290" xr:uid="{A205749B-8DFC-471B-A08B-1814B2B06806}"/>
    <cellStyle name="Comma 19 7 4" xfId="18021" xr:uid="{64AC26D9-06A4-408B-AAA7-E42F5E41522E}"/>
    <cellStyle name="Comma 19 8" xfId="5189" xr:uid="{37CAC944-1B99-4474-B03A-0FD514C1F2FD}"/>
    <cellStyle name="Comma 19 8 2" xfId="20599" xr:uid="{4D87D329-9C61-4B63-AC63-9930AEA1C6F4}"/>
    <cellStyle name="Comma 19 9" xfId="10332" xr:uid="{D2964E0F-78DB-4476-A857-91CC418A2C7B}"/>
    <cellStyle name="Comma 19 9 2" xfId="25742" xr:uid="{86B74BA0-B3C9-4B32-BB22-47611E27DCC5}"/>
    <cellStyle name="Comma 2" xfId="17" xr:uid="{BFEC1C6B-1A73-441D-B9AF-09F8F438D727}"/>
    <cellStyle name="Comma 2 10" xfId="1274" xr:uid="{FD924B2D-B696-4C94-B795-9CDC0B65249D}"/>
    <cellStyle name="Comma 2 10 2" xfId="2525" xr:uid="{E01C608D-3CA4-4E04-B7EA-692836B84548}"/>
    <cellStyle name="Comma 2 10 2 2" xfId="5093" xr:uid="{1A8F3733-8B08-4DC5-97B2-A4C3A25A4F7B}"/>
    <cellStyle name="Comma 2 10 2 2 2" xfId="10219" xr:uid="{26C4644F-6BDB-4B59-AF66-6D2C9C2728E7}"/>
    <cellStyle name="Comma 2 10 2 2 2 2" xfId="25629" xr:uid="{4E37FE08-25E5-44B4-99A5-F535A2CC457F}"/>
    <cellStyle name="Comma 2 10 2 2 3" xfId="15362" xr:uid="{D6252DAA-1221-423B-869B-5855B87C45D3}"/>
    <cellStyle name="Comma 2 10 2 2 3 2" xfId="30772" xr:uid="{04CCFDAC-3AEE-4087-A50E-C97A7EA4B531}"/>
    <cellStyle name="Comma 2 10 2 2 4" xfId="20503" xr:uid="{98E4B85C-65DC-4BA7-BAB3-AAB483007068}"/>
    <cellStyle name="Comma 2 10 2 3" xfId="7671" xr:uid="{4BE84151-F852-4562-9C04-43413523F9AC}"/>
    <cellStyle name="Comma 2 10 2 3 2" xfId="23081" xr:uid="{A54446CF-B281-4EC8-96D4-9EB60821DF8E}"/>
    <cellStyle name="Comma 2 10 2 4" xfId="12814" xr:uid="{30464E74-9084-429E-BAA0-7816D7D64EF5}"/>
    <cellStyle name="Comma 2 10 2 4 2" xfId="28224" xr:uid="{E5FDCAAB-EAA1-4302-9115-2DFF7E96F250}"/>
    <cellStyle name="Comma 2 10 2 5" xfId="17955" xr:uid="{9DDCDEEE-F720-45E7-8BA8-C81B058FF23E}"/>
    <cellStyle name="Comma 2 10 3" xfId="3842" xr:uid="{24EF07AC-B6B9-4B46-99DF-CE5BEFB10413}"/>
    <cellStyle name="Comma 2 10 3 2" xfId="8968" xr:uid="{AE6302A7-471E-4FD2-A84E-0DE13E097EE3}"/>
    <cellStyle name="Comma 2 10 3 2 2" xfId="24378" xr:uid="{B1384E49-FB50-4B7B-8C65-31D455BE8A6E}"/>
    <cellStyle name="Comma 2 10 3 3" xfId="14111" xr:uid="{216C37D1-02E9-431D-B0E2-F8FC565DFD6A}"/>
    <cellStyle name="Comma 2 10 3 3 2" xfId="29521" xr:uid="{DF0F2664-BADC-4F97-A43F-C2294A2E7B2A}"/>
    <cellStyle name="Comma 2 10 3 4" xfId="19252" xr:uid="{C9FA7178-513F-4A2B-98CD-50E631E69728}"/>
    <cellStyle name="Comma 2 10 4" xfId="6420" xr:uid="{75C5FC46-2DE1-419A-ABF6-783308114FD9}"/>
    <cellStyle name="Comma 2 10 4 2" xfId="21830" xr:uid="{AF9E204C-8E54-47F9-8243-767C2DB23202}"/>
    <cellStyle name="Comma 2 10 5" xfId="11563" xr:uid="{3F580C1E-00AC-4534-89B0-0D7C40F7CD5D}"/>
    <cellStyle name="Comma 2 10 5 2" xfId="26973" xr:uid="{C1C4F636-31FD-48F8-8565-A52ADE4FCC5C}"/>
    <cellStyle name="Comma 2 10 6" xfId="16704" xr:uid="{B4C2717F-1CA9-4B09-A10F-1D1153FFB3C2}"/>
    <cellStyle name="Comma 2 11" xfId="1281" xr:uid="{9EE073E5-B744-41F2-A864-7E4ECCD73697}"/>
    <cellStyle name="Comma 2 11 2" xfId="3849" xr:uid="{DD019875-E36E-437F-817E-651172366653}"/>
    <cellStyle name="Comma 2 11 2 2" xfId="8975" xr:uid="{57DCEE6D-003D-4F81-A0C1-3DCC567D6742}"/>
    <cellStyle name="Comma 2 11 2 2 2" xfId="24385" xr:uid="{0981142B-E199-48A3-9499-3EA2EC06DB6E}"/>
    <cellStyle name="Comma 2 11 2 3" xfId="14118" xr:uid="{AC48FB00-6493-4504-9AE9-AB227896C968}"/>
    <cellStyle name="Comma 2 11 2 3 2" xfId="29528" xr:uid="{E728E09D-A1E8-484F-A12F-4647C236E0A0}"/>
    <cellStyle name="Comma 2 11 2 4" xfId="19259" xr:uid="{BBDFC486-AD61-486B-BDB0-D2C061C3B8FA}"/>
    <cellStyle name="Comma 2 11 3" xfId="6427" xr:uid="{ED05AA69-EB08-40E2-BA9B-0137A9F76F56}"/>
    <cellStyle name="Comma 2 11 3 2" xfId="21837" xr:uid="{FCC9198E-F8DF-45DF-98C6-CA96F2EFCEB7}"/>
    <cellStyle name="Comma 2 11 4" xfId="11570" xr:uid="{59FDE22A-A591-40CD-8918-EC9B3F673EA1}"/>
    <cellStyle name="Comma 2 11 4 2" xfId="26980" xr:uid="{FE4B02DD-1FF2-4E09-BDA0-617AFF7FBABE}"/>
    <cellStyle name="Comma 2 11 5" xfId="16711" xr:uid="{10A50478-4687-40B3-A35B-64A76C82F937}"/>
    <cellStyle name="Comma 2 12" xfId="2599" xr:uid="{4A6575F0-B17F-4C2D-83E2-8FF529E5C2CE}"/>
    <cellStyle name="Comma 2 12 2" xfId="7725" xr:uid="{175221E7-1F70-4462-8A76-0F871D37405F}"/>
    <cellStyle name="Comma 2 12 2 2" xfId="23135" xr:uid="{03E170F6-FC62-4E22-A18C-0C4716847D94}"/>
    <cellStyle name="Comma 2 12 3" xfId="12868" xr:uid="{57ABABB9-F3E2-4679-B24E-F5F32E047270}"/>
    <cellStyle name="Comma 2 12 3 2" xfId="28278" xr:uid="{0F7F8577-8C41-482B-9C52-19CBD8D9480E}"/>
    <cellStyle name="Comma 2 12 4" xfId="18009" xr:uid="{598EEEE6-1A41-4729-95F4-497E8B27532A}"/>
    <cellStyle name="Comma 2 13" xfId="5161" xr:uid="{7EEF7264-5BFA-4DEA-ABA0-9E57A9E15DAF}"/>
    <cellStyle name="Comma 2 13 2" xfId="10287" xr:uid="{5CE7A7FD-4C7D-43BB-B25B-97331921525A}"/>
    <cellStyle name="Comma 2 13 2 2" xfId="25697" xr:uid="{BFC59660-E787-4F91-9546-BC00C35A5BA7}"/>
    <cellStyle name="Comma 2 13 3" xfId="15430" xr:uid="{E24E7C92-CB9F-431B-A756-120F21C16A2C}"/>
    <cellStyle name="Comma 2 13 3 2" xfId="30840" xr:uid="{ECE155C1-3A16-4E40-8EA2-3CE700079445}"/>
    <cellStyle name="Comma 2 13 4" xfId="20571" xr:uid="{E9BADA48-79BF-4F6A-8EA4-2EA57988C9CB}"/>
    <cellStyle name="Comma 2 14" xfId="5168" xr:uid="{1E546196-B31B-486F-87A8-FF7A37F239FF}"/>
    <cellStyle name="Comma 2 14 2" xfId="10294" xr:uid="{8AFB4EBD-1B19-4261-951F-8823992CA4A5}"/>
    <cellStyle name="Comma 2 14 2 2" xfId="25704" xr:uid="{A26DD535-74AC-4860-9441-8C024FC72AA9}"/>
    <cellStyle name="Comma 2 14 3" xfId="15437" xr:uid="{4AB4D6CF-7976-4D86-ABD0-7B70DDF7331B}"/>
    <cellStyle name="Comma 2 14 3 2" xfId="30847" xr:uid="{CB1DC335-11BE-424A-99EB-07352ECBEFB9}"/>
    <cellStyle name="Comma 2 14 4" xfId="20578" xr:uid="{0D717497-4C1A-4111-AE72-BB9BF149C360}"/>
    <cellStyle name="Comma 2 15" xfId="5177" xr:uid="{F11BFE97-66FA-454D-8496-81F08A4B106E}"/>
    <cellStyle name="Comma 2 15 2" xfId="20587" xr:uid="{08247BC3-30EC-43AE-90AB-7E3592D730E3}"/>
    <cellStyle name="Comma 2 16" xfId="10320" xr:uid="{FD4366B7-32CD-41FE-A1E9-96984448A970}"/>
    <cellStyle name="Comma 2 16 2" xfId="25730" xr:uid="{DF5B7AAE-3DBB-46E1-81EC-E733729B610E}"/>
    <cellStyle name="Comma 2 17" xfId="15461" xr:uid="{33259382-DCE6-4628-96B5-BEED8F6C2DE4}"/>
    <cellStyle name="Comma 2 18" xfId="30873" xr:uid="{60F0D18F-4C9B-4D1E-8C91-D50471104016}"/>
    <cellStyle name="Comma 2 19" xfId="30882" xr:uid="{3EB6A801-D451-4F9F-9D7A-4AB982A4DDE2}"/>
    <cellStyle name="Comma 2 2" xfId="38" xr:uid="{EDFED93E-E29C-400E-9FD4-77D8BD799D1B}"/>
    <cellStyle name="Comma 2 2 10" xfId="5196" xr:uid="{2BA56108-2E5E-4193-B9C4-0749C5560901}"/>
    <cellStyle name="Comma 2 2 10 2" xfId="20606" xr:uid="{D4BE0B33-45B6-45D2-88A7-4F0A81D9B542}"/>
    <cellStyle name="Comma 2 2 11" xfId="10339" xr:uid="{FA4C2CB8-10DE-41A0-A12C-FC8A31548883}"/>
    <cellStyle name="Comma 2 2 11 2" xfId="25749" xr:uid="{07CF56FF-1912-4B0A-B41C-0FBF3DC41754}"/>
    <cellStyle name="Comma 2 2 12" xfId="15480" xr:uid="{BC0883B0-98C8-4F01-84C4-E67B233B20B4}"/>
    <cellStyle name="Comma 2 2 2" xfId="83" xr:uid="{755B623F-53BE-4E6F-9428-95A63A34FD58}"/>
    <cellStyle name="Comma 2 2 2 10" xfId="15519" xr:uid="{55BFF1C6-7423-4CAC-BFC5-4F77D3B4E19A}"/>
    <cellStyle name="Comma 2 2 2 2" xfId="156" xr:uid="{AE8776D9-F5C8-40D8-9EAA-D67C88DED3CF}"/>
    <cellStyle name="Comma 2 2 2 2 2" xfId="299" xr:uid="{7EF17F8A-9C88-48EB-827C-5FB4B3472763}"/>
    <cellStyle name="Comma 2 2 2 2 2 2" xfId="595" xr:uid="{B37AEC4C-7404-4616-B82B-412D244E86AF}"/>
    <cellStyle name="Comma 2 2 2 2 2 2 2" xfId="1207" xr:uid="{E46C6529-73BE-40E7-BA26-7135CB0ABDDB}"/>
    <cellStyle name="Comma 2 2 2 2 2 2 2 2" xfId="2459" xr:uid="{F9AD398C-9E07-451E-9836-D8094B0A4EF0}"/>
    <cellStyle name="Comma 2 2 2 2 2 2 2 2 2" xfId="5027" xr:uid="{747999A7-C69E-4F03-B5BF-FB7CF104AE62}"/>
    <cellStyle name="Comma 2 2 2 2 2 2 2 2 2 2" xfId="10153" xr:uid="{CD1450BB-37D3-4D3D-8997-1FD2C88689F2}"/>
    <cellStyle name="Comma 2 2 2 2 2 2 2 2 2 2 2" xfId="25563" xr:uid="{65803CF0-E100-47A5-A635-FBB12D71BB2F}"/>
    <cellStyle name="Comma 2 2 2 2 2 2 2 2 2 3" xfId="15296" xr:uid="{F07CE0BB-DDB1-4C27-ADFD-EA0D402A6F83}"/>
    <cellStyle name="Comma 2 2 2 2 2 2 2 2 2 3 2" xfId="30706" xr:uid="{B10EF3BD-FF83-4DEE-B7C4-3625A9F45F4A}"/>
    <cellStyle name="Comma 2 2 2 2 2 2 2 2 2 4" xfId="20437" xr:uid="{3089C67A-02C9-4F81-9966-76033089DB87}"/>
    <cellStyle name="Comma 2 2 2 2 2 2 2 2 3" xfId="7605" xr:uid="{139F11B5-CB16-4A32-AE85-42C122EA9B90}"/>
    <cellStyle name="Comma 2 2 2 2 2 2 2 2 3 2" xfId="23015" xr:uid="{B02CEF99-736C-43F0-8D41-C0CAD2EBC909}"/>
    <cellStyle name="Comma 2 2 2 2 2 2 2 2 4" xfId="12748" xr:uid="{A73ADA17-4FB2-49E6-A289-1A173F8C991D}"/>
    <cellStyle name="Comma 2 2 2 2 2 2 2 2 4 2" xfId="28158" xr:uid="{900BEE55-5784-4E28-AB85-7E9C05C1B263}"/>
    <cellStyle name="Comma 2 2 2 2 2 2 2 2 5" xfId="17889" xr:uid="{5567EB44-FDE5-4F24-940F-18FB7E974DE4}"/>
    <cellStyle name="Comma 2 2 2 2 2 2 2 3" xfId="3776" xr:uid="{00310D65-0BDB-4B94-9825-A53A64C93816}"/>
    <cellStyle name="Comma 2 2 2 2 2 2 2 3 2" xfId="8902" xr:uid="{D0F212BA-5A01-4E62-801D-8F7FD00B7920}"/>
    <cellStyle name="Comma 2 2 2 2 2 2 2 3 2 2" xfId="24312" xr:uid="{B384EF96-9AAE-4A87-BE0B-32B08B78AE7D}"/>
    <cellStyle name="Comma 2 2 2 2 2 2 2 3 3" xfId="14045" xr:uid="{D4A3AA4B-5546-422B-898D-00F21D4C20C9}"/>
    <cellStyle name="Comma 2 2 2 2 2 2 2 3 3 2" xfId="29455" xr:uid="{31F767D0-AB3E-42E0-828F-664F3A7F2740}"/>
    <cellStyle name="Comma 2 2 2 2 2 2 2 3 4" xfId="19186" xr:uid="{AFEF8233-D5CE-4327-B876-5E96E34C1278}"/>
    <cellStyle name="Comma 2 2 2 2 2 2 2 4" xfId="6354" xr:uid="{55825484-6ED8-4865-B33A-A3D52C9846FE}"/>
    <cellStyle name="Comma 2 2 2 2 2 2 2 4 2" xfId="21764" xr:uid="{111C7A36-F6F0-4DBC-814E-C536B89770BE}"/>
    <cellStyle name="Comma 2 2 2 2 2 2 2 5" xfId="11497" xr:uid="{5F682CB5-E5AC-47B4-8320-732FB0F1BA76}"/>
    <cellStyle name="Comma 2 2 2 2 2 2 2 5 2" xfId="26907" xr:uid="{EAC0473A-C4F5-4AFA-818F-4A8F33BCCF5A}"/>
    <cellStyle name="Comma 2 2 2 2 2 2 2 6" xfId="16638" xr:uid="{467590EC-240E-4A78-8810-3D5DC9782B2A}"/>
    <cellStyle name="Comma 2 2 2 2 2 2 3" xfId="1848" xr:uid="{0BD0FA5E-5CB3-4DF4-8B30-EEF158AE7972}"/>
    <cellStyle name="Comma 2 2 2 2 2 2 3 2" xfId="4416" xr:uid="{2DFAED68-20CE-460B-A6B8-64283635AD19}"/>
    <cellStyle name="Comma 2 2 2 2 2 2 3 2 2" xfId="9542" xr:uid="{411AD8A9-A554-4F14-A176-7DD56396E7F0}"/>
    <cellStyle name="Comma 2 2 2 2 2 2 3 2 2 2" xfId="24952" xr:uid="{FC7219B6-15D3-42A8-8585-F5E37736FA65}"/>
    <cellStyle name="Comma 2 2 2 2 2 2 3 2 3" xfId="14685" xr:uid="{3960606B-8EFE-40D5-A09E-8BF89F763ED3}"/>
    <cellStyle name="Comma 2 2 2 2 2 2 3 2 3 2" xfId="30095" xr:uid="{6117A470-6489-4C88-B826-B97AE6022F83}"/>
    <cellStyle name="Comma 2 2 2 2 2 2 3 2 4" xfId="19826" xr:uid="{4EBDCC3C-415D-4EBA-B5D9-F4358E6B3FEC}"/>
    <cellStyle name="Comma 2 2 2 2 2 2 3 3" xfId="6994" xr:uid="{07F6E731-D49F-4891-B24E-EADE67168B17}"/>
    <cellStyle name="Comma 2 2 2 2 2 2 3 3 2" xfId="22404" xr:uid="{7EE392FB-9D1C-499D-92F5-2CD8DD5CEDB2}"/>
    <cellStyle name="Comma 2 2 2 2 2 2 3 4" xfId="12137" xr:uid="{58255FB1-080D-4298-935B-B0B5B149DDCE}"/>
    <cellStyle name="Comma 2 2 2 2 2 2 3 4 2" xfId="27547" xr:uid="{A7887E0C-F2EF-415E-971B-B8768BB228DA}"/>
    <cellStyle name="Comma 2 2 2 2 2 2 3 5" xfId="17278" xr:uid="{BB07517B-95F1-49D9-866F-E093E755954A}"/>
    <cellStyle name="Comma 2 2 2 2 2 2 4" xfId="3165" xr:uid="{719AA87D-7DE3-4062-8C67-73CF76618936}"/>
    <cellStyle name="Comma 2 2 2 2 2 2 4 2" xfId="8291" xr:uid="{5F19CBC7-FA61-498E-AEA6-95D0E6050416}"/>
    <cellStyle name="Comma 2 2 2 2 2 2 4 2 2" xfId="23701" xr:uid="{91CA94AC-7F22-4552-AF37-B10BD279B989}"/>
    <cellStyle name="Comma 2 2 2 2 2 2 4 3" xfId="13434" xr:uid="{E49035C4-C843-4607-970A-8871F9F6EAB1}"/>
    <cellStyle name="Comma 2 2 2 2 2 2 4 3 2" xfId="28844" xr:uid="{FED577FA-F700-4EF8-AC29-2D8193AACD32}"/>
    <cellStyle name="Comma 2 2 2 2 2 2 4 4" xfId="18575" xr:uid="{9FE4919F-581F-4EA1-AB43-BD60D919953E}"/>
    <cellStyle name="Comma 2 2 2 2 2 2 5" xfId="5743" xr:uid="{B4E4FBAD-D2A7-44B9-936A-6165C5F2D5E9}"/>
    <cellStyle name="Comma 2 2 2 2 2 2 5 2" xfId="21153" xr:uid="{152F5E04-73B1-4A57-9273-5F9B30BAF4B5}"/>
    <cellStyle name="Comma 2 2 2 2 2 2 6" xfId="10886" xr:uid="{88CE23DC-EF2B-4BF2-9B42-C60BA50315B9}"/>
    <cellStyle name="Comma 2 2 2 2 2 2 6 2" xfId="26296" xr:uid="{0913F13D-4786-44A1-9284-AEC5269D772C}"/>
    <cellStyle name="Comma 2 2 2 2 2 2 7" xfId="16027" xr:uid="{45FF911A-863A-4690-A788-692FD3C33FFD}"/>
    <cellStyle name="Comma 2 2 2 2 2 3" xfId="912" xr:uid="{3E405FA4-0D81-452D-8157-655AAABC2CF4}"/>
    <cellStyle name="Comma 2 2 2 2 2 3 2" xfId="2164" xr:uid="{09A2575F-8449-4241-9A29-507F711F5547}"/>
    <cellStyle name="Comma 2 2 2 2 2 3 2 2" xfId="4732" xr:uid="{F16F5AF2-DE44-4A24-B8E1-A8A83A750081}"/>
    <cellStyle name="Comma 2 2 2 2 2 3 2 2 2" xfId="9858" xr:uid="{07190DF0-AB3E-4F30-BCE2-8082846A71A6}"/>
    <cellStyle name="Comma 2 2 2 2 2 3 2 2 2 2" xfId="25268" xr:uid="{6AEFC595-9F32-4FD3-9928-33BD31052F00}"/>
    <cellStyle name="Comma 2 2 2 2 2 3 2 2 3" xfId="15001" xr:uid="{C4E63D7B-7706-4267-A0F8-12877EF95A9E}"/>
    <cellStyle name="Comma 2 2 2 2 2 3 2 2 3 2" xfId="30411" xr:uid="{F7E07E91-48AB-42D6-A12A-864E2CBAD3C0}"/>
    <cellStyle name="Comma 2 2 2 2 2 3 2 2 4" xfId="20142" xr:uid="{AAD05B2A-A7DB-4E74-9912-150FA1DA5515}"/>
    <cellStyle name="Comma 2 2 2 2 2 3 2 3" xfId="7310" xr:uid="{068328EE-1BA8-43DE-9761-EE879E49A26F}"/>
    <cellStyle name="Comma 2 2 2 2 2 3 2 3 2" xfId="22720" xr:uid="{0873C9F8-C8E2-4DAB-AAD7-A07DCF5D0C76}"/>
    <cellStyle name="Comma 2 2 2 2 2 3 2 4" xfId="12453" xr:uid="{080F53C5-3604-4265-93CE-DAE6C866EC09}"/>
    <cellStyle name="Comma 2 2 2 2 2 3 2 4 2" xfId="27863" xr:uid="{77698489-B9F8-44ED-8DA4-D986E6E65A55}"/>
    <cellStyle name="Comma 2 2 2 2 2 3 2 5" xfId="17594" xr:uid="{AFE4230A-D649-4B49-876E-9FEC1350CC09}"/>
    <cellStyle name="Comma 2 2 2 2 2 3 3" xfId="3481" xr:uid="{B911BFB8-1532-4529-B6C0-F8E90F7FF662}"/>
    <cellStyle name="Comma 2 2 2 2 2 3 3 2" xfId="8607" xr:uid="{E5A1FF4F-4380-4C86-998C-E952AE37B209}"/>
    <cellStyle name="Comma 2 2 2 2 2 3 3 2 2" xfId="24017" xr:uid="{8ADFD169-2A8B-492F-9CA3-8964CB275307}"/>
    <cellStyle name="Comma 2 2 2 2 2 3 3 3" xfId="13750" xr:uid="{06C71058-FFC5-4BC7-8DC4-2B9F8789A211}"/>
    <cellStyle name="Comma 2 2 2 2 2 3 3 3 2" xfId="29160" xr:uid="{739E3ED3-8F74-4973-A441-8298C95A22D8}"/>
    <cellStyle name="Comma 2 2 2 2 2 3 3 4" xfId="18891" xr:uid="{DBE55667-02BE-47A4-AED7-68B7B605441D}"/>
    <cellStyle name="Comma 2 2 2 2 2 3 4" xfId="6059" xr:uid="{4794E3BC-F2C7-4AD0-A716-9BCBCA280EDC}"/>
    <cellStyle name="Comma 2 2 2 2 2 3 4 2" xfId="21469" xr:uid="{569D008A-0E9A-4BC0-B3CE-2C3419635058}"/>
    <cellStyle name="Comma 2 2 2 2 2 3 5" xfId="11202" xr:uid="{65D64910-2A8F-4E81-ABB8-AD7CF976E2F4}"/>
    <cellStyle name="Comma 2 2 2 2 2 3 5 2" xfId="26612" xr:uid="{F5A61A80-2984-44E6-8ADF-6F0AC91A0FF8}"/>
    <cellStyle name="Comma 2 2 2 2 2 3 6" xfId="16343" xr:uid="{CFE599A0-7112-4665-9A38-32814B49A42F}"/>
    <cellStyle name="Comma 2 2 2 2 2 4" xfId="1553" xr:uid="{4B9234AB-C10F-4078-81A2-0B38DC109954}"/>
    <cellStyle name="Comma 2 2 2 2 2 4 2" xfId="4121" xr:uid="{DD2DD4AA-CDE1-4264-9BCE-37C50DC57B71}"/>
    <cellStyle name="Comma 2 2 2 2 2 4 2 2" xfId="9247" xr:uid="{BAA64115-37AA-4E90-816E-AAEABEB59E82}"/>
    <cellStyle name="Comma 2 2 2 2 2 4 2 2 2" xfId="24657" xr:uid="{EA034975-8386-45D0-89AC-B25E8D701638}"/>
    <cellStyle name="Comma 2 2 2 2 2 4 2 3" xfId="14390" xr:uid="{1D579443-12B6-47D9-99DD-330B7A21D7F9}"/>
    <cellStyle name="Comma 2 2 2 2 2 4 2 3 2" xfId="29800" xr:uid="{3CAF167F-DFEF-4F1A-A124-591269A2CAC6}"/>
    <cellStyle name="Comma 2 2 2 2 2 4 2 4" xfId="19531" xr:uid="{53A3184A-8468-47A8-BFEE-E29D1A70E8E0}"/>
    <cellStyle name="Comma 2 2 2 2 2 4 3" xfId="6699" xr:uid="{D99C5927-C9F6-4CB1-96E2-634E6D396218}"/>
    <cellStyle name="Comma 2 2 2 2 2 4 3 2" xfId="22109" xr:uid="{8FF3B2EF-811F-40AD-98EA-0608C674C2F1}"/>
    <cellStyle name="Comma 2 2 2 2 2 4 4" xfId="11842" xr:uid="{6E0A53AA-F726-4599-81DA-B429E0A343CF}"/>
    <cellStyle name="Comma 2 2 2 2 2 4 4 2" xfId="27252" xr:uid="{9F92CFC9-A4ED-4D9F-BAD1-EB4F8A4AD33A}"/>
    <cellStyle name="Comma 2 2 2 2 2 4 5" xfId="16983" xr:uid="{1C44B162-3495-4BD7-9A89-FFB250FA683F}"/>
    <cellStyle name="Comma 2 2 2 2 2 5" xfId="2870" xr:uid="{C169E2CA-933B-45BF-A76D-4B200DB38361}"/>
    <cellStyle name="Comma 2 2 2 2 2 5 2" xfId="7996" xr:uid="{8F596443-5A0F-4A28-B305-CAE487D1651D}"/>
    <cellStyle name="Comma 2 2 2 2 2 5 2 2" xfId="23406" xr:uid="{CC1DE1C9-EF93-4B8E-8368-8B549E8FCE35}"/>
    <cellStyle name="Comma 2 2 2 2 2 5 3" xfId="13139" xr:uid="{628D6637-FA86-45FE-B470-9E2A1A4FD996}"/>
    <cellStyle name="Comma 2 2 2 2 2 5 3 2" xfId="28549" xr:uid="{A3654141-E229-4666-9689-9C5AE57B580F}"/>
    <cellStyle name="Comma 2 2 2 2 2 5 4" xfId="18280" xr:uid="{6094C460-4924-47D7-9AB8-039EDA175D4B}"/>
    <cellStyle name="Comma 2 2 2 2 2 6" xfId="5448" xr:uid="{03FA6AB3-584A-4B15-A946-17D10D687051}"/>
    <cellStyle name="Comma 2 2 2 2 2 6 2" xfId="20858" xr:uid="{9B756457-FC78-446B-B1DB-28C58D3916FB}"/>
    <cellStyle name="Comma 2 2 2 2 2 7" xfId="10591" xr:uid="{BC4EC1F5-1DCB-493E-BE57-B5B612F27779}"/>
    <cellStyle name="Comma 2 2 2 2 2 7 2" xfId="26001" xr:uid="{6996F2CD-86D2-42BD-A304-B70E7E63ABFB}"/>
    <cellStyle name="Comma 2 2 2 2 2 8" xfId="15732" xr:uid="{2FE65BF4-E949-4216-BE75-40038708AEBC}"/>
    <cellStyle name="Comma 2 2 2 2 3" xfId="453" xr:uid="{E6A9F5F3-8134-40DA-95D7-FEC4593A9950}"/>
    <cellStyle name="Comma 2 2 2 2 3 2" xfId="1065" xr:uid="{8008EC26-578A-480A-9C9B-9C1E57BF1C95}"/>
    <cellStyle name="Comma 2 2 2 2 3 2 2" xfId="2317" xr:uid="{C2A21B92-DFD8-4A03-9DDF-B84594BAC5BD}"/>
    <cellStyle name="Comma 2 2 2 2 3 2 2 2" xfId="4885" xr:uid="{1F61CC32-8B19-4E6F-A8B2-97EEA7E03D07}"/>
    <cellStyle name="Comma 2 2 2 2 3 2 2 2 2" xfId="10011" xr:uid="{CCF72FF3-5D32-494B-AEDA-16BBD52CF448}"/>
    <cellStyle name="Comma 2 2 2 2 3 2 2 2 2 2" xfId="25421" xr:uid="{FEECB7B6-D47F-408A-881B-88784FEAF039}"/>
    <cellStyle name="Comma 2 2 2 2 3 2 2 2 3" xfId="15154" xr:uid="{1EFFBF5B-7261-43E2-AAA5-CD83719AD02F}"/>
    <cellStyle name="Comma 2 2 2 2 3 2 2 2 3 2" xfId="30564" xr:uid="{CC73B8BF-2DB7-4E99-B530-E62AB7822296}"/>
    <cellStyle name="Comma 2 2 2 2 3 2 2 2 4" xfId="20295" xr:uid="{AAB226A4-A87C-433D-B695-8AE217DF46A3}"/>
    <cellStyle name="Comma 2 2 2 2 3 2 2 3" xfId="7463" xr:uid="{49E8485A-A0E0-4ED7-9E5E-B756805A5F3B}"/>
    <cellStyle name="Comma 2 2 2 2 3 2 2 3 2" xfId="22873" xr:uid="{06A6224C-6A00-4F95-8021-44AAC74B2804}"/>
    <cellStyle name="Comma 2 2 2 2 3 2 2 4" xfId="12606" xr:uid="{35723337-8D48-4A8F-B5BB-331E85D7602C}"/>
    <cellStyle name="Comma 2 2 2 2 3 2 2 4 2" xfId="28016" xr:uid="{3BAE444F-710B-4BFE-BBA2-9DF87CC0368A}"/>
    <cellStyle name="Comma 2 2 2 2 3 2 2 5" xfId="17747" xr:uid="{BA0515CD-354E-4FAB-9033-C4B7DAF608D8}"/>
    <cellStyle name="Comma 2 2 2 2 3 2 3" xfId="3634" xr:uid="{FD6286A8-E595-4C10-B5EB-F72B898DC3EC}"/>
    <cellStyle name="Comma 2 2 2 2 3 2 3 2" xfId="8760" xr:uid="{E831B903-915C-4117-8425-5E193832E210}"/>
    <cellStyle name="Comma 2 2 2 2 3 2 3 2 2" xfId="24170" xr:uid="{42D718D6-E7C8-4677-932F-BF2BEA401443}"/>
    <cellStyle name="Comma 2 2 2 2 3 2 3 3" xfId="13903" xr:uid="{9055476C-9665-49E6-8931-7036238DB999}"/>
    <cellStyle name="Comma 2 2 2 2 3 2 3 3 2" xfId="29313" xr:uid="{895EB800-118D-4345-B981-173B6E265E9E}"/>
    <cellStyle name="Comma 2 2 2 2 3 2 3 4" xfId="19044" xr:uid="{CF38612C-AE5E-45BC-A4A5-15C4592B4A03}"/>
    <cellStyle name="Comma 2 2 2 2 3 2 4" xfId="6212" xr:uid="{C1FF6D9A-EB32-4CDA-AFFD-FF6604FF1C1D}"/>
    <cellStyle name="Comma 2 2 2 2 3 2 4 2" xfId="21622" xr:uid="{DBA634F5-9687-4F57-BF9F-04C36D2CB30D}"/>
    <cellStyle name="Comma 2 2 2 2 3 2 5" xfId="11355" xr:uid="{47B7AB78-6F10-4D3E-A96B-0400B5A5A3BC}"/>
    <cellStyle name="Comma 2 2 2 2 3 2 5 2" xfId="26765" xr:uid="{3E07898E-914A-4C82-B1A1-7B8E3FF10AD2}"/>
    <cellStyle name="Comma 2 2 2 2 3 2 6" xfId="16496" xr:uid="{3835F993-0860-4B16-BB41-B797395B4577}"/>
    <cellStyle name="Comma 2 2 2 2 3 3" xfId="1706" xr:uid="{95426D4C-045C-4C5A-A159-32899E02E940}"/>
    <cellStyle name="Comma 2 2 2 2 3 3 2" xfId="4274" xr:uid="{184D6B25-E6F5-45F6-BD85-E91130C1614E}"/>
    <cellStyle name="Comma 2 2 2 2 3 3 2 2" xfId="9400" xr:uid="{EC1CA58B-5C79-4C1C-A44A-E99108A66930}"/>
    <cellStyle name="Comma 2 2 2 2 3 3 2 2 2" xfId="24810" xr:uid="{DA34DFF9-DCF8-4C61-9EA6-E7ACFE25789B}"/>
    <cellStyle name="Comma 2 2 2 2 3 3 2 3" xfId="14543" xr:uid="{BCE85E13-6189-4EAB-995C-2266590214A8}"/>
    <cellStyle name="Comma 2 2 2 2 3 3 2 3 2" xfId="29953" xr:uid="{0092F86A-96C3-4B29-B8BA-D52BBF5E3CDE}"/>
    <cellStyle name="Comma 2 2 2 2 3 3 2 4" xfId="19684" xr:uid="{2C7639BE-68E9-4CD7-B272-25F7254CD3BC}"/>
    <cellStyle name="Comma 2 2 2 2 3 3 3" xfId="6852" xr:uid="{7207CBE4-D04A-4F05-BF5D-745107446BA4}"/>
    <cellStyle name="Comma 2 2 2 2 3 3 3 2" xfId="22262" xr:uid="{0F18C346-02E6-4092-9232-5C7A8D0E80F1}"/>
    <cellStyle name="Comma 2 2 2 2 3 3 4" xfId="11995" xr:uid="{9CF15284-00ED-457E-A492-74A1672569F3}"/>
    <cellStyle name="Comma 2 2 2 2 3 3 4 2" xfId="27405" xr:uid="{30A20F98-4EE5-49BD-A3D2-50069907B5B0}"/>
    <cellStyle name="Comma 2 2 2 2 3 3 5" xfId="17136" xr:uid="{C1035B35-0128-4503-8DE5-BADEF3647202}"/>
    <cellStyle name="Comma 2 2 2 2 3 4" xfId="3023" xr:uid="{E59FB28C-A513-4DA7-AF4A-8C3A8A22450D}"/>
    <cellStyle name="Comma 2 2 2 2 3 4 2" xfId="8149" xr:uid="{D8C80CB9-D302-47CB-AE46-6A6F93F10E48}"/>
    <cellStyle name="Comma 2 2 2 2 3 4 2 2" xfId="23559" xr:uid="{AE8CC462-B2CA-4ECE-B91E-BAD549F98A48}"/>
    <cellStyle name="Comma 2 2 2 2 3 4 3" xfId="13292" xr:uid="{555ED0AA-4D11-404C-A3E4-132ACCF51E87}"/>
    <cellStyle name="Comma 2 2 2 2 3 4 3 2" xfId="28702" xr:uid="{BA1DFA0B-F7C0-4457-A711-E4D46C0FB9B5}"/>
    <cellStyle name="Comma 2 2 2 2 3 4 4" xfId="18433" xr:uid="{37455990-E3D4-4389-9C3B-9237404B8CE5}"/>
    <cellStyle name="Comma 2 2 2 2 3 5" xfId="5601" xr:uid="{59F47143-ED07-4AA8-B6CC-3569C2F30BD4}"/>
    <cellStyle name="Comma 2 2 2 2 3 5 2" xfId="21011" xr:uid="{008465DD-DFF7-4995-AF2F-244C5E9CFFD6}"/>
    <cellStyle name="Comma 2 2 2 2 3 6" xfId="10744" xr:uid="{2A8C5FAD-1282-4118-9133-D65C711A6DD2}"/>
    <cellStyle name="Comma 2 2 2 2 3 6 2" xfId="26154" xr:uid="{BCCF01B3-4B36-419A-AC65-88DD8412A213}"/>
    <cellStyle name="Comma 2 2 2 2 3 7" xfId="15885" xr:uid="{08DB942B-A386-4F0E-B7E0-8F7E9FFCE5A3}"/>
    <cellStyle name="Comma 2 2 2 2 4" xfId="770" xr:uid="{440E0C8B-4066-45AE-BD70-40C5E658497A}"/>
    <cellStyle name="Comma 2 2 2 2 4 2" xfId="2022" xr:uid="{95556035-15DD-4DEC-B7E5-BE5CF0C4AB4F}"/>
    <cellStyle name="Comma 2 2 2 2 4 2 2" xfId="4590" xr:uid="{B8E0DDAB-B80D-4D98-8FE9-05243418F21B}"/>
    <cellStyle name="Comma 2 2 2 2 4 2 2 2" xfId="9716" xr:uid="{64BD7AA7-E7C4-43CC-B60A-32EE7349862F}"/>
    <cellStyle name="Comma 2 2 2 2 4 2 2 2 2" xfId="25126" xr:uid="{4F235A7B-B894-47B2-9ECE-CFB8B7D0C4E9}"/>
    <cellStyle name="Comma 2 2 2 2 4 2 2 3" xfId="14859" xr:uid="{2E9508F8-0C34-4562-8BCF-EA4948175FC6}"/>
    <cellStyle name="Comma 2 2 2 2 4 2 2 3 2" xfId="30269" xr:uid="{0DB084BD-0B03-45FC-9351-FBC4161B1519}"/>
    <cellStyle name="Comma 2 2 2 2 4 2 2 4" xfId="20000" xr:uid="{6F76FA42-CBEA-4857-8FC6-C7DA242CB08C}"/>
    <cellStyle name="Comma 2 2 2 2 4 2 3" xfId="7168" xr:uid="{607C8F2E-1430-42F4-AB90-6D34341E1DD6}"/>
    <cellStyle name="Comma 2 2 2 2 4 2 3 2" xfId="22578" xr:uid="{28AFCE50-7BEE-4280-9B98-20AE48B91CC0}"/>
    <cellStyle name="Comma 2 2 2 2 4 2 4" xfId="12311" xr:uid="{92AC0BB2-79F3-473C-8408-E441507EA9A5}"/>
    <cellStyle name="Comma 2 2 2 2 4 2 4 2" xfId="27721" xr:uid="{6D8A40B2-AEAC-441C-A377-EC3588FD63D7}"/>
    <cellStyle name="Comma 2 2 2 2 4 2 5" xfId="17452" xr:uid="{4E652498-AF44-4BF3-BCCC-F7805B887E3A}"/>
    <cellStyle name="Comma 2 2 2 2 4 3" xfId="3339" xr:uid="{62F458B2-8619-4B37-BA36-2EE3E28FE892}"/>
    <cellStyle name="Comma 2 2 2 2 4 3 2" xfId="8465" xr:uid="{C40CB95D-0CD4-4E98-92D8-3980DFF0B03E}"/>
    <cellStyle name="Comma 2 2 2 2 4 3 2 2" xfId="23875" xr:uid="{3B116F33-CDAF-44F1-956D-BBA7A50D6342}"/>
    <cellStyle name="Comma 2 2 2 2 4 3 3" xfId="13608" xr:uid="{9B3A6C26-27E8-4BC8-A945-6AD4B3220EC0}"/>
    <cellStyle name="Comma 2 2 2 2 4 3 3 2" xfId="29018" xr:uid="{E264309E-4C50-4522-90B2-BE08AC119D70}"/>
    <cellStyle name="Comma 2 2 2 2 4 3 4" xfId="18749" xr:uid="{D9F7C2BF-36E8-4047-B4DA-5FBA200DD2B7}"/>
    <cellStyle name="Comma 2 2 2 2 4 4" xfId="5917" xr:uid="{0E00EB80-4A8D-48E3-9105-DD8B1B0E35EE}"/>
    <cellStyle name="Comma 2 2 2 2 4 4 2" xfId="21327" xr:uid="{39AE28B4-5835-4B7E-8415-5F1EDBA56189}"/>
    <cellStyle name="Comma 2 2 2 2 4 5" xfId="11060" xr:uid="{49110A41-61A9-4C71-887A-1A33D8198581}"/>
    <cellStyle name="Comma 2 2 2 2 4 5 2" xfId="26470" xr:uid="{08B57A51-9878-4A17-ABA5-98681E9D2A14}"/>
    <cellStyle name="Comma 2 2 2 2 4 6" xfId="16201" xr:uid="{E47B58D9-EE06-46C5-BF44-C90FB46B9D20}"/>
    <cellStyle name="Comma 2 2 2 2 5" xfId="1411" xr:uid="{59EBDF96-2EB6-4765-9D15-010116D696C6}"/>
    <cellStyle name="Comma 2 2 2 2 5 2" xfId="3979" xr:uid="{74357902-FEC2-4589-B350-A1CCF6ACAAE5}"/>
    <cellStyle name="Comma 2 2 2 2 5 2 2" xfId="9105" xr:uid="{F2ACFEEA-FA0A-4B20-8D53-E628DBEEEA16}"/>
    <cellStyle name="Comma 2 2 2 2 5 2 2 2" xfId="24515" xr:uid="{E7D96674-D461-445B-A406-6540A547443C}"/>
    <cellStyle name="Comma 2 2 2 2 5 2 3" xfId="14248" xr:uid="{821599E6-DF08-412F-AFE2-98B8F420270A}"/>
    <cellStyle name="Comma 2 2 2 2 5 2 3 2" xfId="29658" xr:uid="{A145FA83-934F-4CF7-9E66-16B07F5E059D}"/>
    <cellStyle name="Comma 2 2 2 2 5 2 4" xfId="19389" xr:uid="{5AF01E03-9327-4DFA-B93A-7951211B1CD2}"/>
    <cellStyle name="Comma 2 2 2 2 5 3" xfId="6557" xr:uid="{3298449A-6151-4E33-BC22-116FB74DB2A2}"/>
    <cellStyle name="Comma 2 2 2 2 5 3 2" xfId="21967" xr:uid="{F704327C-4161-4BCD-A165-971CD7C6CF50}"/>
    <cellStyle name="Comma 2 2 2 2 5 4" xfId="11700" xr:uid="{0D2A7FD8-EA27-4BF2-AFBF-032B042B42CA}"/>
    <cellStyle name="Comma 2 2 2 2 5 4 2" xfId="27110" xr:uid="{AE5698CE-9BF6-4587-A514-2BA6E102C3A2}"/>
    <cellStyle name="Comma 2 2 2 2 5 5" xfId="16841" xr:uid="{D21B793D-235D-49F2-9F5A-8119A4D7FE8C}"/>
    <cellStyle name="Comma 2 2 2 2 6" xfId="2728" xr:uid="{4F4F003C-BB94-4054-8580-50E82AACB101}"/>
    <cellStyle name="Comma 2 2 2 2 6 2" xfId="7854" xr:uid="{A886F209-1F34-48D3-B54A-0807355AA0A1}"/>
    <cellStyle name="Comma 2 2 2 2 6 2 2" xfId="23264" xr:uid="{30F029B6-43B9-40CA-B6FD-0D8F423EA6E0}"/>
    <cellStyle name="Comma 2 2 2 2 6 3" xfId="12997" xr:uid="{B2DC29C0-A020-4170-AE26-77C1E9D518AB}"/>
    <cellStyle name="Comma 2 2 2 2 6 3 2" xfId="28407" xr:uid="{F7289BFB-9FFC-4223-96C0-5CF16551A6A2}"/>
    <cellStyle name="Comma 2 2 2 2 6 4" xfId="18138" xr:uid="{CC2516E2-839E-476C-A85E-E1FC369B494C}"/>
    <cellStyle name="Comma 2 2 2 2 7" xfId="5306" xr:uid="{2F6757D0-E2C2-4688-B159-0790D57A6EDD}"/>
    <cellStyle name="Comma 2 2 2 2 7 2" xfId="20716" xr:uid="{051FD79F-7616-46C3-B87B-DFA53F2B3F5B}"/>
    <cellStyle name="Comma 2 2 2 2 8" xfId="10449" xr:uid="{B3DB7349-B8D9-4D63-BA82-B97082872D8E}"/>
    <cellStyle name="Comma 2 2 2 2 8 2" xfId="25859" xr:uid="{A5DC2013-11E1-4CBA-978F-0F2DF1AD844A}"/>
    <cellStyle name="Comma 2 2 2 2 9" xfId="15590" xr:uid="{4463F696-546A-43D4-9F0F-2499E158F081}"/>
    <cellStyle name="Comma 2 2 2 3" xfId="227" xr:uid="{FC0C786A-0E8E-4496-8A7D-C2403521DB99}"/>
    <cellStyle name="Comma 2 2 2 3 2" xfId="523" xr:uid="{19C4CCE3-98CE-45AD-B163-DED0398CBC68}"/>
    <cellStyle name="Comma 2 2 2 3 2 2" xfId="1135" xr:uid="{398FA917-BCA9-467F-B647-A32CB71712D9}"/>
    <cellStyle name="Comma 2 2 2 3 2 2 2" xfId="2387" xr:uid="{0CCDB2CE-3A5A-4071-841F-3B1E0C3914ED}"/>
    <cellStyle name="Comma 2 2 2 3 2 2 2 2" xfId="4955" xr:uid="{7EC2B87D-D6DB-4419-9D5B-D1253FE48A30}"/>
    <cellStyle name="Comma 2 2 2 3 2 2 2 2 2" xfId="10081" xr:uid="{59DFFEC9-9863-46DB-8BBC-9353F275376F}"/>
    <cellStyle name="Comma 2 2 2 3 2 2 2 2 2 2" xfId="25491" xr:uid="{3A958AF4-C3FC-403E-9F1C-6CA783FFDDCF}"/>
    <cellStyle name="Comma 2 2 2 3 2 2 2 2 3" xfId="15224" xr:uid="{F65A1278-1EE6-4149-8F3C-3AE3B984B816}"/>
    <cellStyle name="Comma 2 2 2 3 2 2 2 2 3 2" xfId="30634" xr:uid="{CF6CFCED-DBC5-490C-8116-8B125C986058}"/>
    <cellStyle name="Comma 2 2 2 3 2 2 2 2 4" xfId="20365" xr:uid="{0542B99C-5FBA-42E0-8F6F-074219E56BC6}"/>
    <cellStyle name="Comma 2 2 2 3 2 2 2 3" xfId="7533" xr:uid="{E98F899C-E7B6-4F59-907B-84F0AD97153E}"/>
    <cellStyle name="Comma 2 2 2 3 2 2 2 3 2" xfId="22943" xr:uid="{D98E9B9F-3B5A-404B-99E6-63704309F340}"/>
    <cellStyle name="Comma 2 2 2 3 2 2 2 4" xfId="12676" xr:uid="{64A49C4F-09F9-422B-994C-897EC989645E}"/>
    <cellStyle name="Comma 2 2 2 3 2 2 2 4 2" xfId="28086" xr:uid="{8A02DE57-788B-4D45-8D45-F8EE04586962}"/>
    <cellStyle name="Comma 2 2 2 3 2 2 2 5" xfId="17817" xr:uid="{D3D3FC03-305D-4F35-BBDD-F002A7F4528D}"/>
    <cellStyle name="Comma 2 2 2 3 2 2 3" xfId="3704" xr:uid="{755C18DF-A58A-4746-8CEE-46DE4437CD46}"/>
    <cellStyle name="Comma 2 2 2 3 2 2 3 2" xfId="8830" xr:uid="{41DBFFDE-B18A-4BC6-B5FC-6F31BD6E2110}"/>
    <cellStyle name="Comma 2 2 2 3 2 2 3 2 2" xfId="24240" xr:uid="{6F9B3608-58CB-48B9-AE7D-D2FFABC34F0B}"/>
    <cellStyle name="Comma 2 2 2 3 2 2 3 3" xfId="13973" xr:uid="{6DF681C6-1DA2-4725-8DCD-DA59CFB55EC9}"/>
    <cellStyle name="Comma 2 2 2 3 2 2 3 3 2" xfId="29383" xr:uid="{05AC4C82-4DD8-4C05-86AA-6B419245E05F}"/>
    <cellStyle name="Comma 2 2 2 3 2 2 3 4" xfId="19114" xr:uid="{12906662-B5AE-47FB-8887-696B16E89249}"/>
    <cellStyle name="Comma 2 2 2 3 2 2 4" xfId="6282" xr:uid="{9E4E638D-BC24-42AA-B25D-ECFAA82A4C63}"/>
    <cellStyle name="Comma 2 2 2 3 2 2 4 2" xfId="21692" xr:uid="{1E379CB0-9AC4-4F35-B4CD-1C2C358CC342}"/>
    <cellStyle name="Comma 2 2 2 3 2 2 5" xfId="11425" xr:uid="{D3CB297D-0907-4773-B29A-154850BCDDBE}"/>
    <cellStyle name="Comma 2 2 2 3 2 2 5 2" xfId="26835" xr:uid="{FC24D85B-4610-4603-9B0E-A9DAA9DBEBCE}"/>
    <cellStyle name="Comma 2 2 2 3 2 2 6" xfId="16566" xr:uid="{6F3C4310-26B0-4DC5-ACF8-09C2ACB5317E}"/>
    <cellStyle name="Comma 2 2 2 3 2 3" xfId="1776" xr:uid="{5A447388-E42D-49A4-A3F0-59DC6AF2720D}"/>
    <cellStyle name="Comma 2 2 2 3 2 3 2" xfId="4344" xr:uid="{0BC3930F-40D0-4FA7-8056-1CE27577B6F4}"/>
    <cellStyle name="Comma 2 2 2 3 2 3 2 2" xfId="9470" xr:uid="{9685D910-270F-446F-9C53-FD24B5C2297C}"/>
    <cellStyle name="Comma 2 2 2 3 2 3 2 2 2" xfId="24880" xr:uid="{838A4B63-F6F0-46FE-94A2-CCF389171B0A}"/>
    <cellStyle name="Comma 2 2 2 3 2 3 2 3" xfId="14613" xr:uid="{D6D27094-18A5-48CA-9C1E-2FF906A40966}"/>
    <cellStyle name="Comma 2 2 2 3 2 3 2 3 2" xfId="30023" xr:uid="{4B74A5D0-AD64-4FCA-B65A-157D4B09C9EF}"/>
    <cellStyle name="Comma 2 2 2 3 2 3 2 4" xfId="19754" xr:uid="{EA43F0BE-39A8-44B5-B5BE-015428BCEE28}"/>
    <cellStyle name="Comma 2 2 2 3 2 3 3" xfId="6922" xr:uid="{92B247C2-470E-4C5D-95F2-AAE43FB9603F}"/>
    <cellStyle name="Comma 2 2 2 3 2 3 3 2" xfId="22332" xr:uid="{6B4DAF3B-1347-4670-80C6-B0A69E668326}"/>
    <cellStyle name="Comma 2 2 2 3 2 3 4" xfId="12065" xr:uid="{7B9CA66A-0A90-4832-800D-536A0FBA40A8}"/>
    <cellStyle name="Comma 2 2 2 3 2 3 4 2" xfId="27475" xr:uid="{2BCB11AF-5253-45B7-95D7-F6E0AF8A66E3}"/>
    <cellStyle name="Comma 2 2 2 3 2 3 5" xfId="17206" xr:uid="{9B87E797-C53B-4B1D-8BB9-7AEDAFC64C01}"/>
    <cellStyle name="Comma 2 2 2 3 2 4" xfId="3093" xr:uid="{2D88CCDC-D21B-46F7-8345-86CEB01414AC}"/>
    <cellStyle name="Comma 2 2 2 3 2 4 2" xfId="8219" xr:uid="{214DD805-1867-4D69-B44F-9CAB23E67CC6}"/>
    <cellStyle name="Comma 2 2 2 3 2 4 2 2" xfId="23629" xr:uid="{65570DF5-9CC4-45B3-BCF1-72B4B3EA80DE}"/>
    <cellStyle name="Comma 2 2 2 3 2 4 3" xfId="13362" xr:uid="{354F92E3-A934-47B4-A352-ADCF680DEAC2}"/>
    <cellStyle name="Comma 2 2 2 3 2 4 3 2" xfId="28772" xr:uid="{98690E8B-5837-463E-B6C6-7671BBF55B97}"/>
    <cellStyle name="Comma 2 2 2 3 2 4 4" xfId="18503" xr:uid="{32636D53-2110-4066-9915-9253B9C8241E}"/>
    <cellStyle name="Comma 2 2 2 3 2 5" xfId="5671" xr:uid="{586D55EA-B0A5-412E-9D21-6EB3343AD03C}"/>
    <cellStyle name="Comma 2 2 2 3 2 5 2" xfId="21081" xr:uid="{F83DC6FB-8A71-42F1-AD3E-77FFF177D3DC}"/>
    <cellStyle name="Comma 2 2 2 3 2 6" xfId="10814" xr:uid="{08DD37B1-EAB4-4C14-9531-6DFE36FB6A04}"/>
    <cellStyle name="Comma 2 2 2 3 2 6 2" xfId="26224" xr:uid="{0D84B6ED-F598-41D0-8A96-84954DF93F2E}"/>
    <cellStyle name="Comma 2 2 2 3 2 7" xfId="15955" xr:uid="{227F6A88-E4F0-428B-98A5-4BB39ECC1D85}"/>
    <cellStyle name="Comma 2 2 2 3 3" xfId="840" xr:uid="{9AEB3D5F-26E5-475E-B5E8-CF46C0EA58DD}"/>
    <cellStyle name="Comma 2 2 2 3 3 2" xfId="2092" xr:uid="{12000F14-7F43-4546-8956-0B4B1DBEF087}"/>
    <cellStyle name="Comma 2 2 2 3 3 2 2" xfId="4660" xr:uid="{873211C2-0F91-4060-8C7B-8DCC761671BB}"/>
    <cellStyle name="Comma 2 2 2 3 3 2 2 2" xfId="9786" xr:uid="{B445D72F-701F-4240-B297-C3147F5999F8}"/>
    <cellStyle name="Comma 2 2 2 3 3 2 2 2 2" xfId="25196" xr:uid="{1BC4C8C7-5F6E-4398-A73D-C58E5DD82F6A}"/>
    <cellStyle name="Comma 2 2 2 3 3 2 2 3" xfId="14929" xr:uid="{FC012E93-C9E8-489A-821B-A4BBAA27CB72}"/>
    <cellStyle name="Comma 2 2 2 3 3 2 2 3 2" xfId="30339" xr:uid="{B684C5E5-B125-4BC6-B2EA-D047FF28EC10}"/>
    <cellStyle name="Comma 2 2 2 3 3 2 2 4" xfId="20070" xr:uid="{A91B0154-6416-4C4A-B742-C71D7EDC9A65}"/>
    <cellStyle name="Comma 2 2 2 3 3 2 3" xfId="7238" xr:uid="{8A6477E2-DE96-42AA-B7A5-67D253126D9C}"/>
    <cellStyle name="Comma 2 2 2 3 3 2 3 2" xfId="22648" xr:uid="{FAF2AE0E-4FB3-4B8E-8E62-BC98EF879C10}"/>
    <cellStyle name="Comma 2 2 2 3 3 2 4" xfId="12381" xr:uid="{B49EFBCD-A36D-4957-95CF-C647AA84AE4E}"/>
    <cellStyle name="Comma 2 2 2 3 3 2 4 2" xfId="27791" xr:uid="{990D11DE-EECB-40B2-95B7-8EEB88B7EA0D}"/>
    <cellStyle name="Comma 2 2 2 3 3 2 5" xfId="17522" xr:uid="{D20612B3-0EC6-44DB-9333-1A72D8D91DCC}"/>
    <cellStyle name="Comma 2 2 2 3 3 3" xfId="3409" xr:uid="{DB216E75-D2A9-4659-983C-7E1B621998C9}"/>
    <cellStyle name="Comma 2 2 2 3 3 3 2" xfId="8535" xr:uid="{123DFFD4-F09B-4985-82E9-0665CBB6C01A}"/>
    <cellStyle name="Comma 2 2 2 3 3 3 2 2" xfId="23945" xr:uid="{39EBF015-2A15-4B5C-89FE-54645DD4B27E}"/>
    <cellStyle name="Comma 2 2 2 3 3 3 3" xfId="13678" xr:uid="{2B6B4792-6C03-48C1-B88A-0B1BA42D7BF4}"/>
    <cellStyle name="Comma 2 2 2 3 3 3 3 2" xfId="29088" xr:uid="{9FB646C3-54F0-4121-B222-76555CBE09CC}"/>
    <cellStyle name="Comma 2 2 2 3 3 3 4" xfId="18819" xr:uid="{5E198BA5-5648-4369-A4C1-49DAFF345A74}"/>
    <cellStyle name="Comma 2 2 2 3 3 4" xfId="5987" xr:uid="{445D7FEE-6000-44F7-823B-C27C85DCCFA6}"/>
    <cellStyle name="Comma 2 2 2 3 3 4 2" xfId="21397" xr:uid="{459C16FD-4E13-45B6-954F-9636068FCF0C}"/>
    <cellStyle name="Comma 2 2 2 3 3 5" xfId="11130" xr:uid="{A90E8A70-04C3-40BF-8BA8-80BCF56731A8}"/>
    <cellStyle name="Comma 2 2 2 3 3 5 2" xfId="26540" xr:uid="{A9242D88-F081-4F80-879A-F834F6DE038B}"/>
    <cellStyle name="Comma 2 2 2 3 3 6" xfId="16271" xr:uid="{C5E5A8FC-B0B2-4D2F-922D-89B8D215B1EA}"/>
    <cellStyle name="Comma 2 2 2 3 4" xfId="1481" xr:uid="{F0D2E614-E60A-4D2B-9697-3EA7C4952A7B}"/>
    <cellStyle name="Comma 2 2 2 3 4 2" xfId="4049" xr:uid="{F010B31B-4082-4E07-8946-F203BDD6D863}"/>
    <cellStyle name="Comma 2 2 2 3 4 2 2" xfId="9175" xr:uid="{07A5FDB3-7563-4474-B86B-E46402B9E5FA}"/>
    <cellStyle name="Comma 2 2 2 3 4 2 2 2" xfId="24585" xr:uid="{14CEC22B-014B-4E5E-8879-42B75F54A857}"/>
    <cellStyle name="Comma 2 2 2 3 4 2 3" xfId="14318" xr:uid="{3E58DFF7-FC17-47A1-97A2-E4212EA15569}"/>
    <cellStyle name="Comma 2 2 2 3 4 2 3 2" xfId="29728" xr:uid="{BDE8E2DA-40DB-4C6D-A93F-0886118A7AF9}"/>
    <cellStyle name="Comma 2 2 2 3 4 2 4" xfId="19459" xr:uid="{3841503E-A8AB-4711-9DC3-1D8338BC7314}"/>
    <cellStyle name="Comma 2 2 2 3 4 3" xfId="6627" xr:uid="{B1EED05B-3220-4980-974A-F02D8507B848}"/>
    <cellStyle name="Comma 2 2 2 3 4 3 2" xfId="22037" xr:uid="{BE0D2344-FF16-4352-8D5D-69F52922A3E0}"/>
    <cellStyle name="Comma 2 2 2 3 4 4" xfId="11770" xr:uid="{AF8E2DE8-0E27-4EEB-9AAC-36F0DD9B147E}"/>
    <cellStyle name="Comma 2 2 2 3 4 4 2" xfId="27180" xr:uid="{168A95D9-4F35-47A8-91C7-94A440565E14}"/>
    <cellStyle name="Comma 2 2 2 3 4 5" xfId="16911" xr:uid="{EB93CF7A-3A2A-43D2-8DBF-3D2541BF6C74}"/>
    <cellStyle name="Comma 2 2 2 3 5" xfId="2798" xr:uid="{867419F2-EA07-4EAD-B930-6FC9B3A4FE04}"/>
    <cellStyle name="Comma 2 2 2 3 5 2" xfId="7924" xr:uid="{0A0BBB30-C843-48CD-BF11-FB0E6435A78D}"/>
    <cellStyle name="Comma 2 2 2 3 5 2 2" xfId="23334" xr:uid="{0F84001F-5906-405D-BCB3-156C0B969281}"/>
    <cellStyle name="Comma 2 2 2 3 5 3" xfId="13067" xr:uid="{E8E2DC90-7ED8-46DB-B263-BD53201B2B3A}"/>
    <cellStyle name="Comma 2 2 2 3 5 3 2" xfId="28477" xr:uid="{2315F06E-0597-44B5-BC3D-697EE489F93D}"/>
    <cellStyle name="Comma 2 2 2 3 5 4" xfId="18208" xr:uid="{9A9E886A-DFD8-4D53-AFE8-B7437383381A}"/>
    <cellStyle name="Comma 2 2 2 3 6" xfId="5376" xr:uid="{E3A8B2BF-09C6-41C2-A2BA-2D8D25DAF902}"/>
    <cellStyle name="Comma 2 2 2 3 6 2" xfId="20786" xr:uid="{5D358EBF-52C0-4402-9FB7-3433B13DBCD1}"/>
    <cellStyle name="Comma 2 2 2 3 7" xfId="10519" xr:uid="{271831E9-1FE8-4275-9190-39D75D2BADA3}"/>
    <cellStyle name="Comma 2 2 2 3 7 2" xfId="25929" xr:uid="{70D70724-B5DF-4D47-8A5B-4134F786CA1A}"/>
    <cellStyle name="Comma 2 2 2 3 8" xfId="15660" xr:uid="{C2C4E804-753C-4B83-B1C4-4203C03481B1}"/>
    <cellStyle name="Comma 2 2 2 4" xfId="381" xr:uid="{569BC4E7-915E-42EF-BD7F-F2EFB1B9D72F}"/>
    <cellStyle name="Comma 2 2 2 4 2" xfId="993" xr:uid="{9B391798-A752-414F-B667-AB247B8AF53C}"/>
    <cellStyle name="Comma 2 2 2 4 2 2" xfId="2245" xr:uid="{5DF95F0C-B2C1-4D28-AEA9-76D70FD64980}"/>
    <cellStyle name="Comma 2 2 2 4 2 2 2" xfId="4813" xr:uid="{AFBBBD24-69D1-41C0-92E9-DBBB4C47A4B7}"/>
    <cellStyle name="Comma 2 2 2 4 2 2 2 2" xfId="9939" xr:uid="{23A87574-D7BB-4122-AE10-3C32336C50F1}"/>
    <cellStyle name="Comma 2 2 2 4 2 2 2 2 2" xfId="25349" xr:uid="{632036D1-BFEA-4139-BDC7-9E2734860975}"/>
    <cellStyle name="Comma 2 2 2 4 2 2 2 3" xfId="15082" xr:uid="{CDA69A96-E341-4981-BCDC-9CE262BBC194}"/>
    <cellStyle name="Comma 2 2 2 4 2 2 2 3 2" xfId="30492" xr:uid="{EEDC1A4E-E3ED-4466-A925-748154EB7A1C}"/>
    <cellStyle name="Comma 2 2 2 4 2 2 2 4" xfId="20223" xr:uid="{0D575AD7-8E62-45A5-8AE8-27493D964B38}"/>
    <cellStyle name="Comma 2 2 2 4 2 2 3" xfId="7391" xr:uid="{C239FE63-86C4-4D00-931D-4633077C0A9E}"/>
    <cellStyle name="Comma 2 2 2 4 2 2 3 2" xfId="22801" xr:uid="{A21C5443-09D4-4773-8722-6EE77B76593B}"/>
    <cellStyle name="Comma 2 2 2 4 2 2 4" xfId="12534" xr:uid="{7DE98965-4724-4FDC-9833-85AB480F5957}"/>
    <cellStyle name="Comma 2 2 2 4 2 2 4 2" xfId="27944" xr:uid="{32126DDB-E0CA-441E-91ED-DE7BB6C7E5DB}"/>
    <cellStyle name="Comma 2 2 2 4 2 2 5" xfId="17675" xr:uid="{1253DEAD-06F8-434D-A2BD-C3F60439BF86}"/>
    <cellStyle name="Comma 2 2 2 4 2 3" xfId="3562" xr:uid="{A33130FD-8BF2-4151-BB52-B02511DE0AF8}"/>
    <cellStyle name="Comma 2 2 2 4 2 3 2" xfId="8688" xr:uid="{61B48BE8-3CDB-42EB-B173-48D3234B967A}"/>
    <cellStyle name="Comma 2 2 2 4 2 3 2 2" xfId="24098" xr:uid="{FD3E7BFB-10F2-428C-8858-790BF14BF4B6}"/>
    <cellStyle name="Comma 2 2 2 4 2 3 3" xfId="13831" xr:uid="{277DFEB0-59BD-46E1-86C5-F51EAD399A16}"/>
    <cellStyle name="Comma 2 2 2 4 2 3 3 2" xfId="29241" xr:uid="{F756F654-6EE8-4B51-988B-324A9DBCFC33}"/>
    <cellStyle name="Comma 2 2 2 4 2 3 4" xfId="18972" xr:uid="{57367A98-7991-4F69-AFC0-8E891E3DEFAD}"/>
    <cellStyle name="Comma 2 2 2 4 2 4" xfId="6140" xr:uid="{B306E2EB-7A40-4370-A400-77DB6434AC1E}"/>
    <cellStyle name="Comma 2 2 2 4 2 4 2" xfId="21550" xr:uid="{FE761041-9342-4A1A-B3DF-3E538D5BFE39}"/>
    <cellStyle name="Comma 2 2 2 4 2 5" xfId="11283" xr:uid="{9AD2A632-5EB8-41EC-8259-BCCCF1C34437}"/>
    <cellStyle name="Comma 2 2 2 4 2 5 2" xfId="26693" xr:uid="{C8B39641-D8F0-4F75-B6B7-F80F479F589C}"/>
    <cellStyle name="Comma 2 2 2 4 2 6" xfId="16424" xr:uid="{57AFD7FE-03F9-4060-9CE4-CD20FAB747B0}"/>
    <cellStyle name="Comma 2 2 2 4 3" xfId="1634" xr:uid="{FA6074C5-35FC-4358-956C-E58AAB4E3EB5}"/>
    <cellStyle name="Comma 2 2 2 4 3 2" xfId="4202" xr:uid="{5502B4BA-0E59-4AAF-BC29-B9DA23250178}"/>
    <cellStyle name="Comma 2 2 2 4 3 2 2" xfId="9328" xr:uid="{0C093F04-7F95-48AA-A732-B923779B2C87}"/>
    <cellStyle name="Comma 2 2 2 4 3 2 2 2" xfId="24738" xr:uid="{F0572CFF-6378-458A-B97E-2F94F803D4F9}"/>
    <cellStyle name="Comma 2 2 2 4 3 2 3" xfId="14471" xr:uid="{30BE7A59-5655-4D8B-8B36-513BF98702A3}"/>
    <cellStyle name="Comma 2 2 2 4 3 2 3 2" xfId="29881" xr:uid="{3696DF33-017C-4DC5-B060-D282B8729D0B}"/>
    <cellStyle name="Comma 2 2 2 4 3 2 4" xfId="19612" xr:uid="{640F2D9D-04EA-4775-8142-7F7BC29BE073}"/>
    <cellStyle name="Comma 2 2 2 4 3 3" xfId="6780" xr:uid="{55578B53-00C8-4131-843A-91B6D0A516B8}"/>
    <cellStyle name="Comma 2 2 2 4 3 3 2" xfId="22190" xr:uid="{20D2B17F-6B10-4912-8D0C-D1808C382B1B}"/>
    <cellStyle name="Comma 2 2 2 4 3 4" xfId="11923" xr:uid="{04FAA5DC-02BA-4696-B0CF-9A68968273B2}"/>
    <cellStyle name="Comma 2 2 2 4 3 4 2" xfId="27333" xr:uid="{75E96AD3-A9E1-4EF2-A864-5E11FF9CADB9}"/>
    <cellStyle name="Comma 2 2 2 4 3 5" xfId="17064" xr:uid="{B2B992AD-843B-42E3-BF2D-A3F9FEE7B48A}"/>
    <cellStyle name="Comma 2 2 2 4 4" xfId="2951" xr:uid="{7351DFAE-A2BC-4E6A-8187-6AF4B664A687}"/>
    <cellStyle name="Comma 2 2 2 4 4 2" xfId="8077" xr:uid="{CF585403-119C-453B-967F-5DA65E2D9242}"/>
    <cellStyle name="Comma 2 2 2 4 4 2 2" xfId="23487" xr:uid="{22D30FAC-2A0A-4BD8-921C-51DE687378B1}"/>
    <cellStyle name="Comma 2 2 2 4 4 3" xfId="13220" xr:uid="{E2F8266A-9923-49CB-AAB8-4816A65DFC97}"/>
    <cellStyle name="Comma 2 2 2 4 4 3 2" xfId="28630" xr:uid="{EF51FD7E-0E08-4638-8865-82D303F87106}"/>
    <cellStyle name="Comma 2 2 2 4 4 4" xfId="18361" xr:uid="{C852CB3F-9417-4428-9947-D92975C5C3D1}"/>
    <cellStyle name="Comma 2 2 2 4 5" xfId="5529" xr:uid="{90409A1D-3386-49CC-858D-C8765715B1ED}"/>
    <cellStyle name="Comma 2 2 2 4 5 2" xfId="20939" xr:uid="{7AE84F4A-D10D-4E3F-9EF4-F7B69C26D456}"/>
    <cellStyle name="Comma 2 2 2 4 6" xfId="10672" xr:uid="{B69CA02A-66D9-49E9-9E38-4FC36222EA31}"/>
    <cellStyle name="Comma 2 2 2 4 6 2" xfId="26082" xr:uid="{47574D7B-B5DB-4D9B-892C-C87C05C68393}"/>
    <cellStyle name="Comma 2 2 2 4 7" xfId="15813" xr:uid="{F752B5CD-9F1B-471E-AB61-C50E44CF5CCC}"/>
    <cellStyle name="Comma 2 2 2 5" xfId="698" xr:uid="{C55EB6A7-E4DD-4C64-BC7C-10B99EBC48DE}"/>
    <cellStyle name="Comma 2 2 2 5 2" xfId="1950" xr:uid="{722918FB-2F79-42B5-BB60-FCF41A6D05BE}"/>
    <cellStyle name="Comma 2 2 2 5 2 2" xfId="4518" xr:uid="{4F6F905A-857D-43A2-8E2E-050DCC0C58D9}"/>
    <cellStyle name="Comma 2 2 2 5 2 2 2" xfId="9644" xr:uid="{6D820474-D0E9-4F4F-AE54-CB30F7DD0C3E}"/>
    <cellStyle name="Comma 2 2 2 5 2 2 2 2" xfId="25054" xr:uid="{6171185A-793F-4633-B71C-83F5B16C06C6}"/>
    <cellStyle name="Comma 2 2 2 5 2 2 3" xfId="14787" xr:uid="{2CCD3CFD-9732-4047-AE68-6832C4E37916}"/>
    <cellStyle name="Comma 2 2 2 5 2 2 3 2" xfId="30197" xr:uid="{307E2358-F5EC-40B5-B653-6AE93778C386}"/>
    <cellStyle name="Comma 2 2 2 5 2 2 4" xfId="19928" xr:uid="{D246B1EA-E608-480D-AD13-31644D4BD29E}"/>
    <cellStyle name="Comma 2 2 2 5 2 3" xfId="7096" xr:uid="{C5D0119B-BB8C-4C47-A9C3-C3DCF4E1C159}"/>
    <cellStyle name="Comma 2 2 2 5 2 3 2" xfId="22506" xr:uid="{6F6AEDED-CE19-4588-8FAB-D178DE7982BD}"/>
    <cellStyle name="Comma 2 2 2 5 2 4" xfId="12239" xr:uid="{3FB01504-4B92-433B-9BD5-AA20070E31A4}"/>
    <cellStyle name="Comma 2 2 2 5 2 4 2" xfId="27649" xr:uid="{655C0FB1-0F6D-491F-963D-DF85D31DC362}"/>
    <cellStyle name="Comma 2 2 2 5 2 5" xfId="17380" xr:uid="{5285A4DD-1C16-4069-8086-BAC3D6A8292A}"/>
    <cellStyle name="Comma 2 2 2 5 3" xfId="3267" xr:uid="{E71E22C5-6C22-4F8D-8010-264CCD7019E3}"/>
    <cellStyle name="Comma 2 2 2 5 3 2" xfId="8393" xr:uid="{D3E28C5C-E5CB-472B-9901-288F154323AE}"/>
    <cellStyle name="Comma 2 2 2 5 3 2 2" xfId="23803" xr:uid="{9E8D735D-E0AB-428D-8E19-37309D8F6B73}"/>
    <cellStyle name="Comma 2 2 2 5 3 3" xfId="13536" xr:uid="{4D918923-7E77-46FE-B659-EDA2A2E6BE30}"/>
    <cellStyle name="Comma 2 2 2 5 3 3 2" xfId="28946" xr:uid="{1AAFE4B7-36EA-4980-9C4D-69D33CD5C8D7}"/>
    <cellStyle name="Comma 2 2 2 5 3 4" xfId="18677" xr:uid="{14004E4B-3F58-47D0-9DE2-4B0AD19578F8}"/>
    <cellStyle name="Comma 2 2 2 5 4" xfId="5845" xr:uid="{AFDFD5D3-48DB-4499-83EA-DFEF4E26B0D9}"/>
    <cellStyle name="Comma 2 2 2 5 4 2" xfId="21255" xr:uid="{FE959DCA-BA2A-4F51-B23A-AE3A7332CC1E}"/>
    <cellStyle name="Comma 2 2 2 5 5" xfId="10988" xr:uid="{BAAA3A98-A150-45B0-AC3E-FEFBFD0A9DE7}"/>
    <cellStyle name="Comma 2 2 2 5 5 2" xfId="26398" xr:uid="{4304123D-084F-4F69-8EB8-D05E61BEE43E}"/>
    <cellStyle name="Comma 2 2 2 5 6" xfId="16129" xr:uid="{CE1A1717-E17E-439D-BFBE-02BA22EE7887}"/>
    <cellStyle name="Comma 2 2 2 6" xfId="1339" xr:uid="{9B9F88DA-2C08-4E0B-B91C-13DC28F39C04}"/>
    <cellStyle name="Comma 2 2 2 6 2" xfId="3907" xr:uid="{97630618-1263-404F-B806-1BDC7038B137}"/>
    <cellStyle name="Comma 2 2 2 6 2 2" xfId="9033" xr:uid="{8D045F77-B201-40E5-AB22-D2134CE34687}"/>
    <cellStyle name="Comma 2 2 2 6 2 2 2" xfId="24443" xr:uid="{ACE220D0-ADB9-46A7-B047-3EB8445D99CC}"/>
    <cellStyle name="Comma 2 2 2 6 2 3" xfId="14176" xr:uid="{5D6C44C6-624E-41AB-9C77-D0C08FA40F27}"/>
    <cellStyle name="Comma 2 2 2 6 2 3 2" xfId="29586" xr:uid="{6F768548-09F1-4A43-AAD2-49B1E5F5AE5E}"/>
    <cellStyle name="Comma 2 2 2 6 2 4" xfId="19317" xr:uid="{FBD13478-E696-4E52-87C9-DE25EAF8DB29}"/>
    <cellStyle name="Comma 2 2 2 6 3" xfId="6485" xr:uid="{B422E0B3-9105-46E3-B496-2D357EEDE5F5}"/>
    <cellStyle name="Comma 2 2 2 6 3 2" xfId="21895" xr:uid="{A8709B60-A17E-44A3-8A3D-D696ECE1C10D}"/>
    <cellStyle name="Comma 2 2 2 6 4" xfId="11628" xr:uid="{782CF74B-5106-43D8-A393-8F5BFAD55BB8}"/>
    <cellStyle name="Comma 2 2 2 6 4 2" xfId="27038" xr:uid="{05F97F98-73AB-4FB2-BF8D-C297764C7699}"/>
    <cellStyle name="Comma 2 2 2 6 5" xfId="16769" xr:uid="{3099C6F0-2A93-4AE3-95F8-168F125CEAEF}"/>
    <cellStyle name="Comma 2 2 2 7" xfId="2657" xr:uid="{BE825DBB-DCBF-4982-9EBA-73A14BA126FC}"/>
    <cellStyle name="Comma 2 2 2 7 2" xfId="7783" xr:uid="{A6F01B24-AA43-4AE2-A4D3-693E0E81BC63}"/>
    <cellStyle name="Comma 2 2 2 7 2 2" xfId="23193" xr:uid="{0D78E55B-2F86-4E38-B9C9-5427ABBC1057}"/>
    <cellStyle name="Comma 2 2 2 7 3" xfId="12926" xr:uid="{103A43EC-06C1-4E26-B8A6-51D2DA9F7D35}"/>
    <cellStyle name="Comma 2 2 2 7 3 2" xfId="28336" xr:uid="{96F14E9A-0C05-42A5-B722-BE4B12EE146D}"/>
    <cellStyle name="Comma 2 2 2 7 4" xfId="18067" xr:uid="{6934435C-34DB-4742-BAE9-AFEE257BBD07}"/>
    <cellStyle name="Comma 2 2 2 8" xfId="5235" xr:uid="{CE3032D0-B8C7-4B52-BD39-6A4655E6DD55}"/>
    <cellStyle name="Comma 2 2 2 8 2" xfId="20645" xr:uid="{05C4262E-5E63-4DCF-8060-31A90F5E1853}"/>
    <cellStyle name="Comma 2 2 2 9" xfId="10378" xr:uid="{7311645C-FFA8-4268-B6F2-6C08E30C7BE9}"/>
    <cellStyle name="Comma 2 2 2 9 2" xfId="25788" xr:uid="{C3E5D082-3DDB-461A-B24A-1F7B0011B078}"/>
    <cellStyle name="Comma 2 2 3" xfId="117" xr:uid="{7E1DB8DF-B4F0-4663-9DC4-C507E90DBD0B}"/>
    <cellStyle name="Comma 2 2 3 2" xfId="260" xr:uid="{EAF2EE09-D6A2-470E-8BC0-2D6EF7501A8D}"/>
    <cellStyle name="Comma 2 2 3 2 2" xfId="556" xr:uid="{C5B943D0-C3C3-4A8E-B35A-16C024541F02}"/>
    <cellStyle name="Comma 2 2 3 2 2 2" xfId="1168" xr:uid="{695EA2DF-4C74-4FB9-9097-6FE9D83A9804}"/>
    <cellStyle name="Comma 2 2 3 2 2 2 2" xfId="2420" xr:uid="{FEAD56C3-05CB-42AB-8657-CD362457E441}"/>
    <cellStyle name="Comma 2 2 3 2 2 2 2 2" xfId="4988" xr:uid="{EB8A057D-44C7-46F3-BFA9-A6FF598EF90B}"/>
    <cellStyle name="Comma 2 2 3 2 2 2 2 2 2" xfId="10114" xr:uid="{8DBF0B65-666D-4118-8632-6207E2026DAF}"/>
    <cellStyle name="Comma 2 2 3 2 2 2 2 2 2 2" xfId="25524" xr:uid="{578B2F4D-AE8D-41F5-9602-A9D3729AB3A0}"/>
    <cellStyle name="Comma 2 2 3 2 2 2 2 2 3" xfId="15257" xr:uid="{CAB452C3-6EDB-4BBC-8479-14C1D2A3D715}"/>
    <cellStyle name="Comma 2 2 3 2 2 2 2 2 3 2" xfId="30667" xr:uid="{DAF92005-DC6C-4201-88A3-D936EFF8BBD3}"/>
    <cellStyle name="Comma 2 2 3 2 2 2 2 2 4" xfId="20398" xr:uid="{1BC1F6A3-07FF-4A3C-AEF2-6507C9936C72}"/>
    <cellStyle name="Comma 2 2 3 2 2 2 2 3" xfId="7566" xr:uid="{EA06E5B2-65E9-4C3D-BB94-C77893845941}"/>
    <cellStyle name="Comma 2 2 3 2 2 2 2 3 2" xfId="22976" xr:uid="{D7C98130-B437-43B5-9702-461138CAEBB2}"/>
    <cellStyle name="Comma 2 2 3 2 2 2 2 4" xfId="12709" xr:uid="{F6C63688-274F-49E3-A3C9-4D3D41FA8F61}"/>
    <cellStyle name="Comma 2 2 3 2 2 2 2 4 2" xfId="28119" xr:uid="{8208B99D-E05E-4618-8074-8F81C0E520E2}"/>
    <cellStyle name="Comma 2 2 3 2 2 2 2 5" xfId="17850" xr:uid="{BB89F313-ABF0-43C1-AA1C-3D48AE743070}"/>
    <cellStyle name="Comma 2 2 3 2 2 2 3" xfId="3737" xr:uid="{30DC5762-F966-40B2-BBE3-50EA4A3EE246}"/>
    <cellStyle name="Comma 2 2 3 2 2 2 3 2" xfId="8863" xr:uid="{310BC7C7-8660-46AD-826D-4BAE5C54245E}"/>
    <cellStyle name="Comma 2 2 3 2 2 2 3 2 2" xfId="24273" xr:uid="{9E6DCE3F-CA66-478D-9DC0-C988EDD9316D}"/>
    <cellStyle name="Comma 2 2 3 2 2 2 3 3" xfId="14006" xr:uid="{C0667D25-4BE3-47FC-814B-74662A2AAAE5}"/>
    <cellStyle name="Comma 2 2 3 2 2 2 3 3 2" xfId="29416" xr:uid="{0286931D-62CA-4860-A298-20747B5B4B10}"/>
    <cellStyle name="Comma 2 2 3 2 2 2 3 4" xfId="19147" xr:uid="{B09DC13B-57A2-4C9A-8C9B-545A5878F8A9}"/>
    <cellStyle name="Comma 2 2 3 2 2 2 4" xfId="6315" xr:uid="{21B6FBE4-3A34-4587-9565-BB81075D67A8}"/>
    <cellStyle name="Comma 2 2 3 2 2 2 4 2" xfId="21725" xr:uid="{7BCFD9F9-82ED-47DF-847C-A6739A3E92C5}"/>
    <cellStyle name="Comma 2 2 3 2 2 2 5" xfId="11458" xr:uid="{BC75760C-BF73-40C1-A692-BCBAC5D62F50}"/>
    <cellStyle name="Comma 2 2 3 2 2 2 5 2" xfId="26868" xr:uid="{B363B374-6A8E-4D01-820C-C4A077425082}"/>
    <cellStyle name="Comma 2 2 3 2 2 2 6" xfId="16599" xr:uid="{C9313689-E6F4-4D52-A938-597F2D089BEC}"/>
    <cellStyle name="Comma 2 2 3 2 2 3" xfId="1809" xr:uid="{5098DAC4-CD61-4D07-94EC-3D2801376415}"/>
    <cellStyle name="Comma 2 2 3 2 2 3 2" xfId="4377" xr:uid="{8C607ADE-9A3E-4D11-8E10-4C79078D7CF6}"/>
    <cellStyle name="Comma 2 2 3 2 2 3 2 2" xfId="9503" xr:uid="{F42E571E-5D96-4928-AF27-87AB3AA57202}"/>
    <cellStyle name="Comma 2 2 3 2 2 3 2 2 2" xfId="24913" xr:uid="{A2DDB62D-2605-4248-9465-5FA2A0C7157F}"/>
    <cellStyle name="Comma 2 2 3 2 2 3 2 3" xfId="14646" xr:uid="{CD91A623-9051-4D3C-83FA-7F21619A3AF1}"/>
    <cellStyle name="Comma 2 2 3 2 2 3 2 3 2" xfId="30056" xr:uid="{2227CB0C-6800-4525-8DB0-AD07ECC9500A}"/>
    <cellStyle name="Comma 2 2 3 2 2 3 2 4" xfId="19787" xr:uid="{A17FE442-F7AC-4687-A533-CB2C5717523E}"/>
    <cellStyle name="Comma 2 2 3 2 2 3 3" xfId="6955" xr:uid="{8CAA37D4-FE31-47C0-BF32-316C1E9B26BC}"/>
    <cellStyle name="Comma 2 2 3 2 2 3 3 2" xfId="22365" xr:uid="{DB2D2584-3A15-42DA-BBAA-622A41932A95}"/>
    <cellStyle name="Comma 2 2 3 2 2 3 4" xfId="12098" xr:uid="{63055DFF-33B6-4299-A4D9-74CFD993FAE4}"/>
    <cellStyle name="Comma 2 2 3 2 2 3 4 2" xfId="27508" xr:uid="{6EB05B8D-958E-475B-BE0D-0CF96CAC6EAD}"/>
    <cellStyle name="Comma 2 2 3 2 2 3 5" xfId="17239" xr:uid="{5EE88823-3CC5-4AFE-B8F2-8F9818D8B900}"/>
    <cellStyle name="Comma 2 2 3 2 2 4" xfId="3126" xr:uid="{2D74DAA1-20AF-4721-9913-346455CEE4B6}"/>
    <cellStyle name="Comma 2 2 3 2 2 4 2" xfId="8252" xr:uid="{1D8A4060-21E3-4B5A-81DA-2790FCCC78D6}"/>
    <cellStyle name="Comma 2 2 3 2 2 4 2 2" xfId="23662" xr:uid="{0F00079C-C3AC-42D8-B104-D1F228D5B810}"/>
    <cellStyle name="Comma 2 2 3 2 2 4 3" xfId="13395" xr:uid="{F08A0F5E-D904-4596-8803-C1C7B7BA7890}"/>
    <cellStyle name="Comma 2 2 3 2 2 4 3 2" xfId="28805" xr:uid="{CCE0FED8-37BE-4BB4-9BF0-2C232E12F225}"/>
    <cellStyle name="Comma 2 2 3 2 2 4 4" xfId="18536" xr:uid="{A54759D6-297F-48C5-93B5-1247ED75D3E2}"/>
    <cellStyle name="Comma 2 2 3 2 2 5" xfId="5704" xr:uid="{F82BAAB3-3EEC-4E40-B838-B9BCFC616B8E}"/>
    <cellStyle name="Comma 2 2 3 2 2 5 2" xfId="21114" xr:uid="{A022120D-82EF-47C3-A8E8-B6C466EC952A}"/>
    <cellStyle name="Comma 2 2 3 2 2 6" xfId="10847" xr:uid="{BFFC49F7-3C13-4B00-AFB9-F9AAEC6EA790}"/>
    <cellStyle name="Comma 2 2 3 2 2 6 2" xfId="26257" xr:uid="{8858D156-4D19-4B29-9B5B-D81A23459C84}"/>
    <cellStyle name="Comma 2 2 3 2 2 7" xfId="15988" xr:uid="{5D0A086C-136A-4D4A-A9FD-57D10D6B82A3}"/>
    <cellStyle name="Comma 2 2 3 2 3" xfId="873" xr:uid="{2D531D32-51CB-47FF-828D-4B0DA7C39230}"/>
    <cellStyle name="Comma 2 2 3 2 3 2" xfId="2125" xr:uid="{ADCC5B71-FCCB-482C-8BE3-16DAC2EECE87}"/>
    <cellStyle name="Comma 2 2 3 2 3 2 2" xfId="4693" xr:uid="{FDE44672-5A0A-4FEC-913E-80A55F13996D}"/>
    <cellStyle name="Comma 2 2 3 2 3 2 2 2" xfId="9819" xr:uid="{8B51F2FD-946A-4A57-B713-CE49D9C98E19}"/>
    <cellStyle name="Comma 2 2 3 2 3 2 2 2 2" xfId="25229" xr:uid="{CAE92BE4-D38D-4231-9098-224F056801E0}"/>
    <cellStyle name="Comma 2 2 3 2 3 2 2 3" xfId="14962" xr:uid="{D4FDF486-FB68-480E-BD1C-752E75A9DFCE}"/>
    <cellStyle name="Comma 2 2 3 2 3 2 2 3 2" xfId="30372" xr:uid="{9B32DDC6-EA85-4C15-88D4-9160541E84F4}"/>
    <cellStyle name="Comma 2 2 3 2 3 2 2 4" xfId="20103" xr:uid="{1033EE47-51CE-40CE-B678-9DEA183416E6}"/>
    <cellStyle name="Comma 2 2 3 2 3 2 3" xfId="7271" xr:uid="{10D46B6F-BBD5-4BF1-9975-DE4F6EEE2A7E}"/>
    <cellStyle name="Comma 2 2 3 2 3 2 3 2" xfId="22681" xr:uid="{02EF75F9-45C5-46F3-B115-A7C401C884E4}"/>
    <cellStyle name="Comma 2 2 3 2 3 2 4" xfId="12414" xr:uid="{AED24A06-BD1E-4947-891B-A6D8C7CDCBAE}"/>
    <cellStyle name="Comma 2 2 3 2 3 2 4 2" xfId="27824" xr:uid="{4B0476FE-26C2-4F0E-B768-FCEF5082EC81}"/>
    <cellStyle name="Comma 2 2 3 2 3 2 5" xfId="17555" xr:uid="{943826FB-C0E3-4FCB-83FB-D1FD38D59C98}"/>
    <cellStyle name="Comma 2 2 3 2 3 3" xfId="3442" xr:uid="{7E9D7545-D8F9-440F-80E9-9502683F388F}"/>
    <cellStyle name="Comma 2 2 3 2 3 3 2" xfId="8568" xr:uid="{9FDA3264-F0D9-4852-B053-AD3BBB9BE34F}"/>
    <cellStyle name="Comma 2 2 3 2 3 3 2 2" xfId="23978" xr:uid="{F5AA582D-546C-4C5C-9309-786A8CA1FFD3}"/>
    <cellStyle name="Comma 2 2 3 2 3 3 3" xfId="13711" xr:uid="{5C67613F-3FBF-486C-9800-613531C11A55}"/>
    <cellStyle name="Comma 2 2 3 2 3 3 3 2" xfId="29121" xr:uid="{707131D5-7A1F-47FB-87B1-2439754E3958}"/>
    <cellStyle name="Comma 2 2 3 2 3 3 4" xfId="18852" xr:uid="{576913F4-0BEF-4DBF-BB7E-D6A005AC85FF}"/>
    <cellStyle name="Comma 2 2 3 2 3 4" xfId="6020" xr:uid="{4E670E65-FF4D-404C-8B78-F6B854488E9B}"/>
    <cellStyle name="Comma 2 2 3 2 3 4 2" xfId="21430" xr:uid="{94906CA5-0721-43DC-8AFD-5D5D3FB2F13A}"/>
    <cellStyle name="Comma 2 2 3 2 3 5" xfId="11163" xr:uid="{B0B34A06-B778-458C-AE4A-5331653DAB75}"/>
    <cellStyle name="Comma 2 2 3 2 3 5 2" xfId="26573" xr:uid="{FE8BEDB2-6B14-4979-B66E-0DAE5592D8CD}"/>
    <cellStyle name="Comma 2 2 3 2 3 6" xfId="16304" xr:uid="{454864E9-BCA5-41CC-8C96-E0B9E2835D47}"/>
    <cellStyle name="Comma 2 2 3 2 4" xfId="1514" xr:uid="{08F4AF1E-EA66-424F-8CA6-4B19D0EEE082}"/>
    <cellStyle name="Comma 2 2 3 2 4 2" xfId="4082" xr:uid="{293D7B3C-5477-4441-98E3-04A18BF0C74E}"/>
    <cellStyle name="Comma 2 2 3 2 4 2 2" xfId="9208" xr:uid="{5BDCCEF7-BCEF-451D-A53D-B42D351ADA2B}"/>
    <cellStyle name="Comma 2 2 3 2 4 2 2 2" xfId="24618" xr:uid="{A0AE146F-35D1-4AFA-844F-DC9F6E9F4557}"/>
    <cellStyle name="Comma 2 2 3 2 4 2 3" xfId="14351" xr:uid="{3AF8BD18-0BF8-4BE0-842E-785D27A0CCB6}"/>
    <cellStyle name="Comma 2 2 3 2 4 2 3 2" xfId="29761" xr:uid="{77357157-6EA9-4FA7-B3CD-216D055C6981}"/>
    <cellStyle name="Comma 2 2 3 2 4 2 4" xfId="19492" xr:uid="{02C67E99-EF06-4C87-BE44-964745F4E960}"/>
    <cellStyle name="Comma 2 2 3 2 4 3" xfId="6660" xr:uid="{94DD883B-AA83-4D03-BD0B-FB8AD590ADA0}"/>
    <cellStyle name="Comma 2 2 3 2 4 3 2" xfId="22070" xr:uid="{8F3F6DAB-6632-4B83-A039-B43C13B38736}"/>
    <cellStyle name="Comma 2 2 3 2 4 4" xfId="11803" xr:uid="{11364940-DF41-451A-AFE7-1696A2CDC941}"/>
    <cellStyle name="Comma 2 2 3 2 4 4 2" xfId="27213" xr:uid="{5DA1695D-B1B1-45DF-9429-733C60A3B006}"/>
    <cellStyle name="Comma 2 2 3 2 4 5" xfId="16944" xr:uid="{F21882E1-E699-4A1C-A212-CEAE35C8FB17}"/>
    <cellStyle name="Comma 2 2 3 2 5" xfId="2831" xr:uid="{6D0E070E-D9B4-41AD-AD68-40406C0E8F14}"/>
    <cellStyle name="Comma 2 2 3 2 5 2" xfId="7957" xr:uid="{BA596B35-94BD-491A-A6C9-01C4CC640FF1}"/>
    <cellStyle name="Comma 2 2 3 2 5 2 2" xfId="23367" xr:uid="{75B3606E-63DB-472A-B589-62CEA2931F7F}"/>
    <cellStyle name="Comma 2 2 3 2 5 3" xfId="13100" xr:uid="{6C0F2E93-45A2-483B-8DA7-15B29B703B0A}"/>
    <cellStyle name="Comma 2 2 3 2 5 3 2" xfId="28510" xr:uid="{4E57FF39-1046-41AA-9A45-DA07B2D78CBE}"/>
    <cellStyle name="Comma 2 2 3 2 5 4" xfId="18241" xr:uid="{C98954EF-350F-4128-B1B7-D2A48EE3D0AC}"/>
    <cellStyle name="Comma 2 2 3 2 6" xfId="5409" xr:uid="{54BAD81F-2183-41EA-86BD-965483DA3356}"/>
    <cellStyle name="Comma 2 2 3 2 6 2" xfId="20819" xr:uid="{D57DF465-3A49-4527-9F3D-DAB84CC55095}"/>
    <cellStyle name="Comma 2 2 3 2 7" xfId="10552" xr:uid="{347D0F63-70C9-4861-9967-8E2EFB944F8A}"/>
    <cellStyle name="Comma 2 2 3 2 7 2" xfId="25962" xr:uid="{F73EDA05-959C-4C51-A733-D0B2D6CE3417}"/>
    <cellStyle name="Comma 2 2 3 2 8" xfId="15693" xr:uid="{A6692DB3-5113-40DD-A716-8B3852947B81}"/>
    <cellStyle name="Comma 2 2 3 3" xfId="414" xr:uid="{13CC9F44-5340-4CE7-9040-D008B3BCE8CC}"/>
    <cellStyle name="Comma 2 2 3 3 2" xfId="1026" xr:uid="{45DF1A58-D636-4FC7-BCD4-29E57610A221}"/>
    <cellStyle name="Comma 2 2 3 3 2 2" xfId="2278" xr:uid="{6D6E3BA3-F5E3-4002-A799-D1BF16F72F42}"/>
    <cellStyle name="Comma 2 2 3 3 2 2 2" xfId="4846" xr:uid="{1028029C-3947-4312-A32C-9F7BD472B694}"/>
    <cellStyle name="Comma 2 2 3 3 2 2 2 2" xfId="9972" xr:uid="{3A801B14-51EE-490F-8A92-4B6064751572}"/>
    <cellStyle name="Comma 2 2 3 3 2 2 2 2 2" xfId="25382" xr:uid="{60B95ECA-A82F-4E1E-B95A-1E744909E159}"/>
    <cellStyle name="Comma 2 2 3 3 2 2 2 3" xfId="15115" xr:uid="{54B79886-7EFD-4638-B6ED-1A36A3236E6A}"/>
    <cellStyle name="Comma 2 2 3 3 2 2 2 3 2" xfId="30525" xr:uid="{A5DED460-8B10-46B2-8059-22B2A9DE8F51}"/>
    <cellStyle name="Comma 2 2 3 3 2 2 2 4" xfId="20256" xr:uid="{2BFC557E-45A8-4822-8511-55493B768A89}"/>
    <cellStyle name="Comma 2 2 3 3 2 2 3" xfId="7424" xr:uid="{ADB3D7F6-D324-4433-BB6B-FB257C31043A}"/>
    <cellStyle name="Comma 2 2 3 3 2 2 3 2" xfId="22834" xr:uid="{15FF0B10-CB46-4047-BB89-83C22BF30F26}"/>
    <cellStyle name="Comma 2 2 3 3 2 2 4" xfId="12567" xr:uid="{162A943F-E77F-44BE-B6FC-9A5019566288}"/>
    <cellStyle name="Comma 2 2 3 3 2 2 4 2" xfId="27977" xr:uid="{695772FA-561C-4EB3-BCC6-198E1DC49E20}"/>
    <cellStyle name="Comma 2 2 3 3 2 2 5" xfId="17708" xr:uid="{B1B0F500-E4BC-4A83-BC15-24976B99461A}"/>
    <cellStyle name="Comma 2 2 3 3 2 3" xfId="3595" xr:uid="{92B8B97B-8934-42F0-BD56-5F2A1703AF01}"/>
    <cellStyle name="Comma 2 2 3 3 2 3 2" xfId="8721" xr:uid="{36C887F4-55D1-4CBD-BA63-3880C1143C08}"/>
    <cellStyle name="Comma 2 2 3 3 2 3 2 2" xfId="24131" xr:uid="{15D1F87A-3D6F-4CE6-893B-AE8349572E28}"/>
    <cellStyle name="Comma 2 2 3 3 2 3 3" xfId="13864" xr:uid="{CBBB9970-B630-400C-B680-9CEAF6A670A2}"/>
    <cellStyle name="Comma 2 2 3 3 2 3 3 2" xfId="29274" xr:uid="{1CEF1093-A5FF-4EB5-84DE-5354EEDE9B14}"/>
    <cellStyle name="Comma 2 2 3 3 2 3 4" xfId="19005" xr:uid="{E78FB957-4124-4A70-921A-EA4EF461262A}"/>
    <cellStyle name="Comma 2 2 3 3 2 4" xfId="6173" xr:uid="{02F387C3-3438-444F-BA45-85EE1CF9DDDC}"/>
    <cellStyle name="Comma 2 2 3 3 2 4 2" xfId="21583" xr:uid="{572FEF33-43FD-47EF-8B01-C7FA88AF46A7}"/>
    <cellStyle name="Comma 2 2 3 3 2 5" xfId="11316" xr:uid="{30869267-549A-49D8-838E-F71C83167978}"/>
    <cellStyle name="Comma 2 2 3 3 2 5 2" xfId="26726" xr:uid="{F5FF0FA3-8D0D-4BA4-BF1F-CCAF21C32657}"/>
    <cellStyle name="Comma 2 2 3 3 2 6" xfId="16457" xr:uid="{703A93F1-17F4-4D27-ADFF-BFF774D273CB}"/>
    <cellStyle name="Comma 2 2 3 3 3" xfId="1667" xr:uid="{86919DDE-74F4-4C62-A7A7-13D052D53D69}"/>
    <cellStyle name="Comma 2 2 3 3 3 2" xfId="4235" xr:uid="{94701D72-B078-46B3-B6A8-8233F364E7E4}"/>
    <cellStyle name="Comma 2 2 3 3 3 2 2" xfId="9361" xr:uid="{59A492EF-7589-4613-A304-B6F4B1E167EE}"/>
    <cellStyle name="Comma 2 2 3 3 3 2 2 2" xfId="24771" xr:uid="{DC977C01-A3DF-4503-BBB5-70E180271E87}"/>
    <cellStyle name="Comma 2 2 3 3 3 2 3" xfId="14504" xr:uid="{A53D7F70-CA88-45A3-B8DB-127D2218D2E5}"/>
    <cellStyle name="Comma 2 2 3 3 3 2 3 2" xfId="29914" xr:uid="{16FCAAC7-890B-4C2F-BD1F-331888418E7D}"/>
    <cellStyle name="Comma 2 2 3 3 3 2 4" xfId="19645" xr:uid="{8981C0DD-1FC4-49D1-AAB9-C861CF436004}"/>
    <cellStyle name="Comma 2 2 3 3 3 3" xfId="6813" xr:uid="{68BA7724-1BC5-495D-973C-81D5A0F3C3F4}"/>
    <cellStyle name="Comma 2 2 3 3 3 3 2" xfId="22223" xr:uid="{8BF59C4F-6CEA-43A5-BA15-431786823A58}"/>
    <cellStyle name="Comma 2 2 3 3 3 4" xfId="11956" xr:uid="{76207F72-B82A-4333-9286-F8286288DCEF}"/>
    <cellStyle name="Comma 2 2 3 3 3 4 2" xfId="27366" xr:uid="{1350D89C-CD58-4805-8264-5CA4614E5D5A}"/>
    <cellStyle name="Comma 2 2 3 3 3 5" xfId="17097" xr:uid="{7CF9F46E-E710-439F-9827-DE9A170B64A0}"/>
    <cellStyle name="Comma 2 2 3 3 4" xfId="2984" xr:uid="{B0F31373-0D77-44D6-9F15-81B89E93E7C5}"/>
    <cellStyle name="Comma 2 2 3 3 4 2" xfId="8110" xr:uid="{59DAC222-B73D-4CCE-9B84-4CEBC67C7A24}"/>
    <cellStyle name="Comma 2 2 3 3 4 2 2" xfId="23520" xr:uid="{535E8C4A-3E21-4234-9907-CE06938757E0}"/>
    <cellStyle name="Comma 2 2 3 3 4 3" xfId="13253" xr:uid="{5CBEE31B-BFE4-4CE4-8999-BF9B8F805C9C}"/>
    <cellStyle name="Comma 2 2 3 3 4 3 2" xfId="28663" xr:uid="{F97DFB30-07F9-4F03-B14C-7CE01C4A624E}"/>
    <cellStyle name="Comma 2 2 3 3 4 4" xfId="18394" xr:uid="{6150F214-C918-4460-9BCD-9A77F478E1B7}"/>
    <cellStyle name="Comma 2 2 3 3 5" xfId="5562" xr:uid="{9D0CFE66-7CBB-4940-9BCB-3394E0DE91F3}"/>
    <cellStyle name="Comma 2 2 3 3 5 2" xfId="20972" xr:uid="{CEE0960B-A2DC-49B7-8048-647C48E5376B}"/>
    <cellStyle name="Comma 2 2 3 3 6" xfId="10705" xr:uid="{C08C5183-C834-4CFE-A2BF-7CCB74CAA7AF}"/>
    <cellStyle name="Comma 2 2 3 3 6 2" xfId="26115" xr:uid="{97CC3687-0878-41A7-8A2E-3E62CAD2AF84}"/>
    <cellStyle name="Comma 2 2 3 3 7" xfId="15846" xr:uid="{B85AFFC1-52CC-4709-A2E7-E0F1A8E91136}"/>
    <cellStyle name="Comma 2 2 3 4" xfId="731" xr:uid="{08F709C4-1013-46D6-B814-7D9ABDEFDEED}"/>
    <cellStyle name="Comma 2 2 3 4 2" xfId="1983" xr:uid="{335AE05C-3712-4C80-8C2D-D63A6707E897}"/>
    <cellStyle name="Comma 2 2 3 4 2 2" xfId="4551" xr:uid="{3A01F65C-F6C3-4302-867F-9D1B0F786AC8}"/>
    <cellStyle name="Comma 2 2 3 4 2 2 2" xfId="9677" xr:uid="{CB6C1EDE-C2E7-4797-9E70-1B107DE2C9AC}"/>
    <cellStyle name="Comma 2 2 3 4 2 2 2 2" xfId="25087" xr:uid="{7043789D-45D1-4EA7-8301-5B4D67E5B6C3}"/>
    <cellStyle name="Comma 2 2 3 4 2 2 3" xfId="14820" xr:uid="{BBFAD136-B5B5-49DA-AAF9-1F35C1AD135D}"/>
    <cellStyle name="Comma 2 2 3 4 2 2 3 2" xfId="30230" xr:uid="{8B671D0E-FD7E-4587-97BD-3AB99D3BFAD3}"/>
    <cellStyle name="Comma 2 2 3 4 2 2 4" xfId="19961" xr:uid="{A8063DB8-7288-4715-A2E5-8B488F348E62}"/>
    <cellStyle name="Comma 2 2 3 4 2 3" xfId="7129" xr:uid="{45AEECEE-8185-4AA3-A972-F792A4AC2B21}"/>
    <cellStyle name="Comma 2 2 3 4 2 3 2" xfId="22539" xr:uid="{5C53325B-2096-4BA6-8FCB-7FFC11A7A09E}"/>
    <cellStyle name="Comma 2 2 3 4 2 4" xfId="12272" xr:uid="{D28940F0-1DD0-41F8-B5C7-0E600E04E776}"/>
    <cellStyle name="Comma 2 2 3 4 2 4 2" xfId="27682" xr:uid="{A9060FA7-6D58-4CE4-926C-1FD697B0F341}"/>
    <cellStyle name="Comma 2 2 3 4 2 5" xfId="17413" xr:uid="{2F2B573F-D2B8-48AE-B847-A64C2491D837}"/>
    <cellStyle name="Comma 2 2 3 4 3" xfId="3300" xr:uid="{3C9299C8-27CD-48AB-AFA7-C89A59B03410}"/>
    <cellStyle name="Comma 2 2 3 4 3 2" xfId="8426" xr:uid="{EF469E6F-5C01-446B-A1B6-C1E216BF6A13}"/>
    <cellStyle name="Comma 2 2 3 4 3 2 2" xfId="23836" xr:uid="{84906797-6369-4EA2-8620-71A0BF72DA09}"/>
    <cellStyle name="Comma 2 2 3 4 3 3" xfId="13569" xr:uid="{BF630EF9-6BB5-4DAF-875D-B210D78713E8}"/>
    <cellStyle name="Comma 2 2 3 4 3 3 2" xfId="28979" xr:uid="{FB2D10F4-4084-43CB-945D-5D2331FD8A4C}"/>
    <cellStyle name="Comma 2 2 3 4 3 4" xfId="18710" xr:uid="{B94191BA-9075-4574-8328-99DC31777599}"/>
    <cellStyle name="Comma 2 2 3 4 4" xfId="5878" xr:uid="{56AEA776-3401-4D1A-8F7E-1921DA5C70C0}"/>
    <cellStyle name="Comma 2 2 3 4 4 2" xfId="21288" xr:uid="{0550D775-A1BA-4324-8704-52ABE091FF6C}"/>
    <cellStyle name="Comma 2 2 3 4 5" xfId="11021" xr:uid="{8BD31F21-85A6-4C68-9E45-7A821A8BFA10}"/>
    <cellStyle name="Comma 2 2 3 4 5 2" xfId="26431" xr:uid="{1F942B5B-9C63-4F08-BB72-A8D8E94C6050}"/>
    <cellStyle name="Comma 2 2 3 4 6" xfId="16162" xr:uid="{3D311D15-B833-47DF-B633-EBC2BF7C067D}"/>
    <cellStyle name="Comma 2 2 3 5" xfId="1372" xr:uid="{AD82D476-F218-4FEA-8968-E03555F4B422}"/>
    <cellStyle name="Comma 2 2 3 5 2" xfId="3940" xr:uid="{4DC45D88-9021-43A6-83E8-B79BD6B9314F}"/>
    <cellStyle name="Comma 2 2 3 5 2 2" xfId="9066" xr:uid="{4EED271C-2892-44B0-8894-79E0E803DB3D}"/>
    <cellStyle name="Comma 2 2 3 5 2 2 2" xfId="24476" xr:uid="{83A3190C-BC21-416E-8D96-58651F127F67}"/>
    <cellStyle name="Comma 2 2 3 5 2 3" xfId="14209" xr:uid="{80598687-5EA6-4275-8AFB-07DFED06DC07}"/>
    <cellStyle name="Comma 2 2 3 5 2 3 2" xfId="29619" xr:uid="{79BA585F-7497-4FDA-B7CF-4489DA9E8F3A}"/>
    <cellStyle name="Comma 2 2 3 5 2 4" xfId="19350" xr:uid="{9E90C04E-1A3C-435E-9C6E-D09F9DF3A67C}"/>
    <cellStyle name="Comma 2 2 3 5 3" xfId="6518" xr:uid="{567F1155-368A-484A-B6B8-FF46F891C734}"/>
    <cellStyle name="Comma 2 2 3 5 3 2" xfId="21928" xr:uid="{D0573BDD-04DF-43D8-9424-F1375624DEC5}"/>
    <cellStyle name="Comma 2 2 3 5 4" xfId="11661" xr:uid="{7ADB89BA-ADC0-4C89-9736-51B897261A4A}"/>
    <cellStyle name="Comma 2 2 3 5 4 2" xfId="27071" xr:uid="{8831530D-3868-45FB-A098-E668F898902C}"/>
    <cellStyle name="Comma 2 2 3 5 5" xfId="16802" xr:uid="{C477E1F5-5E0E-4EA1-B891-7F665082443A}"/>
    <cellStyle name="Comma 2 2 3 6" xfId="2689" xr:uid="{12A1507C-6B49-4A2D-B068-5A12F38E12E2}"/>
    <cellStyle name="Comma 2 2 3 6 2" xfId="7815" xr:uid="{7B555AA5-3103-45E1-BDCF-D46DD3512CA7}"/>
    <cellStyle name="Comma 2 2 3 6 2 2" xfId="23225" xr:uid="{172CA6C4-19FD-4D7F-9BD5-4E3FA1F498B6}"/>
    <cellStyle name="Comma 2 2 3 6 3" xfId="12958" xr:uid="{3B00EA68-09C2-4F8F-BC42-50283C9FD1C9}"/>
    <cellStyle name="Comma 2 2 3 6 3 2" xfId="28368" xr:uid="{D833DDAE-9770-4840-A98F-17BF8F6B3F27}"/>
    <cellStyle name="Comma 2 2 3 6 4" xfId="18099" xr:uid="{5EAFBDC5-98AB-473B-A3C1-1F0B4FA44DA9}"/>
    <cellStyle name="Comma 2 2 3 7" xfId="5267" xr:uid="{A6690AA1-8EB2-4E55-8F04-D759705DA1C8}"/>
    <cellStyle name="Comma 2 2 3 7 2" xfId="20677" xr:uid="{B5E0E630-5A93-4BF1-9D47-99831888C8AC}"/>
    <cellStyle name="Comma 2 2 3 8" xfId="10410" xr:uid="{263F9058-FF16-491C-B705-50EDD6213DF6}"/>
    <cellStyle name="Comma 2 2 3 8 2" xfId="25820" xr:uid="{2CD18C44-62D9-4E7B-8967-7A273402ABF1}"/>
    <cellStyle name="Comma 2 2 3 9" xfId="15551" xr:uid="{D8CCD529-4737-48BE-A70C-223D73053A20}"/>
    <cellStyle name="Comma 2 2 4" xfId="187" xr:uid="{AF9EAAAF-CAB2-4555-918D-981E6CFEE858}"/>
    <cellStyle name="Comma 2 2 4 2" xfId="484" xr:uid="{D30B9F4F-55D8-4755-A628-9BB16B16569E}"/>
    <cellStyle name="Comma 2 2 4 2 2" xfId="1096" xr:uid="{F98C7612-B87F-4655-A2D2-9254727041E6}"/>
    <cellStyle name="Comma 2 2 4 2 2 2" xfId="2348" xr:uid="{0562779A-33DF-47F4-BAB2-E61F276D6F9C}"/>
    <cellStyle name="Comma 2 2 4 2 2 2 2" xfId="4916" xr:uid="{F19C6F1F-373D-4922-9265-7BC4524BC240}"/>
    <cellStyle name="Comma 2 2 4 2 2 2 2 2" xfId="10042" xr:uid="{C65B1AF8-C146-4EBA-8339-4FA0D606A3A7}"/>
    <cellStyle name="Comma 2 2 4 2 2 2 2 2 2" xfId="25452" xr:uid="{FD698712-0130-4D3B-9FA5-2556CBCE9ED9}"/>
    <cellStyle name="Comma 2 2 4 2 2 2 2 3" xfId="15185" xr:uid="{D4B344B8-01D4-4BFE-AD59-B3AE5364E3F3}"/>
    <cellStyle name="Comma 2 2 4 2 2 2 2 3 2" xfId="30595" xr:uid="{6C8E04FC-5181-4015-9920-95010B736011}"/>
    <cellStyle name="Comma 2 2 4 2 2 2 2 4" xfId="20326" xr:uid="{2E701278-43B0-4493-B3C1-33BE4E027408}"/>
    <cellStyle name="Comma 2 2 4 2 2 2 3" xfId="7494" xr:uid="{467A8245-B808-489B-B50A-3F877C00F680}"/>
    <cellStyle name="Comma 2 2 4 2 2 2 3 2" xfId="22904" xr:uid="{FEDC2EA4-C843-4904-93F9-4BFD099052AE}"/>
    <cellStyle name="Comma 2 2 4 2 2 2 4" xfId="12637" xr:uid="{2697EDE4-8A62-438B-88F1-F642CC7D6186}"/>
    <cellStyle name="Comma 2 2 4 2 2 2 4 2" xfId="28047" xr:uid="{572985E6-398B-4010-82B8-4182D01716AB}"/>
    <cellStyle name="Comma 2 2 4 2 2 2 5" xfId="17778" xr:uid="{667B9F10-52FC-4046-B2F6-31E9FC839154}"/>
    <cellStyle name="Comma 2 2 4 2 2 3" xfId="3665" xr:uid="{1AD72330-2838-4408-8262-7BA1C24AFD6E}"/>
    <cellStyle name="Comma 2 2 4 2 2 3 2" xfId="8791" xr:uid="{09EA7331-56F0-491E-87BE-BA21B562A2C9}"/>
    <cellStyle name="Comma 2 2 4 2 2 3 2 2" xfId="24201" xr:uid="{853FEE6E-F46C-4440-8C27-CA728CBBE773}"/>
    <cellStyle name="Comma 2 2 4 2 2 3 3" xfId="13934" xr:uid="{B4D20139-54E6-4D2F-AA92-4614CBC90B78}"/>
    <cellStyle name="Comma 2 2 4 2 2 3 3 2" xfId="29344" xr:uid="{992AEA0F-B8A0-46AE-AD9F-52584FB0CBB5}"/>
    <cellStyle name="Comma 2 2 4 2 2 3 4" xfId="19075" xr:uid="{B75FD328-98CD-4012-BD18-1A4711A055C9}"/>
    <cellStyle name="Comma 2 2 4 2 2 4" xfId="6243" xr:uid="{6B300CB5-1113-4A82-B1B5-6A93C586F391}"/>
    <cellStyle name="Comma 2 2 4 2 2 4 2" xfId="21653" xr:uid="{E3A64162-D2C7-4250-84B0-13292A700B10}"/>
    <cellStyle name="Comma 2 2 4 2 2 5" xfId="11386" xr:uid="{E4481554-1856-4E49-8A98-1B136EDD9E6B}"/>
    <cellStyle name="Comma 2 2 4 2 2 5 2" xfId="26796" xr:uid="{1BBAACE6-2C6B-46AF-971B-F09F2D5D4FC7}"/>
    <cellStyle name="Comma 2 2 4 2 2 6" xfId="16527" xr:uid="{92BEE5C8-0C5B-47B6-94B0-4921CFB33204}"/>
    <cellStyle name="Comma 2 2 4 2 3" xfId="1737" xr:uid="{A7ABF4D7-1FC4-458A-8D1C-B9595D6D22BB}"/>
    <cellStyle name="Comma 2 2 4 2 3 2" xfId="4305" xr:uid="{28749560-BA3A-46AB-B6D1-21131EBBD742}"/>
    <cellStyle name="Comma 2 2 4 2 3 2 2" xfId="9431" xr:uid="{2A40A2C2-C233-4BD5-8C50-B6D05615CEF2}"/>
    <cellStyle name="Comma 2 2 4 2 3 2 2 2" xfId="24841" xr:uid="{3A51FACD-4987-4191-90F5-DCFF4B76CEBC}"/>
    <cellStyle name="Comma 2 2 4 2 3 2 3" xfId="14574" xr:uid="{BE18182F-9174-451A-98C4-A70AC4C024C9}"/>
    <cellStyle name="Comma 2 2 4 2 3 2 3 2" xfId="29984" xr:uid="{6964D17D-DBC1-4D9B-B718-A5A4B787C183}"/>
    <cellStyle name="Comma 2 2 4 2 3 2 4" xfId="19715" xr:uid="{5221771B-BE4A-4C65-AF93-6E331B38BC6F}"/>
    <cellStyle name="Comma 2 2 4 2 3 3" xfId="6883" xr:uid="{A0E605BD-32FE-4793-A236-0861D1C87654}"/>
    <cellStyle name="Comma 2 2 4 2 3 3 2" xfId="22293" xr:uid="{D17D662A-DFA6-4D3D-B807-E8166335E19E}"/>
    <cellStyle name="Comma 2 2 4 2 3 4" xfId="12026" xr:uid="{C8AF9DA9-BE3A-4B1C-9085-21CEA03E7583}"/>
    <cellStyle name="Comma 2 2 4 2 3 4 2" xfId="27436" xr:uid="{886C44E1-1211-4799-A3DE-45609B695CA3}"/>
    <cellStyle name="Comma 2 2 4 2 3 5" xfId="17167" xr:uid="{4BCB5DA4-E48C-45B9-9625-08615756BF10}"/>
    <cellStyle name="Comma 2 2 4 2 4" xfId="3054" xr:uid="{E52CFE3A-F9CA-44B1-A14B-3E7BE506A8A9}"/>
    <cellStyle name="Comma 2 2 4 2 4 2" xfId="8180" xr:uid="{2059DB37-6392-448A-9D0F-9CE7529D9925}"/>
    <cellStyle name="Comma 2 2 4 2 4 2 2" xfId="23590" xr:uid="{2FB907B0-91E4-4C1B-AFC4-A92789985C2C}"/>
    <cellStyle name="Comma 2 2 4 2 4 3" xfId="13323" xr:uid="{FACADD18-9521-46E4-A832-4E8535C40C14}"/>
    <cellStyle name="Comma 2 2 4 2 4 3 2" xfId="28733" xr:uid="{FEB8257A-76FA-4B5A-8F59-B96FDB3905ED}"/>
    <cellStyle name="Comma 2 2 4 2 4 4" xfId="18464" xr:uid="{B067A28F-00BF-4542-B091-642A522AC690}"/>
    <cellStyle name="Comma 2 2 4 2 5" xfId="5632" xr:uid="{B8B426CA-39C7-4D75-885F-1A7385956CFC}"/>
    <cellStyle name="Comma 2 2 4 2 5 2" xfId="21042" xr:uid="{6299E21A-BCC2-428A-99C0-40E80553D104}"/>
    <cellStyle name="Comma 2 2 4 2 6" xfId="10775" xr:uid="{EB7FEC64-E0F8-472D-BBBE-8B3F20E3471C}"/>
    <cellStyle name="Comma 2 2 4 2 6 2" xfId="26185" xr:uid="{8F00FEC9-81FA-4D4D-880B-4FBAC083A75E}"/>
    <cellStyle name="Comma 2 2 4 2 7" xfId="15916" xr:uid="{FF15DF43-3718-4353-A8A5-1F987C9FC376}"/>
    <cellStyle name="Comma 2 2 4 3" xfId="801" xr:uid="{AB362E79-A462-4368-91E5-E329D3E90E25}"/>
    <cellStyle name="Comma 2 2 4 3 2" xfId="2053" xr:uid="{C08A40FD-383D-4C60-86FF-CD31479CCB5D}"/>
    <cellStyle name="Comma 2 2 4 3 2 2" xfId="4621" xr:uid="{2FB91736-EF2C-4744-A578-33BC651D8307}"/>
    <cellStyle name="Comma 2 2 4 3 2 2 2" xfId="9747" xr:uid="{CAAF1487-6D85-4961-807F-09C03C3B7588}"/>
    <cellStyle name="Comma 2 2 4 3 2 2 2 2" xfId="25157" xr:uid="{812ECA65-3B8E-4EAF-BD9F-0E3D9B337849}"/>
    <cellStyle name="Comma 2 2 4 3 2 2 3" xfId="14890" xr:uid="{56983E07-5D22-4E3A-86B5-036345A9CAC9}"/>
    <cellStyle name="Comma 2 2 4 3 2 2 3 2" xfId="30300" xr:uid="{F626DBE6-769C-42E8-8010-BFDB4F513FE6}"/>
    <cellStyle name="Comma 2 2 4 3 2 2 4" xfId="20031" xr:uid="{D010D7FE-1CD9-4B5F-B254-4D6E3E6EA1D2}"/>
    <cellStyle name="Comma 2 2 4 3 2 3" xfId="7199" xr:uid="{AF9E3F78-7B98-4DBF-B94C-98B5A0BD4B3B}"/>
    <cellStyle name="Comma 2 2 4 3 2 3 2" xfId="22609" xr:uid="{EC10ED95-7E08-4562-85DB-7AAA7D4DF961}"/>
    <cellStyle name="Comma 2 2 4 3 2 4" xfId="12342" xr:uid="{28F96100-1119-4E54-BC03-34C2DDC43F6B}"/>
    <cellStyle name="Comma 2 2 4 3 2 4 2" xfId="27752" xr:uid="{B0DBCA06-B190-4E58-98CF-02888F7A07B4}"/>
    <cellStyle name="Comma 2 2 4 3 2 5" xfId="17483" xr:uid="{A8DD33B5-A3E9-4C7F-A0A6-34D508051F70}"/>
    <cellStyle name="Comma 2 2 4 3 3" xfId="3370" xr:uid="{B6D296B8-DD1D-42F9-8E84-621374E6365B}"/>
    <cellStyle name="Comma 2 2 4 3 3 2" xfId="8496" xr:uid="{744B7D81-73F0-4165-8916-210C751246B6}"/>
    <cellStyle name="Comma 2 2 4 3 3 2 2" xfId="23906" xr:uid="{3107215C-0EF4-478C-B597-ADFDFC6448C8}"/>
    <cellStyle name="Comma 2 2 4 3 3 3" xfId="13639" xr:uid="{2D1B7E0C-D940-4184-A5EF-CCE122916EF4}"/>
    <cellStyle name="Comma 2 2 4 3 3 3 2" xfId="29049" xr:uid="{33C03BC1-732D-4A19-81A2-2FC958FFABEE}"/>
    <cellStyle name="Comma 2 2 4 3 3 4" xfId="18780" xr:uid="{848C315D-CE32-4EB2-8AF8-C2F436AC53C5}"/>
    <cellStyle name="Comma 2 2 4 3 4" xfId="5948" xr:uid="{0221FF46-020A-4929-A226-34B41D6FBC2B}"/>
    <cellStyle name="Comma 2 2 4 3 4 2" xfId="21358" xr:uid="{19936202-7F6F-421C-9FB6-0226B74951E3}"/>
    <cellStyle name="Comma 2 2 4 3 5" xfId="11091" xr:uid="{6BAC4973-D597-4AF2-A933-9F517A0AF2B9}"/>
    <cellStyle name="Comma 2 2 4 3 5 2" xfId="26501" xr:uid="{3DAF52CC-1A24-4389-AE6E-9B95D69DD23B}"/>
    <cellStyle name="Comma 2 2 4 3 6" xfId="16232" xr:uid="{AA46F0AB-91E3-4EE0-A0FD-92B6EB96680D}"/>
    <cellStyle name="Comma 2 2 4 4" xfId="1442" xr:uid="{AE00FF24-A475-44EB-B0B1-3B0AC32333EF}"/>
    <cellStyle name="Comma 2 2 4 4 2" xfId="4010" xr:uid="{9AF0BE3F-ED8F-49F8-AAC5-7B76FB00B937}"/>
    <cellStyle name="Comma 2 2 4 4 2 2" xfId="9136" xr:uid="{2F8E037A-2B1A-4F29-B122-13CD12204A9C}"/>
    <cellStyle name="Comma 2 2 4 4 2 2 2" xfId="24546" xr:uid="{9F12062A-3649-43E4-A121-A70949DF3B25}"/>
    <cellStyle name="Comma 2 2 4 4 2 3" xfId="14279" xr:uid="{8696FEA2-46A8-42A5-B885-BAA77D743A55}"/>
    <cellStyle name="Comma 2 2 4 4 2 3 2" xfId="29689" xr:uid="{43613957-225D-4FE9-8C65-A15D75BCC7F6}"/>
    <cellStyle name="Comma 2 2 4 4 2 4" xfId="19420" xr:uid="{B04C6E82-C4C7-4245-BF7B-5164827002AA}"/>
    <cellStyle name="Comma 2 2 4 4 3" xfId="6588" xr:uid="{D37739A9-9572-4878-A427-7A799DB07BEC}"/>
    <cellStyle name="Comma 2 2 4 4 3 2" xfId="21998" xr:uid="{4C81F5BA-018D-442D-8891-DB4347C5BB29}"/>
    <cellStyle name="Comma 2 2 4 4 4" xfId="11731" xr:uid="{B4AB24F3-FAAB-43BB-B336-FD11A5D7BDCC}"/>
    <cellStyle name="Comma 2 2 4 4 4 2" xfId="27141" xr:uid="{5F74AED4-29C9-4FB0-B6F3-5EBA27242A52}"/>
    <cellStyle name="Comma 2 2 4 4 5" xfId="16872" xr:uid="{F9AEE7C2-9FF9-4F3E-AC5F-BE65A0EB9FEB}"/>
    <cellStyle name="Comma 2 2 4 5" xfId="2759" xr:uid="{052D0B91-81FD-48F0-929C-8ABFFFDF2E22}"/>
    <cellStyle name="Comma 2 2 4 5 2" xfId="7885" xr:uid="{77A7D2A3-6EA2-451D-AE03-05471C4F8F32}"/>
    <cellStyle name="Comma 2 2 4 5 2 2" xfId="23295" xr:uid="{FE475F98-D223-4E82-84A1-549CBFDE5342}"/>
    <cellStyle name="Comma 2 2 4 5 3" xfId="13028" xr:uid="{24621D04-7EB4-4EA3-BFDD-3FEA94E602FD}"/>
    <cellStyle name="Comma 2 2 4 5 3 2" xfId="28438" xr:uid="{77463B76-E385-48E3-8078-794012AD9F45}"/>
    <cellStyle name="Comma 2 2 4 5 4" xfId="18169" xr:uid="{1F1ADB6F-CB4A-4E84-8702-6DA2B636D3E1}"/>
    <cellStyle name="Comma 2 2 4 6" xfId="5337" xr:uid="{A2564BF6-B58F-43CB-944D-46B45E9AF3E1}"/>
    <cellStyle name="Comma 2 2 4 6 2" xfId="20747" xr:uid="{556A3160-4CEA-4E5A-8E09-6C9349E5645B}"/>
    <cellStyle name="Comma 2 2 4 7" xfId="10480" xr:uid="{78B7948B-5A05-4117-809A-B704A80541F7}"/>
    <cellStyle name="Comma 2 2 4 7 2" xfId="25890" xr:uid="{D23FD93B-DC9E-49CC-9BC1-3F2101F5A12D}"/>
    <cellStyle name="Comma 2 2 4 8" xfId="15621" xr:uid="{D83102FC-826D-4EFD-A45B-2E50433FCCEE}"/>
    <cellStyle name="Comma 2 2 5" xfId="342" xr:uid="{D49375F8-8EE3-4C98-8582-976E163E1DE2}"/>
    <cellStyle name="Comma 2 2 5 2" xfId="954" xr:uid="{72E07B69-9C28-47B7-8AF9-9C28A5DCFC18}"/>
    <cellStyle name="Comma 2 2 5 2 2" xfId="2206" xr:uid="{DD477ABF-7356-4F20-9787-FB78AED1894E}"/>
    <cellStyle name="Comma 2 2 5 2 2 2" xfId="4774" xr:uid="{D483E6A9-80CB-4524-AA28-8EFE33F05A4A}"/>
    <cellStyle name="Comma 2 2 5 2 2 2 2" xfId="9900" xr:uid="{D41A1B11-E0DC-4C51-824E-4CA38BE69C34}"/>
    <cellStyle name="Comma 2 2 5 2 2 2 2 2" xfId="25310" xr:uid="{C3DC1629-243C-42FF-86AD-881A344F1AC5}"/>
    <cellStyle name="Comma 2 2 5 2 2 2 3" xfId="15043" xr:uid="{756D424F-5024-47CB-B1A7-5EC2BCC7ED1C}"/>
    <cellStyle name="Comma 2 2 5 2 2 2 3 2" xfId="30453" xr:uid="{82174DC7-1C10-4F34-B1BA-A5B8245BC46A}"/>
    <cellStyle name="Comma 2 2 5 2 2 2 4" xfId="20184" xr:uid="{EE3C639B-D4B4-469B-A688-7AEC6763868D}"/>
    <cellStyle name="Comma 2 2 5 2 2 3" xfId="7352" xr:uid="{5E6C7007-7856-4899-9713-D4F98EBD2F81}"/>
    <cellStyle name="Comma 2 2 5 2 2 3 2" xfId="22762" xr:uid="{B43792E5-E8C5-43AA-A242-2C05C8507649}"/>
    <cellStyle name="Comma 2 2 5 2 2 4" xfId="12495" xr:uid="{9C7F567B-3454-4A0C-BE32-EBB7724D4647}"/>
    <cellStyle name="Comma 2 2 5 2 2 4 2" xfId="27905" xr:uid="{D7715447-173B-4F21-9BDB-B7F788930A59}"/>
    <cellStyle name="Comma 2 2 5 2 2 5" xfId="17636" xr:uid="{62AB7AFD-3E15-4E43-9D99-47390C17ADE7}"/>
    <cellStyle name="Comma 2 2 5 2 3" xfId="3523" xr:uid="{ACE16958-2F7C-44B1-B9AF-32EEC922A873}"/>
    <cellStyle name="Comma 2 2 5 2 3 2" xfId="8649" xr:uid="{8BB4338B-A641-4474-A84F-A502BB91706F}"/>
    <cellStyle name="Comma 2 2 5 2 3 2 2" xfId="24059" xr:uid="{2D6958D4-A8BA-440A-B1E5-2FDEC9E889DD}"/>
    <cellStyle name="Comma 2 2 5 2 3 3" xfId="13792" xr:uid="{DD09A0EB-4F59-4F58-8B7A-CB506ECFC430}"/>
    <cellStyle name="Comma 2 2 5 2 3 3 2" xfId="29202" xr:uid="{E7D33966-B43D-4B8C-97BB-65FC23E0F6B3}"/>
    <cellStyle name="Comma 2 2 5 2 3 4" xfId="18933" xr:uid="{F7C3DA8E-4506-41B5-A7E1-4AF203082497}"/>
    <cellStyle name="Comma 2 2 5 2 4" xfId="6101" xr:uid="{8074BDF2-17A2-4207-813E-67D1974300B6}"/>
    <cellStyle name="Comma 2 2 5 2 4 2" xfId="21511" xr:uid="{74E4E0F6-2D75-4695-95D8-D234A46535F6}"/>
    <cellStyle name="Comma 2 2 5 2 5" xfId="11244" xr:uid="{DB60988D-402A-4307-A06F-DB1B2DB15906}"/>
    <cellStyle name="Comma 2 2 5 2 5 2" xfId="26654" xr:uid="{83870445-B14B-4D17-922C-7F023573B69C}"/>
    <cellStyle name="Comma 2 2 5 2 6" xfId="16385" xr:uid="{5BEDCA61-0138-4E04-AE79-7FF73B5A6067}"/>
    <cellStyle name="Comma 2 2 5 3" xfId="1595" xr:uid="{699223AF-B103-4EF1-8157-9D544A8A4962}"/>
    <cellStyle name="Comma 2 2 5 3 2" xfId="4163" xr:uid="{197489BB-8C25-4142-9097-565874CA5AC7}"/>
    <cellStyle name="Comma 2 2 5 3 2 2" xfId="9289" xr:uid="{77F7E666-08D9-431F-A4BF-0D03D74DC31C}"/>
    <cellStyle name="Comma 2 2 5 3 2 2 2" xfId="24699" xr:uid="{62F9D985-2715-443C-A924-21BBFAE77D34}"/>
    <cellStyle name="Comma 2 2 5 3 2 3" xfId="14432" xr:uid="{D2F9F7A3-9EA9-49D0-BB7A-88BA278BCCC3}"/>
    <cellStyle name="Comma 2 2 5 3 2 3 2" xfId="29842" xr:uid="{A8CE7ACA-BC57-482D-ACEB-BF5B6C568EF1}"/>
    <cellStyle name="Comma 2 2 5 3 2 4" xfId="19573" xr:uid="{79F0D164-C698-4A40-A385-1C967CB86453}"/>
    <cellStyle name="Comma 2 2 5 3 3" xfId="6741" xr:uid="{F4BEB99C-554F-4AA9-A181-309D348DD4FE}"/>
    <cellStyle name="Comma 2 2 5 3 3 2" xfId="22151" xr:uid="{502C1E2F-B2B8-4A82-ACE2-2E912B3CA1AD}"/>
    <cellStyle name="Comma 2 2 5 3 4" xfId="11884" xr:uid="{D0A0F8C4-656A-42E4-AA67-1604B96F3E4D}"/>
    <cellStyle name="Comma 2 2 5 3 4 2" xfId="27294" xr:uid="{7BE379C6-FDB2-4E4A-9062-87ED75814AAB}"/>
    <cellStyle name="Comma 2 2 5 3 5" xfId="17025" xr:uid="{F346F484-5B09-4954-AE0C-B0407CFF098D}"/>
    <cellStyle name="Comma 2 2 5 4" xfId="2912" xr:uid="{EE8EF1A2-D634-41BC-8514-278447F049E1}"/>
    <cellStyle name="Comma 2 2 5 4 2" xfId="8038" xr:uid="{D5904723-909D-4D13-93FD-2EFBB7D4D573}"/>
    <cellStyle name="Comma 2 2 5 4 2 2" xfId="23448" xr:uid="{FEEDCF76-C662-41AD-A6A2-B72D66C56A26}"/>
    <cellStyle name="Comma 2 2 5 4 3" xfId="13181" xr:uid="{78BE6D02-4079-49B9-A7C3-A2773CC4E891}"/>
    <cellStyle name="Comma 2 2 5 4 3 2" xfId="28591" xr:uid="{9D9FF583-F7AF-493C-834C-10AB88E01550}"/>
    <cellStyle name="Comma 2 2 5 4 4" xfId="18322" xr:uid="{DA293C02-3BE4-4C15-AF3E-A7464D7ACA37}"/>
    <cellStyle name="Comma 2 2 5 5" xfId="5490" xr:uid="{8ED5846B-93FE-4F59-BBFC-E60D2FA84946}"/>
    <cellStyle name="Comma 2 2 5 5 2" xfId="20900" xr:uid="{B83638A0-E4D4-421D-898F-262062B426D5}"/>
    <cellStyle name="Comma 2 2 5 6" xfId="10633" xr:uid="{321B17D2-C22F-4038-8892-1CCB2E389EA6}"/>
    <cellStyle name="Comma 2 2 5 6 2" xfId="26043" xr:uid="{CAB68399-F7AE-4043-97C7-671162A31B98}"/>
    <cellStyle name="Comma 2 2 5 7" xfId="15774" xr:uid="{98981B86-1E89-4758-8842-B98E5280645D}"/>
    <cellStyle name="Comma 2 2 6" xfId="659" xr:uid="{ED0A53B7-115C-497F-98C2-E3D17E3B9D3F}"/>
    <cellStyle name="Comma 2 2 6 2" xfId="1911" xr:uid="{3F446306-0EDF-4D63-9BA3-D1E316A54427}"/>
    <cellStyle name="Comma 2 2 6 2 2" xfId="4479" xr:uid="{4D7C96B6-642C-4D45-B3FE-8AB8AA5F06AE}"/>
    <cellStyle name="Comma 2 2 6 2 2 2" xfId="9605" xr:uid="{BB6169ED-EE2E-4E1F-9F60-8FFDF5EFC7D5}"/>
    <cellStyle name="Comma 2 2 6 2 2 2 2" xfId="25015" xr:uid="{FBD99269-7C57-428B-BF28-EB9E33E03748}"/>
    <cellStyle name="Comma 2 2 6 2 2 3" xfId="14748" xr:uid="{A6C0D1DB-C1A5-4EAD-BC9D-149CE070621B}"/>
    <cellStyle name="Comma 2 2 6 2 2 3 2" xfId="30158" xr:uid="{F743CFD2-3233-47EE-A887-4014D29520EA}"/>
    <cellStyle name="Comma 2 2 6 2 2 4" xfId="19889" xr:uid="{C21FC77B-C3B6-4044-BCC9-CFA93D795B47}"/>
    <cellStyle name="Comma 2 2 6 2 3" xfId="7057" xr:uid="{F11C1BD6-B581-4BC6-B292-818DDC21CCCD}"/>
    <cellStyle name="Comma 2 2 6 2 3 2" xfId="22467" xr:uid="{09383D74-2331-4D7A-AA70-5CED843CF8EE}"/>
    <cellStyle name="Comma 2 2 6 2 4" xfId="12200" xr:uid="{6CF74310-D415-4C9B-95AE-94C12454FC38}"/>
    <cellStyle name="Comma 2 2 6 2 4 2" xfId="27610" xr:uid="{B3D06743-530D-4FE1-93E2-E8A9823563DB}"/>
    <cellStyle name="Comma 2 2 6 2 5" xfId="17341" xr:uid="{47E2E719-101A-401D-9211-9384EEDBE07F}"/>
    <cellStyle name="Comma 2 2 6 3" xfId="3228" xr:uid="{8C04CA99-FCC7-4CA5-A852-62DD01B6E860}"/>
    <cellStyle name="Comma 2 2 6 3 2" xfId="8354" xr:uid="{F67D6D0F-C598-4D3B-9020-04B7931D9001}"/>
    <cellStyle name="Comma 2 2 6 3 2 2" xfId="23764" xr:uid="{2CF270CD-2798-4F12-9BD1-4CF03CF73327}"/>
    <cellStyle name="Comma 2 2 6 3 3" xfId="13497" xr:uid="{55BB1311-FC36-4373-9A80-492950B3797C}"/>
    <cellStyle name="Comma 2 2 6 3 3 2" xfId="28907" xr:uid="{D70A5B98-7979-4449-A672-888E31696610}"/>
    <cellStyle name="Comma 2 2 6 3 4" xfId="18638" xr:uid="{B763850A-546C-4683-9BB7-08E4D5A10F88}"/>
    <cellStyle name="Comma 2 2 6 4" xfId="5806" xr:uid="{07463FF8-8624-4167-8D6E-6D718771379C}"/>
    <cellStyle name="Comma 2 2 6 4 2" xfId="21216" xr:uid="{108E144A-2A75-46C4-96A2-850C81CBE9A9}"/>
    <cellStyle name="Comma 2 2 6 5" xfId="10949" xr:uid="{F3099656-5D19-4C3B-ABC1-585624DA6867}"/>
    <cellStyle name="Comma 2 2 6 5 2" xfId="26359" xr:uid="{B3E4062C-5B50-448D-B35A-F51B6B50F7DD}"/>
    <cellStyle name="Comma 2 2 6 6" xfId="16090" xr:uid="{ADEF6815-2C19-4E23-8E44-62BF2A78B0D6}"/>
    <cellStyle name="Comma 2 2 7" xfId="1300" xr:uid="{2126CB6E-4CBA-484F-A27C-2447B2DE2FB8}"/>
    <cellStyle name="Comma 2 2 7 2" xfId="3868" xr:uid="{016CC799-4510-48AE-9B3E-76EEBE3ACAF7}"/>
    <cellStyle name="Comma 2 2 7 2 2" xfId="8994" xr:uid="{AD5B5267-5F16-4BA7-A725-03E000260E88}"/>
    <cellStyle name="Comma 2 2 7 2 2 2" xfId="24404" xr:uid="{75C58007-A67E-4A69-BCEA-4523DB2E31D1}"/>
    <cellStyle name="Comma 2 2 7 2 3" xfId="14137" xr:uid="{E5277E04-9452-4148-8FF0-A08DAD674EA0}"/>
    <cellStyle name="Comma 2 2 7 2 3 2" xfId="29547" xr:uid="{3765CEB1-FB2C-486C-993B-A001440E9A21}"/>
    <cellStyle name="Comma 2 2 7 2 4" xfId="19278" xr:uid="{7054829D-A943-4984-86FB-0F3135C0629B}"/>
    <cellStyle name="Comma 2 2 7 3" xfId="6446" xr:uid="{01D418DB-2B04-45AE-895B-E1E11B4FECC5}"/>
    <cellStyle name="Comma 2 2 7 3 2" xfId="21856" xr:uid="{15B0B87C-3898-434F-B20B-6AF19C1C1310}"/>
    <cellStyle name="Comma 2 2 7 4" xfId="11589" xr:uid="{892BAD04-3AF2-410C-95C8-6FEEED5AC311}"/>
    <cellStyle name="Comma 2 2 7 4 2" xfId="26999" xr:uid="{21697276-08C0-40C5-BC26-332F101AFD67}"/>
    <cellStyle name="Comma 2 2 7 5" xfId="16730" xr:uid="{182511E3-5C60-46D5-B604-5EC5B48CEF91}"/>
    <cellStyle name="Comma 2 2 8" xfId="2550" xr:uid="{36D14289-DB9A-4C22-8B76-77AB61A37EF1}"/>
    <cellStyle name="Comma 2 2 8 2" xfId="5118" xr:uid="{C5D3445A-6716-4285-9288-8B95FB73CDF8}"/>
    <cellStyle name="Comma 2 2 8 2 2" xfId="10244" xr:uid="{8AE31518-AA5F-466F-B0CF-4F75D5C6E2B9}"/>
    <cellStyle name="Comma 2 2 8 2 2 2" xfId="25654" xr:uid="{0DAE570B-609D-4594-B95A-19C1F128930F}"/>
    <cellStyle name="Comma 2 2 8 2 3" xfId="15387" xr:uid="{4A21FBE8-7F0D-4D09-9D43-1F66F427DDAF}"/>
    <cellStyle name="Comma 2 2 8 2 3 2" xfId="30797" xr:uid="{B912FF23-FE56-4272-9DA8-9327293BC943}"/>
    <cellStyle name="Comma 2 2 8 2 4" xfId="20528" xr:uid="{7EB9E070-F480-462F-B611-9F6CAF5117BA}"/>
    <cellStyle name="Comma 2 2 8 3" xfId="7696" xr:uid="{B0DDE177-BE79-4D3E-8E83-44849A8259B2}"/>
    <cellStyle name="Comma 2 2 8 3 2" xfId="23106" xr:uid="{F5E0DBEA-B0D0-48C4-BE30-73E8BD07880E}"/>
    <cellStyle name="Comma 2 2 8 4" xfId="12839" xr:uid="{4ED16BB7-A3A4-4C31-9914-958D053847BE}"/>
    <cellStyle name="Comma 2 2 8 4 2" xfId="28249" xr:uid="{139B42F0-7103-492A-AF70-3DD1F297759F}"/>
    <cellStyle name="Comma 2 2 8 5" xfId="17980" xr:uid="{F08C992E-F493-47E3-BA40-9D6B80BAEEDD}"/>
    <cellStyle name="Comma 2 2 9" xfId="2618" xr:uid="{B8599649-5F4F-46BB-AFF4-B869D2E94B3B}"/>
    <cellStyle name="Comma 2 2 9 2" xfId="7744" xr:uid="{FB41CDBA-8EA0-4F3B-8293-F28E242EF7A5}"/>
    <cellStyle name="Comma 2 2 9 2 2" xfId="23154" xr:uid="{22224EB3-7B4E-438B-9B6C-ADAEBFEB0B35}"/>
    <cellStyle name="Comma 2 2 9 3" xfId="12887" xr:uid="{2777510F-6759-4EEB-955D-7FF31557DDD1}"/>
    <cellStyle name="Comma 2 2 9 3 2" xfId="28297" xr:uid="{28ECD38F-047C-46CA-9DC7-E65074C9A4DC}"/>
    <cellStyle name="Comma 2 2 9 4" xfId="18028" xr:uid="{96A92AC5-1C36-41C4-ADCC-3D47517C098D}"/>
    <cellStyle name="Comma 2 3" xfId="88" xr:uid="{F534A226-CCE2-408B-B0B2-2FCE5703897D}"/>
    <cellStyle name="Comma 2 3 10" xfId="10381" xr:uid="{C1DF572F-FB36-40F0-A0A3-C2D3AEAEE7C2}"/>
    <cellStyle name="Comma 2 3 10 2" xfId="25791" xr:uid="{A9062695-9954-40CD-BD2E-401D4158366C}"/>
    <cellStyle name="Comma 2 3 11" xfId="15522" xr:uid="{239B9CCF-0834-4DDF-81A1-79C73BA9BFCD}"/>
    <cellStyle name="Comma 2 3 2" xfId="159" xr:uid="{D85F061C-BB38-4DDC-BE17-22D977E57B8B}"/>
    <cellStyle name="Comma 2 3 2 2" xfId="302" xr:uid="{44FD2207-5965-4E81-8D3B-2EC2C1642856}"/>
    <cellStyle name="Comma 2 3 2 2 2" xfId="598" xr:uid="{4737EDCA-3804-4E3C-BDEC-332B27E657AB}"/>
    <cellStyle name="Comma 2 3 2 2 2 2" xfId="1210" xr:uid="{9856912A-9226-4E7E-B19E-75748C9F667C}"/>
    <cellStyle name="Comma 2 3 2 2 2 2 2" xfId="2462" xr:uid="{D228646C-C0CF-4A7F-9CF2-680F98342401}"/>
    <cellStyle name="Comma 2 3 2 2 2 2 2 2" xfId="5030" xr:uid="{616FD105-F67A-46B4-8998-8C8CC05A7C6F}"/>
    <cellStyle name="Comma 2 3 2 2 2 2 2 2 2" xfId="10156" xr:uid="{FB817ADA-0DAB-457C-B59C-18BB694BA24A}"/>
    <cellStyle name="Comma 2 3 2 2 2 2 2 2 2 2" xfId="25566" xr:uid="{D0FBA13D-23B2-45F7-A925-6A63DEF479BB}"/>
    <cellStyle name="Comma 2 3 2 2 2 2 2 2 3" xfId="15299" xr:uid="{438E230D-3CF9-459E-B48B-623413311975}"/>
    <cellStyle name="Comma 2 3 2 2 2 2 2 2 3 2" xfId="30709" xr:uid="{90E873CD-48EA-4950-9C89-137B82530F1E}"/>
    <cellStyle name="Comma 2 3 2 2 2 2 2 2 4" xfId="20440" xr:uid="{40CDC414-8C30-474C-83BF-5E7B17E75E39}"/>
    <cellStyle name="Comma 2 3 2 2 2 2 2 3" xfId="7608" xr:uid="{3E115FFD-F13D-4045-B9D6-11709DA36B4E}"/>
    <cellStyle name="Comma 2 3 2 2 2 2 2 3 2" xfId="23018" xr:uid="{3201C498-76F7-42F5-BDEF-469FC1C3A545}"/>
    <cellStyle name="Comma 2 3 2 2 2 2 2 4" xfId="12751" xr:uid="{4DA32DF8-262F-4834-9F90-8B3B5DD01D64}"/>
    <cellStyle name="Comma 2 3 2 2 2 2 2 4 2" xfId="28161" xr:uid="{06CA5251-B4E5-48C0-9A34-B20CCED8D412}"/>
    <cellStyle name="Comma 2 3 2 2 2 2 2 5" xfId="17892" xr:uid="{2AC7C4E5-96BB-4329-A80B-FB9764EF6BC4}"/>
    <cellStyle name="Comma 2 3 2 2 2 2 3" xfId="3779" xr:uid="{9B60579F-FB3E-4890-83F5-DD6265E0706A}"/>
    <cellStyle name="Comma 2 3 2 2 2 2 3 2" xfId="8905" xr:uid="{F9C55D71-559C-40C5-898F-61F0BE924865}"/>
    <cellStyle name="Comma 2 3 2 2 2 2 3 2 2" xfId="24315" xr:uid="{75B66894-A788-4A26-BF0D-FA6F5CE7CAAC}"/>
    <cellStyle name="Comma 2 3 2 2 2 2 3 3" xfId="14048" xr:uid="{DF0E6729-E513-4E5D-BE35-1F34B58F4FCC}"/>
    <cellStyle name="Comma 2 3 2 2 2 2 3 3 2" xfId="29458" xr:uid="{553D0CCD-C763-4DF4-87E2-986F5FF6D1D5}"/>
    <cellStyle name="Comma 2 3 2 2 2 2 3 4" xfId="19189" xr:uid="{27D89316-30B5-4542-ADE7-702F904747A9}"/>
    <cellStyle name="Comma 2 3 2 2 2 2 4" xfId="6357" xr:uid="{72A7E870-F4D6-46F0-9CF3-CE40CA6D4E93}"/>
    <cellStyle name="Comma 2 3 2 2 2 2 4 2" xfId="21767" xr:uid="{D840843A-E455-4B12-BFA1-7527E206EE4E}"/>
    <cellStyle name="Comma 2 3 2 2 2 2 5" xfId="11500" xr:uid="{89E08265-FA45-4A84-9561-33ADE3B554FE}"/>
    <cellStyle name="Comma 2 3 2 2 2 2 5 2" xfId="26910" xr:uid="{E11905C8-8BB9-4B07-A4F6-2EC4A37F00CA}"/>
    <cellStyle name="Comma 2 3 2 2 2 2 6" xfId="16641" xr:uid="{20A0BA21-4D79-4298-8B30-A014996C144B}"/>
    <cellStyle name="Comma 2 3 2 2 2 3" xfId="1851" xr:uid="{1C85B9D5-25D4-41F4-9E05-A4DB9ECA3517}"/>
    <cellStyle name="Comma 2 3 2 2 2 3 2" xfId="4419" xr:uid="{434004E3-86F3-4C12-9AB7-C2232F7C4B78}"/>
    <cellStyle name="Comma 2 3 2 2 2 3 2 2" xfId="9545" xr:uid="{D642FC49-403A-4092-A146-5C21F9D5D65B}"/>
    <cellStyle name="Comma 2 3 2 2 2 3 2 2 2" xfId="24955" xr:uid="{6F622165-F4AC-4FC5-8843-F0A6E2F3939B}"/>
    <cellStyle name="Comma 2 3 2 2 2 3 2 3" xfId="14688" xr:uid="{0873BB16-3E91-4B94-9EEE-E58947E0ABFD}"/>
    <cellStyle name="Comma 2 3 2 2 2 3 2 3 2" xfId="30098" xr:uid="{9C3D869F-4E4C-40E0-8937-9ADFE75BE05D}"/>
    <cellStyle name="Comma 2 3 2 2 2 3 2 4" xfId="19829" xr:uid="{B58B5ABE-17D2-43CE-B412-C1D3D6A1CFBB}"/>
    <cellStyle name="Comma 2 3 2 2 2 3 3" xfId="6997" xr:uid="{467445E9-FDF3-486B-BCD5-EECCAFA64B8A}"/>
    <cellStyle name="Comma 2 3 2 2 2 3 3 2" xfId="22407" xr:uid="{EF87EE4F-53B7-49E3-B2DA-450D14F971F4}"/>
    <cellStyle name="Comma 2 3 2 2 2 3 4" xfId="12140" xr:uid="{6D1D8391-A0E0-4D12-AA67-2C8A53AD89C3}"/>
    <cellStyle name="Comma 2 3 2 2 2 3 4 2" xfId="27550" xr:uid="{27F7C54D-D7AD-49C0-B573-559623D9DD33}"/>
    <cellStyle name="Comma 2 3 2 2 2 3 5" xfId="17281" xr:uid="{497F5D89-D2F2-4213-91B0-63154326D1EF}"/>
    <cellStyle name="Comma 2 3 2 2 2 4" xfId="3168" xr:uid="{6969972A-A19E-4AF7-AA87-CD9CA6FBA142}"/>
    <cellStyle name="Comma 2 3 2 2 2 4 2" xfId="8294" xr:uid="{63B6F61E-7F7E-4C60-B424-101D1C4E6584}"/>
    <cellStyle name="Comma 2 3 2 2 2 4 2 2" xfId="23704" xr:uid="{B8DF1613-6BC4-419C-AC14-C4718CB85AF1}"/>
    <cellStyle name="Comma 2 3 2 2 2 4 3" xfId="13437" xr:uid="{633E569A-B4AC-45EA-A3F7-048BF9F5C8D2}"/>
    <cellStyle name="Comma 2 3 2 2 2 4 3 2" xfId="28847" xr:uid="{95F1E81A-CBC3-4B70-BD46-48566EBFC032}"/>
    <cellStyle name="Comma 2 3 2 2 2 4 4" xfId="18578" xr:uid="{B80965AA-938C-418F-90D3-0893DE0F5B6A}"/>
    <cellStyle name="Comma 2 3 2 2 2 5" xfId="5746" xr:uid="{4ED442A9-A91A-4043-B7CF-A29E5CCBA930}"/>
    <cellStyle name="Comma 2 3 2 2 2 5 2" xfId="21156" xr:uid="{603613C8-5AAF-434E-94B7-B4E44B6FB539}"/>
    <cellStyle name="Comma 2 3 2 2 2 6" xfId="10889" xr:uid="{65805955-E0EC-4F9E-9866-DAEBCFEC7DCE}"/>
    <cellStyle name="Comma 2 3 2 2 2 6 2" xfId="26299" xr:uid="{12ED6B45-5B0D-4C70-8362-CFBD1658AB1E}"/>
    <cellStyle name="Comma 2 3 2 2 2 7" xfId="16030" xr:uid="{EAF65C6A-1D13-4A4D-8C6C-3A3D61337AAA}"/>
    <cellStyle name="Comma 2 3 2 2 3" xfId="915" xr:uid="{14C325F1-388D-455D-9CA3-B20B502BB237}"/>
    <cellStyle name="Comma 2 3 2 2 3 2" xfId="2167" xr:uid="{97C8A22A-6873-45AA-B673-56BECD84903C}"/>
    <cellStyle name="Comma 2 3 2 2 3 2 2" xfId="4735" xr:uid="{300FCCB0-DC8C-4D67-829A-2570DA449B7A}"/>
    <cellStyle name="Comma 2 3 2 2 3 2 2 2" xfId="9861" xr:uid="{CE6357D2-2BFE-4E9C-B817-A0034B3165C1}"/>
    <cellStyle name="Comma 2 3 2 2 3 2 2 2 2" xfId="25271" xr:uid="{EDDF5557-5892-46FB-80E8-C2715684A5EF}"/>
    <cellStyle name="Comma 2 3 2 2 3 2 2 3" xfId="15004" xr:uid="{B44EEECD-3F1D-4A26-B203-451827BF33E9}"/>
    <cellStyle name="Comma 2 3 2 2 3 2 2 3 2" xfId="30414" xr:uid="{ABEC8178-1AC6-444F-9428-DD52A88CFED5}"/>
    <cellStyle name="Comma 2 3 2 2 3 2 2 4" xfId="20145" xr:uid="{91397A57-D51F-4394-9419-6135B04EC821}"/>
    <cellStyle name="Comma 2 3 2 2 3 2 3" xfId="7313" xr:uid="{AEF8D87C-E3EB-4247-9688-CBDC364CF3B8}"/>
    <cellStyle name="Comma 2 3 2 2 3 2 3 2" xfId="22723" xr:uid="{25D800F3-BEE6-4EE0-AA68-CEF4F76E6443}"/>
    <cellStyle name="Comma 2 3 2 2 3 2 4" xfId="12456" xr:uid="{BFFE474D-71C5-44EC-A90C-AE80E08E01C3}"/>
    <cellStyle name="Comma 2 3 2 2 3 2 4 2" xfId="27866" xr:uid="{2ABF2402-7160-4739-A8C7-85B0D71F0203}"/>
    <cellStyle name="Comma 2 3 2 2 3 2 5" xfId="17597" xr:uid="{FD1B0F7A-1D13-4EDD-8FA8-A7816F83F43B}"/>
    <cellStyle name="Comma 2 3 2 2 3 3" xfId="3484" xr:uid="{EA0ACA49-7178-4779-A18F-029E8B72EEE6}"/>
    <cellStyle name="Comma 2 3 2 2 3 3 2" xfId="8610" xr:uid="{95608260-6D04-4F84-8DF4-735B1D852C51}"/>
    <cellStyle name="Comma 2 3 2 2 3 3 2 2" xfId="24020" xr:uid="{7F4BE4AE-6FCB-4D0E-819A-DDAF8B5C2EF5}"/>
    <cellStyle name="Comma 2 3 2 2 3 3 3" xfId="13753" xr:uid="{53B6F778-062D-455B-B100-FDB81391B355}"/>
    <cellStyle name="Comma 2 3 2 2 3 3 3 2" xfId="29163" xr:uid="{435615E3-750C-455A-92D4-F9999995F456}"/>
    <cellStyle name="Comma 2 3 2 2 3 3 4" xfId="18894" xr:uid="{5A817E34-181E-4626-95B3-DD28B98018F4}"/>
    <cellStyle name="Comma 2 3 2 2 3 4" xfId="6062" xr:uid="{6BCCC9F6-2237-4E81-BBA7-948EDCDD6ACE}"/>
    <cellStyle name="Comma 2 3 2 2 3 4 2" xfId="21472" xr:uid="{D568F469-0CAC-4A08-B5E9-514322196D80}"/>
    <cellStyle name="Comma 2 3 2 2 3 5" xfId="11205" xr:uid="{AF31800E-6F01-4203-9EC3-C8F875D0BD51}"/>
    <cellStyle name="Comma 2 3 2 2 3 5 2" xfId="26615" xr:uid="{DADFB2ED-B747-49E6-8EAC-A456C2977E5E}"/>
    <cellStyle name="Comma 2 3 2 2 3 6" xfId="16346" xr:uid="{6C6C8327-6D3D-4825-8219-9B8F795C5319}"/>
    <cellStyle name="Comma 2 3 2 2 4" xfId="1556" xr:uid="{0515E086-1CF3-4241-BB86-5A599F961C2D}"/>
    <cellStyle name="Comma 2 3 2 2 4 2" xfId="4124" xr:uid="{E9B6B557-8869-4607-A840-7D7E5879F52E}"/>
    <cellStyle name="Comma 2 3 2 2 4 2 2" xfId="9250" xr:uid="{FEF561C4-15A4-4D4B-AC08-614ADFCBC268}"/>
    <cellStyle name="Comma 2 3 2 2 4 2 2 2" xfId="24660" xr:uid="{5BFFAD74-2A65-423A-B42D-CF39F1E0FA83}"/>
    <cellStyle name="Comma 2 3 2 2 4 2 3" xfId="14393" xr:uid="{1D7A905C-3247-4EF3-B3A4-3CDAA68EB47B}"/>
    <cellStyle name="Comma 2 3 2 2 4 2 3 2" xfId="29803" xr:uid="{F12AB420-A781-4132-842E-9F934DFD6564}"/>
    <cellStyle name="Comma 2 3 2 2 4 2 4" xfId="19534" xr:uid="{18B188EB-66D4-4BE6-BBC0-087AC6680FD9}"/>
    <cellStyle name="Comma 2 3 2 2 4 3" xfId="6702" xr:uid="{E661063C-BB1A-4C11-B736-AAD0A452AF54}"/>
    <cellStyle name="Comma 2 3 2 2 4 3 2" xfId="22112" xr:uid="{BCDB6D3E-0DF5-4E1A-BA1E-F8D4CE85179D}"/>
    <cellStyle name="Comma 2 3 2 2 4 4" xfId="11845" xr:uid="{C4E01113-D8F6-4E74-A33F-B31595C1C29C}"/>
    <cellStyle name="Comma 2 3 2 2 4 4 2" xfId="27255" xr:uid="{E10B9B23-9EAD-4D85-908F-169646CEA493}"/>
    <cellStyle name="Comma 2 3 2 2 4 5" xfId="16986" xr:uid="{947AD447-7E93-41F1-AC6C-42EEEF995AA3}"/>
    <cellStyle name="Comma 2 3 2 2 5" xfId="2873" xr:uid="{3FFDC2E2-C36D-4435-BB06-283BA2196208}"/>
    <cellStyle name="Comma 2 3 2 2 5 2" xfId="7999" xr:uid="{2EC05AFC-87A0-43F7-AFC2-21CFB054D83E}"/>
    <cellStyle name="Comma 2 3 2 2 5 2 2" xfId="23409" xr:uid="{4758703C-A900-4189-9FB2-4F9914163241}"/>
    <cellStyle name="Comma 2 3 2 2 5 3" xfId="13142" xr:uid="{44A21166-DBD1-4DEC-8F41-6EE1F38958A4}"/>
    <cellStyle name="Comma 2 3 2 2 5 3 2" xfId="28552" xr:uid="{0BC07E8C-38C4-4F3C-BB1F-31FD591F769A}"/>
    <cellStyle name="Comma 2 3 2 2 5 4" xfId="18283" xr:uid="{C026AE00-CFDE-413A-8842-D87DE41C4702}"/>
    <cellStyle name="Comma 2 3 2 2 6" xfId="5451" xr:uid="{69D4B573-3E0B-494D-8197-531F831BD963}"/>
    <cellStyle name="Comma 2 3 2 2 6 2" xfId="20861" xr:uid="{9D9C4F1C-03D9-42FA-A97F-31E48CED6DE9}"/>
    <cellStyle name="Comma 2 3 2 2 7" xfId="10594" xr:uid="{9AA8F42A-12E0-4E9C-96AD-B6EE74E576FD}"/>
    <cellStyle name="Comma 2 3 2 2 7 2" xfId="26004" xr:uid="{42178E84-9E82-45AC-8F22-822C1EDCE0AE}"/>
    <cellStyle name="Comma 2 3 2 2 8" xfId="15735" xr:uid="{A042EEBB-F3FF-4B11-8688-E48DF4882BFC}"/>
    <cellStyle name="Comma 2 3 2 3" xfId="456" xr:uid="{32BB53A2-D1C7-4E1C-B4AF-734ED9C2D8F5}"/>
    <cellStyle name="Comma 2 3 2 3 2" xfId="1068" xr:uid="{965DCB6E-6E7E-4BBB-8437-0EA43EC2C8CE}"/>
    <cellStyle name="Comma 2 3 2 3 2 2" xfId="2320" xr:uid="{84C1BD62-4614-40D0-86BE-52A8BD8DAE59}"/>
    <cellStyle name="Comma 2 3 2 3 2 2 2" xfId="4888" xr:uid="{F61DADC9-CB9E-409B-9D21-A53BCFE85BA6}"/>
    <cellStyle name="Comma 2 3 2 3 2 2 2 2" xfId="10014" xr:uid="{7E5231A4-C444-4FE2-A8E8-0C890B9158BE}"/>
    <cellStyle name="Comma 2 3 2 3 2 2 2 2 2" xfId="25424" xr:uid="{CA06A7B2-2CD8-4381-AA71-3EBF59179605}"/>
    <cellStyle name="Comma 2 3 2 3 2 2 2 3" xfId="15157" xr:uid="{73348730-8EEF-45E3-9824-8AEDB40DBCC2}"/>
    <cellStyle name="Comma 2 3 2 3 2 2 2 3 2" xfId="30567" xr:uid="{A09E559C-F22D-487A-8A0A-742899F806A0}"/>
    <cellStyle name="Comma 2 3 2 3 2 2 2 4" xfId="20298" xr:uid="{4E748954-F776-4D50-A69E-6A5C84F9962C}"/>
    <cellStyle name="Comma 2 3 2 3 2 2 3" xfId="7466" xr:uid="{782FF271-4BED-4F5C-A1F2-74A011172F77}"/>
    <cellStyle name="Comma 2 3 2 3 2 2 3 2" xfId="22876" xr:uid="{D0BB8B3B-0284-4423-9C53-36480DE6B0E7}"/>
    <cellStyle name="Comma 2 3 2 3 2 2 4" xfId="12609" xr:uid="{03448886-3963-4B2E-8E22-B87A837A920B}"/>
    <cellStyle name="Comma 2 3 2 3 2 2 4 2" xfId="28019" xr:uid="{4A6BB4A5-44AB-413A-8853-FD8544A64255}"/>
    <cellStyle name="Comma 2 3 2 3 2 2 5" xfId="17750" xr:uid="{119B7E5A-81A6-4DC4-98D7-E38006A64625}"/>
    <cellStyle name="Comma 2 3 2 3 2 3" xfId="3637" xr:uid="{1D9AA7E5-80FE-43B5-B532-5C6996C5CACA}"/>
    <cellStyle name="Comma 2 3 2 3 2 3 2" xfId="8763" xr:uid="{0653D4ED-DD1A-4C13-8AC6-F4CF3001FB33}"/>
    <cellStyle name="Comma 2 3 2 3 2 3 2 2" xfId="24173" xr:uid="{D6276CDE-EB19-482D-9328-972FE9E591EF}"/>
    <cellStyle name="Comma 2 3 2 3 2 3 3" xfId="13906" xr:uid="{4014CE74-C31E-45F9-9EA0-CABA8DCC1962}"/>
    <cellStyle name="Comma 2 3 2 3 2 3 3 2" xfId="29316" xr:uid="{7315A6A6-DC2C-477D-9842-C00DB7D41970}"/>
    <cellStyle name="Comma 2 3 2 3 2 3 4" xfId="19047" xr:uid="{4DFF5F14-FDB3-402E-981E-4BF921803E24}"/>
    <cellStyle name="Comma 2 3 2 3 2 4" xfId="6215" xr:uid="{711BA1EE-9AA3-47D2-AB1F-3C0974F65E30}"/>
    <cellStyle name="Comma 2 3 2 3 2 4 2" xfId="21625" xr:uid="{0E0F9E89-4EF6-4AAD-8A12-E4EE6F18EEBE}"/>
    <cellStyle name="Comma 2 3 2 3 2 5" xfId="11358" xr:uid="{3C3C1A6D-CE27-4595-B156-ECFC25332757}"/>
    <cellStyle name="Comma 2 3 2 3 2 5 2" xfId="26768" xr:uid="{B642469F-4B7D-4C2F-9441-AD19ACCDFB9C}"/>
    <cellStyle name="Comma 2 3 2 3 2 6" xfId="16499" xr:uid="{C9B8E8B0-87E2-415B-B9CD-663B31AD7345}"/>
    <cellStyle name="Comma 2 3 2 3 3" xfId="1709" xr:uid="{9BF6B7D3-50A0-424A-9723-CA55CB1DC060}"/>
    <cellStyle name="Comma 2 3 2 3 3 2" xfId="4277" xr:uid="{110182A6-3D34-4847-97D7-2B323E80A635}"/>
    <cellStyle name="Comma 2 3 2 3 3 2 2" xfId="9403" xr:uid="{73E6A769-E83B-4D35-AD5F-60CC7884D7F1}"/>
    <cellStyle name="Comma 2 3 2 3 3 2 2 2" xfId="24813" xr:uid="{A0B748D1-04F5-4B85-A504-1D9CC535176C}"/>
    <cellStyle name="Comma 2 3 2 3 3 2 3" xfId="14546" xr:uid="{D4BB7928-F23B-4192-ADD8-B9B74879C5E3}"/>
    <cellStyle name="Comma 2 3 2 3 3 2 3 2" xfId="29956" xr:uid="{4A83027C-7CCD-4254-8582-126AEC335A97}"/>
    <cellStyle name="Comma 2 3 2 3 3 2 4" xfId="19687" xr:uid="{B6F72406-B57F-4168-87EF-66AB0182A26F}"/>
    <cellStyle name="Comma 2 3 2 3 3 3" xfId="6855" xr:uid="{67D5554C-1E19-4465-8C8F-445B1D038AA9}"/>
    <cellStyle name="Comma 2 3 2 3 3 3 2" xfId="22265" xr:uid="{3AF72F9A-C2E8-46F7-B4E7-95C5260B19CC}"/>
    <cellStyle name="Comma 2 3 2 3 3 4" xfId="11998" xr:uid="{5247E557-42C4-4A6F-9F2B-FD324FF71E6B}"/>
    <cellStyle name="Comma 2 3 2 3 3 4 2" xfId="27408" xr:uid="{B51BF3A4-48C1-45E4-BC1F-83DE28286BD9}"/>
    <cellStyle name="Comma 2 3 2 3 3 5" xfId="17139" xr:uid="{ECAF1429-570B-427D-9968-B18E0016890B}"/>
    <cellStyle name="Comma 2 3 2 3 4" xfId="3026" xr:uid="{3AF7AC92-45C6-4CC9-9C02-A062F468F179}"/>
    <cellStyle name="Comma 2 3 2 3 4 2" xfId="8152" xr:uid="{84FD1140-884E-4140-80DB-45B94517E1BB}"/>
    <cellStyle name="Comma 2 3 2 3 4 2 2" xfId="23562" xr:uid="{7A559300-8A4F-4F1D-B17D-47E7915263B7}"/>
    <cellStyle name="Comma 2 3 2 3 4 3" xfId="13295" xr:uid="{9E80EDBF-2A8A-45A0-871E-59D5E746DB27}"/>
    <cellStyle name="Comma 2 3 2 3 4 3 2" xfId="28705" xr:uid="{E3A1067B-1A46-438F-AFE2-5D45EE2499D6}"/>
    <cellStyle name="Comma 2 3 2 3 4 4" xfId="18436" xr:uid="{6B1A3BE2-68E6-4276-8EB8-74B341485D34}"/>
    <cellStyle name="Comma 2 3 2 3 5" xfId="5604" xr:uid="{A37C6561-8173-4C97-B603-3EBB575B9BA0}"/>
    <cellStyle name="Comma 2 3 2 3 5 2" xfId="21014" xr:uid="{BD5F29E0-94C8-4A55-8247-799B0E2311D4}"/>
    <cellStyle name="Comma 2 3 2 3 6" xfId="10747" xr:uid="{5C38F4D9-D2F7-42E6-8053-A975A9BD15FE}"/>
    <cellStyle name="Comma 2 3 2 3 6 2" xfId="26157" xr:uid="{01A18465-A6D4-4DB2-91ED-71FFF06B76D1}"/>
    <cellStyle name="Comma 2 3 2 3 7" xfId="15888" xr:uid="{DE318A30-1350-49E8-9D9F-BCB76B078730}"/>
    <cellStyle name="Comma 2 3 2 4" xfId="773" xr:uid="{F7E00CBB-04AE-46B2-AE69-E592EA169CDD}"/>
    <cellStyle name="Comma 2 3 2 4 2" xfId="2025" xr:uid="{CE78AC1A-D0EA-4CBD-A5BB-74D080BCEBBF}"/>
    <cellStyle name="Comma 2 3 2 4 2 2" xfId="4593" xr:uid="{DC3BE2CE-9CA8-4C86-BD91-5B8C9BA227DF}"/>
    <cellStyle name="Comma 2 3 2 4 2 2 2" xfId="9719" xr:uid="{6DBD02DF-801E-4603-BB74-7095D6C6D19C}"/>
    <cellStyle name="Comma 2 3 2 4 2 2 2 2" xfId="25129" xr:uid="{0B43E22E-389B-48C3-BA86-306A3CF93E6F}"/>
    <cellStyle name="Comma 2 3 2 4 2 2 3" xfId="14862" xr:uid="{694B78ED-6A6D-4440-8052-76509A5EBA58}"/>
    <cellStyle name="Comma 2 3 2 4 2 2 3 2" xfId="30272" xr:uid="{ACB0EFDF-A20D-4892-923C-CE7E46B3F694}"/>
    <cellStyle name="Comma 2 3 2 4 2 2 4" xfId="20003" xr:uid="{F084C0A3-63DA-4662-9625-29DD9AFF4677}"/>
    <cellStyle name="Comma 2 3 2 4 2 3" xfId="7171" xr:uid="{D825E157-8FBD-481C-B2C8-6EA888C1943E}"/>
    <cellStyle name="Comma 2 3 2 4 2 3 2" xfId="22581" xr:uid="{53EEC8A6-D784-4817-8977-CA6411D93374}"/>
    <cellStyle name="Comma 2 3 2 4 2 4" xfId="12314" xr:uid="{B87B6F72-A22A-4613-B58A-BE1DE08EF7E8}"/>
    <cellStyle name="Comma 2 3 2 4 2 4 2" xfId="27724" xr:uid="{F0FC8B2A-8230-4C0C-8567-CCE77BAA0F7B}"/>
    <cellStyle name="Comma 2 3 2 4 2 5" xfId="17455" xr:uid="{63A5CA85-E49A-4DF5-A330-7D75725FC666}"/>
    <cellStyle name="Comma 2 3 2 4 3" xfId="3342" xr:uid="{525AE703-BFDB-4980-B80A-045537215A9F}"/>
    <cellStyle name="Comma 2 3 2 4 3 2" xfId="8468" xr:uid="{DC72791F-242F-4F53-99A4-99F95450E71A}"/>
    <cellStyle name="Comma 2 3 2 4 3 2 2" xfId="23878" xr:uid="{2DDA42FD-C87A-4147-9F88-C6177A36431D}"/>
    <cellStyle name="Comma 2 3 2 4 3 3" xfId="13611" xr:uid="{5E392123-CCAB-4DEF-8379-9C594C5107AB}"/>
    <cellStyle name="Comma 2 3 2 4 3 3 2" xfId="29021" xr:uid="{F8F7F26A-11E7-4E44-952F-D1BED4EA6F4D}"/>
    <cellStyle name="Comma 2 3 2 4 3 4" xfId="18752" xr:uid="{677826B6-9FE2-416E-A1F3-DD49F581114F}"/>
    <cellStyle name="Comma 2 3 2 4 4" xfId="5920" xr:uid="{FFF150A3-230F-4214-9D0E-8E1A8DFFACE4}"/>
    <cellStyle name="Comma 2 3 2 4 4 2" xfId="21330" xr:uid="{01D503E5-E456-441A-B292-B0B79579C2F1}"/>
    <cellStyle name="Comma 2 3 2 4 5" xfId="11063" xr:uid="{5AA92CDE-310B-45BF-B3E4-6E124ACC09BF}"/>
    <cellStyle name="Comma 2 3 2 4 5 2" xfId="26473" xr:uid="{EDE8BDBD-0B6C-4106-9488-F647DF0766EE}"/>
    <cellStyle name="Comma 2 3 2 4 6" xfId="16204" xr:uid="{3AF74F84-B132-4D7C-8FF6-11CD1377B3DE}"/>
    <cellStyle name="Comma 2 3 2 5" xfId="1414" xr:uid="{4F0927A6-B171-40DB-B969-9DF0540A0A0A}"/>
    <cellStyle name="Comma 2 3 2 5 2" xfId="3982" xr:uid="{0374BF71-5CFA-4939-A5E0-32825101387B}"/>
    <cellStyle name="Comma 2 3 2 5 2 2" xfId="9108" xr:uid="{A43C5AB5-A36C-4DB4-82FC-276E7E7383DE}"/>
    <cellStyle name="Comma 2 3 2 5 2 2 2" xfId="24518" xr:uid="{CDD998E9-5458-41DA-8EC4-8975F3B3D533}"/>
    <cellStyle name="Comma 2 3 2 5 2 3" xfId="14251" xr:uid="{3503A645-CD5C-4157-B673-2D3B317DF49E}"/>
    <cellStyle name="Comma 2 3 2 5 2 3 2" xfId="29661" xr:uid="{8EDA9686-D286-404A-84EC-14361BAB9A66}"/>
    <cellStyle name="Comma 2 3 2 5 2 4" xfId="19392" xr:uid="{215EEDA4-95C3-4A39-B7E0-A8FC5817F1E4}"/>
    <cellStyle name="Comma 2 3 2 5 3" xfId="6560" xr:uid="{C99F49ED-6333-4A37-B9EB-A17F477E3970}"/>
    <cellStyle name="Comma 2 3 2 5 3 2" xfId="21970" xr:uid="{2247E3C9-B61D-4011-B791-3C536736CD1D}"/>
    <cellStyle name="Comma 2 3 2 5 4" xfId="11703" xr:uid="{AD496C2F-D26A-4389-BE7E-79DA59A26B5B}"/>
    <cellStyle name="Comma 2 3 2 5 4 2" xfId="27113" xr:uid="{CA5C7876-FBBA-4F6C-B742-9C045EEF5780}"/>
    <cellStyle name="Comma 2 3 2 5 5" xfId="16844" xr:uid="{22618C6C-459C-4606-9E17-B9CFA7E348CA}"/>
    <cellStyle name="Comma 2 3 2 6" xfId="2731" xr:uid="{CAC67735-C3D3-41B4-A224-4455FF82A1F1}"/>
    <cellStyle name="Comma 2 3 2 6 2" xfId="7857" xr:uid="{8C884074-A1E1-455F-B7A9-6CE7AE1F3EC8}"/>
    <cellStyle name="Comma 2 3 2 6 2 2" xfId="23267" xr:uid="{C1708D53-2724-4CFF-AEB1-278309C01BB1}"/>
    <cellStyle name="Comma 2 3 2 6 3" xfId="13000" xr:uid="{2C5FA168-BDCC-4A0B-9DB2-636855230D1A}"/>
    <cellStyle name="Comma 2 3 2 6 3 2" xfId="28410" xr:uid="{7B348109-41AD-4363-A838-E1156F501367}"/>
    <cellStyle name="Comma 2 3 2 6 4" xfId="18141" xr:uid="{2AB5657A-26E6-4271-8287-8AE3E1BD4628}"/>
    <cellStyle name="Comma 2 3 2 7" xfId="5309" xr:uid="{2BE60C80-7650-4B69-BC4C-F51B0B9CE7C5}"/>
    <cellStyle name="Comma 2 3 2 7 2" xfId="20719" xr:uid="{DDDC8BC6-A866-4319-ACE2-9198C3055C01}"/>
    <cellStyle name="Comma 2 3 2 8" xfId="10452" xr:uid="{85D44C8F-1BA7-4C83-85F1-027E05418494}"/>
    <cellStyle name="Comma 2 3 2 8 2" xfId="25862" xr:uid="{78F91209-19C5-4E3D-BD32-34CFFCFE6BC3}"/>
    <cellStyle name="Comma 2 3 2 9" xfId="15593" xr:uid="{60CFA4D7-FF3D-4177-B562-5AED4DB38487}"/>
    <cellStyle name="Comma 2 3 3" xfId="231" xr:uid="{90FA36D2-E3F5-4876-A9A4-73B4130C3B36}"/>
    <cellStyle name="Comma 2 3 3 2" xfId="527" xr:uid="{EA2FF25D-0C37-401D-B56D-901D8D39869E}"/>
    <cellStyle name="Comma 2 3 3 2 2" xfId="1139" xr:uid="{5C57AEE9-25AD-45DC-A1F9-4970D5ED278B}"/>
    <cellStyle name="Comma 2 3 3 2 2 2" xfId="2391" xr:uid="{B28AFA08-CF1F-4E63-BED4-A75B760DB943}"/>
    <cellStyle name="Comma 2 3 3 2 2 2 2" xfId="4959" xr:uid="{79B0BC49-5835-40F1-9D3A-CA7902E5967D}"/>
    <cellStyle name="Comma 2 3 3 2 2 2 2 2" xfId="10085" xr:uid="{092ADAA2-4810-428E-9711-785B1AA9DBF6}"/>
    <cellStyle name="Comma 2 3 3 2 2 2 2 2 2" xfId="25495" xr:uid="{83C8F454-62F9-4101-912A-48DA33634863}"/>
    <cellStyle name="Comma 2 3 3 2 2 2 2 3" xfId="15228" xr:uid="{988FD91E-AF11-4474-BB3A-00E4BF083956}"/>
    <cellStyle name="Comma 2 3 3 2 2 2 2 3 2" xfId="30638" xr:uid="{E3EB0884-0FCE-418D-BCC7-04CED575DE2A}"/>
    <cellStyle name="Comma 2 3 3 2 2 2 2 4" xfId="20369" xr:uid="{0F12DB9A-7DA6-4936-A721-366EBC5735BF}"/>
    <cellStyle name="Comma 2 3 3 2 2 2 3" xfId="7537" xr:uid="{ED544277-9D3D-47D5-AA75-47E615F6519A}"/>
    <cellStyle name="Comma 2 3 3 2 2 2 3 2" xfId="22947" xr:uid="{EE1C5385-C141-4878-8523-1C630A952271}"/>
    <cellStyle name="Comma 2 3 3 2 2 2 4" xfId="12680" xr:uid="{BB22C196-F3BD-4815-A7D5-EF523A8A13B2}"/>
    <cellStyle name="Comma 2 3 3 2 2 2 4 2" xfId="28090" xr:uid="{F15F5644-C81B-4351-8F07-EA7D386AAC44}"/>
    <cellStyle name="Comma 2 3 3 2 2 2 5" xfId="17821" xr:uid="{B1072928-A4E7-4837-9854-746EA82921AE}"/>
    <cellStyle name="Comma 2 3 3 2 2 3" xfId="3708" xr:uid="{622C1F33-976C-458D-BA1A-D19AC412C840}"/>
    <cellStyle name="Comma 2 3 3 2 2 3 2" xfId="8834" xr:uid="{79D4AC1F-F7A4-4CCB-B8D2-21E5171FF0B2}"/>
    <cellStyle name="Comma 2 3 3 2 2 3 2 2" xfId="24244" xr:uid="{AD61189C-701C-4BC4-9DC1-B1DF294E26D3}"/>
    <cellStyle name="Comma 2 3 3 2 2 3 3" xfId="13977" xr:uid="{AC87522A-FEC3-4A6F-938D-8A3747A567D9}"/>
    <cellStyle name="Comma 2 3 3 2 2 3 3 2" xfId="29387" xr:uid="{823A8C60-4929-414B-8022-9123C9F1B058}"/>
    <cellStyle name="Comma 2 3 3 2 2 3 4" xfId="19118" xr:uid="{0AF5EE3A-0D08-460F-89E5-8A9D44B6E74B}"/>
    <cellStyle name="Comma 2 3 3 2 2 4" xfId="6286" xr:uid="{92A6B837-B6D3-4053-847D-DA8DD8848254}"/>
    <cellStyle name="Comma 2 3 3 2 2 4 2" xfId="21696" xr:uid="{9A802481-8F7C-4613-B192-88F8F56AABA4}"/>
    <cellStyle name="Comma 2 3 3 2 2 5" xfId="11429" xr:uid="{0BEB68ED-4D29-43CA-A66F-A2ED8A44BBA3}"/>
    <cellStyle name="Comma 2 3 3 2 2 5 2" xfId="26839" xr:uid="{A38AECCC-4DEF-4890-9FBC-1D676ABA5D26}"/>
    <cellStyle name="Comma 2 3 3 2 2 6" xfId="16570" xr:uid="{81FB31AB-E825-4A93-8214-D9CB974FB9E9}"/>
    <cellStyle name="Comma 2 3 3 2 3" xfId="1780" xr:uid="{BD1780ED-CAE1-4FA5-B0AC-61AD5A6EB226}"/>
    <cellStyle name="Comma 2 3 3 2 3 2" xfId="4348" xr:uid="{8D8F4D3A-CDCA-4C59-8FE8-0B47047226C8}"/>
    <cellStyle name="Comma 2 3 3 2 3 2 2" xfId="9474" xr:uid="{AAEE1F36-F166-4508-86CE-1F3946BA112A}"/>
    <cellStyle name="Comma 2 3 3 2 3 2 2 2" xfId="24884" xr:uid="{800E3C7C-F35B-469A-B9AA-AC933E901067}"/>
    <cellStyle name="Comma 2 3 3 2 3 2 3" xfId="14617" xr:uid="{03CE1AB7-A503-4B31-B480-E51AC1229316}"/>
    <cellStyle name="Comma 2 3 3 2 3 2 3 2" xfId="30027" xr:uid="{B40C8238-E05C-4739-9D24-CBD1FE075FBA}"/>
    <cellStyle name="Comma 2 3 3 2 3 2 4" xfId="19758" xr:uid="{3040118D-585C-4C68-9895-6FC907890815}"/>
    <cellStyle name="Comma 2 3 3 2 3 3" xfId="6926" xr:uid="{90B183FA-150C-4D93-B232-81F428FA426F}"/>
    <cellStyle name="Comma 2 3 3 2 3 3 2" xfId="22336" xr:uid="{C29DF7D0-11CC-4538-A2F3-0DAFE114C5D5}"/>
    <cellStyle name="Comma 2 3 3 2 3 4" xfId="12069" xr:uid="{8ED4E6A4-E183-4576-960E-F44D3496378B}"/>
    <cellStyle name="Comma 2 3 3 2 3 4 2" xfId="27479" xr:uid="{D6D47F8B-3983-4E47-939B-08EBFA05CFB9}"/>
    <cellStyle name="Comma 2 3 3 2 3 5" xfId="17210" xr:uid="{E2061E90-676F-41DB-B733-E453D6E449EC}"/>
    <cellStyle name="Comma 2 3 3 2 4" xfId="3097" xr:uid="{44601AE5-2274-494F-928F-A790A85114E6}"/>
    <cellStyle name="Comma 2 3 3 2 4 2" xfId="8223" xr:uid="{3FA21DAC-16E6-4671-B903-AA999BC9E3FA}"/>
    <cellStyle name="Comma 2 3 3 2 4 2 2" xfId="23633" xr:uid="{311E131F-D886-4C63-AC72-164F8E754F42}"/>
    <cellStyle name="Comma 2 3 3 2 4 3" xfId="13366" xr:uid="{A4CB3C33-5AA6-4F2D-89F7-2F529139365D}"/>
    <cellStyle name="Comma 2 3 3 2 4 3 2" xfId="28776" xr:uid="{D56E947F-E41F-43DD-A463-AEB9ADA85A05}"/>
    <cellStyle name="Comma 2 3 3 2 4 4" xfId="18507" xr:uid="{AF2E24E8-3F1D-4A0B-8A49-BA3116336D76}"/>
    <cellStyle name="Comma 2 3 3 2 5" xfId="5675" xr:uid="{1615C6FF-2D84-422F-BD9C-801ADF29E06E}"/>
    <cellStyle name="Comma 2 3 3 2 5 2" xfId="21085" xr:uid="{FEB03526-119C-493C-AA81-EBCDC5BA67BE}"/>
    <cellStyle name="Comma 2 3 3 2 6" xfId="10818" xr:uid="{39DE390C-7548-4AEA-AEF2-7E32F11B157C}"/>
    <cellStyle name="Comma 2 3 3 2 6 2" xfId="26228" xr:uid="{CE7F8C59-692D-4536-B195-58497EE5FE06}"/>
    <cellStyle name="Comma 2 3 3 2 7" xfId="15959" xr:uid="{1D00CB42-5073-447D-923A-2EBDFB3279F0}"/>
    <cellStyle name="Comma 2 3 3 3" xfId="844" xr:uid="{CB8F8968-22A7-4043-BF0F-AEBC9F061381}"/>
    <cellStyle name="Comma 2 3 3 3 2" xfId="2096" xr:uid="{3B3CCD72-99B4-46CF-BF49-731CA679F31D}"/>
    <cellStyle name="Comma 2 3 3 3 2 2" xfId="4664" xr:uid="{C407BDEC-E1AB-4500-B4D8-898551764E2C}"/>
    <cellStyle name="Comma 2 3 3 3 2 2 2" xfId="9790" xr:uid="{489C9FF3-5715-4BFF-8094-E754534F8069}"/>
    <cellStyle name="Comma 2 3 3 3 2 2 2 2" xfId="25200" xr:uid="{C375904B-BDE7-4870-8112-CA1A11E409C3}"/>
    <cellStyle name="Comma 2 3 3 3 2 2 3" xfId="14933" xr:uid="{2232D6FE-C405-49AB-872F-4CFB9043F246}"/>
    <cellStyle name="Comma 2 3 3 3 2 2 3 2" xfId="30343" xr:uid="{E1547CE1-3BC0-4B56-BA63-AF301D1209A2}"/>
    <cellStyle name="Comma 2 3 3 3 2 2 4" xfId="20074" xr:uid="{C6DB9CD8-607C-4C04-841E-C9A2EE52E605}"/>
    <cellStyle name="Comma 2 3 3 3 2 3" xfId="7242" xr:uid="{1261D213-193B-45CF-8E69-6F20C1B1474B}"/>
    <cellStyle name="Comma 2 3 3 3 2 3 2" xfId="22652" xr:uid="{F274C92B-85EE-45D1-B289-13A5B9D2DD77}"/>
    <cellStyle name="Comma 2 3 3 3 2 4" xfId="12385" xr:uid="{BC8EDFE1-D572-4254-A781-92109B721908}"/>
    <cellStyle name="Comma 2 3 3 3 2 4 2" xfId="27795" xr:uid="{4A88CC97-166B-4720-9317-522A17DD626F}"/>
    <cellStyle name="Comma 2 3 3 3 2 5" xfId="17526" xr:uid="{9F922661-C569-4267-B43B-DB5B1F97EA7D}"/>
    <cellStyle name="Comma 2 3 3 3 3" xfId="3413" xr:uid="{78528D83-1DA4-4940-89C3-27399565095C}"/>
    <cellStyle name="Comma 2 3 3 3 3 2" xfId="8539" xr:uid="{EC36090F-099C-43B4-B2A8-1C75BAB97B56}"/>
    <cellStyle name="Comma 2 3 3 3 3 2 2" xfId="23949" xr:uid="{61E86A09-2388-450D-BFBA-E2F8BCCB31DA}"/>
    <cellStyle name="Comma 2 3 3 3 3 3" xfId="13682" xr:uid="{4697330F-0D51-4DC8-8FF1-F0C59BCB59AF}"/>
    <cellStyle name="Comma 2 3 3 3 3 3 2" xfId="29092" xr:uid="{B4728006-35ED-4E8C-A78A-3AB1F31440B1}"/>
    <cellStyle name="Comma 2 3 3 3 3 4" xfId="18823" xr:uid="{BF1C2299-E346-488C-AA6D-CA89EB3CF243}"/>
    <cellStyle name="Comma 2 3 3 3 4" xfId="5991" xr:uid="{C2562453-27C0-4A5F-8385-F645950080A7}"/>
    <cellStyle name="Comma 2 3 3 3 4 2" xfId="21401" xr:uid="{07D79A83-0E70-4D50-9350-C438CF4F9B07}"/>
    <cellStyle name="Comma 2 3 3 3 5" xfId="11134" xr:uid="{F018FFDD-1342-4721-B99B-79A58EAB452C}"/>
    <cellStyle name="Comma 2 3 3 3 5 2" xfId="26544" xr:uid="{B0A67C4D-99C7-474F-8CF5-2F438893496C}"/>
    <cellStyle name="Comma 2 3 3 3 6" xfId="16275" xr:uid="{D9D16F55-473D-4138-8DBC-E105B97125D4}"/>
    <cellStyle name="Comma 2 3 3 4" xfId="1485" xr:uid="{D4316D4D-33A3-4F1F-B76A-3E8AF9A3E321}"/>
    <cellStyle name="Comma 2 3 3 4 2" xfId="4053" xr:uid="{34686B95-D1CE-4AF9-8B27-757AB6E61A59}"/>
    <cellStyle name="Comma 2 3 3 4 2 2" xfId="9179" xr:uid="{FC8846F2-86BF-443B-8E91-D8CCC3537444}"/>
    <cellStyle name="Comma 2 3 3 4 2 2 2" xfId="24589" xr:uid="{AACD6A7D-E9BB-4419-ADD6-C02154FCC3E2}"/>
    <cellStyle name="Comma 2 3 3 4 2 3" xfId="14322" xr:uid="{EFFE0F7D-CD22-4B5B-A1F5-A3C0BC6FC52C}"/>
    <cellStyle name="Comma 2 3 3 4 2 3 2" xfId="29732" xr:uid="{CEAB6D73-D0CA-4961-8974-996F81CB711C}"/>
    <cellStyle name="Comma 2 3 3 4 2 4" xfId="19463" xr:uid="{3FFB43D1-1157-49D0-AB0A-91FCBE512A98}"/>
    <cellStyle name="Comma 2 3 3 4 3" xfId="6631" xr:uid="{22F8C8C4-E3A2-4278-AD42-1EC74FC68F3D}"/>
    <cellStyle name="Comma 2 3 3 4 3 2" xfId="22041" xr:uid="{8268FD30-A080-4971-BCE4-C5E60D5574D3}"/>
    <cellStyle name="Comma 2 3 3 4 4" xfId="11774" xr:uid="{81F6A774-AC5D-4C57-97B9-FE34D35AAE71}"/>
    <cellStyle name="Comma 2 3 3 4 4 2" xfId="27184" xr:uid="{5415AF2E-AFD2-4F3A-A9A6-26191E6EAAA9}"/>
    <cellStyle name="Comma 2 3 3 4 5" xfId="16915" xr:uid="{1F9463EC-B9DD-4512-A452-2FCD21F0AE41}"/>
    <cellStyle name="Comma 2 3 3 5" xfId="2802" xr:uid="{EDF6E310-B497-47DB-8FE8-E24D087503D3}"/>
    <cellStyle name="Comma 2 3 3 5 2" xfId="7928" xr:uid="{8490EAAD-F6AD-44E9-A736-F3E2905CFE90}"/>
    <cellStyle name="Comma 2 3 3 5 2 2" xfId="23338" xr:uid="{F563A181-0D38-4B93-9B3B-1E9D27C9B412}"/>
    <cellStyle name="Comma 2 3 3 5 3" xfId="13071" xr:uid="{56D40C80-A3D2-4FA8-A407-12D973F8FA0B}"/>
    <cellStyle name="Comma 2 3 3 5 3 2" xfId="28481" xr:uid="{96990D3F-6CAB-4A9F-BB20-1B006A01360B}"/>
    <cellStyle name="Comma 2 3 3 5 4" xfId="18212" xr:uid="{E9E448DC-A464-451D-8FCF-DB46CD771396}"/>
    <cellStyle name="Comma 2 3 3 6" xfId="5380" xr:uid="{3C885D3F-64E4-4F30-80CE-96798B67EBD6}"/>
    <cellStyle name="Comma 2 3 3 6 2" xfId="20790" xr:uid="{B951AFF5-0718-4FD6-9E35-D93292AF193E}"/>
    <cellStyle name="Comma 2 3 3 7" xfId="10523" xr:uid="{0E106EFA-7F0E-4B13-9213-C8BAE6CF3A35}"/>
    <cellStyle name="Comma 2 3 3 7 2" xfId="25933" xr:uid="{2A03BB40-B5F6-4B08-AD79-965507830607}"/>
    <cellStyle name="Comma 2 3 3 8" xfId="15664" xr:uid="{5ABB7331-B277-443E-9927-FF430B2B0066}"/>
    <cellStyle name="Comma 2 3 4" xfId="385" xr:uid="{58569D6A-6BF9-4B06-A569-204D12022909}"/>
    <cellStyle name="Comma 2 3 4 2" xfId="997" xr:uid="{3D515F27-67A9-41F6-9A33-7D8EFEC0B924}"/>
    <cellStyle name="Comma 2 3 4 2 2" xfId="2249" xr:uid="{C78805C1-39BC-4B41-B2C9-8CA9BDEE14C7}"/>
    <cellStyle name="Comma 2 3 4 2 2 2" xfId="4817" xr:uid="{C4E369CB-0E5E-4E57-A9E3-986DB7E5FB43}"/>
    <cellStyle name="Comma 2 3 4 2 2 2 2" xfId="9943" xr:uid="{F8BE464C-E7E3-4AB4-9099-1D55692D67B9}"/>
    <cellStyle name="Comma 2 3 4 2 2 2 2 2" xfId="25353" xr:uid="{1FBF78D7-6AB7-437C-8A2D-B4DE3671FC66}"/>
    <cellStyle name="Comma 2 3 4 2 2 2 3" xfId="15086" xr:uid="{A821935E-4622-4FC7-AC6D-AB9C10E4D125}"/>
    <cellStyle name="Comma 2 3 4 2 2 2 3 2" xfId="30496" xr:uid="{44ACE8C3-A2D8-4409-B9AC-062D43B8342E}"/>
    <cellStyle name="Comma 2 3 4 2 2 2 4" xfId="20227" xr:uid="{A6A770DA-7885-4786-A53B-BC5E3B765502}"/>
    <cellStyle name="Comma 2 3 4 2 2 3" xfId="7395" xr:uid="{98F7161B-886E-4BB5-AB21-60000354C599}"/>
    <cellStyle name="Comma 2 3 4 2 2 3 2" xfId="22805" xr:uid="{D80D5C8F-DD72-46A0-9C38-4E294C0D91D5}"/>
    <cellStyle name="Comma 2 3 4 2 2 4" xfId="12538" xr:uid="{6AC12C1B-5711-4FA5-A207-857E6C66947D}"/>
    <cellStyle name="Comma 2 3 4 2 2 4 2" xfId="27948" xr:uid="{0F5D93EB-6C2C-4709-9859-A95031F3E5D0}"/>
    <cellStyle name="Comma 2 3 4 2 2 5" xfId="17679" xr:uid="{E3244D15-D281-452C-9112-83B16325FD60}"/>
    <cellStyle name="Comma 2 3 4 2 3" xfId="3566" xr:uid="{6A7C4D74-608A-4239-A176-071F38A12B2C}"/>
    <cellStyle name="Comma 2 3 4 2 3 2" xfId="8692" xr:uid="{DD5EB2AE-C498-44DF-92CA-2B5C76B9EFE4}"/>
    <cellStyle name="Comma 2 3 4 2 3 2 2" xfId="24102" xr:uid="{054D5EA9-3489-4762-8C0B-E3AF034427AD}"/>
    <cellStyle name="Comma 2 3 4 2 3 3" xfId="13835" xr:uid="{F8ABF4AF-EFC5-4FBA-BD33-04157381D9BD}"/>
    <cellStyle name="Comma 2 3 4 2 3 3 2" xfId="29245" xr:uid="{D1548BA0-5381-4A2C-8CCE-6D6459B908A7}"/>
    <cellStyle name="Comma 2 3 4 2 3 4" xfId="18976" xr:uid="{F307A491-9919-42D3-8960-133B5D09F6B0}"/>
    <cellStyle name="Comma 2 3 4 2 4" xfId="6144" xr:uid="{859A3A0E-4A3E-48A1-B62D-3CB95C1901F7}"/>
    <cellStyle name="Comma 2 3 4 2 4 2" xfId="21554" xr:uid="{CCC3C4EB-7FDA-48A3-A22B-8AE28B35708D}"/>
    <cellStyle name="Comma 2 3 4 2 5" xfId="11287" xr:uid="{A49BAE54-955B-46DA-BAF9-E849E3C8C8F6}"/>
    <cellStyle name="Comma 2 3 4 2 5 2" xfId="26697" xr:uid="{9A6FB3AD-82AB-46F2-A788-6D044B4F7760}"/>
    <cellStyle name="Comma 2 3 4 2 6" xfId="16428" xr:uid="{32A26888-267E-4BC7-A8DE-F2B86283EE3C}"/>
    <cellStyle name="Comma 2 3 4 3" xfId="1638" xr:uid="{872EF728-9268-4890-B468-558A72162862}"/>
    <cellStyle name="Comma 2 3 4 3 2" xfId="4206" xr:uid="{38D50174-4D79-4CE5-89C7-F37C4D1AC2A7}"/>
    <cellStyle name="Comma 2 3 4 3 2 2" xfId="9332" xr:uid="{A56962B5-1E1E-4BC0-8337-73B96F19E69E}"/>
    <cellStyle name="Comma 2 3 4 3 2 2 2" xfId="24742" xr:uid="{AE7430D8-5750-4333-9A7D-BD559A89F971}"/>
    <cellStyle name="Comma 2 3 4 3 2 3" xfId="14475" xr:uid="{FF5AF7D2-0D23-4AE0-AF62-905419C6981F}"/>
    <cellStyle name="Comma 2 3 4 3 2 3 2" xfId="29885" xr:uid="{FF7A5EAC-3603-4D06-88FA-6E94F3C79FAA}"/>
    <cellStyle name="Comma 2 3 4 3 2 4" xfId="19616" xr:uid="{CA9B309C-9B2E-4E3F-BB59-2840D91058B5}"/>
    <cellStyle name="Comma 2 3 4 3 3" xfId="6784" xr:uid="{353978F4-22CB-478B-BE6E-8FB68FFA67A4}"/>
    <cellStyle name="Comma 2 3 4 3 3 2" xfId="22194" xr:uid="{C962AA63-3E42-4A4C-BF89-6328696C78CA}"/>
    <cellStyle name="Comma 2 3 4 3 4" xfId="11927" xr:uid="{C144DF4D-B8F8-4AA1-A7DC-182412E0FA60}"/>
    <cellStyle name="Comma 2 3 4 3 4 2" xfId="27337" xr:uid="{2FADF524-2AA6-42EE-A466-AD32C1738BF6}"/>
    <cellStyle name="Comma 2 3 4 3 5" xfId="17068" xr:uid="{D49DE431-D346-4C30-A09F-6436064C59B9}"/>
    <cellStyle name="Comma 2 3 4 4" xfId="2955" xr:uid="{49FB635C-2F65-4CDC-8214-68F41E0AFF31}"/>
    <cellStyle name="Comma 2 3 4 4 2" xfId="8081" xr:uid="{B4E0BDFD-A659-495E-8811-29DA1D620B2D}"/>
    <cellStyle name="Comma 2 3 4 4 2 2" xfId="23491" xr:uid="{035606C6-80CB-488D-9E50-DCF224FD2F60}"/>
    <cellStyle name="Comma 2 3 4 4 3" xfId="13224" xr:uid="{91E4B4A8-D349-4183-A850-1DB117DC8044}"/>
    <cellStyle name="Comma 2 3 4 4 3 2" xfId="28634" xr:uid="{49F3D023-09EA-4E63-956E-8A6120D78D90}"/>
    <cellStyle name="Comma 2 3 4 4 4" xfId="18365" xr:uid="{284E50F1-ADEC-4DC5-8EA9-899106A24D25}"/>
    <cellStyle name="Comma 2 3 4 5" xfId="5533" xr:uid="{3A62A3BA-86FA-4681-9F9C-64B4115056EE}"/>
    <cellStyle name="Comma 2 3 4 5 2" xfId="20943" xr:uid="{BF0A699F-3254-45C3-98BA-102206AB1491}"/>
    <cellStyle name="Comma 2 3 4 6" xfId="10676" xr:uid="{B1D9CA6C-0AB7-45EB-AA87-C0E317E698D7}"/>
    <cellStyle name="Comma 2 3 4 6 2" xfId="26086" xr:uid="{DAB6AA04-1491-487C-AE96-6273B6077A16}"/>
    <cellStyle name="Comma 2 3 4 7" xfId="15817" xr:uid="{53B55E26-88D6-40F6-8B35-C1519E41FF07}"/>
    <cellStyle name="Comma 2 3 5" xfId="702" xr:uid="{704B4B69-CD6F-4B8D-BF24-B48F6CB8585A}"/>
    <cellStyle name="Comma 2 3 5 2" xfId="1954" xr:uid="{769F0A5D-0D86-40EC-87FA-5634642EE0AC}"/>
    <cellStyle name="Comma 2 3 5 2 2" xfId="4522" xr:uid="{257EDBA5-2459-4B0E-B817-DEE63F23CA8E}"/>
    <cellStyle name="Comma 2 3 5 2 2 2" xfId="9648" xr:uid="{BCC78ADD-39D0-40F0-A75E-4027F485B420}"/>
    <cellStyle name="Comma 2 3 5 2 2 2 2" xfId="25058" xr:uid="{AA4615C7-611E-4914-A517-869E0E5F948F}"/>
    <cellStyle name="Comma 2 3 5 2 2 3" xfId="14791" xr:uid="{C16EBDDE-EE81-4C25-9E04-FCA7AA31E7CF}"/>
    <cellStyle name="Comma 2 3 5 2 2 3 2" xfId="30201" xr:uid="{129FCC07-E36C-4B32-B9AC-117F976F1814}"/>
    <cellStyle name="Comma 2 3 5 2 2 4" xfId="19932" xr:uid="{0D8CFBCE-6E40-4838-8935-7802A4D6E52F}"/>
    <cellStyle name="Comma 2 3 5 2 3" xfId="7100" xr:uid="{FE93EB54-0C72-498E-BBF6-851E2E2F6D8A}"/>
    <cellStyle name="Comma 2 3 5 2 3 2" xfId="22510" xr:uid="{52E17E4E-DADC-42FB-8B1B-B754B937C9D7}"/>
    <cellStyle name="Comma 2 3 5 2 4" xfId="12243" xr:uid="{FE68D0D7-209D-4EB4-B248-F07A003AC10B}"/>
    <cellStyle name="Comma 2 3 5 2 4 2" xfId="27653" xr:uid="{0F4BE3C3-77F8-4326-960D-FBB28C029E93}"/>
    <cellStyle name="Comma 2 3 5 2 5" xfId="17384" xr:uid="{92F94FAC-49AC-4E66-8759-8B05E7BB2380}"/>
    <cellStyle name="Comma 2 3 5 3" xfId="3271" xr:uid="{8F912EF5-DF92-44F0-968F-2D66A1060E5C}"/>
    <cellStyle name="Comma 2 3 5 3 2" xfId="8397" xr:uid="{E55020A5-2B88-4948-9AF7-FA427EE9BCAB}"/>
    <cellStyle name="Comma 2 3 5 3 2 2" xfId="23807" xr:uid="{184EFCAD-AF18-41B2-9C86-D7C765AD0EEC}"/>
    <cellStyle name="Comma 2 3 5 3 3" xfId="13540" xr:uid="{2E6BF7D6-D05F-4233-97BF-D88B5F92A421}"/>
    <cellStyle name="Comma 2 3 5 3 3 2" xfId="28950" xr:uid="{0EA9D7F1-9128-4618-A9B8-0B86BABC050F}"/>
    <cellStyle name="Comma 2 3 5 3 4" xfId="18681" xr:uid="{F9046566-13C5-453A-BED5-6683DAFE373D}"/>
    <cellStyle name="Comma 2 3 5 4" xfId="5849" xr:uid="{A00F0E1D-684B-4631-8A05-711135A751BA}"/>
    <cellStyle name="Comma 2 3 5 4 2" xfId="21259" xr:uid="{71C67D92-DEB1-40BB-BE79-D8F3CBCFD847}"/>
    <cellStyle name="Comma 2 3 5 5" xfId="10992" xr:uid="{888B685C-7C25-40F1-9C9F-82DE3A6BAE49}"/>
    <cellStyle name="Comma 2 3 5 5 2" xfId="26402" xr:uid="{C72BEC36-12DB-42B9-A6FF-F1C45D81360A}"/>
    <cellStyle name="Comma 2 3 5 6" xfId="16133" xr:uid="{02082E5C-CA18-4639-B757-0C1684C93B2F}"/>
    <cellStyle name="Comma 2 3 6" xfId="1343" xr:uid="{0AEA7E0F-C8E8-4DDF-A122-E1514C3182A3}"/>
    <cellStyle name="Comma 2 3 6 2" xfId="3911" xr:uid="{F9F7F56E-028A-4970-A820-E0B6CD5803E9}"/>
    <cellStyle name="Comma 2 3 6 2 2" xfId="9037" xr:uid="{9F2E408C-48E2-44CE-9B27-38028FDED32F}"/>
    <cellStyle name="Comma 2 3 6 2 2 2" xfId="24447" xr:uid="{430EB72A-18DA-45A3-B336-00BF5DE5485A}"/>
    <cellStyle name="Comma 2 3 6 2 3" xfId="14180" xr:uid="{A10C5DFF-7983-4A29-BD8C-9133E45127EC}"/>
    <cellStyle name="Comma 2 3 6 2 3 2" xfId="29590" xr:uid="{C8E67257-DC62-48D3-9EBE-243F1FFC7151}"/>
    <cellStyle name="Comma 2 3 6 2 4" xfId="19321" xr:uid="{61289904-8D54-4589-915B-464CFDE5F6DC}"/>
    <cellStyle name="Comma 2 3 6 3" xfId="6489" xr:uid="{9AC9625C-124F-4A67-B264-AC4286E12CAC}"/>
    <cellStyle name="Comma 2 3 6 3 2" xfId="21899" xr:uid="{DEE9E3B5-5B70-4618-B144-DECDF6C1D638}"/>
    <cellStyle name="Comma 2 3 6 4" xfId="11632" xr:uid="{4BA30BF6-BF5C-42DF-895D-312269CD8BE0}"/>
    <cellStyle name="Comma 2 3 6 4 2" xfId="27042" xr:uid="{560B183E-3EA9-44F2-9300-64B0A1983296}"/>
    <cellStyle name="Comma 2 3 6 5" xfId="16773" xr:uid="{6EB4B218-464A-4CDF-A0AC-0BC55AD2FCE5}"/>
    <cellStyle name="Comma 2 3 7" xfId="2551" xr:uid="{489D12A5-AA10-444C-B6BB-C0CBA529E6BA}"/>
    <cellStyle name="Comma 2 3 7 2" xfId="5119" xr:uid="{72EF1CBC-0C04-40E0-907C-D42A44DDF4B3}"/>
    <cellStyle name="Comma 2 3 7 2 2" xfId="10245" xr:uid="{E74A65ED-6F27-4B5C-9DBC-AF526E13B417}"/>
    <cellStyle name="Comma 2 3 7 2 2 2" xfId="25655" xr:uid="{DCF46428-E5AF-4806-990E-5E9129547F1F}"/>
    <cellStyle name="Comma 2 3 7 2 3" xfId="15388" xr:uid="{61CE4829-14E6-4B0A-AE71-73DBA0AA9D1B}"/>
    <cellStyle name="Comma 2 3 7 2 3 2" xfId="30798" xr:uid="{8126503C-2748-43FA-B26D-D330B78669FE}"/>
    <cellStyle name="Comma 2 3 7 2 4" xfId="20529" xr:uid="{D180653E-84F8-4A2A-B139-10FA112B0C0B}"/>
    <cellStyle name="Comma 2 3 7 3" xfId="7697" xr:uid="{4D15C2E8-F90B-47BE-9B59-902421657225}"/>
    <cellStyle name="Comma 2 3 7 3 2" xfId="23107" xr:uid="{E0C6E4D4-C56B-48A2-A6D9-FC6C053E22EE}"/>
    <cellStyle name="Comma 2 3 7 4" xfId="12840" xr:uid="{C0634089-CE32-49CD-9E3B-8646814E4DF4}"/>
    <cellStyle name="Comma 2 3 7 4 2" xfId="28250" xr:uid="{AF3DCC21-8D2A-48CD-83EC-478A6DFD7EC5}"/>
    <cellStyle name="Comma 2 3 7 5" xfId="17981" xr:uid="{4938AF2F-2D9F-41EC-A43C-AF18D363ED3E}"/>
    <cellStyle name="Comma 2 3 8" xfId="2660" xr:uid="{97351C39-C904-46CD-9794-949300F3175E}"/>
    <cellStyle name="Comma 2 3 8 2" xfId="7786" xr:uid="{661C2C1B-BF6C-44B0-900B-118320CDBE27}"/>
    <cellStyle name="Comma 2 3 8 2 2" xfId="23196" xr:uid="{1EDADB1D-BA4F-456D-9B82-BF3677D8E2BB}"/>
    <cellStyle name="Comma 2 3 8 3" xfId="12929" xr:uid="{54675B64-D5B1-481F-A202-E6D02DB6D070}"/>
    <cellStyle name="Comma 2 3 8 3 2" xfId="28339" xr:uid="{C4D4D81D-341E-481D-BF64-AE7626E9877A}"/>
    <cellStyle name="Comma 2 3 8 4" xfId="18070" xr:uid="{1D34B0F4-30E3-4727-A1F0-2EDF4925F8C0}"/>
    <cellStyle name="Comma 2 3 9" xfId="5238" xr:uid="{4FD7C2B0-0A27-4BAB-B8E3-2775DB3BD5A0}"/>
    <cellStyle name="Comma 2 3 9 2" xfId="20648" xr:uid="{3F8AE47A-9498-4D08-978E-F8BE110BC32D}"/>
    <cellStyle name="Comma 2 4" xfId="78" xr:uid="{2EAB4A5B-8377-48D4-9DA4-39939CF65DFB}"/>
    <cellStyle name="Comma 2 4 10" xfId="10375" xr:uid="{27F65A72-5932-444E-87FD-86394EEFE70E}"/>
    <cellStyle name="Comma 2 4 10 2" xfId="25785" xr:uid="{0C29BC69-2358-4927-854E-6C2CEA05FB4C}"/>
    <cellStyle name="Comma 2 4 11" xfId="15516" xr:uid="{43BDB485-8BAA-46EB-B12B-56090442F9CF}"/>
    <cellStyle name="Comma 2 4 2" xfId="153" xr:uid="{C1990E23-4C6C-446A-9DE9-F677BE92CEDC}"/>
    <cellStyle name="Comma 2 4 2 2" xfId="296" xr:uid="{C9D3FACC-17B4-4C93-BA6C-1BC8000B7C15}"/>
    <cellStyle name="Comma 2 4 2 2 2" xfId="592" xr:uid="{896C9685-3524-403A-BE1E-5352F1F9FDC5}"/>
    <cellStyle name="Comma 2 4 2 2 2 2" xfId="1204" xr:uid="{3E665559-2A66-4B50-A72B-C34312195B68}"/>
    <cellStyle name="Comma 2 4 2 2 2 2 2" xfId="2456" xr:uid="{62337593-CCCE-40E5-A50B-FE5244A859AB}"/>
    <cellStyle name="Comma 2 4 2 2 2 2 2 2" xfId="5024" xr:uid="{1E9C6BC5-DF27-43F7-85C5-0DBDD1BF1EA4}"/>
    <cellStyle name="Comma 2 4 2 2 2 2 2 2 2" xfId="10150" xr:uid="{B3FDF204-7309-4CCA-8DBC-5D5BB1B833FF}"/>
    <cellStyle name="Comma 2 4 2 2 2 2 2 2 2 2" xfId="25560" xr:uid="{7BE63C90-400C-407A-B443-92E36DD6B3C6}"/>
    <cellStyle name="Comma 2 4 2 2 2 2 2 2 3" xfId="15293" xr:uid="{33A2046D-0943-4F14-A68D-B0246DB17CE5}"/>
    <cellStyle name="Comma 2 4 2 2 2 2 2 2 3 2" xfId="30703" xr:uid="{14B90C0C-0590-4C75-8A29-289279952A34}"/>
    <cellStyle name="Comma 2 4 2 2 2 2 2 2 4" xfId="20434" xr:uid="{9EE112F6-F050-4D7D-B356-594DC2D10E33}"/>
    <cellStyle name="Comma 2 4 2 2 2 2 2 3" xfId="7602" xr:uid="{C4E1FBD1-FAE7-4F9A-9A09-7A5F0F1939BA}"/>
    <cellStyle name="Comma 2 4 2 2 2 2 2 3 2" xfId="23012" xr:uid="{3AAF9054-4BBC-421B-A180-A469495A3DD9}"/>
    <cellStyle name="Comma 2 4 2 2 2 2 2 4" xfId="12745" xr:uid="{D0E2461F-B2B5-4EE3-9D3E-985152BB92B7}"/>
    <cellStyle name="Comma 2 4 2 2 2 2 2 4 2" xfId="28155" xr:uid="{4D14CEC7-F302-4D15-A774-8A3D997D923C}"/>
    <cellStyle name="Comma 2 4 2 2 2 2 2 5" xfId="17886" xr:uid="{B64C0EBA-8A2D-4F53-AA2A-AB979510EA4A}"/>
    <cellStyle name="Comma 2 4 2 2 2 2 3" xfId="3773" xr:uid="{7583F7E7-0F8E-4009-94D9-7650378B9948}"/>
    <cellStyle name="Comma 2 4 2 2 2 2 3 2" xfId="8899" xr:uid="{10F91122-B6AD-4392-8B4E-5592E3EAC8B4}"/>
    <cellStyle name="Comma 2 4 2 2 2 2 3 2 2" xfId="24309" xr:uid="{9819B9A1-1318-4516-A934-A7336F88252F}"/>
    <cellStyle name="Comma 2 4 2 2 2 2 3 3" xfId="14042" xr:uid="{46D939D9-4CDE-4828-9235-7CDCD295EBB5}"/>
    <cellStyle name="Comma 2 4 2 2 2 2 3 3 2" xfId="29452" xr:uid="{38370B73-5B9C-43A3-AD42-FF13DD6A5C24}"/>
    <cellStyle name="Comma 2 4 2 2 2 2 3 4" xfId="19183" xr:uid="{8F3F22D1-4FDF-4BD8-912B-C5CC93B50A23}"/>
    <cellStyle name="Comma 2 4 2 2 2 2 4" xfId="6351" xr:uid="{2E2DE5C5-60F9-467B-891E-79B45830FED0}"/>
    <cellStyle name="Comma 2 4 2 2 2 2 4 2" xfId="21761" xr:uid="{9FAFAFA6-BE6E-489F-BF79-81E4EB66D3E6}"/>
    <cellStyle name="Comma 2 4 2 2 2 2 5" xfId="11494" xr:uid="{D71FF4B0-70EB-411F-8555-364893D26C22}"/>
    <cellStyle name="Comma 2 4 2 2 2 2 5 2" xfId="26904" xr:uid="{EDABD1E6-8C1B-4E26-8B01-6271BE7F178A}"/>
    <cellStyle name="Comma 2 4 2 2 2 2 6" xfId="16635" xr:uid="{38A44440-EEB7-4824-861E-A597CACFA307}"/>
    <cellStyle name="Comma 2 4 2 2 2 3" xfId="1845" xr:uid="{03DF3735-95C5-4E0C-9461-11E13C79916E}"/>
    <cellStyle name="Comma 2 4 2 2 2 3 2" xfId="4413" xr:uid="{221832EA-73F0-4316-8CD9-C008D4FDE710}"/>
    <cellStyle name="Comma 2 4 2 2 2 3 2 2" xfId="9539" xr:uid="{775F74C5-C1C8-43A9-A3EC-C2FD076511E6}"/>
    <cellStyle name="Comma 2 4 2 2 2 3 2 2 2" xfId="24949" xr:uid="{E3537B30-D2A0-4E6E-B3A4-67D45C17A117}"/>
    <cellStyle name="Comma 2 4 2 2 2 3 2 3" xfId="14682" xr:uid="{46081318-2039-4656-8058-DBD2A3CE0E35}"/>
    <cellStyle name="Comma 2 4 2 2 2 3 2 3 2" xfId="30092" xr:uid="{D6C12BA1-C20B-4E8C-A03C-26749F07A523}"/>
    <cellStyle name="Comma 2 4 2 2 2 3 2 4" xfId="19823" xr:uid="{042CF30E-FD38-4AC1-850D-A55A836E1292}"/>
    <cellStyle name="Comma 2 4 2 2 2 3 3" xfId="6991" xr:uid="{A672690B-9E06-4460-B295-A0C3DCF5A410}"/>
    <cellStyle name="Comma 2 4 2 2 2 3 3 2" xfId="22401" xr:uid="{196CC3C8-1FAD-4E4C-9D61-CF37A9E35930}"/>
    <cellStyle name="Comma 2 4 2 2 2 3 4" xfId="12134" xr:uid="{08446C40-C38C-40BA-ADC3-AF778963B1E3}"/>
    <cellStyle name="Comma 2 4 2 2 2 3 4 2" xfId="27544" xr:uid="{E2F1ACFF-87D9-42B2-BC20-09208290F987}"/>
    <cellStyle name="Comma 2 4 2 2 2 3 5" xfId="17275" xr:uid="{937682C6-11B3-4FC7-945B-6278F663D808}"/>
    <cellStyle name="Comma 2 4 2 2 2 4" xfId="3162" xr:uid="{2F15297D-4848-46C0-B062-6EE418B183E0}"/>
    <cellStyle name="Comma 2 4 2 2 2 4 2" xfId="8288" xr:uid="{94C3E31D-62DB-4E5C-823D-ADA2CC6581CB}"/>
    <cellStyle name="Comma 2 4 2 2 2 4 2 2" xfId="23698" xr:uid="{81E50810-9C29-4E54-81BC-EF66735BF98C}"/>
    <cellStyle name="Comma 2 4 2 2 2 4 3" xfId="13431" xr:uid="{BDE9FC93-8A20-4026-8BF6-A1CADE046BD2}"/>
    <cellStyle name="Comma 2 4 2 2 2 4 3 2" xfId="28841" xr:uid="{809120BF-2D8C-4653-9CE4-8F407B1337E7}"/>
    <cellStyle name="Comma 2 4 2 2 2 4 4" xfId="18572" xr:uid="{E584895D-87C7-460E-A388-EF33980A214C}"/>
    <cellStyle name="Comma 2 4 2 2 2 5" xfId="5740" xr:uid="{2B43CAC4-A261-462F-AA49-59E60D538E1C}"/>
    <cellStyle name="Comma 2 4 2 2 2 5 2" xfId="21150" xr:uid="{05DB91D5-BA05-4100-B76C-A2B09884167F}"/>
    <cellStyle name="Comma 2 4 2 2 2 6" xfId="10883" xr:uid="{73C1FC54-7A32-48DF-B67C-A0EE55A38F9A}"/>
    <cellStyle name="Comma 2 4 2 2 2 6 2" xfId="26293" xr:uid="{1F17B631-94DF-4289-B771-66CECE385C64}"/>
    <cellStyle name="Comma 2 4 2 2 2 7" xfId="16024" xr:uid="{CDC620E6-F934-44C4-A455-34F4678D5B04}"/>
    <cellStyle name="Comma 2 4 2 2 3" xfId="909" xr:uid="{4A6A8D33-E6EA-49A8-AF77-6803F3F7DDBA}"/>
    <cellStyle name="Comma 2 4 2 2 3 2" xfId="2161" xr:uid="{40380BF4-0AA5-4C17-B8B0-3DB6EB8C1ED9}"/>
    <cellStyle name="Comma 2 4 2 2 3 2 2" xfId="4729" xr:uid="{16952D70-E142-468B-9C9F-410DEC79E97E}"/>
    <cellStyle name="Comma 2 4 2 2 3 2 2 2" xfId="9855" xr:uid="{35E7B324-759B-46D6-9FC7-EA8C6684148D}"/>
    <cellStyle name="Comma 2 4 2 2 3 2 2 2 2" xfId="25265" xr:uid="{FA8E96E1-BC58-42E8-A151-EB050EE47EB9}"/>
    <cellStyle name="Comma 2 4 2 2 3 2 2 3" xfId="14998" xr:uid="{96A43BC8-B79E-463B-BE91-8C1B1E069950}"/>
    <cellStyle name="Comma 2 4 2 2 3 2 2 3 2" xfId="30408" xr:uid="{3D6E44E0-6C95-4754-8DD5-ADB1D77F27D0}"/>
    <cellStyle name="Comma 2 4 2 2 3 2 2 4" xfId="20139" xr:uid="{F3204D38-2DD9-48C4-864A-5C63937FBBDC}"/>
    <cellStyle name="Comma 2 4 2 2 3 2 3" xfId="7307" xr:uid="{4689609D-5414-4E78-AEA6-D6F9C5407CA5}"/>
    <cellStyle name="Comma 2 4 2 2 3 2 3 2" xfId="22717" xr:uid="{AA4F6388-8A84-46A9-B082-563202D1708E}"/>
    <cellStyle name="Comma 2 4 2 2 3 2 4" xfId="12450" xr:uid="{F0781D22-930A-44A0-8D4D-D25ADABD8ECA}"/>
    <cellStyle name="Comma 2 4 2 2 3 2 4 2" xfId="27860" xr:uid="{FD1CC566-C6C0-4AF3-A97E-D6D1E3110D6D}"/>
    <cellStyle name="Comma 2 4 2 2 3 2 5" xfId="17591" xr:uid="{DA375F3C-716A-4B66-A47C-2DD5DC4A43CC}"/>
    <cellStyle name="Comma 2 4 2 2 3 3" xfId="3478" xr:uid="{40FC3BD8-F350-4517-AF92-5B223C602030}"/>
    <cellStyle name="Comma 2 4 2 2 3 3 2" xfId="8604" xr:uid="{1F3657C9-E5F1-4BAC-AE2C-830299A72111}"/>
    <cellStyle name="Comma 2 4 2 2 3 3 2 2" xfId="24014" xr:uid="{BC32E533-6285-4714-A07F-4B5608E434A3}"/>
    <cellStyle name="Comma 2 4 2 2 3 3 3" xfId="13747" xr:uid="{9A0CEE51-87F4-4014-B02B-B5D35D47605B}"/>
    <cellStyle name="Comma 2 4 2 2 3 3 3 2" xfId="29157" xr:uid="{D37FFD09-45E8-4A85-8D06-5BEF428D0DEF}"/>
    <cellStyle name="Comma 2 4 2 2 3 3 4" xfId="18888" xr:uid="{1E001907-03D9-49D2-B02C-2A2B0D2FB2F9}"/>
    <cellStyle name="Comma 2 4 2 2 3 4" xfId="6056" xr:uid="{1F7ECBCC-24B1-4668-B5B5-9D5526560CA0}"/>
    <cellStyle name="Comma 2 4 2 2 3 4 2" xfId="21466" xr:uid="{A205763F-71CE-48DE-8EA0-CA152D48EE0A}"/>
    <cellStyle name="Comma 2 4 2 2 3 5" xfId="11199" xr:uid="{AA171CFC-1B69-435E-BE04-ADA6A1568A1D}"/>
    <cellStyle name="Comma 2 4 2 2 3 5 2" xfId="26609" xr:uid="{AC8E425C-B417-44FC-A2B8-ECE64214C997}"/>
    <cellStyle name="Comma 2 4 2 2 3 6" xfId="16340" xr:uid="{510AA055-7C3B-4DEB-A586-2B1256A65D5F}"/>
    <cellStyle name="Comma 2 4 2 2 4" xfId="1550" xr:uid="{D34F0E61-A37D-4907-A0FC-DB1EFFCCE7DD}"/>
    <cellStyle name="Comma 2 4 2 2 4 2" xfId="4118" xr:uid="{FA50FE25-1FFE-40C8-8321-B953FD1CE944}"/>
    <cellStyle name="Comma 2 4 2 2 4 2 2" xfId="9244" xr:uid="{B9A935BE-76B1-4E5C-80EA-F1F451C5D5DE}"/>
    <cellStyle name="Comma 2 4 2 2 4 2 2 2" xfId="24654" xr:uid="{D95B1760-7E54-4320-B329-709288C0DDE8}"/>
    <cellStyle name="Comma 2 4 2 2 4 2 3" xfId="14387" xr:uid="{69B9BCCF-020E-4719-AA95-C96844E4A4E7}"/>
    <cellStyle name="Comma 2 4 2 2 4 2 3 2" xfId="29797" xr:uid="{AA58375C-F225-4098-9C29-14626F8DA06B}"/>
    <cellStyle name="Comma 2 4 2 2 4 2 4" xfId="19528" xr:uid="{E988CD98-8948-4444-B9D5-FF7E5FDDCE6C}"/>
    <cellStyle name="Comma 2 4 2 2 4 3" xfId="6696" xr:uid="{FAD161E7-9089-4951-8E74-6B8EE24C2085}"/>
    <cellStyle name="Comma 2 4 2 2 4 3 2" xfId="22106" xr:uid="{67C851F4-F2C5-489F-B85E-157977417DA8}"/>
    <cellStyle name="Comma 2 4 2 2 4 4" xfId="11839" xr:uid="{D8A6C50F-A0C3-4155-AEC1-0B7B6F7AAE0E}"/>
    <cellStyle name="Comma 2 4 2 2 4 4 2" xfId="27249" xr:uid="{BDF2D17B-8E54-46FE-B623-2C3F7FF8022B}"/>
    <cellStyle name="Comma 2 4 2 2 4 5" xfId="16980" xr:uid="{3E031260-6D41-4802-9FA0-8B27E408B1FF}"/>
    <cellStyle name="Comma 2 4 2 2 5" xfId="2867" xr:uid="{D4DB973B-2EF3-4C2E-8FB3-C9D31657D38A}"/>
    <cellStyle name="Comma 2 4 2 2 5 2" xfId="7993" xr:uid="{F34B8483-B6AA-456B-A05C-96DB15745758}"/>
    <cellStyle name="Comma 2 4 2 2 5 2 2" xfId="23403" xr:uid="{6DCFAE65-639E-4FA9-935D-7BDAD6385C32}"/>
    <cellStyle name="Comma 2 4 2 2 5 3" xfId="13136" xr:uid="{85222992-9A79-4F08-83D6-F71B5E073171}"/>
    <cellStyle name="Comma 2 4 2 2 5 3 2" xfId="28546" xr:uid="{331A9AAB-CB7D-4731-BF4D-C131D0FEBECF}"/>
    <cellStyle name="Comma 2 4 2 2 5 4" xfId="18277" xr:uid="{6D8B854D-D929-4346-9F73-682603DE8316}"/>
    <cellStyle name="Comma 2 4 2 2 6" xfId="5445" xr:uid="{4B6280CB-9D96-474D-9D2B-D3966BCCB8C2}"/>
    <cellStyle name="Comma 2 4 2 2 6 2" xfId="20855" xr:uid="{3A4DD9B2-9E15-4872-9CC1-B4FED4BE4E6A}"/>
    <cellStyle name="Comma 2 4 2 2 7" xfId="10588" xr:uid="{25FAAB62-D89B-40FB-8D4E-4D5A99911225}"/>
    <cellStyle name="Comma 2 4 2 2 7 2" xfId="25998" xr:uid="{58BE91CB-D879-497D-B63A-161E0D429A8B}"/>
    <cellStyle name="Comma 2 4 2 2 8" xfId="15729" xr:uid="{233C0C6B-476F-462B-B7BC-9ABEAD3EB874}"/>
    <cellStyle name="Comma 2 4 2 3" xfId="450" xr:uid="{87E50F0B-C76B-4C11-8CE1-01FC8140E62C}"/>
    <cellStyle name="Comma 2 4 2 3 2" xfId="1062" xr:uid="{D1E30A60-7CC6-4EDA-95D7-0553E7490767}"/>
    <cellStyle name="Comma 2 4 2 3 2 2" xfId="2314" xr:uid="{9E81D40B-5830-4247-8364-C5D822810AB3}"/>
    <cellStyle name="Comma 2 4 2 3 2 2 2" xfId="4882" xr:uid="{15235044-DA77-43D3-85C3-E8375C96B0AC}"/>
    <cellStyle name="Comma 2 4 2 3 2 2 2 2" xfId="10008" xr:uid="{85D47300-5FBA-4B80-A04B-AFB401BC047A}"/>
    <cellStyle name="Comma 2 4 2 3 2 2 2 2 2" xfId="25418" xr:uid="{1AA88A7D-4978-452B-8A2B-2AB45C8CC453}"/>
    <cellStyle name="Comma 2 4 2 3 2 2 2 3" xfId="15151" xr:uid="{8B577F49-10E4-4B2B-982D-19850BCE90CC}"/>
    <cellStyle name="Comma 2 4 2 3 2 2 2 3 2" xfId="30561" xr:uid="{D806AD6F-AFE9-4366-9FEE-7C187DA7C42F}"/>
    <cellStyle name="Comma 2 4 2 3 2 2 2 4" xfId="20292" xr:uid="{23E188E0-477F-4C7C-857C-4A63730FDE9C}"/>
    <cellStyle name="Comma 2 4 2 3 2 2 3" xfId="7460" xr:uid="{36D2F6ED-2205-4333-91D5-AFFA492CEFB2}"/>
    <cellStyle name="Comma 2 4 2 3 2 2 3 2" xfId="22870" xr:uid="{1D0310D9-D99A-4F75-B3AE-661025ABAB49}"/>
    <cellStyle name="Comma 2 4 2 3 2 2 4" xfId="12603" xr:uid="{87492C05-0B1C-43AC-B481-272B80A96890}"/>
    <cellStyle name="Comma 2 4 2 3 2 2 4 2" xfId="28013" xr:uid="{0C1B9245-B1FB-47A2-977A-87878A6B2BF3}"/>
    <cellStyle name="Comma 2 4 2 3 2 2 5" xfId="17744" xr:uid="{22874860-2497-4E6A-B634-9FAC25CBB3EC}"/>
    <cellStyle name="Comma 2 4 2 3 2 3" xfId="3631" xr:uid="{B948537C-30CB-463D-A2CE-7A93BD0A6F7C}"/>
    <cellStyle name="Comma 2 4 2 3 2 3 2" xfId="8757" xr:uid="{E0C8B3AC-7F9F-423F-9726-B65863796FD3}"/>
    <cellStyle name="Comma 2 4 2 3 2 3 2 2" xfId="24167" xr:uid="{A69DC382-ECE5-4DE5-9FFE-1E10A67C66AB}"/>
    <cellStyle name="Comma 2 4 2 3 2 3 3" xfId="13900" xr:uid="{7D5C9FBD-ACCB-4315-9ED3-E9C7EF9F49F5}"/>
    <cellStyle name="Comma 2 4 2 3 2 3 3 2" xfId="29310" xr:uid="{AEAC87D4-DBC2-4014-986C-DF2D35BC655D}"/>
    <cellStyle name="Comma 2 4 2 3 2 3 4" xfId="19041" xr:uid="{9BE1423F-DA26-435C-8656-AEEF9B0F9563}"/>
    <cellStyle name="Comma 2 4 2 3 2 4" xfId="6209" xr:uid="{64E69A79-0AE0-4AFF-881A-1B5ED26E072D}"/>
    <cellStyle name="Comma 2 4 2 3 2 4 2" xfId="21619" xr:uid="{7CBF8EB0-07AB-4ACF-9A53-9E5F8784104D}"/>
    <cellStyle name="Comma 2 4 2 3 2 5" xfId="11352" xr:uid="{1B24E887-66D0-435E-B624-7525334986E2}"/>
    <cellStyle name="Comma 2 4 2 3 2 5 2" xfId="26762" xr:uid="{5EA1352D-FD25-4A11-8B5A-9A735EDACFD0}"/>
    <cellStyle name="Comma 2 4 2 3 2 6" xfId="16493" xr:uid="{554985C4-4032-49D4-BA38-A3C5EBD24746}"/>
    <cellStyle name="Comma 2 4 2 3 3" xfId="1703" xr:uid="{49EFEAFA-392C-479E-8FC7-B8BC10FD8B74}"/>
    <cellStyle name="Comma 2 4 2 3 3 2" xfId="4271" xr:uid="{B69A4618-E484-4752-A67C-533BD9040932}"/>
    <cellStyle name="Comma 2 4 2 3 3 2 2" xfId="9397" xr:uid="{7ACE1BF9-F51C-4BB0-B626-A5DAD4C561B7}"/>
    <cellStyle name="Comma 2 4 2 3 3 2 2 2" xfId="24807" xr:uid="{E3A1DE88-5A4E-4183-9CDD-63DD1A245609}"/>
    <cellStyle name="Comma 2 4 2 3 3 2 3" xfId="14540" xr:uid="{1561C127-EE80-4241-8798-CAD355C67CDC}"/>
    <cellStyle name="Comma 2 4 2 3 3 2 3 2" xfId="29950" xr:uid="{B8F98BC4-A558-423E-80BC-C191357FC0F3}"/>
    <cellStyle name="Comma 2 4 2 3 3 2 4" xfId="19681" xr:uid="{8EE1CE66-DF52-45E9-A33A-FE0A86977BA8}"/>
    <cellStyle name="Comma 2 4 2 3 3 3" xfId="6849" xr:uid="{F77BD243-8D5D-4785-8C25-CD5E45EEC3BC}"/>
    <cellStyle name="Comma 2 4 2 3 3 3 2" xfId="22259" xr:uid="{DE02B748-8BB7-46E8-B660-436D269A3C93}"/>
    <cellStyle name="Comma 2 4 2 3 3 4" xfId="11992" xr:uid="{0B7E6742-026F-4F48-9C5C-2B86DE2E3F39}"/>
    <cellStyle name="Comma 2 4 2 3 3 4 2" xfId="27402" xr:uid="{7EEB7FED-A4A9-4B08-A993-8F136EEFF37C}"/>
    <cellStyle name="Comma 2 4 2 3 3 5" xfId="17133" xr:uid="{1C4209C5-9439-4267-8102-5385BF573990}"/>
    <cellStyle name="Comma 2 4 2 3 4" xfId="3020" xr:uid="{D8746B36-FD5E-4FCF-A090-B4ADBB0C7B97}"/>
    <cellStyle name="Comma 2 4 2 3 4 2" xfId="8146" xr:uid="{28BD13A9-BC3A-414D-B0C0-339847FE0EF9}"/>
    <cellStyle name="Comma 2 4 2 3 4 2 2" xfId="23556" xr:uid="{E7A5CA69-1BF1-4C77-905D-D3B4623A8E76}"/>
    <cellStyle name="Comma 2 4 2 3 4 3" xfId="13289" xr:uid="{24885FA6-CE8D-413B-A270-5467A083A404}"/>
    <cellStyle name="Comma 2 4 2 3 4 3 2" xfId="28699" xr:uid="{4EB4B945-E752-4BE8-85CE-030B64508685}"/>
    <cellStyle name="Comma 2 4 2 3 4 4" xfId="18430" xr:uid="{B44D2225-5696-470D-981D-045AD275EEC6}"/>
    <cellStyle name="Comma 2 4 2 3 5" xfId="5598" xr:uid="{4B530E5C-3DDD-4A6F-BD95-7B397CE8B2A3}"/>
    <cellStyle name="Comma 2 4 2 3 5 2" xfId="21008" xr:uid="{587CAF26-2A7D-4D7C-8DB6-C283B6B07EBC}"/>
    <cellStyle name="Comma 2 4 2 3 6" xfId="10741" xr:uid="{D09D0F16-2DA0-4828-A741-1F0F74A0FB32}"/>
    <cellStyle name="Comma 2 4 2 3 6 2" xfId="26151" xr:uid="{79F8C334-2FA8-4FAA-AC23-AA3A8713B933}"/>
    <cellStyle name="Comma 2 4 2 3 7" xfId="15882" xr:uid="{59305A85-B914-42AF-BE42-27CDCFC0722F}"/>
    <cellStyle name="Comma 2 4 2 4" xfId="767" xr:uid="{A7626D36-F1BA-4FAC-84A2-418404298801}"/>
    <cellStyle name="Comma 2 4 2 4 2" xfId="2019" xr:uid="{8D432F9B-D723-40E7-A425-7A4FEE760234}"/>
    <cellStyle name="Comma 2 4 2 4 2 2" xfId="4587" xr:uid="{1958EB5E-F20B-4FFE-91A9-ECDD5FF3095B}"/>
    <cellStyle name="Comma 2 4 2 4 2 2 2" xfId="9713" xr:uid="{A8530B6A-D7FC-4783-BB91-C56473A4533B}"/>
    <cellStyle name="Comma 2 4 2 4 2 2 2 2" xfId="25123" xr:uid="{03FCEB92-6499-4701-8707-3DE8D8089CFE}"/>
    <cellStyle name="Comma 2 4 2 4 2 2 3" xfId="14856" xr:uid="{4A355D22-ED3D-46B1-8578-E612B5ACECBD}"/>
    <cellStyle name="Comma 2 4 2 4 2 2 3 2" xfId="30266" xr:uid="{BEF35D45-61F9-453C-9311-C782768B0161}"/>
    <cellStyle name="Comma 2 4 2 4 2 2 4" xfId="19997" xr:uid="{B507C120-9980-4F49-A06C-914281E9D747}"/>
    <cellStyle name="Comma 2 4 2 4 2 3" xfId="7165" xr:uid="{084001CB-0390-4E1C-8C69-C4D51BF8C674}"/>
    <cellStyle name="Comma 2 4 2 4 2 3 2" xfId="22575" xr:uid="{6F51158F-7FAE-48D4-8F64-4A669BBD76F7}"/>
    <cellStyle name="Comma 2 4 2 4 2 4" xfId="12308" xr:uid="{31FAD334-0EA7-4594-9BA9-44C8B8413659}"/>
    <cellStyle name="Comma 2 4 2 4 2 4 2" xfId="27718" xr:uid="{0879D8EF-291F-42DE-B268-4E0A2D38AB2C}"/>
    <cellStyle name="Comma 2 4 2 4 2 5" xfId="17449" xr:uid="{60B5ADE0-4009-47D9-A4D8-29129F86A9F8}"/>
    <cellStyle name="Comma 2 4 2 4 3" xfId="3336" xr:uid="{8B64BA4C-599F-48DA-82DD-7278845538A0}"/>
    <cellStyle name="Comma 2 4 2 4 3 2" xfId="8462" xr:uid="{704F6CDC-E7F3-41D2-AB2E-377B2C08F5A0}"/>
    <cellStyle name="Comma 2 4 2 4 3 2 2" xfId="23872" xr:uid="{2A70254C-A6BF-4C2F-AC7D-2D2ECC0B4F3A}"/>
    <cellStyle name="Comma 2 4 2 4 3 3" xfId="13605" xr:uid="{1051CA53-0BC6-4D7E-84FC-CC8F7EEBC947}"/>
    <cellStyle name="Comma 2 4 2 4 3 3 2" xfId="29015" xr:uid="{7B88D82B-2B3B-49DE-BF61-0E4217BCAF59}"/>
    <cellStyle name="Comma 2 4 2 4 3 4" xfId="18746" xr:uid="{A9F49A1D-37FD-4A6A-90B0-BC345B13793D}"/>
    <cellStyle name="Comma 2 4 2 4 4" xfId="5914" xr:uid="{59B8DCFA-4D56-49F1-B607-5067E143B641}"/>
    <cellStyle name="Comma 2 4 2 4 4 2" xfId="21324" xr:uid="{A73050A5-A505-45A9-950D-CFD2CEC4FEA0}"/>
    <cellStyle name="Comma 2 4 2 4 5" xfId="11057" xr:uid="{B81119A6-7621-4975-B5E6-189D77325B90}"/>
    <cellStyle name="Comma 2 4 2 4 5 2" xfId="26467" xr:uid="{931B66C3-3069-4149-9084-9EDB3199FB59}"/>
    <cellStyle name="Comma 2 4 2 4 6" xfId="16198" xr:uid="{6BA46D7A-0F20-4924-8206-BDCA287727C0}"/>
    <cellStyle name="Comma 2 4 2 5" xfId="1408" xr:uid="{78B28748-DB27-4B7F-AB63-2A79EC4185AA}"/>
    <cellStyle name="Comma 2 4 2 5 2" xfId="3976" xr:uid="{100DFD77-36E7-4943-94AD-DC132AA44E35}"/>
    <cellStyle name="Comma 2 4 2 5 2 2" xfId="9102" xr:uid="{2C03E5A1-F24B-4014-8FAC-0130DEF64D91}"/>
    <cellStyle name="Comma 2 4 2 5 2 2 2" xfId="24512" xr:uid="{339EE27F-BA62-4F35-A039-2D7809A4B947}"/>
    <cellStyle name="Comma 2 4 2 5 2 3" xfId="14245" xr:uid="{559D3AE6-E88D-4A86-9314-FA7AC602519C}"/>
    <cellStyle name="Comma 2 4 2 5 2 3 2" xfId="29655" xr:uid="{0B97DF17-B15E-4B42-B0ED-CF3CD2C10A01}"/>
    <cellStyle name="Comma 2 4 2 5 2 4" xfId="19386" xr:uid="{6A150EE6-72BE-48B4-B0A8-4B6548473148}"/>
    <cellStyle name="Comma 2 4 2 5 3" xfId="6554" xr:uid="{FA15158A-DEE0-48B9-A438-A111307431DC}"/>
    <cellStyle name="Comma 2 4 2 5 3 2" xfId="21964" xr:uid="{E90145FF-08BA-41CE-9802-F90DD9747929}"/>
    <cellStyle name="Comma 2 4 2 5 4" xfId="11697" xr:uid="{2054BF6D-ED5C-4034-94DC-3F735E69E606}"/>
    <cellStyle name="Comma 2 4 2 5 4 2" xfId="27107" xr:uid="{FCFAF4BF-05C0-47FA-B38C-394ADCA54076}"/>
    <cellStyle name="Comma 2 4 2 5 5" xfId="16838" xr:uid="{AF14F2AF-91E2-44A0-8633-89FDE9924EC7}"/>
    <cellStyle name="Comma 2 4 2 6" xfId="2725" xr:uid="{81B19320-9CD2-40B2-8EDB-C0259DA37548}"/>
    <cellStyle name="Comma 2 4 2 6 2" xfId="7851" xr:uid="{E6ED2EDA-8A48-406B-B4C0-5C71607FE637}"/>
    <cellStyle name="Comma 2 4 2 6 2 2" xfId="23261" xr:uid="{3531FC44-EE1F-455D-8AE3-5C408F3211D9}"/>
    <cellStyle name="Comma 2 4 2 6 3" xfId="12994" xr:uid="{8EC08E15-436C-48A2-A8EF-E68D22A3431A}"/>
    <cellStyle name="Comma 2 4 2 6 3 2" xfId="28404" xr:uid="{8096C415-57BA-4DFB-8DAE-EB19D3714BA2}"/>
    <cellStyle name="Comma 2 4 2 6 4" xfId="18135" xr:uid="{1E1E1F35-5370-49CE-8677-7B9923E7D2CC}"/>
    <cellStyle name="Comma 2 4 2 7" xfId="5303" xr:uid="{7107BF67-0287-4113-82E0-5D6C28AC2449}"/>
    <cellStyle name="Comma 2 4 2 7 2" xfId="20713" xr:uid="{B6486235-B22A-403A-A770-5CE695F5D37C}"/>
    <cellStyle name="Comma 2 4 2 8" xfId="10446" xr:uid="{7FDD024E-1E55-4675-8294-E0AF1E7684F3}"/>
    <cellStyle name="Comma 2 4 2 8 2" xfId="25856" xr:uid="{248EDF40-0425-447C-BBF6-3001F8278333}"/>
    <cellStyle name="Comma 2 4 2 9" xfId="15587" xr:uid="{938AB1F9-E604-4C42-88B5-5D77A32F2B54}"/>
    <cellStyle name="Comma 2 4 3" xfId="224" xr:uid="{435C8B1F-C353-4E33-8E11-D2989BE761FF}"/>
    <cellStyle name="Comma 2 4 3 2" xfId="520" xr:uid="{D44544E0-00E4-488B-90AE-40FEADFE8F97}"/>
    <cellStyle name="Comma 2 4 3 2 2" xfId="1132" xr:uid="{B2D93DF7-3A60-4539-84EB-6F0A635D95D0}"/>
    <cellStyle name="Comma 2 4 3 2 2 2" xfId="2384" xr:uid="{21468FB1-38CA-43AE-ADBD-FAE2EC178172}"/>
    <cellStyle name="Comma 2 4 3 2 2 2 2" xfId="4952" xr:uid="{0E873C78-3C5B-4E08-9908-41098AF302C5}"/>
    <cellStyle name="Comma 2 4 3 2 2 2 2 2" xfId="10078" xr:uid="{B34663A4-D484-4915-9EE5-A180B07792BE}"/>
    <cellStyle name="Comma 2 4 3 2 2 2 2 2 2" xfId="25488" xr:uid="{E0D4FF53-2207-42BC-8450-E6A5F38C28DE}"/>
    <cellStyle name="Comma 2 4 3 2 2 2 2 3" xfId="15221" xr:uid="{9EBF99D2-E51F-40B9-A723-FE70651578A2}"/>
    <cellStyle name="Comma 2 4 3 2 2 2 2 3 2" xfId="30631" xr:uid="{FA15F5A2-7183-4C5D-BE31-BDB19FDF8CE2}"/>
    <cellStyle name="Comma 2 4 3 2 2 2 2 4" xfId="20362" xr:uid="{8BE701FC-FDFE-47F0-BB11-4769A035E7EA}"/>
    <cellStyle name="Comma 2 4 3 2 2 2 3" xfId="7530" xr:uid="{B8ECCB20-17B8-41BD-9085-BA57A50B2FD8}"/>
    <cellStyle name="Comma 2 4 3 2 2 2 3 2" xfId="22940" xr:uid="{717FE283-4FBB-4305-8916-F66B54BFB71F}"/>
    <cellStyle name="Comma 2 4 3 2 2 2 4" xfId="12673" xr:uid="{7AA93CFD-02DB-4B02-86F3-690FB5BE82C0}"/>
    <cellStyle name="Comma 2 4 3 2 2 2 4 2" xfId="28083" xr:uid="{449420F3-00EC-49EE-8615-8D2432DF0538}"/>
    <cellStyle name="Comma 2 4 3 2 2 2 5" xfId="17814" xr:uid="{9A4DF44E-8F2B-477A-98DE-54231BD21CF5}"/>
    <cellStyle name="Comma 2 4 3 2 2 3" xfId="3701" xr:uid="{6F1BBF49-28B0-4E11-9FDF-E83178EEFA8A}"/>
    <cellStyle name="Comma 2 4 3 2 2 3 2" xfId="8827" xr:uid="{57C594C3-B24B-466D-99E9-4C32841E4455}"/>
    <cellStyle name="Comma 2 4 3 2 2 3 2 2" xfId="24237" xr:uid="{17FB0C82-2953-4F8C-8BB8-EA11DEFF0804}"/>
    <cellStyle name="Comma 2 4 3 2 2 3 3" xfId="13970" xr:uid="{BC2A4EE1-17FD-4AD9-8344-8453A067BBEF}"/>
    <cellStyle name="Comma 2 4 3 2 2 3 3 2" xfId="29380" xr:uid="{1D431EFB-3412-40E3-B6C1-44F17F02D80B}"/>
    <cellStyle name="Comma 2 4 3 2 2 3 4" xfId="19111" xr:uid="{492CD568-61C7-4767-A3FC-1488AD48C74E}"/>
    <cellStyle name="Comma 2 4 3 2 2 4" xfId="6279" xr:uid="{DFDBB427-CDA8-4598-B6BA-0B3176529F5D}"/>
    <cellStyle name="Comma 2 4 3 2 2 4 2" xfId="21689" xr:uid="{F703440C-75A3-4ADA-9BD6-D917C28994FD}"/>
    <cellStyle name="Comma 2 4 3 2 2 5" xfId="11422" xr:uid="{B2C12FB1-A93A-4CFE-A515-9A6CB39385ED}"/>
    <cellStyle name="Comma 2 4 3 2 2 5 2" xfId="26832" xr:uid="{E44ADAD1-BF5C-4FE4-8CB8-ED923A8F920E}"/>
    <cellStyle name="Comma 2 4 3 2 2 6" xfId="16563" xr:uid="{6328A489-0296-4FE5-863D-DEC6C93251CF}"/>
    <cellStyle name="Comma 2 4 3 2 3" xfId="1773" xr:uid="{155E0D4E-071A-455F-9BE5-212302BFD737}"/>
    <cellStyle name="Comma 2 4 3 2 3 2" xfId="4341" xr:uid="{3F655B92-1295-4EFD-8AF0-2C69802AF435}"/>
    <cellStyle name="Comma 2 4 3 2 3 2 2" xfId="9467" xr:uid="{B256493B-FAEB-4A07-9DE1-62A1EFA2FBFD}"/>
    <cellStyle name="Comma 2 4 3 2 3 2 2 2" xfId="24877" xr:uid="{656262B7-AE46-4998-B007-CFE6ED413CF6}"/>
    <cellStyle name="Comma 2 4 3 2 3 2 3" xfId="14610" xr:uid="{64C0C43B-3C1E-4315-8391-A9EEB7F22C47}"/>
    <cellStyle name="Comma 2 4 3 2 3 2 3 2" xfId="30020" xr:uid="{4232C65E-7DA3-4ED6-8C97-FEA1062B5FD6}"/>
    <cellStyle name="Comma 2 4 3 2 3 2 4" xfId="19751" xr:uid="{D9108CF4-D036-4918-A616-D5CD65F36DCE}"/>
    <cellStyle name="Comma 2 4 3 2 3 3" xfId="6919" xr:uid="{D6408EA3-C19E-44DA-A4FE-B56DA5E8A55C}"/>
    <cellStyle name="Comma 2 4 3 2 3 3 2" xfId="22329" xr:uid="{D65FC17A-968A-4206-BC09-5A7BEF5B8EBE}"/>
    <cellStyle name="Comma 2 4 3 2 3 4" xfId="12062" xr:uid="{465D300F-79FE-4203-9938-31573A26BD2D}"/>
    <cellStyle name="Comma 2 4 3 2 3 4 2" xfId="27472" xr:uid="{39057E5F-5D34-4D77-A3B1-FEDDD17728D2}"/>
    <cellStyle name="Comma 2 4 3 2 3 5" xfId="17203" xr:uid="{7ADCA6F1-7E7A-4794-B451-5FAE352463C6}"/>
    <cellStyle name="Comma 2 4 3 2 4" xfId="3090" xr:uid="{2AC467A3-C16E-4BB3-A215-F4C1293CCE63}"/>
    <cellStyle name="Comma 2 4 3 2 4 2" xfId="8216" xr:uid="{037F316D-B539-482E-9340-36B171146A42}"/>
    <cellStyle name="Comma 2 4 3 2 4 2 2" xfId="23626" xr:uid="{68ECD8D5-E873-4723-B718-97BF779195A8}"/>
    <cellStyle name="Comma 2 4 3 2 4 3" xfId="13359" xr:uid="{D0E11405-199F-4E01-BD70-AC66BE0C1D4D}"/>
    <cellStyle name="Comma 2 4 3 2 4 3 2" xfId="28769" xr:uid="{38A5A0F6-B0FA-40C3-95C9-17DF9164F366}"/>
    <cellStyle name="Comma 2 4 3 2 4 4" xfId="18500" xr:uid="{0FE62437-3D99-49BA-8DF1-8E329C74C7CE}"/>
    <cellStyle name="Comma 2 4 3 2 5" xfId="5668" xr:uid="{9564E61C-AA8D-4ECA-A3E8-CA70B128CBF7}"/>
    <cellStyle name="Comma 2 4 3 2 5 2" xfId="21078" xr:uid="{FFD718D7-48F8-4C34-A6F9-BDF5D882F430}"/>
    <cellStyle name="Comma 2 4 3 2 6" xfId="10811" xr:uid="{597EAED8-31E7-483D-8602-BE87F1F318F9}"/>
    <cellStyle name="Comma 2 4 3 2 6 2" xfId="26221" xr:uid="{DAA88773-2008-4E0E-A832-EB6EDB0EF397}"/>
    <cellStyle name="Comma 2 4 3 2 7" xfId="15952" xr:uid="{BD9FBA40-EB44-44B4-B44C-3C0FFBAECB92}"/>
    <cellStyle name="Comma 2 4 3 3" xfId="837" xr:uid="{C1128137-7639-45D5-BC91-386052988372}"/>
    <cellStyle name="Comma 2 4 3 3 2" xfId="2089" xr:uid="{A5222E95-07DC-4114-879A-CB4F58B86B8B}"/>
    <cellStyle name="Comma 2 4 3 3 2 2" xfId="4657" xr:uid="{276EAB3E-961C-47B3-BB63-55298D33CAE6}"/>
    <cellStyle name="Comma 2 4 3 3 2 2 2" xfId="9783" xr:uid="{6DD010CC-79A0-4ED0-9349-267EC0BB5617}"/>
    <cellStyle name="Comma 2 4 3 3 2 2 2 2" xfId="25193" xr:uid="{72BAE3EF-EC21-4EBF-B2FD-101E80D47789}"/>
    <cellStyle name="Comma 2 4 3 3 2 2 3" xfId="14926" xr:uid="{136FB743-D2F1-4ADF-AA4C-EBDA51CFC726}"/>
    <cellStyle name="Comma 2 4 3 3 2 2 3 2" xfId="30336" xr:uid="{DD4546A7-4561-4B6F-8CDD-C2884EE42FE7}"/>
    <cellStyle name="Comma 2 4 3 3 2 2 4" xfId="20067" xr:uid="{D6FEC2DD-8C4E-447C-A87C-FE6D126C0992}"/>
    <cellStyle name="Comma 2 4 3 3 2 3" xfId="7235" xr:uid="{1ADC62B8-AB72-4FA1-9B43-D9E0AC9F21F3}"/>
    <cellStyle name="Comma 2 4 3 3 2 3 2" xfId="22645" xr:uid="{B42DD6ED-26F1-46A1-813E-EA641FE490A6}"/>
    <cellStyle name="Comma 2 4 3 3 2 4" xfId="12378" xr:uid="{B7CA8C2F-785B-47D0-8C14-733504443377}"/>
    <cellStyle name="Comma 2 4 3 3 2 4 2" xfId="27788" xr:uid="{0338C1DA-7BD2-4D5A-AD2B-B7CA64B85D44}"/>
    <cellStyle name="Comma 2 4 3 3 2 5" xfId="17519" xr:uid="{390E4A4A-765C-44B9-85EC-95D2C3C72CD0}"/>
    <cellStyle name="Comma 2 4 3 3 3" xfId="3406" xr:uid="{78BA6148-C147-4D5D-A4DD-D35E4992BE1D}"/>
    <cellStyle name="Comma 2 4 3 3 3 2" xfId="8532" xr:uid="{195AEA7F-40CE-401E-A445-718523910381}"/>
    <cellStyle name="Comma 2 4 3 3 3 2 2" xfId="23942" xr:uid="{FD37990D-ECFE-4D59-BEDF-989080624CB1}"/>
    <cellStyle name="Comma 2 4 3 3 3 3" xfId="13675" xr:uid="{A4DFB93C-8935-491D-9B3E-FBC5DA8EBE4C}"/>
    <cellStyle name="Comma 2 4 3 3 3 3 2" xfId="29085" xr:uid="{D57779BD-3BDF-4F6E-A073-DC6837F88867}"/>
    <cellStyle name="Comma 2 4 3 3 3 4" xfId="18816" xr:uid="{39D9D13D-9C47-46BB-A588-264812EDDE9F}"/>
    <cellStyle name="Comma 2 4 3 3 4" xfId="5984" xr:uid="{D73A9558-A747-4AEA-ABF1-555E7BEA3216}"/>
    <cellStyle name="Comma 2 4 3 3 4 2" xfId="21394" xr:uid="{07A92CA8-7449-4644-8DF7-8C90FAD2C2E0}"/>
    <cellStyle name="Comma 2 4 3 3 5" xfId="11127" xr:uid="{6095E042-31D1-4BC4-86A8-08410EE0D461}"/>
    <cellStyle name="Comma 2 4 3 3 5 2" xfId="26537" xr:uid="{49C17B79-8F71-442B-BB9A-17FD27BA1A56}"/>
    <cellStyle name="Comma 2 4 3 3 6" xfId="16268" xr:uid="{6F9DFCA0-2765-45DB-93F8-37CBFA367283}"/>
    <cellStyle name="Comma 2 4 3 4" xfId="1478" xr:uid="{4465ED7D-D139-47DB-BBCA-B0FF2AE5791E}"/>
    <cellStyle name="Comma 2 4 3 4 2" xfId="4046" xr:uid="{F0AFFD4B-E273-4553-AE96-166235B6666F}"/>
    <cellStyle name="Comma 2 4 3 4 2 2" xfId="9172" xr:uid="{D2FF41B3-2520-4B89-BA51-BD32ADD0C878}"/>
    <cellStyle name="Comma 2 4 3 4 2 2 2" xfId="24582" xr:uid="{A44F9903-C271-48D3-9DB9-27D77B8AC634}"/>
    <cellStyle name="Comma 2 4 3 4 2 3" xfId="14315" xr:uid="{0417B939-767F-4B01-B314-9C7AA5DA4C24}"/>
    <cellStyle name="Comma 2 4 3 4 2 3 2" xfId="29725" xr:uid="{009EE065-74E8-4A6E-98EB-C08D3139A7CF}"/>
    <cellStyle name="Comma 2 4 3 4 2 4" xfId="19456" xr:uid="{4A645395-57B3-46B2-BB09-EA8942D719AE}"/>
    <cellStyle name="Comma 2 4 3 4 3" xfId="6624" xr:uid="{F8AC6023-298C-4477-952C-56D15A8769B4}"/>
    <cellStyle name="Comma 2 4 3 4 3 2" xfId="22034" xr:uid="{D79EED5C-9654-46BC-A890-92F39B905049}"/>
    <cellStyle name="Comma 2 4 3 4 4" xfId="11767" xr:uid="{D900D449-F860-4115-9CE3-0D1F035863CF}"/>
    <cellStyle name="Comma 2 4 3 4 4 2" xfId="27177" xr:uid="{47820DB7-0194-4111-96D4-DA8A6F5EB27D}"/>
    <cellStyle name="Comma 2 4 3 4 5" xfId="16908" xr:uid="{E13D61AD-3414-4D36-8AEE-CED2C56794DB}"/>
    <cellStyle name="Comma 2 4 3 5" xfId="2795" xr:uid="{B545B240-497C-4EA1-8C59-E52BEE37E8BF}"/>
    <cellStyle name="Comma 2 4 3 5 2" xfId="7921" xr:uid="{2B09ADE3-CB8D-44C6-A1C8-8F449A9E995E}"/>
    <cellStyle name="Comma 2 4 3 5 2 2" xfId="23331" xr:uid="{4B15E58C-29BE-47DC-A583-1EE6683FC99E}"/>
    <cellStyle name="Comma 2 4 3 5 3" xfId="13064" xr:uid="{A3B6CE8C-E188-4711-A153-E9D24DB0684B}"/>
    <cellStyle name="Comma 2 4 3 5 3 2" xfId="28474" xr:uid="{79522EB0-26EB-42DB-A0F1-B0BC3B0A3208}"/>
    <cellStyle name="Comma 2 4 3 5 4" xfId="18205" xr:uid="{82045D51-1DDF-4E35-9651-8BF1117619F9}"/>
    <cellStyle name="Comma 2 4 3 6" xfId="5373" xr:uid="{9B41963E-071D-41C5-8749-D8644F2E2B78}"/>
    <cellStyle name="Comma 2 4 3 6 2" xfId="20783" xr:uid="{C7158244-6E46-45DD-AD15-6DFF8680878A}"/>
    <cellStyle name="Comma 2 4 3 7" xfId="10516" xr:uid="{E6542D72-696B-4C8C-AACE-0175C85514EC}"/>
    <cellStyle name="Comma 2 4 3 7 2" xfId="25926" xr:uid="{36AF1738-6117-4F13-B104-2A953D9EE096}"/>
    <cellStyle name="Comma 2 4 3 8" xfId="15657" xr:uid="{739F34AB-2F44-4938-A2C3-FDC60DAF23BF}"/>
    <cellStyle name="Comma 2 4 4" xfId="378" xr:uid="{93ED38F6-E865-4D96-822F-787F97503625}"/>
    <cellStyle name="Comma 2 4 4 2" xfId="990" xr:uid="{5395591F-B8EE-4E46-B2DE-4B35DF6F3AB1}"/>
    <cellStyle name="Comma 2 4 4 2 2" xfId="2242" xr:uid="{AB64D74F-C1ED-4559-AC75-F793D9CA7588}"/>
    <cellStyle name="Comma 2 4 4 2 2 2" xfId="4810" xr:uid="{962670DA-CB01-4758-A964-359CF714EFD5}"/>
    <cellStyle name="Comma 2 4 4 2 2 2 2" xfId="9936" xr:uid="{02C544FB-3CDC-49B0-9618-88CCC96ED55B}"/>
    <cellStyle name="Comma 2 4 4 2 2 2 2 2" xfId="25346" xr:uid="{81602006-16BC-4BDC-A961-F4C2ADB40859}"/>
    <cellStyle name="Comma 2 4 4 2 2 2 3" xfId="15079" xr:uid="{04099FD0-681C-4230-A656-FF42F816B933}"/>
    <cellStyle name="Comma 2 4 4 2 2 2 3 2" xfId="30489" xr:uid="{227784F6-CBF6-401C-B5B3-9B136243FA5F}"/>
    <cellStyle name="Comma 2 4 4 2 2 2 4" xfId="20220" xr:uid="{CF2B47AF-D9AB-4D2B-8DFC-739C7646B86E}"/>
    <cellStyle name="Comma 2 4 4 2 2 3" xfId="7388" xr:uid="{EE2AC3CD-D069-4225-8D5A-FC07C013A531}"/>
    <cellStyle name="Comma 2 4 4 2 2 3 2" xfId="22798" xr:uid="{8A575401-89B2-464A-B148-BC490517B99B}"/>
    <cellStyle name="Comma 2 4 4 2 2 4" xfId="12531" xr:uid="{3CE00C6E-A66B-49CA-B6C8-EB3C5FF6F1FE}"/>
    <cellStyle name="Comma 2 4 4 2 2 4 2" xfId="27941" xr:uid="{BBC9E16A-36CF-4740-9CC3-CB6D13DAF0D2}"/>
    <cellStyle name="Comma 2 4 4 2 2 5" xfId="17672" xr:uid="{3F4F7855-7398-44AF-AE31-DD49803153C3}"/>
    <cellStyle name="Comma 2 4 4 2 3" xfId="3559" xr:uid="{DDBE155E-30FE-4ECE-AD0E-35ECA74F71C2}"/>
    <cellStyle name="Comma 2 4 4 2 3 2" xfId="8685" xr:uid="{FAF88A33-562D-497A-85B9-39F6820A94D5}"/>
    <cellStyle name="Comma 2 4 4 2 3 2 2" xfId="24095" xr:uid="{130A6935-E277-4DDF-882B-A01F62BB7E80}"/>
    <cellStyle name="Comma 2 4 4 2 3 3" xfId="13828" xr:uid="{0F42CFF4-4D94-4E44-AF61-23209F838120}"/>
    <cellStyle name="Comma 2 4 4 2 3 3 2" xfId="29238" xr:uid="{C23DB030-71C3-4D12-A42E-DCEDF653C6FE}"/>
    <cellStyle name="Comma 2 4 4 2 3 4" xfId="18969" xr:uid="{80BEBB2D-A734-4B71-992B-271E9445E593}"/>
    <cellStyle name="Comma 2 4 4 2 4" xfId="6137" xr:uid="{AF51590C-D91C-4549-9202-82F5765BEB93}"/>
    <cellStyle name="Comma 2 4 4 2 4 2" xfId="21547" xr:uid="{C01518F5-1A46-4CF2-BA1B-8D0C69283F1D}"/>
    <cellStyle name="Comma 2 4 4 2 5" xfId="11280" xr:uid="{E96017B4-47B6-4C3A-BEF0-104AF04F39A6}"/>
    <cellStyle name="Comma 2 4 4 2 5 2" xfId="26690" xr:uid="{2F387300-5EB3-4236-B583-E0B3BCD8CB38}"/>
    <cellStyle name="Comma 2 4 4 2 6" xfId="16421" xr:uid="{7CE506B2-641F-4B96-8706-468B60EEACAA}"/>
    <cellStyle name="Comma 2 4 4 3" xfId="1631" xr:uid="{33C3DD04-053E-4C3B-9545-F6E20DCC356C}"/>
    <cellStyle name="Comma 2 4 4 3 2" xfId="4199" xr:uid="{A65ABF93-FBA5-45B0-90FB-456A46F05B5A}"/>
    <cellStyle name="Comma 2 4 4 3 2 2" xfId="9325" xr:uid="{A60E71F9-2918-4D04-BDCA-4FFE70272465}"/>
    <cellStyle name="Comma 2 4 4 3 2 2 2" xfId="24735" xr:uid="{6FE87C74-4DCB-4E27-BA4B-ADA6FF886B65}"/>
    <cellStyle name="Comma 2 4 4 3 2 3" xfId="14468" xr:uid="{4923154A-1CE2-4774-ABD3-70E3CBE0D96C}"/>
    <cellStyle name="Comma 2 4 4 3 2 3 2" xfId="29878" xr:uid="{D93854E6-BC9A-4108-8D83-2A0AD9B5F91B}"/>
    <cellStyle name="Comma 2 4 4 3 2 4" xfId="19609" xr:uid="{F9ABC0C4-6403-46A5-9BD8-7ECDABAAA9A1}"/>
    <cellStyle name="Comma 2 4 4 3 3" xfId="6777" xr:uid="{395207A8-5BDA-496A-8F82-B20A39BA1C03}"/>
    <cellStyle name="Comma 2 4 4 3 3 2" xfId="22187" xr:uid="{76A4F881-60F0-4010-B921-CD201FF42BAA}"/>
    <cellStyle name="Comma 2 4 4 3 4" xfId="11920" xr:uid="{2DC2F6D8-0AF8-4DDD-9BB1-B14F9FF8E5F6}"/>
    <cellStyle name="Comma 2 4 4 3 4 2" xfId="27330" xr:uid="{42C6EB08-52F9-43D3-8F77-D097D40A13AB}"/>
    <cellStyle name="Comma 2 4 4 3 5" xfId="17061" xr:uid="{26E95353-AD00-4543-A7D5-F1080F765618}"/>
    <cellStyle name="Comma 2 4 4 4" xfId="2948" xr:uid="{B494BD1F-1E45-4275-9CBB-1FE1513974D1}"/>
    <cellStyle name="Comma 2 4 4 4 2" xfId="8074" xr:uid="{4A0993C8-4FC2-44A5-A708-B170233F11A0}"/>
    <cellStyle name="Comma 2 4 4 4 2 2" xfId="23484" xr:uid="{E106299C-3F2E-4C04-98EC-10D8954A2AC3}"/>
    <cellStyle name="Comma 2 4 4 4 3" xfId="13217" xr:uid="{63B2C6A3-5A7B-4874-B048-8EB352DADC98}"/>
    <cellStyle name="Comma 2 4 4 4 3 2" xfId="28627" xr:uid="{1D1797DB-F859-4AE3-9D89-F33BF1959637}"/>
    <cellStyle name="Comma 2 4 4 4 4" xfId="18358" xr:uid="{5BAFDA15-C218-41BC-B83D-DBFF853AF93C}"/>
    <cellStyle name="Comma 2 4 4 5" xfId="5526" xr:uid="{6F82F2E6-7F49-43FB-A583-727EAB34729C}"/>
    <cellStyle name="Comma 2 4 4 5 2" xfId="20936" xr:uid="{8AE7ED59-205E-4694-8EC8-2C889F0566AC}"/>
    <cellStyle name="Comma 2 4 4 6" xfId="10669" xr:uid="{DA593F2F-2B2B-476C-BC51-3F5D65A4802C}"/>
    <cellStyle name="Comma 2 4 4 6 2" xfId="26079" xr:uid="{1EC8936B-15BE-4D87-979C-1C7D73DC7AA2}"/>
    <cellStyle name="Comma 2 4 4 7" xfId="15810" xr:uid="{8FB165E0-88EF-4335-A8B0-724002CF00BA}"/>
    <cellStyle name="Comma 2 4 5" xfId="695" xr:uid="{65AAED11-E2C2-437C-8150-2C0D02054098}"/>
    <cellStyle name="Comma 2 4 5 2" xfId="1947" xr:uid="{DDE49D70-8293-4606-BD2E-86529921C52F}"/>
    <cellStyle name="Comma 2 4 5 2 2" xfId="4515" xr:uid="{68D98422-3CE7-4641-BCA4-66FE589C2184}"/>
    <cellStyle name="Comma 2 4 5 2 2 2" xfId="9641" xr:uid="{AB49352B-F137-4564-8431-FD260DF221FF}"/>
    <cellStyle name="Comma 2 4 5 2 2 2 2" xfId="25051" xr:uid="{2834125D-A078-404E-B3BF-F56F7867E56D}"/>
    <cellStyle name="Comma 2 4 5 2 2 3" xfId="14784" xr:uid="{FE5CD1EB-03E7-47C4-A988-9C8606277B35}"/>
    <cellStyle name="Comma 2 4 5 2 2 3 2" xfId="30194" xr:uid="{BA426CAD-AD2F-4081-ABB7-86C1DC58191A}"/>
    <cellStyle name="Comma 2 4 5 2 2 4" xfId="19925" xr:uid="{B752C0B3-BAEB-4F87-BEC3-898F2BDAB307}"/>
    <cellStyle name="Comma 2 4 5 2 3" xfId="7093" xr:uid="{BCA4BE10-C0CD-4779-A927-379D8E83C39E}"/>
    <cellStyle name="Comma 2 4 5 2 3 2" xfId="22503" xr:uid="{9C64D684-E604-490F-9D06-B6E89CF93A74}"/>
    <cellStyle name="Comma 2 4 5 2 4" xfId="12236" xr:uid="{9F574F1C-D531-4386-991A-E9170820C13C}"/>
    <cellStyle name="Comma 2 4 5 2 4 2" xfId="27646" xr:uid="{7C697A19-5A99-4E1C-BBE4-25FD93E47E57}"/>
    <cellStyle name="Comma 2 4 5 2 5" xfId="17377" xr:uid="{0E0138F7-353B-4CE9-A761-9168E1E3BFF8}"/>
    <cellStyle name="Comma 2 4 5 3" xfId="3264" xr:uid="{13456657-FA56-4C1A-8095-ABD7DA28C0D4}"/>
    <cellStyle name="Comma 2 4 5 3 2" xfId="8390" xr:uid="{08664343-C464-4F13-85AE-B06CBCC085DB}"/>
    <cellStyle name="Comma 2 4 5 3 2 2" xfId="23800" xr:uid="{4822968B-2CDC-4616-87E4-3B630BE12FA9}"/>
    <cellStyle name="Comma 2 4 5 3 3" xfId="13533" xr:uid="{9318DCE3-D96A-4697-8DC6-08D9F59073F0}"/>
    <cellStyle name="Comma 2 4 5 3 3 2" xfId="28943" xr:uid="{B52768D6-0064-4C6B-A7D1-B7092367845B}"/>
    <cellStyle name="Comma 2 4 5 3 4" xfId="18674" xr:uid="{DB526D7F-434A-4F79-96CD-AF609EF01DC0}"/>
    <cellStyle name="Comma 2 4 5 4" xfId="5842" xr:uid="{21540D47-39FB-4C59-82D9-A8EA5AADE9E5}"/>
    <cellStyle name="Comma 2 4 5 4 2" xfId="21252" xr:uid="{5D2C3ED6-0E6C-4BE5-BB80-7308A1C1D399}"/>
    <cellStyle name="Comma 2 4 5 5" xfId="10985" xr:uid="{39B6D284-E34B-495A-B2F0-A83493E5BA40}"/>
    <cellStyle name="Comma 2 4 5 5 2" xfId="26395" xr:uid="{5EC93AF5-C15B-4288-93E2-3C17817342FF}"/>
    <cellStyle name="Comma 2 4 5 6" xfId="16126" xr:uid="{6D18DF15-2DE8-448D-975B-86841C13D9B1}"/>
    <cellStyle name="Comma 2 4 6" xfId="1336" xr:uid="{45A96F26-7E5C-4439-A3C2-8BD34C1E18A3}"/>
    <cellStyle name="Comma 2 4 6 2" xfId="3904" xr:uid="{2011A457-0B86-49B3-988F-09DEB0CFB1FC}"/>
    <cellStyle name="Comma 2 4 6 2 2" xfId="9030" xr:uid="{ACFF49A5-3F62-4464-8F10-ECC6FCFEA314}"/>
    <cellStyle name="Comma 2 4 6 2 2 2" xfId="24440" xr:uid="{A35C3E77-4880-47E5-A3A5-2CF6077819B7}"/>
    <cellStyle name="Comma 2 4 6 2 3" xfId="14173" xr:uid="{E66242F8-8B09-457D-87FD-2401CBF2ABDF}"/>
    <cellStyle name="Comma 2 4 6 2 3 2" xfId="29583" xr:uid="{66A5ACA3-F1CA-4FB3-AC43-8D679007AD33}"/>
    <cellStyle name="Comma 2 4 6 2 4" xfId="19314" xr:uid="{0850DDE9-ADB7-41AD-8A57-995694438255}"/>
    <cellStyle name="Comma 2 4 6 3" xfId="6482" xr:uid="{87D96B33-F629-4F5E-8F03-424502F74C31}"/>
    <cellStyle name="Comma 2 4 6 3 2" xfId="21892" xr:uid="{D6B6D1C2-FAD2-4E07-905D-8B946FC86F98}"/>
    <cellStyle name="Comma 2 4 6 4" xfId="11625" xr:uid="{7615E0C4-A4C4-4AE7-B504-E9F60AF7867D}"/>
    <cellStyle name="Comma 2 4 6 4 2" xfId="27035" xr:uid="{70E2F4CA-82BF-499A-B426-384D1184D9AA}"/>
    <cellStyle name="Comma 2 4 6 5" xfId="16766" xr:uid="{A3BD97F2-1307-4639-A96D-AF78444DD5D9}"/>
    <cellStyle name="Comma 2 4 7" xfId="2552" xr:uid="{384E1CE9-FFB3-4F2F-B25E-7710F1758183}"/>
    <cellStyle name="Comma 2 4 7 2" xfId="5120" xr:uid="{9B93511F-8A62-47C0-B680-C555A1CFCD14}"/>
    <cellStyle name="Comma 2 4 7 2 2" xfId="10246" xr:uid="{CC28A313-E3A2-48F0-8EA6-FA5ACD9ECCCB}"/>
    <cellStyle name="Comma 2 4 7 2 2 2" xfId="25656" xr:uid="{0F26EAB4-00B0-4DCD-9922-725633BB8FE6}"/>
    <cellStyle name="Comma 2 4 7 2 3" xfId="15389" xr:uid="{455475CA-7034-48B8-9C65-805A1B864765}"/>
    <cellStyle name="Comma 2 4 7 2 3 2" xfId="30799" xr:uid="{AC40E5E3-80C7-4663-B4B1-8DA01189FDD9}"/>
    <cellStyle name="Comma 2 4 7 2 4" xfId="20530" xr:uid="{B23D0D4F-AE3C-4775-B00E-2548DC829DC2}"/>
    <cellStyle name="Comma 2 4 7 3" xfId="7698" xr:uid="{CCEDDFFE-FAAE-4973-91F1-DFBD19E353C1}"/>
    <cellStyle name="Comma 2 4 7 3 2" xfId="23108" xr:uid="{BA1EF0D2-24B9-407A-9DEB-92E00E7FE039}"/>
    <cellStyle name="Comma 2 4 7 4" xfId="12841" xr:uid="{53D2400E-2B43-4441-9340-E27A811C9E8F}"/>
    <cellStyle name="Comma 2 4 7 4 2" xfId="28251" xr:uid="{1E9B74C1-68B2-4C51-AECA-D61F3F14CA2A}"/>
    <cellStyle name="Comma 2 4 7 5" xfId="17982" xr:uid="{6014A2A5-1F10-496C-AA8E-FF23EBD2EB57}"/>
    <cellStyle name="Comma 2 4 8" xfId="2654" xr:uid="{1A8E9C3F-AA14-475B-BE02-4E89B678DAE3}"/>
    <cellStyle name="Comma 2 4 8 2" xfId="7780" xr:uid="{C36125BB-19D9-4399-9667-233EE5965C87}"/>
    <cellStyle name="Comma 2 4 8 2 2" xfId="23190" xr:uid="{1D976C00-306B-40D3-BBCB-1531F7E9C057}"/>
    <cellStyle name="Comma 2 4 8 3" xfId="12923" xr:uid="{B85F2A39-3E13-40D3-9C4D-6928D6E48B17}"/>
    <cellStyle name="Comma 2 4 8 3 2" xfId="28333" xr:uid="{F7733BA1-A2B9-4718-B959-946DDC73A2F2}"/>
    <cellStyle name="Comma 2 4 8 4" xfId="18064" xr:uid="{40FB827E-F937-4093-A66D-B30C2AC1D5B9}"/>
    <cellStyle name="Comma 2 4 9" xfId="5232" xr:uid="{900F314A-FFCA-4F9F-B076-8FE8665A3E2B}"/>
    <cellStyle name="Comma 2 4 9 2" xfId="20642" xr:uid="{8EEF494D-E9DA-4E17-AA4F-6E51C9E0DD18}"/>
    <cellStyle name="Comma 2 5" xfId="98" xr:uid="{709235A8-C36A-4BF1-A72E-271578A65DB2}"/>
    <cellStyle name="Comma 2 5 10" xfId="15532" xr:uid="{DFC60C0E-B0C4-4D71-9713-C1C40B1AF772}"/>
    <cellStyle name="Comma 2 5 2" xfId="241" xr:uid="{B9CA7097-AAC4-4D9D-83E8-16E9A4C9981C}"/>
    <cellStyle name="Comma 2 5 2 2" xfId="537" xr:uid="{11429C1C-4121-4105-B19F-DDAE9756A2C1}"/>
    <cellStyle name="Comma 2 5 2 2 2" xfId="1149" xr:uid="{013FDE7B-97C9-40F2-BCF9-848DE1C6961F}"/>
    <cellStyle name="Comma 2 5 2 2 2 2" xfId="2401" xr:uid="{A606214A-E5D6-48A1-B27E-B9177E1AF712}"/>
    <cellStyle name="Comma 2 5 2 2 2 2 2" xfId="4969" xr:uid="{E2DAF595-727D-4182-A967-1BD92851EC34}"/>
    <cellStyle name="Comma 2 5 2 2 2 2 2 2" xfId="10095" xr:uid="{3736DBD8-3EC3-4E2C-836D-DFD08BF840C4}"/>
    <cellStyle name="Comma 2 5 2 2 2 2 2 2 2" xfId="25505" xr:uid="{7A1B2741-F7BD-4B74-B936-A3371366C947}"/>
    <cellStyle name="Comma 2 5 2 2 2 2 2 3" xfId="15238" xr:uid="{824D7E81-7114-4B50-AB66-27F83AF566CE}"/>
    <cellStyle name="Comma 2 5 2 2 2 2 2 3 2" xfId="30648" xr:uid="{E66C6E23-A89E-488C-8CD0-50AE526BD2EC}"/>
    <cellStyle name="Comma 2 5 2 2 2 2 2 4" xfId="20379" xr:uid="{B6F0092C-C780-4CF7-AD5C-77250FE6B262}"/>
    <cellStyle name="Comma 2 5 2 2 2 2 3" xfId="7547" xr:uid="{3BB76CD8-2D07-4498-A2F7-37BFEDC929F9}"/>
    <cellStyle name="Comma 2 5 2 2 2 2 3 2" xfId="22957" xr:uid="{2CB279F9-C191-4422-9DA9-260DE4A355E9}"/>
    <cellStyle name="Comma 2 5 2 2 2 2 4" xfId="12690" xr:uid="{D1B53715-EC03-4D88-94A8-8C6A3AA74206}"/>
    <cellStyle name="Comma 2 5 2 2 2 2 4 2" xfId="28100" xr:uid="{0BBC88F0-CD10-4A68-8E05-187F8333E578}"/>
    <cellStyle name="Comma 2 5 2 2 2 2 5" xfId="17831" xr:uid="{9B066347-64A4-45C3-A4EE-6911C366FBC4}"/>
    <cellStyle name="Comma 2 5 2 2 2 3" xfId="3718" xr:uid="{24724372-2B15-43A6-ACB0-866869AB3A30}"/>
    <cellStyle name="Comma 2 5 2 2 2 3 2" xfId="8844" xr:uid="{18BFBD91-0A0D-47A5-8636-5064B53212C3}"/>
    <cellStyle name="Comma 2 5 2 2 2 3 2 2" xfId="24254" xr:uid="{E831513D-6F66-4FF7-8319-FDFE0B60D611}"/>
    <cellStyle name="Comma 2 5 2 2 2 3 3" xfId="13987" xr:uid="{AA714D48-667E-4328-9AC4-D82D6D2E6E29}"/>
    <cellStyle name="Comma 2 5 2 2 2 3 3 2" xfId="29397" xr:uid="{0FCD3124-A7A4-47A4-9DF6-CE8870FEC3D9}"/>
    <cellStyle name="Comma 2 5 2 2 2 3 4" xfId="19128" xr:uid="{A9938E76-1314-4775-B99A-79CD64FD5C51}"/>
    <cellStyle name="Comma 2 5 2 2 2 4" xfId="6296" xr:uid="{D037A7EC-8C86-44F1-9672-F677EE39334B}"/>
    <cellStyle name="Comma 2 5 2 2 2 4 2" xfId="21706" xr:uid="{BFDA2028-AC54-4964-8E94-32453BAFA3BD}"/>
    <cellStyle name="Comma 2 5 2 2 2 5" xfId="11439" xr:uid="{4269275D-810F-4475-875A-65E531A98913}"/>
    <cellStyle name="Comma 2 5 2 2 2 5 2" xfId="26849" xr:uid="{AAAB2646-CB84-4E19-9308-34B4CB72786E}"/>
    <cellStyle name="Comma 2 5 2 2 2 6" xfId="16580" xr:uid="{C1480521-2A1C-41A0-8882-B565E8325F56}"/>
    <cellStyle name="Comma 2 5 2 2 3" xfId="1790" xr:uid="{A954973D-A984-41D3-A958-57A3E3752C3B}"/>
    <cellStyle name="Comma 2 5 2 2 3 2" xfId="4358" xr:uid="{8C84FA8A-4A88-4AED-8FE8-F12501E6C0C1}"/>
    <cellStyle name="Comma 2 5 2 2 3 2 2" xfId="9484" xr:uid="{8C573050-D794-47DF-A167-76178F529B62}"/>
    <cellStyle name="Comma 2 5 2 2 3 2 2 2" xfId="24894" xr:uid="{53FA2A02-30AD-4076-85B2-D16FAF567E57}"/>
    <cellStyle name="Comma 2 5 2 2 3 2 3" xfId="14627" xr:uid="{DA4393BC-22AC-4A67-B797-20D421C28C8E}"/>
    <cellStyle name="Comma 2 5 2 2 3 2 3 2" xfId="30037" xr:uid="{3EF6D894-A3B8-4518-85FC-00ED2D65DE40}"/>
    <cellStyle name="Comma 2 5 2 2 3 2 4" xfId="19768" xr:uid="{C7FE3332-CC9C-48D7-BB5C-D6E7BD720574}"/>
    <cellStyle name="Comma 2 5 2 2 3 3" xfId="6936" xr:uid="{E66096CF-501D-4A43-AD8A-E9FCFD44613D}"/>
    <cellStyle name="Comma 2 5 2 2 3 3 2" xfId="22346" xr:uid="{50D2917E-D084-4A64-8344-4C0056A6B147}"/>
    <cellStyle name="Comma 2 5 2 2 3 4" xfId="12079" xr:uid="{A005C8F2-D12F-42DC-955E-A593A71652DD}"/>
    <cellStyle name="Comma 2 5 2 2 3 4 2" xfId="27489" xr:uid="{D2FA1B35-B0A3-42FB-91F3-8B3EC86E125F}"/>
    <cellStyle name="Comma 2 5 2 2 3 5" xfId="17220" xr:uid="{85B03B83-3507-4915-A0F5-CA80EA19A62B}"/>
    <cellStyle name="Comma 2 5 2 2 4" xfId="3107" xr:uid="{FD0D3878-9E30-4C5A-A321-7F090168ADC9}"/>
    <cellStyle name="Comma 2 5 2 2 4 2" xfId="8233" xr:uid="{6E5CBEEB-8527-4F2A-8638-0FC45D21FC84}"/>
    <cellStyle name="Comma 2 5 2 2 4 2 2" xfId="23643" xr:uid="{8D367D9B-1712-4FF1-AF8F-CDB644AF211E}"/>
    <cellStyle name="Comma 2 5 2 2 4 3" xfId="13376" xr:uid="{908CFF37-E721-4D1A-88C8-DB552E79D10B}"/>
    <cellStyle name="Comma 2 5 2 2 4 3 2" xfId="28786" xr:uid="{7AEFA588-B4ED-463D-9A68-14DA43003548}"/>
    <cellStyle name="Comma 2 5 2 2 4 4" xfId="18517" xr:uid="{B6B75DDC-5BE8-49F7-9947-83163A22173C}"/>
    <cellStyle name="Comma 2 5 2 2 5" xfId="5685" xr:uid="{B13E906C-778E-4AD8-8003-0AB25B31C0EC}"/>
    <cellStyle name="Comma 2 5 2 2 5 2" xfId="21095" xr:uid="{21C40C59-CE5A-4A3D-B129-CECE63D709C4}"/>
    <cellStyle name="Comma 2 5 2 2 6" xfId="10828" xr:uid="{38988492-2929-45F7-8404-61C287C7CF1B}"/>
    <cellStyle name="Comma 2 5 2 2 6 2" xfId="26238" xr:uid="{4E72C76D-61B4-4D87-A82A-C1CA78C46C36}"/>
    <cellStyle name="Comma 2 5 2 2 7" xfId="15969" xr:uid="{13DD22D7-872A-40DF-A30B-724E425B5AEF}"/>
    <cellStyle name="Comma 2 5 2 3" xfId="854" xr:uid="{8CBC4E9C-A773-4D39-9330-ECD151FFA5A2}"/>
    <cellStyle name="Comma 2 5 2 3 2" xfId="2106" xr:uid="{F2E6A959-ECBE-459C-AB16-9FF0500B19F8}"/>
    <cellStyle name="Comma 2 5 2 3 2 2" xfId="4674" xr:uid="{0FA22028-F839-40E2-8BDC-A20A43CDF814}"/>
    <cellStyle name="Comma 2 5 2 3 2 2 2" xfId="9800" xr:uid="{3BEE5688-D02F-464E-9919-E41DD5DFA99B}"/>
    <cellStyle name="Comma 2 5 2 3 2 2 2 2" xfId="25210" xr:uid="{32B326CC-C3FF-49A9-821A-254EEFA8AD03}"/>
    <cellStyle name="Comma 2 5 2 3 2 2 3" xfId="14943" xr:uid="{22488E6E-62D6-4284-94D6-8877DFA2C6EF}"/>
    <cellStyle name="Comma 2 5 2 3 2 2 3 2" xfId="30353" xr:uid="{46B2C9E0-4161-498A-A45D-5F9D263AC5CF}"/>
    <cellStyle name="Comma 2 5 2 3 2 2 4" xfId="20084" xr:uid="{34C29522-610E-44E2-A39D-C29E8A2EA0B4}"/>
    <cellStyle name="Comma 2 5 2 3 2 3" xfId="7252" xr:uid="{91E3307D-00B4-4C8D-8D68-9C2445D72792}"/>
    <cellStyle name="Comma 2 5 2 3 2 3 2" xfId="22662" xr:uid="{89E42558-46F6-46A0-8560-29D1CA399910}"/>
    <cellStyle name="Comma 2 5 2 3 2 4" xfId="12395" xr:uid="{1992A009-2E0D-4EB5-B254-FFEA7B68555A}"/>
    <cellStyle name="Comma 2 5 2 3 2 4 2" xfId="27805" xr:uid="{8CBC3887-7220-4532-A5D8-6C5446E5D08B}"/>
    <cellStyle name="Comma 2 5 2 3 2 5" xfId="17536" xr:uid="{93450B29-14BB-4A4B-A710-C6F2A3E96B1B}"/>
    <cellStyle name="Comma 2 5 2 3 3" xfId="3423" xr:uid="{E6858DAA-054F-4124-A293-04B30E146A7C}"/>
    <cellStyle name="Comma 2 5 2 3 3 2" xfId="8549" xr:uid="{5DCB9200-C7A4-48B6-ABD9-F999264B4BA8}"/>
    <cellStyle name="Comma 2 5 2 3 3 2 2" xfId="23959" xr:uid="{C2295FE6-4875-4BD1-8742-74CF4CD3283C}"/>
    <cellStyle name="Comma 2 5 2 3 3 3" xfId="13692" xr:uid="{3306FEF1-FCBF-49BB-85CE-43893F7D5C29}"/>
    <cellStyle name="Comma 2 5 2 3 3 3 2" xfId="29102" xr:uid="{30CB2064-710F-4C2D-966C-48C5FF4F39BC}"/>
    <cellStyle name="Comma 2 5 2 3 3 4" xfId="18833" xr:uid="{BE4F52BE-E0D8-48FD-8B7B-A0CF1AAD3D03}"/>
    <cellStyle name="Comma 2 5 2 3 4" xfId="6001" xr:uid="{E7EF11F0-022A-4DF8-A1B4-1CE6A18E4C27}"/>
    <cellStyle name="Comma 2 5 2 3 4 2" xfId="21411" xr:uid="{B92EFCC2-415C-4629-80C2-30A8D28F8866}"/>
    <cellStyle name="Comma 2 5 2 3 5" xfId="11144" xr:uid="{51225B63-2177-47A4-84D6-38BB67B8A2CC}"/>
    <cellStyle name="Comma 2 5 2 3 5 2" xfId="26554" xr:uid="{731385D7-C5DE-40EE-9000-593CC11FAC7E}"/>
    <cellStyle name="Comma 2 5 2 3 6" xfId="16285" xr:uid="{3F69785B-2DEF-4C1D-8F86-0F95B700DE7B}"/>
    <cellStyle name="Comma 2 5 2 4" xfId="1495" xr:uid="{F4A242AD-51AB-4958-8C70-A7C7669687FC}"/>
    <cellStyle name="Comma 2 5 2 4 2" xfId="4063" xr:uid="{D2F2EDE0-799B-4063-91BA-65DA1BA933FB}"/>
    <cellStyle name="Comma 2 5 2 4 2 2" xfId="9189" xr:uid="{979E4595-3FA5-419B-BAD8-0E9E781E8688}"/>
    <cellStyle name="Comma 2 5 2 4 2 2 2" xfId="24599" xr:uid="{CB6762DE-962D-4769-A7B4-BF856471AE7E}"/>
    <cellStyle name="Comma 2 5 2 4 2 3" xfId="14332" xr:uid="{F9F92DBF-4754-4C78-9380-2612EE41C18A}"/>
    <cellStyle name="Comma 2 5 2 4 2 3 2" xfId="29742" xr:uid="{2DB99183-F5CB-4801-9758-FC3B47F91979}"/>
    <cellStyle name="Comma 2 5 2 4 2 4" xfId="19473" xr:uid="{D519375E-6F8B-4DCD-82E9-B7A026C181D4}"/>
    <cellStyle name="Comma 2 5 2 4 3" xfId="6641" xr:uid="{81073C40-2520-49E4-BC9E-8645A5E20B64}"/>
    <cellStyle name="Comma 2 5 2 4 3 2" xfId="22051" xr:uid="{EF39831E-9693-4CF5-9C18-A6E686BD7841}"/>
    <cellStyle name="Comma 2 5 2 4 4" xfId="11784" xr:uid="{0F978584-53CB-4164-8593-DB0290E7B606}"/>
    <cellStyle name="Comma 2 5 2 4 4 2" xfId="27194" xr:uid="{4B5B56FB-1444-472F-8DDF-E361C956EC70}"/>
    <cellStyle name="Comma 2 5 2 4 5" xfId="16925" xr:uid="{7834B657-25A3-43B7-880D-A085B9001CA5}"/>
    <cellStyle name="Comma 2 5 2 5" xfId="2812" xr:uid="{C1D29C17-0860-4316-86DB-CA92EE537394}"/>
    <cellStyle name="Comma 2 5 2 5 2" xfId="7938" xr:uid="{194AE025-C2EB-4B0F-99B8-A395AFF1AA24}"/>
    <cellStyle name="Comma 2 5 2 5 2 2" xfId="23348" xr:uid="{4A7BD888-974A-4775-9ABC-DDAB57E1BD82}"/>
    <cellStyle name="Comma 2 5 2 5 3" xfId="13081" xr:uid="{AEB80542-1932-434C-B8E7-F88DC3F2E373}"/>
    <cellStyle name="Comma 2 5 2 5 3 2" xfId="28491" xr:uid="{4BE25C79-BC07-46B1-B779-B9F7FD26A71B}"/>
    <cellStyle name="Comma 2 5 2 5 4" xfId="18222" xr:uid="{302735D4-5176-4DBD-B4DD-46FFE69B0BD9}"/>
    <cellStyle name="Comma 2 5 2 6" xfId="5390" xr:uid="{B703025A-E761-4F95-BAAC-272DA58563D6}"/>
    <cellStyle name="Comma 2 5 2 6 2" xfId="20800" xr:uid="{82E179E1-976B-4A94-ABD9-D2C3CDE0D4CA}"/>
    <cellStyle name="Comma 2 5 2 7" xfId="10533" xr:uid="{FD8BA80C-2E27-467C-8246-5997181211A7}"/>
    <cellStyle name="Comma 2 5 2 7 2" xfId="25943" xr:uid="{321D88A4-1691-466B-AB7B-36E26014C17F}"/>
    <cellStyle name="Comma 2 5 2 8" xfId="15674" xr:uid="{7B683FA9-DFE5-4814-B8A5-A3A626EE7D33}"/>
    <cellStyle name="Comma 2 5 3" xfId="395" xr:uid="{59DE7EAB-B943-40E0-9B33-EEEF5ECEEFCE}"/>
    <cellStyle name="Comma 2 5 3 2" xfId="1007" xr:uid="{01328438-B47B-4008-B9A1-AF70982E4525}"/>
    <cellStyle name="Comma 2 5 3 2 2" xfId="2259" xr:uid="{C2B46765-0878-47ED-B412-C421833EEBC6}"/>
    <cellStyle name="Comma 2 5 3 2 2 2" xfId="4827" xr:uid="{E17CD4A4-BBDF-465E-88B9-1EE972DF0DBA}"/>
    <cellStyle name="Comma 2 5 3 2 2 2 2" xfId="9953" xr:uid="{91180217-0775-4661-9C55-D28DB93C522B}"/>
    <cellStyle name="Comma 2 5 3 2 2 2 2 2" xfId="25363" xr:uid="{34853ABD-8137-4107-B06A-6459DA6A2271}"/>
    <cellStyle name="Comma 2 5 3 2 2 2 3" xfId="15096" xr:uid="{CF038796-C46C-46BE-9323-B850089788B4}"/>
    <cellStyle name="Comma 2 5 3 2 2 2 3 2" xfId="30506" xr:uid="{8322CCCC-CA1F-4F27-A33A-E6536A3326F9}"/>
    <cellStyle name="Comma 2 5 3 2 2 2 4" xfId="20237" xr:uid="{32983A81-0F9B-4BAE-BD78-0346D714C82C}"/>
    <cellStyle name="Comma 2 5 3 2 2 3" xfId="7405" xr:uid="{2C719FD5-0312-453A-83A1-49E7A7EF90CD}"/>
    <cellStyle name="Comma 2 5 3 2 2 3 2" xfId="22815" xr:uid="{5E00751B-8370-4DC7-8DC4-B9E0BFCE776D}"/>
    <cellStyle name="Comma 2 5 3 2 2 4" xfId="12548" xr:uid="{E4455398-37C2-40DC-ADA6-CE3D8E761BBD}"/>
    <cellStyle name="Comma 2 5 3 2 2 4 2" xfId="27958" xr:uid="{D483D2F1-ED01-4D20-AEE8-B7DB4F4CBCB6}"/>
    <cellStyle name="Comma 2 5 3 2 2 5" xfId="17689" xr:uid="{F75B1938-54DB-4380-9D30-DA1A5605E52D}"/>
    <cellStyle name="Comma 2 5 3 2 3" xfId="3576" xr:uid="{677B39AE-E390-4091-8AB0-DADB8AE2F7EA}"/>
    <cellStyle name="Comma 2 5 3 2 3 2" xfId="8702" xr:uid="{BC07EA51-675E-49A0-85BC-BB09871172DE}"/>
    <cellStyle name="Comma 2 5 3 2 3 2 2" xfId="24112" xr:uid="{7EC153E5-8DC8-449D-A38E-1B9F0D73AEF7}"/>
    <cellStyle name="Comma 2 5 3 2 3 3" xfId="13845" xr:uid="{CD1C19EA-2A10-43A7-A03C-ABF5D646DFA6}"/>
    <cellStyle name="Comma 2 5 3 2 3 3 2" xfId="29255" xr:uid="{1DC4690C-F3E7-4FF9-9F6B-BE24F107C87E}"/>
    <cellStyle name="Comma 2 5 3 2 3 4" xfId="18986" xr:uid="{B8EE5F68-0B8A-44D8-AA11-8F9A6FA583CE}"/>
    <cellStyle name="Comma 2 5 3 2 4" xfId="6154" xr:uid="{949CFD66-58ED-493B-9878-DA84E207C809}"/>
    <cellStyle name="Comma 2 5 3 2 4 2" xfId="21564" xr:uid="{60F4874C-08CB-4EC5-8F99-685D5F8651DC}"/>
    <cellStyle name="Comma 2 5 3 2 5" xfId="11297" xr:uid="{A5BC7AED-1DC4-43D6-80A5-9B8D29F22E2C}"/>
    <cellStyle name="Comma 2 5 3 2 5 2" xfId="26707" xr:uid="{D2C1B3C8-4333-4979-B60B-4319CEE84655}"/>
    <cellStyle name="Comma 2 5 3 2 6" xfId="16438" xr:uid="{44EF298C-4B23-4311-A579-334161F32C7C}"/>
    <cellStyle name="Comma 2 5 3 3" xfId="1648" xr:uid="{806FFCA4-A166-490C-A47C-2CE040F596D4}"/>
    <cellStyle name="Comma 2 5 3 3 2" xfId="4216" xr:uid="{C90A0FD5-59A0-44EB-A72B-B968C1B85670}"/>
    <cellStyle name="Comma 2 5 3 3 2 2" xfId="9342" xr:uid="{70E0263A-BA45-4F46-9736-364B1DF005AC}"/>
    <cellStyle name="Comma 2 5 3 3 2 2 2" xfId="24752" xr:uid="{5C772B34-29EB-4FC9-B095-15DB2E3E032A}"/>
    <cellStyle name="Comma 2 5 3 3 2 3" xfId="14485" xr:uid="{5D8DBBA8-C082-4BE3-8F84-38D61F07EB83}"/>
    <cellStyle name="Comma 2 5 3 3 2 3 2" xfId="29895" xr:uid="{2F44A4A2-3998-4C11-BBBD-76CCDE981614}"/>
    <cellStyle name="Comma 2 5 3 3 2 4" xfId="19626" xr:uid="{2E0F21CF-A1C3-4436-B09F-109551DCE112}"/>
    <cellStyle name="Comma 2 5 3 3 3" xfId="6794" xr:uid="{46316086-2D72-4A1A-A307-65B9F2ED1DC9}"/>
    <cellStyle name="Comma 2 5 3 3 3 2" xfId="22204" xr:uid="{B3FFDA72-E292-4057-BE3B-20B8B46D7D79}"/>
    <cellStyle name="Comma 2 5 3 3 4" xfId="11937" xr:uid="{0EFE5E62-863C-4ED9-804A-7B344C0BF718}"/>
    <cellStyle name="Comma 2 5 3 3 4 2" xfId="27347" xr:uid="{16A34D3A-76B0-4F3A-97D2-6BFF088583CC}"/>
    <cellStyle name="Comma 2 5 3 3 5" xfId="17078" xr:uid="{8052AFE3-F388-4CB0-9521-1B378B766D56}"/>
    <cellStyle name="Comma 2 5 3 4" xfId="2965" xr:uid="{EEBBD066-A037-4824-987D-832DB0206D34}"/>
    <cellStyle name="Comma 2 5 3 4 2" xfId="8091" xr:uid="{05BED357-33CC-425B-AAD8-8F171D04C162}"/>
    <cellStyle name="Comma 2 5 3 4 2 2" xfId="23501" xr:uid="{12CE5BFC-35F6-4B75-950D-5653E7D48F24}"/>
    <cellStyle name="Comma 2 5 3 4 3" xfId="13234" xr:uid="{758F2714-CCAE-4154-BF08-B8B4DB82B762}"/>
    <cellStyle name="Comma 2 5 3 4 3 2" xfId="28644" xr:uid="{2D760995-3A51-48B4-B4B5-E1F6BA798463}"/>
    <cellStyle name="Comma 2 5 3 4 4" xfId="18375" xr:uid="{A19BF3FE-8B08-4E73-BDED-A1D9C234C55E}"/>
    <cellStyle name="Comma 2 5 3 5" xfId="5543" xr:uid="{0C546F2C-03DD-43F8-8F35-062A498F5399}"/>
    <cellStyle name="Comma 2 5 3 5 2" xfId="20953" xr:uid="{08344A96-E3BB-4A02-85AA-B8C0E5F86D7A}"/>
    <cellStyle name="Comma 2 5 3 6" xfId="10686" xr:uid="{E77CF544-71AB-4701-9A27-716A37C13B0D}"/>
    <cellStyle name="Comma 2 5 3 6 2" xfId="26096" xr:uid="{7060A924-430F-49C8-AE59-385BA6B2DDCC}"/>
    <cellStyle name="Comma 2 5 3 7" xfId="15827" xr:uid="{AC494C44-5E1D-4D11-A1D1-F725F08C051A}"/>
    <cellStyle name="Comma 2 5 4" xfId="712" xr:uid="{56AC47AC-D22C-46ED-B75D-B30A07A0819F}"/>
    <cellStyle name="Comma 2 5 4 2" xfId="1964" xr:uid="{266188DF-972D-4745-8C6E-1FC782DDA4B4}"/>
    <cellStyle name="Comma 2 5 4 2 2" xfId="4532" xr:uid="{82C13A30-9519-4612-AD5B-1BEE6070A6F0}"/>
    <cellStyle name="Comma 2 5 4 2 2 2" xfId="9658" xr:uid="{DC3D0B97-F4AB-4671-8DBE-5A9416BDE2F1}"/>
    <cellStyle name="Comma 2 5 4 2 2 2 2" xfId="25068" xr:uid="{554D30E6-CC6C-41C5-8DEE-738C5D7CB982}"/>
    <cellStyle name="Comma 2 5 4 2 2 3" xfId="14801" xr:uid="{C1E31355-A781-4D7A-A582-A2F515BAA339}"/>
    <cellStyle name="Comma 2 5 4 2 2 3 2" xfId="30211" xr:uid="{5E590389-3A80-4AAA-8C21-BB91EEC2463D}"/>
    <cellStyle name="Comma 2 5 4 2 2 4" xfId="19942" xr:uid="{10A58B95-03C3-4056-AC16-09B740DF7AA5}"/>
    <cellStyle name="Comma 2 5 4 2 3" xfId="7110" xr:uid="{75739E0B-62E9-4544-A5D2-385655BA2433}"/>
    <cellStyle name="Comma 2 5 4 2 3 2" xfId="22520" xr:uid="{DF09DC4C-0123-4E1A-ACE1-5DC14ADFC397}"/>
    <cellStyle name="Comma 2 5 4 2 4" xfId="12253" xr:uid="{C67C5C89-220E-483D-BD96-A1CA66530C10}"/>
    <cellStyle name="Comma 2 5 4 2 4 2" xfId="27663" xr:uid="{64E7F144-D929-42E3-88E0-BE688D316091}"/>
    <cellStyle name="Comma 2 5 4 2 5" xfId="17394" xr:uid="{4AEAD1F6-E4B3-408E-8A09-A1C961C3B575}"/>
    <cellStyle name="Comma 2 5 4 3" xfId="3281" xr:uid="{009CD17D-1FC2-4048-9FFA-27FB41346C63}"/>
    <cellStyle name="Comma 2 5 4 3 2" xfId="8407" xr:uid="{510C0C80-B888-4A4B-B8C2-6DF1216FAA95}"/>
    <cellStyle name="Comma 2 5 4 3 2 2" xfId="23817" xr:uid="{8DF829E0-0722-42C7-99CF-731A40BFA869}"/>
    <cellStyle name="Comma 2 5 4 3 3" xfId="13550" xr:uid="{BC82D287-177C-4737-AA48-62CD994D3587}"/>
    <cellStyle name="Comma 2 5 4 3 3 2" xfId="28960" xr:uid="{8D2E20C7-F8ED-4F3C-97FA-898F6E58CEEF}"/>
    <cellStyle name="Comma 2 5 4 3 4" xfId="18691" xr:uid="{BBFD3C87-ED2E-4A54-B6DD-DC480A07AFDE}"/>
    <cellStyle name="Comma 2 5 4 4" xfId="5859" xr:uid="{01BDF04B-1FA8-4EBA-B36D-0FEF0663AB7D}"/>
    <cellStyle name="Comma 2 5 4 4 2" xfId="21269" xr:uid="{D60BD6DE-7FDC-4A6C-BC27-AB1B87B42132}"/>
    <cellStyle name="Comma 2 5 4 5" xfId="11002" xr:uid="{CF47278C-387B-41F5-8B5B-BD7F22D73F14}"/>
    <cellStyle name="Comma 2 5 4 5 2" xfId="26412" xr:uid="{B43117C2-74D5-4B4B-83EC-801F057B524D}"/>
    <cellStyle name="Comma 2 5 4 6" xfId="16143" xr:uid="{32504FBF-AA44-498F-B9C0-4547D1AD7567}"/>
    <cellStyle name="Comma 2 5 5" xfId="1353" xr:uid="{76465EA4-E444-4AFB-A3C2-A59A783B2DCB}"/>
    <cellStyle name="Comma 2 5 5 2" xfId="3921" xr:uid="{039E763F-7280-420F-9A00-88FD898DE98D}"/>
    <cellStyle name="Comma 2 5 5 2 2" xfId="9047" xr:uid="{A59EC472-E100-4757-A991-E23FB7082CBE}"/>
    <cellStyle name="Comma 2 5 5 2 2 2" xfId="24457" xr:uid="{103D1EE2-95E8-4634-AF1A-92152D97D6F7}"/>
    <cellStyle name="Comma 2 5 5 2 3" xfId="14190" xr:uid="{C0B01615-DC8D-4429-935C-BC74AACED1CE}"/>
    <cellStyle name="Comma 2 5 5 2 3 2" xfId="29600" xr:uid="{A044A535-8DF6-4182-98E9-7B7247DA2A52}"/>
    <cellStyle name="Comma 2 5 5 2 4" xfId="19331" xr:uid="{7BD950EF-8ED9-4B5C-8F2B-92B908CCBA62}"/>
    <cellStyle name="Comma 2 5 5 3" xfId="6499" xr:uid="{A6531452-40A7-4447-ABF9-26AD3259BCA2}"/>
    <cellStyle name="Comma 2 5 5 3 2" xfId="21909" xr:uid="{DB8033A4-C229-4F3A-B74E-9D6E3E29DCAD}"/>
    <cellStyle name="Comma 2 5 5 4" xfId="11642" xr:uid="{3DBC0380-EB5D-4D4F-88C8-175B48B82F42}"/>
    <cellStyle name="Comma 2 5 5 4 2" xfId="27052" xr:uid="{DCF27FD5-8E31-4C37-87F7-5DB44A22CE18}"/>
    <cellStyle name="Comma 2 5 5 5" xfId="16783" xr:uid="{1C2E9308-F717-49EC-8714-52885558F74C}"/>
    <cellStyle name="Comma 2 5 6" xfId="2553" xr:uid="{E1CFDABC-11D8-4C6D-83D0-DA8F62ACED3F}"/>
    <cellStyle name="Comma 2 5 6 2" xfId="5121" xr:uid="{3F40820B-F950-44D4-9FD3-22FA50D6E146}"/>
    <cellStyle name="Comma 2 5 6 2 2" xfId="10247" xr:uid="{F4186788-ADDB-4B36-8152-4CAD75B2BC93}"/>
    <cellStyle name="Comma 2 5 6 2 2 2" xfId="25657" xr:uid="{BAEA41EB-B5E5-4044-AC07-35E1253FC722}"/>
    <cellStyle name="Comma 2 5 6 2 3" xfId="15390" xr:uid="{84F80B0D-569B-4E73-B825-C0752BC5849D}"/>
    <cellStyle name="Comma 2 5 6 2 3 2" xfId="30800" xr:uid="{FFFEBF4A-70A5-4ABA-987F-8B063DDE3DCF}"/>
    <cellStyle name="Comma 2 5 6 2 4" xfId="20531" xr:uid="{3DA8BED2-8B14-4D3B-A9E5-58511345FC71}"/>
    <cellStyle name="Comma 2 5 6 3" xfId="7699" xr:uid="{BF64BA0A-4451-483C-B8B1-0C35D5EF794C}"/>
    <cellStyle name="Comma 2 5 6 3 2" xfId="23109" xr:uid="{E22421C1-D9C2-43B2-94F5-A66237959E8C}"/>
    <cellStyle name="Comma 2 5 6 4" xfId="12842" xr:uid="{5C9BB5CA-6717-4D27-9E93-E01F53946F3E}"/>
    <cellStyle name="Comma 2 5 6 4 2" xfId="28252" xr:uid="{9CAF0031-BCBC-4CCA-8E55-58FE8369C941}"/>
    <cellStyle name="Comma 2 5 6 5" xfId="17983" xr:uid="{9306A068-B29A-4F33-8CAA-F49CD08EDF0E}"/>
    <cellStyle name="Comma 2 5 7" xfId="2670" xr:uid="{1E199B99-FCC1-4AD6-B807-3C675EB76112}"/>
    <cellStyle name="Comma 2 5 7 2" xfId="7796" xr:uid="{7AB44ECA-47EF-4B80-860B-3A0A1F178D61}"/>
    <cellStyle name="Comma 2 5 7 2 2" xfId="23206" xr:uid="{39D899C8-0242-4BE6-9929-CFFCCB01AE14}"/>
    <cellStyle name="Comma 2 5 7 3" xfId="12939" xr:uid="{E8EE2F97-AE04-41E8-B3EA-1CE88AD0E41F}"/>
    <cellStyle name="Comma 2 5 7 3 2" xfId="28349" xr:uid="{DB480FE3-DE12-4C8B-B77F-FCA57D9D46BF}"/>
    <cellStyle name="Comma 2 5 7 4" xfId="18080" xr:uid="{E9144968-7804-4909-820E-02EAE5C5FABB}"/>
    <cellStyle name="Comma 2 5 8" xfId="5248" xr:uid="{D17928D6-1DBF-496E-AE76-33987E1D1B74}"/>
    <cellStyle name="Comma 2 5 8 2" xfId="20658" xr:uid="{B5B33792-AF14-4C6E-84BF-D791710F5D63}"/>
    <cellStyle name="Comma 2 5 9" xfId="10391" xr:uid="{CE6A09BB-6BA1-486F-9C8D-836F7125E3BF}"/>
    <cellStyle name="Comma 2 5 9 2" xfId="25801" xr:uid="{CE79E329-CEA0-4740-914F-9866BABCB823}"/>
    <cellStyle name="Comma 2 6" xfId="168" xr:uid="{5530F722-72BF-469A-A9D1-0933B3CB5D95}"/>
    <cellStyle name="Comma 2 6 2" xfId="465" xr:uid="{EA85C394-BAE3-4732-9C02-862742694111}"/>
    <cellStyle name="Comma 2 6 2 2" xfId="1077" xr:uid="{998DCC95-5B8F-4D0A-AB4C-F874C6F058C8}"/>
    <cellStyle name="Comma 2 6 2 2 2" xfId="2329" xr:uid="{6ED8BD3B-B458-481A-BD51-B27D8543D75C}"/>
    <cellStyle name="Comma 2 6 2 2 2 2" xfId="4897" xr:uid="{CEDF102F-DB0E-4C22-A549-DE76CCFD8240}"/>
    <cellStyle name="Comma 2 6 2 2 2 2 2" xfId="10023" xr:uid="{CFEBFD0F-F370-4C9A-B27E-DE402AAE0D92}"/>
    <cellStyle name="Comma 2 6 2 2 2 2 2 2" xfId="25433" xr:uid="{6BB32070-7B92-4D67-9A20-F2524018DCBE}"/>
    <cellStyle name="Comma 2 6 2 2 2 2 3" xfId="15166" xr:uid="{4E83A39F-503D-4A2B-B422-8509E087869A}"/>
    <cellStyle name="Comma 2 6 2 2 2 2 3 2" xfId="30576" xr:uid="{D966A924-CBC9-4807-BF47-1245B580F9D2}"/>
    <cellStyle name="Comma 2 6 2 2 2 2 4" xfId="20307" xr:uid="{77E2798B-4F39-4C0C-A281-890EFF546F42}"/>
    <cellStyle name="Comma 2 6 2 2 2 3" xfId="7475" xr:uid="{7BA33BDD-7542-4760-9BDC-9798DD821F03}"/>
    <cellStyle name="Comma 2 6 2 2 2 3 2" xfId="22885" xr:uid="{9743952B-2258-4D6F-9B12-B8B374D7AC3A}"/>
    <cellStyle name="Comma 2 6 2 2 2 4" xfId="12618" xr:uid="{729C2C23-18D8-4097-AD15-FBE8201A254A}"/>
    <cellStyle name="Comma 2 6 2 2 2 4 2" xfId="28028" xr:uid="{4AF794CE-5419-43BC-B93E-9B0AF59F61EE}"/>
    <cellStyle name="Comma 2 6 2 2 2 5" xfId="17759" xr:uid="{4FBD8BE9-574B-467C-B3F1-7882334C7070}"/>
    <cellStyle name="Comma 2 6 2 2 3" xfId="3646" xr:uid="{F9A2D27F-30CE-41D1-A598-D8CE93A5BE0E}"/>
    <cellStyle name="Comma 2 6 2 2 3 2" xfId="8772" xr:uid="{D4203816-5592-4058-B6E3-7431916531CF}"/>
    <cellStyle name="Comma 2 6 2 2 3 2 2" xfId="24182" xr:uid="{23EF14E1-FBB6-41E0-86FA-84265F672C76}"/>
    <cellStyle name="Comma 2 6 2 2 3 3" xfId="13915" xr:uid="{83D193D6-D13E-45BB-98F6-CC3FCC9604C5}"/>
    <cellStyle name="Comma 2 6 2 2 3 3 2" xfId="29325" xr:uid="{9ABE5C54-18AD-4198-BED3-2E066DDEC3BC}"/>
    <cellStyle name="Comma 2 6 2 2 3 4" xfId="19056" xr:uid="{4E1264B0-985D-4959-8A5F-B34F29CDA34C}"/>
    <cellStyle name="Comma 2 6 2 2 4" xfId="6224" xr:uid="{45E62BC1-12F7-4B97-814F-6E6BEB3A209B}"/>
    <cellStyle name="Comma 2 6 2 2 4 2" xfId="21634" xr:uid="{EF10BE98-BDDA-4E42-8FAE-65118A1678C9}"/>
    <cellStyle name="Comma 2 6 2 2 5" xfId="11367" xr:uid="{966BEC6F-9E73-47AB-8FBA-ABCA55BFEF53}"/>
    <cellStyle name="Comma 2 6 2 2 5 2" xfId="26777" xr:uid="{A52FF5B1-5EFD-41DA-A17E-A4E31A1B8304}"/>
    <cellStyle name="Comma 2 6 2 2 6" xfId="16508" xr:uid="{60436B7D-D1C9-421B-8997-34995122941A}"/>
    <cellStyle name="Comma 2 6 2 3" xfId="1718" xr:uid="{D98DEE25-135A-4467-BF0B-4F4F1ECDCBFB}"/>
    <cellStyle name="Comma 2 6 2 3 2" xfId="4286" xr:uid="{3E2A6D7A-44D0-4909-A260-900BE65D557B}"/>
    <cellStyle name="Comma 2 6 2 3 2 2" xfId="9412" xr:uid="{2862E5A9-CD21-43BD-9D59-2CA68D0C8373}"/>
    <cellStyle name="Comma 2 6 2 3 2 2 2" xfId="24822" xr:uid="{BC43F7AB-903D-4E3B-B7B0-1B3E714335AA}"/>
    <cellStyle name="Comma 2 6 2 3 2 3" xfId="14555" xr:uid="{48C563EB-31A4-412C-BAA4-6F1C562B9F67}"/>
    <cellStyle name="Comma 2 6 2 3 2 3 2" xfId="29965" xr:uid="{DA65B9D4-3488-4F17-B7ED-F2C975E5A485}"/>
    <cellStyle name="Comma 2 6 2 3 2 4" xfId="19696" xr:uid="{635F69C3-BD99-43B5-989E-22DBC8B909A8}"/>
    <cellStyle name="Comma 2 6 2 3 3" xfId="6864" xr:uid="{D9DBE1EA-821B-4E75-B4F6-9A673C417C4D}"/>
    <cellStyle name="Comma 2 6 2 3 3 2" xfId="22274" xr:uid="{789D258C-CCE4-4FC0-9072-9971F01410A2}"/>
    <cellStyle name="Comma 2 6 2 3 4" xfId="12007" xr:uid="{D2108AF0-A239-4F66-83F9-F8C52D02FAD9}"/>
    <cellStyle name="Comma 2 6 2 3 4 2" xfId="27417" xr:uid="{683A3E26-135B-4400-973A-BBA90BF79D1B}"/>
    <cellStyle name="Comma 2 6 2 3 5" xfId="17148" xr:uid="{249BE2F2-3996-4DB5-B04D-985DB7308B81}"/>
    <cellStyle name="Comma 2 6 2 4" xfId="3035" xr:uid="{30182A25-F7F5-4B7F-ABDD-94EE97D9FDC3}"/>
    <cellStyle name="Comma 2 6 2 4 2" xfId="8161" xr:uid="{08F81BEB-AE76-47BA-AA64-1739678F1C63}"/>
    <cellStyle name="Comma 2 6 2 4 2 2" xfId="23571" xr:uid="{A594288C-5417-404E-815E-62CDEF13B5E0}"/>
    <cellStyle name="Comma 2 6 2 4 3" xfId="13304" xr:uid="{3CE023B7-E342-46A0-B1F3-3BF5A78FFD4B}"/>
    <cellStyle name="Comma 2 6 2 4 3 2" xfId="28714" xr:uid="{DCE45C9B-5479-4107-AE85-BEE53A962A92}"/>
    <cellStyle name="Comma 2 6 2 4 4" xfId="18445" xr:uid="{61CD8BCD-4BA1-45CB-A3E2-991E530982BE}"/>
    <cellStyle name="Comma 2 6 2 5" xfId="5613" xr:uid="{0373F205-2429-4F6A-8194-CBF0BB63BD63}"/>
    <cellStyle name="Comma 2 6 2 5 2" xfId="21023" xr:uid="{ECB04B79-F1D8-453D-AC38-A127C14E8912}"/>
    <cellStyle name="Comma 2 6 2 6" xfId="10756" xr:uid="{470258FF-1798-4D1E-B848-C786D7E5129C}"/>
    <cellStyle name="Comma 2 6 2 6 2" xfId="26166" xr:uid="{7F379E33-6627-4305-8004-6D96B548B920}"/>
    <cellStyle name="Comma 2 6 2 7" xfId="15897" xr:uid="{234D35F2-4076-44F5-8051-A761A904DBC9}"/>
    <cellStyle name="Comma 2 6 3" xfId="782" xr:uid="{58EF8AD8-5C96-4722-B979-CAB1E9A5EA3D}"/>
    <cellStyle name="Comma 2 6 3 2" xfId="2034" xr:uid="{5A82AC20-2A5B-4EB8-8114-C1C845A3B871}"/>
    <cellStyle name="Comma 2 6 3 2 2" xfId="4602" xr:uid="{CD0060FD-F20B-46F7-B133-C47EACE60279}"/>
    <cellStyle name="Comma 2 6 3 2 2 2" xfId="9728" xr:uid="{A285F41A-25C3-4059-A9CE-BA314A73EA9F}"/>
    <cellStyle name="Comma 2 6 3 2 2 2 2" xfId="25138" xr:uid="{CADF7EAF-C04B-4D64-8207-F1633FFEF437}"/>
    <cellStyle name="Comma 2 6 3 2 2 3" xfId="14871" xr:uid="{900AD836-03E3-4AF6-935D-32B141C1408B}"/>
    <cellStyle name="Comma 2 6 3 2 2 3 2" xfId="30281" xr:uid="{6632E4AE-D4E1-4C99-82E1-BC617C0B25F7}"/>
    <cellStyle name="Comma 2 6 3 2 2 4" xfId="20012" xr:uid="{4D59FB10-1118-46A5-B18E-34331A82F221}"/>
    <cellStyle name="Comma 2 6 3 2 3" xfId="7180" xr:uid="{AFD7BE4D-DB11-4FEC-BE89-7CFEAAEAD019}"/>
    <cellStyle name="Comma 2 6 3 2 3 2" xfId="22590" xr:uid="{0A416C54-7362-4E9F-ACF2-940A9426721B}"/>
    <cellStyle name="Comma 2 6 3 2 4" xfId="12323" xr:uid="{1F6A46EC-C08E-4C03-9E56-355519C3FAC4}"/>
    <cellStyle name="Comma 2 6 3 2 4 2" xfId="27733" xr:uid="{82421796-2C8C-482D-BB31-86E884C6DF5D}"/>
    <cellStyle name="Comma 2 6 3 2 5" xfId="17464" xr:uid="{E3C8D338-9C3E-4D19-B13F-3445E34927FD}"/>
    <cellStyle name="Comma 2 6 3 3" xfId="3351" xr:uid="{E6C6909E-E725-43AF-875E-C0A37A8BD908}"/>
    <cellStyle name="Comma 2 6 3 3 2" xfId="8477" xr:uid="{DE8922C9-C683-4FB0-84C6-1F5D2ECB32BA}"/>
    <cellStyle name="Comma 2 6 3 3 2 2" xfId="23887" xr:uid="{CB4DF7B6-AC8B-49D4-A328-5A8B30B1BD46}"/>
    <cellStyle name="Comma 2 6 3 3 3" xfId="13620" xr:uid="{79721B65-750C-454B-BCE0-B7E579626148}"/>
    <cellStyle name="Comma 2 6 3 3 3 2" xfId="29030" xr:uid="{98A3D068-6D37-46E8-997D-34FC0E8F25DB}"/>
    <cellStyle name="Comma 2 6 3 3 4" xfId="18761" xr:uid="{6142CF79-3AA6-45FD-A54E-00499FDE3CE7}"/>
    <cellStyle name="Comma 2 6 3 4" xfId="5929" xr:uid="{9B735FC4-6CA3-44E0-B6EA-A5EE9074297A}"/>
    <cellStyle name="Comma 2 6 3 4 2" xfId="21339" xr:uid="{A7FE9B54-0775-45CD-9A35-77D40C691E7A}"/>
    <cellStyle name="Comma 2 6 3 5" xfId="11072" xr:uid="{C3BF5E15-EABC-4BAF-B506-C9DFA166EE84}"/>
    <cellStyle name="Comma 2 6 3 5 2" xfId="26482" xr:uid="{B055B8CC-5E6E-48BD-A508-DF8D99A0D3AC}"/>
    <cellStyle name="Comma 2 6 3 6" xfId="16213" xr:uid="{BCE9A088-F59A-4E01-BA31-5B75C3CA6C5D}"/>
    <cellStyle name="Comma 2 6 4" xfId="1423" xr:uid="{F89296C0-D1D1-41DB-BCDB-822231B0BE14}"/>
    <cellStyle name="Comma 2 6 4 2" xfId="3991" xr:uid="{AB661B47-8074-46C5-B46B-F22847E9F4A0}"/>
    <cellStyle name="Comma 2 6 4 2 2" xfId="9117" xr:uid="{B7C6D66D-1532-4BCB-95E3-952E3402D9A7}"/>
    <cellStyle name="Comma 2 6 4 2 2 2" xfId="24527" xr:uid="{311AF053-E263-4107-A04A-95D1D31DA2A0}"/>
    <cellStyle name="Comma 2 6 4 2 3" xfId="14260" xr:uid="{EBB65CF9-A505-4EB1-B0EC-4DAAB119B290}"/>
    <cellStyle name="Comma 2 6 4 2 3 2" xfId="29670" xr:uid="{63A6D7FA-D1F2-43D1-8161-D005412DFF61}"/>
    <cellStyle name="Comma 2 6 4 2 4" xfId="19401" xr:uid="{73647335-4802-4E6F-AD4C-3BEE7CBCC574}"/>
    <cellStyle name="Comma 2 6 4 3" xfId="6569" xr:uid="{C87EA06E-54C3-45BA-AC6C-C163F9724CEF}"/>
    <cellStyle name="Comma 2 6 4 3 2" xfId="21979" xr:uid="{186DC5EB-7F9A-4BA4-A93A-7D8410A2736E}"/>
    <cellStyle name="Comma 2 6 4 4" xfId="11712" xr:uid="{E63D6F89-AA3D-4E23-B990-4B24F9AFB75B}"/>
    <cellStyle name="Comma 2 6 4 4 2" xfId="27122" xr:uid="{64186514-6BC9-47E8-A815-36D088BA955C}"/>
    <cellStyle name="Comma 2 6 4 5" xfId="16853" xr:uid="{CA55EFAC-A7FD-4EA0-881F-F736EE106CB8}"/>
    <cellStyle name="Comma 2 6 5" xfId="2579" xr:uid="{0F48C5FF-E5E2-4C8B-9C16-861FC1E38E16}"/>
    <cellStyle name="Comma 2 6 5 2" xfId="5134" xr:uid="{D754A6DB-FF21-4647-8574-935B23C4BEAE}"/>
    <cellStyle name="Comma 2 6 5 2 2" xfId="10260" xr:uid="{7E8C060D-E319-45D1-AF3C-C96E5070E8F7}"/>
    <cellStyle name="Comma 2 6 5 2 2 2" xfId="25670" xr:uid="{1D5BD1D7-EA36-486D-B883-1412CB1C6A9B}"/>
    <cellStyle name="Comma 2 6 5 2 3" xfId="15403" xr:uid="{D2DD9F40-177F-43D1-B253-07A8E8F9562B}"/>
    <cellStyle name="Comma 2 6 5 2 3 2" xfId="30813" xr:uid="{97565C73-79A5-4062-9492-162FA22DDEFD}"/>
    <cellStyle name="Comma 2 6 5 2 4" xfId="20544" xr:uid="{95E1DE45-4407-4F2A-B183-418115C1660B}"/>
    <cellStyle name="Comma 2 6 5 3" xfId="7712" xr:uid="{D08487FA-7126-4D1D-8CCB-E07761F1DA4C}"/>
    <cellStyle name="Comma 2 6 5 3 2" xfId="23122" xr:uid="{B7BAA193-FC8A-4F7F-91E1-D79A189A37CA}"/>
    <cellStyle name="Comma 2 6 5 4" xfId="12855" xr:uid="{B1BFD687-4ED5-4310-9D89-A07037772615}"/>
    <cellStyle name="Comma 2 6 5 4 2" xfId="28265" xr:uid="{EE7608C3-8827-45AC-8650-7587CFB8DA63}"/>
    <cellStyle name="Comma 2 6 5 5" xfId="17996" xr:uid="{CCAF015A-60FC-470E-818A-6F89851E1DA3}"/>
    <cellStyle name="Comma 2 6 6" xfId="2740" xr:uid="{479AA3F8-9826-46CB-875F-2ACB530FC6BA}"/>
    <cellStyle name="Comma 2 6 6 2" xfId="7866" xr:uid="{861F6A53-CC7D-43D2-A88B-CD35253AAEF3}"/>
    <cellStyle name="Comma 2 6 6 2 2" xfId="23276" xr:uid="{B4F1B056-0FAD-4F53-B7E2-F45945C99E53}"/>
    <cellStyle name="Comma 2 6 6 3" xfId="13009" xr:uid="{8A135EBE-A567-40B5-BA0B-DBFE3E2620F8}"/>
    <cellStyle name="Comma 2 6 6 3 2" xfId="28419" xr:uid="{71C1B2C5-4486-4550-8FB2-AC5A4322C18E}"/>
    <cellStyle name="Comma 2 6 6 4" xfId="18150" xr:uid="{8779451E-5D1F-48E2-858F-01C1A2689A31}"/>
    <cellStyle name="Comma 2 6 7" xfId="5318" xr:uid="{B42E27AB-ED28-4F34-B849-854C31F60756}"/>
    <cellStyle name="Comma 2 6 7 2" xfId="20728" xr:uid="{0697E0FA-E34C-4D65-A9D5-6634DF3B6E1B}"/>
    <cellStyle name="Comma 2 6 8" xfId="10461" xr:uid="{FF688EDC-1F8B-439C-AC2D-E5F168E4C8F0}"/>
    <cellStyle name="Comma 2 6 8 2" xfId="25871" xr:uid="{46C8A79D-BAC8-4AF8-9BB9-16B83EE6376B}"/>
    <cellStyle name="Comma 2 6 9" xfId="15602" xr:uid="{96939BED-D8F7-4A04-8882-29BACEA10B92}"/>
    <cellStyle name="Comma 2 7" xfId="316" xr:uid="{21F286A0-3695-4642-93EE-47FACFFD16DB}"/>
    <cellStyle name="Comma 2 7 2" xfId="612" xr:uid="{4896CA13-6336-4B5E-9CEB-50ABE5F8A6EE}"/>
    <cellStyle name="Comma 2 7 2 2" xfId="1223" xr:uid="{CC36FEAB-B2CC-4B65-848E-B6057D4A10BF}"/>
    <cellStyle name="Comma 2 7 2 2 2" xfId="2475" xr:uid="{3ED5F6C7-A452-4220-882E-B263512E0C2B}"/>
    <cellStyle name="Comma 2 7 2 2 2 2" xfId="5043" xr:uid="{A90FC11E-2580-413E-AF45-8D875C02BA0E}"/>
    <cellStyle name="Comma 2 7 2 2 2 2 2" xfId="10169" xr:uid="{7413EF66-172D-4559-BA05-0540A245AB33}"/>
    <cellStyle name="Comma 2 7 2 2 2 2 2 2" xfId="25579" xr:uid="{A1647E00-18FA-440A-885E-B4280167518B}"/>
    <cellStyle name="Comma 2 7 2 2 2 2 3" xfId="15312" xr:uid="{98DFF289-7D2C-4BDF-B00F-83CAC72CEC13}"/>
    <cellStyle name="Comma 2 7 2 2 2 2 3 2" xfId="30722" xr:uid="{44CC82CE-1A39-4293-960F-19EF3682141A}"/>
    <cellStyle name="Comma 2 7 2 2 2 2 4" xfId="20453" xr:uid="{92DB9B6C-12AE-42B1-AB75-237C20DF76E8}"/>
    <cellStyle name="Comma 2 7 2 2 2 3" xfId="7621" xr:uid="{18B20CB8-0870-412B-8C97-40F36F018F18}"/>
    <cellStyle name="Comma 2 7 2 2 2 3 2" xfId="23031" xr:uid="{0DEA9E0D-8B53-4FEF-B605-066D502B1AFF}"/>
    <cellStyle name="Comma 2 7 2 2 2 4" xfId="12764" xr:uid="{F67D990C-4663-4866-A88C-7E95BE94DCCD}"/>
    <cellStyle name="Comma 2 7 2 2 2 4 2" xfId="28174" xr:uid="{C055D20F-B8D1-4390-BDC6-46914D833D51}"/>
    <cellStyle name="Comma 2 7 2 2 2 5" xfId="17905" xr:uid="{0C0259A0-8634-4E39-A8F0-970814CB55CC}"/>
    <cellStyle name="Comma 2 7 2 2 3" xfId="3792" xr:uid="{AFF9A211-8AA6-42B8-97FE-647C6415E6AD}"/>
    <cellStyle name="Comma 2 7 2 2 3 2" xfId="8918" xr:uid="{199A5FF6-2273-4E5F-BB5E-D51F676EE97E}"/>
    <cellStyle name="Comma 2 7 2 2 3 2 2" xfId="24328" xr:uid="{7FE8967B-C1FF-434F-8353-D3EC98F513E2}"/>
    <cellStyle name="Comma 2 7 2 2 3 3" xfId="14061" xr:uid="{B8EC79DD-2034-46F3-8B2F-3B7F42B6C9EB}"/>
    <cellStyle name="Comma 2 7 2 2 3 3 2" xfId="29471" xr:uid="{07DB2449-4A07-4F6D-8FE4-1C7B9435E99F}"/>
    <cellStyle name="Comma 2 7 2 2 3 4" xfId="19202" xr:uid="{1E5B9D70-2B65-4232-A843-B0DA54D97BFA}"/>
    <cellStyle name="Comma 2 7 2 2 4" xfId="6370" xr:uid="{A07F911D-2F6D-47BA-A967-1A1A343C87FD}"/>
    <cellStyle name="Comma 2 7 2 2 4 2" xfId="21780" xr:uid="{BB4E2CAC-C903-47B1-A165-8568FED7C2D2}"/>
    <cellStyle name="Comma 2 7 2 2 5" xfId="11513" xr:uid="{D50FD2BE-1EC8-4F35-8C81-4F0ACFFC0C6E}"/>
    <cellStyle name="Comma 2 7 2 2 5 2" xfId="26923" xr:uid="{9D103A3F-FF64-4328-B5FB-70565533DA06}"/>
    <cellStyle name="Comma 2 7 2 2 6" xfId="16654" xr:uid="{D2EA73AC-BE87-4AAE-BBBF-337F67143E44}"/>
    <cellStyle name="Comma 2 7 2 3" xfId="1864" xr:uid="{7DFE8084-AB9C-4404-99C9-080771B62EE6}"/>
    <cellStyle name="Comma 2 7 2 3 2" xfId="4432" xr:uid="{84AF559B-B4C4-4B3A-AF02-FAC5FE924FBF}"/>
    <cellStyle name="Comma 2 7 2 3 2 2" xfId="9558" xr:uid="{306B7684-96F6-40D6-8387-3C0AD869A8E5}"/>
    <cellStyle name="Comma 2 7 2 3 2 2 2" xfId="24968" xr:uid="{8260D6BD-AC98-4981-A7EC-0CB7F93F33C4}"/>
    <cellStyle name="Comma 2 7 2 3 2 3" xfId="14701" xr:uid="{AB0DCADB-3E8E-4D0B-A809-120C7B9E720E}"/>
    <cellStyle name="Comma 2 7 2 3 2 3 2" xfId="30111" xr:uid="{74AAC3E8-3507-4EF5-9C08-02674A7B616E}"/>
    <cellStyle name="Comma 2 7 2 3 2 4" xfId="19842" xr:uid="{F23E198B-F59B-473E-8123-33327CD71C74}"/>
    <cellStyle name="Comma 2 7 2 3 3" xfId="7010" xr:uid="{0947B1DC-247C-4C86-B868-866B3CE64B88}"/>
    <cellStyle name="Comma 2 7 2 3 3 2" xfId="22420" xr:uid="{47636A13-3754-4F27-9B7F-0ADFBCE84979}"/>
    <cellStyle name="Comma 2 7 2 3 4" xfId="12153" xr:uid="{178D26D6-02B6-4E8C-A80E-E9D474A858B7}"/>
    <cellStyle name="Comma 2 7 2 3 4 2" xfId="27563" xr:uid="{5F8784DE-8D2E-4198-8558-5FF0404FB37E}"/>
    <cellStyle name="Comma 2 7 2 3 5" xfId="17294" xr:uid="{8A252E2B-6771-49E3-9CB1-2EFE9EFB49F8}"/>
    <cellStyle name="Comma 2 7 2 4" xfId="3181" xr:uid="{C2CAFD6D-5E66-449F-AFDF-36E3BFA37247}"/>
    <cellStyle name="Comma 2 7 2 4 2" xfId="8307" xr:uid="{6962DA75-6E11-4587-97A2-0791077AB1E8}"/>
    <cellStyle name="Comma 2 7 2 4 2 2" xfId="23717" xr:uid="{62776C99-E461-467F-831D-BA0B433F6885}"/>
    <cellStyle name="Comma 2 7 2 4 3" xfId="13450" xr:uid="{1E9A9D15-1835-45D7-9E3F-4D269AFFBBCF}"/>
    <cellStyle name="Comma 2 7 2 4 3 2" xfId="28860" xr:uid="{DB902B17-9DE5-4EC7-A4FC-4379AF2BEB6F}"/>
    <cellStyle name="Comma 2 7 2 4 4" xfId="18591" xr:uid="{8597A8DC-35C4-4378-B4FA-9A89960C043C}"/>
    <cellStyle name="Comma 2 7 2 5" xfId="5759" xr:uid="{20518D58-FA7E-46ED-A0D7-ADF0D3324DE3}"/>
    <cellStyle name="Comma 2 7 2 5 2" xfId="21169" xr:uid="{5F0DE233-F28D-4777-B4B3-B5EE5FAB43ED}"/>
    <cellStyle name="Comma 2 7 2 6" xfId="10902" xr:uid="{324BB899-8AE4-464A-B90A-A6FF8A29B692}"/>
    <cellStyle name="Comma 2 7 2 6 2" xfId="26312" xr:uid="{2461C605-01DF-4167-B1FF-CBEFEAC13F08}"/>
    <cellStyle name="Comma 2 7 2 7" xfId="16043" xr:uid="{12ED2099-303F-4AF2-8C97-815AEF4A91B0}"/>
    <cellStyle name="Comma 2 7 3" xfId="928" xr:uid="{91454706-F10D-46F9-BAB5-EB5584334AEB}"/>
    <cellStyle name="Comma 2 7 3 2" xfId="2180" xr:uid="{F5FB2783-3FEC-44CD-9675-3E55ACF30BC1}"/>
    <cellStyle name="Comma 2 7 3 2 2" xfId="4748" xr:uid="{CF3DAF96-E985-47F4-8A26-99B0D1E3A038}"/>
    <cellStyle name="Comma 2 7 3 2 2 2" xfId="9874" xr:uid="{3B2E365C-BC57-4B2F-B465-1A790D52D469}"/>
    <cellStyle name="Comma 2 7 3 2 2 2 2" xfId="25284" xr:uid="{E750B7FF-6442-4B00-825D-8F4A867129FF}"/>
    <cellStyle name="Comma 2 7 3 2 2 3" xfId="15017" xr:uid="{FD5D0D9E-B220-47DD-AFAF-45CFF253D728}"/>
    <cellStyle name="Comma 2 7 3 2 2 3 2" xfId="30427" xr:uid="{C6F837D7-3DAC-4627-99A5-1ABDEA293ADD}"/>
    <cellStyle name="Comma 2 7 3 2 2 4" xfId="20158" xr:uid="{4DFD7AEA-60CA-439D-9902-1BEC691B7306}"/>
    <cellStyle name="Comma 2 7 3 2 3" xfId="7326" xr:uid="{6C26CB84-80B2-4B6B-9D3F-7E4CB6DDDABF}"/>
    <cellStyle name="Comma 2 7 3 2 3 2" xfId="22736" xr:uid="{5B26CE6A-57BF-4C2F-9A93-7B8D495ABCE4}"/>
    <cellStyle name="Comma 2 7 3 2 4" xfId="12469" xr:uid="{8AAB1742-5BD6-4A86-A9B9-7635B2AA315C}"/>
    <cellStyle name="Comma 2 7 3 2 4 2" xfId="27879" xr:uid="{4763D9D9-2F0D-4EC2-8477-0033374D1558}"/>
    <cellStyle name="Comma 2 7 3 2 5" xfId="17610" xr:uid="{4BD60B41-C167-4C99-80D9-9C6B11BD0BFF}"/>
    <cellStyle name="Comma 2 7 3 3" xfId="3497" xr:uid="{70F48026-818A-43F3-BA1F-8C9EA7CE7B22}"/>
    <cellStyle name="Comma 2 7 3 3 2" xfId="8623" xr:uid="{B842F716-7038-4391-BCB0-6C66E50107CF}"/>
    <cellStyle name="Comma 2 7 3 3 2 2" xfId="24033" xr:uid="{BA22AFB7-BA85-4426-97E3-5C89D234B830}"/>
    <cellStyle name="Comma 2 7 3 3 3" xfId="13766" xr:uid="{4FAE0B04-A8CE-4E98-A53D-598FF3E6B578}"/>
    <cellStyle name="Comma 2 7 3 3 3 2" xfId="29176" xr:uid="{C6E9C6D0-9BA1-4AF9-B379-A3FA318948A3}"/>
    <cellStyle name="Comma 2 7 3 3 4" xfId="18907" xr:uid="{C00362C4-CF47-4741-94F6-F15E9691769B}"/>
    <cellStyle name="Comma 2 7 3 4" xfId="6075" xr:uid="{0D363C08-35D4-4895-8A36-A69CF3E05781}"/>
    <cellStyle name="Comma 2 7 3 4 2" xfId="21485" xr:uid="{1EF1A9B9-7E96-4968-ADDA-882B6ACD641D}"/>
    <cellStyle name="Comma 2 7 3 5" xfId="11218" xr:uid="{7FA3C30C-7F55-4F1F-B20B-2637E9AC6C5E}"/>
    <cellStyle name="Comma 2 7 3 5 2" xfId="26628" xr:uid="{083B860C-CEF2-452D-B819-7E2C6C82D491}"/>
    <cellStyle name="Comma 2 7 3 6" xfId="16359" xr:uid="{F358C7DF-5F20-41E8-B653-348CE22F04DC}"/>
    <cellStyle name="Comma 2 7 4" xfId="1569" xr:uid="{34C8DDAA-98D4-43F3-B0A6-EC03F93F4107}"/>
    <cellStyle name="Comma 2 7 4 2" xfId="4137" xr:uid="{FFE883E8-B86F-46E5-9294-E10D5CC18914}"/>
    <cellStyle name="Comma 2 7 4 2 2" xfId="9263" xr:uid="{E8838CB3-C0AA-44FD-A55D-229D77B7966A}"/>
    <cellStyle name="Comma 2 7 4 2 2 2" xfId="24673" xr:uid="{9E6341AE-D572-4F74-893C-F9F291295209}"/>
    <cellStyle name="Comma 2 7 4 2 3" xfId="14406" xr:uid="{18C9957D-86A5-40B0-97E9-4B1D653E0BAE}"/>
    <cellStyle name="Comma 2 7 4 2 3 2" xfId="29816" xr:uid="{A3DCBC41-185B-45FE-81B8-D910437494FA}"/>
    <cellStyle name="Comma 2 7 4 2 4" xfId="19547" xr:uid="{D8B6F311-39A5-4656-9D89-3A2CAC497DBF}"/>
    <cellStyle name="Comma 2 7 4 3" xfId="6715" xr:uid="{3FE0A69C-ED62-4DE8-A630-0CEEFE63D5C4}"/>
    <cellStyle name="Comma 2 7 4 3 2" xfId="22125" xr:uid="{A3FA7F6A-E8C4-4F79-9540-9B7AF1B17F0C}"/>
    <cellStyle name="Comma 2 7 4 4" xfId="11858" xr:uid="{C5CD7BEA-53A3-4B5C-9BD0-E2A672F59E09}"/>
    <cellStyle name="Comma 2 7 4 4 2" xfId="27268" xr:uid="{B0B42F91-491B-49E5-8208-943CF4437441}"/>
    <cellStyle name="Comma 2 7 4 5" xfId="16999" xr:uid="{5ED8C6F8-A37A-4773-B82F-9BA65A9A0988}"/>
    <cellStyle name="Comma 2 7 5" xfId="2886" xr:uid="{EFBB7EB3-DF00-42CC-AEE2-90F9A885692D}"/>
    <cellStyle name="Comma 2 7 5 2" xfId="8012" xr:uid="{6242B866-A8D4-440B-A520-35727D3A141B}"/>
    <cellStyle name="Comma 2 7 5 2 2" xfId="23422" xr:uid="{4C50A178-8D7C-458E-8F72-28FDC4BDFEE7}"/>
    <cellStyle name="Comma 2 7 5 3" xfId="13155" xr:uid="{50F2E0AC-9B5F-498E-BEBE-E3582AEE225E}"/>
    <cellStyle name="Comma 2 7 5 3 2" xfId="28565" xr:uid="{B564E3DB-ACA0-4EE1-9F9A-96D16860E39E}"/>
    <cellStyle name="Comma 2 7 5 4" xfId="18296" xr:uid="{A3403444-7EA3-4A0A-8068-959EF09639E0}"/>
    <cellStyle name="Comma 2 7 6" xfId="5464" xr:uid="{6F8EFD7F-D014-49BC-A3F1-B086F2D2E81C}"/>
    <cellStyle name="Comma 2 7 6 2" xfId="20874" xr:uid="{25C61CB0-A14A-41C4-BD3C-E615EA37186D}"/>
    <cellStyle name="Comma 2 7 7" xfId="10607" xr:uid="{6313DE78-AA0A-4262-B642-F9A0F85569DC}"/>
    <cellStyle name="Comma 2 7 7 2" xfId="26017" xr:uid="{9C3CC5CA-3659-47AB-8C54-2E47F1BCCB0C}"/>
    <cellStyle name="Comma 2 7 8" xfId="15748" xr:uid="{9031D3DF-4624-44F7-82E7-2140C0E9330B}"/>
    <cellStyle name="Comma 2 8" xfId="323" xr:uid="{096C8CB4-7ACD-48C1-BAB3-5AB5241A157A}"/>
    <cellStyle name="Comma 2 8 2" xfId="935" xr:uid="{702124E7-275A-4944-99A6-A2C23270500F}"/>
    <cellStyle name="Comma 2 8 2 2" xfId="2187" xr:uid="{4ABA31D9-47B0-489A-A4FC-BA1951655A36}"/>
    <cellStyle name="Comma 2 8 2 2 2" xfId="4755" xr:uid="{29D66B5E-A561-469B-BE71-23247CA7492E}"/>
    <cellStyle name="Comma 2 8 2 2 2 2" xfId="9881" xr:uid="{9B22B775-966D-41FB-948E-B7FEDC10E986}"/>
    <cellStyle name="Comma 2 8 2 2 2 2 2" xfId="25291" xr:uid="{58820913-EE1E-4D34-80BE-C5BD159E9FFF}"/>
    <cellStyle name="Comma 2 8 2 2 2 3" xfId="15024" xr:uid="{041BF826-1FD2-4544-8869-39FF494D7C6A}"/>
    <cellStyle name="Comma 2 8 2 2 2 3 2" xfId="30434" xr:uid="{C5BA58CF-1152-4A54-9110-864AF78DBBBC}"/>
    <cellStyle name="Comma 2 8 2 2 2 4" xfId="20165" xr:uid="{926622F4-939E-4EFC-9712-13CDAB7CF8D6}"/>
    <cellStyle name="Comma 2 8 2 2 3" xfId="7333" xr:uid="{FE5490E8-C8F1-4CE6-ACB6-7E2EC323DA87}"/>
    <cellStyle name="Comma 2 8 2 2 3 2" xfId="22743" xr:uid="{3150ACF7-17B4-411B-9020-01EB7EB87D19}"/>
    <cellStyle name="Comma 2 8 2 2 4" xfId="12476" xr:uid="{E2F5DBE1-B9D4-44EB-87F2-B8BB0F4E877D}"/>
    <cellStyle name="Comma 2 8 2 2 4 2" xfId="27886" xr:uid="{BE8D707E-DB31-4811-9596-58967D1AEE4F}"/>
    <cellStyle name="Comma 2 8 2 2 5" xfId="17617" xr:uid="{41EB4F38-5F6C-4981-BD75-83A699F888F0}"/>
    <cellStyle name="Comma 2 8 2 3" xfId="3504" xr:uid="{5716DCA3-2778-4773-A812-4C13E8D17E76}"/>
    <cellStyle name="Comma 2 8 2 3 2" xfId="8630" xr:uid="{291AC498-4B03-435C-80BB-6795A84698EF}"/>
    <cellStyle name="Comma 2 8 2 3 2 2" xfId="24040" xr:uid="{43590BBC-A3F5-4B31-B5CF-1FC7DA151C8D}"/>
    <cellStyle name="Comma 2 8 2 3 3" xfId="13773" xr:uid="{3F26384D-CFFD-462E-9778-2BBF596396AE}"/>
    <cellStyle name="Comma 2 8 2 3 3 2" xfId="29183" xr:uid="{723157D5-D343-46B3-A275-F417835D81A0}"/>
    <cellStyle name="Comma 2 8 2 3 4" xfId="18914" xr:uid="{E9D42487-9267-41A4-B86B-FA182EDAB322}"/>
    <cellStyle name="Comma 2 8 2 4" xfId="6082" xr:uid="{116CF4E7-9351-4CDD-846C-B70A4874BC5A}"/>
    <cellStyle name="Comma 2 8 2 4 2" xfId="21492" xr:uid="{996659D2-F8C6-4136-8674-EE0C14B9F9F1}"/>
    <cellStyle name="Comma 2 8 2 5" xfId="11225" xr:uid="{87F024ED-6B0F-4D4E-8F06-552BA15B480A}"/>
    <cellStyle name="Comma 2 8 2 5 2" xfId="26635" xr:uid="{ACF4A6BF-EA35-4509-BDF0-632C61553B96}"/>
    <cellStyle name="Comma 2 8 2 6" xfId="16366" xr:uid="{26D4399C-3A30-4E9A-A299-7A13409B9B3C}"/>
    <cellStyle name="Comma 2 8 3" xfId="1576" xr:uid="{BD724498-4AAA-46C7-B5A0-C073A38C9AEB}"/>
    <cellStyle name="Comma 2 8 3 2" xfId="4144" xr:uid="{E56FAD4A-EC62-4714-8D6B-9F884423EC20}"/>
    <cellStyle name="Comma 2 8 3 2 2" xfId="9270" xr:uid="{B61F08FD-8EAA-4E96-9A10-88CFB7B3FFED}"/>
    <cellStyle name="Comma 2 8 3 2 2 2" xfId="24680" xr:uid="{716EA19F-E14E-414E-9868-B9B25D0F4620}"/>
    <cellStyle name="Comma 2 8 3 2 3" xfId="14413" xr:uid="{8BF52ABF-D73C-4846-B101-CD6E7831A972}"/>
    <cellStyle name="Comma 2 8 3 2 3 2" xfId="29823" xr:uid="{C805C997-4371-466B-9858-47695D307F7F}"/>
    <cellStyle name="Comma 2 8 3 2 4" xfId="19554" xr:uid="{355B02B9-4BF3-4867-85A9-EB3E4399E48A}"/>
    <cellStyle name="Comma 2 8 3 3" xfId="6722" xr:uid="{2DD6E9F6-61B7-499C-A001-3DEAC6705A99}"/>
    <cellStyle name="Comma 2 8 3 3 2" xfId="22132" xr:uid="{8280469A-442D-48D3-BA11-195AE106B9C6}"/>
    <cellStyle name="Comma 2 8 3 4" xfId="11865" xr:uid="{98AE09D8-A424-4FC5-9814-645738D550FD}"/>
    <cellStyle name="Comma 2 8 3 4 2" xfId="27275" xr:uid="{6A4B1A69-B3D2-4BB6-B885-42F2D1F97BD4}"/>
    <cellStyle name="Comma 2 8 3 5" xfId="17006" xr:uid="{EA6F9BBA-8314-400F-9938-81C14A662BD0}"/>
    <cellStyle name="Comma 2 8 4" xfId="2893" xr:uid="{6A1F1129-288B-4BA2-97B6-86189D2A8E1B}"/>
    <cellStyle name="Comma 2 8 4 2" xfId="8019" xr:uid="{3AE07F69-66D9-42CE-888F-72D0ED77E796}"/>
    <cellStyle name="Comma 2 8 4 2 2" xfId="23429" xr:uid="{2A5972F7-2E02-4665-B130-A604A6941907}"/>
    <cellStyle name="Comma 2 8 4 3" xfId="13162" xr:uid="{EEF78609-FD7A-4E50-84E9-5080B9C126DC}"/>
    <cellStyle name="Comma 2 8 4 3 2" xfId="28572" xr:uid="{C08F5D2B-E3B3-4635-943A-6A7C8C805AF5}"/>
    <cellStyle name="Comma 2 8 4 4" xfId="18303" xr:uid="{54BC4F0F-897F-4FB3-B1D1-F456CE07425F}"/>
    <cellStyle name="Comma 2 8 5" xfId="5471" xr:uid="{56438878-3A53-449B-AC45-876243FF2B86}"/>
    <cellStyle name="Comma 2 8 5 2" xfId="20881" xr:uid="{21B5B7C8-2DBF-4A62-98C0-3F00C317706E}"/>
    <cellStyle name="Comma 2 8 6" xfId="10614" xr:uid="{793C016C-B5AD-4658-8EB5-159D8074FA00}"/>
    <cellStyle name="Comma 2 8 6 2" xfId="26024" xr:uid="{0484A9E5-F5D3-4733-B74E-29B306BDE8CC}"/>
    <cellStyle name="Comma 2 8 7" xfId="15755" xr:uid="{0D6E0657-CFD8-4FFB-8E8B-968ED1F719B5}"/>
    <cellStyle name="Comma 2 9" xfId="640" xr:uid="{7C42188A-652D-437D-ABDC-66CD33B5B47D}"/>
    <cellStyle name="Comma 2 9 2" xfId="1892" xr:uid="{AC39086A-324A-4BC1-8C08-7288568D47F2}"/>
    <cellStyle name="Comma 2 9 2 2" xfId="4460" xr:uid="{DB9E5344-24D5-49AA-B1A9-0E443685B5A0}"/>
    <cellStyle name="Comma 2 9 2 2 2" xfId="9586" xr:uid="{6B4A2166-9CB1-485D-A1F2-16F27C426F86}"/>
    <cellStyle name="Comma 2 9 2 2 2 2" xfId="24996" xr:uid="{0D515D55-D0C5-4D18-AE13-B9B5F3D42B21}"/>
    <cellStyle name="Comma 2 9 2 2 3" xfId="14729" xr:uid="{3CFCE2E9-66ED-437A-8900-93B53CBC9E3A}"/>
    <cellStyle name="Comma 2 9 2 2 3 2" xfId="30139" xr:uid="{25611F25-BCE3-44DA-A3AB-867DD4326EED}"/>
    <cellStyle name="Comma 2 9 2 2 4" xfId="19870" xr:uid="{B74F0090-1115-4AF8-83F2-B54EF1891600}"/>
    <cellStyle name="Comma 2 9 2 3" xfId="7038" xr:uid="{86F8F864-C471-470D-9F39-A74122B50894}"/>
    <cellStyle name="Comma 2 9 2 3 2" xfId="22448" xr:uid="{C30C3312-F9A0-48BE-95DE-93486A329710}"/>
    <cellStyle name="Comma 2 9 2 4" xfId="12181" xr:uid="{5BF56B75-B277-4EA9-A7E9-C992FE295065}"/>
    <cellStyle name="Comma 2 9 2 4 2" xfId="27591" xr:uid="{98D3F429-F3DB-4CE7-A5F9-04A9DBFF6D2F}"/>
    <cellStyle name="Comma 2 9 2 5" xfId="17322" xr:uid="{8EDB477E-B92B-4083-88D6-986C8EF3C286}"/>
    <cellStyle name="Comma 2 9 3" xfId="3209" xr:uid="{8FF5F9C7-E8EA-400F-8CB8-B8FEAAB0BF29}"/>
    <cellStyle name="Comma 2 9 3 2" xfId="8335" xr:uid="{232CEE19-4533-44F7-B5C3-2B0BCBC57EE8}"/>
    <cellStyle name="Comma 2 9 3 2 2" xfId="23745" xr:uid="{FA737E57-878E-4CF1-88F0-7716DB1B02EE}"/>
    <cellStyle name="Comma 2 9 3 3" xfId="13478" xr:uid="{53F28911-4BE8-4C7E-AD95-1537A052DAB1}"/>
    <cellStyle name="Comma 2 9 3 3 2" xfId="28888" xr:uid="{D8286142-8085-4C13-8B40-89DFD4AE8D3B}"/>
    <cellStyle name="Comma 2 9 3 4" xfId="18619" xr:uid="{65265C74-9072-4CF0-8D7B-7C02BE6EA81B}"/>
    <cellStyle name="Comma 2 9 4" xfId="5787" xr:uid="{1AD34798-AF73-4D57-8EA9-A63FABE08DC7}"/>
    <cellStyle name="Comma 2 9 4 2" xfId="21197" xr:uid="{45B93606-6FDA-4728-B016-4B864617C584}"/>
    <cellStyle name="Comma 2 9 5" xfId="10930" xr:uid="{0E310CF5-88A3-4B5B-863B-721D08800C0B}"/>
    <cellStyle name="Comma 2 9 5 2" xfId="26340" xr:uid="{F8B24180-9C8B-410C-A200-17B40B438571}"/>
    <cellStyle name="Comma 2 9 6" xfId="16071" xr:uid="{8BD0C170-EFE2-48A7-83C7-502D55A3D41D}"/>
    <cellStyle name="Comma 20" xfId="30" xr:uid="{ADD69484-F603-479D-B1B0-523F1B63F3FC}"/>
    <cellStyle name="Comma 20 10" xfId="15472" xr:uid="{C3998671-1EDD-453C-AEF6-751D68BE7E6A}"/>
    <cellStyle name="Comma 20 2" xfId="109" xr:uid="{DC5EBB86-27BE-4FD8-B70C-5A0DCA460A1E}"/>
    <cellStyle name="Comma 20 2 2" xfId="252" xr:uid="{F53E36FE-033C-44F8-9F5B-FAA3AA1A8247}"/>
    <cellStyle name="Comma 20 2 2 2" xfId="548" xr:uid="{9B395F0B-51A1-4E93-9D2F-C5832692EC83}"/>
    <cellStyle name="Comma 20 2 2 2 2" xfId="1160" xr:uid="{B07A41D7-2F5A-4734-9FA5-9CDFA8D2C908}"/>
    <cellStyle name="Comma 20 2 2 2 2 2" xfId="2412" xr:uid="{1FBFE47D-C54D-4DF6-96E7-3B21FC385AFF}"/>
    <cellStyle name="Comma 20 2 2 2 2 2 2" xfId="4980" xr:uid="{C29D3849-5E27-4A89-BBB7-5529DBFD61FB}"/>
    <cellStyle name="Comma 20 2 2 2 2 2 2 2" xfId="10106" xr:uid="{02D2ED2C-C432-4219-83EE-1E6AC4CE3C3F}"/>
    <cellStyle name="Comma 20 2 2 2 2 2 2 2 2" xfId="25516" xr:uid="{395427CE-FF1A-48AE-AA92-8944B6D4908E}"/>
    <cellStyle name="Comma 20 2 2 2 2 2 2 3" xfId="15249" xr:uid="{89076A16-D3C9-464B-AD3D-50BA47889EF0}"/>
    <cellStyle name="Comma 20 2 2 2 2 2 2 3 2" xfId="30659" xr:uid="{D79BBD90-B192-40EB-B50B-FEC2B4615561}"/>
    <cellStyle name="Comma 20 2 2 2 2 2 2 4" xfId="20390" xr:uid="{A0E529EB-9D0A-4B7F-B794-E7DA6C7A9C05}"/>
    <cellStyle name="Comma 20 2 2 2 2 2 3" xfId="7558" xr:uid="{E45A4ED3-B760-44C7-9E32-F4F3DA6AA8B4}"/>
    <cellStyle name="Comma 20 2 2 2 2 2 3 2" xfId="22968" xr:uid="{EDE9CEE2-39D6-424A-BF2C-9619D391B744}"/>
    <cellStyle name="Comma 20 2 2 2 2 2 4" xfId="12701" xr:uid="{439924E6-D053-480A-B461-8822A78ACF88}"/>
    <cellStyle name="Comma 20 2 2 2 2 2 4 2" xfId="28111" xr:uid="{072FBDB6-13A3-4EDA-9941-06BBEEDF81B3}"/>
    <cellStyle name="Comma 20 2 2 2 2 2 5" xfId="17842" xr:uid="{96A9DF72-53A9-4824-8CD9-E6CEEF3760CA}"/>
    <cellStyle name="Comma 20 2 2 2 2 3" xfId="3729" xr:uid="{0F9FF5A5-F89F-4235-8991-9C2D0BE2F62B}"/>
    <cellStyle name="Comma 20 2 2 2 2 3 2" xfId="8855" xr:uid="{FAF4EFED-BB4D-4585-9BC7-7324AB33586B}"/>
    <cellStyle name="Comma 20 2 2 2 2 3 2 2" xfId="24265" xr:uid="{92A6CBE0-5CB4-404C-85CD-51035372EE29}"/>
    <cellStyle name="Comma 20 2 2 2 2 3 3" xfId="13998" xr:uid="{495DC4C4-3CB8-4BEF-9D32-91F0C26893F1}"/>
    <cellStyle name="Comma 20 2 2 2 2 3 3 2" xfId="29408" xr:uid="{D3824B0D-5594-4C64-A0C0-7606B54FB2C8}"/>
    <cellStyle name="Comma 20 2 2 2 2 3 4" xfId="19139" xr:uid="{B4CE3477-A877-472D-ADE8-00AFADF71EDA}"/>
    <cellStyle name="Comma 20 2 2 2 2 4" xfId="6307" xr:uid="{0FDD2262-A05F-4989-9010-48D8E5FA6660}"/>
    <cellStyle name="Comma 20 2 2 2 2 4 2" xfId="21717" xr:uid="{8FB0AC6F-A35C-498F-85DC-A26AB9D1AEC9}"/>
    <cellStyle name="Comma 20 2 2 2 2 5" xfId="11450" xr:uid="{252E7A16-7198-43B3-82E9-23C6D2940FC2}"/>
    <cellStyle name="Comma 20 2 2 2 2 5 2" xfId="26860" xr:uid="{D7E60968-3122-460D-8C0A-D8BEB3E26F6E}"/>
    <cellStyle name="Comma 20 2 2 2 2 6" xfId="16591" xr:uid="{0E847869-36E8-432C-8BA7-72CAB50938CC}"/>
    <cellStyle name="Comma 20 2 2 2 3" xfId="1801" xr:uid="{7135164C-C022-4588-9A59-1FFD75442283}"/>
    <cellStyle name="Comma 20 2 2 2 3 2" xfId="4369" xr:uid="{D57068DF-B400-413F-B30D-126EB3982658}"/>
    <cellStyle name="Comma 20 2 2 2 3 2 2" xfId="9495" xr:uid="{B966FA1E-38B8-45A3-ACE6-1D5C2BAADFF2}"/>
    <cellStyle name="Comma 20 2 2 2 3 2 2 2" xfId="24905" xr:uid="{E030162B-B701-438A-B82C-BB7F3F0446FA}"/>
    <cellStyle name="Comma 20 2 2 2 3 2 3" xfId="14638" xr:uid="{CC4D705C-CC90-422B-BCF3-C996524656B8}"/>
    <cellStyle name="Comma 20 2 2 2 3 2 3 2" xfId="30048" xr:uid="{33283315-A03B-4243-82D8-97FA21935036}"/>
    <cellStyle name="Comma 20 2 2 2 3 2 4" xfId="19779" xr:uid="{93E1D242-BE4F-49BD-8784-EF25008F07EB}"/>
    <cellStyle name="Comma 20 2 2 2 3 3" xfId="6947" xr:uid="{240FF2EA-8A09-4510-82AE-BDBC9A833090}"/>
    <cellStyle name="Comma 20 2 2 2 3 3 2" xfId="22357" xr:uid="{5100F13A-F6C0-42E6-AA95-AC2561BF5EE5}"/>
    <cellStyle name="Comma 20 2 2 2 3 4" xfId="12090" xr:uid="{E644E982-4C19-4F07-9021-835BA475C6EE}"/>
    <cellStyle name="Comma 20 2 2 2 3 4 2" xfId="27500" xr:uid="{E8A28A91-4E1F-477B-B50C-64C3FB71AEEB}"/>
    <cellStyle name="Comma 20 2 2 2 3 5" xfId="17231" xr:uid="{1FC26832-5257-4BC0-BFA9-A800A180B3CF}"/>
    <cellStyle name="Comma 20 2 2 2 4" xfId="3118" xr:uid="{2EA58EB4-7841-4C68-88A1-6B7D539F7973}"/>
    <cellStyle name="Comma 20 2 2 2 4 2" xfId="8244" xr:uid="{E3B29DA8-A2D2-4939-A5AE-EA733E82FE67}"/>
    <cellStyle name="Comma 20 2 2 2 4 2 2" xfId="23654" xr:uid="{34B277E6-2A2A-467A-981F-208560C795EF}"/>
    <cellStyle name="Comma 20 2 2 2 4 3" xfId="13387" xr:uid="{4DAC2477-9F75-4AAD-AF44-F059CB6C80BC}"/>
    <cellStyle name="Comma 20 2 2 2 4 3 2" xfId="28797" xr:uid="{39529B13-B9E9-4C95-8B7A-0467196BE1EE}"/>
    <cellStyle name="Comma 20 2 2 2 4 4" xfId="18528" xr:uid="{29221A0C-5555-4F81-BC73-3CB65918FE7A}"/>
    <cellStyle name="Comma 20 2 2 2 5" xfId="5696" xr:uid="{86554E28-C2DB-4C2C-B135-5E4D3B3BCF1A}"/>
    <cellStyle name="Comma 20 2 2 2 5 2" xfId="21106" xr:uid="{B7AE8297-0B39-47BE-B950-C97695925AA8}"/>
    <cellStyle name="Comma 20 2 2 2 6" xfId="10839" xr:uid="{0D6C4AC7-7355-4D06-816F-34C915381E47}"/>
    <cellStyle name="Comma 20 2 2 2 6 2" xfId="26249" xr:uid="{7A8C5FE5-1846-44E2-AD38-6CC64176611F}"/>
    <cellStyle name="Comma 20 2 2 2 7" xfId="15980" xr:uid="{4990A5C5-08BF-4183-8023-073CCD704547}"/>
    <cellStyle name="Comma 20 2 2 3" xfId="865" xr:uid="{22684726-77DB-47A5-AEDC-D484BDEBC96C}"/>
    <cellStyle name="Comma 20 2 2 3 2" xfId="2117" xr:uid="{73A16F39-314B-4F7D-ADF3-400DB7A210E7}"/>
    <cellStyle name="Comma 20 2 2 3 2 2" xfId="4685" xr:uid="{5612668E-C42E-40B8-87D3-4097A70B1EC6}"/>
    <cellStyle name="Comma 20 2 2 3 2 2 2" xfId="9811" xr:uid="{14795C0C-64E2-44D1-BEE4-6C7270944375}"/>
    <cellStyle name="Comma 20 2 2 3 2 2 2 2" xfId="25221" xr:uid="{F2166093-909A-4854-B83E-F6674CF233C1}"/>
    <cellStyle name="Comma 20 2 2 3 2 2 3" xfId="14954" xr:uid="{FEA5F870-7029-426D-AD3A-F3E095098F8C}"/>
    <cellStyle name="Comma 20 2 2 3 2 2 3 2" xfId="30364" xr:uid="{8C5ABB24-7346-4640-A717-913AAA146093}"/>
    <cellStyle name="Comma 20 2 2 3 2 2 4" xfId="20095" xr:uid="{7C8A85C1-DE82-447A-89E9-2466555AE3EF}"/>
    <cellStyle name="Comma 20 2 2 3 2 3" xfId="7263" xr:uid="{4A248493-5253-497C-9D5B-1A98897097EA}"/>
    <cellStyle name="Comma 20 2 2 3 2 3 2" xfId="22673" xr:uid="{2BA85F38-1909-4A2E-86C8-6E6610D72A8C}"/>
    <cellStyle name="Comma 20 2 2 3 2 4" xfId="12406" xr:uid="{87AD53BD-2CC9-424C-9498-A8F49683F2E4}"/>
    <cellStyle name="Comma 20 2 2 3 2 4 2" xfId="27816" xr:uid="{E128AF96-9162-4034-B7BC-0627F310D269}"/>
    <cellStyle name="Comma 20 2 2 3 2 5" xfId="17547" xr:uid="{8F1A80A8-D3A2-41B2-B539-E8C2712BECF8}"/>
    <cellStyle name="Comma 20 2 2 3 3" xfId="3434" xr:uid="{28E67B79-B9EF-434F-8843-96D400FEFC0A}"/>
    <cellStyle name="Comma 20 2 2 3 3 2" xfId="8560" xr:uid="{EFEAAAC4-2405-4F27-B60F-19B9FE59F899}"/>
    <cellStyle name="Comma 20 2 2 3 3 2 2" xfId="23970" xr:uid="{5CB95010-FD6C-4585-85FB-2F5BA6AD9475}"/>
    <cellStyle name="Comma 20 2 2 3 3 3" xfId="13703" xr:uid="{76CB1696-BE75-4C78-A89D-C03BD0BFAA8A}"/>
    <cellStyle name="Comma 20 2 2 3 3 3 2" xfId="29113" xr:uid="{B25ACD07-B227-4073-B2AB-894185F63F5C}"/>
    <cellStyle name="Comma 20 2 2 3 3 4" xfId="18844" xr:uid="{6B09A38D-610F-41F0-8B52-793C65209A70}"/>
    <cellStyle name="Comma 20 2 2 3 4" xfId="6012" xr:uid="{B4A404B6-9085-43B2-A051-EC5817EF1CCC}"/>
    <cellStyle name="Comma 20 2 2 3 4 2" xfId="21422" xr:uid="{13ABCAC0-B1A0-4B14-9673-FE7EFC319B4A}"/>
    <cellStyle name="Comma 20 2 2 3 5" xfId="11155" xr:uid="{20F2EF64-3555-4003-B9B0-4119CABED616}"/>
    <cellStyle name="Comma 20 2 2 3 5 2" xfId="26565" xr:uid="{49C7B647-37EE-41CB-BD51-0EC9F480D7B2}"/>
    <cellStyle name="Comma 20 2 2 3 6" xfId="16296" xr:uid="{310D1778-F900-4244-AA2C-FB058A03BD67}"/>
    <cellStyle name="Comma 20 2 2 4" xfId="1506" xr:uid="{8AD56081-A8B7-447F-8B7D-75695D5C92A8}"/>
    <cellStyle name="Comma 20 2 2 4 2" xfId="4074" xr:uid="{4326C271-0F82-4D88-8F32-2790D8223568}"/>
    <cellStyle name="Comma 20 2 2 4 2 2" xfId="9200" xr:uid="{4866556A-C995-41E0-9BF2-65D4E632C2E5}"/>
    <cellStyle name="Comma 20 2 2 4 2 2 2" xfId="24610" xr:uid="{F9010156-5032-4906-978E-42EFB97740D1}"/>
    <cellStyle name="Comma 20 2 2 4 2 3" xfId="14343" xr:uid="{57E0D8DF-4AF2-44DE-BF1D-747BEDB3C69B}"/>
    <cellStyle name="Comma 20 2 2 4 2 3 2" xfId="29753" xr:uid="{2F2C7080-8E54-4383-B3C4-E287D7657A67}"/>
    <cellStyle name="Comma 20 2 2 4 2 4" xfId="19484" xr:uid="{4BA7A4AE-EE0A-4EEE-95FB-6F2F8BDF32C1}"/>
    <cellStyle name="Comma 20 2 2 4 3" xfId="6652" xr:uid="{C09C802D-E4D8-45CE-A673-D26030F3BB20}"/>
    <cellStyle name="Comma 20 2 2 4 3 2" xfId="22062" xr:uid="{AE36AB1B-00B1-4AEE-82D1-F9BE1E6CE1FF}"/>
    <cellStyle name="Comma 20 2 2 4 4" xfId="11795" xr:uid="{36513229-6C69-4E55-9F0F-9DA725B291FB}"/>
    <cellStyle name="Comma 20 2 2 4 4 2" xfId="27205" xr:uid="{733E4F9C-80FB-45B2-AA83-95620E10988A}"/>
    <cellStyle name="Comma 20 2 2 4 5" xfId="16936" xr:uid="{66FBB466-2695-45B7-BA86-6CFB4D7F2852}"/>
    <cellStyle name="Comma 20 2 2 5" xfId="2823" xr:uid="{346006AC-1A9F-49A4-B661-E97199246CAE}"/>
    <cellStyle name="Comma 20 2 2 5 2" xfId="7949" xr:uid="{2264CE34-56B9-4410-BA5A-A1E712923C29}"/>
    <cellStyle name="Comma 20 2 2 5 2 2" xfId="23359" xr:uid="{08389D26-F069-4ADB-B904-5FE01AA6CB7F}"/>
    <cellStyle name="Comma 20 2 2 5 3" xfId="13092" xr:uid="{EFE89A90-11CA-427F-9D79-3EF296E74747}"/>
    <cellStyle name="Comma 20 2 2 5 3 2" xfId="28502" xr:uid="{0D95FD50-9EFF-4185-BA73-661873D77481}"/>
    <cellStyle name="Comma 20 2 2 5 4" xfId="18233" xr:uid="{9F4E91C8-E7ED-4483-AAFE-D78C75EC4CC1}"/>
    <cellStyle name="Comma 20 2 2 6" xfId="5401" xr:uid="{BD4F2886-D4EE-44D0-906D-87CAFDD43D27}"/>
    <cellStyle name="Comma 20 2 2 6 2" xfId="20811" xr:uid="{681577D3-7FA3-4025-B2F9-2B4B5DCF2A35}"/>
    <cellStyle name="Comma 20 2 2 7" xfId="10544" xr:uid="{37F3C4BF-B245-499B-AEF7-34526CA329F1}"/>
    <cellStyle name="Comma 20 2 2 7 2" xfId="25954" xr:uid="{BEB0058C-CDAB-4D30-8B2F-C26C02EB92AC}"/>
    <cellStyle name="Comma 20 2 2 8" xfId="15685" xr:uid="{4E70F8A0-BC57-4D1A-A8F7-BAC543475950}"/>
    <cellStyle name="Comma 20 2 3" xfId="406" xr:uid="{3F890D58-F0F5-4D7E-BA49-3865E628B68C}"/>
    <cellStyle name="Comma 20 2 3 2" xfId="1018" xr:uid="{EAADF2A0-CC81-4BFE-B9DB-275337D6E54B}"/>
    <cellStyle name="Comma 20 2 3 2 2" xfId="2270" xr:uid="{47752912-EFDD-43AB-B5BD-1E6DE10BAF9C}"/>
    <cellStyle name="Comma 20 2 3 2 2 2" xfId="4838" xr:uid="{2C7C6254-A77A-4DC0-A7F8-CC237A91EB02}"/>
    <cellStyle name="Comma 20 2 3 2 2 2 2" xfId="9964" xr:uid="{8447E432-EE58-41D6-92C9-5A39973DC062}"/>
    <cellStyle name="Comma 20 2 3 2 2 2 2 2" xfId="25374" xr:uid="{FFBCF5DE-301F-43CA-88E4-702E0398D067}"/>
    <cellStyle name="Comma 20 2 3 2 2 2 3" xfId="15107" xr:uid="{3CD3D851-B8FE-468E-95E4-234B592401EF}"/>
    <cellStyle name="Comma 20 2 3 2 2 2 3 2" xfId="30517" xr:uid="{ED784C45-FF9F-40C8-ADAB-6382F4051E88}"/>
    <cellStyle name="Comma 20 2 3 2 2 2 4" xfId="20248" xr:uid="{5F1A8B1D-4D4A-4516-855E-10629E24A09A}"/>
    <cellStyle name="Comma 20 2 3 2 2 3" xfId="7416" xr:uid="{C2A8652F-1910-45DF-BA53-FAF5642171BD}"/>
    <cellStyle name="Comma 20 2 3 2 2 3 2" xfId="22826" xr:uid="{6FF1710B-2DAF-4EA1-A33B-CBA91B24FB1C}"/>
    <cellStyle name="Comma 20 2 3 2 2 4" xfId="12559" xr:uid="{330B4B43-299C-4C8D-8AF7-0510BBC30201}"/>
    <cellStyle name="Comma 20 2 3 2 2 4 2" xfId="27969" xr:uid="{0A6ADC98-F909-4E6D-B281-E9CEEB4BDDC2}"/>
    <cellStyle name="Comma 20 2 3 2 2 5" xfId="17700" xr:uid="{8659A4EC-303E-4597-951B-5FF5F4B7D0CF}"/>
    <cellStyle name="Comma 20 2 3 2 3" xfId="3587" xr:uid="{54E936E1-FB77-4D82-94CA-97C1144721FE}"/>
    <cellStyle name="Comma 20 2 3 2 3 2" xfId="8713" xr:uid="{B67A5451-2A3D-4B26-BB85-741302C0CBA4}"/>
    <cellStyle name="Comma 20 2 3 2 3 2 2" xfId="24123" xr:uid="{6CAB3A2A-9E76-4554-A15F-22705806F202}"/>
    <cellStyle name="Comma 20 2 3 2 3 3" xfId="13856" xr:uid="{C4E15CA0-3F96-4ACE-867B-DF2639BBFC53}"/>
    <cellStyle name="Comma 20 2 3 2 3 3 2" xfId="29266" xr:uid="{F52AF665-8176-4FAF-8CF6-5A6E861632F8}"/>
    <cellStyle name="Comma 20 2 3 2 3 4" xfId="18997" xr:uid="{DAD90B24-C3E5-402C-A48F-204DAEF5E923}"/>
    <cellStyle name="Comma 20 2 3 2 4" xfId="6165" xr:uid="{35D9A498-2A24-42AB-A611-64442E74C281}"/>
    <cellStyle name="Comma 20 2 3 2 4 2" xfId="21575" xr:uid="{70959FCE-2617-4189-8FA8-70130C26B92C}"/>
    <cellStyle name="Comma 20 2 3 2 5" xfId="11308" xr:uid="{44E89EFC-273E-4787-9DC3-CCD40FC7C0FE}"/>
    <cellStyle name="Comma 20 2 3 2 5 2" xfId="26718" xr:uid="{A3F203A9-C184-430B-A6AC-B24D2B2F160F}"/>
    <cellStyle name="Comma 20 2 3 2 6" xfId="16449" xr:uid="{67F589D1-8F5B-4510-865C-4217F688A3F2}"/>
    <cellStyle name="Comma 20 2 3 3" xfId="1659" xr:uid="{025B0727-C195-4C40-858D-66FC86897B0B}"/>
    <cellStyle name="Comma 20 2 3 3 2" xfId="4227" xr:uid="{BA97673D-9831-4D86-A336-A7C70AF24000}"/>
    <cellStyle name="Comma 20 2 3 3 2 2" xfId="9353" xr:uid="{A11B415E-27B2-44F6-98FB-EA7EE6C0574D}"/>
    <cellStyle name="Comma 20 2 3 3 2 2 2" xfId="24763" xr:uid="{DC865C2C-1190-4157-91A5-3F4B542B5A35}"/>
    <cellStyle name="Comma 20 2 3 3 2 3" xfId="14496" xr:uid="{C49CE67E-F27F-4EF2-86FD-D6689DD021C9}"/>
    <cellStyle name="Comma 20 2 3 3 2 3 2" xfId="29906" xr:uid="{68B001A5-3799-48EC-B482-6C03C3DD9E91}"/>
    <cellStyle name="Comma 20 2 3 3 2 4" xfId="19637" xr:uid="{B80977ED-CB0C-4B9E-8E16-8838FBA4BCD6}"/>
    <cellStyle name="Comma 20 2 3 3 3" xfId="6805" xr:uid="{6951207A-C7D5-453C-84BA-E508247CE46E}"/>
    <cellStyle name="Comma 20 2 3 3 3 2" xfId="22215" xr:uid="{54F85EB6-9B95-4130-ADAF-A8F1056A7F4C}"/>
    <cellStyle name="Comma 20 2 3 3 4" xfId="11948" xr:uid="{F7910C0C-2D57-4F33-AE3A-35E8A3585F31}"/>
    <cellStyle name="Comma 20 2 3 3 4 2" xfId="27358" xr:uid="{4D153BF8-FFF4-4502-9FD9-4390EDFEF1CF}"/>
    <cellStyle name="Comma 20 2 3 3 5" xfId="17089" xr:uid="{4A141541-D784-404B-BF8D-371115116655}"/>
    <cellStyle name="Comma 20 2 3 4" xfId="2976" xr:uid="{64D67BBB-356E-4BE5-AEF4-B31B7E11BEE9}"/>
    <cellStyle name="Comma 20 2 3 4 2" xfId="8102" xr:uid="{734C3211-A6FE-41D6-AB93-A94FE32FD589}"/>
    <cellStyle name="Comma 20 2 3 4 2 2" xfId="23512" xr:uid="{613B65D8-443E-41A9-B248-EC001FA4578E}"/>
    <cellStyle name="Comma 20 2 3 4 3" xfId="13245" xr:uid="{B0508017-8122-4D70-B412-146028A40E10}"/>
    <cellStyle name="Comma 20 2 3 4 3 2" xfId="28655" xr:uid="{6787879E-B18A-46B7-BE39-59120DFB12FC}"/>
    <cellStyle name="Comma 20 2 3 4 4" xfId="18386" xr:uid="{8C15C922-A3ED-4E76-861F-192975153055}"/>
    <cellStyle name="Comma 20 2 3 5" xfId="5554" xr:uid="{B2E7A468-5768-4BBB-886C-DA6D255A978D}"/>
    <cellStyle name="Comma 20 2 3 5 2" xfId="20964" xr:uid="{88D06977-71D2-42AA-A670-C0F943AF2C33}"/>
    <cellStyle name="Comma 20 2 3 6" xfId="10697" xr:uid="{8D3E7DA9-47F1-4A09-B79D-858D2730DA60}"/>
    <cellStyle name="Comma 20 2 3 6 2" xfId="26107" xr:uid="{FE27C701-84DD-4E41-BF93-0AA594A47B00}"/>
    <cellStyle name="Comma 20 2 3 7" xfId="15838" xr:uid="{1FE51034-B536-4FD6-956F-BDF78CA0FCC0}"/>
    <cellStyle name="Comma 20 2 4" xfId="723" xr:uid="{1717FA3A-74A0-42BA-9294-87E98AAAEB75}"/>
    <cellStyle name="Comma 20 2 4 2" xfId="1975" xr:uid="{840C41EA-52A2-4E03-9E17-77848AF2F551}"/>
    <cellStyle name="Comma 20 2 4 2 2" xfId="4543" xr:uid="{C2E41DE5-D2D3-468D-9EBF-51B516FBD74D}"/>
    <cellStyle name="Comma 20 2 4 2 2 2" xfId="9669" xr:uid="{997598DB-FFA8-4AA5-9538-91391115B7F5}"/>
    <cellStyle name="Comma 20 2 4 2 2 2 2" xfId="25079" xr:uid="{CE609F59-0DC7-4DE1-8F3D-F3FD9FAA0B7B}"/>
    <cellStyle name="Comma 20 2 4 2 2 3" xfId="14812" xr:uid="{02CFB909-BEF7-47BE-BF20-5E276970D83E}"/>
    <cellStyle name="Comma 20 2 4 2 2 3 2" xfId="30222" xr:uid="{910A50BB-D345-4E82-93AC-C033B377EF46}"/>
    <cellStyle name="Comma 20 2 4 2 2 4" xfId="19953" xr:uid="{6CCF832A-7C5E-4421-B22C-B75B3442FC12}"/>
    <cellStyle name="Comma 20 2 4 2 3" xfId="7121" xr:uid="{C6A11C39-E637-419F-A199-ED521BF5791E}"/>
    <cellStyle name="Comma 20 2 4 2 3 2" xfId="22531" xr:uid="{9BDB1931-719F-4525-B9F5-0DC4574EBEF0}"/>
    <cellStyle name="Comma 20 2 4 2 4" xfId="12264" xr:uid="{16B8C8B2-C372-4017-9344-A359E833D42A}"/>
    <cellStyle name="Comma 20 2 4 2 4 2" xfId="27674" xr:uid="{A7CB631C-BD04-4B52-A389-385A17A13BCF}"/>
    <cellStyle name="Comma 20 2 4 2 5" xfId="17405" xr:uid="{290E0EE4-8CFF-4641-9C60-90771536296E}"/>
    <cellStyle name="Comma 20 2 4 3" xfId="3292" xr:uid="{66AA6DAE-B579-44E6-82A0-EEAACFBE818D}"/>
    <cellStyle name="Comma 20 2 4 3 2" xfId="8418" xr:uid="{A96A12E8-ADBB-4EAB-820C-6A168BAF1B0B}"/>
    <cellStyle name="Comma 20 2 4 3 2 2" xfId="23828" xr:uid="{123C1357-CD7B-4857-BB96-4820E113DE05}"/>
    <cellStyle name="Comma 20 2 4 3 3" xfId="13561" xr:uid="{5C5F378B-A761-49A1-AC13-F27644977A04}"/>
    <cellStyle name="Comma 20 2 4 3 3 2" xfId="28971" xr:uid="{3DF89709-A554-4420-8A50-DFFBE53FC324}"/>
    <cellStyle name="Comma 20 2 4 3 4" xfId="18702" xr:uid="{92643CC2-22F7-4644-AD26-E7F122E34967}"/>
    <cellStyle name="Comma 20 2 4 4" xfId="5870" xr:uid="{72D111FF-D25B-4FEF-AF31-51D0F10FAE92}"/>
    <cellStyle name="Comma 20 2 4 4 2" xfId="21280" xr:uid="{B308902D-C8B7-41FA-96B3-48F74CBB0CBA}"/>
    <cellStyle name="Comma 20 2 4 5" xfId="11013" xr:uid="{B6C5BD9D-FFD3-4921-9FB4-B68324FF297F}"/>
    <cellStyle name="Comma 20 2 4 5 2" xfId="26423" xr:uid="{021FE1C2-BEB7-4A5F-B6D2-88C02B118371}"/>
    <cellStyle name="Comma 20 2 4 6" xfId="16154" xr:uid="{34F21B91-94EF-4608-B391-BFF67C9B9CE5}"/>
    <cellStyle name="Comma 20 2 5" xfId="1364" xr:uid="{21C1B398-704D-4774-A5E7-3BB90FCD1380}"/>
    <cellStyle name="Comma 20 2 5 2" xfId="3932" xr:uid="{77C3BB91-37F3-46F0-8788-7EDD6DB43451}"/>
    <cellStyle name="Comma 20 2 5 2 2" xfId="9058" xr:uid="{8580DAA0-9307-45BE-8246-C1D491A07307}"/>
    <cellStyle name="Comma 20 2 5 2 2 2" xfId="24468" xr:uid="{C2C00B6B-0128-4CCE-B9C6-489E28C61E96}"/>
    <cellStyle name="Comma 20 2 5 2 3" xfId="14201" xr:uid="{00A7EF00-1248-48DD-AD29-9B9ADD71065B}"/>
    <cellStyle name="Comma 20 2 5 2 3 2" xfId="29611" xr:uid="{1BE02924-A95E-497D-AA9F-22D0EE3270EA}"/>
    <cellStyle name="Comma 20 2 5 2 4" xfId="19342" xr:uid="{3FA864AA-601E-4A9B-AAC1-60C6028F9F1A}"/>
    <cellStyle name="Comma 20 2 5 3" xfId="6510" xr:uid="{36890D82-3548-4D4F-B434-AE6607EAA1A3}"/>
    <cellStyle name="Comma 20 2 5 3 2" xfId="21920" xr:uid="{1E49548C-E81C-443B-A30A-C89A82C3327C}"/>
    <cellStyle name="Comma 20 2 5 4" xfId="11653" xr:uid="{2A0E4E70-F356-4CDC-8572-E69E5615C8FA}"/>
    <cellStyle name="Comma 20 2 5 4 2" xfId="27063" xr:uid="{467EE724-A039-4256-866D-B85D89C7442B}"/>
    <cellStyle name="Comma 20 2 5 5" xfId="16794" xr:uid="{8D2445B0-5449-4167-8859-73BAFE553161}"/>
    <cellStyle name="Comma 20 2 6" xfId="2681" xr:uid="{005091FD-C211-4133-836D-D8BC9E25E555}"/>
    <cellStyle name="Comma 20 2 6 2" xfId="7807" xr:uid="{A2E20CAC-F7D3-4F86-8E31-F608D9DB6EDA}"/>
    <cellStyle name="Comma 20 2 6 2 2" xfId="23217" xr:uid="{8AF3DBCC-1599-4A25-A631-131FE090727F}"/>
    <cellStyle name="Comma 20 2 6 3" xfId="12950" xr:uid="{018B844C-1794-4EA3-9C43-35894AA27DB8}"/>
    <cellStyle name="Comma 20 2 6 3 2" xfId="28360" xr:uid="{73779816-D117-48D4-9774-A78E1FAFA3BE}"/>
    <cellStyle name="Comma 20 2 6 4" xfId="18091" xr:uid="{D03D44B5-5881-4F7C-B67F-DA168FA00013}"/>
    <cellStyle name="Comma 20 2 7" xfId="5259" xr:uid="{C23797BD-7386-47A6-A51B-C44AFAEC156B}"/>
    <cellStyle name="Comma 20 2 7 2" xfId="20669" xr:uid="{5ACCE666-21EF-4AB0-8A32-ACFA2484B302}"/>
    <cellStyle name="Comma 20 2 8" xfId="10402" xr:uid="{6F7C2B09-CC47-464D-B894-3879726793D1}"/>
    <cellStyle name="Comma 20 2 8 2" xfId="25812" xr:uid="{6EBFE501-E238-4AC6-A705-0096C531F97A}"/>
    <cellStyle name="Comma 20 2 9" xfId="15543" xr:uid="{75258D09-9D8C-4900-A7C7-110E8B8DCF05}"/>
    <cellStyle name="Comma 20 3" xfId="179" xr:uid="{1DDE2E6B-886C-44DA-B69D-137F54C196BE}"/>
    <cellStyle name="Comma 20 3 2" xfId="476" xr:uid="{22413F0E-D008-4CDA-9F54-7AB794794BDF}"/>
    <cellStyle name="Comma 20 3 2 2" xfId="1088" xr:uid="{1DB90303-4090-4133-A06B-923F92725F69}"/>
    <cellStyle name="Comma 20 3 2 2 2" xfId="2340" xr:uid="{C0B92609-433F-40FA-AFC0-ACB057730F67}"/>
    <cellStyle name="Comma 20 3 2 2 2 2" xfId="4908" xr:uid="{7C27EF0D-3EDC-416F-975F-2A5A5BC2E12F}"/>
    <cellStyle name="Comma 20 3 2 2 2 2 2" xfId="10034" xr:uid="{DB098336-0EA6-4323-9C74-D7121B0E5B27}"/>
    <cellStyle name="Comma 20 3 2 2 2 2 2 2" xfId="25444" xr:uid="{13670213-EA09-4F2A-99DC-5FB773DDB476}"/>
    <cellStyle name="Comma 20 3 2 2 2 2 3" xfId="15177" xr:uid="{DC6C5D15-7E36-40B0-8DB6-345C996D9FD1}"/>
    <cellStyle name="Comma 20 3 2 2 2 2 3 2" xfId="30587" xr:uid="{C257390F-FDBB-4741-A3ED-EF5EA5ECFC51}"/>
    <cellStyle name="Comma 20 3 2 2 2 2 4" xfId="20318" xr:uid="{39295424-C20D-46CE-AB67-35825E2C323D}"/>
    <cellStyle name="Comma 20 3 2 2 2 3" xfId="7486" xr:uid="{D17A56BD-93CF-44E1-9686-CDFC1B1BE868}"/>
    <cellStyle name="Comma 20 3 2 2 2 3 2" xfId="22896" xr:uid="{99376329-673C-4188-956D-68D75E6C5CA2}"/>
    <cellStyle name="Comma 20 3 2 2 2 4" xfId="12629" xr:uid="{C0B68B45-C253-4A91-B331-151614A864C4}"/>
    <cellStyle name="Comma 20 3 2 2 2 4 2" xfId="28039" xr:uid="{523060D0-E819-49CE-B45D-484BF10D7971}"/>
    <cellStyle name="Comma 20 3 2 2 2 5" xfId="17770" xr:uid="{A2868F01-E847-4864-9CBB-236C9F9EC304}"/>
    <cellStyle name="Comma 20 3 2 2 3" xfId="3657" xr:uid="{081C3699-1629-4FD4-9EA9-DF4040ECFB8A}"/>
    <cellStyle name="Comma 20 3 2 2 3 2" xfId="8783" xr:uid="{BD1177C3-1AA2-4FCA-AE7D-32DD05879472}"/>
    <cellStyle name="Comma 20 3 2 2 3 2 2" xfId="24193" xr:uid="{F389EB8A-0F27-48F4-9447-B97CD880FB40}"/>
    <cellStyle name="Comma 20 3 2 2 3 3" xfId="13926" xr:uid="{462E0D73-3086-4926-A058-A15EBE4B021A}"/>
    <cellStyle name="Comma 20 3 2 2 3 3 2" xfId="29336" xr:uid="{4B2E6565-0877-4C4E-8095-5E89CA43D396}"/>
    <cellStyle name="Comma 20 3 2 2 3 4" xfId="19067" xr:uid="{21F165EF-FC86-458E-AB4D-61055E915674}"/>
    <cellStyle name="Comma 20 3 2 2 4" xfId="6235" xr:uid="{FEE4296A-D348-463F-BDFF-47C3B342082E}"/>
    <cellStyle name="Comma 20 3 2 2 4 2" xfId="21645" xr:uid="{03A40BC2-C248-40AF-81F8-61010166B83F}"/>
    <cellStyle name="Comma 20 3 2 2 5" xfId="11378" xr:uid="{D8613491-190C-48EC-A06F-A86CDAA1E6CC}"/>
    <cellStyle name="Comma 20 3 2 2 5 2" xfId="26788" xr:uid="{172E2C16-2F25-4180-8C83-6C828260728B}"/>
    <cellStyle name="Comma 20 3 2 2 6" xfId="16519" xr:uid="{402CAB61-879C-44D0-A656-9957CA38FDE9}"/>
    <cellStyle name="Comma 20 3 2 3" xfId="1729" xr:uid="{41912D90-A16B-48A5-A783-5819330EDB82}"/>
    <cellStyle name="Comma 20 3 2 3 2" xfId="4297" xr:uid="{43307749-D344-45EE-9620-53F02BFB575A}"/>
    <cellStyle name="Comma 20 3 2 3 2 2" xfId="9423" xr:uid="{A8BB7D04-D7CC-4514-8B32-7CA4777A5438}"/>
    <cellStyle name="Comma 20 3 2 3 2 2 2" xfId="24833" xr:uid="{1C58485E-9DE2-4F0B-B477-51CDFD8D66A5}"/>
    <cellStyle name="Comma 20 3 2 3 2 3" xfId="14566" xr:uid="{262348CD-E494-4C63-BDF0-3F46E3EDDEFF}"/>
    <cellStyle name="Comma 20 3 2 3 2 3 2" xfId="29976" xr:uid="{05F3D966-35AD-48A1-886C-500A5BE61528}"/>
    <cellStyle name="Comma 20 3 2 3 2 4" xfId="19707" xr:uid="{05643494-F976-4B72-84D7-B1C61D9112CD}"/>
    <cellStyle name="Comma 20 3 2 3 3" xfId="6875" xr:uid="{D3432C55-2937-4DA6-BF15-5E3841975149}"/>
    <cellStyle name="Comma 20 3 2 3 3 2" xfId="22285" xr:uid="{58DC25E9-46C7-4EED-A3CE-3DD2EB1CBE23}"/>
    <cellStyle name="Comma 20 3 2 3 4" xfId="12018" xr:uid="{0A437738-8AC0-4085-B164-9F6B260126E7}"/>
    <cellStyle name="Comma 20 3 2 3 4 2" xfId="27428" xr:uid="{AB2645DA-F1A4-4B27-9163-1B9A2E5F297C}"/>
    <cellStyle name="Comma 20 3 2 3 5" xfId="17159" xr:uid="{3E260D22-C36C-4A23-B9F0-88C7E1CD2C7C}"/>
    <cellStyle name="Comma 20 3 2 4" xfId="3046" xr:uid="{43403AB8-7CF2-47D6-966B-838FFBF2695E}"/>
    <cellStyle name="Comma 20 3 2 4 2" xfId="8172" xr:uid="{2E93371F-CDE7-44BF-AB92-F2F88BED1135}"/>
    <cellStyle name="Comma 20 3 2 4 2 2" xfId="23582" xr:uid="{4CE0DCDC-5240-4C0F-AA4C-0B7CF2BC2342}"/>
    <cellStyle name="Comma 20 3 2 4 3" xfId="13315" xr:uid="{0331A54F-632C-4471-8C91-B7D2FF426E05}"/>
    <cellStyle name="Comma 20 3 2 4 3 2" xfId="28725" xr:uid="{DD968818-42EA-4731-9560-A7C8B925EE55}"/>
    <cellStyle name="Comma 20 3 2 4 4" xfId="18456" xr:uid="{61596DAD-7A0D-44C0-AE15-887A00A17305}"/>
    <cellStyle name="Comma 20 3 2 5" xfId="5624" xr:uid="{F11376A6-4AC7-4F0F-A839-817F3383FBE1}"/>
    <cellStyle name="Comma 20 3 2 5 2" xfId="21034" xr:uid="{5BAB6EC5-AAE1-4FD9-BBAB-A9090CE0C570}"/>
    <cellStyle name="Comma 20 3 2 6" xfId="10767" xr:uid="{C459E73A-86DC-4593-9F78-7EC71064646C}"/>
    <cellStyle name="Comma 20 3 2 6 2" xfId="26177" xr:uid="{8A3DAD12-4B0F-4ED3-B85E-8CCF7B5E30AF}"/>
    <cellStyle name="Comma 20 3 2 7" xfId="15908" xr:uid="{5C558500-C050-49E0-A7B8-54DE8D8CAE2C}"/>
    <cellStyle name="Comma 20 3 3" xfId="793" xr:uid="{4B587F6C-DD12-4EF3-AE2C-A5BB7039F954}"/>
    <cellStyle name="Comma 20 3 3 2" xfId="2045" xr:uid="{48222041-D082-4415-9097-6C0D3E601D42}"/>
    <cellStyle name="Comma 20 3 3 2 2" xfId="4613" xr:uid="{ED57B040-4AFF-4BE6-AF7E-C9993FFCA768}"/>
    <cellStyle name="Comma 20 3 3 2 2 2" xfId="9739" xr:uid="{800AE13B-200C-4BD5-A1C3-5260CC7CD4D9}"/>
    <cellStyle name="Comma 20 3 3 2 2 2 2" xfId="25149" xr:uid="{DF34237C-E989-4735-BF26-0729166E16A0}"/>
    <cellStyle name="Comma 20 3 3 2 2 3" xfId="14882" xr:uid="{9D89CE4C-B857-4635-9B56-AF5A6C9C5387}"/>
    <cellStyle name="Comma 20 3 3 2 2 3 2" xfId="30292" xr:uid="{5A83607E-731B-4AA3-B164-C441E6B9B89C}"/>
    <cellStyle name="Comma 20 3 3 2 2 4" xfId="20023" xr:uid="{8A3CDC87-ECB7-4C1D-B462-7CBE4042845D}"/>
    <cellStyle name="Comma 20 3 3 2 3" xfId="7191" xr:uid="{F4004B5F-4543-43AF-ACC2-3D9020A3C383}"/>
    <cellStyle name="Comma 20 3 3 2 3 2" xfId="22601" xr:uid="{0594B584-AAE4-4CB1-A5BA-2D73FAAC6FE9}"/>
    <cellStyle name="Comma 20 3 3 2 4" xfId="12334" xr:uid="{7C111AF4-3463-4AD5-851A-B11D8415AC68}"/>
    <cellStyle name="Comma 20 3 3 2 4 2" xfId="27744" xr:uid="{331A5807-58E6-4DCA-B7E9-07CF4CED4B8B}"/>
    <cellStyle name="Comma 20 3 3 2 5" xfId="17475" xr:uid="{CB471CE9-4177-4369-ADFB-B2592F8D558C}"/>
    <cellStyle name="Comma 20 3 3 3" xfId="3362" xr:uid="{0F783BBD-C3C9-4B75-933E-F00692BF30C3}"/>
    <cellStyle name="Comma 20 3 3 3 2" xfId="8488" xr:uid="{1509452E-4FEB-4ED3-997F-CFB36A051CB4}"/>
    <cellStyle name="Comma 20 3 3 3 2 2" xfId="23898" xr:uid="{307D3CC1-2DA1-42EE-AF38-293F2CA1CAC2}"/>
    <cellStyle name="Comma 20 3 3 3 3" xfId="13631" xr:uid="{7C4B4616-2D4B-4231-AEFC-6DF189B7C5F3}"/>
    <cellStyle name="Comma 20 3 3 3 3 2" xfId="29041" xr:uid="{062A312F-4CCB-468A-8111-BB2A1E7B312C}"/>
    <cellStyle name="Comma 20 3 3 3 4" xfId="18772" xr:uid="{8D5FEAC0-39FF-4AE0-A1FE-DED6F8D55576}"/>
    <cellStyle name="Comma 20 3 3 4" xfId="5940" xr:uid="{ED08168E-230C-45AD-94DB-808BE067107B}"/>
    <cellStyle name="Comma 20 3 3 4 2" xfId="21350" xr:uid="{0230FE28-8900-4F58-8F88-2D3C5ABA3504}"/>
    <cellStyle name="Comma 20 3 3 5" xfId="11083" xr:uid="{91918994-117C-469F-8166-58EDEAD83066}"/>
    <cellStyle name="Comma 20 3 3 5 2" xfId="26493" xr:uid="{2CC00D3E-4492-40FE-B743-F53A184375DA}"/>
    <cellStyle name="Comma 20 3 3 6" xfId="16224" xr:uid="{4847DC4A-7595-4C51-8F52-34A2AF635062}"/>
    <cellStyle name="Comma 20 3 4" xfId="1434" xr:uid="{B315EF60-99A4-46DC-93A8-5C20046D0D98}"/>
    <cellStyle name="Comma 20 3 4 2" xfId="4002" xr:uid="{616A6D7F-C515-4F84-9609-6FBA56681A2D}"/>
    <cellStyle name="Comma 20 3 4 2 2" xfId="9128" xr:uid="{D67F8B67-1551-4D37-8E3B-7676C9F3DE32}"/>
    <cellStyle name="Comma 20 3 4 2 2 2" xfId="24538" xr:uid="{30C64275-AD87-4A49-95E2-56BD6FC46B95}"/>
    <cellStyle name="Comma 20 3 4 2 3" xfId="14271" xr:uid="{53E580C3-A7A1-40C4-B487-2F1929C01E92}"/>
    <cellStyle name="Comma 20 3 4 2 3 2" xfId="29681" xr:uid="{C8B357CC-7C13-4346-BFFA-CA48DD76796D}"/>
    <cellStyle name="Comma 20 3 4 2 4" xfId="19412" xr:uid="{5BADEA5C-804B-4717-8DBA-71870B2FF5F3}"/>
    <cellStyle name="Comma 20 3 4 3" xfId="6580" xr:uid="{6CA0F0C9-698E-43A7-844D-1538A19FBF0A}"/>
    <cellStyle name="Comma 20 3 4 3 2" xfId="21990" xr:uid="{862ED925-0641-4360-9F75-183FEDA846B4}"/>
    <cellStyle name="Comma 20 3 4 4" xfId="11723" xr:uid="{F450A521-37A7-49E0-9208-BEBC94639913}"/>
    <cellStyle name="Comma 20 3 4 4 2" xfId="27133" xr:uid="{6E6DCA02-F47E-4DF7-8832-BE978C67EDBE}"/>
    <cellStyle name="Comma 20 3 4 5" xfId="16864" xr:uid="{6C79D4FD-6B12-4695-A367-396FE9C29353}"/>
    <cellStyle name="Comma 20 3 5" xfId="2751" xr:uid="{CD9E6BD6-BB6D-4F89-A85E-A84B561F137C}"/>
    <cellStyle name="Comma 20 3 5 2" xfId="7877" xr:uid="{609FA90D-B06F-4EF0-8B7A-16EFB2B5B4FB}"/>
    <cellStyle name="Comma 20 3 5 2 2" xfId="23287" xr:uid="{D4719CCC-9FC4-4631-B46F-0A21F2260410}"/>
    <cellStyle name="Comma 20 3 5 3" xfId="13020" xr:uid="{62D25508-978D-4CB0-8A66-EC9634DD08EE}"/>
    <cellStyle name="Comma 20 3 5 3 2" xfId="28430" xr:uid="{3A130446-52BC-4FE3-BA5F-C28856736493}"/>
    <cellStyle name="Comma 20 3 5 4" xfId="18161" xr:uid="{C7257279-1B76-429E-8AB9-40D7A205AA09}"/>
    <cellStyle name="Comma 20 3 6" xfId="5329" xr:uid="{731A0A64-9D13-4193-8B6F-B6C02C1B70BF}"/>
    <cellStyle name="Comma 20 3 6 2" xfId="20739" xr:uid="{440E19CD-2C80-4F9F-B3AD-D773467C58E9}"/>
    <cellStyle name="Comma 20 3 7" xfId="10472" xr:uid="{1CA308DA-7FF2-4E27-B7D9-286A2BB9C89D}"/>
    <cellStyle name="Comma 20 3 7 2" xfId="25882" xr:uid="{A6A4E98F-D49B-4FB8-A8A5-D92617330515}"/>
    <cellStyle name="Comma 20 3 8" xfId="15613" xr:uid="{EBADBB22-0E46-4A08-A503-8DB43DD343BB}"/>
    <cellStyle name="Comma 20 4" xfId="334" xr:uid="{96512EC8-2A89-4D29-9309-09B161B3B633}"/>
    <cellStyle name="Comma 20 4 2" xfId="946" xr:uid="{00DDDF89-C084-4740-926A-5F1ED131C971}"/>
    <cellStyle name="Comma 20 4 2 2" xfId="2198" xr:uid="{250F37FE-D047-424E-BBD4-FD8C1C369D98}"/>
    <cellStyle name="Comma 20 4 2 2 2" xfId="4766" xr:uid="{C57A98C1-4209-4608-A8F4-3DC352C2716A}"/>
    <cellStyle name="Comma 20 4 2 2 2 2" xfId="9892" xr:uid="{F6A3B3F8-8A41-46EE-918A-EE58D7140003}"/>
    <cellStyle name="Comma 20 4 2 2 2 2 2" xfId="25302" xr:uid="{AA2BF001-935C-4587-A283-4E24C2CB923E}"/>
    <cellStyle name="Comma 20 4 2 2 2 3" xfId="15035" xr:uid="{E7090784-B23A-4D31-8A24-4A4D2ECB7834}"/>
    <cellStyle name="Comma 20 4 2 2 2 3 2" xfId="30445" xr:uid="{808B3EF2-0C02-4C12-9CD6-D1D8E96AC775}"/>
    <cellStyle name="Comma 20 4 2 2 2 4" xfId="20176" xr:uid="{2BA14840-58B0-4BED-90B5-BFE9011AE706}"/>
    <cellStyle name="Comma 20 4 2 2 3" xfId="7344" xr:uid="{ABB7653D-F636-4728-87FE-3D54C3143457}"/>
    <cellStyle name="Comma 20 4 2 2 3 2" xfId="22754" xr:uid="{4BD5BBE7-4924-47AD-85E0-96E9F2433629}"/>
    <cellStyle name="Comma 20 4 2 2 4" xfId="12487" xr:uid="{CA3E6ACB-58F7-434D-8E37-F3641D345B0F}"/>
    <cellStyle name="Comma 20 4 2 2 4 2" xfId="27897" xr:uid="{970CB3E4-BFFB-477E-BE64-4C56872F08E6}"/>
    <cellStyle name="Comma 20 4 2 2 5" xfId="17628" xr:uid="{5A9C3366-CF4E-4A8A-AAA9-AA6063AAACEF}"/>
    <cellStyle name="Comma 20 4 2 3" xfId="3515" xr:uid="{2299FB52-AE51-4B8D-90CE-531D7E40A865}"/>
    <cellStyle name="Comma 20 4 2 3 2" xfId="8641" xr:uid="{D8F7B78D-EA41-4A7D-AD43-AE2937DEDEBF}"/>
    <cellStyle name="Comma 20 4 2 3 2 2" xfId="24051" xr:uid="{030A975E-A9CC-4219-A269-71DF8680E8B8}"/>
    <cellStyle name="Comma 20 4 2 3 3" xfId="13784" xr:uid="{CFE0A31C-ED29-4669-AC35-7270B450CA35}"/>
    <cellStyle name="Comma 20 4 2 3 3 2" xfId="29194" xr:uid="{92E4DAD0-5C0C-4238-9794-08EA45508F14}"/>
    <cellStyle name="Comma 20 4 2 3 4" xfId="18925" xr:uid="{8CE516AD-30DB-4994-83B6-B7CE14C7AA8D}"/>
    <cellStyle name="Comma 20 4 2 4" xfId="6093" xr:uid="{B58BC7A9-9527-4269-8AAE-EC6BB6DC2C36}"/>
    <cellStyle name="Comma 20 4 2 4 2" xfId="21503" xr:uid="{B85B5AA0-332A-4761-ADCF-46BE963ABE97}"/>
    <cellStyle name="Comma 20 4 2 5" xfId="11236" xr:uid="{02934372-5519-4C84-9437-428A94B5E737}"/>
    <cellStyle name="Comma 20 4 2 5 2" xfId="26646" xr:uid="{6D387367-45CC-4EEB-BCBD-5F1D8BDD47D4}"/>
    <cellStyle name="Comma 20 4 2 6" xfId="16377" xr:uid="{DCC21B5F-B9FB-42E1-99BD-C21CEB511D88}"/>
    <cellStyle name="Comma 20 4 3" xfId="1587" xr:uid="{C8F5FD4F-DFCC-4B27-AC98-59563E08B309}"/>
    <cellStyle name="Comma 20 4 3 2" xfId="4155" xr:uid="{606D56FD-1C62-4794-B9D4-EE4CF96074EF}"/>
    <cellStyle name="Comma 20 4 3 2 2" xfId="9281" xr:uid="{569C6343-3F9A-412B-9E35-104A1F724CEE}"/>
    <cellStyle name="Comma 20 4 3 2 2 2" xfId="24691" xr:uid="{A4A5D6F9-5F6D-4B41-BA21-7FC303C75398}"/>
    <cellStyle name="Comma 20 4 3 2 3" xfId="14424" xr:uid="{C2228915-F1A0-44D9-B739-3A94E82B6286}"/>
    <cellStyle name="Comma 20 4 3 2 3 2" xfId="29834" xr:uid="{5C5F6B7D-5C88-4EB6-8A87-F6EC1D1EC0B5}"/>
    <cellStyle name="Comma 20 4 3 2 4" xfId="19565" xr:uid="{4738C67D-2883-4B25-827F-EAA7B8EA3B5D}"/>
    <cellStyle name="Comma 20 4 3 3" xfId="6733" xr:uid="{B3E801DC-BE9B-4EAD-9360-8B600CDD6BCA}"/>
    <cellStyle name="Comma 20 4 3 3 2" xfId="22143" xr:uid="{A3E85607-65BE-4D24-B0FF-382252B1EEF8}"/>
    <cellStyle name="Comma 20 4 3 4" xfId="11876" xr:uid="{1983A33E-2829-4A4E-BC75-B2DAF6EF15F3}"/>
    <cellStyle name="Comma 20 4 3 4 2" xfId="27286" xr:uid="{DDE53CDD-B259-4CC3-9D9C-15842F476249}"/>
    <cellStyle name="Comma 20 4 3 5" xfId="17017" xr:uid="{D9029784-4AC0-4CF5-8E85-2804E84830D5}"/>
    <cellStyle name="Comma 20 4 4" xfId="2904" xr:uid="{9AB3182E-5977-42C2-9679-8EE7285A7208}"/>
    <cellStyle name="Comma 20 4 4 2" xfId="8030" xr:uid="{D5A46D00-8B63-456D-B814-412D9DDAB977}"/>
    <cellStyle name="Comma 20 4 4 2 2" xfId="23440" xr:uid="{63826013-1248-469F-AE16-C54ECEAAFB01}"/>
    <cellStyle name="Comma 20 4 4 3" xfId="13173" xr:uid="{6A4D8095-A009-4069-9B04-040AACFDE97A}"/>
    <cellStyle name="Comma 20 4 4 3 2" xfId="28583" xr:uid="{978382C0-C738-4B63-9737-F44B9AB8DDB8}"/>
    <cellStyle name="Comma 20 4 4 4" xfId="18314" xr:uid="{ACD29198-A1EF-4F4F-A599-EDD4B36056CD}"/>
    <cellStyle name="Comma 20 4 5" xfId="5482" xr:uid="{AD6877E3-3425-4BFD-BC03-940653ACE4BB}"/>
    <cellStyle name="Comma 20 4 5 2" xfId="20892" xr:uid="{BA00B498-1169-4466-B0D1-53C0B921C067}"/>
    <cellStyle name="Comma 20 4 6" xfId="10625" xr:uid="{8DAFCCD5-6B63-431F-85FB-A842D7960655}"/>
    <cellStyle name="Comma 20 4 6 2" xfId="26035" xr:uid="{93A02446-9C56-4D28-B521-CAEB80019CAA}"/>
    <cellStyle name="Comma 20 4 7" xfId="15766" xr:uid="{ABF40A26-8FEF-4847-ABBB-503FA6A8D2E4}"/>
    <cellStyle name="Comma 20 5" xfId="651" xr:uid="{6E398C7D-6093-4F8A-8320-BAFFC9410F13}"/>
    <cellStyle name="Comma 20 5 2" xfId="1903" xr:uid="{26B56A59-0CE1-45F0-9A15-D02F7ACB7F42}"/>
    <cellStyle name="Comma 20 5 2 2" xfId="4471" xr:uid="{0B614152-653F-4AFF-8A8D-44E3CFAF75C3}"/>
    <cellStyle name="Comma 20 5 2 2 2" xfId="9597" xr:uid="{43BF4878-1F3C-43D1-BF42-0E19E470E1D0}"/>
    <cellStyle name="Comma 20 5 2 2 2 2" xfId="25007" xr:uid="{7677DAA0-F86A-46EE-BDA6-9FB4D3F397C5}"/>
    <cellStyle name="Comma 20 5 2 2 3" xfId="14740" xr:uid="{54A537C5-8062-4E9E-9C8B-484CB3301598}"/>
    <cellStyle name="Comma 20 5 2 2 3 2" xfId="30150" xr:uid="{B102227B-9038-435C-B497-3AA539E8DFA0}"/>
    <cellStyle name="Comma 20 5 2 2 4" xfId="19881" xr:uid="{54D628CC-3D4D-4FDB-8126-7EFEF443AA44}"/>
    <cellStyle name="Comma 20 5 2 3" xfId="7049" xr:uid="{D5775B43-B578-4DD7-92B3-2CD71F3CB2A6}"/>
    <cellStyle name="Comma 20 5 2 3 2" xfId="22459" xr:uid="{F2BE30EB-66D2-4B97-850D-E35C0CDBB9F0}"/>
    <cellStyle name="Comma 20 5 2 4" xfId="12192" xr:uid="{48229858-B77A-4DF8-A044-C83AA350B452}"/>
    <cellStyle name="Comma 20 5 2 4 2" xfId="27602" xr:uid="{D8FAB2E9-8A69-43ED-8831-FB17E9179C5E}"/>
    <cellStyle name="Comma 20 5 2 5" xfId="17333" xr:uid="{735D2F70-08D2-476F-867C-9D7EFA074508}"/>
    <cellStyle name="Comma 20 5 3" xfId="3220" xr:uid="{9A2CCDB1-84BF-4F33-94B0-61B0A257609C}"/>
    <cellStyle name="Comma 20 5 3 2" xfId="8346" xr:uid="{B8CABEE2-BC5A-4FF6-9583-05E6241F532B}"/>
    <cellStyle name="Comma 20 5 3 2 2" xfId="23756" xr:uid="{DCBCCBCA-9B80-417B-AB9B-02A2A62C0025}"/>
    <cellStyle name="Comma 20 5 3 3" xfId="13489" xr:uid="{8EFB865D-4809-45B3-B6FC-DC6F9AA1322E}"/>
    <cellStyle name="Comma 20 5 3 3 2" xfId="28899" xr:uid="{AECC30CD-BBD7-46BB-8717-5C3CC2910D21}"/>
    <cellStyle name="Comma 20 5 3 4" xfId="18630" xr:uid="{EB29BDF5-181A-4AC7-9CA3-90B3DBFD39BA}"/>
    <cellStyle name="Comma 20 5 4" xfId="5798" xr:uid="{220B0FE0-CE87-4951-9ECC-3A2688E1C1EC}"/>
    <cellStyle name="Comma 20 5 4 2" xfId="21208" xr:uid="{F88C0B8A-C2EB-406D-B6BE-C5B3C00BC92A}"/>
    <cellStyle name="Comma 20 5 5" xfId="10941" xr:uid="{DDB29FB5-5FEE-47FF-9F43-26E6B1DA72F6}"/>
    <cellStyle name="Comma 20 5 5 2" xfId="26351" xr:uid="{7D0C7418-331F-4B98-B7B6-B6DD78A84326}"/>
    <cellStyle name="Comma 20 5 6" xfId="16082" xr:uid="{7F5C2147-90D2-4B4E-B6CE-63669624395A}"/>
    <cellStyle name="Comma 20 6" xfId="1292" xr:uid="{7B59142E-C71B-4320-9431-5B1A82826B30}"/>
    <cellStyle name="Comma 20 6 2" xfId="3860" xr:uid="{C85D4E79-856E-4897-A3DC-CA39D7AB1A32}"/>
    <cellStyle name="Comma 20 6 2 2" xfId="8986" xr:uid="{90AD79A5-70BD-4F11-ABF1-FEE82612E083}"/>
    <cellStyle name="Comma 20 6 2 2 2" xfId="24396" xr:uid="{44D571D3-572E-4A81-A243-14BC54B765A3}"/>
    <cellStyle name="Comma 20 6 2 3" xfId="14129" xr:uid="{41519D7A-097E-48D3-8EF1-CE516B29D7F5}"/>
    <cellStyle name="Comma 20 6 2 3 2" xfId="29539" xr:uid="{245AB417-150F-45B9-BA0F-63C6D79CC6CC}"/>
    <cellStyle name="Comma 20 6 2 4" xfId="19270" xr:uid="{FE255666-6B66-4701-97B3-51DF36ED2EE5}"/>
    <cellStyle name="Comma 20 6 3" xfId="6438" xr:uid="{4A4F0489-2B82-470B-84E6-57FF31B77486}"/>
    <cellStyle name="Comma 20 6 3 2" xfId="21848" xr:uid="{EE94713B-82F0-4CC9-875E-88BB6AD17795}"/>
    <cellStyle name="Comma 20 6 4" xfId="11581" xr:uid="{60DCD0F8-4499-4E5E-8C54-A9FD0EA5BFC5}"/>
    <cellStyle name="Comma 20 6 4 2" xfId="26991" xr:uid="{15EBC962-CFF8-4BCD-BFE2-1FB62C8E3FF0}"/>
    <cellStyle name="Comma 20 6 5" xfId="16722" xr:uid="{1361AB3A-1955-47A8-A059-EBD3F2FA00EA}"/>
    <cellStyle name="Comma 20 7" xfId="2610" xr:uid="{D189D01D-C2DF-4B75-BD90-12E8649F34C0}"/>
    <cellStyle name="Comma 20 7 2" xfId="7736" xr:uid="{D99E68ED-FDEA-4C96-A61A-82D7446D3210}"/>
    <cellStyle name="Comma 20 7 2 2" xfId="23146" xr:uid="{AFCE0886-CD35-4F85-B8B6-17E3D102DD1D}"/>
    <cellStyle name="Comma 20 7 3" xfId="12879" xr:uid="{6E826F7E-1885-420D-A28B-6107B75348E0}"/>
    <cellStyle name="Comma 20 7 3 2" xfId="28289" xr:uid="{EF1A7DD9-9653-46F9-A986-CA4BB07CE571}"/>
    <cellStyle name="Comma 20 7 4" xfId="18020" xr:uid="{CF0610A8-90D6-4F02-BF54-6A0F6BCB45B4}"/>
    <cellStyle name="Comma 20 8" xfId="5188" xr:uid="{2B680A97-A898-4D95-B1CB-132B4F0A5C00}"/>
    <cellStyle name="Comma 20 8 2" xfId="20598" xr:uid="{CF766AFB-B84B-4F8F-82A3-BB5473DC3F37}"/>
    <cellStyle name="Comma 20 9" xfId="10331" xr:uid="{10F70365-DE7C-4FD1-809D-B66ED39CEB54}"/>
    <cellStyle name="Comma 20 9 2" xfId="25741" xr:uid="{A8C2C8F9-0A85-4654-B9D2-0FEB0D168CC6}"/>
    <cellStyle name="Comma 21" xfId="58" xr:uid="{FB38CD4A-7003-4578-9CC7-5379CBB24538}"/>
    <cellStyle name="Comma 21 10" xfId="15500" xr:uid="{28DFF868-5115-4D8A-A62D-66FC0E268759}"/>
    <cellStyle name="Comma 21 2" xfId="137" xr:uid="{53BDFE47-7E0F-4E4D-B4F8-E637ABF89FE2}"/>
    <cellStyle name="Comma 21 2 2" xfId="280" xr:uid="{A4B0D30D-8A17-44FC-A0CE-EA2C5B5BB233}"/>
    <cellStyle name="Comma 21 2 2 2" xfId="576" xr:uid="{302D0DF3-CCBC-498C-9956-1F9CEEEB1EC7}"/>
    <cellStyle name="Comma 21 2 2 2 2" xfId="1188" xr:uid="{8EE1C3CA-35C8-42CC-93D3-44DA968959C5}"/>
    <cellStyle name="Comma 21 2 2 2 2 2" xfId="2440" xr:uid="{A7DB4CE3-5483-44FE-A154-5724AA9646F5}"/>
    <cellStyle name="Comma 21 2 2 2 2 2 2" xfId="5008" xr:uid="{E044126D-0533-4DDB-B819-5880699BDCF0}"/>
    <cellStyle name="Comma 21 2 2 2 2 2 2 2" xfId="10134" xr:uid="{DBBA2560-84B8-4BED-9C62-3E784F27E296}"/>
    <cellStyle name="Comma 21 2 2 2 2 2 2 2 2" xfId="25544" xr:uid="{5DD05048-86B9-4536-AE5D-DA47D7FF4A69}"/>
    <cellStyle name="Comma 21 2 2 2 2 2 2 3" xfId="15277" xr:uid="{C379F7FC-F961-4F55-96CA-B89DB998C430}"/>
    <cellStyle name="Comma 21 2 2 2 2 2 2 3 2" xfId="30687" xr:uid="{7BE12E74-7550-486C-A664-3321F4A97764}"/>
    <cellStyle name="Comma 21 2 2 2 2 2 2 4" xfId="20418" xr:uid="{01C62CB0-0E2F-4825-A992-BA84D9955603}"/>
    <cellStyle name="Comma 21 2 2 2 2 2 3" xfId="7586" xr:uid="{CA70BF46-B5E8-46D5-A6E3-4EAADFABE7E5}"/>
    <cellStyle name="Comma 21 2 2 2 2 2 3 2" xfId="22996" xr:uid="{E468B268-85DA-4FDE-8F22-80DF07D76757}"/>
    <cellStyle name="Comma 21 2 2 2 2 2 4" xfId="12729" xr:uid="{5492BC57-CF3F-45F7-A71D-D97CE32AAADB}"/>
    <cellStyle name="Comma 21 2 2 2 2 2 4 2" xfId="28139" xr:uid="{AA918539-D74A-434F-AC42-4DE532BD56E9}"/>
    <cellStyle name="Comma 21 2 2 2 2 2 5" xfId="17870" xr:uid="{7255CE43-6F5D-4E08-A741-86A8FC7E7D29}"/>
    <cellStyle name="Comma 21 2 2 2 2 3" xfId="3757" xr:uid="{B314DFDC-6B68-45DC-AEFC-BB73D6430E10}"/>
    <cellStyle name="Comma 21 2 2 2 2 3 2" xfId="8883" xr:uid="{56BABDF0-1BAB-488B-A943-C6A0E5FAD63E}"/>
    <cellStyle name="Comma 21 2 2 2 2 3 2 2" xfId="24293" xr:uid="{63D2213F-AEC9-4E25-9834-BAEE944CE72D}"/>
    <cellStyle name="Comma 21 2 2 2 2 3 3" xfId="14026" xr:uid="{4C89842A-E3AE-421F-8DC5-F2A646FA04D6}"/>
    <cellStyle name="Comma 21 2 2 2 2 3 3 2" xfId="29436" xr:uid="{6AB22883-578D-49C5-98B4-B6F726E40A31}"/>
    <cellStyle name="Comma 21 2 2 2 2 3 4" xfId="19167" xr:uid="{E664E533-D446-4789-9D96-CC3BF82285BD}"/>
    <cellStyle name="Comma 21 2 2 2 2 4" xfId="6335" xr:uid="{24CE160D-3BF0-41FC-B802-C48121212DC0}"/>
    <cellStyle name="Comma 21 2 2 2 2 4 2" xfId="21745" xr:uid="{E36E99F6-03F6-4B21-A0D8-1F148A069F26}"/>
    <cellStyle name="Comma 21 2 2 2 2 5" xfId="11478" xr:uid="{B5FAFBB8-785B-41D0-B5EF-D602DEAC4882}"/>
    <cellStyle name="Comma 21 2 2 2 2 5 2" xfId="26888" xr:uid="{9FD7C0EF-29E4-4B46-876F-5C6343036269}"/>
    <cellStyle name="Comma 21 2 2 2 2 6" xfId="16619" xr:uid="{0A9704C3-962A-4F19-B22C-4BF58A70417D}"/>
    <cellStyle name="Comma 21 2 2 2 3" xfId="1829" xr:uid="{DDF2198C-2053-4C7E-97A9-3F6AAAC67C27}"/>
    <cellStyle name="Comma 21 2 2 2 3 2" xfId="4397" xr:uid="{DE964CB6-0E89-47C6-ABD1-3C4A471E0E6E}"/>
    <cellStyle name="Comma 21 2 2 2 3 2 2" xfId="9523" xr:uid="{0406E07B-2299-4D19-B410-8421DE7EC016}"/>
    <cellStyle name="Comma 21 2 2 2 3 2 2 2" xfId="24933" xr:uid="{78137B61-C15D-48CE-8BD9-B55DAED706C4}"/>
    <cellStyle name="Comma 21 2 2 2 3 2 3" xfId="14666" xr:uid="{FF2CFCEF-DF4B-466A-862F-18E783A86C08}"/>
    <cellStyle name="Comma 21 2 2 2 3 2 3 2" xfId="30076" xr:uid="{48EF7657-47D2-4F8D-B9E6-18B551791A54}"/>
    <cellStyle name="Comma 21 2 2 2 3 2 4" xfId="19807" xr:uid="{1FBC72CB-EAA9-4193-8664-30498318DF4E}"/>
    <cellStyle name="Comma 21 2 2 2 3 3" xfId="6975" xr:uid="{48ABE557-8343-46A7-BB8B-16501A4F6B9D}"/>
    <cellStyle name="Comma 21 2 2 2 3 3 2" xfId="22385" xr:uid="{38739647-14BD-4C16-B85A-368C34644F56}"/>
    <cellStyle name="Comma 21 2 2 2 3 4" xfId="12118" xr:uid="{A6397181-8244-4069-AFC7-D3DECF265EE5}"/>
    <cellStyle name="Comma 21 2 2 2 3 4 2" xfId="27528" xr:uid="{4C2390CC-0A41-4BFB-8F5F-2593AC972740}"/>
    <cellStyle name="Comma 21 2 2 2 3 5" xfId="17259" xr:uid="{26634909-C887-4989-823F-76BF08CDA313}"/>
    <cellStyle name="Comma 21 2 2 2 4" xfId="3146" xr:uid="{67301857-AE2C-4140-B24F-73BF7CBAA09B}"/>
    <cellStyle name="Comma 21 2 2 2 4 2" xfId="8272" xr:uid="{E2765590-0807-437E-82E3-A53844C2082E}"/>
    <cellStyle name="Comma 21 2 2 2 4 2 2" xfId="23682" xr:uid="{F071AD57-A371-4C43-9538-93B7FB441C5E}"/>
    <cellStyle name="Comma 21 2 2 2 4 3" xfId="13415" xr:uid="{F71614E0-078E-4A32-8561-B776BA0525C8}"/>
    <cellStyle name="Comma 21 2 2 2 4 3 2" xfId="28825" xr:uid="{DE96B3F4-8160-4626-B358-683639F0FC2E}"/>
    <cellStyle name="Comma 21 2 2 2 4 4" xfId="18556" xr:uid="{8423555B-B660-4377-A38F-82AE4889A636}"/>
    <cellStyle name="Comma 21 2 2 2 5" xfId="5724" xr:uid="{33D83033-A96E-4A35-B084-B98C6B813095}"/>
    <cellStyle name="Comma 21 2 2 2 5 2" xfId="21134" xr:uid="{B03DEFF2-5590-4CA2-A75F-E8200ADE8983}"/>
    <cellStyle name="Comma 21 2 2 2 6" xfId="10867" xr:uid="{2764DABF-157E-48F5-927B-EAC57E4B1A87}"/>
    <cellStyle name="Comma 21 2 2 2 6 2" xfId="26277" xr:uid="{9EA2B4A6-72FD-49A3-8405-F31E141984E9}"/>
    <cellStyle name="Comma 21 2 2 2 7" xfId="16008" xr:uid="{E8C42201-2E7A-41A3-AD23-982B456B0194}"/>
    <cellStyle name="Comma 21 2 2 3" xfId="893" xr:uid="{1C8D4A5F-1E36-4609-8E29-BF7727D55724}"/>
    <cellStyle name="Comma 21 2 2 3 2" xfId="2145" xr:uid="{1E0C63D4-75EB-4389-9F41-4E22E0DEF481}"/>
    <cellStyle name="Comma 21 2 2 3 2 2" xfId="4713" xr:uid="{C265305D-76DE-4A7C-820E-2BD8DF58466E}"/>
    <cellStyle name="Comma 21 2 2 3 2 2 2" xfId="9839" xr:uid="{65A18119-B9D5-4B04-A600-1C05216AC959}"/>
    <cellStyle name="Comma 21 2 2 3 2 2 2 2" xfId="25249" xr:uid="{5A33B3F9-8976-4415-9EA8-793BAD818E30}"/>
    <cellStyle name="Comma 21 2 2 3 2 2 3" xfId="14982" xr:uid="{1F703CCE-9DE2-4C1B-880A-37A7CE03C2EC}"/>
    <cellStyle name="Comma 21 2 2 3 2 2 3 2" xfId="30392" xr:uid="{29B922BE-1F6B-4E22-894B-080603B0D410}"/>
    <cellStyle name="Comma 21 2 2 3 2 2 4" xfId="20123" xr:uid="{7BFDDBB2-59BD-4193-9933-E42EB5ED91FC}"/>
    <cellStyle name="Comma 21 2 2 3 2 3" xfId="7291" xr:uid="{AF9F1F21-2CBB-4286-9083-5BD60B622285}"/>
    <cellStyle name="Comma 21 2 2 3 2 3 2" xfId="22701" xr:uid="{7444B00D-8E84-48D8-914C-A69934B005CE}"/>
    <cellStyle name="Comma 21 2 2 3 2 4" xfId="12434" xr:uid="{50132284-D56B-4C36-8E43-51E793531F39}"/>
    <cellStyle name="Comma 21 2 2 3 2 4 2" xfId="27844" xr:uid="{4E0616F7-62CE-44DE-B8C6-961F649C3F14}"/>
    <cellStyle name="Comma 21 2 2 3 2 5" xfId="17575" xr:uid="{D6652C75-77B6-4DC6-9A51-A09C2F89802E}"/>
    <cellStyle name="Comma 21 2 2 3 3" xfId="3462" xr:uid="{C46D9BBA-2E74-48D2-AB65-F73E09F31B84}"/>
    <cellStyle name="Comma 21 2 2 3 3 2" xfId="8588" xr:uid="{35B7722F-439B-4E41-9E6F-B0A4F93505FB}"/>
    <cellStyle name="Comma 21 2 2 3 3 2 2" xfId="23998" xr:uid="{109A0CA9-DB79-4BFD-921F-1710A5AE575B}"/>
    <cellStyle name="Comma 21 2 2 3 3 3" xfId="13731" xr:uid="{D7662495-7730-4153-8533-0DE4375892CB}"/>
    <cellStyle name="Comma 21 2 2 3 3 3 2" xfId="29141" xr:uid="{292A2AC5-5A61-4ED2-B20D-851792955F50}"/>
    <cellStyle name="Comma 21 2 2 3 3 4" xfId="18872" xr:uid="{DBB101D1-35EA-43CE-BB75-D87643DEC3A0}"/>
    <cellStyle name="Comma 21 2 2 3 4" xfId="6040" xr:uid="{FA143607-52C9-4C1B-A080-72D503A1F131}"/>
    <cellStyle name="Comma 21 2 2 3 4 2" xfId="21450" xr:uid="{40F774A6-AEDB-42EB-8B1B-D2C51F876DDE}"/>
    <cellStyle name="Comma 21 2 2 3 5" xfId="11183" xr:uid="{EBB61325-FA72-432D-A950-8BBA2D175924}"/>
    <cellStyle name="Comma 21 2 2 3 5 2" xfId="26593" xr:uid="{D65536FA-6646-45CB-BB93-46F05FC060DB}"/>
    <cellStyle name="Comma 21 2 2 3 6" xfId="16324" xr:uid="{8A68C42A-C434-4DB3-83F0-43B1A77635D9}"/>
    <cellStyle name="Comma 21 2 2 4" xfId="1534" xr:uid="{46949BCF-7B1F-44E2-944B-F0F675AED0C7}"/>
    <cellStyle name="Comma 21 2 2 4 2" xfId="4102" xr:uid="{0A3DC163-D8E2-4AA4-AE30-490246247AD1}"/>
    <cellStyle name="Comma 21 2 2 4 2 2" xfId="9228" xr:uid="{07397FEC-EA76-4682-BC07-A12E83F3D64A}"/>
    <cellStyle name="Comma 21 2 2 4 2 2 2" xfId="24638" xr:uid="{B46E2E18-9D20-4635-B760-C7B8D81650CD}"/>
    <cellStyle name="Comma 21 2 2 4 2 3" xfId="14371" xr:uid="{902AB0EE-8102-40FC-88EF-6F9C16396DE1}"/>
    <cellStyle name="Comma 21 2 2 4 2 3 2" xfId="29781" xr:uid="{35051095-E596-4510-AAF5-7B96CC964BE4}"/>
    <cellStyle name="Comma 21 2 2 4 2 4" xfId="19512" xr:uid="{5F9B6049-626F-4333-8916-CDEB8B4917CC}"/>
    <cellStyle name="Comma 21 2 2 4 3" xfId="6680" xr:uid="{2D568D17-1005-40C8-BBE3-03DB3599EBA9}"/>
    <cellStyle name="Comma 21 2 2 4 3 2" xfId="22090" xr:uid="{10DC9DBA-A687-4D5E-B138-8DE452A1FF39}"/>
    <cellStyle name="Comma 21 2 2 4 4" xfId="11823" xr:uid="{41531386-EF2E-4D5B-9F3F-AF8714C5F5CF}"/>
    <cellStyle name="Comma 21 2 2 4 4 2" xfId="27233" xr:uid="{57178F98-B03F-471C-96D5-F2AC94C550F9}"/>
    <cellStyle name="Comma 21 2 2 4 5" xfId="16964" xr:uid="{0B61B293-5F1C-4F9A-9961-548869F3B897}"/>
    <cellStyle name="Comma 21 2 2 5" xfId="2851" xr:uid="{9C0B5816-2A1E-4A3E-B8BB-E981F211C0F2}"/>
    <cellStyle name="Comma 21 2 2 5 2" xfId="7977" xr:uid="{F7515439-60AE-428D-B6F0-EEF50EE783CD}"/>
    <cellStyle name="Comma 21 2 2 5 2 2" xfId="23387" xr:uid="{87C7A07E-D8B7-4389-B6D2-3ACD3CA7D1C8}"/>
    <cellStyle name="Comma 21 2 2 5 3" xfId="13120" xr:uid="{FA2F10DD-25ED-4046-8AF8-FF1045A9939E}"/>
    <cellStyle name="Comma 21 2 2 5 3 2" xfId="28530" xr:uid="{657247B4-D6F8-43A0-8D02-4490BBFB67CB}"/>
    <cellStyle name="Comma 21 2 2 5 4" xfId="18261" xr:uid="{2490BF53-F97C-4326-87E2-8E09AD498CD3}"/>
    <cellStyle name="Comma 21 2 2 6" xfId="5429" xr:uid="{236DA455-6D6E-47B2-AEA7-8FF8F0B3E338}"/>
    <cellStyle name="Comma 21 2 2 6 2" xfId="20839" xr:uid="{6408623E-7765-463B-B60A-8BA32F979816}"/>
    <cellStyle name="Comma 21 2 2 7" xfId="10572" xr:uid="{8139FD95-0203-4055-84B1-CEE2C9719AD2}"/>
    <cellStyle name="Comma 21 2 2 7 2" xfId="25982" xr:uid="{4C92A9C8-E572-4D91-88F0-D331E8F7A89F}"/>
    <cellStyle name="Comma 21 2 2 8" xfId="15713" xr:uid="{28C36EA2-7B1A-448D-B0FD-6491ADDB6593}"/>
    <cellStyle name="Comma 21 2 3" xfId="434" xr:uid="{E41B30AD-A678-461D-B254-A7142A25DEAC}"/>
    <cellStyle name="Comma 21 2 3 2" xfId="1046" xr:uid="{226AA0D5-641D-43DE-AE40-DE780E4673BF}"/>
    <cellStyle name="Comma 21 2 3 2 2" xfId="2298" xr:uid="{89CD1671-237D-407C-9F5F-D55DF92CFAC0}"/>
    <cellStyle name="Comma 21 2 3 2 2 2" xfId="4866" xr:uid="{53B5143D-588D-4B3E-A66B-CFFCFAEADDC7}"/>
    <cellStyle name="Comma 21 2 3 2 2 2 2" xfId="9992" xr:uid="{A7BE44E1-4997-4F4E-B343-CDE82D8F10C7}"/>
    <cellStyle name="Comma 21 2 3 2 2 2 2 2" xfId="25402" xr:uid="{4C4A6AFF-B223-49F4-81DD-55A00E6D11FA}"/>
    <cellStyle name="Comma 21 2 3 2 2 2 3" xfId="15135" xr:uid="{09EC308D-1CE1-49AB-92BC-9A4B34640EB9}"/>
    <cellStyle name="Comma 21 2 3 2 2 2 3 2" xfId="30545" xr:uid="{F47812E0-AEB2-4B4B-A8BC-2892ED0A2265}"/>
    <cellStyle name="Comma 21 2 3 2 2 2 4" xfId="20276" xr:uid="{F1EB70F7-C553-4EB3-8072-43C5B4E64829}"/>
    <cellStyle name="Comma 21 2 3 2 2 3" xfId="7444" xr:uid="{EAF8F9EB-8B2F-4737-9F41-A366F438F8D8}"/>
    <cellStyle name="Comma 21 2 3 2 2 3 2" xfId="22854" xr:uid="{82EA36F1-A019-4647-B83C-D7E30ECAACA4}"/>
    <cellStyle name="Comma 21 2 3 2 2 4" xfId="12587" xr:uid="{92939158-9FE3-4BEB-9D5C-D5F2F110ADCA}"/>
    <cellStyle name="Comma 21 2 3 2 2 4 2" xfId="27997" xr:uid="{F205E897-E32E-4C6A-A83A-45145BAA1EE6}"/>
    <cellStyle name="Comma 21 2 3 2 2 5" xfId="17728" xr:uid="{EB0867A2-9D98-432E-AF0A-CA738981D157}"/>
    <cellStyle name="Comma 21 2 3 2 3" xfId="3615" xr:uid="{F1B30F94-2BB4-4EA1-8BC8-F008740D1487}"/>
    <cellStyle name="Comma 21 2 3 2 3 2" xfId="8741" xr:uid="{6DBA1F81-FF34-4025-90FB-D8085FC747CA}"/>
    <cellStyle name="Comma 21 2 3 2 3 2 2" xfId="24151" xr:uid="{5A93E11A-9DAF-4DD6-B0B2-CFDB99E4CC81}"/>
    <cellStyle name="Comma 21 2 3 2 3 3" xfId="13884" xr:uid="{4F68C339-C3D1-480C-ABC0-18ED3EF4B796}"/>
    <cellStyle name="Comma 21 2 3 2 3 3 2" xfId="29294" xr:uid="{32FA20FF-6E25-4894-AE7F-0BD4F90A3AAE}"/>
    <cellStyle name="Comma 21 2 3 2 3 4" xfId="19025" xr:uid="{AB8919BE-AF7E-4A6F-9155-19E27BF3EFEE}"/>
    <cellStyle name="Comma 21 2 3 2 4" xfId="6193" xr:uid="{452B5156-02D0-4E53-9024-05508C36F7F5}"/>
    <cellStyle name="Comma 21 2 3 2 4 2" xfId="21603" xr:uid="{1126158F-6549-4048-B43B-B26C8EFA8623}"/>
    <cellStyle name="Comma 21 2 3 2 5" xfId="11336" xr:uid="{B7F12246-40AB-4BA1-8DB1-5B48CB162D68}"/>
    <cellStyle name="Comma 21 2 3 2 5 2" xfId="26746" xr:uid="{A96691B2-2E28-4050-BA8A-65CA89645331}"/>
    <cellStyle name="Comma 21 2 3 2 6" xfId="16477" xr:uid="{81A492A2-6367-4B94-AE53-842A3A774C48}"/>
    <cellStyle name="Comma 21 2 3 3" xfId="1687" xr:uid="{A27EDB54-53B5-46F1-A182-C42541B7DF4E}"/>
    <cellStyle name="Comma 21 2 3 3 2" xfId="4255" xr:uid="{1ABE6F3E-B2F5-4C04-A966-22449A53C160}"/>
    <cellStyle name="Comma 21 2 3 3 2 2" xfId="9381" xr:uid="{06DFAC5F-0A26-4862-ABBB-7431CA00C1A8}"/>
    <cellStyle name="Comma 21 2 3 3 2 2 2" xfId="24791" xr:uid="{56E19C1D-2704-4FBA-93EF-038C00E77A55}"/>
    <cellStyle name="Comma 21 2 3 3 2 3" xfId="14524" xr:uid="{BE34887E-CF1C-4A14-A559-0A010CF70C99}"/>
    <cellStyle name="Comma 21 2 3 3 2 3 2" xfId="29934" xr:uid="{CDB2BE0F-C722-4388-9284-D8B174FB2D56}"/>
    <cellStyle name="Comma 21 2 3 3 2 4" xfId="19665" xr:uid="{80EBCE3B-C02C-473B-86BE-CB574EB0BF77}"/>
    <cellStyle name="Comma 21 2 3 3 3" xfId="6833" xr:uid="{4A2B7529-D43C-4F9E-929F-EB584D0B8678}"/>
    <cellStyle name="Comma 21 2 3 3 3 2" xfId="22243" xr:uid="{C041340F-ECCF-4A87-B46F-5E98595EBAF8}"/>
    <cellStyle name="Comma 21 2 3 3 4" xfId="11976" xr:uid="{74E88FA4-7C24-4891-9017-8AC4B53942D2}"/>
    <cellStyle name="Comma 21 2 3 3 4 2" xfId="27386" xr:uid="{8C4E3B62-7671-46F2-B77A-92A0A71EC4F7}"/>
    <cellStyle name="Comma 21 2 3 3 5" xfId="17117" xr:uid="{0707ED8E-CC0D-49A3-BEB2-4E1089C38E5D}"/>
    <cellStyle name="Comma 21 2 3 4" xfId="3004" xr:uid="{234A96EC-B436-4BB9-92E9-4558DE33681B}"/>
    <cellStyle name="Comma 21 2 3 4 2" xfId="8130" xr:uid="{81341941-D44D-4A6A-863E-C00E25E459CF}"/>
    <cellStyle name="Comma 21 2 3 4 2 2" xfId="23540" xr:uid="{DCBF61FC-FECE-449C-AF82-C429F7378BC5}"/>
    <cellStyle name="Comma 21 2 3 4 3" xfId="13273" xr:uid="{B65AAE4B-2A7C-473E-BC11-4F7C239EF701}"/>
    <cellStyle name="Comma 21 2 3 4 3 2" xfId="28683" xr:uid="{B922D34F-F9CE-4027-9BED-4D7E52AD01F8}"/>
    <cellStyle name="Comma 21 2 3 4 4" xfId="18414" xr:uid="{53AD6AB2-709D-42FD-BAD4-73E7D6CDBAA2}"/>
    <cellStyle name="Comma 21 2 3 5" xfId="5582" xr:uid="{8CF4A9C5-E8B6-4341-9CB4-3E56111DB081}"/>
    <cellStyle name="Comma 21 2 3 5 2" xfId="20992" xr:uid="{E24CE114-EDAD-42E1-B28A-2588C0237C84}"/>
    <cellStyle name="Comma 21 2 3 6" xfId="10725" xr:uid="{A36CA570-4A90-4696-9A74-DDBB86C483E1}"/>
    <cellStyle name="Comma 21 2 3 6 2" xfId="26135" xr:uid="{C1FEBE33-6D76-41B7-AE29-2A599AAEF7CA}"/>
    <cellStyle name="Comma 21 2 3 7" xfId="15866" xr:uid="{A3ED0A4E-951D-4763-8D61-AE39631D73FB}"/>
    <cellStyle name="Comma 21 2 4" xfId="751" xr:uid="{E9418360-2966-4941-BE96-8A15D5901BCC}"/>
    <cellStyle name="Comma 21 2 4 2" xfId="2003" xr:uid="{F58CA42B-37C9-4595-9F7C-079086272DA6}"/>
    <cellStyle name="Comma 21 2 4 2 2" xfId="4571" xr:uid="{FB52F694-DBEA-4DF5-923B-4528DDB6B468}"/>
    <cellStyle name="Comma 21 2 4 2 2 2" xfId="9697" xr:uid="{46888721-8E01-42E7-A5FF-D8F629F4963C}"/>
    <cellStyle name="Comma 21 2 4 2 2 2 2" xfId="25107" xr:uid="{0D576CBE-6CE9-410C-A070-7C522009076D}"/>
    <cellStyle name="Comma 21 2 4 2 2 3" xfId="14840" xr:uid="{6CA27E8B-431C-4DEA-B625-2C35711628E5}"/>
    <cellStyle name="Comma 21 2 4 2 2 3 2" xfId="30250" xr:uid="{7A7165DB-52D2-4F3A-B9EE-6A33D67D3DB4}"/>
    <cellStyle name="Comma 21 2 4 2 2 4" xfId="19981" xr:uid="{AFD7E499-8120-4E2D-A405-93BC6DA2E2CE}"/>
    <cellStyle name="Comma 21 2 4 2 3" xfId="7149" xr:uid="{E9B9823C-52CF-4A52-88C4-DF9C7FE10699}"/>
    <cellStyle name="Comma 21 2 4 2 3 2" xfId="22559" xr:uid="{D9D99A58-3C63-4655-BCD9-4B2570ED42E2}"/>
    <cellStyle name="Comma 21 2 4 2 4" xfId="12292" xr:uid="{CDF4830C-07DC-4ABA-9ED6-C41C50B21D82}"/>
    <cellStyle name="Comma 21 2 4 2 4 2" xfId="27702" xr:uid="{0972661B-75AC-4465-9CFA-84EB1407C4DD}"/>
    <cellStyle name="Comma 21 2 4 2 5" xfId="17433" xr:uid="{2142C145-3168-4388-BEEC-12554204ECE3}"/>
    <cellStyle name="Comma 21 2 4 3" xfId="3320" xr:uid="{F9281B17-F803-4953-921E-27A3CAD00259}"/>
    <cellStyle name="Comma 21 2 4 3 2" xfId="8446" xr:uid="{82B2E8F6-3240-4C19-8CD0-84F1E603210C}"/>
    <cellStyle name="Comma 21 2 4 3 2 2" xfId="23856" xr:uid="{23578E84-9282-414F-9181-8EDC2103589C}"/>
    <cellStyle name="Comma 21 2 4 3 3" xfId="13589" xr:uid="{748D30F5-DAA3-4D0B-932A-00ED7A8AD6AD}"/>
    <cellStyle name="Comma 21 2 4 3 3 2" xfId="28999" xr:uid="{A2A8CA47-09F2-4038-8DBC-10B9152A521C}"/>
    <cellStyle name="Comma 21 2 4 3 4" xfId="18730" xr:uid="{F5178524-E001-46A8-8EA5-C5CCB343F995}"/>
    <cellStyle name="Comma 21 2 4 4" xfId="5898" xr:uid="{E2EE85B2-112A-4214-A5CB-B7D3E040893A}"/>
    <cellStyle name="Comma 21 2 4 4 2" xfId="21308" xr:uid="{08B27539-DDE1-4A37-ACCE-1554A285FD6D}"/>
    <cellStyle name="Comma 21 2 4 5" xfId="11041" xr:uid="{0CA5E4C8-C31D-4CC0-8E7A-9298212DEDEF}"/>
    <cellStyle name="Comma 21 2 4 5 2" xfId="26451" xr:uid="{DE96A9BF-9149-466B-8D55-1ECD651E4D16}"/>
    <cellStyle name="Comma 21 2 4 6" xfId="16182" xr:uid="{0CFB23C2-00F1-43EA-BC8A-0272D61A2082}"/>
    <cellStyle name="Comma 21 2 5" xfId="1392" xr:uid="{7C4E2A8D-641F-4720-85AA-29C59BDE263E}"/>
    <cellStyle name="Comma 21 2 5 2" xfId="3960" xr:uid="{3E627F14-636F-4ECD-A031-E2C52851E44B}"/>
    <cellStyle name="Comma 21 2 5 2 2" xfId="9086" xr:uid="{78BD58F9-DB24-4CAF-BA87-4D22D1CBBE24}"/>
    <cellStyle name="Comma 21 2 5 2 2 2" xfId="24496" xr:uid="{878FBF29-05D2-4420-BDDF-898CE1DFBA86}"/>
    <cellStyle name="Comma 21 2 5 2 3" xfId="14229" xr:uid="{45330413-21D2-4748-A870-C9D473BC960D}"/>
    <cellStyle name="Comma 21 2 5 2 3 2" xfId="29639" xr:uid="{CC09A5EF-E0B5-4651-A23B-28809D40AF40}"/>
    <cellStyle name="Comma 21 2 5 2 4" xfId="19370" xr:uid="{58EC3DF6-5FBB-48E4-82E1-8D3204CF7F8F}"/>
    <cellStyle name="Comma 21 2 5 3" xfId="6538" xr:uid="{06F8E69C-4791-40D9-89D4-A1C6407C17A2}"/>
    <cellStyle name="Comma 21 2 5 3 2" xfId="21948" xr:uid="{FB02C862-BB81-4A37-98D8-EFCAF5FD2FC2}"/>
    <cellStyle name="Comma 21 2 5 4" xfId="11681" xr:uid="{5396A65A-081A-4C3B-BE09-6BDC4F1E7EA9}"/>
    <cellStyle name="Comma 21 2 5 4 2" xfId="27091" xr:uid="{5A09F9BC-F746-417C-9AD0-5A190D358BDA}"/>
    <cellStyle name="Comma 21 2 5 5" xfId="16822" xr:uid="{D719DE6C-6D12-45AD-A605-7FB400B6E8A4}"/>
    <cellStyle name="Comma 21 2 6" xfId="2709" xr:uid="{B7B6543C-04F4-4C0D-A9F8-B3AD6CF75D5C}"/>
    <cellStyle name="Comma 21 2 6 2" xfId="7835" xr:uid="{7818781B-1841-49F5-8D23-EF5087F1E051}"/>
    <cellStyle name="Comma 21 2 6 2 2" xfId="23245" xr:uid="{F831F800-DA4C-43CA-9507-A57FFF7B3BEE}"/>
    <cellStyle name="Comma 21 2 6 3" xfId="12978" xr:uid="{8DF1BA87-9A4F-42DA-B1D5-BE65019F665B}"/>
    <cellStyle name="Comma 21 2 6 3 2" xfId="28388" xr:uid="{3E28B6E0-1B1A-4B5C-922D-DA0CFF88C419}"/>
    <cellStyle name="Comma 21 2 6 4" xfId="18119" xr:uid="{F2BE329F-36A1-4FE5-B791-1F163E3EA792}"/>
    <cellStyle name="Comma 21 2 7" xfId="5287" xr:uid="{1C5605B3-FE4B-41E1-8CF6-809ED3A4FD25}"/>
    <cellStyle name="Comma 21 2 7 2" xfId="20697" xr:uid="{5EFF1E5C-DCD4-4DCA-BFA1-B626C98CE200}"/>
    <cellStyle name="Comma 21 2 8" xfId="10430" xr:uid="{281C3F86-37A8-4814-B355-74EE02568DA3}"/>
    <cellStyle name="Comma 21 2 8 2" xfId="25840" xr:uid="{48804A03-3395-4287-90BC-72AFC57726C7}"/>
    <cellStyle name="Comma 21 2 9" xfId="15571" xr:uid="{524FC16D-BA12-43E9-B72F-70CDEEFACE44}"/>
    <cellStyle name="Comma 21 3" xfId="207" xr:uid="{966A111E-F146-40A6-B93D-7A32DBF387A1}"/>
    <cellStyle name="Comma 21 3 2" xfId="504" xr:uid="{484A833D-F252-4010-83A0-5264E8FB0CA8}"/>
    <cellStyle name="Comma 21 3 2 2" xfId="1116" xr:uid="{2041EF57-EB93-4081-9FD5-560ECDDA54E1}"/>
    <cellStyle name="Comma 21 3 2 2 2" xfId="2368" xr:uid="{D867615F-2123-49F2-8B5B-905D33EC2F70}"/>
    <cellStyle name="Comma 21 3 2 2 2 2" xfId="4936" xr:uid="{090331ED-3905-4C53-959A-C2A6B557C10D}"/>
    <cellStyle name="Comma 21 3 2 2 2 2 2" xfId="10062" xr:uid="{EDD5C746-AD18-4975-BD1D-4DDEFFAB376D}"/>
    <cellStyle name="Comma 21 3 2 2 2 2 2 2" xfId="25472" xr:uid="{49C6F056-D133-45EF-88C0-15018FBBA27E}"/>
    <cellStyle name="Comma 21 3 2 2 2 2 3" xfId="15205" xr:uid="{00AE6661-65AB-4E9B-B74B-0799C2D7CFCE}"/>
    <cellStyle name="Comma 21 3 2 2 2 2 3 2" xfId="30615" xr:uid="{DD0F1D2F-1CBE-4F0E-965C-0B6D899F0751}"/>
    <cellStyle name="Comma 21 3 2 2 2 2 4" xfId="20346" xr:uid="{20F05B42-60B4-4AC3-8F61-DE2216444796}"/>
    <cellStyle name="Comma 21 3 2 2 2 3" xfId="7514" xr:uid="{404AD7F0-4FEF-47CA-81E7-64F9AEA351EC}"/>
    <cellStyle name="Comma 21 3 2 2 2 3 2" xfId="22924" xr:uid="{36E44A3E-1EC8-4CBF-A37B-BAA4243DE74C}"/>
    <cellStyle name="Comma 21 3 2 2 2 4" xfId="12657" xr:uid="{3BF1B02C-BA2C-49D2-BDC9-8C6AB899847D}"/>
    <cellStyle name="Comma 21 3 2 2 2 4 2" xfId="28067" xr:uid="{5D831D55-3BE0-4B9A-B059-45B7EBECE0A1}"/>
    <cellStyle name="Comma 21 3 2 2 2 5" xfId="17798" xr:uid="{AAB26EC0-87B5-4E4A-BB08-9A96D3EF9D45}"/>
    <cellStyle name="Comma 21 3 2 2 3" xfId="3685" xr:uid="{E098D59C-829A-48EF-9C2A-A98241639367}"/>
    <cellStyle name="Comma 21 3 2 2 3 2" xfId="8811" xr:uid="{30E8B851-45DA-403B-A37A-5D0D0C4EDFAD}"/>
    <cellStyle name="Comma 21 3 2 2 3 2 2" xfId="24221" xr:uid="{A482CD9E-582F-4028-8AE5-157CB0EF55BE}"/>
    <cellStyle name="Comma 21 3 2 2 3 3" xfId="13954" xr:uid="{DB4665E5-E0DC-47B8-9D54-2216A14996B6}"/>
    <cellStyle name="Comma 21 3 2 2 3 3 2" xfId="29364" xr:uid="{ED586573-F516-49BA-82B3-016A1F59A1B8}"/>
    <cellStyle name="Comma 21 3 2 2 3 4" xfId="19095" xr:uid="{9ADFAB2F-B2CD-4E9C-989D-F5CFA2D7B239}"/>
    <cellStyle name="Comma 21 3 2 2 4" xfId="6263" xr:uid="{F27964B0-17B7-4E84-9154-9DE9090DF1F4}"/>
    <cellStyle name="Comma 21 3 2 2 4 2" xfId="21673" xr:uid="{8FA70739-27DF-41EE-A943-FC9178188388}"/>
    <cellStyle name="Comma 21 3 2 2 5" xfId="11406" xr:uid="{17123CFB-DA1E-4A66-B6C4-D0F5160635A6}"/>
    <cellStyle name="Comma 21 3 2 2 5 2" xfId="26816" xr:uid="{F74FD80D-9E2B-4812-B248-B4A9C4E42122}"/>
    <cellStyle name="Comma 21 3 2 2 6" xfId="16547" xr:uid="{96AD2876-7692-4DDC-BC9A-5C88B1E2B7FD}"/>
    <cellStyle name="Comma 21 3 2 3" xfId="1757" xr:uid="{BE3019FA-53C6-4F6C-9F75-D0AAAF1E524D}"/>
    <cellStyle name="Comma 21 3 2 3 2" xfId="4325" xr:uid="{FCB0F580-E7F2-4563-9C55-FC37B829D90C}"/>
    <cellStyle name="Comma 21 3 2 3 2 2" xfId="9451" xr:uid="{416C5381-1CA0-4C46-ACDF-B563BB5847C1}"/>
    <cellStyle name="Comma 21 3 2 3 2 2 2" xfId="24861" xr:uid="{225FA767-8A0B-44FE-ACD9-16440D743301}"/>
    <cellStyle name="Comma 21 3 2 3 2 3" xfId="14594" xr:uid="{7D46A097-2577-4EE1-BA8C-110BC4D659AA}"/>
    <cellStyle name="Comma 21 3 2 3 2 3 2" xfId="30004" xr:uid="{71F196F8-9A16-4160-81D9-E8721DC0F416}"/>
    <cellStyle name="Comma 21 3 2 3 2 4" xfId="19735" xr:uid="{354A935D-3FF5-4518-8971-411DBFCEEBB0}"/>
    <cellStyle name="Comma 21 3 2 3 3" xfId="6903" xr:uid="{9ED578A7-0758-4927-91D7-C6217FB2FD61}"/>
    <cellStyle name="Comma 21 3 2 3 3 2" xfId="22313" xr:uid="{C1C84DAF-3B7B-4569-8437-A9C1CB09AFE6}"/>
    <cellStyle name="Comma 21 3 2 3 4" xfId="12046" xr:uid="{C68E78FD-DFF9-4D73-987B-6FD85BFD8B89}"/>
    <cellStyle name="Comma 21 3 2 3 4 2" xfId="27456" xr:uid="{EB167A56-8246-4B21-826B-F2CFDFD760E9}"/>
    <cellStyle name="Comma 21 3 2 3 5" xfId="17187" xr:uid="{5263A703-1E45-4383-A1C7-9FF462BE262B}"/>
    <cellStyle name="Comma 21 3 2 4" xfId="3074" xr:uid="{18CD621A-9428-4BD3-8E8A-3E9806FD2A7B}"/>
    <cellStyle name="Comma 21 3 2 4 2" xfId="8200" xr:uid="{2B48E333-88A3-447D-A6A3-964D874B6E63}"/>
    <cellStyle name="Comma 21 3 2 4 2 2" xfId="23610" xr:uid="{18B1ECAF-ED84-43A9-B706-AC0EDA59F0CC}"/>
    <cellStyle name="Comma 21 3 2 4 3" xfId="13343" xr:uid="{AB45232F-27BD-4415-932F-E3362CB442C4}"/>
    <cellStyle name="Comma 21 3 2 4 3 2" xfId="28753" xr:uid="{D43AA03A-BDA3-4392-9787-2CE6ECB46090}"/>
    <cellStyle name="Comma 21 3 2 4 4" xfId="18484" xr:uid="{27B1AE6C-1D26-41D6-8A70-35DE890E3982}"/>
    <cellStyle name="Comma 21 3 2 5" xfId="5652" xr:uid="{D987DB89-7A83-430E-818C-63834520DAD7}"/>
    <cellStyle name="Comma 21 3 2 5 2" xfId="21062" xr:uid="{38FC7629-2E16-4A5C-A6C1-4F63C11823C6}"/>
    <cellStyle name="Comma 21 3 2 6" xfId="10795" xr:uid="{CF4E6FB9-9F12-4DB0-A4C0-E06E5F76E901}"/>
    <cellStyle name="Comma 21 3 2 6 2" xfId="26205" xr:uid="{582282F2-B2B5-4DB0-89DE-255588ECBC08}"/>
    <cellStyle name="Comma 21 3 2 7" xfId="15936" xr:uid="{05071098-1C67-40DA-9D42-65921022B50B}"/>
    <cellStyle name="Comma 21 3 3" xfId="821" xr:uid="{D5E89543-F677-4ADC-BEA1-1114BE3A9983}"/>
    <cellStyle name="Comma 21 3 3 2" xfId="2073" xr:uid="{B874391C-1655-4F7C-835E-02B6BF1CE309}"/>
    <cellStyle name="Comma 21 3 3 2 2" xfId="4641" xr:uid="{2CF7662F-24C9-478D-AB46-33875A4E0333}"/>
    <cellStyle name="Comma 21 3 3 2 2 2" xfId="9767" xr:uid="{205D025E-DB82-4DA2-A426-D81E2399430E}"/>
    <cellStyle name="Comma 21 3 3 2 2 2 2" xfId="25177" xr:uid="{BE89F6BE-4358-49AA-9CB2-7C9BB0F7824A}"/>
    <cellStyle name="Comma 21 3 3 2 2 3" xfId="14910" xr:uid="{855BF724-9286-4C59-A7EE-E4E0964B5341}"/>
    <cellStyle name="Comma 21 3 3 2 2 3 2" xfId="30320" xr:uid="{7B8DC601-F1CE-4C90-AA4B-80E9EEC96E2B}"/>
    <cellStyle name="Comma 21 3 3 2 2 4" xfId="20051" xr:uid="{6EFEFE4C-35F2-46DC-9C9E-FEC38192093D}"/>
    <cellStyle name="Comma 21 3 3 2 3" xfId="7219" xr:uid="{1D2FA921-09DE-494D-B49C-F92CAD69EAA7}"/>
    <cellStyle name="Comma 21 3 3 2 3 2" xfId="22629" xr:uid="{AE873809-0FC7-4A07-83FC-7FFC3DD3B8D5}"/>
    <cellStyle name="Comma 21 3 3 2 4" xfId="12362" xr:uid="{7938CFED-322B-49FC-8A35-97F8D87674F5}"/>
    <cellStyle name="Comma 21 3 3 2 4 2" xfId="27772" xr:uid="{1469CE97-F3AB-4432-BC35-BB1F7C3EE2EA}"/>
    <cellStyle name="Comma 21 3 3 2 5" xfId="17503" xr:uid="{6AFF8F64-6CD1-4036-8F60-5C63ADC09374}"/>
    <cellStyle name="Comma 21 3 3 3" xfId="3390" xr:uid="{FDE400A9-0291-46FA-ADEF-44DB246E0ADF}"/>
    <cellStyle name="Comma 21 3 3 3 2" xfId="8516" xr:uid="{0CAA3DCD-E22E-4FB8-85A7-F8A2CF292492}"/>
    <cellStyle name="Comma 21 3 3 3 2 2" xfId="23926" xr:uid="{54DF82BD-DD36-4B54-A049-0187F3A5E5FB}"/>
    <cellStyle name="Comma 21 3 3 3 3" xfId="13659" xr:uid="{7AF46743-8C78-492F-BF5A-5B3464DE7402}"/>
    <cellStyle name="Comma 21 3 3 3 3 2" xfId="29069" xr:uid="{5249AEB2-09BD-4960-B09B-F179CE429092}"/>
    <cellStyle name="Comma 21 3 3 3 4" xfId="18800" xr:uid="{D742D25C-3B45-4775-895D-EA0EEB4D0021}"/>
    <cellStyle name="Comma 21 3 3 4" xfId="5968" xr:uid="{937BB469-0672-4D38-99EF-7C5DC38BCAC5}"/>
    <cellStyle name="Comma 21 3 3 4 2" xfId="21378" xr:uid="{C6783FD5-1441-4847-9ECD-4AE785CCB95C}"/>
    <cellStyle name="Comma 21 3 3 5" xfId="11111" xr:uid="{8F293260-27B9-4B68-A28A-3FF10BACCCC9}"/>
    <cellStyle name="Comma 21 3 3 5 2" xfId="26521" xr:uid="{8E9D54AA-A12D-4D7C-B974-5F401F940EA9}"/>
    <cellStyle name="Comma 21 3 3 6" xfId="16252" xr:uid="{D749CBFA-E9D3-4A66-8B2F-160603E513B3}"/>
    <cellStyle name="Comma 21 3 4" xfId="1462" xr:uid="{9F020186-3158-4F73-AF5C-C6C6B5A5A15A}"/>
    <cellStyle name="Comma 21 3 4 2" xfId="4030" xr:uid="{46EA8AFB-A847-4FA9-91D5-ADF513DCA7BD}"/>
    <cellStyle name="Comma 21 3 4 2 2" xfId="9156" xr:uid="{A4BC30E0-75DF-4A9E-B6BF-C11D1FACEBD4}"/>
    <cellStyle name="Comma 21 3 4 2 2 2" xfId="24566" xr:uid="{9ABF833F-1DE0-421B-B560-BC1AE021ED17}"/>
    <cellStyle name="Comma 21 3 4 2 3" xfId="14299" xr:uid="{4BF8403C-08B8-40A5-968D-4C4A97655F6E}"/>
    <cellStyle name="Comma 21 3 4 2 3 2" xfId="29709" xr:uid="{7B3458C0-819A-46E0-BCB0-E448D5669AF2}"/>
    <cellStyle name="Comma 21 3 4 2 4" xfId="19440" xr:uid="{466797EF-2114-4349-8867-E849D6815C56}"/>
    <cellStyle name="Comma 21 3 4 3" xfId="6608" xr:uid="{69665C30-0579-4041-8497-FF7C37910077}"/>
    <cellStyle name="Comma 21 3 4 3 2" xfId="22018" xr:uid="{8E0F8570-802C-42D9-8B05-997D58D246BA}"/>
    <cellStyle name="Comma 21 3 4 4" xfId="11751" xr:uid="{4AD4BEB0-05D5-4D88-ABE5-3AE84CCAD14F}"/>
    <cellStyle name="Comma 21 3 4 4 2" xfId="27161" xr:uid="{FD103496-AD35-4811-B818-3D292E2997E7}"/>
    <cellStyle name="Comma 21 3 4 5" xfId="16892" xr:uid="{D886E498-5654-4B78-9785-25C4021A98BD}"/>
    <cellStyle name="Comma 21 3 5" xfId="2779" xr:uid="{8610A10D-3745-4380-99C2-57ABBD418C55}"/>
    <cellStyle name="Comma 21 3 5 2" xfId="7905" xr:uid="{0E6825F7-3D8D-47E6-BB3E-781A58AC4F15}"/>
    <cellStyle name="Comma 21 3 5 2 2" xfId="23315" xr:uid="{15811498-77BE-4D93-A3B7-E6D7BDBFAD76}"/>
    <cellStyle name="Comma 21 3 5 3" xfId="13048" xr:uid="{A7CEDA66-B74C-4DD6-850D-F7F8EA4078E3}"/>
    <cellStyle name="Comma 21 3 5 3 2" xfId="28458" xr:uid="{CC6CF0CB-87E7-4F04-8EA8-49D811338F24}"/>
    <cellStyle name="Comma 21 3 5 4" xfId="18189" xr:uid="{6FF85ECE-77FE-46C2-985A-BF5176A0C82C}"/>
    <cellStyle name="Comma 21 3 6" xfId="5357" xr:uid="{4341B4E1-12AD-4B28-B548-8EF59A4A17F8}"/>
    <cellStyle name="Comma 21 3 6 2" xfId="20767" xr:uid="{08946183-B46D-410A-B4CF-6DCE10560C4C}"/>
    <cellStyle name="Comma 21 3 7" xfId="10500" xr:uid="{348D4C8D-86F8-4E30-B0B4-F34CAFF29A6B}"/>
    <cellStyle name="Comma 21 3 7 2" xfId="25910" xr:uid="{E263B921-2D87-4AAF-879B-67856370E635}"/>
    <cellStyle name="Comma 21 3 8" xfId="15641" xr:uid="{4BBFDDA2-0029-4901-A530-F39C7E72D9BB}"/>
    <cellStyle name="Comma 21 4" xfId="362" xr:uid="{29AA05B6-80BC-4844-B3AE-1EF4951FB0A7}"/>
    <cellStyle name="Comma 21 4 2" xfId="974" xr:uid="{3D881FD3-AB68-4A12-9817-921F8AF3EA48}"/>
    <cellStyle name="Comma 21 4 2 2" xfId="2226" xr:uid="{6FA30BE1-C5B3-491F-A916-25F87A69568D}"/>
    <cellStyle name="Comma 21 4 2 2 2" xfId="4794" xr:uid="{2BD01AC9-62EC-4480-84FE-08EDE41CF1F8}"/>
    <cellStyle name="Comma 21 4 2 2 2 2" xfId="9920" xr:uid="{97B02632-5712-46DC-ABDC-0CB0D64EEA4A}"/>
    <cellStyle name="Comma 21 4 2 2 2 2 2" xfId="25330" xr:uid="{ADD40AD8-2083-4918-BF5B-410FF42BB7A9}"/>
    <cellStyle name="Comma 21 4 2 2 2 3" xfId="15063" xr:uid="{212E2A24-E913-405B-AE69-6A15A84066C4}"/>
    <cellStyle name="Comma 21 4 2 2 2 3 2" xfId="30473" xr:uid="{F32FDAC4-94F5-4B29-922F-5521CC4C10F8}"/>
    <cellStyle name="Comma 21 4 2 2 2 4" xfId="20204" xr:uid="{E5B18D06-D284-43C9-8B48-9328EAC706E4}"/>
    <cellStyle name="Comma 21 4 2 2 3" xfId="7372" xr:uid="{7FAA3399-DCCE-4B9C-9910-DB69C9707C3B}"/>
    <cellStyle name="Comma 21 4 2 2 3 2" xfId="22782" xr:uid="{DB3B7DC2-DD96-43A8-A5C5-C0F9796FADA6}"/>
    <cellStyle name="Comma 21 4 2 2 4" xfId="12515" xr:uid="{EB59716B-17FD-4549-8188-9A6694D15F2B}"/>
    <cellStyle name="Comma 21 4 2 2 4 2" xfId="27925" xr:uid="{59E69EDA-F5C1-4EDB-B0F4-4AB62E7BFCAB}"/>
    <cellStyle name="Comma 21 4 2 2 5" xfId="17656" xr:uid="{05F7EABF-510E-4023-8C1D-A13BC4C46F42}"/>
    <cellStyle name="Comma 21 4 2 3" xfId="3543" xr:uid="{6FE044BC-75F6-4D86-9B17-A0F8D15DE208}"/>
    <cellStyle name="Comma 21 4 2 3 2" xfId="8669" xr:uid="{29AA4B40-1FB2-4D13-B1E8-58923703AB05}"/>
    <cellStyle name="Comma 21 4 2 3 2 2" xfId="24079" xr:uid="{622C502E-16A3-4403-872B-BD8645F99A5B}"/>
    <cellStyle name="Comma 21 4 2 3 3" xfId="13812" xr:uid="{BC31268A-9620-4707-AC34-7302A0FD7A23}"/>
    <cellStyle name="Comma 21 4 2 3 3 2" xfId="29222" xr:uid="{21DB4DF4-E462-48A3-B78B-1EFE8A992D09}"/>
    <cellStyle name="Comma 21 4 2 3 4" xfId="18953" xr:uid="{018FF176-E452-4E32-9603-0F7DB30691D5}"/>
    <cellStyle name="Comma 21 4 2 4" xfId="6121" xr:uid="{1569F84F-2511-464E-8474-55CCC01B29DA}"/>
    <cellStyle name="Comma 21 4 2 4 2" xfId="21531" xr:uid="{F0E647E4-0296-4F06-AD86-EF3138C414BC}"/>
    <cellStyle name="Comma 21 4 2 5" xfId="11264" xr:uid="{75847A29-FB7F-4FA8-824B-96072892C38E}"/>
    <cellStyle name="Comma 21 4 2 5 2" xfId="26674" xr:uid="{5FF0B54B-223F-417A-892E-16E77874CA44}"/>
    <cellStyle name="Comma 21 4 2 6" xfId="16405" xr:uid="{320D02B2-E933-4E6F-8ACE-66B7B8B92716}"/>
    <cellStyle name="Comma 21 4 3" xfId="1615" xr:uid="{8C494DE4-5137-4300-A9F2-199C6DA2EDB5}"/>
    <cellStyle name="Comma 21 4 3 2" xfId="4183" xr:uid="{04F0D70E-21EA-42D5-8D52-B254FE52D194}"/>
    <cellStyle name="Comma 21 4 3 2 2" xfId="9309" xr:uid="{D4D1C34F-6F6E-4C8F-823F-43E06B92E71C}"/>
    <cellStyle name="Comma 21 4 3 2 2 2" xfId="24719" xr:uid="{D1E662E4-2755-4328-A26E-7EB37AC0CCA8}"/>
    <cellStyle name="Comma 21 4 3 2 3" xfId="14452" xr:uid="{F51674AF-2E5B-482B-8A46-D9FEF367B66A}"/>
    <cellStyle name="Comma 21 4 3 2 3 2" xfId="29862" xr:uid="{2AE1660A-9430-4F2D-BDBD-B15DF5B48760}"/>
    <cellStyle name="Comma 21 4 3 2 4" xfId="19593" xr:uid="{0AD1AEAC-D964-46E1-ACF8-C54A6B5B2E21}"/>
    <cellStyle name="Comma 21 4 3 3" xfId="6761" xr:uid="{E55C84F4-C55A-4E6D-AE66-4C9B608ED39A}"/>
    <cellStyle name="Comma 21 4 3 3 2" xfId="22171" xr:uid="{1D581162-3022-4DA7-99B4-DB4B0EF56227}"/>
    <cellStyle name="Comma 21 4 3 4" xfId="11904" xr:uid="{27EBCBF7-BDB4-4B54-96C9-99E3A660E813}"/>
    <cellStyle name="Comma 21 4 3 4 2" xfId="27314" xr:uid="{BED4FBE8-4D3D-4EC3-BF03-8E22A732B6F1}"/>
    <cellStyle name="Comma 21 4 3 5" xfId="17045" xr:uid="{8985DCA1-6B48-4716-9E17-0153F25AA728}"/>
    <cellStyle name="Comma 21 4 4" xfId="2932" xr:uid="{0BEA1E9A-C98F-4D14-961F-8875F914A97A}"/>
    <cellStyle name="Comma 21 4 4 2" xfId="8058" xr:uid="{B40784A8-EC0E-4611-8A84-65923040B6FB}"/>
    <cellStyle name="Comma 21 4 4 2 2" xfId="23468" xr:uid="{19FC2F5D-4517-4715-B108-CCC0A4E93280}"/>
    <cellStyle name="Comma 21 4 4 3" xfId="13201" xr:uid="{D0AA0D57-DAC7-423F-AD66-931EE57D097B}"/>
    <cellStyle name="Comma 21 4 4 3 2" xfId="28611" xr:uid="{AE5BAE15-79E1-4C19-93A1-A93D2A605EE5}"/>
    <cellStyle name="Comma 21 4 4 4" xfId="18342" xr:uid="{46614C8F-5F5D-49E6-B4BB-E42CC4D865E4}"/>
    <cellStyle name="Comma 21 4 5" xfId="5510" xr:uid="{B835A2FA-A4A2-403C-A205-0C14080A0C61}"/>
    <cellStyle name="Comma 21 4 5 2" xfId="20920" xr:uid="{99946543-D839-49F5-BA58-AEB69B5E9903}"/>
    <cellStyle name="Comma 21 4 6" xfId="10653" xr:uid="{64A5AA6A-5EB7-45C7-9858-4061D8FC9217}"/>
    <cellStyle name="Comma 21 4 6 2" xfId="26063" xr:uid="{5572C3A9-EC07-4F8D-A91C-536D5FCF563D}"/>
    <cellStyle name="Comma 21 4 7" xfId="15794" xr:uid="{8590EBB9-8BA6-4D3A-AC24-8DACA953B39B}"/>
    <cellStyle name="Comma 21 5" xfId="679" xr:uid="{977905A8-7D9B-4D89-BC7D-44540CC54A9C}"/>
    <cellStyle name="Comma 21 5 2" xfId="1931" xr:uid="{640FB862-921E-4DC6-9CAF-24177A7F8694}"/>
    <cellStyle name="Comma 21 5 2 2" xfId="4499" xr:uid="{6543066E-4E4C-4479-B8A5-8577B5E07A01}"/>
    <cellStyle name="Comma 21 5 2 2 2" xfId="9625" xr:uid="{36889F88-2DE6-467E-895A-8D775DD714C5}"/>
    <cellStyle name="Comma 21 5 2 2 2 2" xfId="25035" xr:uid="{2540A36F-467A-4F57-BDDA-5BD3325F6FD9}"/>
    <cellStyle name="Comma 21 5 2 2 3" xfId="14768" xr:uid="{6C7C54F5-AAD8-4E53-89B3-1BA219027104}"/>
    <cellStyle name="Comma 21 5 2 2 3 2" xfId="30178" xr:uid="{4E86964E-F3C4-4E93-BCE4-D8274F257F53}"/>
    <cellStyle name="Comma 21 5 2 2 4" xfId="19909" xr:uid="{1D976C01-BF78-43A0-B717-96C0031E6969}"/>
    <cellStyle name="Comma 21 5 2 3" xfId="7077" xr:uid="{2235EAA7-2E3C-4831-8872-6F0A3B207CAD}"/>
    <cellStyle name="Comma 21 5 2 3 2" xfId="22487" xr:uid="{ECC15103-80EB-418E-9BF9-9442505C5BF7}"/>
    <cellStyle name="Comma 21 5 2 4" xfId="12220" xr:uid="{AFE5D1C2-E98C-4C00-9B49-4E13E25A3C97}"/>
    <cellStyle name="Comma 21 5 2 4 2" xfId="27630" xr:uid="{2E76BD53-6A68-47FF-B526-B87DACB66C03}"/>
    <cellStyle name="Comma 21 5 2 5" xfId="17361" xr:uid="{C7A58446-5F67-4922-94AF-AC9CBC8C9591}"/>
    <cellStyle name="Comma 21 5 3" xfId="3248" xr:uid="{5F8F609C-926A-40A2-9FAB-32B3FD5EEB10}"/>
    <cellStyle name="Comma 21 5 3 2" xfId="8374" xr:uid="{370FEB7C-5BA6-4D27-9EA3-669387D058AF}"/>
    <cellStyle name="Comma 21 5 3 2 2" xfId="23784" xr:uid="{943DFA7D-F416-4DE4-80FF-41439949F3FD}"/>
    <cellStyle name="Comma 21 5 3 3" xfId="13517" xr:uid="{B06C1DBA-A593-41E3-AA38-0F7A4D3B9912}"/>
    <cellStyle name="Comma 21 5 3 3 2" xfId="28927" xr:uid="{8A04836A-B4E1-4129-82D5-B1E54C0F54EC}"/>
    <cellStyle name="Comma 21 5 3 4" xfId="18658" xr:uid="{455DECF8-6FE6-4810-875E-B4E1EAA55925}"/>
    <cellStyle name="Comma 21 5 4" xfId="5826" xr:uid="{D83CC60E-03B0-4968-B436-F72F10C9D77E}"/>
    <cellStyle name="Comma 21 5 4 2" xfId="21236" xr:uid="{05B9E82A-D6DE-4B95-8683-35EC50B2602A}"/>
    <cellStyle name="Comma 21 5 5" xfId="10969" xr:uid="{8BD179AC-AD84-4031-A950-1170011D72A6}"/>
    <cellStyle name="Comma 21 5 5 2" xfId="26379" xr:uid="{6CA16FD8-0224-4FFA-9FDC-7E2BC5E90467}"/>
    <cellStyle name="Comma 21 5 6" xfId="16110" xr:uid="{C0CDF25D-5119-4AB5-BFFC-DAB3BC4AA678}"/>
    <cellStyle name="Comma 21 6" xfId="1320" xr:uid="{EB15FAD4-6C1D-472B-9AC7-8656D812294B}"/>
    <cellStyle name="Comma 21 6 2" xfId="3888" xr:uid="{2833D23C-EDD0-45A1-85F2-E4186ADABB68}"/>
    <cellStyle name="Comma 21 6 2 2" xfId="9014" xr:uid="{51653FB6-1176-4312-AD55-99BCA8FF7280}"/>
    <cellStyle name="Comma 21 6 2 2 2" xfId="24424" xr:uid="{DFE2CD42-1028-41DE-A932-5438B0D580E8}"/>
    <cellStyle name="Comma 21 6 2 3" xfId="14157" xr:uid="{947203C4-8174-460F-AC89-CC6A158AABED}"/>
    <cellStyle name="Comma 21 6 2 3 2" xfId="29567" xr:uid="{1858F4B6-E58E-4945-B2EB-495483B81CB8}"/>
    <cellStyle name="Comma 21 6 2 4" xfId="19298" xr:uid="{18DF3164-CC52-4DC4-BB3D-77CE5A7DFF5F}"/>
    <cellStyle name="Comma 21 6 3" xfId="6466" xr:uid="{AD3DEB11-6651-49FC-9E4F-2914791DC5F2}"/>
    <cellStyle name="Comma 21 6 3 2" xfId="21876" xr:uid="{5EBDEDD6-36C2-4858-9515-299446DEFEDC}"/>
    <cellStyle name="Comma 21 6 4" xfId="11609" xr:uid="{83D9A55E-D608-4E5E-9ADC-4A3022C8B78E}"/>
    <cellStyle name="Comma 21 6 4 2" xfId="27019" xr:uid="{F1EAB422-774A-4E62-BEB2-3D4C7B514EE1}"/>
    <cellStyle name="Comma 21 6 5" xfId="16750" xr:uid="{8C2716F8-F710-4900-905F-90E271BC1D67}"/>
    <cellStyle name="Comma 21 7" xfId="2638" xr:uid="{E84D8891-554A-4136-8B25-E3205A006C91}"/>
    <cellStyle name="Comma 21 7 2" xfId="7764" xr:uid="{A63450AE-4612-40AA-80AF-573F53915549}"/>
    <cellStyle name="Comma 21 7 2 2" xfId="23174" xr:uid="{7CE267EC-ACC8-4358-BDF2-0592BAAE592A}"/>
    <cellStyle name="Comma 21 7 3" xfId="12907" xr:uid="{2A4219F3-D987-4787-B684-069CDBB1B845}"/>
    <cellStyle name="Comma 21 7 3 2" xfId="28317" xr:uid="{4C4BEBC6-CF34-436B-AC08-B79AF9A1C53A}"/>
    <cellStyle name="Comma 21 7 4" xfId="18048" xr:uid="{CC8D13C3-8A54-46D9-9B0B-35D9B64DC884}"/>
    <cellStyle name="Comma 21 8" xfId="5216" xr:uid="{60E05DA0-AE03-4D35-9D65-A9091CAAEF59}"/>
    <cellStyle name="Comma 21 8 2" xfId="20626" xr:uid="{C6DF0143-DC2B-456D-B825-5E68D7799A1E}"/>
    <cellStyle name="Comma 21 9" xfId="10359" xr:uid="{1942DD69-0488-47FD-95B0-EA9DFAF832A7}"/>
    <cellStyle name="Comma 21 9 2" xfId="25769" xr:uid="{63A97D5B-C412-484C-A308-86FF56617654}"/>
    <cellStyle name="Comma 22" xfId="56" xr:uid="{CC95F0BC-AA1B-41A5-99DD-8FF7E8E3FAAA}"/>
    <cellStyle name="Comma 22 10" xfId="15498" xr:uid="{308988CB-FECA-4E33-A209-8795F9FCF620}"/>
    <cellStyle name="Comma 22 2" xfId="135" xr:uid="{5B5BBE37-2A56-4743-874C-4446F663957E}"/>
    <cellStyle name="Comma 22 2 2" xfId="278" xr:uid="{635B5E7F-203E-4535-A190-CACF076368CD}"/>
    <cellStyle name="Comma 22 2 2 2" xfId="574" xr:uid="{A92E6DB3-D861-49E9-8677-9F89F3A0F385}"/>
    <cellStyle name="Comma 22 2 2 2 2" xfId="1186" xr:uid="{B30BE2B5-3B7F-4975-9573-86D91965A565}"/>
    <cellStyle name="Comma 22 2 2 2 2 2" xfId="2438" xr:uid="{CCF2BC65-2060-4846-99C3-28D9C7486ACC}"/>
    <cellStyle name="Comma 22 2 2 2 2 2 2" xfId="5006" xr:uid="{5E6F6113-73D8-4ADE-9666-9E3859B37FF7}"/>
    <cellStyle name="Comma 22 2 2 2 2 2 2 2" xfId="10132" xr:uid="{7E203F3E-FFFA-44F5-B0D2-EA5B0EBE9FA3}"/>
    <cellStyle name="Comma 22 2 2 2 2 2 2 2 2" xfId="25542" xr:uid="{C630128C-27FE-4211-B39E-B81EE911546A}"/>
    <cellStyle name="Comma 22 2 2 2 2 2 2 3" xfId="15275" xr:uid="{525C0995-AD43-48A6-9DE2-43E896D72756}"/>
    <cellStyle name="Comma 22 2 2 2 2 2 2 3 2" xfId="30685" xr:uid="{64CB5737-313F-4566-B7A1-2584F7B9B75E}"/>
    <cellStyle name="Comma 22 2 2 2 2 2 2 4" xfId="20416" xr:uid="{B159921C-E52A-458F-A976-69522E231939}"/>
    <cellStyle name="Comma 22 2 2 2 2 2 3" xfId="7584" xr:uid="{ACAE1034-7FFB-4C09-A6E4-CD3ECFDF1D7E}"/>
    <cellStyle name="Comma 22 2 2 2 2 2 3 2" xfId="22994" xr:uid="{C00A9861-C981-42DE-8415-B98A0C124DFE}"/>
    <cellStyle name="Comma 22 2 2 2 2 2 4" xfId="12727" xr:uid="{8408571A-65A7-4A4F-A4C7-5F439701DCF7}"/>
    <cellStyle name="Comma 22 2 2 2 2 2 4 2" xfId="28137" xr:uid="{DADEEB2C-E770-4AF5-816C-DAAC8CA888B0}"/>
    <cellStyle name="Comma 22 2 2 2 2 2 5" xfId="17868" xr:uid="{36BD8D2E-93A8-4723-82A1-D3CCB2D641F7}"/>
    <cellStyle name="Comma 22 2 2 2 2 3" xfId="3755" xr:uid="{7F2F9915-C4E5-4F80-A30F-9A11FDF4AE02}"/>
    <cellStyle name="Comma 22 2 2 2 2 3 2" xfId="8881" xr:uid="{7FAFE69C-779A-4009-9140-DACDADC5B979}"/>
    <cellStyle name="Comma 22 2 2 2 2 3 2 2" xfId="24291" xr:uid="{D2672603-9710-4FE5-8979-6CA6BB24665F}"/>
    <cellStyle name="Comma 22 2 2 2 2 3 3" xfId="14024" xr:uid="{2D9E769C-FA15-4ECC-9CC0-602D6F9DAE4B}"/>
    <cellStyle name="Comma 22 2 2 2 2 3 3 2" xfId="29434" xr:uid="{16088B36-F762-4BD9-8770-63A58D27FB63}"/>
    <cellStyle name="Comma 22 2 2 2 2 3 4" xfId="19165" xr:uid="{CA4BD8B4-8553-45FB-89C2-4A9BA8015417}"/>
    <cellStyle name="Comma 22 2 2 2 2 4" xfId="6333" xr:uid="{10A6892E-3785-415E-99AB-AE6FFA505A8B}"/>
    <cellStyle name="Comma 22 2 2 2 2 4 2" xfId="21743" xr:uid="{6C7E7BF1-DE53-4BCB-82FB-A6CEB268AA89}"/>
    <cellStyle name="Comma 22 2 2 2 2 5" xfId="11476" xr:uid="{1F0A9830-3C88-4FA2-93B9-76CAD183D982}"/>
    <cellStyle name="Comma 22 2 2 2 2 5 2" xfId="26886" xr:uid="{A5264602-2FD5-4256-A2B9-7E107681230D}"/>
    <cellStyle name="Comma 22 2 2 2 2 6" xfId="16617" xr:uid="{5F475117-7777-41E7-ACB0-32F9EDA98A74}"/>
    <cellStyle name="Comma 22 2 2 2 3" xfId="1827" xr:uid="{EA7249A4-DCFC-45B7-9770-0EF61DC4368B}"/>
    <cellStyle name="Comma 22 2 2 2 3 2" xfId="4395" xr:uid="{7E1A69E2-6975-440A-8CEF-FFEFC052C91E}"/>
    <cellStyle name="Comma 22 2 2 2 3 2 2" xfId="9521" xr:uid="{5351E8E6-0F6C-4656-B593-2C9F27EAE19E}"/>
    <cellStyle name="Comma 22 2 2 2 3 2 2 2" xfId="24931" xr:uid="{95F92C7A-26BB-43C1-ABD1-DF7898566C90}"/>
    <cellStyle name="Comma 22 2 2 2 3 2 3" xfId="14664" xr:uid="{6B2055DB-36C4-4AF2-8503-F77103A59C3B}"/>
    <cellStyle name="Comma 22 2 2 2 3 2 3 2" xfId="30074" xr:uid="{9CF5FD29-6B30-48FE-A89E-986C48595D22}"/>
    <cellStyle name="Comma 22 2 2 2 3 2 4" xfId="19805" xr:uid="{70E8D570-3FB3-49B3-9B10-B463D0AF9FB2}"/>
    <cellStyle name="Comma 22 2 2 2 3 3" xfId="6973" xr:uid="{0C389E9A-2FD7-47A1-82F0-921345CDAC8E}"/>
    <cellStyle name="Comma 22 2 2 2 3 3 2" xfId="22383" xr:uid="{B663FA47-B630-4B60-9ACD-AED5733C4BC1}"/>
    <cellStyle name="Comma 22 2 2 2 3 4" xfId="12116" xr:uid="{B724FF48-962D-48B2-866F-35A024C33EFB}"/>
    <cellStyle name="Comma 22 2 2 2 3 4 2" xfId="27526" xr:uid="{3D17B849-AE73-4107-8437-95BEA379F19F}"/>
    <cellStyle name="Comma 22 2 2 2 3 5" xfId="17257" xr:uid="{B0F40F36-7239-4076-8D77-45D751026673}"/>
    <cellStyle name="Comma 22 2 2 2 4" xfId="3144" xr:uid="{EA3CBD14-A4D3-45AB-B248-3C737479670B}"/>
    <cellStyle name="Comma 22 2 2 2 4 2" xfId="8270" xr:uid="{3164B5C8-4236-450E-B591-EBCE6A57F887}"/>
    <cellStyle name="Comma 22 2 2 2 4 2 2" xfId="23680" xr:uid="{9BD198C7-AE4E-479D-9A50-42E62F8F527F}"/>
    <cellStyle name="Comma 22 2 2 2 4 3" xfId="13413" xr:uid="{70687BA4-DED0-4F32-9F5A-F77430F05BE8}"/>
    <cellStyle name="Comma 22 2 2 2 4 3 2" xfId="28823" xr:uid="{26453B13-7CE6-4153-9D52-EE14C82DE85B}"/>
    <cellStyle name="Comma 22 2 2 2 4 4" xfId="18554" xr:uid="{072C2F24-A630-4D71-9BE1-1333EE43769A}"/>
    <cellStyle name="Comma 22 2 2 2 5" xfId="5722" xr:uid="{9D3D8632-852C-4ACC-A948-3629874644BB}"/>
    <cellStyle name="Comma 22 2 2 2 5 2" xfId="21132" xr:uid="{4A1B749E-0A89-4289-B9DC-0C59216D25BD}"/>
    <cellStyle name="Comma 22 2 2 2 6" xfId="10865" xr:uid="{CB8029F7-3A56-47A9-9F9F-5380F2CD26D7}"/>
    <cellStyle name="Comma 22 2 2 2 6 2" xfId="26275" xr:uid="{87D1DE1B-BE5B-4896-AB72-C776BAB9A0E0}"/>
    <cellStyle name="Comma 22 2 2 2 7" xfId="16006" xr:uid="{CD8AA817-1FAA-4D33-942A-164D0226BB70}"/>
    <cellStyle name="Comma 22 2 2 3" xfId="891" xr:uid="{FBA0A266-61C0-4A64-8639-7AF042A57D61}"/>
    <cellStyle name="Comma 22 2 2 3 2" xfId="2143" xr:uid="{EB712B61-4F26-4D0E-9146-BAB0EE15EC00}"/>
    <cellStyle name="Comma 22 2 2 3 2 2" xfId="4711" xr:uid="{0893DC87-6A34-4868-ABBB-91B5BC1503BB}"/>
    <cellStyle name="Comma 22 2 2 3 2 2 2" xfId="9837" xr:uid="{B26CA451-2625-4B06-8076-16D42EB99767}"/>
    <cellStyle name="Comma 22 2 2 3 2 2 2 2" xfId="25247" xr:uid="{FA3FC1D9-9BCA-4E87-AA5B-5694BAAAB098}"/>
    <cellStyle name="Comma 22 2 2 3 2 2 3" xfId="14980" xr:uid="{96826360-70E3-40C0-9DE3-AA202355A351}"/>
    <cellStyle name="Comma 22 2 2 3 2 2 3 2" xfId="30390" xr:uid="{AF77F0C3-8D2D-4A3E-8658-9260A655E140}"/>
    <cellStyle name="Comma 22 2 2 3 2 2 4" xfId="20121" xr:uid="{D689E40F-2670-4EA9-AFBD-6100D2059304}"/>
    <cellStyle name="Comma 22 2 2 3 2 3" xfId="7289" xr:uid="{852791EB-E346-46FA-B2FE-71BA97C62D13}"/>
    <cellStyle name="Comma 22 2 2 3 2 3 2" xfId="22699" xr:uid="{E6BBA73E-D428-4D11-838A-A649862A6A15}"/>
    <cellStyle name="Comma 22 2 2 3 2 4" xfId="12432" xr:uid="{74BF50AF-9074-4DB2-B4D9-BCE89B1AF7B5}"/>
    <cellStyle name="Comma 22 2 2 3 2 4 2" xfId="27842" xr:uid="{8511C244-C19E-4B8B-81E8-438014E88F46}"/>
    <cellStyle name="Comma 22 2 2 3 2 5" xfId="17573" xr:uid="{A38A2293-2994-4CD5-8CDC-0BB5EC5D4370}"/>
    <cellStyle name="Comma 22 2 2 3 3" xfId="3460" xr:uid="{0B304499-41D6-4D3C-9DA5-7094F5B78EF2}"/>
    <cellStyle name="Comma 22 2 2 3 3 2" xfId="8586" xr:uid="{1197F822-92A2-4CA3-B74F-0979AF07E2CB}"/>
    <cellStyle name="Comma 22 2 2 3 3 2 2" xfId="23996" xr:uid="{E8E01EBE-34CF-41A4-AF67-9F9A794C8CEB}"/>
    <cellStyle name="Comma 22 2 2 3 3 3" xfId="13729" xr:uid="{DB19F2B3-BE6B-472A-88F6-CDFCF75BAEE2}"/>
    <cellStyle name="Comma 22 2 2 3 3 3 2" xfId="29139" xr:uid="{BF6B5025-7EEE-49B0-95E2-7EC7A5C7ADA4}"/>
    <cellStyle name="Comma 22 2 2 3 3 4" xfId="18870" xr:uid="{86F064AA-D36C-47DC-BCD8-7908327DFEA6}"/>
    <cellStyle name="Comma 22 2 2 3 4" xfId="6038" xr:uid="{0C3AF3FA-3EEA-4129-ABE2-405C21B22139}"/>
    <cellStyle name="Comma 22 2 2 3 4 2" xfId="21448" xr:uid="{175B7F6C-5C2E-423A-A5A8-80D8E3F567C6}"/>
    <cellStyle name="Comma 22 2 2 3 5" xfId="11181" xr:uid="{938F8AF0-84B2-4869-80EC-DDACABFEF50F}"/>
    <cellStyle name="Comma 22 2 2 3 5 2" xfId="26591" xr:uid="{071C3167-A6B2-4374-90DB-E891D827A094}"/>
    <cellStyle name="Comma 22 2 2 3 6" xfId="16322" xr:uid="{055E31F5-2F04-4FFE-A2DC-3ED84085E5C4}"/>
    <cellStyle name="Comma 22 2 2 4" xfId="1532" xr:uid="{23A231AC-9791-44F9-90F9-8FB90EF82E0F}"/>
    <cellStyle name="Comma 22 2 2 4 2" xfId="4100" xr:uid="{7115B9DD-22C7-48DF-8940-57F72316587B}"/>
    <cellStyle name="Comma 22 2 2 4 2 2" xfId="9226" xr:uid="{4B31A277-9F94-4461-B6FD-08FD0B96E0BD}"/>
    <cellStyle name="Comma 22 2 2 4 2 2 2" xfId="24636" xr:uid="{90136BEA-35FC-428C-8C34-BEF00E053158}"/>
    <cellStyle name="Comma 22 2 2 4 2 3" xfId="14369" xr:uid="{C4F442B0-7326-4B84-A362-825601CE87B9}"/>
    <cellStyle name="Comma 22 2 2 4 2 3 2" xfId="29779" xr:uid="{B8798A90-3AE9-4B17-9936-70DD270DB424}"/>
    <cellStyle name="Comma 22 2 2 4 2 4" xfId="19510" xr:uid="{576911C6-1069-4F6C-96A3-9E5C1C7D50FC}"/>
    <cellStyle name="Comma 22 2 2 4 3" xfId="6678" xr:uid="{E7E8E0ED-183A-4828-9FC6-FC4FDC672621}"/>
    <cellStyle name="Comma 22 2 2 4 3 2" xfId="22088" xr:uid="{4647A06D-A4AB-4591-8358-3B2847F8AC95}"/>
    <cellStyle name="Comma 22 2 2 4 4" xfId="11821" xr:uid="{4B071DF4-315F-4CEA-83B1-9A8669810568}"/>
    <cellStyle name="Comma 22 2 2 4 4 2" xfId="27231" xr:uid="{2884FA35-DF53-4801-BDEF-7241C0D027F0}"/>
    <cellStyle name="Comma 22 2 2 4 5" xfId="16962" xr:uid="{47F87FFB-AE63-4B6A-B4F5-99706833DE09}"/>
    <cellStyle name="Comma 22 2 2 5" xfId="2849" xr:uid="{65B5CC7F-DAAF-42E0-9E8D-5B2403ADE80D}"/>
    <cellStyle name="Comma 22 2 2 5 2" xfId="7975" xr:uid="{D7D83093-4933-4C7F-BE33-B83DE25F14F9}"/>
    <cellStyle name="Comma 22 2 2 5 2 2" xfId="23385" xr:uid="{2E50558D-AA3D-4BF9-A72A-128B9B205D5D}"/>
    <cellStyle name="Comma 22 2 2 5 3" xfId="13118" xr:uid="{BFC1AB86-0E3E-4FEA-9734-4C2C3C5168D2}"/>
    <cellStyle name="Comma 22 2 2 5 3 2" xfId="28528" xr:uid="{5B745DF7-01E0-4C74-A247-D4CD63AE8448}"/>
    <cellStyle name="Comma 22 2 2 5 4" xfId="18259" xr:uid="{FA52EE50-31E6-4E40-B755-6F9358E1B32B}"/>
    <cellStyle name="Comma 22 2 2 6" xfId="5427" xr:uid="{01583753-D5A2-4F8A-9CE4-2020BD92474D}"/>
    <cellStyle name="Comma 22 2 2 6 2" xfId="20837" xr:uid="{88CD3AE9-7762-42C0-BD06-32364769855D}"/>
    <cellStyle name="Comma 22 2 2 7" xfId="10570" xr:uid="{7424CE83-8C02-40B4-8F42-8BEB4FD26DCF}"/>
    <cellStyle name="Comma 22 2 2 7 2" xfId="25980" xr:uid="{5D102F68-EEF9-4D50-A625-E7EF507EADB6}"/>
    <cellStyle name="Comma 22 2 2 8" xfId="15711" xr:uid="{C81A7622-3FE4-4EBF-9541-5DDCC2DC527B}"/>
    <cellStyle name="Comma 22 2 3" xfId="432" xr:uid="{DF817473-070A-4868-BFF8-B1B254A84ECF}"/>
    <cellStyle name="Comma 22 2 3 2" xfId="1044" xr:uid="{81F2CD23-F81B-45DC-A690-D1196AE1C9FB}"/>
    <cellStyle name="Comma 22 2 3 2 2" xfId="2296" xr:uid="{F9E31F17-ABC6-45A0-AA73-4B759776A957}"/>
    <cellStyle name="Comma 22 2 3 2 2 2" xfId="4864" xr:uid="{C228EB3D-0634-46BD-B209-1E6F54AD40FE}"/>
    <cellStyle name="Comma 22 2 3 2 2 2 2" xfId="9990" xr:uid="{427274FB-90F5-45DB-A584-3346B405C1D5}"/>
    <cellStyle name="Comma 22 2 3 2 2 2 2 2" xfId="25400" xr:uid="{81132122-BD09-422E-8FA6-002F58971A0F}"/>
    <cellStyle name="Comma 22 2 3 2 2 2 3" xfId="15133" xr:uid="{7CA5B292-EE3B-4B02-AA21-95239D38B82E}"/>
    <cellStyle name="Comma 22 2 3 2 2 2 3 2" xfId="30543" xr:uid="{B394B8EE-D51A-43A3-BAF5-D0A19D9E3A85}"/>
    <cellStyle name="Comma 22 2 3 2 2 2 4" xfId="20274" xr:uid="{C31F6429-26A6-4471-A76C-2AE2366C19ED}"/>
    <cellStyle name="Comma 22 2 3 2 2 3" xfId="7442" xr:uid="{D7FA917D-6C6E-42A6-A82F-1018AE86ED0D}"/>
    <cellStyle name="Comma 22 2 3 2 2 3 2" xfId="22852" xr:uid="{E4BC9571-7EF9-414B-BEDD-006E1A528575}"/>
    <cellStyle name="Comma 22 2 3 2 2 4" xfId="12585" xr:uid="{1A667663-5E05-4000-96B8-94F20C4BD4E4}"/>
    <cellStyle name="Comma 22 2 3 2 2 4 2" xfId="27995" xr:uid="{CCD4D74A-7A84-440B-8452-E5DA979151C0}"/>
    <cellStyle name="Comma 22 2 3 2 2 5" xfId="17726" xr:uid="{24A0134F-08AE-43E2-84AA-B5B9B957525B}"/>
    <cellStyle name="Comma 22 2 3 2 3" xfId="3613" xr:uid="{E50D6091-C152-4CFA-94E2-5C873C36E80D}"/>
    <cellStyle name="Comma 22 2 3 2 3 2" xfId="8739" xr:uid="{1AC879F0-7B52-4243-A15C-B61E01C6DE5C}"/>
    <cellStyle name="Comma 22 2 3 2 3 2 2" xfId="24149" xr:uid="{C807148D-67B7-4175-8762-3FF01FB2FC45}"/>
    <cellStyle name="Comma 22 2 3 2 3 3" xfId="13882" xr:uid="{5F43A800-3BA4-46AD-9F53-95E3EFB4E1D1}"/>
    <cellStyle name="Comma 22 2 3 2 3 3 2" xfId="29292" xr:uid="{079327AD-A4FA-40CE-9D5A-9A1280A5DCA7}"/>
    <cellStyle name="Comma 22 2 3 2 3 4" xfId="19023" xr:uid="{AFBDC0DC-62AB-43F4-846A-5BB4A4EA6350}"/>
    <cellStyle name="Comma 22 2 3 2 4" xfId="6191" xr:uid="{0CB3E992-34EC-4D26-97E5-0F29C2DDD65D}"/>
    <cellStyle name="Comma 22 2 3 2 4 2" xfId="21601" xr:uid="{596C1404-C814-4394-B091-3D7FA1E5F626}"/>
    <cellStyle name="Comma 22 2 3 2 5" xfId="11334" xr:uid="{11A2CA65-B2DE-4051-9F49-73EB9674E3C8}"/>
    <cellStyle name="Comma 22 2 3 2 5 2" xfId="26744" xr:uid="{107B0C25-E1A8-4194-8585-8B2266B7D5CA}"/>
    <cellStyle name="Comma 22 2 3 2 6" xfId="16475" xr:uid="{6B0D474A-1F16-4AFB-90D6-256B2218CBCF}"/>
    <cellStyle name="Comma 22 2 3 3" xfId="1685" xr:uid="{1A37F66C-5A41-4F23-AFC8-197BC8C8893C}"/>
    <cellStyle name="Comma 22 2 3 3 2" xfId="4253" xr:uid="{28B32B6B-8273-47BE-AE81-D4D2BB90089E}"/>
    <cellStyle name="Comma 22 2 3 3 2 2" xfId="9379" xr:uid="{E701C435-059B-422E-B924-108E0714399C}"/>
    <cellStyle name="Comma 22 2 3 3 2 2 2" xfId="24789" xr:uid="{7B85AD1C-B71C-46C5-980D-5DA4CBDECD0A}"/>
    <cellStyle name="Comma 22 2 3 3 2 3" xfId="14522" xr:uid="{D04CA522-3B45-45AC-A0F2-CDF5C45DB08C}"/>
    <cellStyle name="Comma 22 2 3 3 2 3 2" xfId="29932" xr:uid="{551324EA-1C07-4847-8662-5B96A1AFD126}"/>
    <cellStyle name="Comma 22 2 3 3 2 4" xfId="19663" xr:uid="{4EBC890D-7878-44B6-A03B-F5597C2F8C21}"/>
    <cellStyle name="Comma 22 2 3 3 3" xfId="6831" xr:uid="{B20542EC-F4D0-42C8-9862-9813D34ED229}"/>
    <cellStyle name="Comma 22 2 3 3 3 2" xfId="22241" xr:uid="{E1720267-A477-4947-9C68-BDE2201DB9A6}"/>
    <cellStyle name="Comma 22 2 3 3 4" xfId="11974" xr:uid="{78F911CE-DD5C-4631-84E4-17FE1E8F54D3}"/>
    <cellStyle name="Comma 22 2 3 3 4 2" xfId="27384" xr:uid="{056B4652-57CB-4F04-A99D-3E9E92E313FB}"/>
    <cellStyle name="Comma 22 2 3 3 5" xfId="17115" xr:uid="{320CA54D-8195-41BB-8D8E-C46E914C8860}"/>
    <cellStyle name="Comma 22 2 3 4" xfId="3002" xr:uid="{EA8C7028-4CE6-4BBC-AA6E-3FDC1C334F29}"/>
    <cellStyle name="Comma 22 2 3 4 2" xfId="8128" xr:uid="{120D3081-DBC0-4983-8F37-4FCC4C5EBC8B}"/>
    <cellStyle name="Comma 22 2 3 4 2 2" xfId="23538" xr:uid="{8C3DB365-7D53-4D52-B194-93A4B7FE54A8}"/>
    <cellStyle name="Comma 22 2 3 4 3" xfId="13271" xr:uid="{AE6E6EF8-358F-43A4-9B2F-21D0419B1E7F}"/>
    <cellStyle name="Comma 22 2 3 4 3 2" xfId="28681" xr:uid="{626B2167-8935-4773-A97B-9318CCC7A8B8}"/>
    <cellStyle name="Comma 22 2 3 4 4" xfId="18412" xr:uid="{3ADA6A97-563B-4CBF-86C4-6FEDE580DFFB}"/>
    <cellStyle name="Comma 22 2 3 5" xfId="5580" xr:uid="{AB18BFE4-8DDF-43AA-A317-1F0883417795}"/>
    <cellStyle name="Comma 22 2 3 5 2" xfId="20990" xr:uid="{7472186A-879D-4D5C-8EB1-4DA1D6BD87F8}"/>
    <cellStyle name="Comma 22 2 3 6" xfId="10723" xr:uid="{2BF23953-9A44-42B5-A4F6-0114B50E3A89}"/>
    <cellStyle name="Comma 22 2 3 6 2" xfId="26133" xr:uid="{E973B04A-6668-44D1-9002-9AAED3B3CFE7}"/>
    <cellStyle name="Comma 22 2 3 7" xfId="15864" xr:uid="{F2D9B763-0B0B-4731-9059-9D516C4C49F8}"/>
    <cellStyle name="Comma 22 2 4" xfId="749" xr:uid="{53CD5835-F074-4507-A355-6560E99339F7}"/>
    <cellStyle name="Comma 22 2 4 2" xfId="2001" xr:uid="{51B47D35-45B8-4ECA-9283-82EE5775164F}"/>
    <cellStyle name="Comma 22 2 4 2 2" xfId="4569" xr:uid="{5F995F45-9DBF-48C3-B7E5-E59CCD241410}"/>
    <cellStyle name="Comma 22 2 4 2 2 2" xfId="9695" xr:uid="{24F42B6C-A99D-4F2D-A601-B1797FE74AA4}"/>
    <cellStyle name="Comma 22 2 4 2 2 2 2" xfId="25105" xr:uid="{01A4A5E3-0789-482B-ABF0-D0F46FC3DDF8}"/>
    <cellStyle name="Comma 22 2 4 2 2 3" xfId="14838" xr:uid="{B0C9E143-F56C-4E3B-95E9-412BF85A730B}"/>
    <cellStyle name="Comma 22 2 4 2 2 3 2" xfId="30248" xr:uid="{C3C0BE8C-942C-4CFD-92AC-1960FCB872CD}"/>
    <cellStyle name="Comma 22 2 4 2 2 4" xfId="19979" xr:uid="{C78F1AB9-5868-41B5-BB23-D5A8517CEBDC}"/>
    <cellStyle name="Comma 22 2 4 2 3" xfId="7147" xr:uid="{635F438F-9BE8-4503-B6FB-DC78D3C9D48C}"/>
    <cellStyle name="Comma 22 2 4 2 3 2" xfId="22557" xr:uid="{F4EADD94-F45D-4078-BFA8-F9D3B58870D7}"/>
    <cellStyle name="Comma 22 2 4 2 4" xfId="12290" xr:uid="{8AD5F710-EC8D-4C3F-8B53-E54D46F5E1B5}"/>
    <cellStyle name="Comma 22 2 4 2 4 2" xfId="27700" xr:uid="{063940A8-37A6-4395-9324-F04739B2246D}"/>
    <cellStyle name="Comma 22 2 4 2 5" xfId="17431" xr:uid="{BBCAF59C-4B3B-4889-A78C-7D72F1914133}"/>
    <cellStyle name="Comma 22 2 4 3" xfId="3318" xr:uid="{CB083F0C-243E-43C6-9970-9420F4B08ED6}"/>
    <cellStyle name="Comma 22 2 4 3 2" xfId="8444" xr:uid="{FA6034F4-5EE4-4731-B2E9-366EA60AAB78}"/>
    <cellStyle name="Comma 22 2 4 3 2 2" xfId="23854" xr:uid="{F3E7E43A-E9A8-4CC0-BD80-278F31191C42}"/>
    <cellStyle name="Comma 22 2 4 3 3" xfId="13587" xr:uid="{FB4EA9BB-28E2-442E-8483-15C7C678F640}"/>
    <cellStyle name="Comma 22 2 4 3 3 2" xfId="28997" xr:uid="{BE102BE6-3EC2-4580-8FAA-536A7DDFE453}"/>
    <cellStyle name="Comma 22 2 4 3 4" xfId="18728" xr:uid="{83CE4B15-01EB-481E-934C-2DBD2AF844A9}"/>
    <cellStyle name="Comma 22 2 4 4" xfId="5896" xr:uid="{EB92215D-DC42-49FC-8BC2-5EB21197C905}"/>
    <cellStyle name="Comma 22 2 4 4 2" xfId="21306" xr:uid="{690918A4-0177-4721-B8DB-B3D2FE1509F3}"/>
    <cellStyle name="Comma 22 2 4 5" xfId="11039" xr:uid="{83DA13EA-E6E8-46E4-8C9A-6E11A40B8D50}"/>
    <cellStyle name="Comma 22 2 4 5 2" xfId="26449" xr:uid="{1BBC124D-FE2B-41AA-9217-3D255B08A2DE}"/>
    <cellStyle name="Comma 22 2 4 6" xfId="16180" xr:uid="{54546A22-7774-4FF0-BFD9-B4BBDB9875D7}"/>
    <cellStyle name="Comma 22 2 5" xfId="1390" xr:uid="{123A3BFC-9ABC-406D-BC38-40E1D6A6F72F}"/>
    <cellStyle name="Comma 22 2 5 2" xfId="3958" xr:uid="{6CF24BA8-E3C9-47FF-8499-5140F64966B6}"/>
    <cellStyle name="Comma 22 2 5 2 2" xfId="9084" xr:uid="{0D0002C3-0160-4ACE-8D8A-ABE75AD5A401}"/>
    <cellStyle name="Comma 22 2 5 2 2 2" xfId="24494" xr:uid="{0EF7D3AF-BF24-46EF-9120-6411782D781C}"/>
    <cellStyle name="Comma 22 2 5 2 3" xfId="14227" xr:uid="{08A6FECD-D56A-4B40-8072-6C3670E9068B}"/>
    <cellStyle name="Comma 22 2 5 2 3 2" xfId="29637" xr:uid="{24D4C583-7C63-4A26-AEA0-6572AAEB5B8C}"/>
    <cellStyle name="Comma 22 2 5 2 4" xfId="19368" xr:uid="{E00C5C77-D80A-4468-AB55-80C559E4CA08}"/>
    <cellStyle name="Comma 22 2 5 3" xfId="6536" xr:uid="{09C8974A-7619-4944-A30C-3707AA6973D6}"/>
    <cellStyle name="Comma 22 2 5 3 2" xfId="21946" xr:uid="{53CDB3D1-438C-4557-883B-842608ECB1F3}"/>
    <cellStyle name="Comma 22 2 5 4" xfId="11679" xr:uid="{B40C69BE-F677-4BE0-91B8-02C140BE4181}"/>
    <cellStyle name="Comma 22 2 5 4 2" xfId="27089" xr:uid="{D4225735-B873-4044-A7F6-353FD006CF81}"/>
    <cellStyle name="Comma 22 2 5 5" xfId="16820" xr:uid="{2F671507-38BE-4537-99A0-F13A167E9A8E}"/>
    <cellStyle name="Comma 22 2 6" xfId="2707" xr:uid="{CEC41E7B-632E-4FD7-AAA3-5AA9AF510BAD}"/>
    <cellStyle name="Comma 22 2 6 2" xfId="7833" xr:uid="{F78455FF-BCF0-43B9-A94F-54FB1C715C6E}"/>
    <cellStyle name="Comma 22 2 6 2 2" xfId="23243" xr:uid="{FD0DA60C-18F8-4D5A-8BD5-1F01A675F74C}"/>
    <cellStyle name="Comma 22 2 6 3" xfId="12976" xr:uid="{0316EB48-FC73-4682-B98C-28371D51A744}"/>
    <cellStyle name="Comma 22 2 6 3 2" xfId="28386" xr:uid="{FFB9EA63-244C-4805-987A-84627B5FAD3E}"/>
    <cellStyle name="Comma 22 2 6 4" xfId="18117" xr:uid="{11DBA29A-89D5-4443-8A13-D5747869AE04}"/>
    <cellStyle name="Comma 22 2 7" xfId="5285" xr:uid="{334C5DFE-6920-41EE-8AD6-0631FB9CA04E}"/>
    <cellStyle name="Comma 22 2 7 2" xfId="20695" xr:uid="{26FD09DD-8F20-49AD-A786-6D01ED306EA7}"/>
    <cellStyle name="Comma 22 2 8" xfId="10428" xr:uid="{62CEBC5D-9336-47E7-AC34-AC3299E91656}"/>
    <cellStyle name="Comma 22 2 8 2" xfId="25838" xr:uid="{0115C15D-7DAA-4241-A486-D888F06C07CC}"/>
    <cellStyle name="Comma 22 2 9" xfId="15569" xr:uid="{43ACAC22-8E18-4927-9389-AD79634E9B40}"/>
    <cellStyle name="Comma 22 3" xfId="205" xr:uid="{64298E7F-A852-4CED-9CC6-E3B785FD138A}"/>
    <cellStyle name="Comma 22 3 2" xfId="502" xr:uid="{40EDED16-3776-4A86-9DF5-347A6761B441}"/>
    <cellStyle name="Comma 22 3 2 2" xfId="1114" xr:uid="{B6CF255D-59D9-42B1-92CE-A80D6203091E}"/>
    <cellStyle name="Comma 22 3 2 2 2" xfId="2366" xr:uid="{79FCDA54-B2B9-462D-BC2A-15C72705A4FB}"/>
    <cellStyle name="Comma 22 3 2 2 2 2" xfId="4934" xr:uid="{DDE614EB-7FF3-4BF9-8E1F-D295DE4B7115}"/>
    <cellStyle name="Comma 22 3 2 2 2 2 2" xfId="10060" xr:uid="{35AEA2EE-4260-4706-80FD-D7B7EC8FE79B}"/>
    <cellStyle name="Comma 22 3 2 2 2 2 2 2" xfId="25470" xr:uid="{E7769011-8DE6-4875-B4C5-15FA443F4A8B}"/>
    <cellStyle name="Comma 22 3 2 2 2 2 3" xfId="15203" xr:uid="{2081D035-0BC9-494A-AFC0-6BDC3FFD1D72}"/>
    <cellStyle name="Comma 22 3 2 2 2 2 3 2" xfId="30613" xr:uid="{8B085038-39F7-4F58-8807-8EBE29B78A18}"/>
    <cellStyle name="Comma 22 3 2 2 2 2 4" xfId="20344" xr:uid="{CFABA3E4-FFF2-44AD-974C-4EF2644E5FE5}"/>
    <cellStyle name="Comma 22 3 2 2 2 3" xfId="7512" xr:uid="{1343BF8B-631D-4688-95EC-76492638C6F4}"/>
    <cellStyle name="Comma 22 3 2 2 2 3 2" xfId="22922" xr:uid="{9ECCBC4D-2474-4A26-A793-2E304AD18BFD}"/>
    <cellStyle name="Comma 22 3 2 2 2 4" xfId="12655" xr:uid="{0D4FEF3B-C96B-4BA9-B1D5-21952F6D8452}"/>
    <cellStyle name="Comma 22 3 2 2 2 4 2" xfId="28065" xr:uid="{12C65758-7367-47BA-B867-580C6FB1B6F7}"/>
    <cellStyle name="Comma 22 3 2 2 2 5" xfId="17796" xr:uid="{4733BA92-E364-4942-9A5F-BB78978BD04F}"/>
    <cellStyle name="Comma 22 3 2 2 3" xfId="3683" xr:uid="{F1758E19-2179-4332-B4EB-67EA9E24416A}"/>
    <cellStyle name="Comma 22 3 2 2 3 2" xfId="8809" xr:uid="{4F8B4CC0-CBA1-449B-8778-94FF75D80056}"/>
    <cellStyle name="Comma 22 3 2 2 3 2 2" xfId="24219" xr:uid="{FEF23E6D-51EB-4F95-91CA-1C68D51487D8}"/>
    <cellStyle name="Comma 22 3 2 2 3 3" xfId="13952" xr:uid="{A4E1BA98-FEB6-4B53-931A-EC050DA89E6C}"/>
    <cellStyle name="Comma 22 3 2 2 3 3 2" xfId="29362" xr:uid="{479F5898-23B6-499E-8465-CCCE8E1914D0}"/>
    <cellStyle name="Comma 22 3 2 2 3 4" xfId="19093" xr:uid="{FF7D60B4-A8D4-43B4-AB06-64D18DC9885E}"/>
    <cellStyle name="Comma 22 3 2 2 4" xfId="6261" xr:uid="{583AE49E-D05A-448D-AE75-9E454A71C428}"/>
    <cellStyle name="Comma 22 3 2 2 4 2" xfId="21671" xr:uid="{2B77454E-E835-4543-932A-7319466AA5BA}"/>
    <cellStyle name="Comma 22 3 2 2 5" xfId="11404" xr:uid="{DC533253-FA3F-495E-B0E5-AF4D488411A8}"/>
    <cellStyle name="Comma 22 3 2 2 5 2" xfId="26814" xr:uid="{0DA07984-BB24-4F2E-9A3B-8D2D5266E8F6}"/>
    <cellStyle name="Comma 22 3 2 2 6" xfId="16545" xr:uid="{52CCDB64-2632-440C-81FA-B42BF9B0CFF8}"/>
    <cellStyle name="Comma 22 3 2 3" xfId="1755" xr:uid="{3E728BDC-A5C3-465A-9495-A3D6286F51AC}"/>
    <cellStyle name="Comma 22 3 2 3 2" xfId="4323" xr:uid="{8E3C175A-9D27-45E6-B2F6-92F68AAC186D}"/>
    <cellStyle name="Comma 22 3 2 3 2 2" xfId="9449" xr:uid="{BFDC3CF8-FAA7-4832-AA20-20089DD703B7}"/>
    <cellStyle name="Comma 22 3 2 3 2 2 2" xfId="24859" xr:uid="{E56E7474-86A7-4E64-AEB3-303DA3B2D53D}"/>
    <cellStyle name="Comma 22 3 2 3 2 3" xfId="14592" xr:uid="{A204E5D5-135D-43F3-ADFE-E9DEBC8AE3EE}"/>
    <cellStyle name="Comma 22 3 2 3 2 3 2" xfId="30002" xr:uid="{6E1DDE95-12E0-4FE0-B745-9BFE240F284B}"/>
    <cellStyle name="Comma 22 3 2 3 2 4" xfId="19733" xr:uid="{E44FD5A1-4C79-4876-BA9D-CDEFE8927E21}"/>
    <cellStyle name="Comma 22 3 2 3 3" xfId="6901" xr:uid="{45B19011-F827-4251-9BB7-74E80CA99FE8}"/>
    <cellStyle name="Comma 22 3 2 3 3 2" xfId="22311" xr:uid="{E9019F31-54A3-4A8C-958B-D3D3F163926D}"/>
    <cellStyle name="Comma 22 3 2 3 4" xfId="12044" xr:uid="{2001276A-B3D6-400F-9670-E62F7378C87B}"/>
    <cellStyle name="Comma 22 3 2 3 4 2" xfId="27454" xr:uid="{7784D969-01A6-45BD-8909-B099AE95CC79}"/>
    <cellStyle name="Comma 22 3 2 3 5" xfId="17185" xr:uid="{80EE1FEA-8FE0-4AD0-9C58-804491EC04B5}"/>
    <cellStyle name="Comma 22 3 2 4" xfId="3072" xr:uid="{65C9A86F-CC91-431E-8158-643342DBA33D}"/>
    <cellStyle name="Comma 22 3 2 4 2" xfId="8198" xr:uid="{BEB13763-FB17-4C01-946C-9CB5EF4CAF79}"/>
    <cellStyle name="Comma 22 3 2 4 2 2" xfId="23608" xr:uid="{AB6BD9BE-75B7-45BC-8E8D-9A4C3720EFF1}"/>
    <cellStyle name="Comma 22 3 2 4 3" xfId="13341" xr:uid="{EFF7C62D-2E7D-4252-89CD-2018727A1F65}"/>
    <cellStyle name="Comma 22 3 2 4 3 2" xfId="28751" xr:uid="{E0A683EE-777D-479C-BB62-AD7B2DB175D0}"/>
    <cellStyle name="Comma 22 3 2 4 4" xfId="18482" xr:uid="{CA8691BB-68FB-418C-AED9-6E078F5F9B09}"/>
    <cellStyle name="Comma 22 3 2 5" xfId="5650" xr:uid="{E228A4DA-9DA9-4AC8-A350-C279B8A8104D}"/>
    <cellStyle name="Comma 22 3 2 5 2" xfId="21060" xr:uid="{F97970D7-D7A5-434F-9902-ACBBFC095FD8}"/>
    <cellStyle name="Comma 22 3 2 6" xfId="10793" xr:uid="{BE422699-5571-4778-AB8D-644D21A8070E}"/>
    <cellStyle name="Comma 22 3 2 6 2" xfId="26203" xr:uid="{B30384F5-42BA-402D-9192-FCE881119CF1}"/>
    <cellStyle name="Comma 22 3 2 7" xfId="15934" xr:uid="{36C4AD42-EEC4-4491-AB74-3691B64E75EA}"/>
    <cellStyle name="Comma 22 3 3" xfId="819" xr:uid="{8120A4B1-15F3-4A23-B874-0B3EBFFE5178}"/>
    <cellStyle name="Comma 22 3 3 2" xfId="2071" xr:uid="{425E30E6-B051-4FD7-98C9-A06A996B5371}"/>
    <cellStyle name="Comma 22 3 3 2 2" xfId="4639" xr:uid="{62B3BD31-EE8A-482A-822D-820A76B86A15}"/>
    <cellStyle name="Comma 22 3 3 2 2 2" xfId="9765" xr:uid="{87EFB65C-A9D8-4DA2-8794-FAEA36EE83B5}"/>
    <cellStyle name="Comma 22 3 3 2 2 2 2" xfId="25175" xr:uid="{8EDACE8A-457D-477E-8905-2CA38B9C9F6A}"/>
    <cellStyle name="Comma 22 3 3 2 2 3" xfId="14908" xr:uid="{1A745766-531F-4AB4-BB1D-2CCF24E65AB3}"/>
    <cellStyle name="Comma 22 3 3 2 2 3 2" xfId="30318" xr:uid="{B733CDAD-77C0-41FB-B8F0-B04B8354F759}"/>
    <cellStyle name="Comma 22 3 3 2 2 4" xfId="20049" xr:uid="{82608E29-2F5B-410D-9018-0276B29E77A1}"/>
    <cellStyle name="Comma 22 3 3 2 3" xfId="7217" xr:uid="{B5255CBE-2274-4260-89F3-9C35F26AA6FE}"/>
    <cellStyle name="Comma 22 3 3 2 3 2" xfId="22627" xr:uid="{5A13B47D-BC9D-40B9-9758-0DA100AB70A9}"/>
    <cellStyle name="Comma 22 3 3 2 4" xfId="12360" xr:uid="{216CB670-4C83-43C2-944F-F1E078B7B84B}"/>
    <cellStyle name="Comma 22 3 3 2 4 2" xfId="27770" xr:uid="{98D7529B-37A0-4A66-92BE-45B2E3C21721}"/>
    <cellStyle name="Comma 22 3 3 2 5" xfId="17501" xr:uid="{C0385D36-472E-442C-BE31-AC91C11E58AF}"/>
    <cellStyle name="Comma 22 3 3 3" xfId="3388" xr:uid="{969ABCF2-2775-4250-9304-82F84996F852}"/>
    <cellStyle name="Comma 22 3 3 3 2" xfId="8514" xr:uid="{41E68B3E-4F80-4D86-8AC3-58141C1F3262}"/>
    <cellStyle name="Comma 22 3 3 3 2 2" xfId="23924" xr:uid="{34D4C625-97EB-40D1-8ABE-60D99EE8664D}"/>
    <cellStyle name="Comma 22 3 3 3 3" xfId="13657" xr:uid="{761ADAA7-DE54-4E23-87A7-69B4C19B9642}"/>
    <cellStyle name="Comma 22 3 3 3 3 2" xfId="29067" xr:uid="{60DA57D7-C6B7-4EE6-887C-A043242EC199}"/>
    <cellStyle name="Comma 22 3 3 3 4" xfId="18798" xr:uid="{CE46D762-D499-4717-AB98-F17579FFD980}"/>
    <cellStyle name="Comma 22 3 3 4" xfId="5966" xr:uid="{436A57CD-CAE6-43D3-BEDA-267BB00DA278}"/>
    <cellStyle name="Comma 22 3 3 4 2" xfId="21376" xr:uid="{C553DD5E-1BBC-41FF-8586-29FA91BC7164}"/>
    <cellStyle name="Comma 22 3 3 5" xfId="11109" xr:uid="{3D3B28AA-E42C-43BD-B8D2-46E02A6AF03B}"/>
    <cellStyle name="Comma 22 3 3 5 2" xfId="26519" xr:uid="{01142C57-0322-4D71-AA35-D7D72E380213}"/>
    <cellStyle name="Comma 22 3 3 6" xfId="16250" xr:uid="{2B6FD319-3DD9-4DA1-891E-0BE705237916}"/>
    <cellStyle name="Comma 22 3 4" xfId="1460" xr:uid="{C3D7F708-FCA3-4F0B-A4F0-1AF2E988ADE8}"/>
    <cellStyle name="Comma 22 3 4 2" xfId="4028" xr:uid="{28953DB7-DA7B-45E2-A0E8-16668615C134}"/>
    <cellStyle name="Comma 22 3 4 2 2" xfId="9154" xr:uid="{191E21A0-BF83-44BA-805E-3500CD657AEF}"/>
    <cellStyle name="Comma 22 3 4 2 2 2" xfId="24564" xr:uid="{3FEAC05E-9219-4DFB-BC1B-E8BFF3DCD8C2}"/>
    <cellStyle name="Comma 22 3 4 2 3" xfId="14297" xr:uid="{A486E275-5EFC-4782-B83F-0FC8E2394B58}"/>
    <cellStyle name="Comma 22 3 4 2 3 2" xfId="29707" xr:uid="{592BB998-06DB-4392-AD4B-1D0758F29CB9}"/>
    <cellStyle name="Comma 22 3 4 2 4" xfId="19438" xr:uid="{F0347425-A53B-4F10-9434-0215A3CA1ACA}"/>
    <cellStyle name="Comma 22 3 4 3" xfId="6606" xr:uid="{BA5EB810-6F70-4C33-BABD-2997A907254F}"/>
    <cellStyle name="Comma 22 3 4 3 2" xfId="22016" xr:uid="{6330B4EB-C0FB-460D-866E-E47E8FCCE197}"/>
    <cellStyle name="Comma 22 3 4 4" xfId="11749" xr:uid="{B4A62BD1-FA5A-49CD-A83C-08F26B1FE17A}"/>
    <cellStyle name="Comma 22 3 4 4 2" xfId="27159" xr:uid="{C8431008-6755-4FDA-BA2B-21B6E3BF5928}"/>
    <cellStyle name="Comma 22 3 4 5" xfId="16890" xr:uid="{B5F39FF6-211C-4092-AF69-DD2FB2EA4F0B}"/>
    <cellStyle name="Comma 22 3 5" xfId="2777" xr:uid="{2B78CBB6-F7BF-4551-83BE-BF4906A25637}"/>
    <cellStyle name="Comma 22 3 5 2" xfId="7903" xr:uid="{74BAD5FF-9030-4710-9B7C-2E8181BA8DF6}"/>
    <cellStyle name="Comma 22 3 5 2 2" xfId="23313" xr:uid="{61232956-710D-4366-8599-D6171C387537}"/>
    <cellStyle name="Comma 22 3 5 3" xfId="13046" xr:uid="{934FFA74-AB74-425F-9EA1-2B1F042C29DA}"/>
    <cellStyle name="Comma 22 3 5 3 2" xfId="28456" xr:uid="{ACE7CAE3-16FF-46FE-B5CC-1C0140BE97A6}"/>
    <cellStyle name="Comma 22 3 5 4" xfId="18187" xr:uid="{987B9B4B-E691-415E-91D8-30BC7621136D}"/>
    <cellStyle name="Comma 22 3 6" xfId="5355" xr:uid="{7D5548E4-191B-45FA-A308-8FA2A6BE108B}"/>
    <cellStyle name="Comma 22 3 6 2" xfId="20765" xr:uid="{1E74020E-FC73-4337-9145-C8E88E34781D}"/>
    <cellStyle name="Comma 22 3 7" xfId="10498" xr:uid="{2758E556-CE19-4A6F-AE49-6686CD96CDA1}"/>
    <cellStyle name="Comma 22 3 7 2" xfId="25908" xr:uid="{EF0FFCAE-4EFB-4E73-8C5F-7735FE555C59}"/>
    <cellStyle name="Comma 22 3 8" xfId="15639" xr:uid="{BC04313C-2F3E-4C74-9FE2-61FA32ACA5A0}"/>
    <cellStyle name="Comma 22 4" xfId="360" xr:uid="{C7AB7A2D-6B53-40F4-84B5-6E50F94663B8}"/>
    <cellStyle name="Comma 22 4 2" xfId="972" xr:uid="{36957257-73E2-46A5-A51D-B48610FC071B}"/>
    <cellStyle name="Comma 22 4 2 2" xfId="2224" xr:uid="{6E846FFE-E305-4667-B893-4B6746C8CD08}"/>
    <cellStyle name="Comma 22 4 2 2 2" xfId="4792" xr:uid="{EE73DD0E-BF88-472D-993E-356C306523DE}"/>
    <cellStyle name="Comma 22 4 2 2 2 2" xfId="9918" xr:uid="{4DD80C2C-325C-4970-9AD1-FBD709743761}"/>
    <cellStyle name="Comma 22 4 2 2 2 2 2" xfId="25328" xr:uid="{3FE24F5A-C061-434B-93B0-73E447E68761}"/>
    <cellStyle name="Comma 22 4 2 2 2 3" xfId="15061" xr:uid="{1957484A-D6FC-4A0D-B704-FB532BB61009}"/>
    <cellStyle name="Comma 22 4 2 2 2 3 2" xfId="30471" xr:uid="{15A7970E-1F94-4D60-B81A-B3DDEB75546A}"/>
    <cellStyle name="Comma 22 4 2 2 2 4" xfId="20202" xr:uid="{7520B2E6-5C25-42CD-BB1B-6D54DC9F1B25}"/>
    <cellStyle name="Comma 22 4 2 2 3" xfId="7370" xr:uid="{CBD9C336-785C-44EF-A833-4722C29A9507}"/>
    <cellStyle name="Comma 22 4 2 2 3 2" xfId="22780" xr:uid="{239E36DA-B684-4ED2-9B27-4D5D20787D2C}"/>
    <cellStyle name="Comma 22 4 2 2 4" xfId="12513" xr:uid="{2F23B5D7-D901-477E-8CF1-5D156B737543}"/>
    <cellStyle name="Comma 22 4 2 2 4 2" xfId="27923" xr:uid="{E0D5165A-274A-48D4-AB24-BE5F496A3F30}"/>
    <cellStyle name="Comma 22 4 2 2 5" xfId="17654" xr:uid="{F66BEF93-ADCC-40A8-BCF0-443469CDDA7F}"/>
    <cellStyle name="Comma 22 4 2 3" xfId="3541" xr:uid="{846CF161-FD18-4F46-87A2-728934B83E5A}"/>
    <cellStyle name="Comma 22 4 2 3 2" xfId="8667" xr:uid="{3EFF8B40-B992-47A7-8D10-706870152B80}"/>
    <cellStyle name="Comma 22 4 2 3 2 2" xfId="24077" xr:uid="{19868944-B34F-48D1-9E83-15755D5567D7}"/>
    <cellStyle name="Comma 22 4 2 3 3" xfId="13810" xr:uid="{CCFE0667-15B8-43F2-AE14-63F155541B6A}"/>
    <cellStyle name="Comma 22 4 2 3 3 2" xfId="29220" xr:uid="{9E468D4A-D899-4D49-A2FC-861F1CDD7CD6}"/>
    <cellStyle name="Comma 22 4 2 3 4" xfId="18951" xr:uid="{FC9D4C10-243C-44F5-833E-A101B8AE0409}"/>
    <cellStyle name="Comma 22 4 2 4" xfId="6119" xr:uid="{E007AE19-5639-41B0-A6DE-AB856A4F4C84}"/>
    <cellStyle name="Comma 22 4 2 4 2" xfId="21529" xr:uid="{FED718B8-78C0-4F99-9289-44AD8088BED0}"/>
    <cellStyle name="Comma 22 4 2 5" xfId="11262" xr:uid="{A2E40B4D-76F0-4CA4-9297-3B4C904DE1A8}"/>
    <cellStyle name="Comma 22 4 2 5 2" xfId="26672" xr:uid="{6A6DE5F7-13A2-473A-AE1F-8D0760B50E65}"/>
    <cellStyle name="Comma 22 4 2 6" xfId="16403" xr:uid="{3DFFCFC6-6F04-4F94-BE3C-AB4E85AC7474}"/>
    <cellStyle name="Comma 22 4 3" xfId="1613" xr:uid="{3B523C42-6A3B-4BE0-9F5D-F02346A33FAE}"/>
    <cellStyle name="Comma 22 4 3 2" xfId="4181" xr:uid="{02D7B309-5391-4EA6-A018-F332FC5D5DB9}"/>
    <cellStyle name="Comma 22 4 3 2 2" xfId="9307" xr:uid="{FCC19900-ACDB-4DC5-991E-073A480E1D0E}"/>
    <cellStyle name="Comma 22 4 3 2 2 2" xfId="24717" xr:uid="{5655ED13-728B-4B14-BFD7-029C028963DD}"/>
    <cellStyle name="Comma 22 4 3 2 3" xfId="14450" xr:uid="{76E89FF3-BF31-4DFB-9135-2A6FDFDFF8E2}"/>
    <cellStyle name="Comma 22 4 3 2 3 2" xfId="29860" xr:uid="{527AF6D8-1458-491B-BAF6-208F0EBCECE7}"/>
    <cellStyle name="Comma 22 4 3 2 4" xfId="19591" xr:uid="{755EA79D-3B36-4F5C-ABF1-286D0122F958}"/>
    <cellStyle name="Comma 22 4 3 3" xfId="6759" xr:uid="{5EE07A0F-5BEA-4DEE-BF37-0525C8FB3DE6}"/>
    <cellStyle name="Comma 22 4 3 3 2" xfId="22169" xr:uid="{14415E98-329C-43DA-A8D1-49744B51ACA3}"/>
    <cellStyle name="Comma 22 4 3 4" xfId="11902" xr:uid="{29834B21-1832-4930-A550-A30599E9993D}"/>
    <cellStyle name="Comma 22 4 3 4 2" xfId="27312" xr:uid="{9B1B63D1-3774-4001-A29D-2F6DE122719E}"/>
    <cellStyle name="Comma 22 4 3 5" xfId="17043" xr:uid="{564E5A20-ACDC-4F5C-B421-566EA8C85B66}"/>
    <cellStyle name="Comma 22 4 4" xfId="2930" xr:uid="{089A8339-7AC3-419B-955B-70A0E69C1ED7}"/>
    <cellStyle name="Comma 22 4 4 2" xfId="8056" xr:uid="{17D3521B-781B-4C07-BE07-7D97DF658E0A}"/>
    <cellStyle name="Comma 22 4 4 2 2" xfId="23466" xr:uid="{05D381F8-9DC7-456F-9B19-27F05FD91EF8}"/>
    <cellStyle name="Comma 22 4 4 3" xfId="13199" xr:uid="{E03EE999-1FD8-4F0B-A352-D1C2F4473587}"/>
    <cellStyle name="Comma 22 4 4 3 2" xfId="28609" xr:uid="{3EC3B0A2-F0E8-4E9C-9EE0-5EC67F7FBFC1}"/>
    <cellStyle name="Comma 22 4 4 4" xfId="18340" xr:uid="{7EE0FD07-301A-495D-95C6-AD312871BB67}"/>
    <cellStyle name="Comma 22 4 5" xfId="5508" xr:uid="{FE26DE66-6686-4B37-8E5A-C58DD94633DF}"/>
    <cellStyle name="Comma 22 4 5 2" xfId="20918" xr:uid="{0C84E33E-5804-4E24-BBB9-66D8E6B90979}"/>
    <cellStyle name="Comma 22 4 6" xfId="10651" xr:uid="{D7F868D9-C699-4DF5-B111-FFEF692D346E}"/>
    <cellStyle name="Comma 22 4 6 2" xfId="26061" xr:uid="{DFF1E4B2-12A2-4BB1-BB6F-3CA1B7651A87}"/>
    <cellStyle name="Comma 22 4 7" xfId="15792" xr:uid="{0809B9A1-7192-4197-9D29-3CC350D0E142}"/>
    <cellStyle name="Comma 22 5" xfId="677" xr:uid="{8EE35452-85B5-4976-BEAC-5545B4E0104D}"/>
    <cellStyle name="Comma 22 5 2" xfId="1929" xr:uid="{4D8A60ED-054E-4559-9046-90B395ABE416}"/>
    <cellStyle name="Comma 22 5 2 2" xfId="4497" xr:uid="{977303B6-DE10-4187-9662-84423B449550}"/>
    <cellStyle name="Comma 22 5 2 2 2" xfId="9623" xr:uid="{F1B691D7-406C-405A-8187-9FADBB992E6A}"/>
    <cellStyle name="Comma 22 5 2 2 2 2" xfId="25033" xr:uid="{56C267A0-7A52-46A3-A97B-4ECE26DCBD71}"/>
    <cellStyle name="Comma 22 5 2 2 3" xfId="14766" xr:uid="{59A219A9-EE2F-48D3-9F73-D18A05496DDF}"/>
    <cellStyle name="Comma 22 5 2 2 3 2" xfId="30176" xr:uid="{7FD0CF82-0101-48F4-BCB5-AB8DC0036F05}"/>
    <cellStyle name="Comma 22 5 2 2 4" xfId="19907" xr:uid="{1166C4CD-8B4A-4B50-A09F-4AF0FE3C7BCC}"/>
    <cellStyle name="Comma 22 5 2 3" xfId="7075" xr:uid="{86A537B9-A8AC-475C-AFB7-E15944750664}"/>
    <cellStyle name="Comma 22 5 2 3 2" xfId="22485" xr:uid="{E4792A39-169E-43F5-B670-A306BA189810}"/>
    <cellStyle name="Comma 22 5 2 4" xfId="12218" xr:uid="{CB12FF99-434D-4F5B-A5DC-10021BA7F7EE}"/>
    <cellStyle name="Comma 22 5 2 4 2" xfId="27628" xr:uid="{39E89673-F29A-462B-901C-176FF4657D6C}"/>
    <cellStyle name="Comma 22 5 2 5" xfId="17359" xr:uid="{A88D5129-1335-46FD-9015-A84B4357BFA0}"/>
    <cellStyle name="Comma 22 5 3" xfId="3246" xr:uid="{A992283A-1A29-40E7-9FC5-18E722A6BBBA}"/>
    <cellStyle name="Comma 22 5 3 2" xfId="8372" xr:uid="{F3BD9B1A-E4BB-4B3D-8E29-49BB8A3A8F9D}"/>
    <cellStyle name="Comma 22 5 3 2 2" xfId="23782" xr:uid="{BBEA246F-E4B3-485A-A740-CE806FDA06E0}"/>
    <cellStyle name="Comma 22 5 3 3" xfId="13515" xr:uid="{D462BE58-B4CD-4165-AA7E-BC0619498B67}"/>
    <cellStyle name="Comma 22 5 3 3 2" xfId="28925" xr:uid="{E930C026-F27B-4551-B58C-B5FD42FBF9AC}"/>
    <cellStyle name="Comma 22 5 3 4" xfId="18656" xr:uid="{190F1D00-4C4D-409C-A0A2-744F20A16E44}"/>
    <cellStyle name="Comma 22 5 4" xfId="5824" xr:uid="{55ED7C23-D4A5-4BCB-847E-F6DAE5C3BD8A}"/>
    <cellStyle name="Comma 22 5 4 2" xfId="21234" xr:uid="{77256E75-9C9D-456D-A8EA-89552E12DD4B}"/>
    <cellStyle name="Comma 22 5 5" xfId="10967" xr:uid="{BD6C6CAC-6599-42D7-8DA3-897500EB97B2}"/>
    <cellStyle name="Comma 22 5 5 2" xfId="26377" xr:uid="{86E762CE-C836-40AB-A35B-8C07E5019D91}"/>
    <cellStyle name="Comma 22 5 6" xfId="16108" xr:uid="{207E6AA3-4780-4D28-9493-90BFC2270F41}"/>
    <cellStyle name="Comma 22 6" xfId="1318" xr:uid="{514D36F1-9F3F-438F-A0EE-2BD5E820FA32}"/>
    <cellStyle name="Comma 22 6 2" xfId="3886" xr:uid="{1E043954-85A9-4C88-957F-18E78F2DC66A}"/>
    <cellStyle name="Comma 22 6 2 2" xfId="9012" xr:uid="{31633FFD-91E3-4192-9779-0EEDC93E5B68}"/>
    <cellStyle name="Comma 22 6 2 2 2" xfId="24422" xr:uid="{BF714371-0C34-4547-ADD5-E4D503E64358}"/>
    <cellStyle name="Comma 22 6 2 3" xfId="14155" xr:uid="{09AA2D93-7025-4B00-A4B0-6EC7E29A3087}"/>
    <cellStyle name="Comma 22 6 2 3 2" xfId="29565" xr:uid="{9B161412-95F8-4903-B8D2-04B419E2BCE9}"/>
    <cellStyle name="Comma 22 6 2 4" xfId="19296" xr:uid="{B9DB72C1-4197-4336-88D0-50C3716138AB}"/>
    <cellStyle name="Comma 22 6 3" xfId="6464" xr:uid="{F20ACF71-5CF6-46F4-B0F5-B21B76401A36}"/>
    <cellStyle name="Comma 22 6 3 2" xfId="21874" xr:uid="{75A5E363-8C44-43DF-ADDB-7A4909B00E5A}"/>
    <cellStyle name="Comma 22 6 4" xfId="11607" xr:uid="{BA62D2A1-A88E-4FC6-9990-8DD6D193BB67}"/>
    <cellStyle name="Comma 22 6 4 2" xfId="27017" xr:uid="{EC403052-FA99-4882-8A59-95A7DDC6CF9A}"/>
    <cellStyle name="Comma 22 6 5" xfId="16748" xr:uid="{DD6B75A7-7D31-45E2-8E12-A5B33166F486}"/>
    <cellStyle name="Comma 22 7" xfId="2636" xr:uid="{5E26A8EB-887C-4146-81A2-FA3473FBFC68}"/>
    <cellStyle name="Comma 22 7 2" xfId="7762" xr:uid="{33D38FA8-5996-4ACE-BABC-37ACF6E77A7F}"/>
    <cellStyle name="Comma 22 7 2 2" xfId="23172" xr:uid="{D701D2BF-007C-4935-9702-E03813596EB8}"/>
    <cellStyle name="Comma 22 7 3" xfId="12905" xr:uid="{74B44005-01D4-43DE-941A-9C2A6C5825E3}"/>
    <cellStyle name="Comma 22 7 3 2" xfId="28315" xr:uid="{6E4DF3F0-2699-4DA4-8B6B-354E1D531A69}"/>
    <cellStyle name="Comma 22 7 4" xfId="18046" xr:uid="{1D0E60B6-09E3-4294-B39B-53A9A0C5CF70}"/>
    <cellStyle name="Comma 22 8" xfId="5214" xr:uid="{69920611-FC59-472E-AC91-806C13D5F2F1}"/>
    <cellStyle name="Comma 22 8 2" xfId="20624" xr:uid="{2C3E1830-8C5E-4B25-A277-336A59C1620C}"/>
    <cellStyle name="Comma 22 9" xfId="10357" xr:uid="{D7250443-4C79-4F9B-80F4-491A36B01B6A}"/>
    <cellStyle name="Comma 22 9 2" xfId="25767" xr:uid="{E0F4CC74-7509-4350-AAC7-0445A8EB2B34}"/>
    <cellStyle name="Comma 23" xfId="46" xr:uid="{57316692-215C-43C1-9A17-1E2C89D4B299}"/>
    <cellStyle name="Comma 23 10" xfId="15488" xr:uid="{18D58550-10E4-41E9-91A6-B7D75CD6BDDA}"/>
    <cellStyle name="Comma 23 2" xfId="125" xr:uid="{2AAD40B2-A073-44C2-81D0-C589EC50C11E}"/>
    <cellStyle name="Comma 23 2 2" xfId="268" xr:uid="{E78F30CB-C964-4B47-8237-88E2FC384B02}"/>
    <cellStyle name="Comma 23 2 2 2" xfId="564" xr:uid="{CE6BC408-1489-405B-A80C-21269702830D}"/>
    <cellStyle name="Comma 23 2 2 2 2" xfId="1176" xr:uid="{1DBDD3AC-435B-4EC1-A33E-611C346A2D54}"/>
    <cellStyle name="Comma 23 2 2 2 2 2" xfId="2428" xr:uid="{9059B23B-E6A2-4022-A7D2-E4418895C16F}"/>
    <cellStyle name="Comma 23 2 2 2 2 2 2" xfId="4996" xr:uid="{0DE5DD1D-6D50-497B-8D39-EBAC9C61CE13}"/>
    <cellStyle name="Comma 23 2 2 2 2 2 2 2" xfId="10122" xr:uid="{A3D25996-2B7A-46FD-9EAB-6F4E801CA84F}"/>
    <cellStyle name="Comma 23 2 2 2 2 2 2 2 2" xfId="25532" xr:uid="{93443743-4CBA-4A77-9198-1B6FEF45E6DD}"/>
    <cellStyle name="Comma 23 2 2 2 2 2 2 3" xfId="15265" xr:uid="{CE38A1DD-B72E-45A2-96E9-B644BB970EA8}"/>
    <cellStyle name="Comma 23 2 2 2 2 2 2 3 2" xfId="30675" xr:uid="{9E9C3D86-A1E8-4F13-8FC6-8F3A365ADF2E}"/>
    <cellStyle name="Comma 23 2 2 2 2 2 2 4" xfId="20406" xr:uid="{19468AEB-CB6F-435E-AB2E-7E891655E435}"/>
    <cellStyle name="Comma 23 2 2 2 2 2 3" xfId="7574" xr:uid="{FB5BE87A-A1EA-4492-8DDE-D58D0634B328}"/>
    <cellStyle name="Comma 23 2 2 2 2 2 3 2" xfId="22984" xr:uid="{81D94CD2-FCCB-4814-B9BA-3331C3C05087}"/>
    <cellStyle name="Comma 23 2 2 2 2 2 4" xfId="12717" xr:uid="{3138C4F5-B866-49AF-A033-44C4E7D6EBD1}"/>
    <cellStyle name="Comma 23 2 2 2 2 2 4 2" xfId="28127" xr:uid="{200C3C7B-E112-4FBC-90E3-7BDDE11118EA}"/>
    <cellStyle name="Comma 23 2 2 2 2 2 5" xfId="17858" xr:uid="{ED83A6BF-3987-4FC9-B4F9-65AD1C9E1AD8}"/>
    <cellStyle name="Comma 23 2 2 2 2 3" xfId="3745" xr:uid="{A9F81A6B-D608-454C-ACE3-B83BB540628D}"/>
    <cellStyle name="Comma 23 2 2 2 2 3 2" xfId="8871" xr:uid="{74A6E19E-87CC-477F-ACB5-6A02F10807BA}"/>
    <cellStyle name="Comma 23 2 2 2 2 3 2 2" xfId="24281" xr:uid="{C210E164-FEE5-4FE5-A70D-74BCF3DFA204}"/>
    <cellStyle name="Comma 23 2 2 2 2 3 3" xfId="14014" xr:uid="{1FB8D128-E3F1-4FBB-B842-8D9AE9C16AB8}"/>
    <cellStyle name="Comma 23 2 2 2 2 3 3 2" xfId="29424" xr:uid="{578CF2D4-1842-4376-B0D9-B719952B6637}"/>
    <cellStyle name="Comma 23 2 2 2 2 3 4" xfId="19155" xr:uid="{5B4DFC9D-AC3B-434C-82E1-3AF809D35BCE}"/>
    <cellStyle name="Comma 23 2 2 2 2 4" xfId="6323" xr:uid="{E58C48E9-ECA5-41ED-A839-BDBDB78F4D68}"/>
    <cellStyle name="Comma 23 2 2 2 2 4 2" xfId="21733" xr:uid="{B8F8F4A3-8F55-45B0-9DF6-319E36C5A941}"/>
    <cellStyle name="Comma 23 2 2 2 2 5" xfId="11466" xr:uid="{C649809B-B519-4295-A66D-F2D72B5E9374}"/>
    <cellStyle name="Comma 23 2 2 2 2 5 2" xfId="26876" xr:uid="{1B3C7775-3446-4E7A-92A9-FD42DFC056BD}"/>
    <cellStyle name="Comma 23 2 2 2 2 6" xfId="16607" xr:uid="{415004DE-B38D-4B75-94BC-5CEDE8BE7121}"/>
    <cellStyle name="Comma 23 2 2 2 3" xfId="1817" xr:uid="{4A92914B-BF60-4924-9D8C-2FA583E4FA98}"/>
    <cellStyle name="Comma 23 2 2 2 3 2" xfId="4385" xr:uid="{755D42EF-7901-48D7-9E19-F98DCF3E204C}"/>
    <cellStyle name="Comma 23 2 2 2 3 2 2" xfId="9511" xr:uid="{C17CAA17-BC48-4344-BF3B-D617A498AAEE}"/>
    <cellStyle name="Comma 23 2 2 2 3 2 2 2" xfId="24921" xr:uid="{608EFC67-905B-4684-8BEC-8271E65FF84A}"/>
    <cellStyle name="Comma 23 2 2 2 3 2 3" xfId="14654" xr:uid="{58D1A105-FDD2-4876-884C-7C92EB978FCB}"/>
    <cellStyle name="Comma 23 2 2 2 3 2 3 2" xfId="30064" xr:uid="{028C9672-67A9-4BE2-B52A-AC199F88198B}"/>
    <cellStyle name="Comma 23 2 2 2 3 2 4" xfId="19795" xr:uid="{17CB603E-ADE3-494E-935F-542C7C6D5731}"/>
    <cellStyle name="Comma 23 2 2 2 3 3" xfId="6963" xr:uid="{54E80315-9DF2-4668-8994-125DC66C19FA}"/>
    <cellStyle name="Comma 23 2 2 2 3 3 2" xfId="22373" xr:uid="{269318CA-C069-4A60-8711-89576978DC9E}"/>
    <cellStyle name="Comma 23 2 2 2 3 4" xfId="12106" xr:uid="{42711A15-A840-4A45-BF0A-EA94649BD264}"/>
    <cellStyle name="Comma 23 2 2 2 3 4 2" xfId="27516" xr:uid="{FBCDD24D-C938-43C2-945D-57B8A11765A1}"/>
    <cellStyle name="Comma 23 2 2 2 3 5" xfId="17247" xr:uid="{E59DAC4F-1DC6-463C-9120-CAC757F395D3}"/>
    <cellStyle name="Comma 23 2 2 2 4" xfId="3134" xr:uid="{0B46BF3B-8E7C-495D-AB8B-1DF929B5286F}"/>
    <cellStyle name="Comma 23 2 2 2 4 2" xfId="8260" xr:uid="{F5BE487D-763A-49F1-A806-5A0C2DCFCDD7}"/>
    <cellStyle name="Comma 23 2 2 2 4 2 2" xfId="23670" xr:uid="{F252036A-3192-4774-B1ED-88693563F34D}"/>
    <cellStyle name="Comma 23 2 2 2 4 3" xfId="13403" xr:uid="{124362F8-3BCC-4A11-AAD3-AD2A80885C68}"/>
    <cellStyle name="Comma 23 2 2 2 4 3 2" xfId="28813" xr:uid="{09516D16-856E-4302-92B0-0AF6F70C8C00}"/>
    <cellStyle name="Comma 23 2 2 2 4 4" xfId="18544" xr:uid="{CF2243EC-1780-49B7-AC7F-055B1E1EBAEB}"/>
    <cellStyle name="Comma 23 2 2 2 5" xfId="5712" xr:uid="{5DE8438C-C3B4-4C07-B025-6395D09130FC}"/>
    <cellStyle name="Comma 23 2 2 2 5 2" xfId="21122" xr:uid="{2260F12E-F962-4851-AE4C-8B53F5451A0D}"/>
    <cellStyle name="Comma 23 2 2 2 6" xfId="10855" xr:uid="{3C7145F7-0470-48F8-95C7-177ECAF9F5AF}"/>
    <cellStyle name="Comma 23 2 2 2 6 2" xfId="26265" xr:uid="{22106D88-A43A-49CF-8989-ED3091A35A4E}"/>
    <cellStyle name="Comma 23 2 2 2 7" xfId="15996" xr:uid="{C21972E4-E487-4560-BF1A-E5493FFDDF72}"/>
    <cellStyle name="Comma 23 2 2 3" xfId="881" xr:uid="{39CE6605-FEB2-4D44-9ED3-ABC9FFE7382E}"/>
    <cellStyle name="Comma 23 2 2 3 2" xfId="2133" xr:uid="{C7D9576A-61DA-4B01-B905-F65CED77A4FC}"/>
    <cellStyle name="Comma 23 2 2 3 2 2" xfId="4701" xr:uid="{B6A7A78F-3FD0-43EE-B1DC-4394FC6E14E5}"/>
    <cellStyle name="Comma 23 2 2 3 2 2 2" xfId="9827" xr:uid="{8FAC4D90-291E-499F-ABC2-77203969D9A7}"/>
    <cellStyle name="Comma 23 2 2 3 2 2 2 2" xfId="25237" xr:uid="{7D1705CB-42E4-4FEC-A01B-AEFC4572B2D2}"/>
    <cellStyle name="Comma 23 2 2 3 2 2 3" xfId="14970" xr:uid="{26786BF2-5BA9-4B05-8F9B-8426879A070E}"/>
    <cellStyle name="Comma 23 2 2 3 2 2 3 2" xfId="30380" xr:uid="{3C4DB158-EB2F-4753-84E7-93BE196FED3C}"/>
    <cellStyle name="Comma 23 2 2 3 2 2 4" xfId="20111" xr:uid="{1824269A-9C2F-4046-AE3D-88597A4E1469}"/>
    <cellStyle name="Comma 23 2 2 3 2 3" xfId="7279" xr:uid="{6F5B24DD-C9D4-4ECC-BE0D-6D890FF263B1}"/>
    <cellStyle name="Comma 23 2 2 3 2 3 2" xfId="22689" xr:uid="{637B3147-D48E-4555-A95B-A3EE572337E9}"/>
    <cellStyle name="Comma 23 2 2 3 2 4" xfId="12422" xr:uid="{69DA0308-4818-4D40-872A-3CDABFCABE35}"/>
    <cellStyle name="Comma 23 2 2 3 2 4 2" xfId="27832" xr:uid="{62F9C6D0-4965-4AAE-B492-B88BD19AA748}"/>
    <cellStyle name="Comma 23 2 2 3 2 5" xfId="17563" xr:uid="{81F11D7C-749D-44F9-9B2A-AC8FEDB12270}"/>
    <cellStyle name="Comma 23 2 2 3 3" xfId="3450" xr:uid="{420D0F27-4199-4C08-8DB0-1895953371CC}"/>
    <cellStyle name="Comma 23 2 2 3 3 2" xfId="8576" xr:uid="{3B2E6A04-8159-4DAE-A928-4D6BAF9E3A50}"/>
    <cellStyle name="Comma 23 2 2 3 3 2 2" xfId="23986" xr:uid="{D0B8FA7D-5247-4065-8DED-1C575D598F5F}"/>
    <cellStyle name="Comma 23 2 2 3 3 3" xfId="13719" xr:uid="{CA103B88-6FAC-446A-83E5-DB01ED6385A5}"/>
    <cellStyle name="Comma 23 2 2 3 3 3 2" xfId="29129" xr:uid="{3FFF9BED-CA73-46AF-B253-74FD95C06284}"/>
    <cellStyle name="Comma 23 2 2 3 3 4" xfId="18860" xr:uid="{E191A661-AD9D-4F1A-9E46-725F47ED949E}"/>
    <cellStyle name="Comma 23 2 2 3 4" xfId="6028" xr:uid="{349FC9EE-8B37-4F49-8626-30B89FBD2D58}"/>
    <cellStyle name="Comma 23 2 2 3 4 2" xfId="21438" xr:uid="{58AB3332-08A3-440F-BAD7-F9A3E9F54FA7}"/>
    <cellStyle name="Comma 23 2 2 3 5" xfId="11171" xr:uid="{B0AE2EBD-F173-403D-8D84-E44762E68681}"/>
    <cellStyle name="Comma 23 2 2 3 5 2" xfId="26581" xr:uid="{4C5AF3B0-2D0C-4CBE-9EE1-AA9C1AB65AD4}"/>
    <cellStyle name="Comma 23 2 2 3 6" xfId="16312" xr:uid="{0D9B5E5B-CB0F-44BF-9128-86BB385AA331}"/>
    <cellStyle name="Comma 23 2 2 4" xfId="1522" xr:uid="{2DC7DD98-1BFA-431A-B33C-2C2AB435F4A6}"/>
    <cellStyle name="Comma 23 2 2 4 2" xfId="4090" xr:uid="{24EDC9A3-B93F-4CDB-83FF-1E1156EB8B6C}"/>
    <cellStyle name="Comma 23 2 2 4 2 2" xfId="9216" xr:uid="{89BB28A4-0758-4B92-A5E8-F0B451D0DE3E}"/>
    <cellStyle name="Comma 23 2 2 4 2 2 2" xfId="24626" xr:uid="{804A2D9A-73FB-4B69-A8BF-DEEEDBF91F03}"/>
    <cellStyle name="Comma 23 2 2 4 2 3" xfId="14359" xr:uid="{E4F02512-C0CE-46BF-B266-183CBA519E83}"/>
    <cellStyle name="Comma 23 2 2 4 2 3 2" xfId="29769" xr:uid="{855C20D7-D6F3-44A1-877A-31DCE8B9B5C0}"/>
    <cellStyle name="Comma 23 2 2 4 2 4" xfId="19500" xr:uid="{D846BB92-A103-4BFF-9D1E-3DA14D3BCB63}"/>
    <cellStyle name="Comma 23 2 2 4 3" xfId="6668" xr:uid="{CB9EE261-8C30-497C-86B6-F758B87F53CF}"/>
    <cellStyle name="Comma 23 2 2 4 3 2" xfId="22078" xr:uid="{035BE81C-3514-4E71-A952-F608B5BB9F3A}"/>
    <cellStyle name="Comma 23 2 2 4 4" xfId="11811" xr:uid="{09556704-1C1F-4E20-812F-2A332B8BF47F}"/>
    <cellStyle name="Comma 23 2 2 4 4 2" xfId="27221" xr:uid="{073C6369-23F6-4D72-9869-9EA766083ADA}"/>
    <cellStyle name="Comma 23 2 2 4 5" xfId="16952" xr:uid="{EABE761D-6B8E-4D61-8A8F-2AFADBD79B4F}"/>
    <cellStyle name="Comma 23 2 2 5" xfId="2839" xr:uid="{5A580927-E914-4197-BEBE-B675C14A926D}"/>
    <cellStyle name="Comma 23 2 2 5 2" xfId="7965" xr:uid="{6030E465-7521-426A-A8F2-2F797E1CBE1F}"/>
    <cellStyle name="Comma 23 2 2 5 2 2" xfId="23375" xr:uid="{B7CF24B7-35FB-45D0-9EFC-63655BAEC7F1}"/>
    <cellStyle name="Comma 23 2 2 5 3" xfId="13108" xr:uid="{52270FC6-BE42-4543-95F0-EE1C3E460C41}"/>
    <cellStyle name="Comma 23 2 2 5 3 2" xfId="28518" xr:uid="{868243B2-F8FE-45F4-B43D-FFB12C5A2842}"/>
    <cellStyle name="Comma 23 2 2 5 4" xfId="18249" xr:uid="{FBA321E7-5D8E-4EBC-8D69-446AACF7666D}"/>
    <cellStyle name="Comma 23 2 2 6" xfId="5417" xr:uid="{66ECB0DC-EF67-4EAA-A0E3-2775326D41F4}"/>
    <cellStyle name="Comma 23 2 2 6 2" xfId="20827" xr:uid="{4487D744-258E-4923-B8A4-1832F15AFF7B}"/>
    <cellStyle name="Comma 23 2 2 7" xfId="10560" xr:uid="{C24023DD-0423-4732-8C59-1207857B5E01}"/>
    <cellStyle name="Comma 23 2 2 7 2" xfId="25970" xr:uid="{FB1BDF48-F7DC-4D76-B297-073AECD8F9B1}"/>
    <cellStyle name="Comma 23 2 2 8" xfId="15701" xr:uid="{AE17A51B-B347-4304-9DDD-98D7739DEE76}"/>
    <cellStyle name="Comma 23 2 3" xfId="422" xr:uid="{9C3214DE-7E57-466F-88DA-0052EC4C5E96}"/>
    <cellStyle name="Comma 23 2 3 2" xfId="1034" xr:uid="{CC8E7B08-5B92-4E0F-9F4A-8C3DA0E4AF96}"/>
    <cellStyle name="Comma 23 2 3 2 2" xfId="2286" xr:uid="{3AA3B20C-4CF2-4DDD-9363-D6FE2B405791}"/>
    <cellStyle name="Comma 23 2 3 2 2 2" xfId="4854" xr:uid="{F1429A6B-9F14-42C6-B5BC-FE5AF12B4EB8}"/>
    <cellStyle name="Comma 23 2 3 2 2 2 2" xfId="9980" xr:uid="{5C233401-3940-4CA4-9985-6184462F43F0}"/>
    <cellStyle name="Comma 23 2 3 2 2 2 2 2" xfId="25390" xr:uid="{38EDDFC4-7199-4151-928E-D3F7EDF36A22}"/>
    <cellStyle name="Comma 23 2 3 2 2 2 3" xfId="15123" xr:uid="{508A383A-ADDD-4A37-BFE4-DEE5724A546B}"/>
    <cellStyle name="Comma 23 2 3 2 2 2 3 2" xfId="30533" xr:uid="{10179C99-C5E7-4C69-9FD4-17CEF3273FCE}"/>
    <cellStyle name="Comma 23 2 3 2 2 2 4" xfId="20264" xr:uid="{64D84D95-D383-481E-ABF8-EC14BD74EECC}"/>
    <cellStyle name="Comma 23 2 3 2 2 3" xfId="7432" xr:uid="{D37E2FF8-FE50-4C3E-B3D5-2BE2487338F8}"/>
    <cellStyle name="Comma 23 2 3 2 2 3 2" xfId="22842" xr:uid="{11BD0406-250D-428C-BA8B-966217D5C85D}"/>
    <cellStyle name="Comma 23 2 3 2 2 4" xfId="12575" xr:uid="{321191DB-DB10-486C-AAE4-BA453FD8644E}"/>
    <cellStyle name="Comma 23 2 3 2 2 4 2" xfId="27985" xr:uid="{AF0802F6-9839-459F-B3DD-932F49317DF4}"/>
    <cellStyle name="Comma 23 2 3 2 2 5" xfId="17716" xr:uid="{05589EF6-CF1A-4175-99ED-3C3CCE521D11}"/>
    <cellStyle name="Comma 23 2 3 2 3" xfId="3603" xr:uid="{A9C3D5C0-ECBF-4559-963A-F1FC70CDC323}"/>
    <cellStyle name="Comma 23 2 3 2 3 2" xfId="8729" xr:uid="{00E393F0-028D-4D3F-91AC-779D0407B183}"/>
    <cellStyle name="Comma 23 2 3 2 3 2 2" xfId="24139" xr:uid="{CD6F4FC0-8A32-4C76-94E8-6C1713C6D65D}"/>
    <cellStyle name="Comma 23 2 3 2 3 3" xfId="13872" xr:uid="{335C3E1E-CD55-4977-851E-298E3E19E91C}"/>
    <cellStyle name="Comma 23 2 3 2 3 3 2" xfId="29282" xr:uid="{89FE0652-4297-4E3B-953A-DF6836117780}"/>
    <cellStyle name="Comma 23 2 3 2 3 4" xfId="19013" xr:uid="{6B778CCE-88EC-4883-A661-4A493433B721}"/>
    <cellStyle name="Comma 23 2 3 2 4" xfId="6181" xr:uid="{C8ED7222-6148-4DA9-8E6F-C2DDD3A5BBD1}"/>
    <cellStyle name="Comma 23 2 3 2 4 2" xfId="21591" xr:uid="{60AC876C-216B-437C-8C81-3F900DB4CC8A}"/>
    <cellStyle name="Comma 23 2 3 2 5" xfId="11324" xr:uid="{E8F711A5-D194-4984-B993-C03A0767A90E}"/>
    <cellStyle name="Comma 23 2 3 2 5 2" xfId="26734" xr:uid="{6D6E0B7D-9C18-4EFC-8A5A-DE3CE172F6E1}"/>
    <cellStyle name="Comma 23 2 3 2 6" xfId="16465" xr:uid="{1592C4B0-A3EB-4AF3-8EB3-160C1B7FCF10}"/>
    <cellStyle name="Comma 23 2 3 3" xfId="1675" xr:uid="{E9E68C34-FD1F-4CE3-90E4-AAD30D07B7BB}"/>
    <cellStyle name="Comma 23 2 3 3 2" xfId="4243" xr:uid="{74DF8EBF-C991-4DC2-92C8-F9D310E10E85}"/>
    <cellStyle name="Comma 23 2 3 3 2 2" xfId="9369" xr:uid="{66991DC0-8F47-426F-A303-C2FB4AEA5FFD}"/>
    <cellStyle name="Comma 23 2 3 3 2 2 2" xfId="24779" xr:uid="{A5B44606-EDE8-4FD2-96B1-15129A920962}"/>
    <cellStyle name="Comma 23 2 3 3 2 3" xfId="14512" xr:uid="{325351EA-2BC0-4A6C-AF92-EC9E2DB9F622}"/>
    <cellStyle name="Comma 23 2 3 3 2 3 2" xfId="29922" xr:uid="{E5641C21-E906-458F-AEF1-92B05BB1421A}"/>
    <cellStyle name="Comma 23 2 3 3 2 4" xfId="19653" xr:uid="{00FAE2C0-8855-46B9-B12B-089434E7ED9C}"/>
    <cellStyle name="Comma 23 2 3 3 3" xfId="6821" xr:uid="{39193352-BA0B-41D4-B9BB-2BA53DAD4409}"/>
    <cellStyle name="Comma 23 2 3 3 3 2" xfId="22231" xr:uid="{E78E1479-41B8-4E11-BAFF-636088966649}"/>
    <cellStyle name="Comma 23 2 3 3 4" xfId="11964" xr:uid="{5B452FF1-2B5C-4728-A905-5390352CBB0C}"/>
    <cellStyle name="Comma 23 2 3 3 4 2" xfId="27374" xr:uid="{50051E47-3750-45D9-B193-B5B086DEA0A0}"/>
    <cellStyle name="Comma 23 2 3 3 5" xfId="17105" xr:uid="{DECCE0F8-42E3-49CF-8917-DBE42DA9B259}"/>
    <cellStyle name="Comma 23 2 3 4" xfId="2992" xr:uid="{241509BE-FC2E-46C0-859E-83D441E37582}"/>
    <cellStyle name="Comma 23 2 3 4 2" xfId="8118" xr:uid="{02701C91-6D1C-4970-8A1B-AAD049A084FF}"/>
    <cellStyle name="Comma 23 2 3 4 2 2" xfId="23528" xr:uid="{C14F80D6-4347-4832-A3B3-797FF94E65B9}"/>
    <cellStyle name="Comma 23 2 3 4 3" xfId="13261" xr:uid="{F9EFB33A-9464-4ED0-ACC2-F8716863D244}"/>
    <cellStyle name="Comma 23 2 3 4 3 2" xfId="28671" xr:uid="{58641CF7-6BB6-4D5C-B933-E31F8FDDC4E5}"/>
    <cellStyle name="Comma 23 2 3 4 4" xfId="18402" xr:uid="{58E85B61-42F7-4CF3-AA28-D442B5F7DAF4}"/>
    <cellStyle name="Comma 23 2 3 5" xfId="5570" xr:uid="{09E073DB-8A9E-4867-A9F8-3C81E196E41E}"/>
    <cellStyle name="Comma 23 2 3 5 2" xfId="20980" xr:uid="{74F91D28-BA98-4E5C-9040-6B2A8961B829}"/>
    <cellStyle name="Comma 23 2 3 6" xfId="10713" xr:uid="{75738585-BC2F-4A95-B60E-6DB5B22BCBD0}"/>
    <cellStyle name="Comma 23 2 3 6 2" xfId="26123" xr:uid="{F64B411E-CF8B-45FC-9A43-0EFE506C4648}"/>
    <cellStyle name="Comma 23 2 3 7" xfId="15854" xr:uid="{CF00AF83-7589-4101-95A4-F35C9D28DDDA}"/>
    <cellStyle name="Comma 23 2 4" xfId="739" xr:uid="{598CAC39-A695-43BD-8291-177D8C84A8E3}"/>
    <cellStyle name="Comma 23 2 4 2" xfId="1991" xr:uid="{73711EC5-CEC7-4022-A197-68B996A9CCFA}"/>
    <cellStyle name="Comma 23 2 4 2 2" xfId="4559" xr:uid="{76000012-50A1-4D84-8C58-5E763EA4C5F1}"/>
    <cellStyle name="Comma 23 2 4 2 2 2" xfId="9685" xr:uid="{EA0C9AB1-B4ED-4781-B0BD-26240FDDF361}"/>
    <cellStyle name="Comma 23 2 4 2 2 2 2" xfId="25095" xr:uid="{1910EEC3-1DE5-4959-8883-BA9A459AC71F}"/>
    <cellStyle name="Comma 23 2 4 2 2 3" xfId="14828" xr:uid="{0A5DADA7-C44D-40E1-A467-B234D37C7E6D}"/>
    <cellStyle name="Comma 23 2 4 2 2 3 2" xfId="30238" xr:uid="{A9770323-373C-4FD1-8DF3-937A74FF8943}"/>
    <cellStyle name="Comma 23 2 4 2 2 4" xfId="19969" xr:uid="{CDE1B9EC-3F32-446D-B11E-B17B7D485101}"/>
    <cellStyle name="Comma 23 2 4 2 3" xfId="7137" xr:uid="{64681024-DB5B-4A77-B252-128DE3BB26FF}"/>
    <cellStyle name="Comma 23 2 4 2 3 2" xfId="22547" xr:uid="{CA8F267F-872F-47AB-BB30-342F07F03584}"/>
    <cellStyle name="Comma 23 2 4 2 4" xfId="12280" xr:uid="{EBCFE9B6-75FE-4DB9-9303-9D0228E1C21A}"/>
    <cellStyle name="Comma 23 2 4 2 4 2" xfId="27690" xr:uid="{CD6604D6-0F98-4E30-A99D-502104EB3FC3}"/>
    <cellStyle name="Comma 23 2 4 2 5" xfId="17421" xr:uid="{76CA8C9B-0133-4D8C-80CD-1362CDB2D0F2}"/>
    <cellStyle name="Comma 23 2 4 3" xfId="3308" xr:uid="{5260E339-F35F-4845-97D7-2486757DCC60}"/>
    <cellStyle name="Comma 23 2 4 3 2" xfId="8434" xr:uid="{4318A9A6-2F2D-4550-A3DB-600614ED0A75}"/>
    <cellStyle name="Comma 23 2 4 3 2 2" xfId="23844" xr:uid="{22D6B47C-6126-46FE-B1A3-7673F38F9AA5}"/>
    <cellStyle name="Comma 23 2 4 3 3" xfId="13577" xr:uid="{A9615F16-A891-4549-9E21-676093D334D5}"/>
    <cellStyle name="Comma 23 2 4 3 3 2" xfId="28987" xr:uid="{BEC8C243-EC2D-4E9F-BFA0-C30D4FF9F60C}"/>
    <cellStyle name="Comma 23 2 4 3 4" xfId="18718" xr:uid="{9D69D4B5-1759-4F8E-8C41-6BB9B793A057}"/>
    <cellStyle name="Comma 23 2 4 4" xfId="5886" xr:uid="{7B2915EF-917F-4430-82C4-6158D7D6E461}"/>
    <cellStyle name="Comma 23 2 4 4 2" xfId="21296" xr:uid="{FC658225-7D99-41CC-BF59-44E2E45F7AFF}"/>
    <cellStyle name="Comma 23 2 4 5" xfId="11029" xr:uid="{76862F80-5B12-4354-995D-58A4DBC9FB4E}"/>
    <cellStyle name="Comma 23 2 4 5 2" xfId="26439" xr:uid="{7C12177C-E5B6-49D8-B92C-2C3DC10392FA}"/>
    <cellStyle name="Comma 23 2 4 6" xfId="16170" xr:uid="{94114EEA-FC46-4157-A9A1-5258C77F22AD}"/>
    <cellStyle name="Comma 23 2 5" xfId="1380" xr:uid="{8D4EFB69-43A1-4208-91CD-FE5FC6B49C1B}"/>
    <cellStyle name="Comma 23 2 5 2" xfId="3948" xr:uid="{27DF0016-C572-42D2-A54A-84A0E1BEE51E}"/>
    <cellStyle name="Comma 23 2 5 2 2" xfId="9074" xr:uid="{EABA4542-273B-4DE0-9F9A-97052A137C5C}"/>
    <cellStyle name="Comma 23 2 5 2 2 2" xfId="24484" xr:uid="{98437209-90F6-4A61-9167-8701D6D40199}"/>
    <cellStyle name="Comma 23 2 5 2 3" xfId="14217" xr:uid="{05B2B0A0-0931-4921-8B07-B2213A08B05C}"/>
    <cellStyle name="Comma 23 2 5 2 3 2" xfId="29627" xr:uid="{C54D62F5-B9AB-46BF-BCF1-C9BA3E44E8FE}"/>
    <cellStyle name="Comma 23 2 5 2 4" xfId="19358" xr:uid="{6ADAE4F2-63E6-47C9-97A6-96F7F8CD449E}"/>
    <cellStyle name="Comma 23 2 5 3" xfId="6526" xr:uid="{56047F8D-D5ED-46E7-BAD0-87729181B645}"/>
    <cellStyle name="Comma 23 2 5 3 2" xfId="21936" xr:uid="{6177FE0E-1A32-4FA3-BF89-B07B3E5D9534}"/>
    <cellStyle name="Comma 23 2 5 4" xfId="11669" xr:uid="{39BDA5FE-9426-40B1-846F-B25522D01D02}"/>
    <cellStyle name="Comma 23 2 5 4 2" xfId="27079" xr:uid="{4D526234-E8BF-4ADD-A13F-728BF76B67E7}"/>
    <cellStyle name="Comma 23 2 5 5" xfId="16810" xr:uid="{74F38D54-9BF6-48C9-9F31-F28033D08C50}"/>
    <cellStyle name="Comma 23 2 6" xfId="2697" xr:uid="{4966959B-67BC-40F0-9D95-641F91A0B266}"/>
    <cellStyle name="Comma 23 2 6 2" xfId="7823" xr:uid="{441F37E0-A082-4E3C-A896-8B6564720FA7}"/>
    <cellStyle name="Comma 23 2 6 2 2" xfId="23233" xr:uid="{71E21861-1A4C-4C0A-8626-EBF0C2371B10}"/>
    <cellStyle name="Comma 23 2 6 3" xfId="12966" xr:uid="{E063BF5F-0788-4A77-8010-98BA1976DA2D}"/>
    <cellStyle name="Comma 23 2 6 3 2" xfId="28376" xr:uid="{FE767F01-CC46-4D7C-9AEE-96F344DB0036}"/>
    <cellStyle name="Comma 23 2 6 4" xfId="18107" xr:uid="{26610B8C-E7CF-4C96-A948-B4D71FCEA869}"/>
    <cellStyle name="Comma 23 2 7" xfId="5275" xr:uid="{7E4FCCCD-3DE9-467F-8396-A5C34A79AF36}"/>
    <cellStyle name="Comma 23 2 7 2" xfId="20685" xr:uid="{8200FF15-A330-45BA-86DB-600D4B72642C}"/>
    <cellStyle name="Comma 23 2 8" xfId="10418" xr:uid="{11CB501D-FB5F-4AD5-92E2-7194A546ED88}"/>
    <cellStyle name="Comma 23 2 8 2" xfId="25828" xr:uid="{38285B14-773E-4A0F-9D82-CD44A3412792}"/>
    <cellStyle name="Comma 23 2 9" xfId="15559" xr:uid="{2D6F6E75-0015-4EC5-8232-8C9C5E2DA476}"/>
    <cellStyle name="Comma 23 3" xfId="195" xr:uid="{0DED24D0-4A78-4DC9-B223-28C65D99743B}"/>
    <cellStyle name="Comma 23 3 2" xfId="492" xr:uid="{195FC25A-E27A-48EA-8CE0-7F850C6F3403}"/>
    <cellStyle name="Comma 23 3 2 2" xfId="1104" xr:uid="{74B4A48B-2B37-4A92-9DC5-132330348DCA}"/>
    <cellStyle name="Comma 23 3 2 2 2" xfId="2356" xr:uid="{A7A48686-ACA4-4569-BB70-0ACD2CE5082B}"/>
    <cellStyle name="Comma 23 3 2 2 2 2" xfId="4924" xr:uid="{0594A5D3-C996-4B1C-A46E-4229AEAB983C}"/>
    <cellStyle name="Comma 23 3 2 2 2 2 2" xfId="10050" xr:uid="{90F54F3E-7A4C-48A9-9AEA-252F5B898798}"/>
    <cellStyle name="Comma 23 3 2 2 2 2 2 2" xfId="25460" xr:uid="{DC65FAEC-7C75-4BE5-98A7-442854C11C95}"/>
    <cellStyle name="Comma 23 3 2 2 2 2 3" xfId="15193" xr:uid="{771FC192-90EB-4026-85F1-249AC3436495}"/>
    <cellStyle name="Comma 23 3 2 2 2 2 3 2" xfId="30603" xr:uid="{6FE3595D-904E-452D-A759-F79D24C3EC34}"/>
    <cellStyle name="Comma 23 3 2 2 2 2 4" xfId="20334" xr:uid="{91CE63C1-FEAD-454C-A212-331BC2D05079}"/>
    <cellStyle name="Comma 23 3 2 2 2 3" xfId="7502" xr:uid="{DCDB1339-8BFF-4598-B6C9-A0D7702F25C5}"/>
    <cellStyle name="Comma 23 3 2 2 2 3 2" xfId="22912" xr:uid="{54A4AD59-DE8E-462D-867E-7A72FDCD2E98}"/>
    <cellStyle name="Comma 23 3 2 2 2 4" xfId="12645" xr:uid="{E958EF1C-FD54-4519-884E-083A5C7CC565}"/>
    <cellStyle name="Comma 23 3 2 2 2 4 2" xfId="28055" xr:uid="{080931E8-0BE0-4BF4-B58D-31B260170EE0}"/>
    <cellStyle name="Comma 23 3 2 2 2 5" xfId="17786" xr:uid="{A47C9896-43AB-417F-AB56-19887B4F0361}"/>
    <cellStyle name="Comma 23 3 2 2 3" xfId="3673" xr:uid="{62CA10C6-E40F-418B-AC24-8F90AD7BAF0D}"/>
    <cellStyle name="Comma 23 3 2 2 3 2" xfId="8799" xr:uid="{81EB2338-D4A3-4023-BF12-03DE206F24D0}"/>
    <cellStyle name="Comma 23 3 2 2 3 2 2" xfId="24209" xr:uid="{D31C9A89-2837-42E6-BDA4-A3AA8D29E9DD}"/>
    <cellStyle name="Comma 23 3 2 2 3 3" xfId="13942" xr:uid="{C58BE244-C2EC-4D54-9686-85957ABB31F2}"/>
    <cellStyle name="Comma 23 3 2 2 3 3 2" xfId="29352" xr:uid="{E68FFB16-CF53-4E15-9B55-C5D2712275FD}"/>
    <cellStyle name="Comma 23 3 2 2 3 4" xfId="19083" xr:uid="{C51FDFB5-49C6-43BC-8E3E-DB6B2361345C}"/>
    <cellStyle name="Comma 23 3 2 2 4" xfId="6251" xr:uid="{CC679EB5-BBB0-401D-9143-F3AF0A287EA7}"/>
    <cellStyle name="Comma 23 3 2 2 4 2" xfId="21661" xr:uid="{BD7114A8-5F9A-4C57-A5B7-3C007DF3CBA2}"/>
    <cellStyle name="Comma 23 3 2 2 5" xfId="11394" xr:uid="{F9B93BAE-03A6-4EF0-B10F-1EDD506955C1}"/>
    <cellStyle name="Comma 23 3 2 2 5 2" xfId="26804" xr:uid="{0B94CDBE-B283-4532-A589-D62969D5228F}"/>
    <cellStyle name="Comma 23 3 2 2 6" xfId="16535" xr:uid="{7ACC659E-7991-4902-BC7C-3AC97BDCF788}"/>
    <cellStyle name="Comma 23 3 2 3" xfId="1745" xr:uid="{6530575D-47B3-40C0-939F-3E95C6326D26}"/>
    <cellStyle name="Comma 23 3 2 3 2" xfId="4313" xr:uid="{1E328937-F1D2-44D2-BFA6-48FB1AAB1E3D}"/>
    <cellStyle name="Comma 23 3 2 3 2 2" xfId="9439" xr:uid="{AEAC9C12-8EBA-428A-BA57-25E5193C1515}"/>
    <cellStyle name="Comma 23 3 2 3 2 2 2" xfId="24849" xr:uid="{B5916200-6F5E-4F55-ADAD-278A4470F2D5}"/>
    <cellStyle name="Comma 23 3 2 3 2 3" xfId="14582" xr:uid="{B1E2280C-6413-4F44-9DA3-5725278843C6}"/>
    <cellStyle name="Comma 23 3 2 3 2 3 2" xfId="29992" xr:uid="{A634FA12-55D3-4348-8F6F-E5D9A24F2F4B}"/>
    <cellStyle name="Comma 23 3 2 3 2 4" xfId="19723" xr:uid="{91643FE8-1246-4CD0-AE07-9726C89569A7}"/>
    <cellStyle name="Comma 23 3 2 3 3" xfId="6891" xr:uid="{26B16D84-F1CE-4858-8C56-6C8312DC2314}"/>
    <cellStyle name="Comma 23 3 2 3 3 2" xfId="22301" xr:uid="{B6D9EF73-28E0-4475-9B3A-4A6F485A3241}"/>
    <cellStyle name="Comma 23 3 2 3 4" xfId="12034" xr:uid="{951E130B-CB4C-48E1-B206-F0E293F466C0}"/>
    <cellStyle name="Comma 23 3 2 3 4 2" xfId="27444" xr:uid="{E788AC18-55E7-4FF8-9783-F3CF81E4C294}"/>
    <cellStyle name="Comma 23 3 2 3 5" xfId="17175" xr:uid="{994A183F-8361-4394-8C7A-6D1D2533C225}"/>
    <cellStyle name="Comma 23 3 2 4" xfId="3062" xr:uid="{292DEE2A-F5AE-4F8A-9C7A-36C3B0D9D76C}"/>
    <cellStyle name="Comma 23 3 2 4 2" xfId="8188" xr:uid="{C8E2942C-FC67-4307-AE54-CC76E362888F}"/>
    <cellStyle name="Comma 23 3 2 4 2 2" xfId="23598" xr:uid="{4D983134-9700-4B2D-BCFE-12C0E9048110}"/>
    <cellStyle name="Comma 23 3 2 4 3" xfId="13331" xr:uid="{FA7C2B3E-A566-4B5D-B2B7-FCF673126D15}"/>
    <cellStyle name="Comma 23 3 2 4 3 2" xfId="28741" xr:uid="{ED5089E0-2560-4ABF-9577-87243845A2BE}"/>
    <cellStyle name="Comma 23 3 2 4 4" xfId="18472" xr:uid="{36136B3B-FC6F-40F6-BCD8-669CB174C608}"/>
    <cellStyle name="Comma 23 3 2 5" xfId="5640" xr:uid="{D1CD770F-5363-4D2A-B546-E636A2F1B430}"/>
    <cellStyle name="Comma 23 3 2 5 2" xfId="21050" xr:uid="{589F90C9-07D4-40CA-8DDD-FEE962192952}"/>
    <cellStyle name="Comma 23 3 2 6" xfId="10783" xr:uid="{655C2DE2-FFBE-4C3A-BCCB-985B7B2B1B59}"/>
    <cellStyle name="Comma 23 3 2 6 2" xfId="26193" xr:uid="{390354AB-0840-488C-A0CA-8376829AFFB7}"/>
    <cellStyle name="Comma 23 3 2 7" xfId="15924" xr:uid="{6F45F26F-E6B6-448B-9521-C11561407976}"/>
    <cellStyle name="Comma 23 3 3" xfId="809" xr:uid="{7E6D13C2-6AD4-43C5-8D55-235E721A6F91}"/>
    <cellStyle name="Comma 23 3 3 2" xfId="2061" xr:uid="{465AC581-4284-46F9-8D8A-674340EF501A}"/>
    <cellStyle name="Comma 23 3 3 2 2" xfId="4629" xr:uid="{9BDBCCB7-17DC-40EB-A86D-216C66B75A97}"/>
    <cellStyle name="Comma 23 3 3 2 2 2" xfId="9755" xr:uid="{CA932DE0-BEE1-456E-8181-77D065AC6EED}"/>
    <cellStyle name="Comma 23 3 3 2 2 2 2" xfId="25165" xr:uid="{5359A4AE-79CB-45E2-9314-8DD5C98D8A79}"/>
    <cellStyle name="Comma 23 3 3 2 2 3" xfId="14898" xr:uid="{FEA5F7E7-0632-4CF6-9994-A3963194A776}"/>
    <cellStyle name="Comma 23 3 3 2 2 3 2" xfId="30308" xr:uid="{B9C4B353-BDBD-4E01-B419-E9F022195034}"/>
    <cellStyle name="Comma 23 3 3 2 2 4" xfId="20039" xr:uid="{66B58321-6738-44B9-BAE1-5BDC7114EF51}"/>
    <cellStyle name="Comma 23 3 3 2 3" xfId="7207" xr:uid="{9D3F15F6-9CB1-4A8E-B424-8A1F659C9DA0}"/>
    <cellStyle name="Comma 23 3 3 2 3 2" xfId="22617" xr:uid="{4DEBEBE5-7600-4064-8B59-4B74C38F3AE2}"/>
    <cellStyle name="Comma 23 3 3 2 4" xfId="12350" xr:uid="{2E10352B-E2C1-423E-B204-83BF03EFEC0F}"/>
    <cellStyle name="Comma 23 3 3 2 4 2" xfId="27760" xr:uid="{471B95E6-5E9A-4D8F-B24C-BF5732739DFB}"/>
    <cellStyle name="Comma 23 3 3 2 5" xfId="17491" xr:uid="{205917C0-0F5D-4A70-8051-02235FD2C8B2}"/>
    <cellStyle name="Comma 23 3 3 3" xfId="3378" xr:uid="{8AD4C345-1155-4DDC-8AED-F219CF2F3633}"/>
    <cellStyle name="Comma 23 3 3 3 2" xfId="8504" xr:uid="{057927C8-B1EE-4A76-9302-84FB7A072049}"/>
    <cellStyle name="Comma 23 3 3 3 2 2" xfId="23914" xr:uid="{F410F977-1557-4B08-AC75-4175C0A32C19}"/>
    <cellStyle name="Comma 23 3 3 3 3" xfId="13647" xr:uid="{723B907F-D8D9-4B8A-97D4-00A722CA681D}"/>
    <cellStyle name="Comma 23 3 3 3 3 2" xfId="29057" xr:uid="{5C277833-5C36-4C2E-8F3A-C3AD0A996009}"/>
    <cellStyle name="Comma 23 3 3 3 4" xfId="18788" xr:uid="{788520B9-069A-44B9-9706-3E088B10B6EF}"/>
    <cellStyle name="Comma 23 3 3 4" xfId="5956" xr:uid="{1C79CD44-4B37-45F2-9758-CF6373D0880C}"/>
    <cellStyle name="Comma 23 3 3 4 2" xfId="21366" xr:uid="{5CF03937-7012-4239-B1E2-2A11B2890D39}"/>
    <cellStyle name="Comma 23 3 3 5" xfId="11099" xr:uid="{45EB7CFC-D880-4C11-98BF-E808304594D5}"/>
    <cellStyle name="Comma 23 3 3 5 2" xfId="26509" xr:uid="{3B4DC3EB-A5DB-4A2E-BF4F-70B2658FA42B}"/>
    <cellStyle name="Comma 23 3 3 6" xfId="16240" xr:uid="{C21EC092-655B-40D2-BFA3-97E02044833E}"/>
    <cellStyle name="Comma 23 3 4" xfId="1450" xr:uid="{4B436FA8-619B-435E-812F-732D02E2E495}"/>
    <cellStyle name="Comma 23 3 4 2" xfId="4018" xr:uid="{580A4B23-6A25-4E90-AD99-7E204F0803BA}"/>
    <cellStyle name="Comma 23 3 4 2 2" xfId="9144" xr:uid="{416C9098-504C-4BB1-A8DE-A7417E0BE186}"/>
    <cellStyle name="Comma 23 3 4 2 2 2" xfId="24554" xr:uid="{76537085-3B89-48DB-B160-1C601AD2C345}"/>
    <cellStyle name="Comma 23 3 4 2 3" xfId="14287" xr:uid="{8A10D050-1654-4378-ABCE-A1C85E34ED15}"/>
    <cellStyle name="Comma 23 3 4 2 3 2" xfId="29697" xr:uid="{2D3278A9-CF98-4564-9EBA-F135C9DB7744}"/>
    <cellStyle name="Comma 23 3 4 2 4" xfId="19428" xr:uid="{A863BB63-FAF2-40AA-B65E-D2881F79AB0F}"/>
    <cellStyle name="Comma 23 3 4 3" xfId="6596" xr:uid="{D719A5F9-511E-4E00-9D43-781078B2E540}"/>
    <cellStyle name="Comma 23 3 4 3 2" xfId="22006" xr:uid="{85113614-3A36-4A5C-A776-0BF481CCB8AF}"/>
    <cellStyle name="Comma 23 3 4 4" xfId="11739" xr:uid="{D6EB17F5-8C42-44AA-9776-B9A2048EF668}"/>
    <cellStyle name="Comma 23 3 4 4 2" xfId="27149" xr:uid="{F4B45955-29C3-4A44-825A-E1E366C18260}"/>
    <cellStyle name="Comma 23 3 4 5" xfId="16880" xr:uid="{CBDE8BAE-EEF6-42ED-99CF-62253672AC9D}"/>
    <cellStyle name="Comma 23 3 5" xfId="2767" xr:uid="{3AA2E728-0F37-4551-B799-199A5F8E43C3}"/>
    <cellStyle name="Comma 23 3 5 2" xfId="7893" xr:uid="{80E6FBCF-A187-4070-9329-04C54C00E988}"/>
    <cellStyle name="Comma 23 3 5 2 2" xfId="23303" xr:uid="{02620C59-34FC-4AC3-9FCD-6B5DD9245AB5}"/>
    <cellStyle name="Comma 23 3 5 3" xfId="13036" xr:uid="{6BCBB84D-2E86-4375-B0FD-BB86F7FE98B3}"/>
    <cellStyle name="Comma 23 3 5 3 2" xfId="28446" xr:uid="{3E29A0A7-298F-4CCF-B9C5-B48423ED8215}"/>
    <cellStyle name="Comma 23 3 5 4" xfId="18177" xr:uid="{C308168D-FA93-4983-A085-48934D4C1987}"/>
    <cellStyle name="Comma 23 3 6" xfId="5345" xr:uid="{DB388C8E-4DCD-437A-9C11-7DFDBD5334D5}"/>
    <cellStyle name="Comma 23 3 6 2" xfId="20755" xr:uid="{A645FE5E-A4AB-44F2-A66B-94523A42D93A}"/>
    <cellStyle name="Comma 23 3 7" xfId="10488" xr:uid="{01075512-2006-405D-9056-6BCAE7D08782}"/>
    <cellStyle name="Comma 23 3 7 2" xfId="25898" xr:uid="{318B696F-60ED-449D-973B-9879ADCD0CDC}"/>
    <cellStyle name="Comma 23 3 8" xfId="15629" xr:uid="{26045B70-1AC7-4505-A123-448BE47376F1}"/>
    <cellStyle name="Comma 23 4" xfId="350" xr:uid="{7583E4C3-5283-4600-BCAB-4B7CF819551A}"/>
    <cellStyle name="Comma 23 4 2" xfId="962" xr:uid="{8D5F016F-E023-4D04-8A0E-C548246379B3}"/>
    <cellStyle name="Comma 23 4 2 2" xfId="2214" xr:uid="{C32DD4AF-2926-433E-AFC2-262BEA0A89C3}"/>
    <cellStyle name="Comma 23 4 2 2 2" xfId="4782" xr:uid="{1967FFBA-0D27-4072-92C9-7DD256D7A659}"/>
    <cellStyle name="Comma 23 4 2 2 2 2" xfId="9908" xr:uid="{9C4AB9E3-7AF8-4249-AAEB-959B6BDE534C}"/>
    <cellStyle name="Comma 23 4 2 2 2 2 2" xfId="25318" xr:uid="{81161DBF-5BD9-4315-83D0-4E44D7951E92}"/>
    <cellStyle name="Comma 23 4 2 2 2 3" xfId="15051" xr:uid="{99017562-80CF-438C-B379-C2F058E39662}"/>
    <cellStyle name="Comma 23 4 2 2 2 3 2" xfId="30461" xr:uid="{35D3C3A6-657F-40CE-8B33-9A0F229013A0}"/>
    <cellStyle name="Comma 23 4 2 2 2 4" xfId="20192" xr:uid="{3D710D6D-EF55-46A3-875C-B779B32FC0A3}"/>
    <cellStyle name="Comma 23 4 2 2 3" xfId="7360" xr:uid="{3ECB856E-565C-4ADA-A949-42B68C119645}"/>
    <cellStyle name="Comma 23 4 2 2 3 2" xfId="22770" xr:uid="{57969B44-4C5B-4C23-9D8C-9FDB4944CB35}"/>
    <cellStyle name="Comma 23 4 2 2 4" xfId="12503" xr:uid="{001ABAC5-F61A-4CAA-B80F-86C52F305FA6}"/>
    <cellStyle name="Comma 23 4 2 2 4 2" xfId="27913" xr:uid="{8ACD9902-C213-4A95-8B55-2E5114B26925}"/>
    <cellStyle name="Comma 23 4 2 2 5" xfId="17644" xr:uid="{02269856-0E53-4C1E-880B-089667D4C14D}"/>
    <cellStyle name="Comma 23 4 2 3" xfId="3531" xr:uid="{74E0D5D3-1012-4647-BD63-7F78DCE4F402}"/>
    <cellStyle name="Comma 23 4 2 3 2" xfId="8657" xr:uid="{B13C482F-CFCE-43F2-ACB6-F44A7D685BAC}"/>
    <cellStyle name="Comma 23 4 2 3 2 2" xfId="24067" xr:uid="{907B4E73-4CCC-4953-89A0-1238B2CD6439}"/>
    <cellStyle name="Comma 23 4 2 3 3" xfId="13800" xr:uid="{F203F5C2-9C5F-4594-8E9B-D1AC57451925}"/>
    <cellStyle name="Comma 23 4 2 3 3 2" xfId="29210" xr:uid="{A8AC39B1-4B9B-4E88-A64C-321A9DD52DB4}"/>
    <cellStyle name="Comma 23 4 2 3 4" xfId="18941" xr:uid="{29F55006-9FF7-4999-B47F-BBC215C6A7F8}"/>
    <cellStyle name="Comma 23 4 2 4" xfId="6109" xr:uid="{14A4F73A-BC89-4C6F-B7FA-043E9D5CFB7B}"/>
    <cellStyle name="Comma 23 4 2 4 2" xfId="21519" xr:uid="{2FAACAFD-7058-46AC-845B-DE75248352D5}"/>
    <cellStyle name="Comma 23 4 2 5" xfId="11252" xr:uid="{5A624F8B-8674-4398-A1D4-94464D3780D0}"/>
    <cellStyle name="Comma 23 4 2 5 2" xfId="26662" xr:uid="{58112085-BF6E-4DDE-8A13-B49983B9BC1E}"/>
    <cellStyle name="Comma 23 4 2 6" xfId="16393" xr:uid="{4643AAF2-B0D8-4E74-B0E6-5717A2BFE421}"/>
    <cellStyle name="Comma 23 4 3" xfId="1603" xr:uid="{1C00AB3E-DD3C-4792-91EE-DD46E75BE377}"/>
    <cellStyle name="Comma 23 4 3 2" xfId="4171" xr:uid="{651A5086-F667-40B4-8E94-B4798E7C9B60}"/>
    <cellStyle name="Comma 23 4 3 2 2" xfId="9297" xr:uid="{3D3D5EAA-30D0-4F4F-94BC-6D4739CBA4B4}"/>
    <cellStyle name="Comma 23 4 3 2 2 2" xfId="24707" xr:uid="{5123B788-9A2E-41F2-B21D-EE34E00B14C5}"/>
    <cellStyle name="Comma 23 4 3 2 3" xfId="14440" xr:uid="{63301223-5967-4D83-AA7C-38B813DBD5CE}"/>
    <cellStyle name="Comma 23 4 3 2 3 2" xfId="29850" xr:uid="{330BD21A-97DC-40D0-AC22-71D745D7C481}"/>
    <cellStyle name="Comma 23 4 3 2 4" xfId="19581" xr:uid="{4F371ACB-A0DB-4E3D-B646-6818AD706A2B}"/>
    <cellStyle name="Comma 23 4 3 3" xfId="6749" xr:uid="{D61C68FF-410C-4EB2-B7B0-AAD8C2DB996E}"/>
    <cellStyle name="Comma 23 4 3 3 2" xfId="22159" xr:uid="{81FF992A-D827-46C4-83A1-11663C49AC01}"/>
    <cellStyle name="Comma 23 4 3 4" xfId="11892" xr:uid="{6F8F297F-BE34-4240-9B17-F1B472416A8B}"/>
    <cellStyle name="Comma 23 4 3 4 2" xfId="27302" xr:uid="{3D79F5D1-AD4D-4867-B7B6-CDE4E647D3E0}"/>
    <cellStyle name="Comma 23 4 3 5" xfId="17033" xr:uid="{732EF7E1-91FB-47A4-9653-7199902DDE1B}"/>
    <cellStyle name="Comma 23 4 4" xfId="2920" xr:uid="{8BC4F734-D69D-42F8-9764-373142E8F09C}"/>
    <cellStyle name="Comma 23 4 4 2" xfId="8046" xr:uid="{73F4BE4A-BA4C-4C24-9DDD-F4B882421523}"/>
    <cellStyle name="Comma 23 4 4 2 2" xfId="23456" xr:uid="{65F66D6D-1095-4230-BABF-27C198F19993}"/>
    <cellStyle name="Comma 23 4 4 3" xfId="13189" xr:uid="{445BD42B-5C3F-4723-80BC-4F73CBA2B307}"/>
    <cellStyle name="Comma 23 4 4 3 2" xfId="28599" xr:uid="{00A1ECE5-96AE-4C74-89CE-37B4AE10262F}"/>
    <cellStyle name="Comma 23 4 4 4" xfId="18330" xr:uid="{74B7595D-EE13-47EF-AAB5-3B72D9083F50}"/>
    <cellStyle name="Comma 23 4 5" xfId="5498" xr:uid="{B4D43E6E-6E3D-45AE-99C0-E859A852F0AB}"/>
    <cellStyle name="Comma 23 4 5 2" xfId="20908" xr:uid="{8C14A9A0-9058-48E1-8D05-5CFF45834866}"/>
    <cellStyle name="Comma 23 4 6" xfId="10641" xr:uid="{F7944D2D-2E07-4709-AE2B-4C8D6011EE7E}"/>
    <cellStyle name="Comma 23 4 6 2" xfId="26051" xr:uid="{69798D23-2F42-44D6-942C-71C2E5A74E09}"/>
    <cellStyle name="Comma 23 4 7" xfId="15782" xr:uid="{6D3A6D17-3F29-4456-B4C3-7F87B1EFC961}"/>
    <cellStyle name="Comma 23 5" xfId="667" xr:uid="{914EE138-5725-4541-B825-A92F508F464B}"/>
    <cellStyle name="Comma 23 5 2" xfId="1919" xr:uid="{CD8FF39F-A8E1-4480-8B44-B48FEB8D38D1}"/>
    <cellStyle name="Comma 23 5 2 2" xfId="4487" xr:uid="{97E3CC76-07EE-4602-ABD3-B253A604B356}"/>
    <cellStyle name="Comma 23 5 2 2 2" xfId="9613" xr:uid="{CB7CA00D-78FA-4D22-9B8D-9E4EAB929878}"/>
    <cellStyle name="Comma 23 5 2 2 2 2" xfId="25023" xr:uid="{7F586090-9AA6-4363-B2BB-6BD4FEF214DA}"/>
    <cellStyle name="Comma 23 5 2 2 3" xfId="14756" xr:uid="{0556ED6F-169C-48B6-9E7C-422F2B81280F}"/>
    <cellStyle name="Comma 23 5 2 2 3 2" xfId="30166" xr:uid="{18A661CD-320E-445E-8F78-1A1DBA082615}"/>
    <cellStyle name="Comma 23 5 2 2 4" xfId="19897" xr:uid="{0F1F9275-FFD9-4159-9233-EAB94A9D3D56}"/>
    <cellStyle name="Comma 23 5 2 3" xfId="7065" xr:uid="{2708C956-A475-4296-81EC-8308A01BF69A}"/>
    <cellStyle name="Comma 23 5 2 3 2" xfId="22475" xr:uid="{8FEF10EC-5104-4E82-B60A-CD40A2506821}"/>
    <cellStyle name="Comma 23 5 2 4" xfId="12208" xr:uid="{A6FFE22C-EC3C-4E15-BA5D-B78E784794E0}"/>
    <cellStyle name="Comma 23 5 2 4 2" xfId="27618" xr:uid="{280CE1B0-A142-4D0C-878E-B05DF09D60B2}"/>
    <cellStyle name="Comma 23 5 2 5" xfId="17349" xr:uid="{219F0DA0-71E5-41BB-88AF-7C9A48F108F8}"/>
    <cellStyle name="Comma 23 5 3" xfId="3236" xr:uid="{CDC0A40C-7FA7-47AB-9505-5343247FFABD}"/>
    <cellStyle name="Comma 23 5 3 2" xfId="8362" xr:uid="{0ACDDB7D-C7DD-478D-A98A-1CC02DFDBB19}"/>
    <cellStyle name="Comma 23 5 3 2 2" xfId="23772" xr:uid="{027E0F1E-A3A1-4E74-8E18-108C6245EC17}"/>
    <cellStyle name="Comma 23 5 3 3" xfId="13505" xr:uid="{6223ADED-D300-45E1-AC4F-86AD71F26FB1}"/>
    <cellStyle name="Comma 23 5 3 3 2" xfId="28915" xr:uid="{764A6045-93A4-4F0A-A29D-26B74A22C10D}"/>
    <cellStyle name="Comma 23 5 3 4" xfId="18646" xr:uid="{99ED2996-0FF0-4EBC-9A26-E72B638EA183}"/>
    <cellStyle name="Comma 23 5 4" xfId="5814" xr:uid="{330DEAD8-A252-44E5-A743-4B6BE8CA1CB2}"/>
    <cellStyle name="Comma 23 5 4 2" xfId="21224" xr:uid="{628AA2C8-623C-458B-9571-9BDBE0D48FFB}"/>
    <cellStyle name="Comma 23 5 5" xfId="10957" xr:uid="{E9430A34-FDE7-42C5-954D-983E7631C90B}"/>
    <cellStyle name="Comma 23 5 5 2" xfId="26367" xr:uid="{17CE11A0-A1E1-429E-896B-278F366E4E51}"/>
    <cellStyle name="Comma 23 5 6" xfId="16098" xr:uid="{14780C72-DE65-4AD6-9880-917921DBA6BA}"/>
    <cellStyle name="Comma 23 6" xfId="1308" xr:uid="{48E98E51-C2B2-4AE3-BB42-40AA64FCDCC9}"/>
    <cellStyle name="Comma 23 6 2" xfId="3876" xr:uid="{7AE3E6A3-2F4D-4715-B24B-8BECD7924A7A}"/>
    <cellStyle name="Comma 23 6 2 2" xfId="9002" xr:uid="{CB9998EA-DAB6-45C1-8119-FF8F8A3B2B55}"/>
    <cellStyle name="Comma 23 6 2 2 2" xfId="24412" xr:uid="{137B5CD3-9F37-431A-A105-E2159C9AB99D}"/>
    <cellStyle name="Comma 23 6 2 3" xfId="14145" xr:uid="{D0F59236-2594-4C60-94F9-0AE9D37828B1}"/>
    <cellStyle name="Comma 23 6 2 3 2" xfId="29555" xr:uid="{C6D4C7B0-493F-4438-95A5-F1EEEFF2B267}"/>
    <cellStyle name="Comma 23 6 2 4" xfId="19286" xr:uid="{B70388B3-B07C-4B11-BFEE-0BC7E55EA00B}"/>
    <cellStyle name="Comma 23 6 3" xfId="6454" xr:uid="{AD430962-1B15-4710-BB87-3824DF91C582}"/>
    <cellStyle name="Comma 23 6 3 2" xfId="21864" xr:uid="{8B1EC5E8-47F6-4699-B772-91BC001420C5}"/>
    <cellStyle name="Comma 23 6 4" xfId="11597" xr:uid="{45A66738-703C-4C81-96B8-B2AAFD5D8A9B}"/>
    <cellStyle name="Comma 23 6 4 2" xfId="27007" xr:uid="{60D7F9E4-C84E-4D18-9810-1C86335F0D14}"/>
    <cellStyle name="Comma 23 6 5" xfId="16738" xr:uid="{B1A78142-C664-41DC-BFD7-D0AF5E3A32BD}"/>
    <cellStyle name="Comma 23 7" xfId="2626" xr:uid="{FA1ACB72-EC6D-4B4E-A055-CFF546CB4A06}"/>
    <cellStyle name="Comma 23 7 2" xfId="7752" xr:uid="{9B66A391-059C-4CD5-BC8A-F732EC18B283}"/>
    <cellStyle name="Comma 23 7 2 2" xfId="23162" xr:uid="{2C4BFC31-66EE-43D2-9A1C-3508CE5B45CE}"/>
    <cellStyle name="Comma 23 7 3" xfId="12895" xr:uid="{C45FADE5-5C62-43ED-AE40-339B27921B98}"/>
    <cellStyle name="Comma 23 7 3 2" xfId="28305" xr:uid="{AB2E1ADC-FA5A-411C-8DC1-9D1DFA8C21B1}"/>
    <cellStyle name="Comma 23 7 4" xfId="18036" xr:uid="{7BC5820B-70D2-4440-B46C-C079C19B4DB6}"/>
    <cellStyle name="Comma 23 8" xfId="5204" xr:uid="{FEC576E8-D7EE-4971-8ED4-02888A3257DC}"/>
    <cellStyle name="Comma 23 8 2" xfId="20614" xr:uid="{320153ED-06BB-4AC0-A0E8-E4B267ABBA18}"/>
    <cellStyle name="Comma 23 9" xfId="10347" xr:uid="{4C7B6E1F-C0FE-410A-BE5F-7EACDF4C5C7B}"/>
    <cellStyle name="Comma 23 9 2" xfId="25757" xr:uid="{04A55868-D763-479E-B1E2-A2C6D569158C}"/>
    <cellStyle name="Comma 24" xfId="59" xr:uid="{815E800E-142D-4081-A39F-C1C99F46C3DB}"/>
    <cellStyle name="Comma 24 10" xfId="15501" xr:uid="{E127EC6F-0EFA-46BD-8DEF-417531196F33}"/>
    <cellStyle name="Comma 24 2" xfId="138" xr:uid="{20FE889B-F680-476A-AE74-DDF83D7F860F}"/>
    <cellStyle name="Comma 24 2 2" xfId="281" xr:uid="{BA38E31E-3EA0-42B5-B628-2C79695F1B38}"/>
    <cellStyle name="Comma 24 2 2 2" xfId="577" xr:uid="{F17E2EC3-66DD-48D7-9AC8-636F03C5A08D}"/>
    <cellStyle name="Comma 24 2 2 2 2" xfId="1189" xr:uid="{AC2DEE4C-18EA-4609-8015-A33074C87FD8}"/>
    <cellStyle name="Comma 24 2 2 2 2 2" xfId="2441" xr:uid="{897B03F8-2132-4717-9903-BAC2B7B760B7}"/>
    <cellStyle name="Comma 24 2 2 2 2 2 2" xfId="5009" xr:uid="{C26E68BC-49CA-4F63-8024-FB269BEBE335}"/>
    <cellStyle name="Comma 24 2 2 2 2 2 2 2" xfId="10135" xr:uid="{C6AF45B3-D9CA-4ED2-8BE9-E3D19BB9AAB5}"/>
    <cellStyle name="Comma 24 2 2 2 2 2 2 2 2" xfId="25545" xr:uid="{B4B1FF95-C0E0-4B7C-A5D2-748009176064}"/>
    <cellStyle name="Comma 24 2 2 2 2 2 2 3" xfId="15278" xr:uid="{D3F06341-04BB-4C9F-8371-87CE50774B66}"/>
    <cellStyle name="Comma 24 2 2 2 2 2 2 3 2" xfId="30688" xr:uid="{D4F3A475-CF8E-4DC7-AD2C-C10A8745D3E4}"/>
    <cellStyle name="Comma 24 2 2 2 2 2 2 4" xfId="20419" xr:uid="{E2CE67E7-25BB-4B46-AB34-45BE01183EF8}"/>
    <cellStyle name="Comma 24 2 2 2 2 2 3" xfId="7587" xr:uid="{42C61809-0EC2-42A8-AC92-8E5FB8C941DE}"/>
    <cellStyle name="Comma 24 2 2 2 2 2 3 2" xfId="22997" xr:uid="{5F29A141-2D69-400F-8921-71582CB5DAD3}"/>
    <cellStyle name="Comma 24 2 2 2 2 2 4" xfId="12730" xr:uid="{E1594FE4-E173-460E-B486-2D49D849772B}"/>
    <cellStyle name="Comma 24 2 2 2 2 2 4 2" xfId="28140" xr:uid="{A15DF48E-F7B7-4FD3-8B72-EA6D34B77F2C}"/>
    <cellStyle name="Comma 24 2 2 2 2 2 5" xfId="17871" xr:uid="{B665E721-CAF5-4379-9AF1-34CE2405DB99}"/>
    <cellStyle name="Comma 24 2 2 2 2 3" xfId="3758" xr:uid="{AF32C1B8-19F8-4F11-A2B6-BF0E6EA55EFE}"/>
    <cellStyle name="Comma 24 2 2 2 2 3 2" xfId="8884" xr:uid="{FAA4A770-5743-4DD5-91E1-4198FDA2743B}"/>
    <cellStyle name="Comma 24 2 2 2 2 3 2 2" xfId="24294" xr:uid="{34AFDA28-B8AD-4D64-9948-318DFF2CEB19}"/>
    <cellStyle name="Comma 24 2 2 2 2 3 3" xfId="14027" xr:uid="{E6C7C133-A232-418E-82F9-0EFB316186A4}"/>
    <cellStyle name="Comma 24 2 2 2 2 3 3 2" xfId="29437" xr:uid="{99D3557D-8154-4CAA-B0A2-EB7E55388592}"/>
    <cellStyle name="Comma 24 2 2 2 2 3 4" xfId="19168" xr:uid="{1E29CB3C-44D3-4FFE-9396-46B9693B1066}"/>
    <cellStyle name="Comma 24 2 2 2 2 4" xfId="6336" xr:uid="{01189A1B-606A-4207-B7F1-7262B5FC28FE}"/>
    <cellStyle name="Comma 24 2 2 2 2 4 2" xfId="21746" xr:uid="{B40ED33B-3F84-4A5E-8B84-05711E2F33EA}"/>
    <cellStyle name="Comma 24 2 2 2 2 5" xfId="11479" xr:uid="{9B298A75-33EA-4682-97D0-87A5B8BD6D9B}"/>
    <cellStyle name="Comma 24 2 2 2 2 5 2" xfId="26889" xr:uid="{402F976D-7409-4D9C-B276-7E68D655BC71}"/>
    <cellStyle name="Comma 24 2 2 2 2 6" xfId="16620" xr:uid="{ED03E44F-492C-4F67-A428-35CB073EFC08}"/>
    <cellStyle name="Comma 24 2 2 2 3" xfId="1830" xr:uid="{D209530C-9184-4EE3-A016-8B1B9006C99D}"/>
    <cellStyle name="Comma 24 2 2 2 3 2" xfId="4398" xr:uid="{0775D6B7-3E18-4A2C-B094-3D78DA043BAD}"/>
    <cellStyle name="Comma 24 2 2 2 3 2 2" xfId="9524" xr:uid="{60F020BA-E8B1-4C2D-9369-782557E065CF}"/>
    <cellStyle name="Comma 24 2 2 2 3 2 2 2" xfId="24934" xr:uid="{8CA33CD4-B2CD-4EED-8287-7C6D8B5FB364}"/>
    <cellStyle name="Comma 24 2 2 2 3 2 3" xfId="14667" xr:uid="{E5AF6420-5D2A-455A-B505-E709C196BEB4}"/>
    <cellStyle name="Comma 24 2 2 2 3 2 3 2" xfId="30077" xr:uid="{A2B6087A-B9AA-49F6-81BF-C1B987ED7928}"/>
    <cellStyle name="Comma 24 2 2 2 3 2 4" xfId="19808" xr:uid="{59B71125-4C15-4CFE-B7C2-5E66BE0D1D9C}"/>
    <cellStyle name="Comma 24 2 2 2 3 3" xfId="6976" xr:uid="{5A9CC69B-B354-4CC3-BAAA-5BCC56D27930}"/>
    <cellStyle name="Comma 24 2 2 2 3 3 2" xfId="22386" xr:uid="{4BCE0265-1908-46F7-BD25-054DDB211F55}"/>
    <cellStyle name="Comma 24 2 2 2 3 4" xfId="12119" xr:uid="{A5E1FD20-93F3-4C68-8251-6D3CD9BC4DE8}"/>
    <cellStyle name="Comma 24 2 2 2 3 4 2" xfId="27529" xr:uid="{5207A9D4-8C5C-4786-B46E-9918C1D58FAC}"/>
    <cellStyle name="Comma 24 2 2 2 3 5" xfId="17260" xr:uid="{C2BB5ACF-F347-41F5-AFD7-7045C4A7D705}"/>
    <cellStyle name="Comma 24 2 2 2 4" xfId="3147" xr:uid="{3CA6F334-3125-48C6-AFE7-872E2BE3D1E3}"/>
    <cellStyle name="Comma 24 2 2 2 4 2" xfId="8273" xr:uid="{975933EC-CCF0-46C4-A401-3F10C5E51006}"/>
    <cellStyle name="Comma 24 2 2 2 4 2 2" xfId="23683" xr:uid="{EBB0AC98-D9AC-431D-BFE6-F7ACBF62CD7D}"/>
    <cellStyle name="Comma 24 2 2 2 4 3" xfId="13416" xr:uid="{90CDCC46-72F3-4050-8971-345270AA05C3}"/>
    <cellStyle name="Comma 24 2 2 2 4 3 2" xfId="28826" xr:uid="{FD06A6F2-50DE-4A82-AB2F-C0B0AD895375}"/>
    <cellStyle name="Comma 24 2 2 2 4 4" xfId="18557" xr:uid="{C869C914-8251-4705-B6A3-248DAD4C4AFD}"/>
    <cellStyle name="Comma 24 2 2 2 5" xfId="5725" xr:uid="{9A2F52E3-4DA5-41B6-BD8A-B0D6995192C8}"/>
    <cellStyle name="Comma 24 2 2 2 5 2" xfId="21135" xr:uid="{F93721A2-7295-4037-9A91-CBC308FFED9D}"/>
    <cellStyle name="Comma 24 2 2 2 6" xfId="10868" xr:uid="{98EF5BEC-2ACD-4D84-85C0-D99ED5818B10}"/>
    <cellStyle name="Comma 24 2 2 2 6 2" xfId="26278" xr:uid="{728211EA-D19A-4E26-8B99-F6B3B526B5DB}"/>
    <cellStyle name="Comma 24 2 2 2 7" xfId="16009" xr:uid="{B24A9037-0D09-449A-B5CB-DC12344C2394}"/>
    <cellStyle name="Comma 24 2 2 3" xfId="894" xr:uid="{46732D24-33EC-456C-83DA-B784F1CAB3B4}"/>
    <cellStyle name="Comma 24 2 2 3 2" xfId="2146" xr:uid="{ED59B792-10CC-491B-B0D0-DB4B7F72C152}"/>
    <cellStyle name="Comma 24 2 2 3 2 2" xfId="4714" xr:uid="{65707CCC-561A-43D2-BD16-21C0516D6196}"/>
    <cellStyle name="Comma 24 2 2 3 2 2 2" xfId="9840" xr:uid="{4A5E3576-826F-44DC-9EE4-ADC803F949AF}"/>
    <cellStyle name="Comma 24 2 2 3 2 2 2 2" xfId="25250" xr:uid="{A55C1BE1-548C-45B8-A4D8-469F81A273FA}"/>
    <cellStyle name="Comma 24 2 2 3 2 2 3" xfId="14983" xr:uid="{674D324A-B9C9-473D-A5D9-74C7F4B8F004}"/>
    <cellStyle name="Comma 24 2 2 3 2 2 3 2" xfId="30393" xr:uid="{24B35F4A-04F3-4A07-94C2-12C535A37E29}"/>
    <cellStyle name="Comma 24 2 2 3 2 2 4" xfId="20124" xr:uid="{0A974BED-3764-47E0-B6FA-776AEB7C49DC}"/>
    <cellStyle name="Comma 24 2 2 3 2 3" xfId="7292" xr:uid="{A276187F-E720-41DF-B01F-1266D44A1FC5}"/>
    <cellStyle name="Comma 24 2 2 3 2 3 2" xfId="22702" xr:uid="{C022655B-69C4-479B-B284-949070989062}"/>
    <cellStyle name="Comma 24 2 2 3 2 4" xfId="12435" xr:uid="{66D95F9D-9C25-483E-9A83-4905E28CAF33}"/>
    <cellStyle name="Comma 24 2 2 3 2 4 2" xfId="27845" xr:uid="{E57E9722-EB8C-44A7-9C44-B5EE3C4C7F61}"/>
    <cellStyle name="Comma 24 2 2 3 2 5" xfId="17576" xr:uid="{5DD576B2-D1C5-4B32-AB53-42DF71DA552B}"/>
    <cellStyle name="Comma 24 2 2 3 3" xfId="3463" xr:uid="{B3814CAD-C78A-4AB5-9D51-4336CC4ED262}"/>
    <cellStyle name="Comma 24 2 2 3 3 2" xfId="8589" xr:uid="{A1045771-BC9F-4F12-839E-C13BA7216844}"/>
    <cellStyle name="Comma 24 2 2 3 3 2 2" xfId="23999" xr:uid="{1FB8173A-2A18-47D0-AED7-035855DD0B76}"/>
    <cellStyle name="Comma 24 2 2 3 3 3" xfId="13732" xr:uid="{DF9003F9-BC28-4670-892C-0A7912A422EA}"/>
    <cellStyle name="Comma 24 2 2 3 3 3 2" xfId="29142" xr:uid="{8D8B2043-F444-454B-98E7-8D1786FC407C}"/>
    <cellStyle name="Comma 24 2 2 3 3 4" xfId="18873" xr:uid="{052501D5-E822-4065-A024-935C1B7523AA}"/>
    <cellStyle name="Comma 24 2 2 3 4" xfId="6041" xr:uid="{B58CB249-7A24-49F3-AA9C-8620768AD372}"/>
    <cellStyle name="Comma 24 2 2 3 4 2" xfId="21451" xr:uid="{B68DF1DE-649E-423E-A5ED-BAADAB83EE5E}"/>
    <cellStyle name="Comma 24 2 2 3 5" xfId="11184" xr:uid="{C267C74F-BC2B-4A51-B6BF-F2C77CA85F3D}"/>
    <cellStyle name="Comma 24 2 2 3 5 2" xfId="26594" xr:uid="{AB437F71-A64D-4EFD-9C97-A59BDB69A06F}"/>
    <cellStyle name="Comma 24 2 2 3 6" xfId="16325" xr:uid="{F592E956-2D6A-4445-A0B0-EEE0D85DA310}"/>
    <cellStyle name="Comma 24 2 2 4" xfId="1535" xr:uid="{3C8E3B0C-9ED0-460C-9198-711BC7DECA9D}"/>
    <cellStyle name="Comma 24 2 2 4 2" xfId="4103" xr:uid="{B6B25FF1-DF0B-4E15-9BE5-42E39E5A24BB}"/>
    <cellStyle name="Comma 24 2 2 4 2 2" xfId="9229" xr:uid="{50C4ED9E-3475-4D07-AA52-59EBC3BF6DC1}"/>
    <cellStyle name="Comma 24 2 2 4 2 2 2" xfId="24639" xr:uid="{BB33C979-CA8C-4EE8-8B97-92C36E7BB64A}"/>
    <cellStyle name="Comma 24 2 2 4 2 3" xfId="14372" xr:uid="{9C4790D8-A30E-419E-A662-309FA6FBF722}"/>
    <cellStyle name="Comma 24 2 2 4 2 3 2" xfId="29782" xr:uid="{A7B75640-5F2A-40DC-AC2D-DF23324C4292}"/>
    <cellStyle name="Comma 24 2 2 4 2 4" xfId="19513" xr:uid="{38193A6B-1362-4C5A-A21D-89DB52D28BEB}"/>
    <cellStyle name="Comma 24 2 2 4 3" xfId="6681" xr:uid="{72FBBFA6-E3CE-49A3-8100-BAD3AD02BDF9}"/>
    <cellStyle name="Comma 24 2 2 4 3 2" xfId="22091" xr:uid="{5EC74C9E-C0B5-4586-BA77-F6BD45F6CF2C}"/>
    <cellStyle name="Comma 24 2 2 4 4" xfId="11824" xr:uid="{C55CCAB1-4B24-4C72-876E-4C1000CA3396}"/>
    <cellStyle name="Comma 24 2 2 4 4 2" xfId="27234" xr:uid="{25CC77DA-C318-43DA-8BD2-8018136E9AFB}"/>
    <cellStyle name="Comma 24 2 2 4 5" xfId="16965" xr:uid="{958F6A3B-00F8-4A77-AAA6-7FDA03830DFA}"/>
    <cellStyle name="Comma 24 2 2 5" xfId="2852" xr:uid="{80E5406C-4040-41CD-92F1-AEF3A7931057}"/>
    <cellStyle name="Comma 24 2 2 5 2" xfId="7978" xr:uid="{90440B4B-DFE7-49BD-B457-53D89D1EC21E}"/>
    <cellStyle name="Comma 24 2 2 5 2 2" xfId="23388" xr:uid="{6CB9083A-F4EC-482D-8470-5D5D19B21BE8}"/>
    <cellStyle name="Comma 24 2 2 5 3" xfId="13121" xr:uid="{041E26CD-E29B-4A2F-9D60-DBBBB4FA192F}"/>
    <cellStyle name="Comma 24 2 2 5 3 2" xfId="28531" xr:uid="{03CCB0B8-0592-44FA-8F79-345229BB526A}"/>
    <cellStyle name="Comma 24 2 2 5 4" xfId="18262" xr:uid="{F76F83B9-EE56-4686-8717-4EB3331D0FE7}"/>
    <cellStyle name="Comma 24 2 2 6" xfId="5430" xr:uid="{82CEDC64-B996-4B3B-90B3-12CD949C5968}"/>
    <cellStyle name="Comma 24 2 2 6 2" xfId="20840" xr:uid="{845CD356-EFB7-481D-9471-BB8D75A07430}"/>
    <cellStyle name="Comma 24 2 2 7" xfId="10573" xr:uid="{C963A183-7469-4188-9004-B11B6B41148B}"/>
    <cellStyle name="Comma 24 2 2 7 2" xfId="25983" xr:uid="{48F09B89-FE32-4C24-B48B-8B7BBE8EF0DB}"/>
    <cellStyle name="Comma 24 2 2 8" xfId="15714" xr:uid="{D1C6A17F-FC56-44F8-8A50-D2A18A687415}"/>
    <cellStyle name="Comma 24 2 3" xfId="435" xr:uid="{0B6A55B4-38A2-4748-991A-7C0F8295509A}"/>
    <cellStyle name="Comma 24 2 3 2" xfId="1047" xr:uid="{312F239D-275A-4B25-9AD5-7E7EF46CE915}"/>
    <cellStyle name="Comma 24 2 3 2 2" xfId="2299" xr:uid="{7AF812C2-628E-4B10-9791-6BAB3A471F68}"/>
    <cellStyle name="Comma 24 2 3 2 2 2" xfId="4867" xr:uid="{9C5947B4-602C-4E6D-A104-281A01E3E6C5}"/>
    <cellStyle name="Comma 24 2 3 2 2 2 2" xfId="9993" xr:uid="{34C00056-C179-4F15-A8ED-F71657DEB5CC}"/>
    <cellStyle name="Comma 24 2 3 2 2 2 2 2" xfId="25403" xr:uid="{B06B9163-5760-437C-B35F-191987BBC5C5}"/>
    <cellStyle name="Comma 24 2 3 2 2 2 3" xfId="15136" xr:uid="{5231D163-9144-46C8-AFA2-01B252755062}"/>
    <cellStyle name="Comma 24 2 3 2 2 2 3 2" xfId="30546" xr:uid="{F7E208B6-D34E-44CC-90FC-D2A5AB174F3C}"/>
    <cellStyle name="Comma 24 2 3 2 2 2 4" xfId="20277" xr:uid="{11E7F4C2-0EB6-4E36-960F-27D1BF3972BA}"/>
    <cellStyle name="Comma 24 2 3 2 2 3" xfId="7445" xr:uid="{598C423C-0640-439A-946F-89895B1EC8F2}"/>
    <cellStyle name="Comma 24 2 3 2 2 3 2" xfId="22855" xr:uid="{848E3321-F0CF-4797-92FE-874E3B438389}"/>
    <cellStyle name="Comma 24 2 3 2 2 4" xfId="12588" xr:uid="{73CC52B5-C5A1-4ABD-82B1-45079E240E89}"/>
    <cellStyle name="Comma 24 2 3 2 2 4 2" xfId="27998" xr:uid="{BC919A57-72E9-4F71-9BDE-9C8B7886A699}"/>
    <cellStyle name="Comma 24 2 3 2 2 5" xfId="17729" xr:uid="{5EBF9B43-0749-454E-B2E6-CE3644468D51}"/>
    <cellStyle name="Comma 24 2 3 2 3" xfId="3616" xr:uid="{04C44442-BDF3-487E-9552-31C27C94FA97}"/>
    <cellStyle name="Comma 24 2 3 2 3 2" xfId="8742" xr:uid="{F81242AC-1D98-471B-880F-122CB15B6DA8}"/>
    <cellStyle name="Comma 24 2 3 2 3 2 2" xfId="24152" xr:uid="{C33AD12F-2D6B-49A7-A54A-138135AE5B1A}"/>
    <cellStyle name="Comma 24 2 3 2 3 3" xfId="13885" xr:uid="{AF7C53AB-8020-4646-9ACE-535FFA6EB63E}"/>
    <cellStyle name="Comma 24 2 3 2 3 3 2" xfId="29295" xr:uid="{D6305A92-F57E-47C7-B95E-1EFA33E3F535}"/>
    <cellStyle name="Comma 24 2 3 2 3 4" xfId="19026" xr:uid="{B069E9AC-9C4B-41C5-9A4D-3C6B1B8FF7B5}"/>
    <cellStyle name="Comma 24 2 3 2 4" xfId="6194" xr:uid="{50DB8DD8-A0C8-47A8-84F9-DF90292B8812}"/>
    <cellStyle name="Comma 24 2 3 2 4 2" xfId="21604" xr:uid="{915E703C-04EE-4C33-BB7C-3BBC280A54E4}"/>
    <cellStyle name="Comma 24 2 3 2 5" xfId="11337" xr:uid="{3F54BE16-6895-4358-93B4-3DF3C88BCD7A}"/>
    <cellStyle name="Comma 24 2 3 2 5 2" xfId="26747" xr:uid="{1505DC32-022D-4D33-8925-62FE1E3FB27C}"/>
    <cellStyle name="Comma 24 2 3 2 6" xfId="16478" xr:uid="{355DE097-8CEA-4E71-A3D2-AA31C240DAE9}"/>
    <cellStyle name="Comma 24 2 3 3" xfId="1688" xr:uid="{557C880E-B378-4E86-93E7-42CFE1B1CF29}"/>
    <cellStyle name="Comma 24 2 3 3 2" xfId="4256" xr:uid="{A74E9B2C-B7CD-4200-9F31-3FF35CD826C3}"/>
    <cellStyle name="Comma 24 2 3 3 2 2" xfId="9382" xr:uid="{A1CE3D33-E77E-45DE-A13D-B4C391546A1D}"/>
    <cellStyle name="Comma 24 2 3 3 2 2 2" xfId="24792" xr:uid="{1F673C67-296B-466F-96C0-EAC5FD26AE77}"/>
    <cellStyle name="Comma 24 2 3 3 2 3" xfId="14525" xr:uid="{022C543D-0D74-4D8C-AB27-CAEB37B2B2DD}"/>
    <cellStyle name="Comma 24 2 3 3 2 3 2" xfId="29935" xr:uid="{58CBFFED-9B16-45D2-ACD4-BFC7B06EC00D}"/>
    <cellStyle name="Comma 24 2 3 3 2 4" xfId="19666" xr:uid="{5E0A58C0-2FF9-4EA7-90BE-D714D37029EE}"/>
    <cellStyle name="Comma 24 2 3 3 3" xfId="6834" xr:uid="{6E7984DF-9813-4D55-A152-1DCEA18F9FFC}"/>
    <cellStyle name="Comma 24 2 3 3 3 2" xfId="22244" xr:uid="{A38529BF-11FA-4850-AFC3-C421ACED958E}"/>
    <cellStyle name="Comma 24 2 3 3 4" xfId="11977" xr:uid="{C234B054-2289-463D-82C9-5696D5059E55}"/>
    <cellStyle name="Comma 24 2 3 3 4 2" xfId="27387" xr:uid="{C1C5A6F8-9DCA-470A-A184-09DB41B42027}"/>
    <cellStyle name="Comma 24 2 3 3 5" xfId="17118" xr:uid="{1AB3F667-E654-41F0-90DB-3D6D14153D00}"/>
    <cellStyle name="Comma 24 2 3 4" xfId="3005" xr:uid="{DFC91C9E-8584-4615-892E-EA88BA442848}"/>
    <cellStyle name="Comma 24 2 3 4 2" xfId="8131" xr:uid="{10F68523-BBED-434B-87D0-B0ECA41B0595}"/>
    <cellStyle name="Comma 24 2 3 4 2 2" xfId="23541" xr:uid="{8124F2DE-937F-4941-93D4-3D8B6F338915}"/>
    <cellStyle name="Comma 24 2 3 4 3" xfId="13274" xr:uid="{9D342734-DFEC-4FAD-B69B-BA51F1E2F23E}"/>
    <cellStyle name="Comma 24 2 3 4 3 2" xfId="28684" xr:uid="{4B5F3E3A-7C8C-4F78-BC70-6EC1FCAAE9FE}"/>
    <cellStyle name="Comma 24 2 3 4 4" xfId="18415" xr:uid="{B1FC7217-149A-45F4-8985-FC7BA589C7CB}"/>
    <cellStyle name="Comma 24 2 3 5" xfId="5583" xr:uid="{CC594A0B-C02C-44D2-99EE-C423A9034A2B}"/>
    <cellStyle name="Comma 24 2 3 5 2" xfId="20993" xr:uid="{1FFDA595-B906-4E2A-BB56-450B015EABF4}"/>
    <cellStyle name="Comma 24 2 3 6" xfId="10726" xr:uid="{B45C4253-1956-423F-B045-85BE430D8E10}"/>
    <cellStyle name="Comma 24 2 3 6 2" xfId="26136" xr:uid="{C9BEABB7-33CD-4D41-84E2-DB7C99985BED}"/>
    <cellStyle name="Comma 24 2 3 7" xfId="15867" xr:uid="{7EB3E53B-FB3B-41A5-9610-8657DAE58EE5}"/>
    <cellStyle name="Comma 24 2 4" xfId="752" xr:uid="{D84387EC-051E-418F-88D4-5B21FAAC1C05}"/>
    <cellStyle name="Comma 24 2 4 2" xfId="2004" xr:uid="{E5A28338-DE29-41D7-A715-E69BCC4BE576}"/>
    <cellStyle name="Comma 24 2 4 2 2" xfId="4572" xr:uid="{4336554B-E408-4E94-A4D2-98B2F9D67B4A}"/>
    <cellStyle name="Comma 24 2 4 2 2 2" xfId="9698" xr:uid="{F8CADB76-CC3F-4009-8C26-00D8881B6867}"/>
    <cellStyle name="Comma 24 2 4 2 2 2 2" xfId="25108" xr:uid="{AB2B7930-2106-4339-9207-98C4EE62239E}"/>
    <cellStyle name="Comma 24 2 4 2 2 3" xfId="14841" xr:uid="{5ED8EA8D-F9C3-4A88-88F6-A518BFE32754}"/>
    <cellStyle name="Comma 24 2 4 2 2 3 2" xfId="30251" xr:uid="{C4043022-3BD4-40B7-A1BC-B2D788F0E94B}"/>
    <cellStyle name="Comma 24 2 4 2 2 4" xfId="19982" xr:uid="{58F4D6BE-95B9-48F6-AA8D-AE08CFBA44B2}"/>
    <cellStyle name="Comma 24 2 4 2 3" xfId="7150" xr:uid="{72CA1371-1E98-4615-8BE4-92C702EA1640}"/>
    <cellStyle name="Comma 24 2 4 2 3 2" xfId="22560" xr:uid="{BFD9D74E-AF80-4E30-8793-28725C984C28}"/>
    <cellStyle name="Comma 24 2 4 2 4" xfId="12293" xr:uid="{A927D25A-1D48-4BDC-8281-0CC672A5934D}"/>
    <cellStyle name="Comma 24 2 4 2 4 2" xfId="27703" xr:uid="{755B30A4-DAD8-4B84-812E-555F4ADE300E}"/>
    <cellStyle name="Comma 24 2 4 2 5" xfId="17434" xr:uid="{63AC9396-9636-4E03-97D3-CB27093814F0}"/>
    <cellStyle name="Comma 24 2 4 3" xfId="3321" xr:uid="{0918AB87-A150-49E2-8F19-6D92F6EE7CB6}"/>
    <cellStyle name="Comma 24 2 4 3 2" xfId="8447" xr:uid="{F78F22A8-CDB3-4006-B93C-D3F024E50C53}"/>
    <cellStyle name="Comma 24 2 4 3 2 2" xfId="23857" xr:uid="{A6F8493A-86E3-4FB6-AEEC-9E7FD4A63DC4}"/>
    <cellStyle name="Comma 24 2 4 3 3" xfId="13590" xr:uid="{9557DEB5-9928-4714-A641-3179DB59E3E5}"/>
    <cellStyle name="Comma 24 2 4 3 3 2" xfId="29000" xr:uid="{04979272-42A9-4621-B5A7-15269041849C}"/>
    <cellStyle name="Comma 24 2 4 3 4" xfId="18731" xr:uid="{305F72B0-135E-4F3B-A4C7-51FA2606B382}"/>
    <cellStyle name="Comma 24 2 4 4" xfId="5899" xr:uid="{D28D3C13-D28F-440E-AAC6-6084203FE48E}"/>
    <cellStyle name="Comma 24 2 4 4 2" xfId="21309" xr:uid="{767E1A21-2ADE-48BD-A193-3995E6D81BA6}"/>
    <cellStyle name="Comma 24 2 4 5" xfId="11042" xr:uid="{EA43792B-9798-451C-A2BD-CF1C0FA05F2F}"/>
    <cellStyle name="Comma 24 2 4 5 2" xfId="26452" xr:uid="{AEDFF75D-E847-4CD4-8971-A8C5E19D2391}"/>
    <cellStyle name="Comma 24 2 4 6" xfId="16183" xr:uid="{ECC9C62B-16DF-45DC-967E-A2779E81A041}"/>
    <cellStyle name="Comma 24 2 5" xfId="1393" xr:uid="{8E62B7CD-86B0-455E-B769-7BB78CF77E17}"/>
    <cellStyle name="Comma 24 2 5 2" xfId="3961" xr:uid="{8117E113-73BA-4B70-BC3B-5F44512618F1}"/>
    <cellStyle name="Comma 24 2 5 2 2" xfId="9087" xr:uid="{505F1F2F-13FE-4408-B221-FF7E19F80BAD}"/>
    <cellStyle name="Comma 24 2 5 2 2 2" xfId="24497" xr:uid="{87E4A00E-29BD-4EB6-983C-3C9C656AEF7F}"/>
    <cellStyle name="Comma 24 2 5 2 3" xfId="14230" xr:uid="{814C531A-C274-4498-AE99-2BC4B19098D7}"/>
    <cellStyle name="Comma 24 2 5 2 3 2" xfId="29640" xr:uid="{02FB583B-4150-420A-8A0A-F23F16AADDD6}"/>
    <cellStyle name="Comma 24 2 5 2 4" xfId="19371" xr:uid="{F76019B3-92E0-4B9D-BCEA-EA7862AB994A}"/>
    <cellStyle name="Comma 24 2 5 3" xfId="6539" xr:uid="{3DA2CDE5-5789-4AB6-A86B-0D618FD1CF15}"/>
    <cellStyle name="Comma 24 2 5 3 2" xfId="21949" xr:uid="{3D2C08F9-01A3-4BEA-A3E1-75DD16C73130}"/>
    <cellStyle name="Comma 24 2 5 4" xfId="11682" xr:uid="{1194D1B2-D804-4ACF-941A-ED480434E3D0}"/>
    <cellStyle name="Comma 24 2 5 4 2" xfId="27092" xr:uid="{8E095C9A-997A-4919-A24B-9496AC043AC6}"/>
    <cellStyle name="Comma 24 2 5 5" xfId="16823" xr:uid="{FDDD1E39-E1A3-44FF-AC39-DE1F529AB4D0}"/>
    <cellStyle name="Comma 24 2 6" xfId="2710" xr:uid="{53CB2339-F2DF-4C5A-A9EE-7265C13E93ED}"/>
    <cellStyle name="Comma 24 2 6 2" xfId="7836" xr:uid="{DF7435E8-B0A9-42EE-BC23-5D206C44A173}"/>
    <cellStyle name="Comma 24 2 6 2 2" xfId="23246" xr:uid="{F160B49C-534B-4B23-B23B-05A6C523CBC7}"/>
    <cellStyle name="Comma 24 2 6 3" xfId="12979" xr:uid="{B48C1801-0375-4304-BCC7-CF2128E52BEA}"/>
    <cellStyle name="Comma 24 2 6 3 2" xfId="28389" xr:uid="{D2621747-5BB5-4C29-9316-8B4E8D3231DF}"/>
    <cellStyle name="Comma 24 2 6 4" xfId="18120" xr:uid="{335FF14A-D097-4BFD-8D1F-CED8D75E341C}"/>
    <cellStyle name="Comma 24 2 7" xfId="5288" xr:uid="{B2F7233F-A45F-454C-81D8-5E0F1A9D3C3E}"/>
    <cellStyle name="Comma 24 2 7 2" xfId="20698" xr:uid="{B19CDD30-7591-4DAC-975E-D83809A010F9}"/>
    <cellStyle name="Comma 24 2 8" xfId="10431" xr:uid="{3E8E71D8-B99F-4DAB-B06C-D4597C7F3BB3}"/>
    <cellStyle name="Comma 24 2 8 2" xfId="25841" xr:uid="{19F542D4-24EE-45C1-882B-2FF7EA89146C}"/>
    <cellStyle name="Comma 24 2 9" xfId="15572" xr:uid="{DB5ED567-0A43-4D72-8198-3BB4EC828DBA}"/>
    <cellStyle name="Comma 24 3" xfId="208" xr:uid="{E7F874C4-1D39-4312-86F6-48E428272127}"/>
    <cellStyle name="Comma 24 3 2" xfId="505" xr:uid="{80875246-BC68-409A-B9E3-59FDB986F134}"/>
    <cellStyle name="Comma 24 3 2 2" xfId="1117" xr:uid="{B587CAB1-C695-44FF-A2C9-2D549667FB32}"/>
    <cellStyle name="Comma 24 3 2 2 2" xfId="2369" xr:uid="{D479DBA1-AF98-409C-B8B6-FD3D456312DC}"/>
    <cellStyle name="Comma 24 3 2 2 2 2" xfId="4937" xr:uid="{7E0E70FA-E38C-42AC-801C-78792D3EFFD0}"/>
    <cellStyle name="Comma 24 3 2 2 2 2 2" xfId="10063" xr:uid="{6FC67A78-7F29-4954-9D33-48810C49D60A}"/>
    <cellStyle name="Comma 24 3 2 2 2 2 2 2" xfId="25473" xr:uid="{70413018-C70F-48A6-8979-C935CB26309E}"/>
    <cellStyle name="Comma 24 3 2 2 2 2 3" xfId="15206" xr:uid="{8E3C7207-BD49-40EF-BF4A-C46C65A83475}"/>
    <cellStyle name="Comma 24 3 2 2 2 2 3 2" xfId="30616" xr:uid="{0D7911FF-125E-4483-A1CA-083AD9F9E43F}"/>
    <cellStyle name="Comma 24 3 2 2 2 2 4" xfId="20347" xr:uid="{23B1751C-C188-4C41-BA3F-3D1E90A8B763}"/>
    <cellStyle name="Comma 24 3 2 2 2 3" xfId="7515" xr:uid="{D4EA01D1-26F3-4AB2-B2F1-C8604642F2AD}"/>
    <cellStyle name="Comma 24 3 2 2 2 3 2" xfId="22925" xr:uid="{3349AA7B-02E3-436E-A483-5F3B1DD628A3}"/>
    <cellStyle name="Comma 24 3 2 2 2 4" xfId="12658" xr:uid="{279864F2-0262-4CEC-B62B-7D4A8D796364}"/>
    <cellStyle name="Comma 24 3 2 2 2 4 2" xfId="28068" xr:uid="{82AA1720-4199-402A-A545-C8E9DA75301F}"/>
    <cellStyle name="Comma 24 3 2 2 2 5" xfId="17799" xr:uid="{5392AA48-8408-44CA-A5CA-38D7E77912A0}"/>
    <cellStyle name="Comma 24 3 2 2 3" xfId="3686" xr:uid="{5D456EFE-3142-433D-B0EE-8FE0A51894AA}"/>
    <cellStyle name="Comma 24 3 2 2 3 2" xfId="8812" xr:uid="{D322AC6B-9CAB-4D11-AB0C-0EF5DB8BC814}"/>
    <cellStyle name="Comma 24 3 2 2 3 2 2" xfId="24222" xr:uid="{F9012DA6-2329-4477-8931-ECE22E71CCF5}"/>
    <cellStyle name="Comma 24 3 2 2 3 3" xfId="13955" xr:uid="{D2D621A1-24D8-4C7C-845E-78D059146817}"/>
    <cellStyle name="Comma 24 3 2 2 3 3 2" xfId="29365" xr:uid="{62194C16-C172-44A8-BDBA-5A7C0AAC990C}"/>
    <cellStyle name="Comma 24 3 2 2 3 4" xfId="19096" xr:uid="{F604B3F2-C2A0-48BE-BCF6-4940393A89EF}"/>
    <cellStyle name="Comma 24 3 2 2 4" xfId="6264" xr:uid="{4B8F1DBD-AE30-4F93-8373-BED0AD9251BD}"/>
    <cellStyle name="Comma 24 3 2 2 4 2" xfId="21674" xr:uid="{3EC28B25-0BCC-4CC1-A5E9-3172528C706E}"/>
    <cellStyle name="Comma 24 3 2 2 5" xfId="11407" xr:uid="{C3EB4CED-47EE-4FBD-AE8C-A32B1238F727}"/>
    <cellStyle name="Comma 24 3 2 2 5 2" xfId="26817" xr:uid="{FBEF1C57-D57D-4752-8746-E82527F6BFE1}"/>
    <cellStyle name="Comma 24 3 2 2 6" xfId="16548" xr:uid="{9BF31B8D-CCC8-4884-92E3-1DFA2AA03664}"/>
    <cellStyle name="Comma 24 3 2 3" xfId="1758" xr:uid="{D3FF8F7A-294C-45FF-BA54-B53420B00253}"/>
    <cellStyle name="Comma 24 3 2 3 2" xfId="4326" xr:uid="{E1472822-F993-4BC7-BEC4-6AEA61B72A42}"/>
    <cellStyle name="Comma 24 3 2 3 2 2" xfId="9452" xr:uid="{A29DF2DA-4131-4026-A4A8-7025D84C89D1}"/>
    <cellStyle name="Comma 24 3 2 3 2 2 2" xfId="24862" xr:uid="{03A496F2-79E4-4CA0-8F3D-4FA46E4371E5}"/>
    <cellStyle name="Comma 24 3 2 3 2 3" xfId="14595" xr:uid="{B25D12D1-8694-460A-A9B8-9C48EC25A489}"/>
    <cellStyle name="Comma 24 3 2 3 2 3 2" xfId="30005" xr:uid="{1103CD4C-DB4A-47FD-81B8-495B1EC14399}"/>
    <cellStyle name="Comma 24 3 2 3 2 4" xfId="19736" xr:uid="{BE43C6BF-21CA-41C4-ACB7-00CD599F39B1}"/>
    <cellStyle name="Comma 24 3 2 3 3" xfId="6904" xr:uid="{6E717709-D957-4D88-9BB6-F074A842EED3}"/>
    <cellStyle name="Comma 24 3 2 3 3 2" xfId="22314" xr:uid="{7BE62F33-98E0-42F9-B66F-423587F7C208}"/>
    <cellStyle name="Comma 24 3 2 3 4" xfId="12047" xr:uid="{C10C59CD-2126-49E1-A5BA-6D0431B2E705}"/>
    <cellStyle name="Comma 24 3 2 3 4 2" xfId="27457" xr:uid="{9D780878-E590-489A-9AEC-727FCCA93151}"/>
    <cellStyle name="Comma 24 3 2 3 5" xfId="17188" xr:uid="{A2DAF3E1-688E-4CDB-A267-B2D49E3E91C3}"/>
    <cellStyle name="Comma 24 3 2 4" xfId="3075" xr:uid="{A88062B7-D06D-4FDD-81E0-622AD9B4A210}"/>
    <cellStyle name="Comma 24 3 2 4 2" xfId="8201" xr:uid="{A7BF273F-9A2F-4E4F-BD05-B21EC75C3A81}"/>
    <cellStyle name="Comma 24 3 2 4 2 2" xfId="23611" xr:uid="{A7E64D90-C30A-4FAD-9611-913673960400}"/>
    <cellStyle name="Comma 24 3 2 4 3" xfId="13344" xr:uid="{0D920D81-715B-4F21-842D-FADA0597FE28}"/>
    <cellStyle name="Comma 24 3 2 4 3 2" xfId="28754" xr:uid="{F352CFC9-32EF-44D9-9124-AD26D0F009A0}"/>
    <cellStyle name="Comma 24 3 2 4 4" xfId="18485" xr:uid="{A5788884-65EB-4F7D-B552-DC3FC7A027C3}"/>
    <cellStyle name="Comma 24 3 2 5" xfId="5653" xr:uid="{44F6FA6C-D059-46B4-81EA-C96E92A35937}"/>
    <cellStyle name="Comma 24 3 2 5 2" xfId="21063" xr:uid="{A6715610-4688-4E53-BF54-E7EC485E5B9D}"/>
    <cellStyle name="Comma 24 3 2 6" xfId="10796" xr:uid="{DD31D7C1-C10F-4788-82DE-1EEE4C8620B4}"/>
    <cellStyle name="Comma 24 3 2 6 2" xfId="26206" xr:uid="{DDF35BFB-AB0D-4E19-9FD4-2ED6DC6D47B7}"/>
    <cellStyle name="Comma 24 3 2 7" xfId="15937" xr:uid="{9FBE2898-BDE5-42B1-896C-57C32519C1A9}"/>
    <cellStyle name="Comma 24 3 3" xfId="822" xr:uid="{B246CA67-D4C4-4500-A86C-889F7D4121A3}"/>
    <cellStyle name="Comma 24 3 3 2" xfId="2074" xr:uid="{BD4F7316-E76F-4A76-98E4-40EE9323A252}"/>
    <cellStyle name="Comma 24 3 3 2 2" xfId="4642" xr:uid="{E669B8E7-AFED-4636-B2C6-3550FF5F4EB7}"/>
    <cellStyle name="Comma 24 3 3 2 2 2" xfId="9768" xr:uid="{0BB99C37-8E10-4F4F-85DE-FE233DCFDA3B}"/>
    <cellStyle name="Comma 24 3 3 2 2 2 2" xfId="25178" xr:uid="{5B025FFD-E097-4EFE-8416-D7C418141C02}"/>
    <cellStyle name="Comma 24 3 3 2 2 3" xfId="14911" xr:uid="{14E18D07-19AA-45EE-B854-1897BC6A8C12}"/>
    <cellStyle name="Comma 24 3 3 2 2 3 2" xfId="30321" xr:uid="{B610B63F-7737-419D-AAD9-6A15839F4698}"/>
    <cellStyle name="Comma 24 3 3 2 2 4" xfId="20052" xr:uid="{73FB79DC-226E-4682-B98F-1AFEE6F7F8E2}"/>
    <cellStyle name="Comma 24 3 3 2 3" xfId="7220" xr:uid="{0A804D23-BA3C-4725-80A4-B11D0F01DC12}"/>
    <cellStyle name="Comma 24 3 3 2 3 2" xfId="22630" xr:uid="{6DF42FEF-D3CD-4B6C-941B-F58DF2386BF2}"/>
    <cellStyle name="Comma 24 3 3 2 4" xfId="12363" xr:uid="{F3D68EC9-0D9C-49D3-80C4-9A94EC575E15}"/>
    <cellStyle name="Comma 24 3 3 2 4 2" xfId="27773" xr:uid="{77D2AE36-3188-4931-8B76-D146BE977DBA}"/>
    <cellStyle name="Comma 24 3 3 2 5" xfId="17504" xr:uid="{A85008FC-297D-466C-8D5A-BEF49B3B98CA}"/>
    <cellStyle name="Comma 24 3 3 3" xfId="3391" xr:uid="{AAD08D92-A4A2-4C5E-A01D-FFC97C614342}"/>
    <cellStyle name="Comma 24 3 3 3 2" xfId="8517" xr:uid="{74654DC1-CA0C-4EAF-92F5-65785D83DF8E}"/>
    <cellStyle name="Comma 24 3 3 3 2 2" xfId="23927" xr:uid="{4395E34A-5093-43E9-816F-22EFF674488D}"/>
    <cellStyle name="Comma 24 3 3 3 3" xfId="13660" xr:uid="{C1BAB47E-EE5E-45FE-819C-22FD40BAD004}"/>
    <cellStyle name="Comma 24 3 3 3 3 2" xfId="29070" xr:uid="{AA2C42F6-CEC2-4E70-ABF0-5113C2175F78}"/>
    <cellStyle name="Comma 24 3 3 3 4" xfId="18801" xr:uid="{B09F96AA-2789-4F93-AAE6-D9CECC0809B1}"/>
    <cellStyle name="Comma 24 3 3 4" xfId="5969" xr:uid="{CF41464A-0421-41C9-8C5D-E77A03056976}"/>
    <cellStyle name="Comma 24 3 3 4 2" xfId="21379" xr:uid="{03B4CCAB-1FFA-4B92-A10F-66E6043FD5CF}"/>
    <cellStyle name="Comma 24 3 3 5" xfId="11112" xr:uid="{F4BA5511-7EF9-46F1-B069-28911CD985EF}"/>
    <cellStyle name="Comma 24 3 3 5 2" xfId="26522" xr:uid="{FE30D71F-653D-4076-B5D0-CEBDCAA6FE17}"/>
    <cellStyle name="Comma 24 3 3 6" xfId="16253" xr:uid="{7AD30561-C08F-471B-A5C8-D5A28376E31A}"/>
    <cellStyle name="Comma 24 3 4" xfId="1463" xr:uid="{E693CF39-3B6B-4A0A-AD47-AC549F29D256}"/>
    <cellStyle name="Comma 24 3 4 2" xfId="4031" xr:uid="{EC1E5D1B-C9C8-4FDF-A6CF-9485A642D5E9}"/>
    <cellStyle name="Comma 24 3 4 2 2" xfId="9157" xr:uid="{C467A753-1B73-4F58-A4F0-A2A98B50340E}"/>
    <cellStyle name="Comma 24 3 4 2 2 2" xfId="24567" xr:uid="{651B6783-55FF-444B-A9F6-83D1825581DC}"/>
    <cellStyle name="Comma 24 3 4 2 3" xfId="14300" xr:uid="{011C634E-BF72-4DA7-8248-45C186224EA4}"/>
    <cellStyle name="Comma 24 3 4 2 3 2" xfId="29710" xr:uid="{BED4A229-3BA8-435C-9ED1-2009F1E1FE56}"/>
    <cellStyle name="Comma 24 3 4 2 4" xfId="19441" xr:uid="{D8CE6688-04EB-43B5-83F7-31337B1E9536}"/>
    <cellStyle name="Comma 24 3 4 3" xfId="6609" xr:uid="{D63B3F4C-F29A-4E18-A356-C2717934A4D1}"/>
    <cellStyle name="Comma 24 3 4 3 2" xfId="22019" xr:uid="{189F82F4-BB02-49AC-AF78-9A4CD9EA6643}"/>
    <cellStyle name="Comma 24 3 4 4" xfId="11752" xr:uid="{ADBC20A3-F473-4EBF-8AB0-22777A86CB32}"/>
    <cellStyle name="Comma 24 3 4 4 2" xfId="27162" xr:uid="{5A9FC67E-8E0E-43E9-B2D3-85EEDBD89358}"/>
    <cellStyle name="Comma 24 3 4 5" xfId="16893" xr:uid="{598DBD48-4140-44CA-9E1A-E406F0AFB26F}"/>
    <cellStyle name="Comma 24 3 5" xfId="2780" xr:uid="{43F44F5D-5BAC-4A8C-B5F9-5EBF97CF844C}"/>
    <cellStyle name="Comma 24 3 5 2" xfId="7906" xr:uid="{C03F53F8-8264-4CB1-BADA-1F6CE4EF3166}"/>
    <cellStyle name="Comma 24 3 5 2 2" xfId="23316" xr:uid="{C6325857-D046-4DA6-BA1B-427E3F65315A}"/>
    <cellStyle name="Comma 24 3 5 3" xfId="13049" xr:uid="{21096BB9-A078-4DE8-BBE1-951DF3725F2D}"/>
    <cellStyle name="Comma 24 3 5 3 2" xfId="28459" xr:uid="{E08F1227-70FC-48FE-A92E-1B52B3C4CD47}"/>
    <cellStyle name="Comma 24 3 5 4" xfId="18190" xr:uid="{E15858F9-F75C-4DA9-A05C-37301B3775F6}"/>
    <cellStyle name="Comma 24 3 6" xfId="5358" xr:uid="{A00137C5-247F-49C1-A8F7-490FFEFE15FB}"/>
    <cellStyle name="Comma 24 3 6 2" xfId="20768" xr:uid="{D50081FB-1AA9-4CED-935E-164118097DC4}"/>
    <cellStyle name="Comma 24 3 7" xfId="10501" xr:uid="{A52C35E3-3371-45C9-BFCF-A2DAADE5FB5F}"/>
    <cellStyle name="Comma 24 3 7 2" xfId="25911" xr:uid="{E4301E33-1290-4F70-B80D-56EC655363D2}"/>
    <cellStyle name="Comma 24 3 8" xfId="15642" xr:uid="{844464C2-353D-4B0B-9C0E-F598464EADD8}"/>
    <cellStyle name="Comma 24 4" xfId="363" xr:uid="{6FDDD1C5-4EDA-4A0B-8760-74CABFEAF9A9}"/>
    <cellStyle name="Comma 24 4 2" xfId="975" xr:uid="{A8410048-75AD-496C-B21B-F60117910D3C}"/>
    <cellStyle name="Comma 24 4 2 2" xfId="2227" xr:uid="{66712A5E-5733-4115-BFF4-D5D3CD7B5101}"/>
    <cellStyle name="Comma 24 4 2 2 2" xfId="4795" xr:uid="{7A4300C0-2336-468D-985B-C11C01C5022B}"/>
    <cellStyle name="Comma 24 4 2 2 2 2" xfId="9921" xr:uid="{884009D0-BB16-4249-9244-F73ECAEE1268}"/>
    <cellStyle name="Comma 24 4 2 2 2 2 2" xfId="25331" xr:uid="{1C42264A-FC8F-418D-BFAC-9FBD87B8ABB6}"/>
    <cellStyle name="Comma 24 4 2 2 2 3" xfId="15064" xr:uid="{B66B90CB-3455-464A-BFA9-BEF75629AF98}"/>
    <cellStyle name="Comma 24 4 2 2 2 3 2" xfId="30474" xr:uid="{714DCF1C-181F-4A60-9672-F1C0AE78E9D9}"/>
    <cellStyle name="Comma 24 4 2 2 2 4" xfId="20205" xr:uid="{768FF15F-4176-4E41-A678-AA3C91619CAF}"/>
    <cellStyle name="Comma 24 4 2 2 3" xfId="7373" xr:uid="{38592A8D-627C-49F0-AAE6-F120A5DCC694}"/>
    <cellStyle name="Comma 24 4 2 2 3 2" xfId="22783" xr:uid="{C7C41ACB-383D-40BB-8DB3-E2A5E10DDBDB}"/>
    <cellStyle name="Comma 24 4 2 2 4" xfId="12516" xr:uid="{4E0FE075-1660-42DE-9FF7-67365C57368D}"/>
    <cellStyle name="Comma 24 4 2 2 4 2" xfId="27926" xr:uid="{FDB870AD-494F-45AA-8CA7-09790AD76891}"/>
    <cellStyle name="Comma 24 4 2 2 5" xfId="17657" xr:uid="{8C89C040-FEAB-47C2-A3C4-480003E3F72B}"/>
    <cellStyle name="Comma 24 4 2 3" xfId="3544" xr:uid="{B912FA1B-3B04-4EF9-A26A-F84E84CA367D}"/>
    <cellStyle name="Comma 24 4 2 3 2" xfId="8670" xr:uid="{C594D0A3-039A-41DC-8449-D8C288CE84C2}"/>
    <cellStyle name="Comma 24 4 2 3 2 2" xfId="24080" xr:uid="{39254654-4D1C-4F54-B6E5-AEA9141B8C0E}"/>
    <cellStyle name="Comma 24 4 2 3 3" xfId="13813" xr:uid="{E2B62BB5-1203-431E-8AF8-5E331646B024}"/>
    <cellStyle name="Comma 24 4 2 3 3 2" xfId="29223" xr:uid="{FD498A7F-FB8B-4871-A994-3B3193CF9052}"/>
    <cellStyle name="Comma 24 4 2 3 4" xfId="18954" xr:uid="{6D13A45C-D8F4-4DE0-96BB-C89FFB446F48}"/>
    <cellStyle name="Comma 24 4 2 4" xfId="6122" xr:uid="{1F642788-FA32-4292-96B5-3B48F5F6D094}"/>
    <cellStyle name="Comma 24 4 2 4 2" xfId="21532" xr:uid="{629DEA94-0201-46F1-A6FB-1841A1738ABE}"/>
    <cellStyle name="Comma 24 4 2 5" xfId="11265" xr:uid="{D34E75DB-8C6D-4790-8051-5CEAF6342905}"/>
    <cellStyle name="Comma 24 4 2 5 2" xfId="26675" xr:uid="{A3CB163A-65BC-40A3-BF54-D861FA5A5D71}"/>
    <cellStyle name="Comma 24 4 2 6" xfId="16406" xr:uid="{4BE0A8B5-E744-42F6-A281-9A28A88C5FA8}"/>
    <cellStyle name="Comma 24 4 3" xfId="1616" xr:uid="{BA5CA249-10F2-4149-89FF-3CCFA687C3CB}"/>
    <cellStyle name="Comma 24 4 3 2" xfId="4184" xr:uid="{1C4276AD-6AB4-4622-8A4C-A63F3471A29E}"/>
    <cellStyle name="Comma 24 4 3 2 2" xfId="9310" xr:uid="{EDD7EB2A-11C4-4EA9-9670-D0AC50398176}"/>
    <cellStyle name="Comma 24 4 3 2 2 2" xfId="24720" xr:uid="{E0657F19-FA76-49D0-B931-AAC5412AF2F3}"/>
    <cellStyle name="Comma 24 4 3 2 3" xfId="14453" xr:uid="{1004D46B-D287-4C22-95FD-9A686C1C273E}"/>
    <cellStyle name="Comma 24 4 3 2 3 2" xfId="29863" xr:uid="{F3F230E7-BD35-447E-82FB-280FA6CCED44}"/>
    <cellStyle name="Comma 24 4 3 2 4" xfId="19594" xr:uid="{7CC7CB58-595A-458C-9F6F-368D98A61EC8}"/>
    <cellStyle name="Comma 24 4 3 3" xfId="6762" xr:uid="{C559AB13-3741-45F1-8A52-43A7C686E184}"/>
    <cellStyle name="Comma 24 4 3 3 2" xfId="22172" xr:uid="{9DF67A66-62D5-492C-A35F-BA6D7766D8DD}"/>
    <cellStyle name="Comma 24 4 3 4" xfId="11905" xr:uid="{CAC08C00-D8EA-4E7A-8368-8F4505DD7C7B}"/>
    <cellStyle name="Comma 24 4 3 4 2" xfId="27315" xr:uid="{62390D4A-D361-4048-8ADE-D284FBC7E33E}"/>
    <cellStyle name="Comma 24 4 3 5" xfId="17046" xr:uid="{5F149C9C-43CB-43E0-B0C7-AE970E655BE7}"/>
    <cellStyle name="Comma 24 4 4" xfId="2933" xr:uid="{4F616C8E-EDF1-4C46-BDE6-9E5916BA5C17}"/>
    <cellStyle name="Comma 24 4 4 2" xfId="8059" xr:uid="{DE7E1DE1-C987-4DA8-9571-8CB39C095278}"/>
    <cellStyle name="Comma 24 4 4 2 2" xfId="23469" xr:uid="{54D86326-7E45-440E-BD29-97388F73605B}"/>
    <cellStyle name="Comma 24 4 4 3" xfId="13202" xr:uid="{E3F84153-6C5E-4949-8F29-3C744D8F05C4}"/>
    <cellStyle name="Comma 24 4 4 3 2" xfId="28612" xr:uid="{2AF3F876-A341-4984-B233-2D014E9E7628}"/>
    <cellStyle name="Comma 24 4 4 4" xfId="18343" xr:uid="{2FD2D9D3-0576-4CAE-9961-C8A795F84874}"/>
    <cellStyle name="Comma 24 4 5" xfId="5511" xr:uid="{4C472EEF-CB96-4C4B-B629-2C0083169289}"/>
    <cellStyle name="Comma 24 4 5 2" xfId="20921" xr:uid="{755C23FC-0511-43AE-8455-F6AEB52413DE}"/>
    <cellStyle name="Comma 24 4 6" xfId="10654" xr:uid="{A3C1F064-91E4-4CE9-A959-DE509B354937}"/>
    <cellStyle name="Comma 24 4 6 2" xfId="26064" xr:uid="{8382DCBF-922A-4235-9C1B-37B05D814C38}"/>
    <cellStyle name="Comma 24 4 7" xfId="15795" xr:uid="{C62F8C58-1372-4EE1-88AF-D4C2E91EC7B8}"/>
    <cellStyle name="Comma 24 5" xfId="680" xr:uid="{B71B5E3C-7954-4094-9A24-CD4C49356588}"/>
    <cellStyle name="Comma 24 5 2" xfId="1932" xr:uid="{8DFB78FB-37F5-4C39-9D1E-86F3AB4A6E11}"/>
    <cellStyle name="Comma 24 5 2 2" xfId="4500" xr:uid="{84E29D66-C9E9-4460-B552-489A20545F97}"/>
    <cellStyle name="Comma 24 5 2 2 2" xfId="9626" xr:uid="{B9E13486-84F7-474D-A945-7E8009B850B1}"/>
    <cellStyle name="Comma 24 5 2 2 2 2" xfId="25036" xr:uid="{4809E5FC-C8A3-4394-8F79-F1B958F3A2D0}"/>
    <cellStyle name="Comma 24 5 2 2 3" xfId="14769" xr:uid="{024F8163-1409-4FEE-85BB-91B4192BF3A0}"/>
    <cellStyle name="Comma 24 5 2 2 3 2" xfId="30179" xr:uid="{F31F6FF9-CC2F-4D3F-B549-471E4F16D66A}"/>
    <cellStyle name="Comma 24 5 2 2 4" xfId="19910" xr:uid="{897ADDD0-A01E-422F-848E-58252B81B03B}"/>
    <cellStyle name="Comma 24 5 2 3" xfId="7078" xr:uid="{418C9010-4A0F-49B2-A840-7F1BF0260ABC}"/>
    <cellStyle name="Comma 24 5 2 3 2" xfId="22488" xr:uid="{ADA2C9F4-9ACB-41DB-8741-16A3A15E2F36}"/>
    <cellStyle name="Comma 24 5 2 4" xfId="12221" xr:uid="{5B7F78F8-B61B-4536-B21F-2EC20D44E71D}"/>
    <cellStyle name="Comma 24 5 2 4 2" xfId="27631" xr:uid="{A9FD2411-718E-4743-BFC6-846107F28150}"/>
    <cellStyle name="Comma 24 5 2 5" xfId="17362" xr:uid="{5F60E5E2-A5B4-4712-BB09-ADC949B5EF74}"/>
    <cellStyle name="Comma 24 5 3" xfId="3249" xr:uid="{D0CA5DD5-F8F5-4712-93C2-019081BAF071}"/>
    <cellStyle name="Comma 24 5 3 2" xfId="8375" xr:uid="{A5127DA4-5E5D-45F2-B4F0-E5730F6C6ED0}"/>
    <cellStyle name="Comma 24 5 3 2 2" xfId="23785" xr:uid="{284699E3-C279-4021-975F-C1ED0F9190B5}"/>
    <cellStyle name="Comma 24 5 3 3" xfId="13518" xr:uid="{3C109576-6E19-4DA0-AC66-4F83CBB79C8C}"/>
    <cellStyle name="Comma 24 5 3 3 2" xfId="28928" xr:uid="{06D5A915-F8B4-457E-9300-7881800E41AB}"/>
    <cellStyle name="Comma 24 5 3 4" xfId="18659" xr:uid="{22C39F0D-AC8E-469B-8F23-C873C77F9E92}"/>
    <cellStyle name="Comma 24 5 4" xfId="5827" xr:uid="{B6F43492-1555-4566-9CAC-092F3CF5BCC3}"/>
    <cellStyle name="Comma 24 5 4 2" xfId="21237" xr:uid="{0FA86412-2F0D-447A-82B7-B5687CB668AB}"/>
    <cellStyle name="Comma 24 5 5" xfId="10970" xr:uid="{77907511-F97F-46FB-90A7-9C2A94653E1D}"/>
    <cellStyle name="Comma 24 5 5 2" xfId="26380" xr:uid="{7155A66D-D2D2-454D-8EB3-FA902E1DA5AE}"/>
    <cellStyle name="Comma 24 5 6" xfId="16111" xr:uid="{A2CAC3E1-C03F-483C-9C54-1B06FF01B6E2}"/>
    <cellStyle name="Comma 24 6" xfId="1321" xr:uid="{C7115C9A-2B61-4A1B-B6CF-D524F61065CD}"/>
    <cellStyle name="Comma 24 6 2" xfId="3889" xr:uid="{E937688A-91EC-4ACE-A949-5020EC9A3C03}"/>
    <cellStyle name="Comma 24 6 2 2" xfId="9015" xr:uid="{8BD271EB-748F-4E74-9FCB-FC3E8F4F264E}"/>
    <cellStyle name="Comma 24 6 2 2 2" xfId="24425" xr:uid="{339914D4-E848-4F3D-875A-F1421737177D}"/>
    <cellStyle name="Comma 24 6 2 3" xfId="14158" xr:uid="{702570CE-6872-4CE0-969D-4CF72E18FAED}"/>
    <cellStyle name="Comma 24 6 2 3 2" xfId="29568" xr:uid="{FFC763DE-A0D3-48A9-A662-B5DFE82FC99D}"/>
    <cellStyle name="Comma 24 6 2 4" xfId="19299" xr:uid="{37745B66-960A-47B5-AFEE-EB3E3B2C087B}"/>
    <cellStyle name="Comma 24 6 3" xfId="6467" xr:uid="{FF00BAA1-6E11-4383-8481-E7E991187358}"/>
    <cellStyle name="Comma 24 6 3 2" xfId="21877" xr:uid="{6B866A37-F9BF-497A-A094-FEC519B197BF}"/>
    <cellStyle name="Comma 24 6 4" xfId="11610" xr:uid="{280F5367-43E8-4430-BF27-57CDF75D0AFF}"/>
    <cellStyle name="Comma 24 6 4 2" xfId="27020" xr:uid="{93BD8A98-6204-4E71-BC8E-2420AF4BCBDC}"/>
    <cellStyle name="Comma 24 6 5" xfId="16751" xr:uid="{AB4276D2-CE79-46C5-8969-77B7EC46F63B}"/>
    <cellStyle name="Comma 24 7" xfId="2639" xr:uid="{BAD0890C-511B-41F8-8FBF-5A7EE59EB7A5}"/>
    <cellStyle name="Comma 24 7 2" xfId="7765" xr:uid="{54DC9021-F7B9-48EB-AD23-FE532E836931}"/>
    <cellStyle name="Comma 24 7 2 2" xfId="23175" xr:uid="{F4993056-9FC5-4779-BF17-AD0326E8B3B1}"/>
    <cellStyle name="Comma 24 7 3" xfId="12908" xr:uid="{3F256449-B6AE-4248-BE43-0F1A8A2951B1}"/>
    <cellStyle name="Comma 24 7 3 2" xfId="28318" xr:uid="{A76ABC3C-43A1-4073-96D6-247F9B7C7965}"/>
    <cellStyle name="Comma 24 7 4" xfId="18049" xr:uid="{4E8645F7-C598-4AF1-9E15-49E51C1017A4}"/>
    <cellStyle name="Comma 24 8" xfId="5217" xr:uid="{4FCB6F84-D5A3-43EC-91F8-142A7CF7221C}"/>
    <cellStyle name="Comma 24 8 2" xfId="20627" xr:uid="{1849396C-E934-4E4D-9AC3-E3EC28CC0AA9}"/>
    <cellStyle name="Comma 24 9" xfId="10360" xr:uid="{C4150226-34C1-4068-87CD-52CD7B4B57B2}"/>
    <cellStyle name="Comma 24 9 2" xfId="25770" xr:uid="{DFB373EC-29C8-436F-8D2E-D533AD739482}"/>
    <cellStyle name="Comma 25" xfId="60" xr:uid="{87EB0049-15DC-4AFB-935C-9BC7E763DA92}"/>
    <cellStyle name="Comma 25 10" xfId="15502" xr:uid="{55FDBBC3-4626-4779-9A4F-1FDC1D6029D0}"/>
    <cellStyle name="Comma 25 2" xfId="139" xr:uid="{F9F5B820-9376-48A6-9599-81C29F81ADC2}"/>
    <cellStyle name="Comma 25 2 2" xfId="282" xr:uid="{6B362FE9-98B9-4944-945A-A277D7147DBF}"/>
    <cellStyle name="Comma 25 2 2 2" xfId="578" xr:uid="{5C9E17A4-9284-44F2-847C-130A5DB81DCA}"/>
    <cellStyle name="Comma 25 2 2 2 2" xfId="1190" xr:uid="{2E51F553-E9E2-48F1-9991-FA63C928BC82}"/>
    <cellStyle name="Comma 25 2 2 2 2 2" xfId="2442" xr:uid="{A34DCD63-3D83-4E13-9232-289607C4CE31}"/>
    <cellStyle name="Comma 25 2 2 2 2 2 2" xfId="5010" xr:uid="{1BF4F487-BCFA-4A5A-ACB5-775DF0AAAF6F}"/>
    <cellStyle name="Comma 25 2 2 2 2 2 2 2" xfId="10136" xr:uid="{09EE7C0E-6A23-48BA-91D4-ABC9DD46F992}"/>
    <cellStyle name="Comma 25 2 2 2 2 2 2 2 2" xfId="25546" xr:uid="{DD79BB67-9170-455B-A5C6-FC190E0F9721}"/>
    <cellStyle name="Comma 25 2 2 2 2 2 2 3" xfId="15279" xr:uid="{C1AC7349-392F-4EA8-BD4D-39F75CBCBC6B}"/>
    <cellStyle name="Comma 25 2 2 2 2 2 2 3 2" xfId="30689" xr:uid="{0FBC4258-35FD-47AE-91FD-97749CF3A54F}"/>
    <cellStyle name="Comma 25 2 2 2 2 2 2 4" xfId="20420" xr:uid="{E72B4D24-9CCD-48E1-87CD-7CCE321C8042}"/>
    <cellStyle name="Comma 25 2 2 2 2 2 3" xfId="7588" xr:uid="{8B346BD4-E9F2-4D98-899B-326DA222D870}"/>
    <cellStyle name="Comma 25 2 2 2 2 2 3 2" xfId="22998" xr:uid="{5BF20763-3983-4B83-9B4B-AE6C8B75B879}"/>
    <cellStyle name="Comma 25 2 2 2 2 2 4" xfId="12731" xr:uid="{3788EA2A-8599-4FB1-8655-782AFB60B83C}"/>
    <cellStyle name="Comma 25 2 2 2 2 2 4 2" xfId="28141" xr:uid="{1E8E3F69-42D9-48BA-BC05-2A0441E03195}"/>
    <cellStyle name="Comma 25 2 2 2 2 2 5" xfId="17872" xr:uid="{46688C88-173C-43BD-8581-44AB673F7608}"/>
    <cellStyle name="Comma 25 2 2 2 2 3" xfId="3759" xr:uid="{78A3AE0D-D31C-4402-AC51-5E5ED4F778A7}"/>
    <cellStyle name="Comma 25 2 2 2 2 3 2" xfId="8885" xr:uid="{B6678D3A-0CC6-49A1-9FBC-FCB93F7D71F6}"/>
    <cellStyle name="Comma 25 2 2 2 2 3 2 2" xfId="24295" xr:uid="{FAC2321C-BACF-40D5-87FF-E917D79EF855}"/>
    <cellStyle name="Comma 25 2 2 2 2 3 3" xfId="14028" xr:uid="{478372E3-9D45-4FAE-8934-84403B183637}"/>
    <cellStyle name="Comma 25 2 2 2 2 3 3 2" xfId="29438" xr:uid="{9DBBA91B-814F-45BF-BD83-8660359F35B5}"/>
    <cellStyle name="Comma 25 2 2 2 2 3 4" xfId="19169" xr:uid="{31405938-0450-4299-9D05-68F817BB1B32}"/>
    <cellStyle name="Comma 25 2 2 2 2 4" xfId="6337" xr:uid="{BDC8E541-8070-4A67-9256-98D4656BFC2B}"/>
    <cellStyle name="Comma 25 2 2 2 2 4 2" xfId="21747" xr:uid="{2FCEE6A0-50D0-49F3-81D4-BB97D9F7BAD0}"/>
    <cellStyle name="Comma 25 2 2 2 2 5" xfId="11480" xr:uid="{A03B668B-3276-4B35-AD9A-2D95808A54BF}"/>
    <cellStyle name="Comma 25 2 2 2 2 5 2" xfId="26890" xr:uid="{51149E38-D1B8-441E-A452-03D2B60F6DDF}"/>
    <cellStyle name="Comma 25 2 2 2 2 6" xfId="16621" xr:uid="{913F99B2-22FD-4E44-9348-B22E9BD2105E}"/>
    <cellStyle name="Comma 25 2 2 2 3" xfId="1831" xr:uid="{57537F17-D299-4448-A649-1D4DE53D472C}"/>
    <cellStyle name="Comma 25 2 2 2 3 2" xfId="4399" xr:uid="{4B6B44D1-D72F-409B-A00D-754BDD813821}"/>
    <cellStyle name="Comma 25 2 2 2 3 2 2" xfId="9525" xr:uid="{121C2013-F3F4-40F8-8972-63E103ED7998}"/>
    <cellStyle name="Comma 25 2 2 2 3 2 2 2" xfId="24935" xr:uid="{14CC4ABC-36B0-44C2-88E7-F683C528267B}"/>
    <cellStyle name="Comma 25 2 2 2 3 2 3" xfId="14668" xr:uid="{D38ED993-2111-44F7-BD13-B5B9AC36EE0E}"/>
    <cellStyle name="Comma 25 2 2 2 3 2 3 2" xfId="30078" xr:uid="{B037BEFE-755A-4D35-94C8-E2960D9814A8}"/>
    <cellStyle name="Comma 25 2 2 2 3 2 4" xfId="19809" xr:uid="{F4905E49-6B5C-429A-8D8F-DF8CD14EB629}"/>
    <cellStyle name="Comma 25 2 2 2 3 3" xfId="6977" xr:uid="{B3363CDC-2AF0-4BC2-9EBF-F1DDF9F27D68}"/>
    <cellStyle name="Comma 25 2 2 2 3 3 2" xfId="22387" xr:uid="{FF39D227-EEDA-4CCE-8CB0-DE59406AAB1E}"/>
    <cellStyle name="Comma 25 2 2 2 3 4" xfId="12120" xr:uid="{464E0786-BBCA-47BB-806E-F2E695D784DB}"/>
    <cellStyle name="Comma 25 2 2 2 3 4 2" xfId="27530" xr:uid="{1259EB01-1118-494F-A586-0AA1B4A84BE5}"/>
    <cellStyle name="Comma 25 2 2 2 3 5" xfId="17261" xr:uid="{9BB0344B-F598-4735-9B13-853F511C660B}"/>
    <cellStyle name="Comma 25 2 2 2 4" xfId="3148" xr:uid="{8761D432-1AC1-4B3B-8594-EDDAA2F01405}"/>
    <cellStyle name="Comma 25 2 2 2 4 2" xfId="8274" xr:uid="{59D655A0-2B9E-4D78-90AD-1A346D71671B}"/>
    <cellStyle name="Comma 25 2 2 2 4 2 2" xfId="23684" xr:uid="{03DFAA5F-B706-4DC2-B405-3A0D8C6D031D}"/>
    <cellStyle name="Comma 25 2 2 2 4 3" xfId="13417" xr:uid="{AAD78B25-5F82-4084-A30D-0E2F4E611CAB}"/>
    <cellStyle name="Comma 25 2 2 2 4 3 2" xfId="28827" xr:uid="{270DEB1C-343C-4AAD-9816-62A586AED15A}"/>
    <cellStyle name="Comma 25 2 2 2 4 4" xfId="18558" xr:uid="{33AD4F83-AE97-43EA-B206-9BA34D94914B}"/>
    <cellStyle name="Comma 25 2 2 2 5" xfId="5726" xr:uid="{C879B698-444C-4F04-BB5D-8184E5C0919E}"/>
    <cellStyle name="Comma 25 2 2 2 5 2" xfId="21136" xr:uid="{D981007F-337D-418B-A870-94851FA62428}"/>
    <cellStyle name="Comma 25 2 2 2 6" xfId="10869" xr:uid="{676A77EA-337B-45D7-9E71-A968E67294DF}"/>
    <cellStyle name="Comma 25 2 2 2 6 2" xfId="26279" xr:uid="{D4A14864-4BBD-4B21-B80D-785D32D8DAF9}"/>
    <cellStyle name="Comma 25 2 2 2 7" xfId="16010" xr:uid="{BEA954FB-8481-4A16-B8C8-2368B330D1D7}"/>
    <cellStyle name="Comma 25 2 2 3" xfId="895" xr:uid="{20130A42-4539-402A-956B-858EC80C18A9}"/>
    <cellStyle name="Comma 25 2 2 3 2" xfId="2147" xr:uid="{1F0F198C-5B2A-4E3F-95A3-32749E38F839}"/>
    <cellStyle name="Comma 25 2 2 3 2 2" xfId="4715" xr:uid="{5BB313BB-ADB6-4E5E-8759-03AA9E5A4527}"/>
    <cellStyle name="Comma 25 2 2 3 2 2 2" xfId="9841" xr:uid="{B4A30254-7834-4027-93AB-226E16BD0DD4}"/>
    <cellStyle name="Comma 25 2 2 3 2 2 2 2" xfId="25251" xr:uid="{2762F3A8-AD76-4881-ACCC-2780F54ABFD9}"/>
    <cellStyle name="Comma 25 2 2 3 2 2 3" xfId="14984" xr:uid="{A621EA26-DF21-4812-BDCD-DEB154FB72B8}"/>
    <cellStyle name="Comma 25 2 2 3 2 2 3 2" xfId="30394" xr:uid="{9F571C21-4D50-4721-BF4E-CE4D487B013A}"/>
    <cellStyle name="Comma 25 2 2 3 2 2 4" xfId="20125" xr:uid="{B3DE6BB7-908D-4E2E-8FD2-5E16E3A73706}"/>
    <cellStyle name="Comma 25 2 2 3 2 3" xfId="7293" xr:uid="{E83A321F-7CAB-447C-9CBC-39A61CDDCB50}"/>
    <cellStyle name="Comma 25 2 2 3 2 3 2" xfId="22703" xr:uid="{81B0C4E0-A6FD-4839-A001-C63AF12483DF}"/>
    <cellStyle name="Comma 25 2 2 3 2 4" xfId="12436" xr:uid="{474AC602-5CBC-428B-A69D-E539330A7097}"/>
    <cellStyle name="Comma 25 2 2 3 2 4 2" xfId="27846" xr:uid="{DD041D30-69C4-4E23-9FC5-8456C7F5F70F}"/>
    <cellStyle name="Comma 25 2 2 3 2 5" xfId="17577" xr:uid="{97F6B6C0-F2E1-40AE-A9A2-A0F9BC4E4ED5}"/>
    <cellStyle name="Comma 25 2 2 3 3" xfId="3464" xr:uid="{AA9E6095-B69F-474F-84C8-213FD63703D9}"/>
    <cellStyle name="Comma 25 2 2 3 3 2" xfId="8590" xr:uid="{9F6F6AD8-1BA6-4262-BEC6-95667D2EE940}"/>
    <cellStyle name="Comma 25 2 2 3 3 2 2" xfId="24000" xr:uid="{06BBDC8A-A0F6-477D-B858-C4DB998C1363}"/>
    <cellStyle name="Comma 25 2 2 3 3 3" xfId="13733" xr:uid="{D3642982-9A52-40FB-B15F-DFFCCAA9735D}"/>
    <cellStyle name="Comma 25 2 2 3 3 3 2" xfId="29143" xr:uid="{8FE9EDE0-3040-4905-961C-368BEBCE5BED}"/>
    <cellStyle name="Comma 25 2 2 3 3 4" xfId="18874" xr:uid="{FEF1E7A3-48D9-48F3-83A7-E2C206CEF782}"/>
    <cellStyle name="Comma 25 2 2 3 4" xfId="6042" xr:uid="{983B2223-CF61-484D-AB2C-8577C6D385A5}"/>
    <cellStyle name="Comma 25 2 2 3 4 2" xfId="21452" xr:uid="{4D1C03EC-052C-49CA-BBB9-598DA0175BB7}"/>
    <cellStyle name="Comma 25 2 2 3 5" xfId="11185" xr:uid="{0F32EC3D-244B-4FB5-BDF8-490F01882EEF}"/>
    <cellStyle name="Comma 25 2 2 3 5 2" xfId="26595" xr:uid="{E223A028-228E-4506-B0A0-821A36A4048E}"/>
    <cellStyle name="Comma 25 2 2 3 6" xfId="16326" xr:uid="{682E18FD-0B96-45AE-84D0-C600940F1735}"/>
    <cellStyle name="Comma 25 2 2 4" xfId="1536" xr:uid="{048476A6-E4D0-4D0C-A0B3-D488B9BCA8D8}"/>
    <cellStyle name="Comma 25 2 2 4 2" xfId="4104" xr:uid="{4343CF0C-B296-4941-82EA-39ACC0468B51}"/>
    <cellStyle name="Comma 25 2 2 4 2 2" xfId="9230" xr:uid="{6905CB22-8C5F-4219-B62A-B51F5B9A9DC9}"/>
    <cellStyle name="Comma 25 2 2 4 2 2 2" xfId="24640" xr:uid="{AE5736D8-80DE-4981-ACC9-5A35EB6FA7A6}"/>
    <cellStyle name="Comma 25 2 2 4 2 3" xfId="14373" xr:uid="{C1064CDA-8DCF-4069-9049-94760323F61B}"/>
    <cellStyle name="Comma 25 2 2 4 2 3 2" xfId="29783" xr:uid="{E07C7D53-41A9-45C0-9B09-53AD3421174A}"/>
    <cellStyle name="Comma 25 2 2 4 2 4" xfId="19514" xr:uid="{E43D9A03-E350-470C-8D4E-5237BF0E1E18}"/>
    <cellStyle name="Comma 25 2 2 4 3" xfId="6682" xr:uid="{52E36C4D-9EE8-4680-AA20-83FD6073E0BE}"/>
    <cellStyle name="Comma 25 2 2 4 3 2" xfId="22092" xr:uid="{D08E3275-B058-486D-896B-C031C2AAAAF2}"/>
    <cellStyle name="Comma 25 2 2 4 4" xfId="11825" xr:uid="{0FF85165-53C3-46D3-A5F1-855B7CCBB0DE}"/>
    <cellStyle name="Comma 25 2 2 4 4 2" xfId="27235" xr:uid="{7F843582-1643-4C66-9400-3B8986A5FF57}"/>
    <cellStyle name="Comma 25 2 2 4 5" xfId="16966" xr:uid="{3A13B25C-8E3F-466A-BA38-85FECDD22BFE}"/>
    <cellStyle name="Comma 25 2 2 5" xfId="2853" xr:uid="{E6444FBE-3D5A-46CC-AF42-87FBE8A152BC}"/>
    <cellStyle name="Comma 25 2 2 5 2" xfId="7979" xr:uid="{A0742A8D-C31E-4F58-BC10-5B04EE5FE81A}"/>
    <cellStyle name="Comma 25 2 2 5 2 2" xfId="23389" xr:uid="{3B9883B4-8B8D-48E4-961E-5AEF78A82645}"/>
    <cellStyle name="Comma 25 2 2 5 3" xfId="13122" xr:uid="{3492DC4A-E44D-4A5A-A2E4-E3073BEB0E7E}"/>
    <cellStyle name="Comma 25 2 2 5 3 2" xfId="28532" xr:uid="{4EA5789C-B9FD-4A6E-A33C-4590FC86B1B7}"/>
    <cellStyle name="Comma 25 2 2 5 4" xfId="18263" xr:uid="{6ECCF7A9-B187-4B4C-915E-CC14DC7CF5DB}"/>
    <cellStyle name="Comma 25 2 2 6" xfId="5431" xr:uid="{CC312FD7-37B0-4B98-9A91-0717B1318C2B}"/>
    <cellStyle name="Comma 25 2 2 6 2" xfId="20841" xr:uid="{BD8A5939-3602-488A-ACCB-C871BDDA2EA8}"/>
    <cellStyle name="Comma 25 2 2 7" xfId="10574" xr:uid="{C8943667-A4D9-4D1D-A9C1-2E8981ED6FCB}"/>
    <cellStyle name="Comma 25 2 2 7 2" xfId="25984" xr:uid="{43D758FF-63A4-4D62-99F4-91A2D9BE6085}"/>
    <cellStyle name="Comma 25 2 2 8" xfId="15715" xr:uid="{FE919E9E-EE56-4ACD-962C-EA5440976FE6}"/>
    <cellStyle name="Comma 25 2 3" xfId="436" xr:uid="{3E39EB4F-1EA6-466B-B55F-43B95B7F15DE}"/>
    <cellStyle name="Comma 25 2 3 2" xfId="1048" xr:uid="{34506896-A4F9-46F7-966E-7F6FB133C084}"/>
    <cellStyle name="Comma 25 2 3 2 2" xfId="2300" xr:uid="{6FAFA68A-6EBE-46D7-8C1E-146E6C89647E}"/>
    <cellStyle name="Comma 25 2 3 2 2 2" xfId="4868" xr:uid="{B10E4B6E-A54C-40AA-9045-99A37AD7183E}"/>
    <cellStyle name="Comma 25 2 3 2 2 2 2" xfId="9994" xr:uid="{2029BDA0-69F9-4EB8-9EF8-3CA377CDA087}"/>
    <cellStyle name="Comma 25 2 3 2 2 2 2 2" xfId="25404" xr:uid="{A7ED17FC-D5B1-49C3-8E0D-C9ED4C0122FB}"/>
    <cellStyle name="Comma 25 2 3 2 2 2 3" xfId="15137" xr:uid="{6CFFDD88-D6C0-4334-B8D2-F3E5E84D8ECB}"/>
    <cellStyle name="Comma 25 2 3 2 2 2 3 2" xfId="30547" xr:uid="{129B27B6-19F0-48E4-9A55-A4A705B15AE1}"/>
    <cellStyle name="Comma 25 2 3 2 2 2 4" xfId="20278" xr:uid="{4C9F4ABD-9C08-4ACF-A0E5-3B524A0F2683}"/>
    <cellStyle name="Comma 25 2 3 2 2 3" xfId="7446" xr:uid="{47C19982-8A28-4E10-8FAA-3F85425AAA9D}"/>
    <cellStyle name="Comma 25 2 3 2 2 3 2" xfId="22856" xr:uid="{E90B625E-4606-4D65-9AA3-B20CC649D460}"/>
    <cellStyle name="Comma 25 2 3 2 2 4" xfId="12589" xr:uid="{2B5DDB0F-09A3-4C15-B10E-57ADB73A11DE}"/>
    <cellStyle name="Comma 25 2 3 2 2 4 2" xfId="27999" xr:uid="{FA1D880C-382D-4819-B991-A9FF2B6800A2}"/>
    <cellStyle name="Comma 25 2 3 2 2 5" xfId="17730" xr:uid="{F89B6BA4-4C4E-4E7A-BB35-2BD8B386B5E2}"/>
    <cellStyle name="Comma 25 2 3 2 3" xfId="3617" xr:uid="{D39C276C-A215-4BB3-8AEB-1C0BB1128844}"/>
    <cellStyle name="Comma 25 2 3 2 3 2" xfId="8743" xr:uid="{503BDCFA-472D-4B4E-9370-E4CAF5EC001E}"/>
    <cellStyle name="Comma 25 2 3 2 3 2 2" xfId="24153" xr:uid="{12239CC7-0029-45AC-8896-69AC67B05E72}"/>
    <cellStyle name="Comma 25 2 3 2 3 3" xfId="13886" xr:uid="{FC29F4C0-491E-449A-A73C-6142FB3DBEEF}"/>
    <cellStyle name="Comma 25 2 3 2 3 3 2" xfId="29296" xr:uid="{18BDE79E-2C48-487F-A989-65D03390DDCE}"/>
    <cellStyle name="Comma 25 2 3 2 3 4" xfId="19027" xr:uid="{E2570570-1AE4-471F-B042-744FB9E0F3E9}"/>
    <cellStyle name="Comma 25 2 3 2 4" xfId="6195" xr:uid="{CED6667B-2E6B-42ED-B2DD-FC6FA1E56481}"/>
    <cellStyle name="Comma 25 2 3 2 4 2" xfId="21605" xr:uid="{862E2CEC-BE3E-4E0C-9F84-97F020ECC7C9}"/>
    <cellStyle name="Comma 25 2 3 2 5" xfId="11338" xr:uid="{06557F34-A4F1-40C6-AA9A-19DD3261D151}"/>
    <cellStyle name="Comma 25 2 3 2 5 2" xfId="26748" xr:uid="{F6D2E8C6-B535-4600-87E8-7149E191E91E}"/>
    <cellStyle name="Comma 25 2 3 2 6" xfId="16479" xr:uid="{F44FB79C-6CED-4063-99A4-21C13F28D079}"/>
    <cellStyle name="Comma 25 2 3 3" xfId="1689" xr:uid="{E6EF0CBB-92E6-4A48-AB34-1FBE5557209D}"/>
    <cellStyle name="Comma 25 2 3 3 2" xfId="4257" xr:uid="{B34B3ACE-30B1-4DD3-A896-CF26A6E9EC2E}"/>
    <cellStyle name="Comma 25 2 3 3 2 2" xfId="9383" xr:uid="{863192D1-B2D5-4D0D-ABA4-2D3750C693B7}"/>
    <cellStyle name="Comma 25 2 3 3 2 2 2" xfId="24793" xr:uid="{B14F619B-7562-4C1F-87C7-A69564DFC1B6}"/>
    <cellStyle name="Comma 25 2 3 3 2 3" xfId="14526" xr:uid="{E18902F9-E3CF-4588-BD18-2A90FA58B611}"/>
    <cellStyle name="Comma 25 2 3 3 2 3 2" xfId="29936" xr:uid="{09A4D1A6-E0F9-488E-AEED-C7D0FCA15F15}"/>
    <cellStyle name="Comma 25 2 3 3 2 4" xfId="19667" xr:uid="{51E6728E-0D68-48C7-BB29-31E78491EFEE}"/>
    <cellStyle name="Comma 25 2 3 3 3" xfId="6835" xr:uid="{3B31C675-30DF-45F7-A8C2-F8C39DDE5E4E}"/>
    <cellStyle name="Comma 25 2 3 3 3 2" xfId="22245" xr:uid="{86FFC201-C7DE-4E7E-A326-26A954C8F6A8}"/>
    <cellStyle name="Comma 25 2 3 3 4" xfId="11978" xr:uid="{8F10FEF0-9CB6-4848-BBF1-6E33D9C49F80}"/>
    <cellStyle name="Comma 25 2 3 3 4 2" xfId="27388" xr:uid="{D6FF10BB-4505-48D9-8139-1FC70014636A}"/>
    <cellStyle name="Comma 25 2 3 3 5" xfId="17119" xr:uid="{532A5234-6B56-4E59-B907-5DA4D0A0820D}"/>
    <cellStyle name="Comma 25 2 3 4" xfId="3006" xr:uid="{5DB18C61-4BB7-4405-9F45-A5C144CEFF32}"/>
    <cellStyle name="Comma 25 2 3 4 2" xfId="8132" xr:uid="{2F30AF6F-558B-42A4-AC13-415CC5BB1E60}"/>
    <cellStyle name="Comma 25 2 3 4 2 2" xfId="23542" xr:uid="{6B7FF90A-7156-48DD-83A4-C3AC42ECAD4F}"/>
    <cellStyle name="Comma 25 2 3 4 3" xfId="13275" xr:uid="{510AC1ED-51F0-47ED-AEC2-AF76F3D4ADB3}"/>
    <cellStyle name="Comma 25 2 3 4 3 2" xfId="28685" xr:uid="{0554623E-6B76-488F-8EBB-F662298C9CD9}"/>
    <cellStyle name="Comma 25 2 3 4 4" xfId="18416" xr:uid="{C8F531ED-70F9-456E-8745-C268A60C9A28}"/>
    <cellStyle name="Comma 25 2 3 5" xfId="5584" xr:uid="{C42AD084-DCEB-42EB-9638-3770CC7D80DA}"/>
    <cellStyle name="Comma 25 2 3 5 2" xfId="20994" xr:uid="{F2B59613-873F-4317-9D9C-DC01C2CD678A}"/>
    <cellStyle name="Comma 25 2 3 6" xfId="10727" xr:uid="{3A565BBA-17D9-42EC-ACC6-412519F2C688}"/>
    <cellStyle name="Comma 25 2 3 6 2" xfId="26137" xr:uid="{C4223464-3FA6-42DB-9099-75554A751308}"/>
    <cellStyle name="Comma 25 2 3 7" xfId="15868" xr:uid="{BB5FE1BF-63BE-4F1C-9A46-0836ED3FCE9D}"/>
    <cellStyle name="Comma 25 2 4" xfId="753" xr:uid="{500D38D1-0D13-4492-9EA4-6E25F20C5B1D}"/>
    <cellStyle name="Comma 25 2 4 2" xfId="2005" xr:uid="{004F3436-E786-4122-9A40-E19F3BD36488}"/>
    <cellStyle name="Comma 25 2 4 2 2" xfId="4573" xr:uid="{A2452B51-B55A-451D-B719-8C81FC6D65AE}"/>
    <cellStyle name="Comma 25 2 4 2 2 2" xfId="9699" xr:uid="{A3F60FAD-43E6-474A-9A5A-C8EA3AC683D3}"/>
    <cellStyle name="Comma 25 2 4 2 2 2 2" xfId="25109" xr:uid="{E8618DB2-17A4-4EAB-B941-4E4107FB6E9E}"/>
    <cellStyle name="Comma 25 2 4 2 2 3" xfId="14842" xr:uid="{E32CA871-1F80-437D-820A-48CC35E28BE1}"/>
    <cellStyle name="Comma 25 2 4 2 2 3 2" xfId="30252" xr:uid="{D2E7384C-92D7-4F6C-A7CF-89D66F3E0E83}"/>
    <cellStyle name="Comma 25 2 4 2 2 4" xfId="19983" xr:uid="{93841450-7C22-4F04-8E68-85F2EF6CB8D0}"/>
    <cellStyle name="Comma 25 2 4 2 3" xfId="7151" xr:uid="{0E117BCD-4392-4F9E-A1C3-BA2109418C54}"/>
    <cellStyle name="Comma 25 2 4 2 3 2" xfId="22561" xr:uid="{FE050BE3-59BD-4093-9AAB-39C07F4C4A1A}"/>
    <cellStyle name="Comma 25 2 4 2 4" xfId="12294" xr:uid="{10DE8220-0F98-45EA-A467-424C70C0B1FF}"/>
    <cellStyle name="Comma 25 2 4 2 4 2" xfId="27704" xr:uid="{8F2D5C0A-5B7E-45D9-9208-C5663768A0BA}"/>
    <cellStyle name="Comma 25 2 4 2 5" xfId="17435" xr:uid="{32953D03-33B5-45FD-81A7-74156DAEAF45}"/>
    <cellStyle name="Comma 25 2 4 3" xfId="3322" xr:uid="{B51D2DBF-6422-499D-9ED0-E6EF48C93ED1}"/>
    <cellStyle name="Comma 25 2 4 3 2" xfId="8448" xr:uid="{5892F1C5-7970-418D-B31D-4A2EF57C9091}"/>
    <cellStyle name="Comma 25 2 4 3 2 2" xfId="23858" xr:uid="{B3F20E2B-07FE-497B-AFD8-B76E10D01950}"/>
    <cellStyle name="Comma 25 2 4 3 3" xfId="13591" xr:uid="{CDDBDCF1-B57F-45B6-B4E1-B76E3A24DC85}"/>
    <cellStyle name="Comma 25 2 4 3 3 2" xfId="29001" xr:uid="{FBA2B05C-26D9-4531-BB23-A0DFEDC8932D}"/>
    <cellStyle name="Comma 25 2 4 3 4" xfId="18732" xr:uid="{89D03C22-20DB-4ACB-AC7F-B57357541786}"/>
    <cellStyle name="Comma 25 2 4 4" xfId="5900" xr:uid="{C2E4A342-333F-4892-AC94-81F9AD694833}"/>
    <cellStyle name="Comma 25 2 4 4 2" xfId="21310" xr:uid="{573DFD1F-952C-40AB-BB55-7F225F9A330F}"/>
    <cellStyle name="Comma 25 2 4 5" xfId="11043" xr:uid="{94C394D3-FA28-47B7-B80E-74B3F414F988}"/>
    <cellStyle name="Comma 25 2 4 5 2" xfId="26453" xr:uid="{222F8219-3347-4361-9A3C-54942C07F1BF}"/>
    <cellStyle name="Comma 25 2 4 6" xfId="16184" xr:uid="{8960CA4C-6848-426C-82F9-3661E1F839BA}"/>
    <cellStyle name="Comma 25 2 5" xfId="1394" xr:uid="{C3BF784F-A952-45D1-B8A1-D42B6FC8B1F7}"/>
    <cellStyle name="Comma 25 2 5 2" xfId="3962" xr:uid="{948A8606-CDAA-415B-9B9E-93FCAF7EF3AD}"/>
    <cellStyle name="Comma 25 2 5 2 2" xfId="9088" xr:uid="{1601FEBC-3E1D-4C42-9434-2B589BE04B3C}"/>
    <cellStyle name="Comma 25 2 5 2 2 2" xfId="24498" xr:uid="{02AD44B0-7228-4A72-89E7-CB7C0EA815E6}"/>
    <cellStyle name="Comma 25 2 5 2 3" xfId="14231" xr:uid="{900F1136-26A5-4DDC-B242-8ABFC0494AE4}"/>
    <cellStyle name="Comma 25 2 5 2 3 2" xfId="29641" xr:uid="{28AAD96E-AE71-4BB3-8EAA-A9AC92270C7F}"/>
    <cellStyle name="Comma 25 2 5 2 4" xfId="19372" xr:uid="{12D69A5B-C887-4C2A-B406-D6694A6D7CCF}"/>
    <cellStyle name="Comma 25 2 5 3" xfId="6540" xr:uid="{F28DB945-D3A1-4FCD-AC07-FECA847360DD}"/>
    <cellStyle name="Comma 25 2 5 3 2" xfId="21950" xr:uid="{0C691A5E-26FD-4831-82EE-5DD1F3BEB314}"/>
    <cellStyle name="Comma 25 2 5 4" xfId="11683" xr:uid="{C98EB94B-92CE-4FB2-8F9B-311E228C660F}"/>
    <cellStyle name="Comma 25 2 5 4 2" xfId="27093" xr:uid="{9598AA9F-D8F9-4882-B032-631553F3F49C}"/>
    <cellStyle name="Comma 25 2 5 5" xfId="16824" xr:uid="{73664145-12E5-488B-BD56-3BCFE21887FB}"/>
    <cellStyle name="Comma 25 2 6" xfId="2711" xr:uid="{311D388C-035E-4902-802E-250250F36826}"/>
    <cellStyle name="Comma 25 2 6 2" xfId="7837" xr:uid="{39F5A652-AAE4-4160-92E0-AE50F0230BDB}"/>
    <cellStyle name="Comma 25 2 6 2 2" xfId="23247" xr:uid="{54A9A8C3-7BEF-4031-9092-C6F2B4BDF0D7}"/>
    <cellStyle name="Comma 25 2 6 3" xfId="12980" xr:uid="{89CAEFA9-6514-49D7-833C-824905079E7A}"/>
    <cellStyle name="Comma 25 2 6 3 2" xfId="28390" xr:uid="{1F2673C9-CD76-4B61-AE10-0C76D1DA81F0}"/>
    <cellStyle name="Comma 25 2 6 4" xfId="18121" xr:uid="{297E77D6-AB91-4094-A35E-9FDAD7CBD9F7}"/>
    <cellStyle name="Comma 25 2 7" xfId="5289" xr:uid="{D6C52C56-08E1-44A8-9B89-BA2F715CB9B7}"/>
    <cellStyle name="Comma 25 2 7 2" xfId="20699" xr:uid="{7539C1CD-1B24-4A84-A00C-6EC50B7EE6A7}"/>
    <cellStyle name="Comma 25 2 8" xfId="10432" xr:uid="{71370C97-8C77-4FD3-A8CF-2BAB3D463D27}"/>
    <cellStyle name="Comma 25 2 8 2" xfId="25842" xr:uid="{F53FE6FB-3446-4FA9-A204-F9CA884A70B9}"/>
    <cellStyle name="Comma 25 2 9" xfId="15573" xr:uid="{7D25C0C5-7E99-4BE5-BE18-DCF1F1CC424D}"/>
    <cellStyle name="Comma 25 3" xfId="209" xr:uid="{ABEFADC2-F8A7-42F5-9613-95BB1D575781}"/>
    <cellStyle name="Comma 25 3 2" xfId="506" xr:uid="{B57C804E-2BC4-442B-A251-0ED655AC1FCB}"/>
    <cellStyle name="Comma 25 3 2 2" xfId="1118" xr:uid="{B6B4DED9-36BC-4000-814C-7EAC01C9F9E3}"/>
    <cellStyle name="Comma 25 3 2 2 2" xfId="2370" xr:uid="{FF7E3ACF-08E3-479C-8CC4-978E50FEDA3B}"/>
    <cellStyle name="Comma 25 3 2 2 2 2" xfId="4938" xr:uid="{4041C8CE-55AA-49D9-84FF-8155DBC4B08E}"/>
    <cellStyle name="Comma 25 3 2 2 2 2 2" xfId="10064" xr:uid="{3FD31637-33D4-4030-A3D8-C32EAE341B0B}"/>
    <cellStyle name="Comma 25 3 2 2 2 2 2 2" xfId="25474" xr:uid="{2777E0E0-C063-4E5D-9DC3-2D410838FFE2}"/>
    <cellStyle name="Comma 25 3 2 2 2 2 3" xfId="15207" xr:uid="{5CEFD8A1-C57F-4069-98A8-9D3D8B10149D}"/>
    <cellStyle name="Comma 25 3 2 2 2 2 3 2" xfId="30617" xr:uid="{9B167EC0-644E-452D-8113-E99234EB25F6}"/>
    <cellStyle name="Comma 25 3 2 2 2 2 4" xfId="20348" xr:uid="{A4EE5E1D-3A06-46AF-8A70-D0BC28B164A8}"/>
    <cellStyle name="Comma 25 3 2 2 2 3" xfId="7516" xr:uid="{375ADF6A-3803-4E53-8994-A1F7DD387913}"/>
    <cellStyle name="Comma 25 3 2 2 2 3 2" xfId="22926" xr:uid="{04DEEECA-9339-4E3E-9743-6C01D63D14D7}"/>
    <cellStyle name="Comma 25 3 2 2 2 4" xfId="12659" xr:uid="{BC11BA1B-C90E-436B-A0DC-09FC8D1CF234}"/>
    <cellStyle name="Comma 25 3 2 2 2 4 2" xfId="28069" xr:uid="{A763C14F-122C-4EF3-A369-214D1312E251}"/>
    <cellStyle name="Comma 25 3 2 2 2 5" xfId="17800" xr:uid="{4D7E6C31-E366-4460-B16A-CF66BB3DFCEC}"/>
    <cellStyle name="Comma 25 3 2 2 3" xfId="3687" xr:uid="{2F8AFBBE-1058-4ADF-890A-EB9A544A9E84}"/>
    <cellStyle name="Comma 25 3 2 2 3 2" xfId="8813" xr:uid="{71D893AD-FAF4-4F2D-AC2A-06B595ACB87B}"/>
    <cellStyle name="Comma 25 3 2 2 3 2 2" xfId="24223" xr:uid="{560B42B8-AEAB-4A31-ACD9-37483FAC991F}"/>
    <cellStyle name="Comma 25 3 2 2 3 3" xfId="13956" xr:uid="{900EA666-3CAD-4753-8C91-8CC20A8CD5F0}"/>
    <cellStyle name="Comma 25 3 2 2 3 3 2" xfId="29366" xr:uid="{87D0AD3B-8B02-492A-9F8E-B7A34B1FF7D9}"/>
    <cellStyle name="Comma 25 3 2 2 3 4" xfId="19097" xr:uid="{F0325716-90AC-4456-AEF0-377FEAC3F2ED}"/>
    <cellStyle name="Comma 25 3 2 2 4" xfId="6265" xr:uid="{D4B3FC50-A3E6-42A8-B0D8-F587D8144B41}"/>
    <cellStyle name="Comma 25 3 2 2 4 2" xfId="21675" xr:uid="{F753470D-21D1-4C2F-90A2-4030B2DF9A81}"/>
    <cellStyle name="Comma 25 3 2 2 5" xfId="11408" xr:uid="{9483C2C7-B2ED-4A3B-B2DD-1F615B4C75D1}"/>
    <cellStyle name="Comma 25 3 2 2 5 2" xfId="26818" xr:uid="{49DE1721-FF74-4770-98FA-5120C027A127}"/>
    <cellStyle name="Comma 25 3 2 2 6" xfId="16549" xr:uid="{E0059ACE-4B0F-43C6-B440-FB7745769550}"/>
    <cellStyle name="Comma 25 3 2 3" xfId="1759" xr:uid="{78A9D9CD-8E6E-4912-9484-AF9A543C5414}"/>
    <cellStyle name="Comma 25 3 2 3 2" xfId="4327" xr:uid="{662B6C71-7992-4B34-94B9-E8C3A65FCF4D}"/>
    <cellStyle name="Comma 25 3 2 3 2 2" xfId="9453" xr:uid="{1D969247-0918-4724-BC67-B1C49FA4D6B3}"/>
    <cellStyle name="Comma 25 3 2 3 2 2 2" xfId="24863" xr:uid="{1AC01C92-E43E-4A52-B64C-77454079EE1D}"/>
    <cellStyle name="Comma 25 3 2 3 2 3" xfId="14596" xr:uid="{E855A3E7-D5D5-4BE4-B878-67AFDFB7BA14}"/>
    <cellStyle name="Comma 25 3 2 3 2 3 2" xfId="30006" xr:uid="{3C79CE02-7A36-4014-8565-47B56CBDE048}"/>
    <cellStyle name="Comma 25 3 2 3 2 4" xfId="19737" xr:uid="{1F98E155-2848-472C-9382-B24980300D76}"/>
    <cellStyle name="Comma 25 3 2 3 3" xfId="6905" xr:uid="{B9C8D008-4757-4885-B9C9-916DF4F503D0}"/>
    <cellStyle name="Comma 25 3 2 3 3 2" xfId="22315" xr:uid="{E7FB2F1F-77DB-4CB3-A31A-28F5D033363B}"/>
    <cellStyle name="Comma 25 3 2 3 4" xfId="12048" xr:uid="{335900AC-F47D-4E0E-B8D7-59135602B4ED}"/>
    <cellStyle name="Comma 25 3 2 3 4 2" xfId="27458" xr:uid="{C2222B6E-85A9-48E6-B04E-52ED0D6EF5A9}"/>
    <cellStyle name="Comma 25 3 2 3 5" xfId="17189" xr:uid="{622C4A37-9B9B-4EAC-8984-DDE111CBEBD6}"/>
    <cellStyle name="Comma 25 3 2 4" xfId="3076" xr:uid="{3F4208CD-B1D3-4162-ACF0-07EE6F2B1EBF}"/>
    <cellStyle name="Comma 25 3 2 4 2" xfId="8202" xr:uid="{BFD643CB-E186-4CF6-AF4E-F2477DC90631}"/>
    <cellStyle name="Comma 25 3 2 4 2 2" xfId="23612" xr:uid="{CA62CDEB-BD46-463B-B7C5-1DA2B693D880}"/>
    <cellStyle name="Comma 25 3 2 4 3" xfId="13345" xr:uid="{AE9E00BB-6222-4331-8245-77C9A75028AF}"/>
    <cellStyle name="Comma 25 3 2 4 3 2" xfId="28755" xr:uid="{D9E222DF-E6F0-485B-BADF-8FC77CF40A27}"/>
    <cellStyle name="Comma 25 3 2 4 4" xfId="18486" xr:uid="{75202588-966A-419C-BBE0-AA87960B9720}"/>
    <cellStyle name="Comma 25 3 2 5" xfId="5654" xr:uid="{AF79105E-BE5A-4F1D-9B28-A8CD9EE47726}"/>
    <cellStyle name="Comma 25 3 2 5 2" xfId="21064" xr:uid="{D04D124E-6DB5-4E5F-A3B6-D5B2B12A9B63}"/>
    <cellStyle name="Comma 25 3 2 6" xfId="10797" xr:uid="{FAC6EDCB-FAC6-452A-B073-404C934F17D9}"/>
    <cellStyle name="Comma 25 3 2 6 2" xfId="26207" xr:uid="{E5DE0E05-1D10-46CC-88D5-B314BF6E6E54}"/>
    <cellStyle name="Comma 25 3 2 7" xfId="15938" xr:uid="{1B65427E-9718-46D5-8D3D-604573437F2D}"/>
    <cellStyle name="Comma 25 3 3" xfId="823" xr:uid="{0338BE91-CA2A-4D56-B964-B0B5630B8637}"/>
    <cellStyle name="Comma 25 3 3 2" xfId="2075" xr:uid="{8DAE6184-D456-4D23-964A-05890D714E0D}"/>
    <cellStyle name="Comma 25 3 3 2 2" xfId="4643" xr:uid="{558AD239-C661-4B51-890D-4D1D6D380823}"/>
    <cellStyle name="Comma 25 3 3 2 2 2" xfId="9769" xr:uid="{B6E0CEC3-E32E-40FA-8E2E-231441BCAC45}"/>
    <cellStyle name="Comma 25 3 3 2 2 2 2" xfId="25179" xr:uid="{E4E9C32A-DB76-4BBE-BF30-0003F93C4069}"/>
    <cellStyle name="Comma 25 3 3 2 2 3" xfId="14912" xr:uid="{36B9CAE9-CD7A-47BF-8990-D142CA1EA61C}"/>
    <cellStyle name="Comma 25 3 3 2 2 3 2" xfId="30322" xr:uid="{FED31DC3-0028-4EE9-AB33-5E0FCEDF54A3}"/>
    <cellStyle name="Comma 25 3 3 2 2 4" xfId="20053" xr:uid="{B483AB37-8323-457A-9654-E7AD95B46271}"/>
    <cellStyle name="Comma 25 3 3 2 3" xfId="7221" xr:uid="{53111DF9-FA84-48EA-B083-C85990D73678}"/>
    <cellStyle name="Comma 25 3 3 2 3 2" xfId="22631" xr:uid="{E3BB9E9E-55D0-4461-BB91-062931036216}"/>
    <cellStyle name="Comma 25 3 3 2 4" xfId="12364" xr:uid="{90A84CCE-8FC3-48F2-916A-1445AE3224B2}"/>
    <cellStyle name="Comma 25 3 3 2 4 2" xfId="27774" xr:uid="{7A2ADB14-4D9D-4414-825B-AB2F5DD89CD6}"/>
    <cellStyle name="Comma 25 3 3 2 5" xfId="17505" xr:uid="{59F56BB5-C96A-4EE0-AB5A-B924195CB6F7}"/>
    <cellStyle name="Comma 25 3 3 3" xfId="3392" xr:uid="{670E8F28-18ED-40A6-8C2C-87A880FC830F}"/>
    <cellStyle name="Comma 25 3 3 3 2" xfId="8518" xr:uid="{363BD3D2-AD67-46E9-8A82-B83882492599}"/>
    <cellStyle name="Comma 25 3 3 3 2 2" xfId="23928" xr:uid="{E3783E58-9436-48B6-8F00-C6F3E404CF08}"/>
    <cellStyle name="Comma 25 3 3 3 3" xfId="13661" xr:uid="{FE3ECB47-1F29-487E-82C4-7085AFB90958}"/>
    <cellStyle name="Comma 25 3 3 3 3 2" xfId="29071" xr:uid="{CC53861D-8BA1-4F75-BD76-37E490522BB2}"/>
    <cellStyle name="Comma 25 3 3 3 4" xfId="18802" xr:uid="{D4B7BEDF-81FA-423E-9974-ECEB61C5BC90}"/>
    <cellStyle name="Comma 25 3 3 4" xfId="5970" xr:uid="{2F061FA7-B2DB-4767-98D2-031F71ACA57E}"/>
    <cellStyle name="Comma 25 3 3 4 2" xfId="21380" xr:uid="{DC888FF9-FAD4-46BD-8135-025286B8C787}"/>
    <cellStyle name="Comma 25 3 3 5" xfId="11113" xr:uid="{3C152031-87BA-44FC-81E0-DB520DAD95C8}"/>
    <cellStyle name="Comma 25 3 3 5 2" xfId="26523" xr:uid="{57B71452-2C76-4193-8CD0-16376C8A2939}"/>
    <cellStyle name="Comma 25 3 3 6" xfId="16254" xr:uid="{CE397D15-D1B9-4989-AA75-5F9E3BAF5AA2}"/>
    <cellStyle name="Comma 25 3 4" xfId="1464" xr:uid="{E8BA7626-8449-48F5-BE4F-C8D81B3E66EE}"/>
    <cellStyle name="Comma 25 3 4 2" xfId="4032" xr:uid="{D219A161-59D4-4CD1-80AD-2CDCBE14596B}"/>
    <cellStyle name="Comma 25 3 4 2 2" xfId="9158" xr:uid="{3D63CF21-0E2E-4ADF-8523-5F0128F2B051}"/>
    <cellStyle name="Comma 25 3 4 2 2 2" xfId="24568" xr:uid="{E8CD8793-C0EE-4CB1-99AF-E6DD35F4F8F6}"/>
    <cellStyle name="Comma 25 3 4 2 3" xfId="14301" xr:uid="{F87FBCFC-F7BE-446C-8780-277853F92DBD}"/>
    <cellStyle name="Comma 25 3 4 2 3 2" xfId="29711" xr:uid="{C197F016-5FAD-4842-9305-C8535B511145}"/>
    <cellStyle name="Comma 25 3 4 2 4" xfId="19442" xr:uid="{FEA5124F-C84D-463A-95BF-53BD9ECF76D5}"/>
    <cellStyle name="Comma 25 3 4 3" xfId="6610" xr:uid="{4006DD03-03C3-48D5-B1E9-24CC92A57E7D}"/>
    <cellStyle name="Comma 25 3 4 3 2" xfId="22020" xr:uid="{7E0D2769-C35F-472D-BB72-6B97C850212D}"/>
    <cellStyle name="Comma 25 3 4 4" xfId="11753" xr:uid="{055DA703-D598-4C34-940B-08FC52ECBAC2}"/>
    <cellStyle name="Comma 25 3 4 4 2" xfId="27163" xr:uid="{D235EC3A-D43A-4572-9235-A8E270372D18}"/>
    <cellStyle name="Comma 25 3 4 5" xfId="16894" xr:uid="{2ED88769-5F80-42CD-B742-C5C8E721D559}"/>
    <cellStyle name="Comma 25 3 5" xfId="2781" xr:uid="{245C7768-89C1-4ADB-849F-633CD2080B2F}"/>
    <cellStyle name="Comma 25 3 5 2" xfId="7907" xr:uid="{6BBB9FC4-7004-497B-BA43-7B075C643145}"/>
    <cellStyle name="Comma 25 3 5 2 2" xfId="23317" xr:uid="{26C4A275-D593-4BD7-B083-A033E8B9B2EE}"/>
    <cellStyle name="Comma 25 3 5 3" xfId="13050" xr:uid="{F70A2987-D304-4ACB-B2F2-CBE78AEAC7A5}"/>
    <cellStyle name="Comma 25 3 5 3 2" xfId="28460" xr:uid="{784C40F2-372B-4C22-BF47-A6D92B7213E7}"/>
    <cellStyle name="Comma 25 3 5 4" xfId="18191" xr:uid="{F56C102C-167B-44FC-AEDF-8651905AFAE2}"/>
    <cellStyle name="Comma 25 3 6" xfId="5359" xr:uid="{B35769D5-B52C-4163-8A52-09268ACA7143}"/>
    <cellStyle name="Comma 25 3 6 2" xfId="20769" xr:uid="{9CF30CA1-540B-49E5-90EF-EA0F8C013863}"/>
    <cellStyle name="Comma 25 3 7" xfId="10502" xr:uid="{8BE81777-E0F8-4F15-A746-692C4CD2286C}"/>
    <cellStyle name="Comma 25 3 7 2" xfId="25912" xr:uid="{FD21664C-1161-4557-A2F0-7E2C4F419840}"/>
    <cellStyle name="Comma 25 3 8" xfId="15643" xr:uid="{3F25D1C5-5ADC-491B-AA59-63BBC365D268}"/>
    <cellStyle name="Comma 25 4" xfId="364" xr:uid="{F043F9BD-0A6B-4153-A162-D68B4727DA50}"/>
    <cellStyle name="Comma 25 4 2" xfId="976" xr:uid="{9AF696CB-9545-42FC-8D97-0D0A14B316E8}"/>
    <cellStyle name="Comma 25 4 2 2" xfId="2228" xr:uid="{ED9DD895-67AE-4D7A-85E1-E8A947BEF563}"/>
    <cellStyle name="Comma 25 4 2 2 2" xfId="4796" xr:uid="{6EAF9976-C422-49F6-B76F-DA76CE724B7C}"/>
    <cellStyle name="Comma 25 4 2 2 2 2" xfId="9922" xr:uid="{F00A1D27-C5DD-4BA0-956C-CA5995949906}"/>
    <cellStyle name="Comma 25 4 2 2 2 2 2" xfId="25332" xr:uid="{6E069DAF-4767-45C7-8194-6EBEEC479379}"/>
    <cellStyle name="Comma 25 4 2 2 2 3" xfId="15065" xr:uid="{B0E845EB-833C-45D5-B40B-7B954CD9A70E}"/>
    <cellStyle name="Comma 25 4 2 2 2 3 2" xfId="30475" xr:uid="{809772F6-B1F1-4D1F-98CD-B58F1327AFD5}"/>
    <cellStyle name="Comma 25 4 2 2 2 4" xfId="20206" xr:uid="{6796D569-CC5B-4DA2-BD51-3F11E8A06003}"/>
    <cellStyle name="Comma 25 4 2 2 3" xfId="7374" xr:uid="{F5B56263-A99C-411F-B2FB-5134EC0A0BEE}"/>
    <cellStyle name="Comma 25 4 2 2 3 2" xfId="22784" xr:uid="{36287621-6049-4B19-ACEA-8D6273A034E4}"/>
    <cellStyle name="Comma 25 4 2 2 4" xfId="12517" xr:uid="{1102383A-6FC1-4BF1-8C01-4891DE8BADCB}"/>
    <cellStyle name="Comma 25 4 2 2 4 2" xfId="27927" xr:uid="{244CE281-D18F-43FE-B2E0-36E4A59E7D6B}"/>
    <cellStyle name="Comma 25 4 2 2 5" xfId="17658" xr:uid="{FBB7F478-CC2E-41B4-B852-6AA78CE04203}"/>
    <cellStyle name="Comma 25 4 2 3" xfId="3545" xr:uid="{2042F78C-B3F8-4D64-A6BB-7C62AA03FE4E}"/>
    <cellStyle name="Comma 25 4 2 3 2" xfId="8671" xr:uid="{E437801F-048D-4C0F-A122-433E3BF2848B}"/>
    <cellStyle name="Comma 25 4 2 3 2 2" xfId="24081" xr:uid="{912F11AE-624C-4CFE-9DD0-3AD903E82D71}"/>
    <cellStyle name="Comma 25 4 2 3 3" xfId="13814" xr:uid="{5B90AACD-92B4-472A-A63B-5572F70AAA4C}"/>
    <cellStyle name="Comma 25 4 2 3 3 2" xfId="29224" xr:uid="{82AA88F1-A4ED-4005-AD86-64C7E5D0BCC3}"/>
    <cellStyle name="Comma 25 4 2 3 4" xfId="18955" xr:uid="{A30DE7AA-20BE-4260-87BD-3052B938C0AE}"/>
    <cellStyle name="Comma 25 4 2 4" xfId="6123" xr:uid="{8FD4B0E3-21B8-4E68-8A90-C94F4F12DC68}"/>
    <cellStyle name="Comma 25 4 2 4 2" xfId="21533" xr:uid="{654E8308-763B-4A05-BF97-30862F74D78B}"/>
    <cellStyle name="Comma 25 4 2 5" xfId="11266" xr:uid="{0E60A2E8-D635-421F-94CE-B822B44446E6}"/>
    <cellStyle name="Comma 25 4 2 5 2" xfId="26676" xr:uid="{B28016C5-2567-4B13-A7BA-751C774499E7}"/>
    <cellStyle name="Comma 25 4 2 6" xfId="16407" xr:uid="{17141CFB-13FF-4097-A4D8-144EACC30CED}"/>
    <cellStyle name="Comma 25 4 3" xfId="1617" xr:uid="{4F408D7F-EC02-4BF5-9F62-FF05215A90F6}"/>
    <cellStyle name="Comma 25 4 3 2" xfId="4185" xr:uid="{C7DE7C52-DF79-4642-92F3-518E3F89F643}"/>
    <cellStyle name="Comma 25 4 3 2 2" xfId="9311" xr:uid="{5F4428F2-1584-4ECC-97A8-63AB8DB71F11}"/>
    <cellStyle name="Comma 25 4 3 2 2 2" xfId="24721" xr:uid="{AB1B97C3-A7A9-448D-960D-D23FD6D74A67}"/>
    <cellStyle name="Comma 25 4 3 2 3" xfId="14454" xr:uid="{A568CF13-992E-45C0-929F-35E325266B39}"/>
    <cellStyle name="Comma 25 4 3 2 3 2" xfId="29864" xr:uid="{092A92E6-14D9-4774-98F2-DD5451DBB520}"/>
    <cellStyle name="Comma 25 4 3 2 4" xfId="19595" xr:uid="{1AA4A58C-0AD3-44B9-AE2C-6090BD06292C}"/>
    <cellStyle name="Comma 25 4 3 3" xfId="6763" xr:uid="{F3D64B32-00DB-4A87-B5EC-EB25EC1BB3F0}"/>
    <cellStyle name="Comma 25 4 3 3 2" xfId="22173" xr:uid="{3EF20127-0527-4F81-AABE-2D638F5CF232}"/>
    <cellStyle name="Comma 25 4 3 4" xfId="11906" xr:uid="{F4C6C3CF-5426-4422-93F3-84B2E579CFE7}"/>
    <cellStyle name="Comma 25 4 3 4 2" xfId="27316" xr:uid="{54A72B8F-9907-4E3D-9A5A-30917F395D10}"/>
    <cellStyle name="Comma 25 4 3 5" xfId="17047" xr:uid="{BA2B47A6-2513-4599-970D-605D33601B29}"/>
    <cellStyle name="Comma 25 4 4" xfId="2934" xr:uid="{EFB5C1AD-7D38-4514-AE4D-D3729A3710CD}"/>
    <cellStyle name="Comma 25 4 4 2" xfId="8060" xr:uid="{7DA83CCB-7546-4761-80D5-D9EB57250894}"/>
    <cellStyle name="Comma 25 4 4 2 2" xfId="23470" xr:uid="{B93DDA2C-4819-44A0-B4B6-F4B6FE3DC961}"/>
    <cellStyle name="Comma 25 4 4 3" xfId="13203" xr:uid="{99E6BE73-7869-445A-BC6E-70597F2C250C}"/>
    <cellStyle name="Comma 25 4 4 3 2" xfId="28613" xr:uid="{B7F7815F-6B1D-4090-B73B-F7B66FBB90EE}"/>
    <cellStyle name="Comma 25 4 4 4" xfId="18344" xr:uid="{005B52B2-16FC-4025-B522-D6A88B8E7AC1}"/>
    <cellStyle name="Comma 25 4 5" xfId="5512" xr:uid="{2C44AC3D-646B-4439-A1C6-94996CE2D4AC}"/>
    <cellStyle name="Comma 25 4 5 2" xfId="20922" xr:uid="{4B7316F7-9EDF-4B64-B505-115309C40014}"/>
    <cellStyle name="Comma 25 4 6" xfId="10655" xr:uid="{41F00F94-0C3E-4969-91E0-48C078658FD9}"/>
    <cellStyle name="Comma 25 4 6 2" xfId="26065" xr:uid="{CB305105-00DD-483D-AB16-974EB20526C7}"/>
    <cellStyle name="Comma 25 4 7" xfId="15796" xr:uid="{743D6F7B-A96E-4989-AA87-34CB0F780ED4}"/>
    <cellStyle name="Comma 25 5" xfId="681" xr:uid="{2884B55A-3951-4FC9-913D-CFBA57E80D8D}"/>
    <cellStyle name="Comma 25 5 2" xfId="1933" xr:uid="{4AFCE63A-8076-41D6-AD16-E8F42FDE054C}"/>
    <cellStyle name="Comma 25 5 2 2" xfId="4501" xr:uid="{D41EA00F-C51B-4AC3-AFA9-86923C5C3FD0}"/>
    <cellStyle name="Comma 25 5 2 2 2" xfId="9627" xr:uid="{2ACD7BD2-0282-442A-BB4C-68014834D14C}"/>
    <cellStyle name="Comma 25 5 2 2 2 2" xfId="25037" xr:uid="{E9AF784D-03F5-4F7D-9DA4-6C9F625ADF39}"/>
    <cellStyle name="Comma 25 5 2 2 3" xfId="14770" xr:uid="{23CF2D79-56DB-42C5-B288-C00F7AABF596}"/>
    <cellStyle name="Comma 25 5 2 2 3 2" xfId="30180" xr:uid="{C5B79927-0009-42A8-9205-2D6AA8003D1D}"/>
    <cellStyle name="Comma 25 5 2 2 4" xfId="19911" xr:uid="{FE33B2D9-DBBB-4E5D-9EB7-A292FBE09342}"/>
    <cellStyle name="Comma 25 5 2 3" xfId="7079" xr:uid="{584DDDC5-F427-4EDB-8715-9E20314D4CBD}"/>
    <cellStyle name="Comma 25 5 2 3 2" xfId="22489" xr:uid="{462DA913-0564-404D-9970-F62F922CF459}"/>
    <cellStyle name="Comma 25 5 2 4" xfId="12222" xr:uid="{E1B6C251-DFDD-4161-8D4F-6A239B371EBD}"/>
    <cellStyle name="Comma 25 5 2 4 2" xfId="27632" xr:uid="{BC52FD3B-D000-473E-903F-22769D49BDC6}"/>
    <cellStyle name="Comma 25 5 2 5" xfId="17363" xr:uid="{7B32FD44-8BA5-4BEB-B709-A1EED85BEA31}"/>
    <cellStyle name="Comma 25 5 3" xfId="3250" xr:uid="{375FD1D1-2B0A-4A1E-8EE3-05F0F476DE9A}"/>
    <cellStyle name="Comma 25 5 3 2" xfId="8376" xr:uid="{B2AB2D27-D3F3-4B6D-A072-9F79D1B22465}"/>
    <cellStyle name="Comma 25 5 3 2 2" xfId="23786" xr:uid="{B4FDDCE4-2424-4AC2-A1E0-91644F51E1B3}"/>
    <cellStyle name="Comma 25 5 3 3" xfId="13519" xr:uid="{C433D7E9-BAF3-4AF5-8928-BB5909F1A9FF}"/>
    <cellStyle name="Comma 25 5 3 3 2" xfId="28929" xr:uid="{1AAF0240-4047-4E6B-8938-63C725914A47}"/>
    <cellStyle name="Comma 25 5 3 4" xfId="18660" xr:uid="{12BBCC16-15E1-4745-9ED1-928FE8472515}"/>
    <cellStyle name="Comma 25 5 4" xfId="5828" xr:uid="{828F636F-962C-4EB7-A670-EA5F7B4D6F3D}"/>
    <cellStyle name="Comma 25 5 4 2" xfId="21238" xr:uid="{69120BC1-DD61-4A11-9E61-6DFE43535253}"/>
    <cellStyle name="Comma 25 5 5" xfId="10971" xr:uid="{5973F31B-4059-4927-B3D0-1981CD9D4163}"/>
    <cellStyle name="Comma 25 5 5 2" xfId="26381" xr:uid="{C056D691-2EC3-4AF1-9534-C722839183A3}"/>
    <cellStyle name="Comma 25 5 6" xfId="16112" xr:uid="{40A0BABC-49D0-4EC1-AB12-0CAB49DD19B1}"/>
    <cellStyle name="Comma 25 6" xfId="1322" xr:uid="{2FF98849-0231-4C43-8158-47BE753EE850}"/>
    <cellStyle name="Comma 25 6 2" xfId="3890" xr:uid="{C1B48EA4-6EE9-4321-9869-7C1A20D9DF9F}"/>
    <cellStyle name="Comma 25 6 2 2" xfId="9016" xr:uid="{90170260-0AE6-4FDF-9CAE-E0693F504034}"/>
    <cellStyle name="Comma 25 6 2 2 2" xfId="24426" xr:uid="{743BB481-0097-4D68-98B5-E9FA5D0A0F8B}"/>
    <cellStyle name="Comma 25 6 2 3" xfId="14159" xr:uid="{5B5F1B6D-22BA-4814-908C-D986113331D4}"/>
    <cellStyle name="Comma 25 6 2 3 2" xfId="29569" xr:uid="{9918904B-A78C-422A-99A0-A038A6AC1CCF}"/>
    <cellStyle name="Comma 25 6 2 4" xfId="19300" xr:uid="{94F363BD-5985-45BB-8A9E-8C59DDF4C05E}"/>
    <cellStyle name="Comma 25 6 3" xfId="6468" xr:uid="{6A01808C-FFB9-4D0C-9A16-0ACEE4795503}"/>
    <cellStyle name="Comma 25 6 3 2" xfId="21878" xr:uid="{AC53BB45-5F27-4AA1-B03C-589C9FE9917C}"/>
    <cellStyle name="Comma 25 6 4" xfId="11611" xr:uid="{B761D1D9-5056-486E-AE19-8197F33A9D42}"/>
    <cellStyle name="Comma 25 6 4 2" xfId="27021" xr:uid="{1962593A-EC6A-448A-BB62-2D279060ABF8}"/>
    <cellStyle name="Comma 25 6 5" xfId="16752" xr:uid="{57407023-3446-4829-AF64-D99FFEC1F115}"/>
    <cellStyle name="Comma 25 7" xfId="2640" xr:uid="{ACD1E1D4-891F-4DB8-AACB-9E9556C3BFC4}"/>
    <cellStyle name="Comma 25 7 2" xfId="7766" xr:uid="{68006D7A-767A-45DE-9E42-81A668E05193}"/>
    <cellStyle name="Comma 25 7 2 2" xfId="23176" xr:uid="{9B49CA24-BB76-4494-ADA7-B1493CFA6FEC}"/>
    <cellStyle name="Comma 25 7 3" xfId="12909" xr:uid="{679978AF-1B0A-4A76-B5E2-D0C808FEABB5}"/>
    <cellStyle name="Comma 25 7 3 2" xfId="28319" xr:uid="{7BAC454D-E876-4A4B-AE87-157D62C8B46A}"/>
    <cellStyle name="Comma 25 7 4" xfId="18050" xr:uid="{02E2A9F9-D916-417A-94A9-B908D84AF26B}"/>
    <cellStyle name="Comma 25 8" xfId="5218" xr:uid="{4F6214ED-5667-4BEB-8DCF-23DB6C612C6D}"/>
    <cellStyle name="Comma 25 8 2" xfId="20628" xr:uid="{D6DBB72D-21F7-483E-BB58-4024A299879B}"/>
    <cellStyle name="Comma 25 9" xfId="10361" xr:uid="{54B2EC10-BEA9-4F4D-A299-015C7A4F87B8}"/>
    <cellStyle name="Comma 25 9 2" xfId="25771" xr:uid="{82C5C6B5-F9C0-4583-8AD7-41D2C5D05B07}"/>
    <cellStyle name="Comma 26" xfId="61" xr:uid="{C70692F9-33F1-4C3E-A690-D1AFB3D1D492}"/>
    <cellStyle name="Comma 26 10" xfId="15503" xr:uid="{64FFD570-74B3-45F8-9547-40C8DCAA00A0}"/>
    <cellStyle name="Comma 26 2" xfId="140" xr:uid="{54235AE9-6F98-4C3F-B8F9-3FA193A3F74B}"/>
    <cellStyle name="Comma 26 2 2" xfId="283" xr:uid="{D80DA71A-03DC-4B14-904B-CDF369360497}"/>
    <cellStyle name="Comma 26 2 2 2" xfId="579" xr:uid="{02A94FA8-6503-4CFF-B7A8-AA7BB7250B3D}"/>
    <cellStyle name="Comma 26 2 2 2 2" xfId="1191" xr:uid="{737230AB-D9F5-48BE-B24A-E2CEC7001497}"/>
    <cellStyle name="Comma 26 2 2 2 2 2" xfId="2443" xr:uid="{F767E183-2765-4735-9448-1D5041D51E76}"/>
    <cellStyle name="Comma 26 2 2 2 2 2 2" xfId="5011" xr:uid="{DC942919-4E1D-45D1-A6C6-7423DE1DA11B}"/>
    <cellStyle name="Comma 26 2 2 2 2 2 2 2" xfId="10137" xr:uid="{6D14B24E-0670-4A18-AB1B-A115E6921E70}"/>
    <cellStyle name="Comma 26 2 2 2 2 2 2 2 2" xfId="25547" xr:uid="{801F342C-33FF-441B-8FC4-4611B05AC357}"/>
    <cellStyle name="Comma 26 2 2 2 2 2 2 3" xfId="15280" xr:uid="{083D9455-390F-4A03-A07F-B1C72FE745DB}"/>
    <cellStyle name="Comma 26 2 2 2 2 2 2 3 2" xfId="30690" xr:uid="{B5C7EA75-F165-414E-82DD-B047DE56452C}"/>
    <cellStyle name="Comma 26 2 2 2 2 2 2 4" xfId="20421" xr:uid="{577A6B6B-B54F-4A4C-946B-D304697A3001}"/>
    <cellStyle name="Comma 26 2 2 2 2 2 3" xfId="7589" xr:uid="{EEC92167-0E39-4640-B9D4-6E7D9F4940B5}"/>
    <cellStyle name="Comma 26 2 2 2 2 2 3 2" xfId="22999" xr:uid="{6034BF8D-7B97-43C3-8B1E-E0BF05292BA9}"/>
    <cellStyle name="Comma 26 2 2 2 2 2 4" xfId="12732" xr:uid="{1437F07C-E411-4EF8-8FF5-C6CB7565DD2A}"/>
    <cellStyle name="Comma 26 2 2 2 2 2 4 2" xfId="28142" xr:uid="{4B5A9E36-E5AF-48B2-AE46-1624CF90076D}"/>
    <cellStyle name="Comma 26 2 2 2 2 2 5" xfId="17873" xr:uid="{964125FE-5971-4C25-94BB-17F1540FD776}"/>
    <cellStyle name="Comma 26 2 2 2 2 3" xfId="3760" xr:uid="{88088F58-0E9B-4A0F-BAF8-0D4228A1DADD}"/>
    <cellStyle name="Comma 26 2 2 2 2 3 2" xfId="8886" xr:uid="{EAEC759D-AFAC-429F-BC88-7B91F49A9C3A}"/>
    <cellStyle name="Comma 26 2 2 2 2 3 2 2" xfId="24296" xr:uid="{7B796074-4EC3-4BFD-AFB1-04743E37100D}"/>
    <cellStyle name="Comma 26 2 2 2 2 3 3" xfId="14029" xr:uid="{E7EEB753-A839-4DE4-BEFF-898A374A98B1}"/>
    <cellStyle name="Comma 26 2 2 2 2 3 3 2" xfId="29439" xr:uid="{DF2C3576-DDA7-430C-A536-BAB2768DBA6F}"/>
    <cellStyle name="Comma 26 2 2 2 2 3 4" xfId="19170" xr:uid="{781B226A-8A13-40CB-AE11-022D5C3A2B10}"/>
    <cellStyle name="Comma 26 2 2 2 2 4" xfId="6338" xr:uid="{44803C02-7516-49C1-9158-9EAF868D41A2}"/>
    <cellStyle name="Comma 26 2 2 2 2 4 2" xfId="21748" xr:uid="{47903CBF-D8D2-489E-9CBB-B0B38A68E47F}"/>
    <cellStyle name="Comma 26 2 2 2 2 5" xfId="11481" xr:uid="{B7EE38C2-9AF0-47DD-BA52-979F9883B01C}"/>
    <cellStyle name="Comma 26 2 2 2 2 5 2" xfId="26891" xr:uid="{E50E953D-A39E-412F-8839-38ACE87BD6CA}"/>
    <cellStyle name="Comma 26 2 2 2 2 6" xfId="16622" xr:uid="{856CC9A4-4BF3-41B9-817A-F94FED458862}"/>
    <cellStyle name="Comma 26 2 2 2 3" xfId="1832" xr:uid="{147DE5E4-D9B5-428A-8CCB-A8762FE5715C}"/>
    <cellStyle name="Comma 26 2 2 2 3 2" xfId="4400" xr:uid="{1C6A06BB-8408-48FE-B0B8-6FE49A01DF20}"/>
    <cellStyle name="Comma 26 2 2 2 3 2 2" xfId="9526" xr:uid="{647C0EDE-560C-4041-B885-D952A0547FD1}"/>
    <cellStyle name="Comma 26 2 2 2 3 2 2 2" xfId="24936" xr:uid="{368A7D31-74C8-4A9F-89B1-63F76A76680F}"/>
    <cellStyle name="Comma 26 2 2 2 3 2 3" xfId="14669" xr:uid="{10387A59-11B1-42E8-BA07-793407BCD678}"/>
    <cellStyle name="Comma 26 2 2 2 3 2 3 2" xfId="30079" xr:uid="{85B3614A-7A81-470F-B041-6E7E649CF8DE}"/>
    <cellStyle name="Comma 26 2 2 2 3 2 4" xfId="19810" xr:uid="{298990D9-A898-4179-9123-9DCF9B602A08}"/>
    <cellStyle name="Comma 26 2 2 2 3 3" xfId="6978" xr:uid="{D1A38D99-6087-4A01-B9DE-B3342515C457}"/>
    <cellStyle name="Comma 26 2 2 2 3 3 2" xfId="22388" xr:uid="{7E548719-B380-4580-9C33-3AF01D2B7CA8}"/>
    <cellStyle name="Comma 26 2 2 2 3 4" xfId="12121" xr:uid="{810F55CA-7442-40ED-AFDF-8ADACFF22F91}"/>
    <cellStyle name="Comma 26 2 2 2 3 4 2" xfId="27531" xr:uid="{889FF891-C271-413C-B692-8CB67AABF9D5}"/>
    <cellStyle name="Comma 26 2 2 2 3 5" xfId="17262" xr:uid="{2CB7F589-247F-4069-9C22-B929D02DF486}"/>
    <cellStyle name="Comma 26 2 2 2 4" xfId="3149" xr:uid="{751692D1-4E82-46E9-9CDF-E9C810F0C50C}"/>
    <cellStyle name="Comma 26 2 2 2 4 2" xfId="8275" xr:uid="{E8ACC852-2F3F-456F-A668-97F9124CA9E2}"/>
    <cellStyle name="Comma 26 2 2 2 4 2 2" xfId="23685" xr:uid="{0A9C2F6A-60FE-44E9-B862-144A54B89B63}"/>
    <cellStyle name="Comma 26 2 2 2 4 3" xfId="13418" xr:uid="{3E9734E9-2D87-496D-B9F5-422077E6A762}"/>
    <cellStyle name="Comma 26 2 2 2 4 3 2" xfId="28828" xr:uid="{E8E42320-B600-445B-88C2-14CDB9249FA7}"/>
    <cellStyle name="Comma 26 2 2 2 4 4" xfId="18559" xr:uid="{1DFB183A-EE56-4998-8B1B-A29B28B54D38}"/>
    <cellStyle name="Comma 26 2 2 2 5" xfId="5727" xr:uid="{3826EE80-7899-4ECF-9407-C02DBE5458E8}"/>
    <cellStyle name="Comma 26 2 2 2 5 2" xfId="21137" xr:uid="{A1FE037D-2A3F-4F3E-A332-14A881FB7006}"/>
    <cellStyle name="Comma 26 2 2 2 6" xfId="10870" xr:uid="{6793E785-A8F5-4FB1-8F88-1A46DCA39319}"/>
    <cellStyle name="Comma 26 2 2 2 6 2" xfId="26280" xr:uid="{34181606-FD17-4224-B876-429B5121B2EE}"/>
    <cellStyle name="Comma 26 2 2 2 7" xfId="16011" xr:uid="{638FFC0D-94AD-4237-9E61-4B1F82A73B95}"/>
    <cellStyle name="Comma 26 2 2 3" xfId="896" xr:uid="{6DEC4A4A-4616-408A-B975-332EB401ED06}"/>
    <cellStyle name="Comma 26 2 2 3 2" xfId="2148" xr:uid="{A66995BE-0315-486E-97C6-28EFE5E4E454}"/>
    <cellStyle name="Comma 26 2 2 3 2 2" xfId="4716" xr:uid="{0268F784-2D12-41BC-9ABE-258013117E48}"/>
    <cellStyle name="Comma 26 2 2 3 2 2 2" xfId="9842" xr:uid="{5C3F7F7B-CF77-4153-9AC1-836344668722}"/>
    <cellStyle name="Comma 26 2 2 3 2 2 2 2" xfId="25252" xr:uid="{384B0247-6F07-44E6-9E2B-F11169039AB6}"/>
    <cellStyle name="Comma 26 2 2 3 2 2 3" xfId="14985" xr:uid="{3949C08E-6339-4DCC-B983-F62819E4B1FB}"/>
    <cellStyle name="Comma 26 2 2 3 2 2 3 2" xfId="30395" xr:uid="{C4459755-82CC-43E1-9EA4-04BF409B2BCF}"/>
    <cellStyle name="Comma 26 2 2 3 2 2 4" xfId="20126" xr:uid="{9898C741-67D4-4918-B38C-CC184FF02434}"/>
    <cellStyle name="Comma 26 2 2 3 2 3" xfId="7294" xr:uid="{D278016F-FB48-4781-9C60-717FEFE310B4}"/>
    <cellStyle name="Comma 26 2 2 3 2 3 2" xfId="22704" xr:uid="{DFBAD76B-BF35-458D-A010-DDD303A020EB}"/>
    <cellStyle name="Comma 26 2 2 3 2 4" xfId="12437" xr:uid="{E4C0A1A9-4386-4A9F-83C3-B645C576E214}"/>
    <cellStyle name="Comma 26 2 2 3 2 4 2" xfId="27847" xr:uid="{4A8B26BC-3575-4FF9-810B-CB8856C6666E}"/>
    <cellStyle name="Comma 26 2 2 3 2 5" xfId="17578" xr:uid="{4E88AC72-3ABA-4AA2-956D-147FCDFE837F}"/>
    <cellStyle name="Comma 26 2 2 3 3" xfId="3465" xr:uid="{1BF8513E-1C6B-42C4-BFEC-822ECA67BB1C}"/>
    <cellStyle name="Comma 26 2 2 3 3 2" xfId="8591" xr:uid="{8F45F8C3-ED14-4DFA-9719-DD5668A5B9E4}"/>
    <cellStyle name="Comma 26 2 2 3 3 2 2" xfId="24001" xr:uid="{C26ED6BB-395A-4846-BC26-A59EEDC8BCDF}"/>
    <cellStyle name="Comma 26 2 2 3 3 3" xfId="13734" xr:uid="{F4046FAB-172E-4B7C-B10D-2C8EFBF6DA9C}"/>
    <cellStyle name="Comma 26 2 2 3 3 3 2" xfId="29144" xr:uid="{8AEAA8F4-1EE7-422B-B2F0-B53936E01602}"/>
    <cellStyle name="Comma 26 2 2 3 3 4" xfId="18875" xr:uid="{D7C82898-CCB0-425A-A804-04D5773489B6}"/>
    <cellStyle name="Comma 26 2 2 3 4" xfId="6043" xr:uid="{3FEBB052-3661-42F4-B15B-DD09A1189DE7}"/>
    <cellStyle name="Comma 26 2 2 3 4 2" xfId="21453" xr:uid="{112F7B6F-C4F8-4214-9866-2714CED9832F}"/>
    <cellStyle name="Comma 26 2 2 3 5" xfId="11186" xr:uid="{5CE76DD2-B6D2-468C-9FD2-782D2F89DAD1}"/>
    <cellStyle name="Comma 26 2 2 3 5 2" xfId="26596" xr:uid="{83D71616-E9A8-4455-9506-B93EEC27B141}"/>
    <cellStyle name="Comma 26 2 2 3 6" xfId="16327" xr:uid="{FF72C547-4B0A-47E0-83FE-A2497F3FAD96}"/>
    <cellStyle name="Comma 26 2 2 4" xfId="1537" xr:uid="{B615F6A9-7F3E-49E9-A1B8-0E3D8DE93366}"/>
    <cellStyle name="Comma 26 2 2 4 2" xfId="4105" xr:uid="{7521DC00-4E33-4103-AF6E-7D169F537D4A}"/>
    <cellStyle name="Comma 26 2 2 4 2 2" xfId="9231" xr:uid="{B04BC2F2-A047-4DAE-A3D1-FFB31050B757}"/>
    <cellStyle name="Comma 26 2 2 4 2 2 2" xfId="24641" xr:uid="{CE4557AF-6540-41BD-B4E3-647E2E0A2CD7}"/>
    <cellStyle name="Comma 26 2 2 4 2 3" xfId="14374" xr:uid="{EF7E39CB-BC77-44C6-BB9E-76C264A9ECB0}"/>
    <cellStyle name="Comma 26 2 2 4 2 3 2" xfId="29784" xr:uid="{05857575-D3F0-44FD-BD4E-8E4B3C2A8411}"/>
    <cellStyle name="Comma 26 2 2 4 2 4" xfId="19515" xr:uid="{E5E34FDE-B829-4899-8205-EDAC4FAF3A64}"/>
    <cellStyle name="Comma 26 2 2 4 3" xfId="6683" xr:uid="{ABE44C9A-7125-4838-BAC7-0C4882CDD30F}"/>
    <cellStyle name="Comma 26 2 2 4 3 2" xfId="22093" xr:uid="{AFCB192A-180E-4904-A26A-2FAFE0508F3F}"/>
    <cellStyle name="Comma 26 2 2 4 4" xfId="11826" xr:uid="{F9AB04C0-3931-40DF-992E-1587D54F70AD}"/>
    <cellStyle name="Comma 26 2 2 4 4 2" xfId="27236" xr:uid="{E148BB0A-7BC7-4F2B-91D2-050070B18CA2}"/>
    <cellStyle name="Comma 26 2 2 4 5" xfId="16967" xr:uid="{0F10AC45-9C33-4443-9876-CC662CA4C31E}"/>
    <cellStyle name="Comma 26 2 2 5" xfId="2854" xr:uid="{AE1513DE-0B97-4893-BCD8-6A2174C41D5D}"/>
    <cellStyle name="Comma 26 2 2 5 2" xfId="7980" xr:uid="{1F1411C3-0009-4014-8EBA-130E93C5ACB0}"/>
    <cellStyle name="Comma 26 2 2 5 2 2" xfId="23390" xr:uid="{BE2E25A1-8F11-4B83-9186-D9DB553A24B1}"/>
    <cellStyle name="Comma 26 2 2 5 3" xfId="13123" xr:uid="{D2892A89-6594-428E-8C1B-9F35813D8E3D}"/>
    <cellStyle name="Comma 26 2 2 5 3 2" xfId="28533" xr:uid="{F7FAAF76-9733-48C9-BBCF-203A80B8EA34}"/>
    <cellStyle name="Comma 26 2 2 5 4" xfId="18264" xr:uid="{A763B083-7E82-48F8-994C-FEF27A96EDCB}"/>
    <cellStyle name="Comma 26 2 2 6" xfId="5432" xr:uid="{500DF311-B3F0-43A0-9112-F73428211CD5}"/>
    <cellStyle name="Comma 26 2 2 6 2" xfId="20842" xr:uid="{B7D27296-08D3-4D7F-8E01-07821434539E}"/>
    <cellStyle name="Comma 26 2 2 7" xfId="10575" xr:uid="{C584D975-1429-4735-82E5-F3AA1157D7EB}"/>
    <cellStyle name="Comma 26 2 2 7 2" xfId="25985" xr:uid="{EEF96ED5-9CF3-494A-8C54-C8BA9A256238}"/>
    <cellStyle name="Comma 26 2 2 8" xfId="15716" xr:uid="{F2034DF2-DDCC-4825-BC5F-D6D044D9DEA7}"/>
    <cellStyle name="Comma 26 2 3" xfId="437" xr:uid="{44F6CDEB-FE0C-4BDB-90AE-6E16EB7590BF}"/>
    <cellStyle name="Comma 26 2 3 2" xfId="1049" xr:uid="{434BA5CE-2B7A-48C9-A53D-817D3E9418FC}"/>
    <cellStyle name="Comma 26 2 3 2 2" xfId="2301" xr:uid="{203DA383-E3EC-440A-83F7-634C346604E6}"/>
    <cellStyle name="Comma 26 2 3 2 2 2" xfId="4869" xr:uid="{AFEC2C02-0764-4E0E-AFB5-CB67163BAD68}"/>
    <cellStyle name="Comma 26 2 3 2 2 2 2" xfId="9995" xr:uid="{F79B1F7F-6640-460D-992D-917339FC63AF}"/>
    <cellStyle name="Comma 26 2 3 2 2 2 2 2" xfId="25405" xr:uid="{DBBD6CEB-C4A8-4A8C-8235-DF90CC8C9B31}"/>
    <cellStyle name="Comma 26 2 3 2 2 2 3" xfId="15138" xr:uid="{0AD8D3DA-075F-4A97-A4E7-0EA605AD85D7}"/>
    <cellStyle name="Comma 26 2 3 2 2 2 3 2" xfId="30548" xr:uid="{DCB3988D-DCA6-4D06-9A5B-43305ADC5AD6}"/>
    <cellStyle name="Comma 26 2 3 2 2 2 4" xfId="20279" xr:uid="{AD5E85F6-28CB-46A9-B930-EB71FACD4251}"/>
    <cellStyle name="Comma 26 2 3 2 2 3" xfId="7447" xr:uid="{FC14573A-0FF4-4AD3-9827-84C87900ACC7}"/>
    <cellStyle name="Comma 26 2 3 2 2 3 2" xfId="22857" xr:uid="{FFD7C2D7-BA39-4857-9733-FF771272C844}"/>
    <cellStyle name="Comma 26 2 3 2 2 4" xfId="12590" xr:uid="{B20FEAD0-0F79-415E-ABBA-05A87385EEB7}"/>
    <cellStyle name="Comma 26 2 3 2 2 4 2" xfId="28000" xr:uid="{4233F68D-04CC-48F8-BF4A-8B6248CBA380}"/>
    <cellStyle name="Comma 26 2 3 2 2 5" xfId="17731" xr:uid="{C677774B-C92A-4B01-A1B0-0AF686E0DFE3}"/>
    <cellStyle name="Comma 26 2 3 2 3" xfId="3618" xr:uid="{8F10444F-81A8-493E-9A28-9FA250D258E5}"/>
    <cellStyle name="Comma 26 2 3 2 3 2" xfId="8744" xr:uid="{39D6059D-0847-474F-ABF4-77CA4C0BE24C}"/>
    <cellStyle name="Comma 26 2 3 2 3 2 2" xfId="24154" xr:uid="{D5247BD0-6809-4400-96B2-620B62283B7C}"/>
    <cellStyle name="Comma 26 2 3 2 3 3" xfId="13887" xr:uid="{EE3DABFA-AC16-42DF-A350-AB54E6C990D0}"/>
    <cellStyle name="Comma 26 2 3 2 3 3 2" xfId="29297" xr:uid="{78C4FFB0-17DD-4056-9540-F4BD12B1B980}"/>
    <cellStyle name="Comma 26 2 3 2 3 4" xfId="19028" xr:uid="{818C0B3F-8AFE-4FE6-A5A0-687B4C6180A2}"/>
    <cellStyle name="Comma 26 2 3 2 4" xfId="6196" xr:uid="{33CFC42C-B7F5-4F20-8CD3-B86A014D712F}"/>
    <cellStyle name="Comma 26 2 3 2 4 2" xfId="21606" xr:uid="{AD9E5A7A-39EE-4482-8B9E-F07BA6DBD989}"/>
    <cellStyle name="Comma 26 2 3 2 5" xfId="11339" xr:uid="{AC232F0A-0D51-4DDB-A85C-A42ECDED0C07}"/>
    <cellStyle name="Comma 26 2 3 2 5 2" xfId="26749" xr:uid="{F7248E81-E1BD-435C-A714-A998FADC759D}"/>
    <cellStyle name="Comma 26 2 3 2 6" xfId="16480" xr:uid="{2989727F-C34D-41A0-AFC1-1824422A6D5C}"/>
    <cellStyle name="Comma 26 2 3 3" xfId="1690" xr:uid="{87D74738-73AC-4CE7-9BEB-7F7057CA4D7F}"/>
    <cellStyle name="Comma 26 2 3 3 2" xfId="4258" xr:uid="{0388DC5A-2E59-464D-A6AA-8DE231C1CB57}"/>
    <cellStyle name="Comma 26 2 3 3 2 2" xfId="9384" xr:uid="{150E09CE-EB44-4E20-80C1-84D13214F41E}"/>
    <cellStyle name="Comma 26 2 3 3 2 2 2" xfId="24794" xr:uid="{5CFB67C3-C0C8-4BFF-89DD-7506B7D02E18}"/>
    <cellStyle name="Comma 26 2 3 3 2 3" xfId="14527" xr:uid="{475D46BF-46B4-45DB-B3DC-98456F5760E2}"/>
    <cellStyle name="Comma 26 2 3 3 2 3 2" xfId="29937" xr:uid="{B2DC4B04-96B8-4978-9A2A-36B3D02498A7}"/>
    <cellStyle name="Comma 26 2 3 3 2 4" xfId="19668" xr:uid="{C04FDCF8-BA3B-4881-988B-BAFBEB26177C}"/>
    <cellStyle name="Comma 26 2 3 3 3" xfId="6836" xr:uid="{AC49F019-5E7F-4E48-B090-BE10E3E09282}"/>
    <cellStyle name="Comma 26 2 3 3 3 2" xfId="22246" xr:uid="{C9BBC1E2-5CA3-4EC9-9458-ACB8F15DE896}"/>
    <cellStyle name="Comma 26 2 3 3 4" xfId="11979" xr:uid="{B6F2744E-E103-4B91-A4E4-8442BE7684BE}"/>
    <cellStyle name="Comma 26 2 3 3 4 2" xfId="27389" xr:uid="{7350D203-07DA-40F7-ABD7-D2B45382B8D8}"/>
    <cellStyle name="Comma 26 2 3 3 5" xfId="17120" xr:uid="{41CA436B-E047-45A6-A48C-F30F600BB57A}"/>
    <cellStyle name="Comma 26 2 3 4" xfId="3007" xr:uid="{D18CCAF3-A89F-483D-804D-36268D704192}"/>
    <cellStyle name="Comma 26 2 3 4 2" xfId="8133" xr:uid="{8A2AE833-6DF5-4673-99EE-675C570DAB97}"/>
    <cellStyle name="Comma 26 2 3 4 2 2" xfId="23543" xr:uid="{1AB0A8A1-8F54-4703-B810-F76608C30F4E}"/>
    <cellStyle name="Comma 26 2 3 4 3" xfId="13276" xr:uid="{38557262-D612-48B8-80B5-2C526DF69800}"/>
    <cellStyle name="Comma 26 2 3 4 3 2" xfId="28686" xr:uid="{FE1A162E-9218-4529-BF48-6897320A62A9}"/>
    <cellStyle name="Comma 26 2 3 4 4" xfId="18417" xr:uid="{8AAC731A-7DA4-4C91-921F-BCD6F837497F}"/>
    <cellStyle name="Comma 26 2 3 5" xfId="5585" xr:uid="{64E6A53C-4B42-4035-818D-E7FBB2940B99}"/>
    <cellStyle name="Comma 26 2 3 5 2" xfId="20995" xr:uid="{EF79A9C8-CD44-40A2-8947-D54380F72EAD}"/>
    <cellStyle name="Comma 26 2 3 6" xfId="10728" xr:uid="{AFB87DCE-6688-4CC9-9A5B-2E0E273B7A73}"/>
    <cellStyle name="Comma 26 2 3 6 2" xfId="26138" xr:uid="{B066F6E2-87B0-41C5-93F3-ED75A9D1F090}"/>
    <cellStyle name="Comma 26 2 3 7" xfId="15869" xr:uid="{2913414C-78F6-4383-8588-82CC345B4050}"/>
    <cellStyle name="Comma 26 2 4" xfId="754" xr:uid="{0F11DE9B-1748-4213-B5E0-BBF15C75EFF9}"/>
    <cellStyle name="Comma 26 2 4 2" xfId="2006" xr:uid="{3534DB52-9BBF-42D9-9B2A-15537C7962FA}"/>
    <cellStyle name="Comma 26 2 4 2 2" xfId="4574" xr:uid="{17A34702-B83E-48F3-9598-5F7163433758}"/>
    <cellStyle name="Comma 26 2 4 2 2 2" xfId="9700" xr:uid="{7055109C-62AC-4287-8B28-63B6DF861545}"/>
    <cellStyle name="Comma 26 2 4 2 2 2 2" xfId="25110" xr:uid="{88160678-3DAD-48D5-9E8A-3719F618CDFE}"/>
    <cellStyle name="Comma 26 2 4 2 2 3" xfId="14843" xr:uid="{D30B1E1E-BD97-4584-AA95-6B6DA6BBD580}"/>
    <cellStyle name="Comma 26 2 4 2 2 3 2" xfId="30253" xr:uid="{44DABB17-B5A9-4B10-B334-BEF449CC3B6D}"/>
    <cellStyle name="Comma 26 2 4 2 2 4" xfId="19984" xr:uid="{CC987392-D4CF-468A-84A2-BFCA2466CAAD}"/>
    <cellStyle name="Comma 26 2 4 2 3" xfId="7152" xr:uid="{1ACD03AA-6D8C-4579-BDC6-582BDEC22154}"/>
    <cellStyle name="Comma 26 2 4 2 3 2" xfId="22562" xr:uid="{AEC5FBCA-6BE1-43D7-88D0-C675FAAD9C36}"/>
    <cellStyle name="Comma 26 2 4 2 4" xfId="12295" xr:uid="{DD42AB54-B2C5-4E4F-A195-7DF01996F155}"/>
    <cellStyle name="Comma 26 2 4 2 4 2" xfId="27705" xr:uid="{D29F9348-0881-4366-80D0-5B10C8357EE1}"/>
    <cellStyle name="Comma 26 2 4 2 5" xfId="17436" xr:uid="{62341AC2-8F1E-4355-9059-4E5D4B63DF6B}"/>
    <cellStyle name="Comma 26 2 4 3" xfId="3323" xr:uid="{B65CB129-7476-46D5-BE97-311B9D415D33}"/>
    <cellStyle name="Comma 26 2 4 3 2" xfId="8449" xr:uid="{2B1AC5BA-9EBD-4E47-A7BB-427D5E404561}"/>
    <cellStyle name="Comma 26 2 4 3 2 2" xfId="23859" xr:uid="{080A2E46-BB29-4502-A628-604C6A3D395B}"/>
    <cellStyle name="Comma 26 2 4 3 3" xfId="13592" xr:uid="{FCDBF542-9C4F-4479-A8CD-42A7813D9423}"/>
    <cellStyle name="Comma 26 2 4 3 3 2" xfId="29002" xr:uid="{1C0A86C9-5ACC-4243-9D75-27FADBFB98AA}"/>
    <cellStyle name="Comma 26 2 4 3 4" xfId="18733" xr:uid="{40130511-80A2-4926-B965-8822232155E5}"/>
    <cellStyle name="Comma 26 2 4 4" xfId="5901" xr:uid="{EC719223-DE99-43DE-8575-6996E3A23974}"/>
    <cellStyle name="Comma 26 2 4 4 2" xfId="21311" xr:uid="{7DD92AE6-399E-4235-BC18-F7B0AF712128}"/>
    <cellStyle name="Comma 26 2 4 5" xfId="11044" xr:uid="{B0BB1618-E235-4E2A-B46B-7C570E5A8867}"/>
    <cellStyle name="Comma 26 2 4 5 2" xfId="26454" xr:uid="{23903EAB-20B3-465F-B33A-3D5DC14EAE37}"/>
    <cellStyle name="Comma 26 2 4 6" xfId="16185" xr:uid="{5D04A35C-39BB-4D76-9425-903874E67DE3}"/>
    <cellStyle name="Comma 26 2 5" xfId="1395" xr:uid="{D20641E5-32CA-4B5D-A955-32BC2EA349DA}"/>
    <cellStyle name="Comma 26 2 5 2" xfId="3963" xr:uid="{C857A8CC-4319-4D41-82F8-B6D5E1C0CB49}"/>
    <cellStyle name="Comma 26 2 5 2 2" xfId="9089" xr:uid="{4A979998-A10D-4AFA-B37F-C12F91F4C461}"/>
    <cellStyle name="Comma 26 2 5 2 2 2" xfId="24499" xr:uid="{108AC9A2-E76C-4A4D-88E9-A3534924BD91}"/>
    <cellStyle name="Comma 26 2 5 2 3" xfId="14232" xr:uid="{80753094-E9A9-4930-9125-29AAE2C3426F}"/>
    <cellStyle name="Comma 26 2 5 2 3 2" xfId="29642" xr:uid="{28E1BECB-72FF-44AB-917A-20E8563F1A60}"/>
    <cellStyle name="Comma 26 2 5 2 4" xfId="19373" xr:uid="{EB0A8F1A-CB3A-4F0D-9023-CD0AEA7F9767}"/>
    <cellStyle name="Comma 26 2 5 3" xfId="6541" xr:uid="{89342A07-9769-45F8-84C7-2E0971C92229}"/>
    <cellStyle name="Comma 26 2 5 3 2" xfId="21951" xr:uid="{5B4ED388-8FA5-4A9C-96B3-C9A9FC48F045}"/>
    <cellStyle name="Comma 26 2 5 4" xfId="11684" xr:uid="{B166D8F6-7D3F-4D80-ACE1-A78CA0451832}"/>
    <cellStyle name="Comma 26 2 5 4 2" xfId="27094" xr:uid="{1E131594-4EE2-4788-83AA-EDCA29B4E1EE}"/>
    <cellStyle name="Comma 26 2 5 5" xfId="16825" xr:uid="{313481C2-461B-495F-974F-51CE70AAFF21}"/>
    <cellStyle name="Comma 26 2 6" xfId="2712" xr:uid="{C78DD41B-25AA-4E46-BD18-F00DCF837EF5}"/>
    <cellStyle name="Comma 26 2 6 2" xfId="7838" xr:uid="{43F16077-3B93-455A-9918-7E2B35EE5076}"/>
    <cellStyle name="Comma 26 2 6 2 2" xfId="23248" xr:uid="{862DBF34-7D13-4700-BD00-B8245DD4C0D6}"/>
    <cellStyle name="Comma 26 2 6 3" xfId="12981" xr:uid="{006DB513-BCCA-4AAB-89E4-A3E1E316A709}"/>
    <cellStyle name="Comma 26 2 6 3 2" xfId="28391" xr:uid="{ABD7F572-C4E7-4998-BEE6-861AFDE7949D}"/>
    <cellStyle name="Comma 26 2 6 4" xfId="18122" xr:uid="{1310E3D0-E978-4ED7-8356-FCCC6DE805F1}"/>
    <cellStyle name="Comma 26 2 7" xfId="5290" xr:uid="{34047427-FCA3-4FE8-9A80-B7F48DACE8B9}"/>
    <cellStyle name="Comma 26 2 7 2" xfId="20700" xr:uid="{A8C93207-1B45-4204-917E-44BE47DD565D}"/>
    <cellStyle name="Comma 26 2 8" xfId="10433" xr:uid="{24AF6927-6DCE-43DF-B4B4-D213577BD247}"/>
    <cellStyle name="Comma 26 2 8 2" xfId="25843" xr:uid="{663B8677-53C0-406E-BADA-C56B1F596C0E}"/>
    <cellStyle name="Comma 26 2 9" xfId="15574" xr:uid="{0AA69AFD-C0AB-4A6C-AE67-B02C8C660852}"/>
    <cellStyle name="Comma 26 3" xfId="210" xr:uid="{1558069C-BA6D-4B73-A46A-DC8A991A32FB}"/>
    <cellStyle name="Comma 26 3 2" xfId="507" xr:uid="{2516FA61-9C2B-4DD7-89FF-C57748CE892B}"/>
    <cellStyle name="Comma 26 3 2 2" xfId="1119" xr:uid="{A1EEDAC8-000B-4F82-BB44-8B2F7751DC67}"/>
    <cellStyle name="Comma 26 3 2 2 2" xfId="2371" xr:uid="{00856FDC-3CBC-42FA-837B-2C4198BF9BE5}"/>
    <cellStyle name="Comma 26 3 2 2 2 2" xfId="4939" xr:uid="{F6125293-AAC0-498E-9908-82847AA1F9AB}"/>
    <cellStyle name="Comma 26 3 2 2 2 2 2" xfId="10065" xr:uid="{CD6D353B-2786-4276-B03E-41D8EDB94480}"/>
    <cellStyle name="Comma 26 3 2 2 2 2 2 2" xfId="25475" xr:uid="{6602D22D-9D17-41BF-A7E7-12A4355C2634}"/>
    <cellStyle name="Comma 26 3 2 2 2 2 3" xfId="15208" xr:uid="{1CCA8708-D68F-4A7E-AD43-B9481B4DAFA2}"/>
    <cellStyle name="Comma 26 3 2 2 2 2 3 2" xfId="30618" xr:uid="{4BC8F1A8-DF0E-4ADD-A518-5E15CF07AAF4}"/>
    <cellStyle name="Comma 26 3 2 2 2 2 4" xfId="20349" xr:uid="{2FD99164-C547-48CF-A7DC-C01E6342197E}"/>
    <cellStyle name="Comma 26 3 2 2 2 3" xfId="7517" xr:uid="{9CD2E17C-63C6-4793-AFD5-78F541E18BEC}"/>
    <cellStyle name="Comma 26 3 2 2 2 3 2" xfId="22927" xr:uid="{C46E5737-1E00-4ACC-982E-226B59281CFD}"/>
    <cellStyle name="Comma 26 3 2 2 2 4" xfId="12660" xr:uid="{675684E4-CE2F-4253-8F2D-36CE1A713D10}"/>
    <cellStyle name="Comma 26 3 2 2 2 4 2" xfId="28070" xr:uid="{833D3554-82C6-4863-A9CF-2758C53846C1}"/>
    <cellStyle name="Comma 26 3 2 2 2 5" xfId="17801" xr:uid="{54B38075-317D-45BC-A886-374A495C23A0}"/>
    <cellStyle name="Comma 26 3 2 2 3" xfId="3688" xr:uid="{A3B3B3DD-5B14-4112-AF8A-5505624B9DC6}"/>
    <cellStyle name="Comma 26 3 2 2 3 2" xfId="8814" xr:uid="{AEA0F9A1-A414-4A3A-875E-63EDE91D797F}"/>
    <cellStyle name="Comma 26 3 2 2 3 2 2" xfId="24224" xr:uid="{5F474F4B-DF85-4369-82C2-DB41FF467733}"/>
    <cellStyle name="Comma 26 3 2 2 3 3" xfId="13957" xr:uid="{50297CCD-8E53-4A19-8FF0-C263CC8A7367}"/>
    <cellStyle name="Comma 26 3 2 2 3 3 2" xfId="29367" xr:uid="{8A1B82A4-5FF7-4487-8538-8DED93DCFF34}"/>
    <cellStyle name="Comma 26 3 2 2 3 4" xfId="19098" xr:uid="{B0ABFD5B-EA63-44D0-80C6-6A4A93DAACF8}"/>
    <cellStyle name="Comma 26 3 2 2 4" xfId="6266" xr:uid="{DA195EB7-2003-45D3-BD50-CB08D011573D}"/>
    <cellStyle name="Comma 26 3 2 2 4 2" xfId="21676" xr:uid="{2840F5F1-B1D4-4CA3-BCC9-EBA83EC4719B}"/>
    <cellStyle name="Comma 26 3 2 2 5" xfId="11409" xr:uid="{A00D13D9-8428-4619-BC1B-5E8BD9CD250B}"/>
    <cellStyle name="Comma 26 3 2 2 5 2" xfId="26819" xr:uid="{229FE647-7650-4DFE-B5F8-8BF7AB0F36E6}"/>
    <cellStyle name="Comma 26 3 2 2 6" xfId="16550" xr:uid="{28A3D318-12C5-4AF6-A0F5-687389463F7A}"/>
    <cellStyle name="Comma 26 3 2 3" xfId="1760" xr:uid="{CBD23E6A-DB53-4FE0-A6D1-302D204AD69F}"/>
    <cellStyle name="Comma 26 3 2 3 2" xfId="4328" xr:uid="{BF61313E-2C4B-4D55-B6EB-385A238D8589}"/>
    <cellStyle name="Comma 26 3 2 3 2 2" xfId="9454" xr:uid="{191ED5F2-91DA-4CEB-B9D3-D69EF85C0FF3}"/>
    <cellStyle name="Comma 26 3 2 3 2 2 2" xfId="24864" xr:uid="{433AB2B1-3D01-4C34-8516-6AE861082DB2}"/>
    <cellStyle name="Comma 26 3 2 3 2 3" xfId="14597" xr:uid="{F66D08F0-BECB-4A57-9B76-AC9092BA981C}"/>
    <cellStyle name="Comma 26 3 2 3 2 3 2" xfId="30007" xr:uid="{EB83E8C3-F82F-47C0-A827-8D4EE21882AA}"/>
    <cellStyle name="Comma 26 3 2 3 2 4" xfId="19738" xr:uid="{6DBEE3B6-A070-4067-B6B2-52F1B38B4B16}"/>
    <cellStyle name="Comma 26 3 2 3 3" xfId="6906" xr:uid="{E3B0174B-9DA2-403E-962E-111D648F1B1B}"/>
    <cellStyle name="Comma 26 3 2 3 3 2" xfId="22316" xr:uid="{3170F3D8-4C7B-4E3F-96BB-B98B857306B2}"/>
    <cellStyle name="Comma 26 3 2 3 4" xfId="12049" xr:uid="{226EA28A-4D0C-4478-AC2F-808E78F43FE8}"/>
    <cellStyle name="Comma 26 3 2 3 4 2" xfId="27459" xr:uid="{2B63DFD4-551D-4FFB-860B-D66B141A022F}"/>
    <cellStyle name="Comma 26 3 2 3 5" xfId="17190" xr:uid="{F907CCD3-FDA8-40FC-AEF1-4374CBC79D73}"/>
    <cellStyle name="Comma 26 3 2 4" xfId="3077" xr:uid="{F3D55271-45C9-4597-89FA-171AAA77C47F}"/>
    <cellStyle name="Comma 26 3 2 4 2" xfId="8203" xr:uid="{19E50D85-DFE3-4C7F-9DD4-792E4B69D664}"/>
    <cellStyle name="Comma 26 3 2 4 2 2" xfId="23613" xr:uid="{AA8171D6-FB38-4B53-A64B-7F31E1471D81}"/>
    <cellStyle name="Comma 26 3 2 4 3" xfId="13346" xr:uid="{8404E25B-6972-4542-84D5-5D5D6F89F8C8}"/>
    <cellStyle name="Comma 26 3 2 4 3 2" xfId="28756" xr:uid="{84E2DA8C-2465-4329-9C13-3A00837D345C}"/>
    <cellStyle name="Comma 26 3 2 4 4" xfId="18487" xr:uid="{443449FE-2E3A-42AF-9270-F991C4BDC14B}"/>
    <cellStyle name="Comma 26 3 2 5" xfId="5655" xr:uid="{9F8886FA-C982-4762-B83E-8B1E44F4BFD7}"/>
    <cellStyle name="Comma 26 3 2 5 2" xfId="21065" xr:uid="{EB1492D4-C6C8-4150-B375-F8E49895774E}"/>
    <cellStyle name="Comma 26 3 2 6" xfId="10798" xr:uid="{9E18F6B7-42ED-43E6-BEA1-5985CAD1792F}"/>
    <cellStyle name="Comma 26 3 2 6 2" xfId="26208" xr:uid="{A831C539-0470-4B47-BC28-23F6CD713E5E}"/>
    <cellStyle name="Comma 26 3 2 7" xfId="15939" xr:uid="{37B5193C-CBD7-49B7-8002-624D95A6C104}"/>
    <cellStyle name="Comma 26 3 3" xfId="824" xr:uid="{9D1915B9-F73C-4359-A02F-7B960F7C2A82}"/>
    <cellStyle name="Comma 26 3 3 2" xfId="2076" xr:uid="{1E7A2997-E63B-4464-8ED4-54B848EC12FF}"/>
    <cellStyle name="Comma 26 3 3 2 2" xfId="4644" xr:uid="{13CFA04E-0AD3-4375-9CF5-CCC54E2CF820}"/>
    <cellStyle name="Comma 26 3 3 2 2 2" xfId="9770" xr:uid="{F995D864-CDE4-4A0B-92B7-7BBEB0B52654}"/>
    <cellStyle name="Comma 26 3 3 2 2 2 2" xfId="25180" xr:uid="{EAA56EC1-C5A3-418E-AA1F-1DBEA40FFFCA}"/>
    <cellStyle name="Comma 26 3 3 2 2 3" xfId="14913" xr:uid="{F1CBB933-963F-4A69-AC18-D77925A636A4}"/>
    <cellStyle name="Comma 26 3 3 2 2 3 2" xfId="30323" xr:uid="{380C8086-C754-440E-BC0D-A6848AB184E2}"/>
    <cellStyle name="Comma 26 3 3 2 2 4" xfId="20054" xr:uid="{D03D2D43-7EAF-40A5-AF44-6F29FE1A2FE0}"/>
    <cellStyle name="Comma 26 3 3 2 3" xfId="7222" xr:uid="{C57205CA-A19D-40FE-A29E-F9608463CCD6}"/>
    <cellStyle name="Comma 26 3 3 2 3 2" xfId="22632" xr:uid="{523CACEA-2144-4BBA-895F-DC82F1945DF3}"/>
    <cellStyle name="Comma 26 3 3 2 4" xfId="12365" xr:uid="{4E927C97-5A7F-4D0C-B8F1-5214C6C1B762}"/>
    <cellStyle name="Comma 26 3 3 2 4 2" xfId="27775" xr:uid="{191E0FC7-1213-4497-B533-31DFF2766D4D}"/>
    <cellStyle name="Comma 26 3 3 2 5" xfId="17506" xr:uid="{2F4D1839-130A-4AE6-8E69-D8D3779B605D}"/>
    <cellStyle name="Comma 26 3 3 3" xfId="3393" xr:uid="{C7E8B541-7724-4E98-8C42-7ABFBFEDF902}"/>
    <cellStyle name="Comma 26 3 3 3 2" xfId="8519" xr:uid="{9C889433-6F19-4300-BEFF-FEE661A07B50}"/>
    <cellStyle name="Comma 26 3 3 3 2 2" xfId="23929" xr:uid="{A79E8899-3553-4A13-A1CB-FD03B1590770}"/>
    <cellStyle name="Comma 26 3 3 3 3" xfId="13662" xr:uid="{DF016616-9BA3-45CB-A43D-9F58A32D082F}"/>
    <cellStyle name="Comma 26 3 3 3 3 2" xfId="29072" xr:uid="{F3C531E2-5EDF-4677-BE9A-F86340EAE737}"/>
    <cellStyle name="Comma 26 3 3 3 4" xfId="18803" xr:uid="{FC07345A-3DC1-4E93-A425-29BED05DDBB3}"/>
    <cellStyle name="Comma 26 3 3 4" xfId="5971" xr:uid="{9A3123A2-4CFE-4CFD-9D32-731DE1E30556}"/>
    <cellStyle name="Comma 26 3 3 4 2" xfId="21381" xr:uid="{000F25F9-3080-4084-9603-DBF6E3B91056}"/>
    <cellStyle name="Comma 26 3 3 5" xfId="11114" xr:uid="{EA170967-474F-49AF-85F3-AAAADEEEC29F}"/>
    <cellStyle name="Comma 26 3 3 5 2" xfId="26524" xr:uid="{845B7334-C67C-43DE-9A0D-95A34EE368C6}"/>
    <cellStyle name="Comma 26 3 3 6" xfId="16255" xr:uid="{070D3751-116C-4871-9A4A-0983693BB00A}"/>
    <cellStyle name="Comma 26 3 4" xfId="1465" xr:uid="{23EFC904-52EF-4F32-BB09-0C2EFB9777D3}"/>
    <cellStyle name="Comma 26 3 4 2" xfId="4033" xr:uid="{245B15FD-9F74-4113-A584-AE7F03C4ECEF}"/>
    <cellStyle name="Comma 26 3 4 2 2" xfId="9159" xr:uid="{0FB26FC6-459F-4A74-9EAD-8A6C9C4E31FD}"/>
    <cellStyle name="Comma 26 3 4 2 2 2" xfId="24569" xr:uid="{E049DF4F-858A-49A3-BB5B-22734169C213}"/>
    <cellStyle name="Comma 26 3 4 2 3" xfId="14302" xr:uid="{C423F69F-BAF7-46E6-B654-EA12EA01EB76}"/>
    <cellStyle name="Comma 26 3 4 2 3 2" xfId="29712" xr:uid="{F05EBE3D-ED00-4A04-85BF-295B7D728347}"/>
    <cellStyle name="Comma 26 3 4 2 4" xfId="19443" xr:uid="{9DCD043B-EE9F-49C0-839E-24AF2F8F56E9}"/>
    <cellStyle name="Comma 26 3 4 3" xfId="6611" xr:uid="{4008D0AF-7785-4031-8855-727B6E1A0ABE}"/>
    <cellStyle name="Comma 26 3 4 3 2" xfId="22021" xr:uid="{45372F7D-8DFB-48C0-BE18-F1E87A5346FA}"/>
    <cellStyle name="Comma 26 3 4 4" xfId="11754" xr:uid="{254E5B1B-6E4F-4892-AA20-9110EFAA060F}"/>
    <cellStyle name="Comma 26 3 4 4 2" xfId="27164" xr:uid="{D9DFEDD6-37E5-47AD-9AA6-B6B2C9C2CE31}"/>
    <cellStyle name="Comma 26 3 4 5" xfId="16895" xr:uid="{845EBAFF-CFE8-452B-948D-7E54D94CEEA2}"/>
    <cellStyle name="Comma 26 3 5" xfId="2782" xr:uid="{0E290481-59AB-40C2-A57C-AACCF962A1F1}"/>
    <cellStyle name="Comma 26 3 5 2" xfId="7908" xr:uid="{E3899885-0848-4C82-A402-7E23E9069739}"/>
    <cellStyle name="Comma 26 3 5 2 2" xfId="23318" xr:uid="{6FC81BB0-98B5-426C-B081-2ED7E6715E15}"/>
    <cellStyle name="Comma 26 3 5 3" xfId="13051" xr:uid="{C0F3177F-B137-4D13-A1A2-D4995EEBD12B}"/>
    <cellStyle name="Comma 26 3 5 3 2" xfId="28461" xr:uid="{F8C2AE44-D8F1-4073-87C9-242E205707E6}"/>
    <cellStyle name="Comma 26 3 5 4" xfId="18192" xr:uid="{7237CC76-3399-4062-B547-35D1C916CE25}"/>
    <cellStyle name="Comma 26 3 6" xfId="5360" xr:uid="{2AE9C6A7-8F11-41D1-A18E-700A55DF59B7}"/>
    <cellStyle name="Comma 26 3 6 2" xfId="20770" xr:uid="{A7A6CEB3-2CAD-4070-B0FB-D755355BC475}"/>
    <cellStyle name="Comma 26 3 7" xfId="10503" xr:uid="{B301EC7A-C39E-4141-AC8D-517AC5C5CFF7}"/>
    <cellStyle name="Comma 26 3 7 2" xfId="25913" xr:uid="{3D6A8AE3-3988-4869-96E5-BF3FC7665CC4}"/>
    <cellStyle name="Comma 26 3 8" xfId="15644" xr:uid="{27F35EFC-AA96-4C81-BDB9-6B656FCABFA0}"/>
    <cellStyle name="Comma 26 4" xfId="365" xr:uid="{1F044636-0C99-49C8-B160-B11F37498E5E}"/>
    <cellStyle name="Comma 26 4 2" xfId="977" xr:uid="{FFDB1750-EAB9-494D-9AEC-2399C686E1E6}"/>
    <cellStyle name="Comma 26 4 2 2" xfId="2229" xr:uid="{91E9DD95-5D4F-489C-896E-06E666FA35A4}"/>
    <cellStyle name="Comma 26 4 2 2 2" xfId="4797" xr:uid="{BF3844B6-1276-4557-87E6-B984B3F9933B}"/>
    <cellStyle name="Comma 26 4 2 2 2 2" xfId="9923" xr:uid="{56F683FD-DD90-4B41-9634-28EAB721DC45}"/>
    <cellStyle name="Comma 26 4 2 2 2 2 2" xfId="25333" xr:uid="{F9A12FA0-39B9-4551-8F27-81EEC62E2CD9}"/>
    <cellStyle name="Comma 26 4 2 2 2 3" xfId="15066" xr:uid="{3EE6AB1E-F044-412C-AF82-92E75D65CED2}"/>
    <cellStyle name="Comma 26 4 2 2 2 3 2" xfId="30476" xr:uid="{B42A6132-0B89-46BA-AAF1-EDEDE1860D24}"/>
    <cellStyle name="Comma 26 4 2 2 2 4" xfId="20207" xr:uid="{A5A171C6-33E4-41C0-89F1-9B57E4888D1D}"/>
    <cellStyle name="Comma 26 4 2 2 3" xfId="7375" xr:uid="{ADBA9202-8805-4F81-8EDD-607110DEE8D3}"/>
    <cellStyle name="Comma 26 4 2 2 3 2" xfId="22785" xr:uid="{5ED62BEB-40E7-448E-86BB-5D14357B69C7}"/>
    <cellStyle name="Comma 26 4 2 2 4" xfId="12518" xr:uid="{521EE849-4ED2-4481-A775-65F3B6529F51}"/>
    <cellStyle name="Comma 26 4 2 2 4 2" xfId="27928" xr:uid="{61DC4698-C6DA-422C-970A-D2BA59FFB179}"/>
    <cellStyle name="Comma 26 4 2 2 5" xfId="17659" xr:uid="{C094E560-7DDC-4DE2-8C2D-EB639D3D2218}"/>
    <cellStyle name="Comma 26 4 2 3" xfId="3546" xr:uid="{C4FF4F5A-A9D9-4871-BA50-EF484AA4F5E0}"/>
    <cellStyle name="Comma 26 4 2 3 2" xfId="8672" xr:uid="{CE29A243-A613-474F-AC0B-19D314A2FF4E}"/>
    <cellStyle name="Comma 26 4 2 3 2 2" xfId="24082" xr:uid="{ADD755E4-B2CA-4407-B961-F108118773EB}"/>
    <cellStyle name="Comma 26 4 2 3 3" xfId="13815" xr:uid="{6CEFC134-00E6-4239-82DA-436B762A25C1}"/>
    <cellStyle name="Comma 26 4 2 3 3 2" xfId="29225" xr:uid="{0A426242-2E00-4F9C-BF89-03D7D6B85678}"/>
    <cellStyle name="Comma 26 4 2 3 4" xfId="18956" xr:uid="{886270C9-4E40-450D-9DB4-BDEDF5E7EF65}"/>
    <cellStyle name="Comma 26 4 2 4" xfId="6124" xr:uid="{C9C8F0A0-FA23-407C-8935-486C85E1DEC5}"/>
    <cellStyle name="Comma 26 4 2 4 2" xfId="21534" xr:uid="{91B40965-4B0E-4F4F-9332-587B32804B6F}"/>
    <cellStyle name="Comma 26 4 2 5" xfId="11267" xr:uid="{D1AE2C67-AD88-4C86-A70D-998B8E19D2F4}"/>
    <cellStyle name="Comma 26 4 2 5 2" xfId="26677" xr:uid="{1CE20718-A74C-4A61-9E31-51B41612F16C}"/>
    <cellStyle name="Comma 26 4 2 6" xfId="16408" xr:uid="{996FC06D-C597-4F7A-8290-1F1F83EA6952}"/>
    <cellStyle name="Comma 26 4 3" xfId="1618" xr:uid="{CEC1904A-9ABC-40CE-9E0A-CFDC4F8D2A87}"/>
    <cellStyle name="Comma 26 4 3 2" xfId="4186" xr:uid="{492EBF21-9A8A-4371-B511-6F45F8A95F46}"/>
    <cellStyle name="Comma 26 4 3 2 2" xfId="9312" xr:uid="{1894A5A9-52C2-4496-865D-34C93745E31A}"/>
    <cellStyle name="Comma 26 4 3 2 2 2" xfId="24722" xr:uid="{DFC2619C-B41D-440D-BE5A-45BE96C3BF8C}"/>
    <cellStyle name="Comma 26 4 3 2 3" xfId="14455" xr:uid="{95824B5C-94BA-4E7D-B288-58145D2C0D28}"/>
    <cellStyle name="Comma 26 4 3 2 3 2" xfId="29865" xr:uid="{81E151E3-F5F0-42CF-9FBE-EFAE958E0A3C}"/>
    <cellStyle name="Comma 26 4 3 2 4" xfId="19596" xr:uid="{F6774584-0028-4A09-86A3-DA4D5F36D6BA}"/>
    <cellStyle name="Comma 26 4 3 3" xfId="6764" xr:uid="{C5279E7B-B4D3-4C8D-B51C-5291B0681151}"/>
    <cellStyle name="Comma 26 4 3 3 2" xfId="22174" xr:uid="{E89F3A18-4D34-4E88-B907-1314174CD136}"/>
    <cellStyle name="Comma 26 4 3 4" xfId="11907" xr:uid="{C34C068B-FC5B-4106-8C60-E1BD45FFC7E8}"/>
    <cellStyle name="Comma 26 4 3 4 2" xfId="27317" xr:uid="{E0F331D8-CE6C-4252-8AF7-A1D71E304FC1}"/>
    <cellStyle name="Comma 26 4 3 5" xfId="17048" xr:uid="{C3D5253D-1B67-4C70-A97F-507BD146A544}"/>
    <cellStyle name="Comma 26 4 4" xfId="2935" xr:uid="{D7E0FFAF-E906-49B1-9AF4-4A96E44166D5}"/>
    <cellStyle name="Comma 26 4 4 2" xfId="8061" xr:uid="{C8E0D72A-2B5D-4964-B57D-0ACEA6F4015A}"/>
    <cellStyle name="Comma 26 4 4 2 2" xfId="23471" xr:uid="{62EB2F72-7ED3-4316-B082-E90CDF0AE90A}"/>
    <cellStyle name="Comma 26 4 4 3" xfId="13204" xr:uid="{7173DBC7-0144-418F-B86A-322E84E22111}"/>
    <cellStyle name="Comma 26 4 4 3 2" xfId="28614" xr:uid="{66C4210A-6829-4DC7-8F6E-9644D6C1208E}"/>
    <cellStyle name="Comma 26 4 4 4" xfId="18345" xr:uid="{7303BBB5-97F4-4A9A-BAE2-337B71BDFF5A}"/>
    <cellStyle name="Comma 26 4 5" xfId="5513" xr:uid="{56FFE575-415F-43F6-B56A-16F4670A47CD}"/>
    <cellStyle name="Comma 26 4 5 2" xfId="20923" xr:uid="{A343B728-810C-4D08-A536-510B9C854E05}"/>
    <cellStyle name="Comma 26 4 6" xfId="10656" xr:uid="{A0968951-190A-42BB-9EEC-CAEB52AD5881}"/>
    <cellStyle name="Comma 26 4 6 2" xfId="26066" xr:uid="{BF7846FB-A3DC-432E-8C60-8644080302EF}"/>
    <cellStyle name="Comma 26 4 7" xfId="15797" xr:uid="{540A7976-F8BE-40CA-9379-5565DE364777}"/>
    <cellStyle name="Comma 26 5" xfId="682" xr:uid="{E4DBE701-2811-4113-A873-802D8B4FBC2F}"/>
    <cellStyle name="Comma 26 5 2" xfId="1934" xr:uid="{7E20934D-6E15-4E89-8327-3ED46955EE0E}"/>
    <cellStyle name="Comma 26 5 2 2" xfId="4502" xr:uid="{C8999857-F8F9-4380-89C4-502B3469820B}"/>
    <cellStyle name="Comma 26 5 2 2 2" xfId="9628" xr:uid="{BE3E5BBA-26FC-483C-B542-8B890FA42205}"/>
    <cellStyle name="Comma 26 5 2 2 2 2" xfId="25038" xr:uid="{AEA0E62D-8D33-4B96-81D4-0DD51CD44980}"/>
    <cellStyle name="Comma 26 5 2 2 3" xfId="14771" xr:uid="{DD57A061-445E-43DA-94E7-B5190CFB683A}"/>
    <cellStyle name="Comma 26 5 2 2 3 2" xfId="30181" xr:uid="{7B9DF061-C354-4336-B93C-DCE72618A0CD}"/>
    <cellStyle name="Comma 26 5 2 2 4" xfId="19912" xr:uid="{66615982-01D1-4F0F-9020-9BBB6F56451B}"/>
    <cellStyle name="Comma 26 5 2 3" xfId="7080" xr:uid="{6DC110A9-29C2-4250-AEA8-FA3CE4BAE64F}"/>
    <cellStyle name="Comma 26 5 2 3 2" xfId="22490" xr:uid="{F972F57F-777E-40F3-BCC1-5A7FF5BED905}"/>
    <cellStyle name="Comma 26 5 2 4" xfId="12223" xr:uid="{4C6DE773-7920-4A75-8EC5-C51B8B24A949}"/>
    <cellStyle name="Comma 26 5 2 4 2" xfId="27633" xr:uid="{FFC19A77-594A-4AC8-A802-1A7E4763BDFA}"/>
    <cellStyle name="Comma 26 5 2 5" xfId="17364" xr:uid="{73DA8140-4BF1-4D72-8EE2-90A9F09A029B}"/>
    <cellStyle name="Comma 26 5 3" xfId="3251" xr:uid="{4E6470CD-FCA6-494B-9E00-7F211DB31307}"/>
    <cellStyle name="Comma 26 5 3 2" xfId="8377" xr:uid="{C2D78A17-02CA-4AB5-AE68-22F1C5CA02FB}"/>
    <cellStyle name="Comma 26 5 3 2 2" xfId="23787" xr:uid="{0AEE5641-F178-40C1-A13F-7FFD8F189A9E}"/>
    <cellStyle name="Comma 26 5 3 3" xfId="13520" xr:uid="{47AF2621-DBFD-43EF-AC43-ED686FB56A52}"/>
    <cellStyle name="Comma 26 5 3 3 2" xfId="28930" xr:uid="{91E93838-5D79-4ACF-8392-1A6498715796}"/>
    <cellStyle name="Comma 26 5 3 4" xfId="18661" xr:uid="{ACAB662A-DAF3-40A4-909D-7EEF1307E87C}"/>
    <cellStyle name="Comma 26 5 4" xfId="5829" xr:uid="{0CEB41A0-92DB-4727-975B-B807F9DD0FC8}"/>
    <cellStyle name="Comma 26 5 4 2" xfId="21239" xr:uid="{E49B88E2-4845-40B9-95E0-6ABB92E42A01}"/>
    <cellStyle name="Comma 26 5 5" xfId="10972" xr:uid="{FE40FAC7-F74C-47E2-93CF-7092F67E66AB}"/>
    <cellStyle name="Comma 26 5 5 2" xfId="26382" xr:uid="{049E3077-9E0A-49AB-B7F2-419241BBFB40}"/>
    <cellStyle name="Comma 26 5 6" xfId="16113" xr:uid="{1900013C-3803-48C2-BE27-4C37CA98215C}"/>
    <cellStyle name="Comma 26 6" xfId="1323" xr:uid="{B302AB75-FEE2-4969-964C-0C0F0E9C9FFA}"/>
    <cellStyle name="Comma 26 6 2" xfId="3891" xr:uid="{30BFA5BD-E3A5-43D0-B470-B59174B66453}"/>
    <cellStyle name="Comma 26 6 2 2" xfId="9017" xr:uid="{66D1F2CC-CC7A-44A9-8C0C-8B718CEBBC6F}"/>
    <cellStyle name="Comma 26 6 2 2 2" xfId="24427" xr:uid="{7412B116-9718-4888-82DE-11B94ABCA72E}"/>
    <cellStyle name="Comma 26 6 2 3" xfId="14160" xr:uid="{1B3CFC36-CE53-4BCF-BF7B-3C16C75678A5}"/>
    <cellStyle name="Comma 26 6 2 3 2" xfId="29570" xr:uid="{E827D202-7C7C-4A8F-BEC2-BE67ADEBD233}"/>
    <cellStyle name="Comma 26 6 2 4" xfId="19301" xr:uid="{BB274A67-8172-4751-9592-C3B7EE23390C}"/>
    <cellStyle name="Comma 26 6 3" xfId="6469" xr:uid="{27C35BEE-2B46-4CB0-9668-31C58DED5122}"/>
    <cellStyle name="Comma 26 6 3 2" xfId="21879" xr:uid="{8E92044D-677C-4F17-8531-8D9C70D3FD53}"/>
    <cellStyle name="Comma 26 6 4" xfId="11612" xr:uid="{97BD7EF0-8A9A-4E97-8759-FE8D4EE1CC0D}"/>
    <cellStyle name="Comma 26 6 4 2" xfId="27022" xr:uid="{6CFF4263-2F18-44F1-8FD4-9C3273C0F21F}"/>
    <cellStyle name="Comma 26 6 5" xfId="16753" xr:uid="{7E39DD08-CBBC-4706-B322-67920B212231}"/>
    <cellStyle name="Comma 26 7" xfId="2641" xr:uid="{716BE877-BD00-47DE-B646-6323D04829A7}"/>
    <cellStyle name="Comma 26 7 2" xfId="7767" xr:uid="{2981341E-86A3-4F62-8124-4930932F4763}"/>
    <cellStyle name="Comma 26 7 2 2" xfId="23177" xr:uid="{6838DF9C-AF9C-4595-B736-2FDE7EB0476B}"/>
    <cellStyle name="Comma 26 7 3" xfId="12910" xr:uid="{48E8E87B-F66E-4228-A5C0-86C366E177D9}"/>
    <cellStyle name="Comma 26 7 3 2" xfId="28320" xr:uid="{146FF72F-0CA0-479F-AFB9-0CA282817962}"/>
    <cellStyle name="Comma 26 7 4" xfId="18051" xr:uid="{95A996FA-8364-4A1C-811F-30EE8A0112E9}"/>
    <cellStyle name="Comma 26 8" xfId="5219" xr:uid="{821830FE-8CF7-4A9B-925F-883A777568F2}"/>
    <cellStyle name="Comma 26 8 2" xfId="20629" xr:uid="{30A13C75-373B-4051-80B8-1F78AB173373}"/>
    <cellStyle name="Comma 26 9" xfId="10362" xr:uid="{26A3B290-A89F-4502-819F-5461CC896734}"/>
    <cellStyle name="Comma 26 9 2" xfId="25772" xr:uid="{474B611D-2EF4-4C98-99FC-F726E113A3E0}"/>
    <cellStyle name="Comma 27" xfId="62" xr:uid="{2537D875-3D33-445A-93A7-A336E57BC92E}"/>
    <cellStyle name="Comma 27 10" xfId="15504" xr:uid="{2C6DBD8F-72B5-4197-8C14-774384B6CC92}"/>
    <cellStyle name="Comma 27 2" xfId="141" xr:uid="{7AFE8C7E-FB39-469C-AD07-825AF6EC2891}"/>
    <cellStyle name="Comma 27 2 2" xfId="284" xr:uid="{6CC00096-F12D-4345-8C0A-7BA2D5A92DA3}"/>
    <cellStyle name="Comma 27 2 2 2" xfId="580" xr:uid="{3A076E22-9E44-481E-99E5-3790C5057592}"/>
    <cellStyle name="Comma 27 2 2 2 2" xfId="1192" xr:uid="{2CA0C1B5-30BB-4D37-B438-86E66C25A7C5}"/>
    <cellStyle name="Comma 27 2 2 2 2 2" xfId="2444" xr:uid="{A5BC2E2C-8688-4234-B75B-64387DB2EA95}"/>
    <cellStyle name="Comma 27 2 2 2 2 2 2" xfId="5012" xr:uid="{068D58F8-8AD7-4D58-A580-390553D92CA4}"/>
    <cellStyle name="Comma 27 2 2 2 2 2 2 2" xfId="10138" xr:uid="{15D814D1-2551-441D-9FD3-C15C91384366}"/>
    <cellStyle name="Comma 27 2 2 2 2 2 2 2 2" xfId="25548" xr:uid="{1FAE7AA3-6CCD-40C9-9B8B-6E096119C847}"/>
    <cellStyle name="Comma 27 2 2 2 2 2 2 3" xfId="15281" xr:uid="{4FCFE860-72F2-4881-B4A2-47F2011CD7F2}"/>
    <cellStyle name="Comma 27 2 2 2 2 2 2 3 2" xfId="30691" xr:uid="{ADACDF16-4250-46E2-A9CC-48583F4234B0}"/>
    <cellStyle name="Comma 27 2 2 2 2 2 2 4" xfId="20422" xr:uid="{F1C0AD30-32E1-4769-8864-7D660BBDCE99}"/>
    <cellStyle name="Comma 27 2 2 2 2 2 3" xfId="7590" xr:uid="{D31E1941-0BA1-442E-8149-2B451BBD6E8C}"/>
    <cellStyle name="Comma 27 2 2 2 2 2 3 2" xfId="23000" xr:uid="{D6325945-1399-4AAC-AAC1-FECC3A603259}"/>
    <cellStyle name="Comma 27 2 2 2 2 2 4" xfId="12733" xr:uid="{2D24343A-0DFC-4531-BF84-B0055FD96755}"/>
    <cellStyle name="Comma 27 2 2 2 2 2 4 2" xfId="28143" xr:uid="{17C32923-D7F8-444C-93DA-9E56595354CD}"/>
    <cellStyle name="Comma 27 2 2 2 2 2 5" xfId="17874" xr:uid="{18FF1F49-18B5-451B-9E19-18A256B2C566}"/>
    <cellStyle name="Comma 27 2 2 2 2 3" xfId="3761" xr:uid="{DB0AEDDA-2AF5-431F-BB70-B72F21D14D06}"/>
    <cellStyle name="Comma 27 2 2 2 2 3 2" xfId="8887" xr:uid="{6A4CE2BB-F341-4463-BE56-DF9BCF04821E}"/>
    <cellStyle name="Comma 27 2 2 2 2 3 2 2" xfId="24297" xr:uid="{6F682880-E3F1-4140-943A-5043D86CA3EE}"/>
    <cellStyle name="Comma 27 2 2 2 2 3 3" xfId="14030" xr:uid="{5500FCCF-795C-412A-BD6A-B3F06354398C}"/>
    <cellStyle name="Comma 27 2 2 2 2 3 3 2" xfId="29440" xr:uid="{33DACFD3-3F6A-441A-8376-37B45008CF40}"/>
    <cellStyle name="Comma 27 2 2 2 2 3 4" xfId="19171" xr:uid="{24936AAD-93B0-453E-9926-2869742AB276}"/>
    <cellStyle name="Comma 27 2 2 2 2 4" xfId="6339" xr:uid="{8DD86744-8F14-4C99-9451-86FB0594E0AC}"/>
    <cellStyle name="Comma 27 2 2 2 2 4 2" xfId="21749" xr:uid="{22CE0F48-0729-4E9D-80C2-626D49D43D92}"/>
    <cellStyle name="Comma 27 2 2 2 2 5" xfId="11482" xr:uid="{F438CAD9-A6D8-4A0E-947D-6F08C0479E4F}"/>
    <cellStyle name="Comma 27 2 2 2 2 5 2" xfId="26892" xr:uid="{A3F54822-F854-4405-90E1-F0B466B08D2D}"/>
    <cellStyle name="Comma 27 2 2 2 2 6" xfId="16623" xr:uid="{5DA7D7B2-76A0-40BF-BFD2-9A8237AFEE4C}"/>
    <cellStyle name="Comma 27 2 2 2 3" xfId="1833" xr:uid="{000DE435-CDAC-402C-BC93-48E88A8B3B31}"/>
    <cellStyle name="Comma 27 2 2 2 3 2" xfId="4401" xr:uid="{DA90E81A-6647-4139-BD5F-38B0DCA43627}"/>
    <cellStyle name="Comma 27 2 2 2 3 2 2" xfId="9527" xr:uid="{D2A53EEB-FDB8-4E69-9F63-B6F9C13C2C10}"/>
    <cellStyle name="Comma 27 2 2 2 3 2 2 2" xfId="24937" xr:uid="{5E78717F-0288-484A-8BEF-053CA838CF8C}"/>
    <cellStyle name="Comma 27 2 2 2 3 2 3" xfId="14670" xr:uid="{D87C0C9A-5840-448F-A31F-E1AA56D72F36}"/>
    <cellStyle name="Comma 27 2 2 2 3 2 3 2" xfId="30080" xr:uid="{4C8CCA9F-48CC-4C4A-A8EC-791362114434}"/>
    <cellStyle name="Comma 27 2 2 2 3 2 4" xfId="19811" xr:uid="{17361E45-B12B-449C-9972-F6FE6472FA08}"/>
    <cellStyle name="Comma 27 2 2 2 3 3" xfId="6979" xr:uid="{6A580B65-B9E9-4C8B-886F-005F8C137945}"/>
    <cellStyle name="Comma 27 2 2 2 3 3 2" xfId="22389" xr:uid="{5439BBEC-48FD-40CA-9926-F41630000F08}"/>
    <cellStyle name="Comma 27 2 2 2 3 4" xfId="12122" xr:uid="{A7106443-68B8-4321-AE72-DB751B9B5F5B}"/>
    <cellStyle name="Comma 27 2 2 2 3 4 2" xfId="27532" xr:uid="{89EB86C0-BC6D-4978-B240-26A11B76CC5F}"/>
    <cellStyle name="Comma 27 2 2 2 3 5" xfId="17263" xr:uid="{1B6D38C5-D3E8-4078-940B-529440B75DA4}"/>
    <cellStyle name="Comma 27 2 2 2 4" xfId="3150" xr:uid="{CD28B435-644C-49C4-A0B2-2195ACE5636B}"/>
    <cellStyle name="Comma 27 2 2 2 4 2" xfId="8276" xr:uid="{FDDEC07B-A8EB-4180-9301-5A802FFBBF34}"/>
    <cellStyle name="Comma 27 2 2 2 4 2 2" xfId="23686" xr:uid="{2A7C198E-A14A-4051-AFF5-C4661EE26B53}"/>
    <cellStyle name="Comma 27 2 2 2 4 3" xfId="13419" xr:uid="{BA60AD09-4F64-4589-AE74-E9FD447C03BC}"/>
    <cellStyle name="Comma 27 2 2 2 4 3 2" xfId="28829" xr:uid="{65085787-A857-4940-A700-8CB539C53795}"/>
    <cellStyle name="Comma 27 2 2 2 4 4" xfId="18560" xr:uid="{C87DA7CC-BA8B-47FE-9B6E-FF2A6E2EE806}"/>
    <cellStyle name="Comma 27 2 2 2 5" xfId="5728" xr:uid="{9E1AE900-59E8-4861-A497-CE3B7FD95758}"/>
    <cellStyle name="Comma 27 2 2 2 5 2" xfId="21138" xr:uid="{896C3879-41A8-4F15-B1AC-BC6F35B22801}"/>
    <cellStyle name="Comma 27 2 2 2 6" xfId="10871" xr:uid="{60779B2D-2F76-4B23-9A54-01E9F1038FD2}"/>
    <cellStyle name="Comma 27 2 2 2 6 2" xfId="26281" xr:uid="{C7D1479C-9F45-4A7F-AA70-02147F90DA54}"/>
    <cellStyle name="Comma 27 2 2 2 7" xfId="16012" xr:uid="{012411E9-7436-4AEC-93A4-3F3E255018DD}"/>
    <cellStyle name="Comma 27 2 2 3" xfId="897" xr:uid="{D0BB3E2B-A3F9-48BD-A0F6-7B8F3E3D3261}"/>
    <cellStyle name="Comma 27 2 2 3 2" xfId="2149" xr:uid="{316BAFB7-A194-418B-9F36-2349C863FC7E}"/>
    <cellStyle name="Comma 27 2 2 3 2 2" xfId="4717" xr:uid="{762C4FCB-C472-404F-B273-BAF5D2041957}"/>
    <cellStyle name="Comma 27 2 2 3 2 2 2" xfId="9843" xr:uid="{695C8DA9-6F8B-45B5-8C7E-B63A3E713852}"/>
    <cellStyle name="Comma 27 2 2 3 2 2 2 2" xfId="25253" xr:uid="{869AF95C-AAD7-4A96-A395-8DF5D90EAE03}"/>
    <cellStyle name="Comma 27 2 2 3 2 2 3" xfId="14986" xr:uid="{B085FBA0-EAE3-478E-B279-AD57316DCE03}"/>
    <cellStyle name="Comma 27 2 2 3 2 2 3 2" xfId="30396" xr:uid="{6B2DFC53-6EF9-43A8-A241-7C1C9FF8F8FB}"/>
    <cellStyle name="Comma 27 2 2 3 2 2 4" xfId="20127" xr:uid="{FF86BF90-AB06-40B8-80DF-EE918E986E32}"/>
    <cellStyle name="Comma 27 2 2 3 2 3" xfId="7295" xr:uid="{3CEFE903-4769-4403-B35A-A4D4798CF61D}"/>
    <cellStyle name="Comma 27 2 2 3 2 3 2" xfId="22705" xr:uid="{6D2ED9BF-FA1E-4B8F-9967-B580D90DAF75}"/>
    <cellStyle name="Comma 27 2 2 3 2 4" xfId="12438" xr:uid="{B185BC35-5B55-4B1C-9938-76AE75058C16}"/>
    <cellStyle name="Comma 27 2 2 3 2 4 2" xfId="27848" xr:uid="{F37EDF17-A317-4472-B7BA-F13146328C42}"/>
    <cellStyle name="Comma 27 2 2 3 2 5" xfId="17579" xr:uid="{B9271EFB-6C01-4B96-B185-160EA3085AD3}"/>
    <cellStyle name="Comma 27 2 2 3 3" xfId="3466" xr:uid="{1387254C-11D7-486C-AC44-1AE882E0BAE6}"/>
    <cellStyle name="Comma 27 2 2 3 3 2" xfId="8592" xr:uid="{666E3D29-269E-4055-8A80-FFDDDDCB5BCC}"/>
    <cellStyle name="Comma 27 2 2 3 3 2 2" xfId="24002" xr:uid="{F988F1B8-0A4F-4C2A-8D1E-9A45D1FAE0A4}"/>
    <cellStyle name="Comma 27 2 2 3 3 3" xfId="13735" xr:uid="{53E37DAC-DE99-4966-A5C4-1F9FAC3B7DBA}"/>
    <cellStyle name="Comma 27 2 2 3 3 3 2" xfId="29145" xr:uid="{7944812B-E544-4791-AD8B-2184D5349723}"/>
    <cellStyle name="Comma 27 2 2 3 3 4" xfId="18876" xr:uid="{B74B9554-D5CA-41AE-A66F-37840188562A}"/>
    <cellStyle name="Comma 27 2 2 3 4" xfId="6044" xr:uid="{7231BF12-A754-47C3-8E55-97B5A0596CC9}"/>
    <cellStyle name="Comma 27 2 2 3 4 2" xfId="21454" xr:uid="{A8CCB6B7-EFC4-4231-8BE6-5B384FE11DD9}"/>
    <cellStyle name="Comma 27 2 2 3 5" xfId="11187" xr:uid="{6ECF0D83-0257-4440-9FF1-E6A3510ABAC6}"/>
    <cellStyle name="Comma 27 2 2 3 5 2" xfId="26597" xr:uid="{5F9BBED8-E2D3-4E39-A243-48E99B8CC8AA}"/>
    <cellStyle name="Comma 27 2 2 3 6" xfId="16328" xr:uid="{F176DA05-CCB0-40DD-99EB-13DE5BAB9ED4}"/>
    <cellStyle name="Comma 27 2 2 4" xfId="1538" xr:uid="{6A1871E8-9F10-4657-B22A-AD64772863F3}"/>
    <cellStyle name="Comma 27 2 2 4 2" xfId="4106" xr:uid="{C0BF93BE-4F03-4074-B07D-CD53ADD5AECD}"/>
    <cellStyle name="Comma 27 2 2 4 2 2" xfId="9232" xr:uid="{59111B40-AE5B-4B20-BA79-E728C216EF38}"/>
    <cellStyle name="Comma 27 2 2 4 2 2 2" xfId="24642" xr:uid="{6315DBAF-C192-4163-9BDF-8803F592C274}"/>
    <cellStyle name="Comma 27 2 2 4 2 3" xfId="14375" xr:uid="{9AE67826-9E9D-4902-94B8-473A33FBE55D}"/>
    <cellStyle name="Comma 27 2 2 4 2 3 2" xfId="29785" xr:uid="{F2862FB9-CB83-4C40-9709-E3217A219389}"/>
    <cellStyle name="Comma 27 2 2 4 2 4" xfId="19516" xr:uid="{33F5DFBA-092A-42CD-BC32-6D0D15662F64}"/>
    <cellStyle name="Comma 27 2 2 4 3" xfId="6684" xr:uid="{46095057-7E2A-4C4F-AB2F-3C09654C56DC}"/>
    <cellStyle name="Comma 27 2 2 4 3 2" xfId="22094" xr:uid="{A1DF58F3-7B37-4910-AB3B-44D74D52715C}"/>
    <cellStyle name="Comma 27 2 2 4 4" xfId="11827" xr:uid="{4A380640-3F5D-4801-94CD-711AE37758BC}"/>
    <cellStyle name="Comma 27 2 2 4 4 2" xfId="27237" xr:uid="{47280F82-DCFF-4DDF-A7D1-5F355C708745}"/>
    <cellStyle name="Comma 27 2 2 4 5" xfId="16968" xr:uid="{AC19B9E3-9307-4944-8425-3C966BEB725C}"/>
    <cellStyle name="Comma 27 2 2 5" xfId="2855" xr:uid="{6127251E-4A97-4CCE-867C-3D05BE98D880}"/>
    <cellStyle name="Comma 27 2 2 5 2" xfId="7981" xr:uid="{CEFBE073-9B75-4428-9719-17A1CB7CF9CC}"/>
    <cellStyle name="Comma 27 2 2 5 2 2" xfId="23391" xr:uid="{68ADDD31-A513-48BF-B25E-BF501BB205E0}"/>
    <cellStyle name="Comma 27 2 2 5 3" xfId="13124" xr:uid="{E3E1F6DB-0B0B-4F9E-8FAB-C2A7B84C451B}"/>
    <cellStyle name="Comma 27 2 2 5 3 2" xfId="28534" xr:uid="{9AA60165-1CA6-47A3-92EB-8E31F0FD57CE}"/>
    <cellStyle name="Comma 27 2 2 5 4" xfId="18265" xr:uid="{CCB6FC06-D7FC-4724-9038-27DB4282E85C}"/>
    <cellStyle name="Comma 27 2 2 6" xfId="5433" xr:uid="{1C02CC05-C40A-45E9-8CA5-DD8086C8B474}"/>
    <cellStyle name="Comma 27 2 2 6 2" xfId="20843" xr:uid="{9957F9A3-33DF-4F3B-90E0-B2A5962347FD}"/>
    <cellStyle name="Comma 27 2 2 7" xfId="10576" xr:uid="{D9F270C2-7BE8-4620-BB43-1AE50BDE8521}"/>
    <cellStyle name="Comma 27 2 2 7 2" xfId="25986" xr:uid="{D0B3E15F-4EA1-4BBA-A768-48A133D2D99F}"/>
    <cellStyle name="Comma 27 2 2 8" xfId="15717" xr:uid="{9BEDE303-FCE5-4D35-AA9D-D31D5D6AD65A}"/>
    <cellStyle name="Comma 27 2 3" xfId="438" xr:uid="{0C9CB8B1-38E5-4257-A89F-181B8EB5A235}"/>
    <cellStyle name="Comma 27 2 3 2" xfId="1050" xr:uid="{6AFBA31D-D252-4C96-94D2-B6C090AC0A29}"/>
    <cellStyle name="Comma 27 2 3 2 2" xfId="2302" xr:uid="{C803B31F-CAAD-4783-8864-16322358F9A1}"/>
    <cellStyle name="Comma 27 2 3 2 2 2" xfId="4870" xr:uid="{44F41CCB-8FC7-40E2-BFBA-BEDAD4C7BF8D}"/>
    <cellStyle name="Comma 27 2 3 2 2 2 2" xfId="9996" xr:uid="{2C7D079A-316F-4BEE-B0FA-627B35FDFB06}"/>
    <cellStyle name="Comma 27 2 3 2 2 2 2 2" xfId="25406" xr:uid="{C5C042A4-E156-4990-811B-23F9D9DFC9F1}"/>
    <cellStyle name="Comma 27 2 3 2 2 2 3" xfId="15139" xr:uid="{6E0D6B41-D549-4C25-8721-4349C45732D4}"/>
    <cellStyle name="Comma 27 2 3 2 2 2 3 2" xfId="30549" xr:uid="{BFB3577D-5FFD-4464-B802-5A97B6033385}"/>
    <cellStyle name="Comma 27 2 3 2 2 2 4" xfId="20280" xr:uid="{AF8E32B5-F190-418D-980E-B6995ED04C8D}"/>
    <cellStyle name="Comma 27 2 3 2 2 3" xfId="7448" xr:uid="{5DB6C6B5-A6D5-4D30-AD01-4DB0BF58EACE}"/>
    <cellStyle name="Comma 27 2 3 2 2 3 2" xfId="22858" xr:uid="{90601BB7-2E6D-4977-A137-F6437F9D7D1A}"/>
    <cellStyle name="Comma 27 2 3 2 2 4" xfId="12591" xr:uid="{CF1F8321-D354-4794-969F-40A61C29E00B}"/>
    <cellStyle name="Comma 27 2 3 2 2 4 2" xfId="28001" xr:uid="{AA76F404-6926-411A-A630-ADDD5593B84C}"/>
    <cellStyle name="Comma 27 2 3 2 2 5" xfId="17732" xr:uid="{7659E28A-F610-403A-BF86-96CC8BF6CB54}"/>
    <cellStyle name="Comma 27 2 3 2 3" xfId="3619" xr:uid="{CFB33AC9-E8FC-4143-9BEC-344B4862E943}"/>
    <cellStyle name="Comma 27 2 3 2 3 2" xfId="8745" xr:uid="{7F98ABCA-5D71-4F36-9446-D118CADE354A}"/>
    <cellStyle name="Comma 27 2 3 2 3 2 2" xfId="24155" xr:uid="{FDACB969-AE39-4ED5-B514-05AE870F3DB0}"/>
    <cellStyle name="Comma 27 2 3 2 3 3" xfId="13888" xr:uid="{AE525E01-2CEE-4E85-8016-959AF9964E51}"/>
    <cellStyle name="Comma 27 2 3 2 3 3 2" xfId="29298" xr:uid="{42EDE9AD-1614-4E7A-AEF7-CA98E7379C26}"/>
    <cellStyle name="Comma 27 2 3 2 3 4" xfId="19029" xr:uid="{BBE4FA81-B3D0-434A-AE2B-E1FF9CC7BBF7}"/>
    <cellStyle name="Comma 27 2 3 2 4" xfId="6197" xr:uid="{D5BD0B9D-359A-4EBA-BA5C-B0B03925C43B}"/>
    <cellStyle name="Comma 27 2 3 2 4 2" xfId="21607" xr:uid="{3976903E-44E3-4444-8DBF-D241E9426ADF}"/>
    <cellStyle name="Comma 27 2 3 2 5" xfId="11340" xr:uid="{FF807EC6-993C-4950-8F05-24AC80184907}"/>
    <cellStyle name="Comma 27 2 3 2 5 2" xfId="26750" xr:uid="{208D1D94-5038-4110-BF95-A46724F29AD9}"/>
    <cellStyle name="Comma 27 2 3 2 6" xfId="16481" xr:uid="{EA3D042F-9E5B-4E2E-A350-C04812CA4475}"/>
    <cellStyle name="Comma 27 2 3 3" xfId="1691" xr:uid="{F8AA17A1-C7D2-452F-9CDF-6935A354B8DB}"/>
    <cellStyle name="Comma 27 2 3 3 2" xfId="4259" xr:uid="{E3B2DC50-6048-470B-AF47-A5BEE045A036}"/>
    <cellStyle name="Comma 27 2 3 3 2 2" xfId="9385" xr:uid="{82EB491F-EDD1-461E-93F9-AE6725BBC39D}"/>
    <cellStyle name="Comma 27 2 3 3 2 2 2" xfId="24795" xr:uid="{C4BB3F1C-5D09-4715-9AE6-98E82C55E277}"/>
    <cellStyle name="Comma 27 2 3 3 2 3" xfId="14528" xr:uid="{DF38DE0E-1D08-4AF1-81AE-5DFC25828CC5}"/>
    <cellStyle name="Comma 27 2 3 3 2 3 2" xfId="29938" xr:uid="{CEED3CB1-BAAC-489C-8044-F93E930B5A46}"/>
    <cellStyle name="Comma 27 2 3 3 2 4" xfId="19669" xr:uid="{B116CE0A-BA04-4F4C-B22B-CB05A1BCC895}"/>
    <cellStyle name="Comma 27 2 3 3 3" xfId="6837" xr:uid="{94CBB71D-72E6-40D7-89DF-F673045249AB}"/>
    <cellStyle name="Comma 27 2 3 3 3 2" xfId="22247" xr:uid="{3DADFB19-C5BB-47B4-995A-32F4B5E4A3AB}"/>
    <cellStyle name="Comma 27 2 3 3 4" xfId="11980" xr:uid="{DF355BCD-3832-404F-97AC-320B8850ED95}"/>
    <cellStyle name="Comma 27 2 3 3 4 2" xfId="27390" xr:uid="{2FBAD5FD-FCF7-48D5-AAC0-3B3D4214B4B5}"/>
    <cellStyle name="Comma 27 2 3 3 5" xfId="17121" xr:uid="{E67426F3-3F17-4202-B863-6A811ABE701B}"/>
    <cellStyle name="Comma 27 2 3 4" xfId="3008" xr:uid="{294572A9-45FC-4C07-B6AF-3AEECBA1492F}"/>
    <cellStyle name="Comma 27 2 3 4 2" xfId="8134" xr:uid="{A0C126A1-114B-4FF6-8CDD-77A20629499A}"/>
    <cellStyle name="Comma 27 2 3 4 2 2" xfId="23544" xr:uid="{A47DF584-D596-400F-A90D-CD6D22D87AAB}"/>
    <cellStyle name="Comma 27 2 3 4 3" xfId="13277" xr:uid="{9F66F12E-0AC7-4BEE-BC4D-5E1F446B8744}"/>
    <cellStyle name="Comma 27 2 3 4 3 2" xfId="28687" xr:uid="{85EB3258-634A-43E4-BBD3-6B54ECAFB680}"/>
    <cellStyle name="Comma 27 2 3 4 4" xfId="18418" xr:uid="{D245C1FC-1CFF-4F8A-99E9-521C3761DD54}"/>
    <cellStyle name="Comma 27 2 3 5" xfId="5586" xr:uid="{8D64A6F5-7FF7-4B05-BFDC-EDE9C822C5F2}"/>
    <cellStyle name="Comma 27 2 3 5 2" xfId="20996" xr:uid="{438F01F7-EB3C-45DB-BA44-3D2E1109E6B1}"/>
    <cellStyle name="Comma 27 2 3 6" xfId="10729" xr:uid="{C6E2CDBE-FDC2-42AB-9DD8-0E5ED1AE56B5}"/>
    <cellStyle name="Comma 27 2 3 6 2" xfId="26139" xr:uid="{360D16B7-CED7-497E-8FE5-EDC06FCA57BD}"/>
    <cellStyle name="Comma 27 2 3 7" xfId="15870" xr:uid="{36AACB20-840B-4273-99BF-A58889CEA6C7}"/>
    <cellStyle name="Comma 27 2 4" xfId="755" xr:uid="{AB56429F-24F4-4345-A057-EA9695B64C3A}"/>
    <cellStyle name="Comma 27 2 4 2" xfId="2007" xr:uid="{1E6B78ED-12D8-4AD5-A5FE-B539D547D8BB}"/>
    <cellStyle name="Comma 27 2 4 2 2" xfId="4575" xr:uid="{3052C6D5-7438-41EB-9798-3F323B44AFEF}"/>
    <cellStyle name="Comma 27 2 4 2 2 2" xfId="9701" xr:uid="{52768658-0FA3-40D1-B980-ABA7C56224BE}"/>
    <cellStyle name="Comma 27 2 4 2 2 2 2" xfId="25111" xr:uid="{FF6CC224-C325-43C0-8DD7-25A229C420D3}"/>
    <cellStyle name="Comma 27 2 4 2 2 3" xfId="14844" xr:uid="{666F5E72-5590-4593-B847-2E2B2AD1E2B2}"/>
    <cellStyle name="Comma 27 2 4 2 2 3 2" xfId="30254" xr:uid="{9A151D52-27B4-438D-9C67-9E03CB20B496}"/>
    <cellStyle name="Comma 27 2 4 2 2 4" xfId="19985" xr:uid="{0EC7A246-3775-41F8-BD68-7471C2922CD9}"/>
    <cellStyle name="Comma 27 2 4 2 3" xfId="7153" xr:uid="{C08F1B16-4C65-459A-A1CF-66BB7E3B7B5B}"/>
    <cellStyle name="Comma 27 2 4 2 3 2" xfId="22563" xr:uid="{EA431458-F133-46C3-970C-F6EC581E6DCA}"/>
    <cellStyle name="Comma 27 2 4 2 4" xfId="12296" xr:uid="{4ED32317-2A19-4FD6-B034-E1B16E1298DD}"/>
    <cellStyle name="Comma 27 2 4 2 4 2" xfId="27706" xr:uid="{A1E496CB-5E69-49F3-831D-1357F31785D6}"/>
    <cellStyle name="Comma 27 2 4 2 5" xfId="17437" xr:uid="{23EC6A8B-34AD-4B90-835E-65FCE290AA90}"/>
    <cellStyle name="Comma 27 2 4 3" xfId="3324" xr:uid="{A781AD3D-D3E7-47B3-86EF-764AC540403A}"/>
    <cellStyle name="Comma 27 2 4 3 2" xfId="8450" xr:uid="{5EA5A49B-1471-4839-B4DA-284C1DADA574}"/>
    <cellStyle name="Comma 27 2 4 3 2 2" xfId="23860" xr:uid="{93BC2941-A7DA-4FDB-97F2-DA7BDE91ED1C}"/>
    <cellStyle name="Comma 27 2 4 3 3" xfId="13593" xr:uid="{AFFF93A8-E3B8-47AE-B6E9-43482A066561}"/>
    <cellStyle name="Comma 27 2 4 3 3 2" xfId="29003" xr:uid="{2CB0BCE0-DACC-42CC-8AF7-7F3EEF4410F4}"/>
    <cellStyle name="Comma 27 2 4 3 4" xfId="18734" xr:uid="{19ECB48A-C46E-452D-8324-3D22E1CD360C}"/>
    <cellStyle name="Comma 27 2 4 4" xfId="5902" xr:uid="{CDF07B78-9AAD-4685-8EFA-6E81B6ACDC31}"/>
    <cellStyle name="Comma 27 2 4 4 2" xfId="21312" xr:uid="{63B80849-2D3B-4094-BCC1-336517171624}"/>
    <cellStyle name="Comma 27 2 4 5" xfId="11045" xr:uid="{47E86E78-5587-4E29-B77B-00E4C76AA683}"/>
    <cellStyle name="Comma 27 2 4 5 2" xfId="26455" xr:uid="{796C1C9D-F0CE-4651-8D56-511B6B42B2DB}"/>
    <cellStyle name="Comma 27 2 4 6" xfId="16186" xr:uid="{C92395FA-D7D6-48A0-8C58-87D9524FCB74}"/>
    <cellStyle name="Comma 27 2 5" xfId="1396" xr:uid="{E9B04A92-3DF9-4E38-956D-9081CF85C567}"/>
    <cellStyle name="Comma 27 2 5 2" xfId="3964" xr:uid="{1E73449C-3702-4F9C-80F7-61DDC71EC5A0}"/>
    <cellStyle name="Comma 27 2 5 2 2" xfId="9090" xr:uid="{5EBC6767-A1CC-48B5-97EF-A0811695B45B}"/>
    <cellStyle name="Comma 27 2 5 2 2 2" xfId="24500" xr:uid="{CB6FCC7F-9752-47CC-B87F-057985883FBE}"/>
    <cellStyle name="Comma 27 2 5 2 3" xfId="14233" xr:uid="{3627BB76-6398-4022-9B53-B70F72027B32}"/>
    <cellStyle name="Comma 27 2 5 2 3 2" xfId="29643" xr:uid="{488C0D58-4C60-4E5F-9782-635ABAA824C3}"/>
    <cellStyle name="Comma 27 2 5 2 4" xfId="19374" xr:uid="{CB120226-FEA5-4DE5-ADA1-5E0F7D6D102B}"/>
    <cellStyle name="Comma 27 2 5 3" xfId="6542" xr:uid="{FB195541-8308-4A7F-AD57-E978ADDC5CCA}"/>
    <cellStyle name="Comma 27 2 5 3 2" xfId="21952" xr:uid="{0DFE340C-442D-4735-9425-0B09805BBF6B}"/>
    <cellStyle name="Comma 27 2 5 4" xfId="11685" xr:uid="{5D8E4F94-7564-4253-BF6A-BDD3DF2F2352}"/>
    <cellStyle name="Comma 27 2 5 4 2" xfId="27095" xr:uid="{569E9373-20F7-4FA1-8D3E-F215618C4C97}"/>
    <cellStyle name="Comma 27 2 5 5" xfId="16826" xr:uid="{F67C776B-81F2-481A-AF6A-1B50DA3C1B90}"/>
    <cellStyle name="Comma 27 2 6" xfId="2713" xr:uid="{0E851DA2-6EAE-4585-A5A4-09E738E6EBA3}"/>
    <cellStyle name="Comma 27 2 6 2" xfId="7839" xr:uid="{765707D1-269C-4F07-9533-0B4BDD96E80B}"/>
    <cellStyle name="Comma 27 2 6 2 2" xfId="23249" xr:uid="{01F0E7A2-76AB-474A-BD86-9ABAE6DA7C53}"/>
    <cellStyle name="Comma 27 2 6 3" xfId="12982" xr:uid="{56061D42-1225-4E39-A43C-BFBBE3A935CA}"/>
    <cellStyle name="Comma 27 2 6 3 2" xfId="28392" xr:uid="{EF0E8860-A258-4D6F-B444-E295D8CC2667}"/>
    <cellStyle name="Comma 27 2 6 4" xfId="18123" xr:uid="{3E1EFA12-164A-495B-B6A9-0FBE88E18A2C}"/>
    <cellStyle name="Comma 27 2 7" xfId="5291" xr:uid="{6DC90E9E-01F0-4A2A-BEE3-5B6135A1E983}"/>
    <cellStyle name="Comma 27 2 7 2" xfId="20701" xr:uid="{587CEFEE-C4BD-40AA-AF73-3F7B195F1C2C}"/>
    <cellStyle name="Comma 27 2 8" xfId="10434" xr:uid="{32EE865A-98B9-474B-98BA-D9704DE83F37}"/>
    <cellStyle name="Comma 27 2 8 2" xfId="25844" xr:uid="{6113F4B0-D5BE-42E2-9B04-6C71118820FB}"/>
    <cellStyle name="Comma 27 2 9" xfId="15575" xr:uid="{9AEDEAEA-7DF2-4308-9F10-0FA217E78E52}"/>
    <cellStyle name="Comma 27 3" xfId="211" xr:uid="{816659CB-182B-47DE-9A3C-A64D5ED4D742}"/>
    <cellStyle name="Comma 27 3 2" xfId="508" xr:uid="{D8EF1E6D-EC9E-43EA-8A2E-86ACE16C14CE}"/>
    <cellStyle name="Comma 27 3 2 2" xfId="1120" xr:uid="{A8E4FF9D-195C-460E-B862-AA7BD90A6A9D}"/>
    <cellStyle name="Comma 27 3 2 2 2" xfId="2372" xr:uid="{4AD26C74-A2D5-427D-B73D-2988C784ED09}"/>
    <cellStyle name="Comma 27 3 2 2 2 2" xfId="4940" xr:uid="{656C09C4-C44D-4141-B329-DA9C7A60CF3E}"/>
    <cellStyle name="Comma 27 3 2 2 2 2 2" xfId="10066" xr:uid="{9F55EC9E-9426-446C-817A-ECE10A93BDC9}"/>
    <cellStyle name="Comma 27 3 2 2 2 2 2 2" xfId="25476" xr:uid="{34A84ED5-F0F9-4659-A365-B9044FBC91A4}"/>
    <cellStyle name="Comma 27 3 2 2 2 2 3" xfId="15209" xr:uid="{9BB566D5-A9E4-4C01-9005-D040D52F716D}"/>
    <cellStyle name="Comma 27 3 2 2 2 2 3 2" xfId="30619" xr:uid="{2110A3A7-7CFE-451F-9825-4FD32A86EE3C}"/>
    <cellStyle name="Comma 27 3 2 2 2 2 4" xfId="20350" xr:uid="{C662F8E1-167B-4F1A-9116-95920044170F}"/>
    <cellStyle name="Comma 27 3 2 2 2 3" xfId="7518" xr:uid="{14B2AA82-E187-4321-A16B-467A7E3F6E49}"/>
    <cellStyle name="Comma 27 3 2 2 2 3 2" xfId="22928" xr:uid="{230CD96A-6C3C-4161-876E-13A7E78049C6}"/>
    <cellStyle name="Comma 27 3 2 2 2 4" xfId="12661" xr:uid="{E8DA22EF-885F-47D2-ABEF-0D1B486013E7}"/>
    <cellStyle name="Comma 27 3 2 2 2 4 2" xfId="28071" xr:uid="{C72493FD-AB42-4D32-BB61-2B33E823ACBF}"/>
    <cellStyle name="Comma 27 3 2 2 2 5" xfId="17802" xr:uid="{DCE3E802-D35A-4F80-9DB2-D81AFB85A013}"/>
    <cellStyle name="Comma 27 3 2 2 3" xfId="3689" xr:uid="{A6F5D7E2-EA6B-4095-A84A-B6EEF9B95CD7}"/>
    <cellStyle name="Comma 27 3 2 2 3 2" xfId="8815" xr:uid="{8A86BDFE-9EB4-4786-B53C-1B1E5673EA41}"/>
    <cellStyle name="Comma 27 3 2 2 3 2 2" xfId="24225" xr:uid="{4E91113A-9F4E-4E77-854F-3D20F16A6360}"/>
    <cellStyle name="Comma 27 3 2 2 3 3" xfId="13958" xr:uid="{1240EA72-4E80-4144-AEB5-A3602F62C434}"/>
    <cellStyle name="Comma 27 3 2 2 3 3 2" xfId="29368" xr:uid="{6CFB30D5-28E3-4A83-BA64-28841A12C754}"/>
    <cellStyle name="Comma 27 3 2 2 3 4" xfId="19099" xr:uid="{58B7C8F6-27F6-4492-A26C-DD7E3F708A54}"/>
    <cellStyle name="Comma 27 3 2 2 4" xfId="6267" xr:uid="{113E31BB-F13E-4BAD-99DC-06CDCBF024FF}"/>
    <cellStyle name="Comma 27 3 2 2 4 2" xfId="21677" xr:uid="{E15D9285-C025-41BE-88B9-5C5CCFAA79E4}"/>
    <cellStyle name="Comma 27 3 2 2 5" xfId="11410" xr:uid="{99BF8419-2848-411B-9879-09193CB7ECBF}"/>
    <cellStyle name="Comma 27 3 2 2 5 2" xfId="26820" xr:uid="{7069CB67-DBA5-42F7-8EB4-96F111F40341}"/>
    <cellStyle name="Comma 27 3 2 2 6" xfId="16551" xr:uid="{C3391B06-3B00-48AB-AADF-A3AF967089E3}"/>
    <cellStyle name="Comma 27 3 2 3" xfId="1761" xr:uid="{DD43C9EA-50B8-47D2-AC43-5201E4DC951A}"/>
    <cellStyle name="Comma 27 3 2 3 2" xfId="4329" xr:uid="{34F546F9-6EBF-4918-9DE6-710534FA49ED}"/>
    <cellStyle name="Comma 27 3 2 3 2 2" xfId="9455" xr:uid="{28A00CEE-2701-4E8A-B49C-C0D612C7FC76}"/>
    <cellStyle name="Comma 27 3 2 3 2 2 2" xfId="24865" xr:uid="{F3C8F1F7-8439-40E9-8584-6FA0708E53BC}"/>
    <cellStyle name="Comma 27 3 2 3 2 3" xfId="14598" xr:uid="{5B9BE480-A251-47AA-B61B-B7E695028185}"/>
    <cellStyle name="Comma 27 3 2 3 2 3 2" xfId="30008" xr:uid="{7A02B52D-2FFE-4E41-94A8-EA8BEB10C6F7}"/>
    <cellStyle name="Comma 27 3 2 3 2 4" xfId="19739" xr:uid="{9306558B-F410-4CBC-9070-328E276902B3}"/>
    <cellStyle name="Comma 27 3 2 3 3" xfId="6907" xr:uid="{D287D11B-14D7-4EDB-9289-F331A9D3940F}"/>
    <cellStyle name="Comma 27 3 2 3 3 2" xfId="22317" xr:uid="{D7CD6DD2-BE1D-42BA-A92B-465B9A4AB0E3}"/>
    <cellStyle name="Comma 27 3 2 3 4" xfId="12050" xr:uid="{22D8A4BF-C705-4454-8E9A-93BF1F9E18F8}"/>
    <cellStyle name="Comma 27 3 2 3 4 2" xfId="27460" xr:uid="{D216F7EA-180A-469C-B555-BF6B1B6E9CB0}"/>
    <cellStyle name="Comma 27 3 2 3 5" xfId="17191" xr:uid="{AEF8BA57-D150-4D5A-8E07-96CF8C86AF2D}"/>
    <cellStyle name="Comma 27 3 2 4" xfId="3078" xr:uid="{130B2A01-FBAE-4C87-AA4A-1BE9EFCD8803}"/>
    <cellStyle name="Comma 27 3 2 4 2" xfId="8204" xr:uid="{C3985902-66E1-4E7B-AD71-B554C6404E65}"/>
    <cellStyle name="Comma 27 3 2 4 2 2" xfId="23614" xr:uid="{3EBFF567-BE85-4124-88A5-B222173F726B}"/>
    <cellStyle name="Comma 27 3 2 4 3" xfId="13347" xr:uid="{1D930E28-D577-4CF4-828C-D0B528EE17E7}"/>
    <cellStyle name="Comma 27 3 2 4 3 2" xfId="28757" xr:uid="{E39E8235-DF3E-4CDE-9293-7F5D76DBAF45}"/>
    <cellStyle name="Comma 27 3 2 4 4" xfId="18488" xr:uid="{0C3CF5DD-5302-48D9-810C-5C645CB42E1F}"/>
    <cellStyle name="Comma 27 3 2 5" xfId="5656" xr:uid="{B63D0901-C0BD-46AE-8EF1-CA67666C89FE}"/>
    <cellStyle name="Comma 27 3 2 5 2" xfId="21066" xr:uid="{C9BEB90A-E884-416F-81E0-5E2CD2D61D7F}"/>
    <cellStyle name="Comma 27 3 2 6" xfId="10799" xr:uid="{3E272091-6EAC-4B4A-8600-536FF67897F0}"/>
    <cellStyle name="Comma 27 3 2 6 2" xfId="26209" xr:uid="{71A45CDA-4E44-4B9F-BA54-410D5F262F9B}"/>
    <cellStyle name="Comma 27 3 2 7" xfId="15940" xr:uid="{DD948602-6022-4A93-8B04-EC76C5E5078D}"/>
    <cellStyle name="Comma 27 3 3" xfId="825" xr:uid="{7D56F979-03C2-458A-BF37-DBBD78AC543A}"/>
    <cellStyle name="Comma 27 3 3 2" xfId="2077" xr:uid="{117E3CCF-9134-451C-ACE9-16293AD9E39A}"/>
    <cellStyle name="Comma 27 3 3 2 2" xfId="4645" xr:uid="{D6701C2F-FA78-4F65-9043-6A70C9A78099}"/>
    <cellStyle name="Comma 27 3 3 2 2 2" xfId="9771" xr:uid="{1DBA716D-394D-47DC-A6D1-D064382AF3EE}"/>
    <cellStyle name="Comma 27 3 3 2 2 2 2" xfId="25181" xr:uid="{5A1987D0-9F43-48D5-927C-569FB09592CC}"/>
    <cellStyle name="Comma 27 3 3 2 2 3" xfId="14914" xr:uid="{28F98F21-30AD-4F34-A863-A88E7F01FAAD}"/>
    <cellStyle name="Comma 27 3 3 2 2 3 2" xfId="30324" xr:uid="{CFAAD435-E086-403C-BCE9-028F3C96D0E5}"/>
    <cellStyle name="Comma 27 3 3 2 2 4" xfId="20055" xr:uid="{0FAE4894-093C-4D19-9850-A391CF9BA928}"/>
    <cellStyle name="Comma 27 3 3 2 3" xfId="7223" xr:uid="{FDA444BF-344F-4943-9435-BD26182299C4}"/>
    <cellStyle name="Comma 27 3 3 2 3 2" xfId="22633" xr:uid="{E68CF6AE-A691-46DE-8092-466C12C826DA}"/>
    <cellStyle name="Comma 27 3 3 2 4" xfId="12366" xr:uid="{A0410C06-5F1B-4AB0-978D-BDF664E8E46B}"/>
    <cellStyle name="Comma 27 3 3 2 4 2" xfId="27776" xr:uid="{BF7DE03A-AA88-48F5-ABA1-8C8DEDF00A27}"/>
    <cellStyle name="Comma 27 3 3 2 5" xfId="17507" xr:uid="{2E229421-64C0-4AFD-AC3F-5FDD8831B75B}"/>
    <cellStyle name="Comma 27 3 3 3" xfId="3394" xr:uid="{97D5A28A-EE58-44F8-8FF3-9681DD675187}"/>
    <cellStyle name="Comma 27 3 3 3 2" xfId="8520" xr:uid="{F6B18DF7-D245-45AA-9430-7F73CF68FACE}"/>
    <cellStyle name="Comma 27 3 3 3 2 2" xfId="23930" xr:uid="{0F8D05E0-6EFC-45A0-B7D2-67C82E8D1228}"/>
    <cellStyle name="Comma 27 3 3 3 3" xfId="13663" xr:uid="{04FC9C29-EF57-4351-BB22-8F94822C5354}"/>
    <cellStyle name="Comma 27 3 3 3 3 2" xfId="29073" xr:uid="{1A59CACA-88A6-4A62-8487-CF0995397A24}"/>
    <cellStyle name="Comma 27 3 3 3 4" xfId="18804" xr:uid="{F1DA96C6-1E0E-481F-AB65-5AD87A0A0AB6}"/>
    <cellStyle name="Comma 27 3 3 4" xfId="5972" xr:uid="{2527FB63-B7FA-42CA-B313-C7AA56482D2F}"/>
    <cellStyle name="Comma 27 3 3 4 2" xfId="21382" xr:uid="{57BD2490-14F9-47E4-86AB-D7415CCC7279}"/>
    <cellStyle name="Comma 27 3 3 5" xfId="11115" xr:uid="{1A124C2D-68A2-49D0-AFCC-ED0F000B2067}"/>
    <cellStyle name="Comma 27 3 3 5 2" xfId="26525" xr:uid="{CD5FED70-F557-4DEF-9B9C-90E75FF1945E}"/>
    <cellStyle name="Comma 27 3 3 6" xfId="16256" xr:uid="{82AED142-DC30-4E0B-8986-34B0053FD593}"/>
    <cellStyle name="Comma 27 3 4" xfId="1466" xr:uid="{1DD9400E-2158-4341-BFFF-B9D1C9B3F8C9}"/>
    <cellStyle name="Comma 27 3 4 2" xfId="4034" xr:uid="{B5613C77-0CE3-4428-B24B-347E534B7DD2}"/>
    <cellStyle name="Comma 27 3 4 2 2" xfId="9160" xr:uid="{EFAEF349-4DF6-4F31-B8B9-59C48BFC66A0}"/>
    <cellStyle name="Comma 27 3 4 2 2 2" xfId="24570" xr:uid="{1C949C2E-5B63-4F7E-A291-F3C7B8B0D469}"/>
    <cellStyle name="Comma 27 3 4 2 3" xfId="14303" xr:uid="{9F9757B3-05E1-4A30-96FB-B29E6C3402F2}"/>
    <cellStyle name="Comma 27 3 4 2 3 2" xfId="29713" xr:uid="{D0CCB956-69C8-4261-B135-245B6C1A8C1C}"/>
    <cellStyle name="Comma 27 3 4 2 4" xfId="19444" xr:uid="{22602172-A7B2-4A05-979E-1CBD2BBE4B9E}"/>
    <cellStyle name="Comma 27 3 4 3" xfId="6612" xr:uid="{3E090CCC-6374-4263-82CD-A9104BC797C5}"/>
    <cellStyle name="Comma 27 3 4 3 2" xfId="22022" xr:uid="{468E6AE4-08F0-4E0F-A0E7-9C8AB3CEA47D}"/>
    <cellStyle name="Comma 27 3 4 4" xfId="11755" xr:uid="{F31A3117-1DA1-4B56-87B7-AEEC4406924D}"/>
    <cellStyle name="Comma 27 3 4 4 2" xfId="27165" xr:uid="{F08E8063-1DD3-4D85-AE63-0637610092EB}"/>
    <cellStyle name="Comma 27 3 4 5" xfId="16896" xr:uid="{FBDD0896-BC14-4BF9-A285-F9EF07CC0D17}"/>
    <cellStyle name="Comma 27 3 5" xfId="2783" xr:uid="{3DD93922-7D10-4262-832F-421B49E5F612}"/>
    <cellStyle name="Comma 27 3 5 2" xfId="7909" xr:uid="{2DFE0801-FE31-4F55-B5EC-D1DBFA2C2E8D}"/>
    <cellStyle name="Comma 27 3 5 2 2" xfId="23319" xr:uid="{F94BE86E-7130-4D51-935A-95CF5BFD5337}"/>
    <cellStyle name="Comma 27 3 5 3" xfId="13052" xr:uid="{0E373723-205E-4F03-A407-9FDF67F43E7E}"/>
    <cellStyle name="Comma 27 3 5 3 2" xfId="28462" xr:uid="{4321B611-F9A9-45E5-BE37-4DE952DB066A}"/>
    <cellStyle name="Comma 27 3 5 4" xfId="18193" xr:uid="{A9D3BF2B-B628-4AE9-8DF2-4367CB863F33}"/>
    <cellStyle name="Comma 27 3 6" xfId="5361" xr:uid="{73D33E64-5172-4B53-ADD1-8CBA48CA3094}"/>
    <cellStyle name="Comma 27 3 6 2" xfId="20771" xr:uid="{7FF9E087-7221-4F14-841B-E5766ED7E070}"/>
    <cellStyle name="Comma 27 3 7" xfId="10504" xr:uid="{24ADAA0A-155B-4CFE-BBC0-BC2B690A97C0}"/>
    <cellStyle name="Comma 27 3 7 2" xfId="25914" xr:uid="{E6AD5EE6-B077-45A3-AC05-6C4BB59A11FC}"/>
    <cellStyle name="Comma 27 3 8" xfId="15645" xr:uid="{A5387D3D-7E7A-4B56-B764-A81C5924FA0C}"/>
    <cellStyle name="Comma 27 4" xfId="366" xr:uid="{3A998669-D4C6-4A0A-9C7B-79DAC6A233BF}"/>
    <cellStyle name="Comma 27 4 2" xfId="978" xr:uid="{3A86B3E4-94C8-4CF3-ADC8-C2C06F631B64}"/>
    <cellStyle name="Comma 27 4 2 2" xfId="2230" xr:uid="{5DBE4732-2E10-42C5-8EBB-C2C0AEBC0825}"/>
    <cellStyle name="Comma 27 4 2 2 2" xfId="4798" xr:uid="{1DB1E7C0-DCA4-490E-9735-2D6BACD9A9E9}"/>
    <cellStyle name="Comma 27 4 2 2 2 2" xfId="9924" xr:uid="{A12FF76B-39F1-4357-8217-FC58F9FD9B09}"/>
    <cellStyle name="Comma 27 4 2 2 2 2 2" xfId="25334" xr:uid="{EDD837DA-F7CC-4F60-B8B8-E3D9954C8D42}"/>
    <cellStyle name="Comma 27 4 2 2 2 3" xfId="15067" xr:uid="{8C61E67A-E134-4A5B-B23F-B7EE5AD34B03}"/>
    <cellStyle name="Comma 27 4 2 2 2 3 2" xfId="30477" xr:uid="{4ECBBB9F-2412-4B39-9E4A-E3138BA141D8}"/>
    <cellStyle name="Comma 27 4 2 2 2 4" xfId="20208" xr:uid="{C2736EE3-D6AB-4525-AE4A-3BA1A523BA25}"/>
    <cellStyle name="Comma 27 4 2 2 3" xfId="7376" xr:uid="{57B7088D-E0B2-49B8-A9BA-E81475712F98}"/>
    <cellStyle name="Comma 27 4 2 2 3 2" xfId="22786" xr:uid="{58A27380-BA2C-48F9-A0D8-E05ED3CCDE9F}"/>
    <cellStyle name="Comma 27 4 2 2 4" xfId="12519" xr:uid="{616E3E27-2C0F-455C-9C9F-E1BBDEC44A7C}"/>
    <cellStyle name="Comma 27 4 2 2 4 2" xfId="27929" xr:uid="{896897CB-56BC-43B0-94B9-C4722FC1A907}"/>
    <cellStyle name="Comma 27 4 2 2 5" xfId="17660" xr:uid="{3614FFEE-B420-48EE-9087-171E68F658A8}"/>
    <cellStyle name="Comma 27 4 2 3" xfId="3547" xr:uid="{2D16243E-1360-43FC-A4F4-B87CFB26F1E2}"/>
    <cellStyle name="Comma 27 4 2 3 2" xfId="8673" xr:uid="{6F2D8466-E941-44DF-9F4D-45BC9FA683C2}"/>
    <cellStyle name="Comma 27 4 2 3 2 2" xfId="24083" xr:uid="{C4E6E9AB-3937-48F0-9045-C9FA1547597B}"/>
    <cellStyle name="Comma 27 4 2 3 3" xfId="13816" xr:uid="{8EB69947-D12C-4C62-AB39-FC3E3D3BF7D0}"/>
    <cellStyle name="Comma 27 4 2 3 3 2" xfId="29226" xr:uid="{78541027-D37A-4879-8ACF-EF1E5C79633F}"/>
    <cellStyle name="Comma 27 4 2 3 4" xfId="18957" xr:uid="{76BDDBE5-F66B-4917-BB14-0715DC44BBF1}"/>
    <cellStyle name="Comma 27 4 2 4" xfId="6125" xr:uid="{0F17B2D0-3202-4716-8AB9-0858C7A4EACB}"/>
    <cellStyle name="Comma 27 4 2 4 2" xfId="21535" xr:uid="{C41A5206-9E65-4D10-A442-F354EFD7786A}"/>
    <cellStyle name="Comma 27 4 2 5" xfId="11268" xr:uid="{99245D06-92A0-4F78-A58E-A1F61B1392B8}"/>
    <cellStyle name="Comma 27 4 2 5 2" xfId="26678" xr:uid="{F55FD363-6766-4542-96AB-B17DF183C498}"/>
    <cellStyle name="Comma 27 4 2 6" xfId="16409" xr:uid="{330065B1-8A98-4521-8436-7E2F349068DB}"/>
    <cellStyle name="Comma 27 4 3" xfId="1619" xr:uid="{BD0B9590-B59A-4077-8684-1C238542A15D}"/>
    <cellStyle name="Comma 27 4 3 2" xfId="4187" xr:uid="{B33AACB5-AC1A-4AD0-AAD1-0541AC13D533}"/>
    <cellStyle name="Comma 27 4 3 2 2" xfId="9313" xr:uid="{D2416C4B-C2AF-4998-B860-69C9EDE00FFB}"/>
    <cellStyle name="Comma 27 4 3 2 2 2" xfId="24723" xr:uid="{758EB89D-4E83-407B-810A-B748B4A1AB08}"/>
    <cellStyle name="Comma 27 4 3 2 3" xfId="14456" xr:uid="{606C36CE-C108-4029-9981-25003393921E}"/>
    <cellStyle name="Comma 27 4 3 2 3 2" xfId="29866" xr:uid="{9D58A4BD-D18A-428E-A7CB-A0E96198138A}"/>
    <cellStyle name="Comma 27 4 3 2 4" xfId="19597" xr:uid="{8A0107FF-B189-4F54-A99F-5ABC092941C0}"/>
    <cellStyle name="Comma 27 4 3 3" xfId="6765" xr:uid="{301D0992-117F-450C-9DB3-DAC5719547B7}"/>
    <cellStyle name="Comma 27 4 3 3 2" xfId="22175" xr:uid="{929EF77A-F683-4B1B-813C-BB0CE2F01077}"/>
    <cellStyle name="Comma 27 4 3 4" xfId="11908" xr:uid="{54B0252E-82F6-49C3-B990-BB79C6E3F67D}"/>
    <cellStyle name="Comma 27 4 3 4 2" xfId="27318" xr:uid="{9A3D59B8-4324-4259-8C35-CF6B57D0F8C9}"/>
    <cellStyle name="Comma 27 4 3 5" xfId="17049" xr:uid="{B1D0BA13-BDA4-44D7-B5C3-8C2D5CF6498A}"/>
    <cellStyle name="Comma 27 4 4" xfId="2936" xr:uid="{D59EC729-6097-4F9D-8961-56845DA1A3CF}"/>
    <cellStyle name="Comma 27 4 4 2" xfId="8062" xr:uid="{B46E42B5-2C42-411A-AE7C-10A2F2DB134D}"/>
    <cellStyle name="Comma 27 4 4 2 2" xfId="23472" xr:uid="{74B2D236-5DD9-4F3A-BDF8-D520B232391B}"/>
    <cellStyle name="Comma 27 4 4 3" xfId="13205" xr:uid="{B70866CA-D170-4331-B01E-93DFBDE7DA88}"/>
    <cellStyle name="Comma 27 4 4 3 2" xfId="28615" xr:uid="{28E63367-2BFF-4368-B1BE-CF787F29A070}"/>
    <cellStyle name="Comma 27 4 4 4" xfId="18346" xr:uid="{70CF3684-BECE-4B78-ABB1-DB7CCEC6F84A}"/>
    <cellStyle name="Comma 27 4 5" xfId="5514" xr:uid="{BB6F95A6-EDAB-4C04-AEEC-4ACEAC6353B6}"/>
    <cellStyle name="Comma 27 4 5 2" xfId="20924" xr:uid="{B2121771-2CFF-4EB7-BA47-9D0F2524CD02}"/>
    <cellStyle name="Comma 27 4 6" xfId="10657" xr:uid="{7A045441-08B5-4936-B444-4E9851E67F2D}"/>
    <cellStyle name="Comma 27 4 6 2" xfId="26067" xr:uid="{7FF57011-8468-426A-84CE-06E6998269C5}"/>
    <cellStyle name="Comma 27 4 7" xfId="15798" xr:uid="{7EAE0A43-CFC0-408A-B48A-D966A69D8E19}"/>
    <cellStyle name="Comma 27 5" xfId="683" xr:uid="{D05275E8-9A55-4838-A59F-D01191A064CD}"/>
    <cellStyle name="Comma 27 5 2" xfId="1935" xr:uid="{B4D17D64-8370-4F0B-9561-93DF81C95879}"/>
    <cellStyle name="Comma 27 5 2 2" xfId="4503" xr:uid="{7F3529FC-DD1E-412C-B647-2862CA734071}"/>
    <cellStyle name="Comma 27 5 2 2 2" xfId="9629" xr:uid="{E592BBD9-3AF7-4E22-B3E6-EA7AAA956D3D}"/>
    <cellStyle name="Comma 27 5 2 2 2 2" xfId="25039" xr:uid="{22F7D603-6B80-4619-A836-5ABC12873434}"/>
    <cellStyle name="Comma 27 5 2 2 3" xfId="14772" xr:uid="{D5575BB3-E8CA-4469-85DE-9229F3A9BD61}"/>
    <cellStyle name="Comma 27 5 2 2 3 2" xfId="30182" xr:uid="{4761913F-F3F4-42EA-9F19-DEA7E21D3855}"/>
    <cellStyle name="Comma 27 5 2 2 4" xfId="19913" xr:uid="{9376CD5D-5C46-499A-857A-6E282E888711}"/>
    <cellStyle name="Comma 27 5 2 3" xfId="7081" xr:uid="{AE85BAF0-95AD-4D1F-B00E-C8F5B7FD5A28}"/>
    <cellStyle name="Comma 27 5 2 3 2" xfId="22491" xr:uid="{3FDE5842-72F4-4F71-B912-A0D33EFD4F59}"/>
    <cellStyle name="Comma 27 5 2 4" xfId="12224" xr:uid="{5842D23C-AB5C-49F4-9F3C-5311C462BF4B}"/>
    <cellStyle name="Comma 27 5 2 4 2" xfId="27634" xr:uid="{DE419767-A03C-48F4-9ACC-A581D2488C2D}"/>
    <cellStyle name="Comma 27 5 2 5" xfId="17365" xr:uid="{ED40B75A-84D9-4F16-93A5-93C8C3285693}"/>
    <cellStyle name="Comma 27 5 3" xfId="3252" xr:uid="{0915ECAB-0920-4EDA-8E3A-4071182F13E1}"/>
    <cellStyle name="Comma 27 5 3 2" xfId="8378" xr:uid="{B6E82D2A-ADAD-4D65-91F5-31B94C0D9F01}"/>
    <cellStyle name="Comma 27 5 3 2 2" xfId="23788" xr:uid="{F0A743B0-745A-4BD3-B30A-F271170DAD71}"/>
    <cellStyle name="Comma 27 5 3 3" xfId="13521" xr:uid="{8F6BCE53-E629-4FED-AA9E-57397B2609D9}"/>
    <cellStyle name="Comma 27 5 3 3 2" xfId="28931" xr:uid="{544AF770-F341-428F-A096-D8C27040665D}"/>
    <cellStyle name="Comma 27 5 3 4" xfId="18662" xr:uid="{20AB6A76-C5B5-4ABE-81A5-5444EAA13266}"/>
    <cellStyle name="Comma 27 5 4" xfId="5830" xr:uid="{6A595E2E-A5F0-4913-9054-5F6BDD571501}"/>
    <cellStyle name="Comma 27 5 4 2" xfId="21240" xr:uid="{9A8D2D0C-F389-474B-92BD-CD87287E8F67}"/>
    <cellStyle name="Comma 27 5 5" xfId="10973" xr:uid="{5C205F12-3C21-4232-B2F8-59FEB73337B5}"/>
    <cellStyle name="Comma 27 5 5 2" xfId="26383" xr:uid="{A7894526-3CB6-4FA5-9E70-DC3929109E84}"/>
    <cellStyle name="Comma 27 5 6" xfId="16114" xr:uid="{6A9B9394-65C5-4301-B7BB-29A5BFA87795}"/>
    <cellStyle name="Comma 27 6" xfId="1324" xr:uid="{D38C760D-8DFE-4104-8813-836DBAAAF7D3}"/>
    <cellStyle name="Comma 27 6 2" xfId="3892" xr:uid="{80C98D47-A5F0-45B0-8B9E-B6C05A5308D7}"/>
    <cellStyle name="Comma 27 6 2 2" xfId="9018" xr:uid="{154153AF-758A-445B-8D2A-4BFE3D1BC5F5}"/>
    <cellStyle name="Comma 27 6 2 2 2" xfId="24428" xr:uid="{CD0CC750-278D-4C87-B441-8FE1D7AB11D6}"/>
    <cellStyle name="Comma 27 6 2 3" xfId="14161" xr:uid="{891400E9-8EF2-4BB3-8DB2-2065B41AC790}"/>
    <cellStyle name="Comma 27 6 2 3 2" xfId="29571" xr:uid="{CCBE8628-DF4F-4AC3-9B87-8E90BA401564}"/>
    <cellStyle name="Comma 27 6 2 4" xfId="19302" xr:uid="{936F63F4-FFC7-4E1F-8FC9-38B0377D159F}"/>
    <cellStyle name="Comma 27 6 3" xfId="6470" xr:uid="{05D41BDF-0FFC-486A-8027-145107DEA105}"/>
    <cellStyle name="Comma 27 6 3 2" xfId="21880" xr:uid="{886C9A1D-21A6-4A58-9C55-FCCB19E5026F}"/>
    <cellStyle name="Comma 27 6 4" xfId="11613" xr:uid="{365F2E0C-2BD4-4A70-8898-7D05EAC0C641}"/>
    <cellStyle name="Comma 27 6 4 2" xfId="27023" xr:uid="{DA486D1F-9B22-4ADD-8E82-4E58162F9BD9}"/>
    <cellStyle name="Comma 27 6 5" xfId="16754" xr:uid="{BF160B35-2C07-46C8-B9EC-664EE256CC2C}"/>
    <cellStyle name="Comma 27 7" xfId="2642" xr:uid="{520261A3-6C6B-4DD6-B5BE-1FE1445D123D}"/>
    <cellStyle name="Comma 27 7 2" xfId="7768" xr:uid="{120CE77D-E7F0-4447-9152-DDB98B57A76B}"/>
    <cellStyle name="Comma 27 7 2 2" xfId="23178" xr:uid="{2F3ADC0E-E287-47B2-AD76-3BB89592A76D}"/>
    <cellStyle name="Comma 27 7 3" xfId="12911" xr:uid="{71244E10-4D51-457E-81DA-6CA5B21D3E7F}"/>
    <cellStyle name="Comma 27 7 3 2" xfId="28321" xr:uid="{E7062165-277D-4CA3-BB50-318D499BD970}"/>
    <cellStyle name="Comma 27 7 4" xfId="18052" xr:uid="{BAA3B8C0-0622-4B72-AA0C-64CF6D2A3904}"/>
    <cellStyle name="Comma 27 8" xfId="5220" xr:uid="{95A0A9FF-6274-49DF-A032-5F75FDF11F5E}"/>
    <cellStyle name="Comma 27 8 2" xfId="20630" xr:uid="{EB532F1F-DBCE-4095-A110-7AFFEF894F6A}"/>
    <cellStyle name="Comma 27 9" xfId="10363" xr:uid="{EB35F08B-C70B-49C5-8962-E3E24E278D2D}"/>
    <cellStyle name="Comma 27 9 2" xfId="25773" xr:uid="{B0E2416A-4452-489A-A1DE-803294E8A093}"/>
    <cellStyle name="Comma 28" xfId="63" xr:uid="{DF478E1E-919D-43CE-9B38-3510DE34C88A}"/>
    <cellStyle name="Comma 28 10" xfId="15505" xr:uid="{E8BBDBB6-7089-4642-8293-58A3E67F507C}"/>
    <cellStyle name="Comma 28 2" xfId="142" xr:uid="{7B6304E9-869A-4E12-90E8-92048FD345BD}"/>
    <cellStyle name="Comma 28 2 2" xfId="285" xr:uid="{56914860-4BDE-4791-80DB-8D7C51B9583D}"/>
    <cellStyle name="Comma 28 2 2 2" xfId="581" xr:uid="{FD6E4A39-4ECC-4517-8463-3176D82DF791}"/>
    <cellStyle name="Comma 28 2 2 2 2" xfId="1193" xr:uid="{68CCE32B-9567-45FB-8865-DD87F0CDACD7}"/>
    <cellStyle name="Comma 28 2 2 2 2 2" xfId="2445" xr:uid="{805BE5CB-B517-4CE6-BF1B-F13145C14F0F}"/>
    <cellStyle name="Comma 28 2 2 2 2 2 2" xfId="5013" xr:uid="{7F7577EC-0BAF-4FAB-B287-363D7D676B1B}"/>
    <cellStyle name="Comma 28 2 2 2 2 2 2 2" xfId="10139" xr:uid="{8AC62671-F29A-475B-AE35-980A3D0A65FD}"/>
    <cellStyle name="Comma 28 2 2 2 2 2 2 2 2" xfId="25549" xr:uid="{5BE2A2B4-5C90-4430-8165-4303CFCADC14}"/>
    <cellStyle name="Comma 28 2 2 2 2 2 2 3" xfId="15282" xr:uid="{493978CF-A23B-4372-892F-825D78DF1AD4}"/>
    <cellStyle name="Comma 28 2 2 2 2 2 2 3 2" xfId="30692" xr:uid="{0C579C01-DB62-493A-968E-C3EFB2234DC5}"/>
    <cellStyle name="Comma 28 2 2 2 2 2 2 4" xfId="20423" xr:uid="{EEC2C530-27D7-4434-9751-6613952512DB}"/>
    <cellStyle name="Comma 28 2 2 2 2 2 3" xfId="7591" xr:uid="{284934BA-25BA-4318-9A76-4FB7AF2D0389}"/>
    <cellStyle name="Comma 28 2 2 2 2 2 3 2" xfId="23001" xr:uid="{52D20178-7E99-4930-B206-7F465716B8A0}"/>
    <cellStyle name="Comma 28 2 2 2 2 2 4" xfId="12734" xr:uid="{17138BED-528C-4122-AE7D-547DCA73CF3D}"/>
    <cellStyle name="Comma 28 2 2 2 2 2 4 2" xfId="28144" xr:uid="{595E50F8-53B4-454D-993F-405D907E2B3B}"/>
    <cellStyle name="Comma 28 2 2 2 2 2 5" xfId="17875" xr:uid="{18FA3FA9-AF42-40C0-BFE7-EC4AC639B654}"/>
    <cellStyle name="Comma 28 2 2 2 2 3" xfId="3762" xr:uid="{8EAC6831-56EF-4F14-97F3-64D2D3BA397C}"/>
    <cellStyle name="Comma 28 2 2 2 2 3 2" xfId="8888" xr:uid="{5A54FDDA-B435-4585-853C-E1255A5DF5C9}"/>
    <cellStyle name="Comma 28 2 2 2 2 3 2 2" xfId="24298" xr:uid="{F19B22D2-F3B7-4F09-AEC4-5E9CB1C650B2}"/>
    <cellStyle name="Comma 28 2 2 2 2 3 3" xfId="14031" xr:uid="{F2EC6A32-734B-4C50-AECC-311498A7F74C}"/>
    <cellStyle name="Comma 28 2 2 2 2 3 3 2" xfId="29441" xr:uid="{342CE189-07B6-4743-89AF-6D6F9715D65B}"/>
    <cellStyle name="Comma 28 2 2 2 2 3 4" xfId="19172" xr:uid="{0480B390-85BD-4868-A781-C39838B23153}"/>
    <cellStyle name="Comma 28 2 2 2 2 4" xfId="6340" xr:uid="{E7DC006D-D088-4A36-9B82-8370E02DDD9C}"/>
    <cellStyle name="Comma 28 2 2 2 2 4 2" xfId="21750" xr:uid="{F974C71D-90F0-4A5B-B352-BBF20D3DCD59}"/>
    <cellStyle name="Comma 28 2 2 2 2 5" xfId="11483" xr:uid="{55E0088E-C20A-4998-B7F8-0CE43A665AB1}"/>
    <cellStyle name="Comma 28 2 2 2 2 5 2" xfId="26893" xr:uid="{7BE6A074-DE55-452B-8A00-3B9C9E04C79F}"/>
    <cellStyle name="Comma 28 2 2 2 2 6" xfId="16624" xr:uid="{C9106C70-9AB4-4017-A3D5-7A3A3DA116EB}"/>
    <cellStyle name="Comma 28 2 2 2 3" xfId="1834" xr:uid="{2761BA0E-156A-4CD2-89E5-48C157960A9B}"/>
    <cellStyle name="Comma 28 2 2 2 3 2" xfId="4402" xr:uid="{80F3A4A5-11BA-49BB-B0B9-E8012176CB62}"/>
    <cellStyle name="Comma 28 2 2 2 3 2 2" xfId="9528" xr:uid="{3BFDC51C-9DEC-4868-ABAB-BC77FCA075ED}"/>
    <cellStyle name="Comma 28 2 2 2 3 2 2 2" xfId="24938" xr:uid="{7C2D6B9E-DCA3-412F-A26F-CDE71B91E7FF}"/>
    <cellStyle name="Comma 28 2 2 2 3 2 3" xfId="14671" xr:uid="{46B2D538-0926-4502-B4D2-77CD26EE601E}"/>
    <cellStyle name="Comma 28 2 2 2 3 2 3 2" xfId="30081" xr:uid="{9E515DE0-892A-4F7B-AB8F-329F99949D47}"/>
    <cellStyle name="Comma 28 2 2 2 3 2 4" xfId="19812" xr:uid="{8E5C0D12-128A-477E-B97D-10FEF1F40E30}"/>
    <cellStyle name="Comma 28 2 2 2 3 3" xfId="6980" xr:uid="{1590D100-B7EB-415B-B419-8E47EEFBA8B6}"/>
    <cellStyle name="Comma 28 2 2 2 3 3 2" xfId="22390" xr:uid="{4AA5082E-1549-41EC-891C-F9647F660B13}"/>
    <cellStyle name="Comma 28 2 2 2 3 4" xfId="12123" xr:uid="{A30C81AA-ECC9-40E0-A937-D3A3B8F2E81B}"/>
    <cellStyle name="Comma 28 2 2 2 3 4 2" xfId="27533" xr:uid="{70848FEE-D604-402D-92C1-636461FBE17C}"/>
    <cellStyle name="Comma 28 2 2 2 3 5" xfId="17264" xr:uid="{3610203A-EB38-4900-B8F8-2A6685267D8E}"/>
    <cellStyle name="Comma 28 2 2 2 4" xfId="3151" xr:uid="{F4880E3B-2172-45E7-9EEE-7656D4B7F1EB}"/>
    <cellStyle name="Comma 28 2 2 2 4 2" xfId="8277" xr:uid="{00B39C7E-EB38-4DB3-B5E8-5FAEB60A7F76}"/>
    <cellStyle name="Comma 28 2 2 2 4 2 2" xfId="23687" xr:uid="{DFF175F6-C40E-45DB-A3EA-99FC16E54AE9}"/>
    <cellStyle name="Comma 28 2 2 2 4 3" xfId="13420" xr:uid="{2754B2E9-74D5-470F-879B-9DF7BD341AB4}"/>
    <cellStyle name="Comma 28 2 2 2 4 3 2" xfId="28830" xr:uid="{DC54D5FC-A966-413A-8987-4C838A410CFB}"/>
    <cellStyle name="Comma 28 2 2 2 4 4" xfId="18561" xr:uid="{C02D4029-B5B2-46EC-8BE3-031788CD9C60}"/>
    <cellStyle name="Comma 28 2 2 2 5" xfId="5729" xr:uid="{40F4E4FC-CA53-44AE-A098-E6FF70D5F0A7}"/>
    <cellStyle name="Comma 28 2 2 2 5 2" xfId="21139" xr:uid="{CEAA6DC5-967D-4059-BA24-706757E07503}"/>
    <cellStyle name="Comma 28 2 2 2 6" xfId="10872" xr:uid="{0699C44D-479D-411E-A73C-3E0C06A2EA4C}"/>
    <cellStyle name="Comma 28 2 2 2 6 2" xfId="26282" xr:uid="{2F8F34DF-B196-435C-AB84-65F59B4561A7}"/>
    <cellStyle name="Comma 28 2 2 2 7" xfId="16013" xr:uid="{7CAD5432-711C-4484-AAB7-5F4D61C08915}"/>
    <cellStyle name="Comma 28 2 2 3" xfId="898" xr:uid="{4F09C0FA-A3D9-4C51-A3E7-E61CA1FAF773}"/>
    <cellStyle name="Comma 28 2 2 3 2" xfId="2150" xr:uid="{572DA502-61D3-4AD3-8DEE-4C231F9EEC6C}"/>
    <cellStyle name="Comma 28 2 2 3 2 2" xfId="4718" xr:uid="{00CAA05B-842A-48A3-BA67-15BBD0B0DDDA}"/>
    <cellStyle name="Comma 28 2 2 3 2 2 2" xfId="9844" xr:uid="{8BC0B4F3-3CC9-420F-AD90-6F49620F2ED6}"/>
    <cellStyle name="Comma 28 2 2 3 2 2 2 2" xfId="25254" xr:uid="{337CE8FA-0706-450B-A9C4-B436CE3CA8FA}"/>
    <cellStyle name="Comma 28 2 2 3 2 2 3" xfId="14987" xr:uid="{252C2BE6-EF32-496A-81F3-A75F9DDE63D0}"/>
    <cellStyle name="Comma 28 2 2 3 2 2 3 2" xfId="30397" xr:uid="{6FE53129-14A0-4639-AF2A-9924C4864138}"/>
    <cellStyle name="Comma 28 2 2 3 2 2 4" xfId="20128" xr:uid="{988E28B8-7AAA-48F7-9885-4026A4D68C82}"/>
    <cellStyle name="Comma 28 2 2 3 2 3" xfId="7296" xr:uid="{777E956E-97B3-4108-A67F-A8EC39D881E7}"/>
    <cellStyle name="Comma 28 2 2 3 2 3 2" xfId="22706" xr:uid="{79F83E0E-5379-4629-9F9F-43D972C578EB}"/>
    <cellStyle name="Comma 28 2 2 3 2 4" xfId="12439" xr:uid="{BBE264BE-4300-42B5-B27A-13B5A283552B}"/>
    <cellStyle name="Comma 28 2 2 3 2 4 2" xfId="27849" xr:uid="{3BB81D78-2808-4AB3-A4AE-3C78647722D7}"/>
    <cellStyle name="Comma 28 2 2 3 2 5" xfId="17580" xr:uid="{3B5D7254-76C9-49EC-8596-1215806FE75C}"/>
    <cellStyle name="Comma 28 2 2 3 3" xfId="3467" xr:uid="{2AAC623E-E65B-47F3-B504-F85685B4483C}"/>
    <cellStyle name="Comma 28 2 2 3 3 2" xfId="8593" xr:uid="{990A13A6-D421-4F30-8A47-B9A88FB40D44}"/>
    <cellStyle name="Comma 28 2 2 3 3 2 2" xfId="24003" xr:uid="{875E723C-45AE-4509-A6E5-A397BC3BE9C4}"/>
    <cellStyle name="Comma 28 2 2 3 3 3" xfId="13736" xr:uid="{29063563-E70D-4F7D-821A-206BEEB2FEC1}"/>
    <cellStyle name="Comma 28 2 2 3 3 3 2" xfId="29146" xr:uid="{A9722046-4CFE-432F-9D81-350F236117BE}"/>
    <cellStyle name="Comma 28 2 2 3 3 4" xfId="18877" xr:uid="{FA505964-F9BD-4A58-A237-975E814100B0}"/>
    <cellStyle name="Comma 28 2 2 3 4" xfId="6045" xr:uid="{9E146C59-A16A-4157-ACF4-6D71B06D8E7A}"/>
    <cellStyle name="Comma 28 2 2 3 4 2" xfId="21455" xr:uid="{0C6C9008-52F8-416B-8A0A-68801F7C5628}"/>
    <cellStyle name="Comma 28 2 2 3 5" xfId="11188" xr:uid="{6A9FB610-E599-4795-B7A5-D6336F884F71}"/>
    <cellStyle name="Comma 28 2 2 3 5 2" xfId="26598" xr:uid="{3BC0950F-97B1-41D5-887C-C0D259675CD9}"/>
    <cellStyle name="Comma 28 2 2 3 6" xfId="16329" xr:uid="{18F9DBD4-2092-4419-914E-2F97C6F8BD91}"/>
    <cellStyle name="Comma 28 2 2 4" xfId="1539" xr:uid="{58EEE93B-9572-4D33-9013-57AAA73A7750}"/>
    <cellStyle name="Comma 28 2 2 4 2" xfId="4107" xr:uid="{613BA889-7694-4645-BC06-033750BC1CC5}"/>
    <cellStyle name="Comma 28 2 2 4 2 2" xfId="9233" xr:uid="{327AFD05-3225-4F13-8DF5-6F7AF02A1160}"/>
    <cellStyle name="Comma 28 2 2 4 2 2 2" xfId="24643" xr:uid="{4DA76C68-AF80-4ABD-8D54-3E9A580CE3F2}"/>
    <cellStyle name="Comma 28 2 2 4 2 3" xfId="14376" xr:uid="{C5CFB1FE-039C-4F26-A33D-2DA8AB316155}"/>
    <cellStyle name="Comma 28 2 2 4 2 3 2" xfId="29786" xr:uid="{86BAFC71-0264-43AF-9405-6E0F313E931C}"/>
    <cellStyle name="Comma 28 2 2 4 2 4" xfId="19517" xr:uid="{784B10BA-C9D9-407C-83EB-C0B53EA8C675}"/>
    <cellStyle name="Comma 28 2 2 4 3" xfId="6685" xr:uid="{BDDDC260-32C2-4234-9957-DE963F071982}"/>
    <cellStyle name="Comma 28 2 2 4 3 2" xfId="22095" xr:uid="{E0A9FFF1-6FF2-4597-9CA6-B66F7BEBC840}"/>
    <cellStyle name="Comma 28 2 2 4 4" xfId="11828" xr:uid="{2319B682-7348-47D7-844F-7BFA11BB5BCE}"/>
    <cellStyle name="Comma 28 2 2 4 4 2" xfId="27238" xr:uid="{6794C252-DD5D-4A53-8E7A-B7C8811A9C82}"/>
    <cellStyle name="Comma 28 2 2 4 5" xfId="16969" xr:uid="{CCF884BE-6887-49AD-8E72-ED9F073A92E8}"/>
    <cellStyle name="Comma 28 2 2 5" xfId="2856" xr:uid="{0D560F5E-A95F-411E-B6A7-14D5E421FA32}"/>
    <cellStyle name="Comma 28 2 2 5 2" xfId="7982" xr:uid="{2AED6C57-D8E5-40C3-9D52-97C12879622B}"/>
    <cellStyle name="Comma 28 2 2 5 2 2" xfId="23392" xr:uid="{B4EDE9B2-C0DE-49C1-A7FE-DA42EFF6405B}"/>
    <cellStyle name="Comma 28 2 2 5 3" xfId="13125" xr:uid="{82C81309-EFD5-4588-BCEB-F712142FC9AB}"/>
    <cellStyle name="Comma 28 2 2 5 3 2" xfId="28535" xr:uid="{5F605B07-55AD-4E40-BBD9-68FF4AC73B5F}"/>
    <cellStyle name="Comma 28 2 2 5 4" xfId="18266" xr:uid="{B7AAEED4-F914-4195-937D-DBB74842E768}"/>
    <cellStyle name="Comma 28 2 2 6" xfId="5434" xr:uid="{208B27F8-17F5-4EF4-99BD-F27BA316B87B}"/>
    <cellStyle name="Comma 28 2 2 6 2" xfId="20844" xr:uid="{CE926239-1A4B-4706-9C92-CBBE9005339F}"/>
    <cellStyle name="Comma 28 2 2 7" xfId="10577" xr:uid="{890178C0-637D-4F1B-9367-7F9FAB750E47}"/>
    <cellStyle name="Comma 28 2 2 7 2" xfId="25987" xr:uid="{8F82C3F7-2A5E-4C39-B0FD-3D3C07889BFA}"/>
    <cellStyle name="Comma 28 2 2 8" xfId="15718" xr:uid="{6AA596AA-63FB-46CF-9A39-CFACE3A68377}"/>
    <cellStyle name="Comma 28 2 3" xfId="439" xr:uid="{CC16053A-E89E-421F-80F5-11C78CDBC93E}"/>
    <cellStyle name="Comma 28 2 3 2" xfId="1051" xr:uid="{62C09B52-C2D4-40C3-BCF9-02067A257444}"/>
    <cellStyle name="Comma 28 2 3 2 2" xfId="2303" xr:uid="{E52B1158-757F-4873-9721-E77D61A163BC}"/>
    <cellStyle name="Comma 28 2 3 2 2 2" xfId="4871" xr:uid="{8E42C53B-52A2-46B1-9E11-4E09A6D0339D}"/>
    <cellStyle name="Comma 28 2 3 2 2 2 2" xfId="9997" xr:uid="{BE62B266-FA0B-4CBC-A09A-D18516F352E1}"/>
    <cellStyle name="Comma 28 2 3 2 2 2 2 2" xfId="25407" xr:uid="{37E19AE3-DEE7-436E-999B-F75A9C1F0477}"/>
    <cellStyle name="Comma 28 2 3 2 2 2 3" xfId="15140" xr:uid="{A4887CC5-E71F-4EDB-AFD7-2E8C29F471C2}"/>
    <cellStyle name="Comma 28 2 3 2 2 2 3 2" xfId="30550" xr:uid="{ACA24EC8-6632-4CAF-B46D-B05B0EACDE4C}"/>
    <cellStyle name="Comma 28 2 3 2 2 2 4" xfId="20281" xr:uid="{4D616022-FC82-4EEA-98C8-386746C61172}"/>
    <cellStyle name="Comma 28 2 3 2 2 3" xfId="7449" xr:uid="{98BF8DD4-18D9-46EC-BD1D-53E79D3408C0}"/>
    <cellStyle name="Comma 28 2 3 2 2 3 2" xfId="22859" xr:uid="{32BFC398-61F5-452A-8719-D1847AC1CB3C}"/>
    <cellStyle name="Comma 28 2 3 2 2 4" xfId="12592" xr:uid="{A7C9F8EC-FA49-4654-AB82-78488320CA87}"/>
    <cellStyle name="Comma 28 2 3 2 2 4 2" xfId="28002" xr:uid="{086BC0FD-58FC-4ED2-A48B-CAF71C073F6D}"/>
    <cellStyle name="Comma 28 2 3 2 2 5" xfId="17733" xr:uid="{E59D7147-96C5-490B-9503-547281B0EBF9}"/>
    <cellStyle name="Comma 28 2 3 2 3" xfId="3620" xr:uid="{2552C78C-CC50-4AEB-BD03-BFD96F7EACFE}"/>
    <cellStyle name="Comma 28 2 3 2 3 2" xfId="8746" xr:uid="{55C342E1-25C6-45DF-A114-4B6BEDF023D3}"/>
    <cellStyle name="Comma 28 2 3 2 3 2 2" xfId="24156" xr:uid="{A0B856BA-D111-42B7-BB93-5A449ACF2DB2}"/>
    <cellStyle name="Comma 28 2 3 2 3 3" xfId="13889" xr:uid="{DE895440-022B-4E3C-BA22-E57DA987780C}"/>
    <cellStyle name="Comma 28 2 3 2 3 3 2" xfId="29299" xr:uid="{152564B2-A775-4ACB-902A-D1E5E6C1C403}"/>
    <cellStyle name="Comma 28 2 3 2 3 4" xfId="19030" xr:uid="{7A834E89-4629-4C48-81E2-F9678109EB15}"/>
    <cellStyle name="Comma 28 2 3 2 4" xfId="6198" xr:uid="{26319A20-13EB-4F01-984C-562D54D83027}"/>
    <cellStyle name="Comma 28 2 3 2 4 2" xfId="21608" xr:uid="{B94D21B9-419A-46FD-9516-FABD3717C4CC}"/>
    <cellStyle name="Comma 28 2 3 2 5" xfId="11341" xr:uid="{77742092-0315-4659-8BAE-E7FA4FBD779A}"/>
    <cellStyle name="Comma 28 2 3 2 5 2" xfId="26751" xr:uid="{A99F0E5D-E51F-48B5-8DBB-5BDCE917B5FA}"/>
    <cellStyle name="Comma 28 2 3 2 6" xfId="16482" xr:uid="{F024A601-538E-4261-AEED-8F497FEB1917}"/>
    <cellStyle name="Comma 28 2 3 3" xfId="1692" xr:uid="{F242124B-4659-42F0-9FFD-932C64117B7B}"/>
    <cellStyle name="Comma 28 2 3 3 2" xfId="4260" xr:uid="{179F3B8E-6349-425E-9AD6-8A71E04864BA}"/>
    <cellStyle name="Comma 28 2 3 3 2 2" xfId="9386" xr:uid="{F535C48F-42F1-44C6-B58A-C23E5BBA1C37}"/>
    <cellStyle name="Comma 28 2 3 3 2 2 2" xfId="24796" xr:uid="{7C3C4A14-E5A2-42E6-91C1-345D2D1DEEC4}"/>
    <cellStyle name="Comma 28 2 3 3 2 3" xfId="14529" xr:uid="{DCE61577-E9E8-49FE-872F-07F711114DDA}"/>
    <cellStyle name="Comma 28 2 3 3 2 3 2" xfId="29939" xr:uid="{0F41EC64-C58E-4147-A407-8E03F1F8E421}"/>
    <cellStyle name="Comma 28 2 3 3 2 4" xfId="19670" xr:uid="{D1176F5D-12C7-4A04-B152-52B6B989633F}"/>
    <cellStyle name="Comma 28 2 3 3 3" xfId="6838" xr:uid="{95210950-AA68-4F8D-B60F-D75442D1214D}"/>
    <cellStyle name="Comma 28 2 3 3 3 2" xfId="22248" xr:uid="{19B39080-0DC0-48D4-83FB-95A82D4892D7}"/>
    <cellStyle name="Comma 28 2 3 3 4" xfId="11981" xr:uid="{68042ADA-356B-4711-8A8D-66B7B6A2E1A1}"/>
    <cellStyle name="Comma 28 2 3 3 4 2" xfId="27391" xr:uid="{2CB0FAE2-0499-4177-B2E2-1BCA4EC6ED85}"/>
    <cellStyle name="Comma 28 2 3 3 5" xfId="17122" xr:uid="{C24BE608-C3CD-4728-8CD0-C9E5CD664C63}"/>
    <cellStyle name="Comma 28 2 3 4" xfId="3009" xr:uid="{463FAC87-B63F-46B9-A6C8-D0620B9A1A93}"/>
    <cellStyle name="Comma 28 2 3 4 2" xfId="8135" xr:uid="{AA7D643C-EE5B-4094-AA58-B84F4002D2E4}"/>
    <cellStyle name="Comma 28 2 3 4 2 2" xfId="23545" xr:uid="{7B4DD8BF-8832-4638-8835-21F545E414F2}"/>
    <cellStyle name="Comma 28 2 3 4 3" xfId="13278" xr:uid="{278B44C5-EF66-43E1-94B7-C95C8BA170E2}"/>
    <cellStyle name="Comma 28 2 3 4 3 2" xfId="28688" xr:uid="{3D941806-CCF4-456E-8024-94DDCF843031}"/>
    <cellStyle name="Comma 28 2 3 4 4" xfId="18419" xr:uid="{F66CB467-BD20-4D6E-8C0C-018669EBED46}"/>
    <cellStyle name="Comma 28 2 3 5" xfId="5587" xr:uid="{F730D78F-D11F-49D8-892F-12D79CCFE459}"/>
    <cellStyle name="Comma 28 2 3 5 2" xfId="20997" xr:uid="{CB241DC0-3C0F-452A-B9E6-493DA9047AD2}"/>
    <cellStyle name="Comma 28 2 3 6" xfId="10730" xr:uid="{B6FA8EF3-0CD0-4DCF-BAEB-665B7E9462D5}"/>
    <cellStyle name="Comma 28 2 3 6 2" xfId="26140" xr:uid="{554D2ECE-61FE-4F57-B0B4-E9E181998F90}"/>
    <cellStyle name="Comma 28 2 3 7" xfId="15871" xr:uid="{550273F8-95E5-4BEB-95B0-96307ADF4BA3}"/>
    <cellStyle name="Comma 28 2 4" xfId="756" xr:uid="{C7F15681-DE92-400E-8F48-AD4BC4F0EE44}"/>
    <cellStyle name="Comma 28 2 4 2" xfId="2008" xr:uid="{6E8CBB31-D0EB-4C34-9480-43C02C7524EB}"/>
    <cellStyle name="Comma 28 2 4 2 2" xfId="4576" xr:uid="{1C2376F7-25E4-4FEF-A209-FED6E046C0F5}"/>
    <cellStyle name="Comma 28 2 4 2 2 2" xfId="9702" xr:uid="{B291F955-5593-4DDB-BC0F-90C5B47538D0}"/>
    <cellStyle name="Comma 28 2 4 2 2 2 2" xfId="25112" xr:uid="{5979F570-D582-4861-AC82-CAF65269E6B5}"/>
    <cellStyle name="Comma 28 2 4 2 2 3" xfId="14845" xr:uid="{2668AC79-9D10-418D-AAAD-E43FCC46F9AD}"/>
    <cellStyle name="Comma 28 2 4 2 2 3 2" xfId="30255" xr:uid="{D715919B-2D6F-4EAA-9D88-2751759CD7F3}"/>
    <cellStyle name="Comma 28 2 4 2 2 4" xfId="19986" xr:uid="{157DFC07-B634-4D9A-BD84-D25A9F5D3CDC}"/>
    <cellStyle name="Comma 28 2 4 2 3" xfId="7154" xr:uid="{A2BAADEB-5FE8-42BB-9F85-CE551F7F1505}"/>
    <cellStyle name="Comma 28 2 4 2 3 2" xfId="22564" xr:uid="{0FCCBFF7-A0FE-4F72-BD8B-57CB670D311F}"/>
    <cellStyle name="Comma 28 2 4 2 4" xfId="12297" xr:uid="{C4D062F1-DD30-4F11-B194-6784EA683726}"/>
    <cellStyle name="Comma 28 2 4 2 4 2" xfId="27707" xr:uid="{ED721166-7936-44E1-A866-71376B9F2376}"/>
    <cellStyle name="Comma 28 2 4 2 5" xfId="17438" xr:uid="{2C2605A0-C22A-4D76-941D-7257364B5A67}"/>
    <cellStyle name="Comma 28 2 4 3" xfId="3325" xr:uid="{F945D940-8A4D-4F13-847A-AB57C886A53A}"/>
    <cellStyle name="Comma 28 2 4 3 2" xfId="8451" xr:uid="{E6B645F3-E277-4CCA-93DA-E0C48036CB9F}"/>
    <cellStyle name="Comma 28 2 4 3 2 2" xfId="23861" xr:uid="{D7F51CBA-919E-46B2-8B77-613E09C1AF65}"/>
    <cellStyle name="Comma 28 2 4 3 3" xfId="13594" xr:uid="{4F8BD9ED-11C1-4870-82D9-855E91B7C409}"/>
    <cellStyle name="Comma 28 2 4 3 3 2" xfId="29004" xr:uid="{94B419AA-394D-4632-9E3C-F391B5C6E1AC}"/>
    <cellStyle name="Comma 28 2 4 3 4" xfId="18735" xr:uid="{0B1A9D3F-94F2-4603-AD77-EA6CD657ADA1}"/>
    <cellStyle name="Comma 28 2 4 4" xfId="5903" xr:uid="{61E2C566-CDC7-45EB-B78E-6CB3E6845909}"/>
    <cellStyle name="Comma 28 2 4 4 2" xfId="21313" xr:uid="{469ED954-05B9-4F73-9A42-09F6C676A4D6}"/>
    <cellStyle name="Comma 28 2 4 5" xfId="11046" xr:uid="{61943013-E32A-4EC1-8A88-C15D4971E2CD}"/>
    <cellStyle name="Comma 28 2 4 5 2" xfId="26456" xr:uid="{10ABB9D7-CBCF-47BD-8420-DADAB75C61E8}"/>
    <cellStyle name="Comma 28 2 4 6" xfId="16187" xr:uid="{4A0A8C86-F284-4863-AC63-1568DCECB744}"/>
    <cellStyle name="Comma 28 2 5" xfId="1397" xr:uid="{F61E0E28-9D5C-462C-AAA6-4201847B2923}"/>
    <cellStyle name="Comma 28 2 5 2" xfId="3965" xr:uid="{50100651-1CDD-41B9-AB16-23B966CEC28C}"/>
    <cellStyle name="Comma 28 2 5 2 2" xfId="9091" xr:uid="{3474D211-FECC-40E3-BF97-02B441DE5D64}"/>
    <cellStyle name="Comma 28 2 5 2 2 2" xfId="24501" xr:uid="{6DE767EF-C45F-409F-9AC8-DDF4E380B3D1}"/>
    <cellStyle name="Comma 28 2 5 2 3" xfId="14234" xr:uid="{684D624C-08EC-405D-8761-67AB2833B948}"/>
    <cellStyle name="Comma 28 2 5 2 3 2" xfId="29644" xr:uid="{DCD3FA02-EFB2-4FFC-845F-70036E3DC546}"/>
    <cellStyle name="Comma 28 2 5 2 4" xfId="19375" xr:uid="{BD7DD341-1CF6-4E71-9C3C-BFC6815D5C37}"/>
    <cellStyle name="Comma 28 2 5 3" xfId="6543" xr:uid="{81BC3F18-AA2A-4DC1-B26E-71C4D23E942A}"/>
    <cellStyle name="Comma 28 2 5 3 2" xfId="21953" xr:uid="{EFF2B60A-23BD-4E4E-9276-8969FBE44D7C}"/>
    <cellStyle name="Comma 28 2 5 4" xfId="11686" xr:uid="{794CD013-D3D1-43DF-8AA2-582233321FCD}"/>
    <cellStyle name="Comma 28 2 5 4 2" xfId="27096" xr:uid="{D5B199D1-B0E4-483A-946D-26480C130468}"/>
    <cellStyle name="Comma 28 2 5 5" xfId="16827" xr:uid="{14E3360E-4AC4-43B0-A5BB-581BEE484813}"/>
    <cellStyle name="Comma 28 2 6" xfId="2714" xr:uid="{FF5A4770-584F-4A47-8E94-1C436A6BAAC9}"/>
    <cellStyle name="Comma 28 2 6 2" xfId="7840" xr:uid="{DDDD278D-4CC2-496F-98D0-CFC201EDA065}"/>
    <cellStyle name="Comma 28 2 6 2 2" xfId="23250" xr:uid="{8DFE31EE-EA95-4687-849A-7FB40F7B9470}"/>
    <cellStyle name="Comma 28 2 6 3" xfId="12983" xr:uid="{6C158BD6-F0E5-41F6-B761-69CE9E2CBAEC}"/>
    <cellStyle name="Comma 28 2 6 3 2" xfId="28393" xr:uid="{E3D81E51-427C-4498-86DB-5482813436FE}"/>
    <cellStyle name="Comma 28 2 6 4" xfId="18124" xr:uid="{BBA9B799-CB08-405A-89B2-3DC0B1164982}"/>
    <cellStyle name="Comma 28 2 7" xfId="5292" xr:uid="{290CDCA4-9228-4AAD-B35B-4D1A9127FDEA}"/>
    <cellStyle name="Comma 28 2 7 2" xfId="20702" xr:uid="{62407264-D28F-4B44-9027-A4EED7B74A2C}"/>
    <cellStyle name="Comma 28 2 8" xfId="10435" xr:uid="{CBFA4474-621C-4F7A-9836-4FF98DA38F7D}"/>
    <cellStyle name="Comma 28 2 8 2" xfId="25845" xr:uid="{B5884636-3512-40C9-8DC3-28E41C0E494F}"/>
    <cellStyle name="Comma 28 2 9" xfId="15576" xr:uid="{F7A09E75-49BE-4B8D-8D95-E5056E725D6E}"/>
    <cellStyle name="Comma 28 3" xfId="212" xr:uid="{48429415-ABA7-4C68-8F50-C3AF4CAE2DCF}"/>
    <cellStyle name="Comma 28 3 2" xfId="509" xr:uid="{D03246C1-EB8F-4DC8-BFEA-28D25ABAB682}"/>
    <cellStyle name="Comma 28 3 2 2" xfId="1121" xr:uid="{DA33E7C7-1A60-4FFF-9BFC-4D6FF64B98E3}"/>
    <cellStyle name="Comma 28 3 2 2 2" xfId="2373" xr:uid="{8D41944F-12DF-4466-A40B-6D7CF37D502F}"/>
    <cellStyle name="Comma 28 3 2 2 2 2" xfId="4941" xr:uid="{489E2E8E-AFB5-4604-A49E-442C8F51BD62}"/>
    <cellStyle name="Comma 28 3 2 2 2 2 2" xfId="10067" xr:uid="{F7B2EBA0-12A8-4B4D-A6EA-B0774C1F145E}"/>
    <cellStyle name="Comma 28 3 2 2 2 2 2 2" xfId="25477" xr:uid="{E8997CE0-3836-4AFB-A5CC-A08BFDAF1EEF}"/>
    <cellStyle name="Comma 28 3 2 2 2 2 3" xfId="15210" xr:uid="{78FC9348-D942-41A8-A7E6-ED01E457530E}"/>
    <cellStyle name="Comma 28 3 2 2 2 2 3 2" xfId="30620" xr:uid="{D8AA1A59-6E1B-4A1B-BFA7-DD869D1756BD}"/>
    <cellStyle name="Comma 28 3 2 2 2 2 4" xfId="20351" xr:uid="{248D798F-6C82-4358-AB65-5EFC2FBA5EA1}"/>
    <cellStyle name="Comma 28 3 2 2 2 3" xfId="7519" xr:uid="{99C78AC4-4F5C-4A11-9A13-92EC37A504DB}"/>
    <cellStyle name="Comma 28 3 2 2 2 3 2" xfId="22929" xr:uid="{7B52B41B-0C14-4EC6-89CB-54E62E897D41}"/>
    <cellStyle name="Comma 28 3 2 2 2 4" xfId="12662" xr:uid="{4F18CA79-FAB7-4EAD-93DC-BF644F93C0C7}"/>
    <cellStyle name="Comma 28 3 2 2 2 4 2" xfId="28072" xr:uid="{36D9E0A8-BB6A-4C47-BBD1-A72F181EB9B0}"/>
    <cellStyle name="Comma 28 3 2 2 2 5" xfId="17803" xr:uid="{0866C77E-DB59-4468-B40D-04263928426F}"/>
    <cellStyle name="Comma 28 3 2 2 3" xfId="3690" xr:uid="{E9B5A57D-29B0-47CE-BD6B-C237F2BC3CB4}"/>
    <cellStyle name="Comma 28 3 2 2 3 2" xfId="8816" xr:uid="{5B12AAE2-C23A-48DC-A492-CB3217A61F4F}"/>
    <cellStyle name="Comma 28 3 2 2 3 2 2" xfId="24226" xr:uid="{9F33B045-B174-48B6-845E-9FFFC83E788B}"/>
    <cellStyle name="Comma 28 3 2 2 3 3" xfId="13959" xr:uid="{39326E5B-F4B1-43F0-8F59-EF546EAE696B}"/>
    <cellStyle name="Comma 28 3 2 2 3 3 2" xfId="29369" xr:uid="{118F6E41-0248-43F4-9C4C-9A08A5D97565}"/>
    <cellStyle name="Comma 28 3 2 2 3 4" xfId="19100" xr:uid="{826854CD-F940-47AB-A43C-E7B06CF56E44}"/>
    <cellStyle name="Comma 28 3 2 2 4" xfId="6268" xr:uid="{9BE6D022-8027-4668-A3D9-484A238BE294}"/>
    <cellStyle name="Comma 28 3 2 2 4 2" xfId="21678" xr:uid="{7268A0EA-2417-47D3-86B1-FDFEE0923AA7}"/>
    <cellStyle name="Comma 28 3 2 2 5" xfId="11411" xr:uid="{3A482FC2-E28B-48D6-9D58-6CD8C23D2917}"/>
    <cellStyle name="Comma 28 3 2 2 5 2" xfId="26821" xr:uid="{4DE433D2-39AE-4872-94D3-04BDF5A90E32}"/>
    <cellStyle name="Comma 28 3 2 2 6" xfId="16552" xr:uid="{0B854913-9CDC-4B5A-A829-8E3802D735F8}"/>
    <cellStyle name="Comma 28 3 2 3" xfId="1762" xr:uid="{DA195CEB-B2D6-442C-A7A6-6EC74CEDD4CA}"/>
    <cellStyle name="Comma 28 3 2 3 2" xfId="4330" xr:uid="{D9640324-094B-4234-AD06-7F96AEB8BB56}"/>
    <cellStyle name="Comma 28 3 2 3 2 2" xfId="9456" xr:uid="{97D46959-D031-4841-BD00-96035F69FE98}"/>
    <cellStyle name="Comma 28 3 2 3 2 2 2" xfId="24866" xr:uid="{39F86730-DDF0-4086-AA17-A70B40A7B791}"/>
    <cellStyle name="Comma 28 3 2 3 2 3" xfId="14599" xr:uid="{616E2325-CE85-422E-A6C0-113F92EB0F5D}"/>
    <cellStyle name="Comma 28 3 2 3 2 3 2" xfId="30009" xr:uid="{4A036395-AF51-4FDD-9514-5D978248749F}"/>
    <cellStyle name="Comma 28 3 2 3 2 4" xfId="19740" xr:uid="{5BC34593-06B9-4841-92B1-E250B12B7504}"/>
    <cellStyle name="Comma 28 3 2 3 3" xfId="6908" xr:uid="{664ACA49-B678-4B9D-9067-13D82211DB51}"/>
    <cellStyle name="Comma 28 3 2 3 3 2" xfId="22318" xr:uid="{A81DCDEC-6776-498C-8372-7C1A984FDE82}"/>
    <cellStyle name="Comma 28 3 2 3 4" xfId="12051" xr:uid="{B54CF243-D0DD-4E9F-BD0F-AB6874201D89}"/>
    <cellStyle name="Comma 28 3 2 3 4 2" xfId="27461" xr:uid="{D18F9986-AEB5-43FD-A23B-48A10595EE50}"/>
    <cellStyle name="Comma 28 3 2 3 5" xfId="17192" xr:uid="{F5EF7501-B142-42E5-A2A7-3F5AD298A6ED}"/>
    <cellStyle name="Comma 28 3 2 4" xfId="3079" xr:uid="{A9313834-359F-4FB5-A1D7-80704C77D138}"/>
    <cellStyle name="Comma 28 3 2 4 2" xfId="8205" xr:uid="{C7739766-1C19-4848-9852-CB9096A46754}"/>
    <cellStyle name="Comma 28 3 2 4 2 2" xfId="23615" xr:uid="{AA57AE4B-3DD5-444B-9DAF-90CC89D20835}"/>
    <cellStyle name="Comma 28 3 2 4 3" xfId="13348" xr:uid="{5A6314F1-1107-4E12-BDCE-9DACBDBEAB8F}"/>
    <cellStyle name="Comma 28 3 2 4 3 2" xfId="28758" xr:uid="{C2956444-522B-4757-B4C2-C0547AE2315D}"/>
    <cellStyle name="Comma 28 3 2 4 4" xfId="18489" xr:uid="{3D8EF7F0-C394-4AE6-852B-253562D0BADE}"/>
    <cellStyle name="Comma 28 3 2 5" xfId="5657" xr:uid="{314C2477-C371-421F-9008-66818A1A5AA1}"/>
    <cellStyle name="Comma 28 3 2 5 2" xfId="21067" xr:uid="{6D6D60E8-4250-4235-BA00-7782C2C1A869}"/>
    <cellStyle name="Comma 28 3 2 6" xfId="10800" xr:uid="{BB217C31-28C4-4A53-B6A3-C99342490CBB}"/>
    <cellStyle name="Comma 28 3 2 6 2" xfId="26210" xr:uid="{22542BCA-C716-42A7-B1AD-6E122C2303CA}"/>
    <cellStyle name="Comma 28 3 2 7" xfId="15941" xr:uid="{0DB94E6F-80C4-4AB6-8E8D-04419926E17C}"/>
    <cellStyle name="Comma 28 3 3" xfId="826" xr:uid="{72EE9B74-89A1-4DFC-9072-8510509742FE}"/>
    <cellStyle name="Comma 28 3 3 2" xfId="2078" xr:uid="{43B2D574-6C52-404B-8B1E-4A2B54D34E26}"/>
    <cellStyle name="Comma 28 3 3 2 2" xfId="4646" xr:uid="{DB32FA46-47B1-4BFE-8673-F4616DCA849C}"/>
    <cellStyle name="Comma 28 3 3 2 2 2" xfId="9772" xr:uid="{CB00AC0D-5F6E-4A63-B290-58D3D647C7A5}"/>
    <cellStyle name="Comma 28 3 3 2 2 2 2" xfId="25182" xr:uid="{DAFD7722-D6EB-468D-A331-9432233FFBDF}"/>
    <cellStyle name="Comma 28 3 3 2 2 3" xfId="14915" xr:uid="{B9C7F512-4611-448E-839C-C9F1775A4498}"/>
    <cellStyle name="Comma 28 3 3 2 2 3 2" xfId="30325" xr:uid="{67EBA213-1AE1-4611-AFDF-B948BF3E171D}"/>
    <cellStyle name="Comma 28 3 3 2 2 4" xfId="20056" xr:uid="{8E0AAB13-26AA-4E6B-97F8-439385966AB1}"/>
    <cellStyle name="Comma 28 3 3 2 3" xfId="7224" xr:uid="{39E3176E-5057-4894-BDF0-D2E36F57E519}"/>
    <cellStyle name="Comma 28 3 3 2 3 2" xfId="22634" xr:uid="{B25390FF-D74C-4DEC-84C9-56359D483040}"/>
    <cellStyle name="Comma 28 3 3 2 4" xfId="12367" xr:uid="{FF5EF99E-8FA2-4864-893D-D5F7D65FB3C9}"/>
    <cellStyle name="Comma 28 3 3 2 4 2" xfId="27777" xr:uid="{8DAA63B9-C396-4942-BA58-41B6E49610C8}"/>
    <cellStyle name="Comma 28 3 3 2 5" xfId="17508" xr:uid="{C99389BB-C374-422F-B95B-2E5B8ABF6DAD}"/>
    <cellStyle name="Comma 28 3 3 3" xfId="3395" xr:uid="{07C14018-7A68-46D8-8F55-8953F149CE7C}"/>
    <cellStyle name="Comma 28 3 3 3 2" xfId="8521" xr:uid="{00AD9644-EDC3-48ED-B6DA-F305D9194A95}"/>
    <cellStyle name="Comma 28 3 3 3 2 2" xfId="23931" xr:uid="{B2B9237F-8DD7-43F9-A21E-CFBC28FCBB3F}"/>
    <cellStyle name="Comma 28 3 3 3 3" xfId="13664" xr:uid="{C2955FAA-E510-44DE-87AE-AD26EDBB5EB7}"/>
    <cellStyle name="Comma 28 3 3 3 3 2" xfId="29074" xr:uid="{3AA91354-7E8E-41C9-8BAD-75F61FAF5323}"/>
    <cellStyle name="Comma 28 3 3 3 4" xfId="18805" xr:uid="{D1EE752D-F40F-4400-9A0B-71E597939167}"/>
    <cellStyle name="Comma 28 3 3 4" xfId="5973" xr:uid="{6DB59DAD-1FB1-4AC4-B28D-43CCA83CE333}"/>
    <cellStyle name="Comma 28 3 3 4 2" xfId="21383" xr:uid="{8D8CAD2C-A0CB-45CC-8CBC-93635746AF9F}"/>
    <cellStyle name="Comma 28 3 3 5" xfId="11116" xr:uid="{3A6B06B7-2077-43F5-880D-C81D16810655}"/>
    <cellStyle name="Comma 28 3 3 5 2" xfId="26526" xr:uid="{6DE065FD-3779-4D61-9C0A-04D7FB3BDEC5}"/>
    <cellStyle name="Comma 28 3 3 6" xfId="16257" xr:uid="{4A2B7AE0-B55B-45C3-BB99-A3C987192139}"/>
    <cellStyle name="Comma 28 3 4" xfId="1467" xr:uid="{88A430C5-CB65-43B0-9652-0C48BE2DDEAE}"/>
    <cellStyle name="Comma 28 3 4 2" xfId="4035" xr:uid="{17A8635C-B571-41DB-8DBB-0672E5888334}"/>
    <cellStyle name="Comma 28 3 4 2 2" xfId="9161" xr:uid="{DD8386A7-5569-4FED-B539-E0A279098619}"/>
    <cellStyle name="Comma 28 3 4 2 2 2" xfId="24571" xr:uid="{1FF93A18-1B91-4348-9FA2-7FE4A0EDD279}"/>
    <cellStyle name="Comma 28 3 4 2 3" xfId="14304" xr:uid="{262B928C-997C-4311-AFE8-72113D9BC8ED}"/>
    <cellStyle name="Comma 28 3 4 2 3 2" xfId="29714" xr:uid="{4B23FBDF-F449-40E1-8C9E-161A1320C357}"/>
    <cellStyle name="Comma 28 3 4 2 4" xfId="19445" xr:uid="{C71FEA81-EDF8-48E9-8B58-CF4994B9AFB4}"/>
    <cellStyle name="Comma 28 3 4 3" xfId="6613" xr:uid="{55ED3F8C-620B-4BEC-AF95-598DE932C6C8}"/>
    <cellStyle name="Comma 28 3 4 3 2" xfId="22023" xr:uid="{2B691F9C-428A-45F2-A867-7AADACEE1867}"/>
    <cellStyle name="Comma 28 3 4 4" xfId="11756" xr:uid="{EE39B823-78E9-418F-B798-05DD4C6A02F1}"/>
    <cellStyle name="Comma 28 3 4 4 2" xfId="27166" xr:uid="{BB2B0303-49CF-4B8E-9E37-81AD6AD269E7}"/>
    <cellStyle name="Comma 28 3 4 5" xfId="16897" xr:uid="{52028090-85FC-45C6-B5B7-42D993420151}"/>
    <cellStyle name="Comma 28 3 5" xfId="2784" xr:uid="{FF9B8C8B-3BC6-4338-A561-DF5C148CAA66}"/>
    <cellStyle name="Comma 28 3 5 2" xfId="7910" xr:uid="{973FCEE5-C905-41BB-B29F-5635345EE903}"/>
    <cellStyle name="Comma 28 3 5 2 2" xfId="23320" xr:uid="{69282CC4-AAE7-41AD-B01F-DE5A8F597828}"/>
    <cellStyle name="Comma 28 3 5 3" xfId="13053" xr:uid="{1731612D-9C72-4918-B3BD-F6C948138351}"/>
    <cellStyle name="Comma 28 3 5 3 2" xfId="28463" xr:uid="{9908611B-246F-49BD-9563-D3AB0C447175}"/>
    <cellStyle name="Comma 28 3 5 4" xfId="18194" xr:uid="{F0EAAF10-BCF0-4A61-B66D-B9C90E1BE726}"/>
    <cellStyle name="Comma 28 3 6" xfId="5362" xr:uid="{BD769D1B-C789-4E57-9796-4EFE5D707DE9}"/>
    <cellStyle name="Comma 28 3 6 2" xfId="20772" xr:uid="{31C996EF-72B7-44D0-A7E8-A4592E785CE6}"/>
    <cellStyle name="Comma 28 3 7" xfId="10505" xr:uid="{DB8F48F4-A106-4FBC-ACED-24C97C2F5BFD}"/>
    <cellStyle name="Comma 28 3 7 2" xfId="25915" xr:uid="{08E4F121-D683-4CD7-9A7A-4164B70C7D08}"/>
    <cellStyle name="Comma 28 3 8" xfId="15646" xr:uid="{7B43F692-1FC8-459A-BA9D-30336E603596}"/>
    <cellStyle name="Comma 28 4" xfId="367" xr:uid="{FCD6D603-330F-47E7-9445-DD5A3A166CA2}"/>
    <cellStyle name="Comma 28 4 2" xfId="979" xr:uid="{16D797F1-5B71-4B8F-BABA-D6945F86A379}"/>
    <cellStyle name="Comma 28 4 2 2" xfId="2231" xr:uid="{F4B003F5-2E2C-4C64-AD72-2201C22165BB}"/>
    <cellStyle name="Comma 28 4 2 2 2" xfId="4799" xr:uid="{9064585A-0AAD-4FDB-B398-58DED3F18113}"/>
    <cellStyle name="Comma 28 4 2 2 2 2" xfId="9925" xr:uid="{C032E14B-AFBD-4419-94D8-FCB36600E434}"/>
    <cellStyle name="Comma 28 4 2 2 2 2 2" xfId="25335" xr:uid="{E086181A-B3F7-4C2B-8A82-484A63080DAE}"/>
    <cellStyle name="Comma 28 4 2 2 2 3" xfId="15068" xr:uid="{5A1A9356-B24B-4D72-916D-5683B5B35DD5}"/>
    <cellStyle name="Comma 28 4 2 2 2 3 2" xfId="30478" xr:uid="{8968C4AD-4654-4633-BC5D-E224BE433285}"/>
    <cellStyle name="Comma 28 4 2 2 2 4" xfId="20209" xr:uid="{71F697F2-1945-400E-8B85-5B4B67831BEA}"/>
    <cellStyle name="Comma 28 4 2 2 3" xfId="7377" xr:uid="{44C25103-54B3-41EC-B838-DAC211338F3A}"/>
    <cellStyle name="Comma 28 4 2 2 3 2" xfId="22787" xr:uid="{D5E7DA27-3381-42A0-8179-B288944D8D83}"/>
    <cellStyle name="Comma 28 4 2 2 4" xfId="12520" xr:uid="{56CB6260-6B32-4AB5-80A3-4837330F3371}"/>
    <cellStyle name="Comma 28 4 2 2 4 2" xfId="27930" xr:uid="{0DF74E04-C644-4C2D-A695-B4799B50E7B0}"/>
    <cellStyle name="Comma 28 4 2 2 5" xfId="17661" xr:uid="{1B996779-0EB6-4C63-B635-7E032A96235A}"/>
    <cellStyle name="Comma 28 4 2 3" xfId="3548" xr:uid="{9C38D40C-E869-465A-BACB-D63D20CEF8F8}"/>
    <cellStyle name="Comma 28 4 2 3 2" xfId="8674" xr:uid="{D739412C-7E3D-4123-B603-33BC94E75C43}"/>
    <cellStyle name="Comma 28 4 2 3 2 2" xfId="24084" xr:uid="{E7EC5D16-975C-485B-BFE1-9C5160BFE233}"/>
    <cellStyle name="Comma 28 4 2 3 3" xfId="13817" xr:uid="{68648094-6C8B-49F9-B47D-C7A90BCAC3C6}"/>
    <cellStyle name="Comma 28 4 2 3 3 2" xfId="29227" xr:uid="{272DB6F0-90C5-4B57-AE63-87CD38577A57}"/>
    <cellStyle name="Comma 28 4 2 3 4" xfId="18958" xr:uid="{259E67A0-C837-4B05-B356-1EB08B89BD3F}"/>
    <cellStyle name="Comma 28 4 2 4" xfId="6126" xr:uid="{04930CA3-C4D7-43DE-B1DD-092E80076A5A}"/>
    <cellStyle name="Comma 28 4 2 4 2" xfId="21536" xr:uid="{25894381-99FD-4168-8302-040B812E139F}"/>
    <cellStyle name="Comma 28 4 2 5" xfId="11269" xr:uid="{A184FBA8-A6D2-4F21-9367-2D175EE07426}"/>
    <cellStyle name="Comma 28 4 2 5 2" xfId="26679" xr:uid="{3BFCE3B8-E573-43A0-9937-107DDA95FB80}"/>
    <cellStyle name="Comma 28 4 2 6" xfId="16410" xr:uid="{161BDB3A-1C9E-4587-A493-567BE0ECBE29}"/>
    <cellStyle name="Comma 28 4 3" xfId="1620" xr:uid="{28E92F7F-7E74-46BD-8FCC-16B9980CB2E9}"/>
    <cellStyle name="Comma 28 4 3 2" xfId="4188" xr:uid="{C1ABAEE5-3D8D-4028-A87B-78D0FF175349}"/>
    <cellStyle name="Comma 28 4 3 2 2" xfId="9314" xr:uid="{446BBE92-6334-4DC1-9F5F-6F016864B185}"/>
    <cellStyle name="Comma 28 4 3 2 2 2" xfId="24724" xr:uid="{6CDD7BCB-0A19-4AA3-B7DA-36E929BA6664}"/>
    <cellStyle name="Comma 28 4 3 2 3" xfId="14457" xr:uid="{7F4E57B6-D935-469B-924C-7323625337D4}"/>
    <cellStyle name="Comma 28 4 3 2 3 2" xfId="29867" xr:uid="{DCE3CCAA-9929-4139-80F0-38925206132F}"/>
    <cellStyle name="Comma 28 4 3 2 4" xfId="19598" xr:uid="{80988B5B-61B6-4283-96AD-D232F3E8E989}"/>
    <cellStyle name="Comma 28 4 3 3" xfId="6766" xr:uid="{6B45CEC1-E528-4ECA-B966-E8BB3DD455CC}"/>
    <cellStyle name="Comma 28 4 3 3 2" xfId="22176" xr:uid="{4431637D-D2B3-4458-85D7-63A7CF1725EC}"/>
    <cellStyle name="Comma 28 4 3 4" xfId="11909" xr:uid="{5B858387-00EB-4419-B378-EAC61C32EF38}"/>
    <cellStyle name="Comma 28 4 3 4 2" xfId="27319" xr:uid="{57D202F2-3591-40EB-B79E-83F9FB1BF9D2}"/>
    <cellStyle name="Comma 28 4 3 5" xfId="17050" xr:uid="{8ABB148D-4F37-411F-8A69-9043058A674A}"/>
    <cellStyle name="Comma 28 4 4" xfId="2937" xr:uid="{3C7A65CF-9E3F-4DAD-9AB4-AF187DE7C0E5}"/>
    <cellStyle name="Comma 28 4 4 2" xfId="8063" xr:uid="{5DD0CB37-B28B-4A52-ACBC-5A94C3CA86DB}"/>
    <cellStyle name="Comma 28 4 4 2 2" xfId="23473" xr:uid="{D04A8F03-2F57-4425-9D86-3A04E06664B7}"/>
    <cellStyle name="Comma 28 4 4 3" xfId="13206" xr:uid="{6DB366D7-608B-4C63-9ED2-36E74CBCB48C}"/>
    <cellStyle name="Comma 28 4 4 3 2" xfId="28616" xr:uid="{4093F8EE-FFA0-467A-B907-DA2BE54ED85F}"/>
    <cellStyle name="Comma 28 4 4 4" xfId="18347" xr:uid="{F372720F-11D9-42EF-B510-7F92E8A509E5}"/>
    <cellStyle name="Comma 28 4 5" xfId="5515" xr:uid="{74CC3874-47C0-4988-A23E-06A3B3297A37}"/>
    <cellStyle name="Comma 28 4 5 2" xfId="20925" xr:uid="{89FB85C1-24F8-4D17-8B50-A13414F0B4B0}"/>
    <cellStyle name="Comma 28 4 6" xfId="10658" xr:uid="{501C2160-C277-4E60-9B5F-6F09639CDCDE}"/>
    <cellStyle name="Comma 28 4 6 2" xfId="26068" xr:uid="{0C948C1D-9B34-4E31-A4A5-5453CBD72CF1}"/>
    <cellStyle name="Comma 28 4 7" xfId="15799" xr:uid="{4969049A-C4C1-431F-A016-07832EE11BAB}"/>
    <cellStyle name="Comma 28 5" xfId="684" xr:uid="{DA4DEECA-61A9-4C69-8FB6-228535726345}"/>
    <cellStyle name="Comma 28 5 2" xfId="1936" xr:uid="{AD782014-8332-4B88-BD37-7A8721012176}"/>
    <cellStyle name="Comma 28 5 2 2" xfId="4504" xr:uid="{FF0DE6FA-72CD-4B6E-A272-99DA86D2276D}"/>
    <cellStyle name="Comma 28 5 2 2 2" xfId="9630" xr:uid="{EC6DF3F4-9A46-4014-8A85-EFA8BADFADDD}"/>
    <cellStyle name="Comma 28 5 2 2 2 2" xfId="25040" xr:uid="{AD4F5828-0E8C-4513-9E88-01F61E9C2873}"/>
    <cellStyle name="Comma 28 5 2 2 3" xfId="14773" xr:uid="{03B035D4-6BE3-4186-A04C-EFFF1E0CDDC8}"/>
    <cellStyle name="Comma 28 5 2 2 3 2" xfId="30183" xr:uid="{AC3FB938-73E5-4DB6-96DE-AD6DA19D7EC1}"/>
    <cellStyle name="Comma 28 5 2 2 4" xfId="19914" xr:uid="{AA252C2A-5298-4480-B3CF-587067C5F2DC}"/>
    <cellStyle name="Comma 28 5 2 3" xfId="7082" xr:uid="{6DDAAC09-B5E3-46B7-B9ED-B50F0642ED35}"/>
    <cellStyle name="Comma 28 5 2 3 2" xfId="22492" xr:uid="{C1BEA41C-8BBB-4909-8B20-CB3574865603}"/>
    <cellStyle name="Comma 28 5 2 4" xfId="12225" xr:uid="{1F538CDB-1D64-46BC-AFDC-694FCE152ACF}"/>
    <cellStyle name="Comma 28 5 2 4 2" xfId="27635" xr:uid="{C1A02238-1BAB-45A8-8C50-0AB1DF28E655}"/>
    <cellStyle name="Comma 28 5 2 5" xfId="17366" xr:uid="{23DC3315-BF1A-448F-9F58-92D23D599382}"/>
    <cellStyle name="Comma 28 5 3" xfId="3253" xr:uid="{69B9F9EE-D93D-4F9D-8305-940932C5799E}"/>
    <cellStyle name="Comma 28 5 3 2" xfId="8379" xr:uid="{AF8CBBE1-CFC3-4F19-B080-431C52E4FF35}"/>
    <cellStyle name="Comma 28 5 3 2 2" xfId="23789" xr:uid="{F98BDD16-3680-434E-80BA-6188FCFFF45F}"/>
    <cellStyle name="Comma 28 5 3 3" xfId="13522" xr:uid="{FE1AC876-BCB0-4D04-8CDC-BCB60ED54BCB}"/>
    <cellStyle name="Comma 28 5 3 3 2" xfId="28932" xr:uid="{941A5FE6-8640-40ED-B8C3-0D4D1B95A610}"/>
    <cellStyle name="Comma 28 5 3 4" xfId="18663" xr:uid="{87D1A757-66CB-4DE4-A71F-F3442D7092FB}"/>
    <cellStyle name="Comma 28 5 4" xfId="5831" xr:uid="{407AAE7B-522F-489B-A33B-8E3B3C230CD1}"/>
    <cellStyle name="Comma 28 5 4 2" xfId="21241" xr:uid="{4D8561B7-8B75-425C-BB01-1D19282D0ECE}"/>
    <cellStyle name="Comma 28 5 5" xfId="10974" xr:uid="{803B73BB-67E0-4259-B315-E80184D8E3B4}"/>
    <cellStyle name="Comma 28 5 5 2" xfId="26384" xr:uid="{B68AC5F3-6F22-4A33-B7A9-BB4B4DE84DF2}"/>
    <cellStyle name="Comma 28 5 6" xfId="16115" xr:uid="{193628C2-35DE-406D-9021-62BE1DA3879A}"/>
    <cellStyle name="Comma 28 6" xfId="1325" xr:uid="{C8D76827-8997-46B8-853C-8F528443479E}"/>
    <cellStyle name="Comma 28 6 2" xfId="3893" xr:uid="{80A4101A-1E9B-4B54-8ED9-4AF0908A8E5D}"/>
    <cellStyle name="Comma 28 6 2 2" xfId="9019" xr:uid="{BA8F4FC2-51E5-4FCD-AF89-6C86C1199BDF}"/>
    <cellStyle name="Comma 28 6 2 2 2" xfId="24429" xr:uid="{02C1F8F9-7B81-43EB-AE11-F78BE968D346}"/>
    <cellStyle name="Comma 28 6 2 3" xfId="14162" xr:uid="{69E93E29-CB07-49DF-9BE5-DA53BE51877E}"/>
    <cellStyle name="Comma 28 6 2 3 2" xfId="29572" xr:uid="{FED4631A-4DE5-4FFF-9CE1-AA9FCF32CFF4}"/>
    <cellStyle name="Comma 28 6 2 4" xfId="19303" xr:uid="{EC7359FC-F417-49C1-854D-65326E99EDB7}"/>
    <cellStyle name="Comma 28 6 3" xfId="6471" xr:uid="{1073F2AA-C10E-4524-80B2-06580B3A5B80}"/>
    <cellStyle name="Comma 28 6 3 2" xfId="21881" xr:uid="{6AD1EEF6-B8DF-4739-9ED5-07ECC8A3854F}"/>
    <cellStyle name="Comma 28 6 4" xfId="11614" xr:uid="{55322E62-C14F-483B-8E09-2220746B4432}"/>
    <cellStyle name="Comma 28 6 4 2" xfId="27024" xr:uid="{3FCFECF7-582F-4B7D-919C-3F950C2D1AEC}"/>
    <cellStyle name="Comma 28 6 5" xfId="16755" xr:uid="{FC5AD652-1EB3-4222-AE6D-14A1CDB18C14}"/>
    <cellStyle name="Comma 28 7" xfId="2643" xr:uid="{23E8F050-39EF-4457-B7CA-BC218B04DE21}"/>
    <cellStyle name="Comma 28 7 2" xfId="7769" xr:uid="{D21205BD-1E4F-4194-82CF-78155FC31D91}"/>
    <cellStyle name="Comma 28 7 2 2" xfId="23179" xr:uid="{D680242D-6588-4045-830E-85565E334A99}"/>
    <cellStyle name="Comma 28 7 3" xfId="12912" xr:uid="{A60CD92F-538A-411A-8FA5-8E3C031F08B5}"/>
    <cellStyle name="Comma 28 7 3 2" xfId="28322" xr:uid="{4DC056E7-4725-4F8E-9EF8-BAABC28C3B61}"/>
    <cellStyle name="Comma 28 7 4" xfId="18053" xr:uid="{B7587ADB-1EE9-4DF1-983C-350873905CDC}"/>
    <cellStyle name="Comma 28 8" xfId="5221" xr:uid="{61514F52-8A81-432D-A646-2BAAB952E435}"/>
    <cellStyle name="Comma 28 8 2" xfId="20631" xr:uid="{2E25A343-B1B8-4E47-B891-9142D7F7AC33}"/>
    <cellStyle name="Comma 28 9" xfId="10364" xr:uid="{1A5B2D60-75CA-489D-BFA0-86BB507DDFBE}"/>
    <cellStyle name="Comma 28 9 2" xfId="25774" xr:uid="{05622ABD-CB32-4B22-9DE0-A6C814D907E9}"/>
    <cellStyle name="Comma 29" xfId="64" xr:uid="{E6A8AD48-430A-459C-A9FF-326CC71D493A}"/>
    <cellStyle name="Comma 29 10" xfId="15506" xr:uid="{A7E8CF81-0167-420E-92EE-E1DE39BE0688}"/>
    <cellStyle name="Comma 29 2" xfId="143" xr:uid="{0DC52077-702A-41A6-B944-E149F0B5E16B}"/>
    <cellStyle name="Comma 29 2 2" xfId="286" xr:uid="{7DB2D1F6-D595-435B-A913-727E75E75917}"/>
    <cellStyle name="Comma 29 2 2 2" xfId="582" xr:uid="{0CC6B9C4-0477-4593-97B5-4CA11182346C}"/>
    <cellStyle name="Comma 29 2 2 2 2" xfId="1194" xr:uid="{FE239C54-F8A0-4CA6-8E4A-8B08128B6842}"/>
    <cellStyle name="Comma 29 2 2 2 2 2" xfId="2446" xr:uid="{1EE93A24-9AD2-458F-8999-590A13FF0A6E}"/>
    <cellStyle name="Comma 29 2 2 2 2 2 2" xfId="5014" xr:uid="{7C2F2D64-5532-4DC1-8C6F-65E7690B44E9}"/>
    <cellStyle name="Comma 29 2 2 2 2 2 2 2" xfId="10140" xr:uid="{B416F531-3ABB-43FF-8D78-CD3C5C80F49B}"/>
    <cellStyle name="Comma 29 2 2 2 2 2 2 2 2" xfId="25550" xr:uid="{9E984BD3-83FC-4355-8E53-EA6BEC25FA89}"/>
    <cellStyle name="Comma 29 2 2 2 2 2 2 3" xfId="15283" xr:uid="{8CAD7019-4FB5-4786-B1FB-0078CF1DC8AD}"/>
    <cellStyle name="Comma 29 2 2 2 2 2 2 3 2" xfId="30693" xr:uid="{B43F3C26-DBE9-4DD1-8B01-E5B7615C0418}"/>
    <cellStyle name="Comma 29 2 2 2 2 2 2 4" xfId="20424" xr:uid="{FFAB12AC-9B68-43EF-8443-C566BF445F9D}"/>
    <cellStyle name="Comma 29 2 2 2 2 2 3" xfId="7592" xr:uid="{84C19267-5D19-45CD-BE58-D82E0646354A}"/>
    <cellStyle name="Comma 29 2 2 2 2 2 3 2" xfId="23002" xr:uid="{3122DC1F-4219-47C0-AB3D-357B63019123}"/>
    <cellStyle name="Comma 29 2 2 2 2 2 4" xfId="12735" xr:uid="{7E88FC12-1C33-42DA-87D0-4A02D62B2D45}"/>
    <cellStyle name="Comma 29 2 2 2 2 2 4 2" xfId="28145" xr:uid="{AD8484E8-518C-4C68-A284-EBF5F7E7B5B4}"/>
    <cellStyle name="Comma 29 2 2 2 2 2 5" xfId="17876" xr:uid="{58981905-85E4-4D33-A195-2DC3D63462CE}"/>
    <cellStyle name="Comma 29 2 2 2 2 3" xfId="3763" xr:uid="{4A760F9D-3AEA-4C90-A104-17789AA3E04E}"/>
    <cellStyle name="Comma 29 2 2 2 2 3 2" xfId="8889" xr:uid="{0595177A-00AD-41C1-B5FD-8AD6D38CB9F7}"/>
    <cellStyle name="Comma 29 2 2 2 2 3 2 2" xfId="24299" xr:uid="{67D47CD4-4C22-4F77-AE03-8CCEBD169EA5}"/>
    <cellStyle name="Comma 29 2 2 2 2 3 3" xfId="14032" xr:uid="{500F0504-1C57-4487-905F-969218D754BC}"/>
    <cellStyle name="Comma 29 2 2 2 2 3 3 2" xfId="29442" xr:uid="{643E3806-32F8-4AEC-8A33-4F66D3F0DD57}"/>
    <cellStyle name="Comma 29 2 2 2 2 3 4" xfId="19173" xr:uid="{6919825D-ACB0-4563-97BA-2A11590B8A2B}"/>
    <cellStyle name="Comma 29 2 2 2 2 4" xfId="6341" xr:uid="{4D73A918-2C5F-44CD-96A4-51260FED18A9}"/>
    <cellStyle name="Comma 29 2 2 2 2 4 2" xfId="21751" xr:uid="{041D9B60-2FCE-47BE-B860-F5C2CE62A679}"/>
    <cellStyle name="Comma 29 2 2 2 2 5" xfId="11484" xr:uid="{3C28013B-2051-4538-BE93-0411C5175BD8}"/>
    <cellStyle name="Comma 29 2 2 2 2 5 2" xfId="26894" xr:uid="{A2164667-EB47-40AB-9686-9BBBA9612B90}"/>
    <cellStyle name="Comma 29 2 2 2 2 6" xfId="16625" xr:uid="{D60E1727-7B00-44B7-9021-A32C210932BD}"/>
    <cellStyle name="Comma 29 2 2 2 3" xfId="1835" xr:uid="{53E0C5B4-2399-4B51-A42D-59932FAF208E}"/>
    <cellStyle name="Comma 29 2 2 2 3 2" xfId="4403" xr:uid="{70E29AD1-0BEA-4942-ABFB-D16D287911FA}"/>
    <cellStyle name="Comma 29 2 2 2 3 2 2" xfId="9529" xr:uid="{FCD9835B-1269-436D-A107-16A7BD4BBBE4}"/>
    <cellStyle name="Comma 29 2 2 2 3 2 2 2" xfId="24939" xr:uid="{9DECAD47-7D34-4243-95D9-702B04DF9E11}"/>
    <cellStyle name="Comma 29 2 2 2 3 2 3" xfId="14672" xr:uid="{C022738A-2C3C-4A31-9E13-FD858D540D25}"/>
    <cellStyle name="Comma 29 2 2 2 3 2 3 2" xfId="30082" xr:uid="{714E3BD7-A669-4B69-9E1A-EBFDC755F989}"/>
    <cellStyle name="Comma 29 2 2 2 3 2 4" xfId="19813" xr:uid="{82587982-A822-4964-BC5C-11C6780E9B41}"/>
    <cellStyle name="Comma 29 2 2 2 3 3" xfId="6981" xr:uid="{885E854C-437E-4B6B-A6C5-D8F41DC7DEFE}"/>
    <cellStyle name="Comma 29 2 2 2 3 3 2" xfId="22391" xr:uid="{F9EA7A39-D6AB-46A5-B212-A100FEB1E681}"/>
    <cellStyle name="Comma 29 2 2 2 3 4" xfId="12124" xr:uid="{4816B884-4F22-4AA7-BE19-34F5949DE231}"/>
    <cellStyle name="Comma 29 2 2 2 3 4 2" xfId="27534" xr:uid="{93A9BF13-4D52-4D61-937C-83CFE13C8013}"/>
    <cellStyle name="Comma 29 2 2 2 3 5" xfId="17265" xr:uid="{B7AA2B4E-9D3F-474A-A6C5-424CF13F88B3}"/>
    <cellStyle name="Comma 29 2 2 2 4" xfId="3152" xr:uid="{E4CCE836-37A7-4B9C-852F-F671F21649C3}"/>
    <cellStyle name="Comma 29 2 2 2 4 2" xfId="8278" xr:uid="{6FC218CC-709B-4139-8950-66D055EAC9C0}"/>
    <cellStyle name="Comma 29 2 2 2 4 2 2" xfId="23688" xr:uid="{BB8DEBE8-5B97-4FF4-9F06-F50F1CF16175}"/>
    <cellStyle name="Comma 29 2 2 2 4 3" xfId="13421" xr:uid="{57AC50C7-5AA0-4AD6-8B9B-FD0A169891EC}"/>
    <cellStyle name="Comma 29 2 2 2 4 3 2" xfId="28831" xr:uid="{277CCEA4-002D-402E-B7D8-AADC177B3FB4}"/>
    <cellStyle name="Comma 29 2 2 2 4 4" xfId="18562" xr:uid="{B9A04383-7384-4067-A646-3B5014514F0A}"/>
    <cellStyle name="Comma 29 2 2 2 5" xfId="5730" xr:uid="{14FD5375-AF12-4A09-842A-B7091058066A}"/>
    <cellStyle name="Comma 29 2 2 2 5 2" xfId="21140" xr:uid="{FA0B25F7-FC1C-4061-A5D8-CC1B6896AE87}"/>
    <cellStyle name="Comma 29 2 2 2 6" xfId="10873" xr:uid="{5B37CFA2-4F39-4F38-ADE4-34FF8F580CA9}"/>
    <cellStyle name="Comma 29 2 2 2 6 2" xfId="26283" xr:uid="{EFB1A0F8-90F3-4960-AE88-36F1B3EAEBB3}"/>
    <cellStyle name="Comma 29 2 2 2 7" xfId="16014" xr:uid="{B74984DC-7982-4AD7-94C9-37BDECF14D0E}"/>
    <cellStyle name="Comma 29 2 2 3" xfId="899" xr:uid="{11A1420D-7F5F-453A-8EF1-48C99913728E}"/>
    <cellStyle name="Comma 29 2 2 3 2" xfId="2151" xr:uid="{C36DCF39-DE29-492B-976E-7FE590F65E2A}"/>
    <cellStyle name="Comma 29 2 2 3 2 2" xfId="4719" xr:uid="{38AD8A89-8FB1-4EAB-80DD-676D59C51F24}"/>
    <cellStyle name="Comma 29 2 2 3 2 2 2" xfId="9845" xr:uid="{261A3C9C-9DAA-4445-864F-1544DECA051B}"/>
    <cellStyle name="Comma 29 2 2 3 2 2 2 2" xfId="25255" xr:uid="{5A201ED2-7FC1-4576-94B1-3785F4E202C4}"/>
    <cellStyle name="Comma 29 2 2 3 2 2 3" xfId="14988" xr:uid="{D8091E25-CC1D-42EB-B1E3-36F4BEB9B884}"/>
    <cellStyle name="Comma 29 2 2 3 2 2 3 2" xfId="30398" xr:uid="{0EC5BC92-57FC-41C7-93B9-AEC4C1C09E0A}"/>
    <cellStyle name="Comma 29 2 2 3 2 2 4" xfId="20129" xr:uid="{19E58336-5F7B-4BC6-8B0A-90461E86DA0A}"/>
    <cellStyle name="Comma 29 2 2 3 2 3" xfId="7297" xr:uid="{73531785-A2F2-40F6-8687-3B91D9C84E2E}"/>
    <cellStyle name="Comma 29 2 2 3 2 3 2" xfId="22707" xr:uid="{EBC0CDCF-6A4B-40F9-9443-98C94D19CD0B}"/>
    <cellStyle name="Comma 29 2 2 3 2 4" xfId="12440" xr:uid="{802DA98A-A792-4EAA-B2BA-5394B8024FE3}"/>
    <cellStyle name="Comma 29 2 2 3 2 4 2" xfId="27850" xr:uid="{285FECC6-D955-4CAB-94DB-BE7D64FBDF8D}"/>
    <cellStyle name="Comma 29 2 2 3 2 5" xfId="17581" xr:uid="{2F693E94-9AA5-4A46-9C1A-2659CDDEE5CB}"/>
    <cellStyle name="Comma 29 2 2 3 3" xfId="3468" xr:uid="{F24E012A-3287-4401-AA68-71D80E13378C}"/>
    <cellStyle name="Comma 29 2 2 3 3 2" xfId="8594" xr:uid="{852572B6-A92A-43BE-9EB6-7992AB922E31}"/>
    <cellStyle name="Comma 29 2 2 3 3 2 2" xfId="24004" xr:uid="{358CB76F-BA5E-4A6C-BCEB-40C9C4BBAD58}"/>
    <cellStyle name="Comma 29 2 2 3 3 3" xfId="13737" xr:uid="{AB4E252F-D8EC-4118-969D-A62646F1A9F7}"/>
    <cellStyle name="Comma 29 2 2 3 3 3 2" xfId="29147" xr:uid="{8F4B8F39-4754-4D9B-8BCF-35246C700ECB}"/>
    <cellStyle name="Comma 29 2 2 3 3 4" xfId="18878" xr:uid="{2598E5CA-0ACD-4F04-8DF3-451EDCB885CE}"/>
    <cellStyle name="Comma 29 2 2 3 4" xfId="6046" xr:uid="{6B227BA0-BA67-42E3-B34F-7E804EA8F230}"/>
    <cellStyle name="Comma 29 2 2 3 4 2" xfId="21456" xr:uid="{FD94F8B4-EF2A-487C-892C-EE6EA9D29D3F}"/>
    <cellStyle name="Comma 29 2 2 3 5" xfId="11189" xr:uid="{46AD8E1D-E7E7-4E35-AC1F-EDE62984EDB6}"/>
    <cellStyle name="Comma 29 2 2 3 5 2" xfId="26599" xr:uid="{655252DA-B2A2-43EE-AF61-68A6A0A3342F}"/>
    <cellStyle name="Comma 29 2 2 3 6" xfId="16330" xr:uid="{60970FD6-D28B-4ACB-9C15-686AFD65DFED}"/>
    <cellStyle name="Comma 29 2 2 4" xfId="1540" xr:uid="{5C393DA8-6AEF-4DAF-985D-35E4426FD09F}"/>
    <cellStyle name="Comma 29 2 2 4 2" xfId="4108" xr:uid="{9D9F87A3-64C1-4440-9FE2-CAFE6AE28B75}"/>
    <cellStyle name="Comma 29 2 2 4 2 2" xfId="9234" xr:uid="{5F5CE004-3466-4293-B556-6021AC1E0AA7}"/>
    <cellStyle name="Comma 29 2 2 4 2 2 2" xfId="24644" xr:uid="{BCC839B8-94DD-403B-B710-6B9CF2488CCA}"/>
    <cellStyle name="Comma 29 2 2 4 2 3" xfId="14377" xr:uid="{64049E96-9B0B-4F47-AB3B-63CBCF0A531B}"/>
    <cellStyle name="Comma 29 2 2 4 2 3 2" xfId="29787" xr:uid="{9C70DACA-813C-4E48-9C5E-91643EC43444}"/>
    <cellStyle name="Comma 29 2 2 4 2 4" xfId="19518" xr:uid="{9B7C93E9-C22E-41AB-B670-0BA557B6FF13}"/>
    <cellStyle name="Comma 29 2 2 4 3" xfId="6686" xr:uid="{044672E0-FA8E-4886-9157-C4768D728B97}"/>
    <cellStyle name="Comma 29 2 2 4 3 2" xfId="22096" xr:uid="{1901893A-4E4F-40EF-BFBA-0097565CE974}"/>
    <cellStyle name="Comma 29 2 2 4 4" xfId="11829" xr:uid="{FD8EA323-D155-48C7-9A2B-5AA50B10E236}"/>
    <cellStyle name="Comma 29 2 2 4 4 2" xfId="27239" xr:uid="{AD595703-611C-4A80-92B6-1D5312AD700C}"/>
    <cellStyle name="Comma 29 2 2 4 5" xfId="16970" xr:uid="{E225A44E-1AC6-43BA-8CF2-3CC75CE3D6EA}"/>
    <cellStyle name="Comma 29 2 2 5" xfId="2857" xr:uid="{2D60B311-79EA-4E95-B949-F871759C6679}"/>
    <cellStyle name="Comma 29 2 2 5 2" xfId="7983" xr:uid="{0436C333-A13E-4BA3-9523-B0E0D3FB2C6D}"/>
    <cellStyle name="Comma 29 2 2 5 2 2" xfId="23393" xr:uid="{F24F537E-98E9-43F6-9457-062BE937612F}"/>
    <cellStyle name="Comma 29 2 2 5 3" xfId="13126" xr:uid="{480BAB38-693B-40F8-877B-714FBC01B131}"/>
    <cellStyle name="Comma 29 2 2 5 3 2" xfId="28536" xr:uid="{3075B2C9-6A60-4E30-B1D5-097E27BE6F54}"/>
    <cellStyle name="Comma 29 2 2 5 4" xfId="18267" xr:uid="{58721D58-8BA1-4BC2-B3CA-91B7CA9CC312}"/>
    <cellStyle name="Comma 29 2 2 6" xfId="5435" xr:uid="{3F5D79ED-D9B0-4A32-975B-0E1C6CDEF13B}"/>
    <cellStyle name="Comma 29 2 2 6 2" xfId="20845" xr:uid="{3F1716DF-F573-40AE-A210-DA545193F577}"/>
    <cellStyle name="Comma 29 2 2 7" xfId="10578" xr:uid="{7FA6394F-A9D5-4D91-A9E1-C8FADF7E8C78}"/>
    <cellStyle name="Comma 29 2 2 7 2" xfId="25988" xr:uid="{56D7CB8D-0073-4F6F-98B7-6F20D79D7B9F}"/>
    <cellStyle name="Comma 29 2 2 8" xfId="15719" xr:uid="{290F58DA-4D13-4E62-93B2-E3C13E4DC84C}"/>
    <cellStyle name="Comma 29 2 3" xfId="440" xr:uid="{4EF45021-F820-408B-861B-7896E1AF5E79}"/>
    <cellStyle name="Comma 29 2 3 2" xfId="1052" xr:uid="{626F7C20-E5E7-4607-A268-B128A78730B4}"/>
    <cellStyle name="Comma 29 2 3 2 2" xfId="2304" xr:uid="{F3A50C78-2717-4CC6-AF8A-04D2135C12A9}"/>
    <cellStyle name="Comma 29 2 3 2 2 2" xfId="4872" xr:uid="{D07C4A8B-94BB-4464-A35A-F92632267B3F}"/>
    <cellStyle name="Comma 29 2 3 2 2 2 2" xfId="9998" xr:uid="{F04A3903-4901-4853-9E67-504E1FD5A029}"/>
    <cellStyle name="Comma 29 2 3 2 2 2 2 2" xfId="25408" xr:uid="{35DBDA8B-089E-4D77-88C5-2D368AFB9C08}"/>
    <cellStyle name="Comma 29 2 3 2 2 2 3" xfId="15141" xr:uid="{D6CF1DEB-6DA9-4845-9564-9C48EA3A9C6B}"/>
    <cellStyle name="Comma 29 2 3 2 2 2 3 2" xfId="30551" xr:uid="{3410A9A1-3C0C-4F9D-B6EC-B60ECF01C4B4}"/>
    <cellStyle name="Comma 29 2 3 2 2 2 4" xfId="20282" xr:uid="{49BD9AC2-2AAF-4CDB-8846-0385AF022155}"/>
    <cellStyle name="Comma 29 2 3 2 2 3" xfId="7450" xr:uid="{04D4F1AC-F029-43F7-A0C3-A45AF6BF73C6}"/>
    <cellStyle name="Comma 29 2 3 2 2 3 2" xfId="22860" xr:uid="{0442893A-4629-4BEA-AAD0-35FCE4208C41}"/>
    <cellStyle name="Comma 29 2 3 2 2 4" xfId="12593" xr:uid="{C25890E4-CC12-4245-A71F-BF755E0C959B}"/>
    <cellStyle name="Comma 29 2 3 2 2 4 2" xfId="28003" xr:uid="{A511D60F-A72C-4EB5-8595-0AC27E6DE7C5}"/>
    <cellStyle name="Comma 29 2 3 2 2 5" xfId="17734" xr:uid="{99A9B243-0FEF-4A91-919D-CFBC361AF9DA}"/>
    <cellStyle name="Comma 29 2 3 2 3" xfId="3621" xr:uid="{CBC08A57-6A3D-4EE4-882C-C71F4F2FA0A3}"/>
    <cellStyle name="Comma 29 2 3 2 3 2" xfId="8747" xr:uid="{8AE41917-45E9-4866-AA4F-14775D559D2E}"/>
    <cellStyle name="Comma 29 2 3 2 3 2 2" xfId="24157" xr:uid="{B3AF4925-228A-41ED-A4A4-6D7127B545BE}"/>
    <cellStyle name="Comma 29 2 3 2 3 3" xfId="13890" xr:uid="{2EBF051F-F1EB-47C0-AE15-0075331E25BA}"/>
    <cellStyle name="Comma 29 2 3 2 3 3 2" xfId="29300" xr:uid="{251E3709-B19B-4EDE-97B2-63C0B8C48C3A}"/>
    <cellStyle name="Comma 29 2 3 2 3 4" xfId="19031" xr:uid="{47A42A71-D967-4886-B586-B295AC80EB04}"/>
    <cellStyle name="Comma 29 2 3 2 4" xfId="6199" xr:uid="{0FF94FB8-9A99-41B2-B139-57AFEF6D0C86}"/>
    <cellStyle name="Comma 29 2 3 2 4 2" xfId="21609" xr:uid="{79DD5B56-24A7-4193-B1B5-A9A767BC8A50}"/>
    <cellStyle name="Comma 29 2 3 2 5" xfId="11342" xr:uid="{B7BADC6A-A2C9-40BA-96B8-CB74AAB1001F}"/>
    <cellStyle name="Comma 29 2 3 2 5 2" xfId="26752" xr:uid="{A8939578-0AA9-462F-870E-B5E61EE779B0}"/>
    <cellStyle name="Comma 29 2 3 2 6" xfId="16483" xr:uid="{0F65E54A-F4D3-4C70-86F6-4C0A610C42E8}"/>
    <cellStyle name="Comma 29 2 3 3" xfId="1693" xr:uid="{8BA180AF-4C09-4E3C-A586-DB87577499C1}"/>
    <cellStyle name="Comma 29 2 3 3 2" xfId="4261" xr:uid="{2E2873D5-F35C-4B55-B92B-449AC11157E0}"/>
    <cellStyle name="Comma 29 2 3 3 2 2" xfId="9387" xr:uid="{BD943EEC-B63E-46E7-A93C-ED979CE96290}"/>
    <cellStyle name="Comma 29 2 3 3 2 2 2" xfId="24797" xr:uid="{15E8A0B2-C5DB-4ACC-9EBA-D0D3BF9CF74E}"/>
    <cellStyle name="Comma 29 2 3 3 2 3" xfId="14530" xr:uid="{73637483-ADC1-4AC4-A8B8-0C69B4E03077}"/>
    <cellStyle name="Comma 29 2 3 3 2 3 2" xfId="29940" xr:uid="{CE0115DB-CD41-4184-87DA-F41F938FB89D}"/>
    <cellStyle name="Comma 29 2 3 3 2 4" xfId="19671" xr:uid="{76F11201-5B06-44A2-BD78-986A2843EAD3}"/>
    <cellStyle name="Comma 29 2 3 3 3" xfId="6839" xr:uid="{0BD5AE4B-9362-4E55-A21D-045C40674705}"/>
    <cellStyle name="Comma 29 2 3 3 3 2" xfId="22249" xr:uid="{40093439-2344-4431-A3F0-7A201D53A088}"/>
    <cellStyle name="Comma 29 2 3 3 4" xfId="11982" xr:uid="{ED391553-6757-46A5-BB30-A0B36CA21C00}"/>
    <cellStyle name="Comma 29 2 3 3 4 2" xfId="27392" xr:uid="{18826902-9CCB-4D8F-A0D5-FBFE3A318247}"/>
    <cellStyle name="Comma 29 2 3 3 5" xfId="17123" xr:uid="{8FCB02BA-B1A2-4BA1-916D-C509417CEB2C}"/>
    <cellStyle name="Comma 29 2 3 4" xfId="3010" xr:uid="{D057B15F-B561-4628-AABD-4E4897502D7D}"/>
    <cellStyle name="Comma 29 2 3 4 2" xfId="8136" xr:uid="{E46128B3-37EC-4C16-9A4F-9B4650EDED5F}"/>
    <cellStyle name="Comma 29 2 3 4 2 2" xfId="23546" xr:uid="{F56BC4D9-AFA3-4BF9-A44B-F209B63F4278}"/>
    <cellStyle name="Comma 29 2 3 4 3" xfId="13279" xr:uid="{23D05FE6-028F-4024-B234-91EE9B21C48F}"/>
    <cellStyle name="Comma 29 2 3 4 3 2" xfId="28689" xr:uid="{1793858A-C610-4FEA-909D-11BFCC0F1140}"/>
    <cellStyle name="Comma 29 2 3 4 4" xfId="18420" xr:uid="{F823D37D-73FE-4A82-86F1-5178B1745C66}"/>
    <cellStyle name="Comma 29 2 3 5" xfId="5588" xr:uid="{B3ABF78C-94CD-4726-9B97-623674412BAE}"/>
    <cellStyle name="Comma 29 2 3 5 2" xfId="20998" xr:uid="{22A66A2A-3C71-4E28-B987-373A62484B95}"/>
    <cellStyle name="Comma 29 2 3 6" xfId="10731" xr:uid="{AF134341-DA3A-4A4C-9ED2-B00860FFE923}"/>
    <cellStyle name="Comma 29 2 3 6 2" xfId="26141" xr:uid="{B487D89F-1E6D-4689-BACD-629E0B37CAB6}"/>
    <cellStyle name="Comma 29 2 3 7" xfId="15872" xr:uid="{75E85306-98AF-49B9-AEF6-B2A622350342}"/>
    <cellStyle name="Comma 29 2 4" xfId="757" xr:uid="{02D115F8-AC62-4975-A3AD-A9223C660747}"/>
    <cellStyle name="Comma 29 2 4 2" xfId="2009" xr:uid="{D0E4458B-A57A-4CD7-9FFF-737D4B51BD26}"/>
    <cellStyle name="Comma 29 2 4 2 2" xfId="4577" xr:uid="{DE1993CD-11FE-4893-BFD4-2F922C037797}"/>
    <cellStyle name="Comma 29 2 4 2 2 2" xfId="9703" xr:uid="{F8563025-E112-4D5D-BC46-25B5C4229C1D}"/>
    <cellStyle name="Comma 29 2 4 2 2 2 2" xfId="25113" xr:uid="{3C5509A6-457C-410E-A678-D968DD71AFFD}"/>
    <cellStyle name="Comma 29 2 4 2 2 3" xfId="14846" xr:uid="{8165CFC8-6210-4DE5-B435-03CAB8A69D39}"/>
    <cellStyle name="Comma 29 2 4 2 2 3 2" xfId="30256" xr:uid="{B4C2A974-0FC4-415A-A89A-7B4E54FA90EE}"/>
    <cellStyle name="Comma 29 2 4 2 2 4" xfId="19987" xr:uid="{FD4AF450-7826-4CC4-94D7-72FAC2CFC909}"/>
    <cellStyle name="Comma 29 2 4 2 3" xfId="7155" xr:uid="{0FC66A17-50AA-490F-AD0D-F9A7D1978CE7}"/>
    <cellStyle name="Comma 29 2 4 2 3 2" xfId="22565" xr:uid="{5F7440CF-93BB-4FEC-97D8-30E075FD2FBE}"/>
    <cellStyle name="Comma 29 2 4 2 4" xfId="12298" xr:uid="{D6FB0208-A27C-49AF-827B-8214AD50A45F}"/>
    <cellStyle name="Comma 29 2 4 2 4 2" xfId="27708" xr:uid="{0648219D-BE1C-4AE6-93D3-5B80BCE9AD7B}"/>
    <cellStyle name="Comma 29 2 4 2 5" xfId="17439" xr:uid="{2F5BB2D2-0A94-40CA-824E-9AD5F291BE89}"/>
    <cellStyle name="Comma 29 2 4 3" xfId="3326" xr:uid="{882B12BB-1F6D-4089-9F07-9D519C85E954}"/>
    <cellStyle name="Comma 29 2 4 3 2" xfId="8452" xr:uid="{644494AA-1C40-4324-A0D5-54EE43DFB3E6}"/>
    <cellStyle name="Comma 29 2 4 3 2 2" xfId="23862" xr:uid="{4AA434A5-3DDC-4989-A6BE-6F306A96FAA3}"/>
    <cellStyle name="Comma 29 2 4 3 3" xfId="13595" xr:uid="{F86F28C2-98F1-43D4-A87D-9BBA0F5AE26B}"/>
    <cellStyle name="Comma 29 2 4 3 3 2" xfId="29005" xr:uid="{C86451CF-A570-494F-9F53-0D50D1B78602}"/>
    <cellStyle name="Comma 29 2 4 3 4" xfId="18736" xr:uid="{ABA4D729-7F92-4FA4-9163-45A5C5501BD8}"/>
    <cellStyle name="Comma 29 2 4 4" xfId="5904" xr:uid="{F5014E03-6342-477E-8C09-14CB8C75587A}"/>
    <cellStyle name="Comma 29 2 4 4 2" xfId="21314" xr:uid="{2C6B3177-284C-4DDC-9AC1-3349AEDE221B}"/>
    <cellStyle name="Comma 29 2 4 5" xfId="11047" xr:uid="{AEC306C9-2E71-4EF2-8A7C-585FD78817FB}"/>
    <cellStyle name="Comma 29 2 4 5 2" xfId="26457" xr:uid="{B833F893-AFD3-4931-8822-7683DF445517}"/>
    <cellStyle name="Comma 29 2 4 6" xfId="16188" xr:uid="{9AEF86A3-F36A-472E-89AF-C1EB7AD08013}"/>
    <cellStyle name="Comma 29 2 5" xfId="1398" xr:uid="{1FB44D0E-664E-46B3-B863-311F4A9AF8E3}"/>
    <cellStyle name="Comma 29 2 5 2" xfId="3966" xr:uid="{86A8DD25-307C-43AF-8865-A7860C5EB1D7}"/>
    <cellStyle name="Comma 29 2 5 2 2" xfId="9092" xr:uid="{A718DB7B-E453-4008-B2B2-FF25F5392DF1}"/>
    <cellStyle name="Comma 29 2 5 2 2 2" xfId="24502" xr:uid="{42BD8E31-0A31-4316-A8D2-2607A5666D78}"/>
    <cellStyle name="Comma 29 2 5 2 3" xfId="14235" xr:uid="{BAF1F748-C35B-4A38-A63A-22E17DB0F193}"/>
    <cellStyle name="Comma 29 2 5 2 3 2" xfId="29645" xr:uid="{33673C2D-D38B-4DCA-B900-C066A7B72637}"/>
    <cellStyle name="Comma 29 2 5 2 4" xfId="19376" xr:uid="{14255431-8A17-4709-A8EB-E7E6ED924076}"/>
    <cellStyle name="Comma 29 2 5 3" xfId="6544" xr:uid="{99604E57-EFB4-4C96-AAAD-64CB67866B88}"/>
    <cellStyle name="Comma 29 2 5 3 2" xfId="21954" xr:uid="{A3778678-301D-41E0-8AE9-10D39F994F5D}"/>
    <cellStyle name="Comma 29 2 5 4" xfId="11687" xr:uid="{8497C1E1-9D5C-4324-A326-BF9B27965771}"/>
    <cellStyle name="Comma 29 2 5 4 2" xfId="27097" xr:uid="{D40AC640-DBD5-4AC6-9832-22EE660FC295}"/>
    <cellStyle name="Comma 29 2 5 5" xfId="16828" xr:uid="{FDB9718F-1472-4C6B-AA8B-B9A8DB784579}"/>
    <cellStyle name="Comma 29 2 6" xfId="2715" xr:uid="{7820E0C9-B2EE-406E-B20C-233F7281292C}"/>
    <cellStyle name="Comma 29 2 6 2" xfId="7841" xr:uid="{EDB6B81B-F765-4D92-9B83-146EAD150921}"/>
    <cellStyle name="Comma 29 2 6 2 2" xfId="23251" xr:uid="{4A643107-44F0-400B-BD08-759579175936}"/>
    <cellStyle name="Comma 29 2 6 3" xfId="12984" xr:uid="{0AC52777-06C7-477D-9698-8257C521FCFB}"/>
    <cellStyle name="Comma 29 2 6 3 2" xfId="28394" xr:uid="{1AC7E0B8-9550-4ED1-9E28-A3ABEA041FCB}"/>
    <cellStyle name="Comma 29 2 6 4" xfId="18125" xr:uid="{D0E04B81-7CA4-4D50-92A3-C5D10C0B34E3}"/>
    <cellStyle name="Comma 29 2 7" xfId="5293" xr:uid="{DD73D763-CAA3-43FF-A0F1-7B9C838FA3BD}"/>
    <cellStyle name="Comma 29 2 7 2" xfId="20703" xr:uid="{10DE536A-D596-4FDD-87C6-47035B6B276C}"/>
    <cellStyle name="Comma 29 2 8" xfId="10436" xr:uid="{AEC6BAAC-2693-4E61-A3DF-AE93941191DD}"/>
    <cellStyle name="Comma 29 2 8 2" xfId="25846" xr:uid="{07D8416D-CE6D-4EC0-8D38-C43E371206F8}"/>
    <cellStyle name="Comma 29 2 9" xfId="15577" xr:uid="{8AECABA6-013A-4D3F-9CD4-C12042EE775A}"/>
    <cellStyle name="Comma 29 3" xfId="213" xr:uid="{345568AA-1695-4921-BBB5-B3DCFA967160}"/>
    <cellStyle name="Comma 29 3 2" xfId="510" xr:uid="{5261DCE0-C84D-401F-99B5-AD50D67983A9}"/>
    <cellStyle name="Comma 29 3 2 2" xfId="1122" xr:uid="{C3E2A610-A26C-4390-A2CB-F574296292D2}"/>
    <cellStyle name="Comma 29 3 2 2 2" xfId="2374" xr:uid="{E7325F40-90B9-45B7-8470-CB216F766B5A}"/>
    <cellStyle name="Comma 29 3 2 2 2 2" xfId="4942" xr:uid="{E24CBF8C-4704-43F0-B101-083AC411E823}"/>
    <cellStyle name="Comma 29 3 2 2 2 2 2" xfId="10068" xr:uid="{432A836A-4D21-4162-BE64-C642F44C1C80}"/>
    <cellStyle name="Comma 29 3 2 2 2 2 2 2" xfId="25478" xr:uid="{D66C985D-7A72-40A1-B2BB-A3AB87DA944D}"/>
    <cellStyle name="Comma 29 3 2 2 2 2 3" xfId="15211" xr:uid="{0E7FB237-E7DF-4474-80AF-A1F2C4FB9222}"/>
    <cellStyle name="Comma 29 3 2 2 2 2 3 2" xfId="30621" xr:uid="{ABF3DE4C-AC0F-4BCF-88ED-0E4A11B6480E}"/>
    <cellStyle name="Comma 29 3 2 2 2 2 4" xfId="20352" xr:uid="{5E318BB5-5955-4600-B5A7-01F8A7AFFBA3}"/>
    <cellStyle name="Comma 29 3 2 2 2 3" xfId="7520" xr:uid="{3E32CDBB-D9F2-4762-AA72-F9490DA2159E}"/>
    <cellStyle name="Comma 29 3 2 2 2 3 2" xfId="22930" xr:uid="{F9EB2BAE-C576-44D6-BC28-3DA1CA0335CD}"/>
    <cellStyle name="Comma 29 3 2 2 2 4" xfId="12663" xr:uid="{F5688F5A-D80E-441C-86A0-E7F97B8EDCE0}"/>
    <cellStyle name="Comma 29 3 2 2 2 4 2" xfId="28073" xr:uid="{8CA3C466-6374-43E9-8735-D62A0AB7A5FE}"/>
    <cellStyle name="Comma 29 3 2 2 2 5" xfId="17804" xr:uid="{892AF070-133E-4678-956A-550F96F03B2C}"/>
    <cellStyle name="Comma 29 3 2 2 3" xfId="3691" xr:uid="{26730E96-E7D1-4B8E-BC4D-C08B1B98F8AD}"/>
    <cellStyle name="Comma 29 3 2 2 3 2" xfId="8817" xr:uid="{DCF7B195-3DD9-438E-93DC-EC83B804E4FD}"/>
    <cellStyle name="Comma 29 3 2 2 3 2 2" xfId="24227" xr:uid="{F857A362-DA1B-41E8-8106-02917EC637B1}"/>
    <cellStyle name="Comma 29 3 2 2 3 3" xfId="13960" xr:uid="{692F12E9-DFD5-4FA0-AF19-69C1F7EA5391}"/>
    <cellStyle name="Comma 29 3 2 2 3 3 2" xfId="29370" xr:uid="{331CA144-4FE2-4803-9644-A5B44F51D99A}"/>
    <cellStyle name="Comma 29 3 2 2 3 4" xfId="19101" xr:uid="{62066A14-D89F-4A70-B3E9-C54CF30A8E9F}"/>
    <cellStyle name="Comma 29 3 2 2 4" xfId="6269" xr:uid="{4492D508-150C-434E-8B16-7D3CCFFE7CBF}"/>
    <cellStyle name="Comma 29 3 2 2 4 2" xfId="21679" xr:uid="{2A1740E5-6A93-4821-9034-C61584D49332}"/>
    <cellStyle name="Comma 29 3 2 2 5" xfId="11412" xr:uid="{874C52A9-7AC6-4145-BBFF-4CE951EB360A}"/>
    <cellStyle name="Comma 29 3 2 2 5 2" xfId="26822" xr:uid="{3FA712F7-80FC-49CE-B301-2279B8A7CE5C}"/>
    <cellStyle name="Comma 29 3 2 2 6" xfId="16553" xr:uid="{C2BFFDDD-B5AA-4204-8AB9-FCA9ECFCE4BB}"/>
    <cellStyle name="Comma 29 3 2 3" xfId="1763" xr:uid="{47D7BAA9-CE8E-46D4-B8F8-19676BDECCF6}"/>
    <cellStyle name="Comma 29 3 2 3 2" xfId="4331" xr:uid="{C47DDEFD-F364-4D41-B990-CD3B4C0D720E}"/>
    <cellStyle name="Comma 29 3 2 3 2 2" xfId="9457" xr:uid="{D87B550C-CD1F-4343-8EC1-DC3D79387A7C}"/>
    <cellStyle name="Comma 29 3 2 3 2 2 2" xfId="24867" xr:uid="{2B10A8D6-7C29-4404-8530-4A7C452C4FC1}"/>
    <cellStyle name="Comma 29 3 2 3 2 3" xfId="14600" xr:uid="{BEC4C97F-DE41-4AEA-9C06-BCC63D0549E5}"/>
    <cellStyle name="Comma 29 3 2 3 2 3 2" xfId="30010" xr:uid="{9ECDAD8A-EDCE-451B-86BC-7E9AAE1C61FE}"/>
    <cellStyle name="Comma 29 3 2 3 2 4" xfId="19741" xr:uid="{7351F755-ABC8-412C-BC0C-8525541698DF}"/>
    <cellStyle name="Comma 29 3 2 3 3" xfId="6909" xr:uid="{402B790C-8B04-42CA-891C-CB96A5ECC236}"/>
    <cellStyle name="Comma 29 3 2 3 3 2" xfId="22319" xr:uid="{0E3C9B67-13A8-4A13-90A9-DDECC9268908}"/>
    <cellStyle name="Comma 29 3 2 3 4" xfId="12052" xr:uid="{104C7FE7-E50F-414D-A8F0-978AE5BF82A3}"/>
    <cellStyle name="Comma 29 3 2 3 4 2" xfId="27462" xr:uid="{54C35CC5-7CE0-4DF5-BB18-E30081CC24FB}"/>
    <cellStyle name="Comma 29 3 2 3 5" xfId="17193" xr:uid="{2EA199DF-716F-4A85-8082-27C6A6FE9CFB}"/>
    <cellStyle name="Comma 29 3 2 4" xfId="3080" xr:uid="{519A980C-2FA9-4025-8F5A-0496B333822A}"/>
    <cellStyle name="Comma 29 3 2 4 2" xfId="8206" xr:uid="{5EAADA1F-E331-402E-A53C-8856EA58774C}"/>
    <cellStyle name="Comma 29 3 2 4 2 2" xfId="23616" xr:uid="{BF113CBF-71B9-49ED-9A6B-523E1BCFBE8C}"/>
    <cellStyle name="Comma 29 3 2 4 3" xfId="13349" xr:uid="{19A70FE1-FD47-4EC5-B7AD-B5C6A33EF724}"/>
    <cellStyle name="Comma 29 3 2 4 3 2" xfId="28759" xr:uid="{0C6FBC85-41F9-4463-9073-7423E6C0B13C}"/>
    <cellStyle name="Comma 29 3 2 4 4" xfId="18490" xr:uid="{872E0492-27BF-4F28-9678-90F9CBA86EF9}"/>
    <cellStyle name="Comma 29 3 2 5" xfId="5658" xr:uid="{B28E4A88-57EA-4D34-A475-14436C75D4D8}"/>
    <cellStyle name="Comma 29 3 2 5 2" xfId="21068" xr:uid="{A8CF4596-3500-4A8A-A69B-498AFD109D4A}"/>
    <cellStyle name="Comma 29 3 2 6" xfId="10801" xr:uid="{C9F1C493-B1CD-4F3A-BB68-A2A7A0A30AA4}"/>
    <cellStyle name="Comma 29 3 2 6 2" xfId="26211" xr:uid="{51B359FE-0B98-431C-A4A2-5BDB87F72FD0}"/>
    <cellStyle name="Comma 29 3 2 7" xfId="15942" xr:uid="{B24884A5-F885-4283-B2F6-9A3A0EAF5907}"/>
    <cellStyle name="Comma 29 3 3" xfId="827" xr:uid="{52B3B002-07EC-492D-8F8A-F31B1B4E4694}"/>
    <cellStyle name="Comma 29 3 3 2" xfId="2079" xr:uid="{0F2194F4-2004-4B68-8440-CDC49E71BABB}"/>
    <cellStyle name="Comma 29 3 3 2 2" xfId="4647" xr:uid="{92114BDD-10CC-46C9-8D6E-BAD58D170206}"/>
    <cellStyle name="Comma 29 3 3 2 2 2" xfId="9773" xr:uid="{E926ACBE-192F-4023-AF80-BC81C78A99BA}"/>
    <cellStyle name="Comma 29 3 3 2 2 2 2" xfId="25183" xr:uid="{F90CBD2E-76D1-4454-A5D6-471541672778}"/>
    <cellStyle name="Comma 29 3 3 2 2 3" xfId="14916" xr:uid="{6544A864-AA7C-4B55-BAC4-138F3647A85A}"/>
    <cellStyle name="Comma 29 3 3 2 2 3 2" xfId="30326" xr:uid="{606ED80A-0863-4060-A3A6-272E06009192}"/>
    <cellStyle name="Comma 29 3 3 2 2 4" xfId="20057" xr:uid="{5BCDDA73-AB27-48B4-A2F0-AD499E6C20B4}"/>
    <cellStyle name="Comma 29 3 3 2 3" xfId="7225" xr:uid="{B6784069-BE54-4620-9707-428A343331A8}"/>
    <cellStyle name="Comma 29 3 3 2 3 2" xfId="22635" xr:uid="{31D9E882-3D06-4E5D-9D63-8F9C0E0E0F44}"/>
    <cellStyle name="Comma 29 3 3 2 4" xfId="12368" xr:uid="{14A4DA7A-7F14-4FD7-A809-801536AD0C8C}"/>
    <cellStyle name="Comma 29 3 3 2 4 2" xfId="27778" xr:uid="{DCC94E0B-83D2-400A-BCF2-5E57CC2B2B81}"/>
    <cellStyle name="Comma 29 3 3 2 5" xfId="17509" xr:uid="{48D37BDD-2493-4F65-8AD6-CF5FA872B801}"/>
    <cellStyle name="Comma 29 3 3 3" xfId="3396" xr:uid="{C786095C-9037-4323-875B-8FB2C09045E1}"/>
    <cellStyle name="Comma 29 3 3 3 2" xfId="8522" xr:uid="{F031E10B-A944-4FBE-92E1-3FEAC9358F57}"/>
    <cellStyle name="Comma 29 3 3 3 2 2" xfId="23932" xr:uid="{8172C4B4-29E4-422A-B18B-F52A388CE0B3}"/>
    <cellStyle name="Comma 29 3 3 3 3" xfId="13665" xr:uid="{E11DC448-F0D5-46B9-BBD7-2F54CFEEDEC7}"/>
    <cellStyle name="Comma 29 3 3 3 3 2" xfId="29075" xr:uid="{8FB9B515-CFCD-431E-9E51-32807CB04622}"/>
    <cellStyle name="Comma 29 3 3 3 4" xfId="18806" xr:uid="{E4176BBC-6169-46D9-955F-2B51FB1209DA}"/>
    <cellStyle name="Comma 29 3 3 4" xfId="5974" xr:uid="{B84830E4-5414-47E7-84AA-60FE64794D4B}"/>
    <cellStyle name="Comma 29 3 3 4 2" xfId="21384" xr:uid="{6CF98EFA-A8BF-4761-A8AD-91C8E80725DD}"/>
    <cellStyle name="Comma 29 3 3 5" xfId="11117" xr:uid="{12EBF50E-A0A1-41ED-A3D0-420D70F64793}"/>
    <cellStyle name="Comma 29 3 3 5 2" xfId="26527" xr:uid="{D1C93679-A7E5-4528-AE0F-D3EA70D05BD9}"/>
    <cellStyle name="Comma 29 3 3 6" xfId="16258" xr:uid="{E66F543D-E99E-4932-BBD3-52A138DE8C40}"/>
    <cellStyle name="Comma 29 3 4" xfId="1468" xr:uid="{D9FB0F7B-3B96-4BE8-9A0F-FBE72A410710}"/>
    <cellStyle name="Comma 29 3 4 2" xfId="4036" xr:uid="{3E74BB54-F21E-4B33-A6D9-3CF11A7C3755}"/>
    <cellStyle name="Comma 29 3 4 2 2" xfId="9162" xr:uid="{9CE6D17A-F0F6-4F25-8D6A-C077DE60CAE3}"/>
    <cellStyle name="Comma 29 3 4 2 2 2" xfId="24572" xr:uid="{340E4329-FD02-483A-ABC2-3C94C4B5DD02}"/>
    <cellStyle name="Comma 29 3 4 2 3" xfId="14305" xr:uid="{D37C69C9-4FD9-4083-A2DF-87AB7092F83F}"/>
    <cellStyle name="Comma 29 3 4 2 3 2" xfId="29715" xr:uid="{B910F1D6-B390-4E3E-A03A-468356366DC1}"/>
    <cellStyle name="Comma 29 3 4 2 4" xfId="19446" xr:uid="{B6A071B7-3106-4AD9-B071-8E5D6B290642}"/>
    <cellStyle name="Comma 29 3 4 3" xfId="6614" xr:uid="{82D575C6-85B2-4660-837F-F8772B055209}"/>
    <cellStyle name="Comma 29 3 4 3 2" xfId="22024" xr:uid="{506AA8F2-0AC4-41ED-9FFF-B47F6C51A39D}"/>
    <cellStyle name="Comma 29 3 4 4" xfId="11757" xr:uid="{D535D675-BF0B-4729-A0F5-BF4311040D22}"/>
    <cellStyle name="Comma 29 3 4 4 2" xfId="27167" xr:uid="{40EB3FC6-D64E-4012-A5BA-EA8381973974}"/>
    <cellStyle name="Comma 29 3 4 5" xfId="16898" xr:uid="{D5D0C122-F0E6-46F7-BF4B-55324B22672D}"/>
    <cellStyle name="Comma 29 3 5" xfId="2785" xr:uid="{D550C4B9-B455-4885-972B-7A454CF94949}"/>
    <cellStyle name="Comma 29 3 5 2" xfId="7911" xr:uid="{2CD3E5ED-C4D2-46C6-A35D-8E773252F228}"/>
    <cellStyle name="Comma 29 3 5 2 2" xfId="23321" xr:uid="{3FA508D5-6F74-4456-A19D-CC9296174F3B}"/>
    <cellStyle name="Comma 29 3 5 3" xfId="13054" xr:uid="{794A9854-ECD1-4460-AB5A-B405611C437C}"/>
    <cellStyle name="Comma 29 3 5 3 2" xfId="28464" xr:uid="{D152EAD5-A033-4AAA-9A9A-702AB52B3372}"/>
    <cellStyle name="Comma 29 3 5 4" xfId="18195" xr:uid="{BAC2B552-AC93-4627-A62A-739407757FDA}"/>
    <cellStyle name="Comma 29 3 6" xfId="5363" xr:uid="{59992A95-AB52-4D4F-B7F0-5B2C772CD483}"/>
    <cellStyle name="Comma 29 3 6 2" xfId="20773" xr:uid="{8E79652D-C451-4AEF-B3B1-9513E5EB8E18}"/>
    <cellStyle name="Comma 29 3 7" xfId="10506" xr:uid="{9CF4BA7D-B3A4-47CD-8540-CC8895050EF3}"/>
    <cellStyle name="Comma 29 3 7 2" xfId="25916" xr:uid="{157D75E7-AC74-40BA-B160-DF8404613284}"/>
    <cellStyle name="Comma 29 3 8" xfId="15647" xr:uid="{9905CF41-4F62-4C80-ADD2-197C3D47608F}"/>
    <cellStyle name="Comma 29 4" xfId="368" xr:uid="{8DA28267-5596-4D38-BC68-64DE4F445718}"/>
    <cellStyle name="Comma 29 4 2" xfId="980" xr:uid="{97D62823-3B03-400A-8EE2-DC0C9774CDAD}"/>
    <cellStyle name="Comma 29 4 2 2" xfId="2232" xr:uid="{C6A3998C-7FB6-4679-9A9E-531342139A94}"/>
    <cellStyle name="Comma 29 4 2 2 2" xfId="4800" xr:uid="{93158CF0-B824-4901-80BB-E73540A11DD4}"/>
    <cellStyle name="Comma 29 4 2 2 2 2" xfId="9926" xr:uid="{F893DDBA-6282-4445-81C1-6783CD0D5AA7}"/>
    <cellStyle name="Comma 29 4 2 2 2 2 2" xfId="25336" xr:uid="{5D948D40-32FA-4624-A270-D1A4FC3E19DB}"/>
    <cellStyle name="Comma 29 4 2 2 2 3" xfId="15069" xr:uid="{836EF4C5-285F-4615-B5C1-704D765FD513}"/>
    <cellStyle name="Comma 29 4 2 2 2 3 2" xfId="30479" xr:uid="{304BCFF1-6B3E-48C3-BA84-9F57BDF178C3}"/>
    <cellStyle name="Comma 29 4 2 2 2 4" xfId="20210" xr:uid="{AD105139-912F-4C44-88FC-1AA2913C3F8A}"/>
    <cellStyle name="Comma 29 4 2 2 3" xfId="7378" xr:uid="{BF58754F-C3B0-401D-8168-7335E5767BF3}"/>
    <cellStyle name="Comma 29 4 2 2 3 2" xfId="22788" xr:uid="{AA8F7E9D-6D07-4A61-B87B-DFEC4892626D}"/>
    <cellStyle name="Comma 29 4 2 2 4" xfId="12521" xr:uid="{5B291164-2DDD-4496-98D8-F8C5F75A519B}"/>
    <cellStyle name="Comma 29 4 2 2 4 2" xfId="27931" xr:uid="{8392E072-A79C-4740-908E-2D2F9A18EA77}"/>
    <cellStyle name="Comma 29 4 2 2 5" xfId="17662" xr:uid="{FF51D587-F4CE-4201-9D00-46CEBBC45527}"/>
    <cellStyle name="Comma 29 4 2 3" xfId="3549" xr:uid="{264BF13E-D776-466A-B129-2B5818B5A685}"/>
    <cellStyle name="Comma 29 4 2 3 2" xfId="8675" xr:uid="{AF1B85CE-74EA-4B3B-B29A-89135649C065}"/>
    <cellStyle name="Comma 29 4 2 3 2 2" xfId="24085" xr:uid="{28CC5211-1507-4C9A-A138-41943854F806}"/>
    <cellStyle name="Comma 29 4 2 3 3" xfId="13818" xr:uid="{F9E340B5-6A3F-40A8-9F38-E7E87A7BC8D9}"/>
    <cellStyle name="Comma 29 4 2 3 3 2" xfId="29228" xr:uid="{20F01BF4-D683-4A9B-B189-4F366F264D79}"/>
    <cellStyle name="Comma 29 4 2 3 4" xfId="18959" xr:uid="{57697D61-2285-4474-B3E9-7FE6052E0C72}"/>
    <cellStyle name="Comma 29 4 2 4" xfId="6127" xr:uid="{77543FA5-DF15-41D8-8714-85D5CC0C3BD6}"/>
    <cellStyle name="Comma 29 4 2 4 2" xfId="21537" xr:uid="{7BB3265B-B4B5-417B-9657-4F44D8EE50AF}"/>
    <cellStyle name="Comma 29 4 2 5" xfId="11270" xr:uid="{2CE4D29A-7579-4E39-B0C6-4FE6E6001E8E}"/>
    <cellStyle name="Comma 29 4 2 5 2" xfId="26680" xr:uid="{BAE13DFE-6AE4-495F-AF5B-EF7CDF7A722E}"/>
    <cellStyle name="Comma 29 4 2 6" xfId="16411" xr:uid="{E5AAE50D-2E6A-4291-90FF-0CEC1D3282A5}"/>
    <cellStyle name="Comma 29 4 3" xfId="1621" xr:uid="{557B62C0-0ABF-4A8A-989A-FDDF836EE671}"/>
    <cellStyle name="Comma 29 4 3 2" xfId="4189" xr:uid="{603163FB-116B-489E-B288-2265B581B45E}"/>
    <cellStyle name="Comma 29 4 3 2 2" xfId="9315" xr:uid="{0698CBF1-5DAC-4AE8-94CF-526536A6E53F}"/>
    <cellStyle name="Comma 29 4 3 2 2 2" xfId="24725" xr:uid="{48FAF972-12C1-446E-BDF7-4D5E9BB523A6}"/>
    <cellStyle name="Comma 29 4 3 2 3" xfId="14458" xr:uid="{D04E3DB8-A36B-4F3F-A2F7-C2AE342AE7C6}"/>
    <cellStyle name="Comma 29 4 3 2 3 2" xfId="29868" xr:uid="{15C3EF91-D317-4BC9-98B7-7E7D0669131B}"/>
    <cellStyle name="Comma 29 4 3 2 4" xfId="19599" xr:uid="{B4D7165D-40FE-4D48-9F21-E4603DAB5CDF}"/>
    <cellStyle name="Comma 29 4 3 3" xfId="6767" xr:uid="{3DD8C3B9-B6FD-4DA8-84CD-7491646FF14B}"/>
    <cellStyle name="Comma 29 4 3 3 2" xfId="22177" xr:uid="{D528970D-F7DF-4D56-A5D7-CFD034D149C7}"/>
    <cellStyle name="Comma 29 4 3 4" xfId="11910" xr:uid="{A9EA3B94-9674-4143-A3F6-454499E47338}"/>
    <cellStyle name="Comma 29 4 3 4 2" xfId="27320" xr:uid="{D1EB37EE-A44D-49F4-8208-5D023D55971E}"/>
    <cellStyle name="Comma 29 4 3 5" xfId="17051" xr:uid="{0FBF4F2F-4667-4282-9999-BE5B93F6E476}"/>
    <cellStyle name="Comma 29 4 4" xfId="2938" xr:uid="{0112DD15-4649-4E2D-8613-530854EE59EB}"/>
    <cellStyle name="Comma 29 4 4 2" xfId="8064" xr:uid="{743902DC-7127-4C9E-BBD4-2A45999D8D04}"/>
    <cellStyle name="Comma 29 4 4 2 2" xfId="23474" xr:uid="{90E8B422-9BBB-4469-92B6-499AA811F910}"/>
    <cellStyle name="Comma 29 4 4 3" xfId="13207" xr:uid="{22143ED3-28D5-403E-A1B3-A6D6FD0CD7C8}"/>
    <cellStyle name="Comma 29 4 4 3 2" xfId="28617" xr:uid="{C6C0E7E3-7B1B-42EA-9629-B78475178A29}"/>
    <cellStyle name="Comma 29 4 4 4" xfId="18348" xr:uid="{66F74B88-0B32-4FB3-A458-C5099A450B46}"/>
    <cellStyle name="Comma 29 4 5" xfId="5516" xr:uid="{CED381F7-43C7-438E-AD0D-6C0F2845485F}"/>
    <cellStyle name="Comma 29 4 5 2" xfId="20926" xr:uid="{F5000047-C203-4CB4-992A-97F0BFA3A5AE}"/>
    <cellStyle name="Comma 29 4 6" xfId="10659" xr:uid="{C0653443-78C1-4048-BCBA-909294EEB53B}"/>
    <cellStyle name="Comma 29 4 6 2" xfId="26069" xr:uid="{FA3887AA-0094-4A83-8D3A-6AFF5A3563D4}"/>
    <cellStyle name="Comma 29 4 7" xfId="15800" xr:uid="{5CF6FB5F-B2BF-410D-9161-58BE4A6E8EFC}"/>
    <cellStyle name="Comma 29 5" xfId="685" xr:uid="{956DB694-D11C-4F75-8C9C-99B6E77775E8}"/>
    <cellStyle name="Comma 29 5 2" xfId="1937" xr:uid="{8E5671A9-ADD4-4F7F-BEA5-6C0ECC7BA6F0}"/>
    <cellStyle name="Comma 29 5 2 2" xfId="4505" xr:uid="{8F417CC5-71FD-4881-9258-28610D601046}"/>
    <cellStyle name="Comma 29 5 2 2 2" xfId="9631" xr:uid="{077143F8-D90B-4C61-B621-A1EAA4CEAEDB}"/>
    <cellStyle name="Comma 29 5 2 2 2 2" xfId="25041" xr:uid="{416513EA-56DC-4B55-8F16-DF09D9D43DB5}"/>
    <cellStyle name="Comma 29 5 2 2 3" xfId="14774" xr:uid="{D5B23B0A-82CC-4C1D-B016-F87329A161E6}"/>
    <cellStyle name="Comma 29 5 2 2 3 2" xfId="30184" xr:uid="{6D00484A-37FB-4AE4-A698-796BCAFB75C6}"/>
    <cellStyle name="Comma 29 5 2 2 4" xfId="19915" xr:uid="{46FA34F7-A0E9-44A2-83C2-436A4D287A8B}"/>
    <cellStyle name="Comma 29 5 2 3" xfId="7083" xr:uid="{B243CCAD-69A6-4CE8-B309-32FC74FFE1BD}"/>
    <cellStyle name="Comma 29 5 2 3 2" xfId="22493" xr:uid="{B5EB3D5D-E4D3-484E-8E79-41A18AA7F7FA}"/>
    <cellStyle name="Comma 29 5 2 4" xfId="12226" xr:uid="{B3C5793F-D527-484C-93EA-909249D42E57}"/>
    <cellStyle name="Comma 29 5 2 4 2" xfId="27636" xr:uid="{B33421E0-6405-4F05-833B-16C2F955329F}"/>
    <cellStyle name="Comma 29 5 2 5" xfId="17367" xr:uid="{2FFA52C8-EAAB-4A75-A5FF-DC61EBDA1E4E}"/>
    <cellStyle name="Comma 29 5 3" xfId="3254" xr:uid="{7B4130C7-5F56-4C3D-AEE6-C33CD0269FA4}"/>
    <cellStyle name="Comma 29 5 3 2" xfId="8380" xr:uid="{15024F24-6297-434D-9347-DA6CA0E15017}"/>
    <cellStyle name="Comma 29 5 3 2 2" xfId="23790" xr:uid="{EB9049C0-2615-4643-9D4D-36FAC1F5C93E}"/>
    <cellStyle name="Comma 29 5 3 3" xfId="13523" xr:uid="{0DBFBC99-FCBD-4E17-9BDC-674F3C5BE116}"/>
    <cellStyle name="Comma 29 5 3 3 2" xfId="28933" xr:uid="{3644DBE7-E839-4968-A31D-C94B778B3018}"/>
    <cellStyle name="Comma 29 5 3 4" xfId="18664" xr:uid="{DF891AB2-C26C-4853-BF8C-090B1D09BCB7}"/>
    <cellStyle name="Comma 29 5 4" xfId="5832" xr:uid="{8AA835D3-6B21-4A0F-A7AA-74870FD1267E}"/>
    <cellStyle name="Comma 29 5 4 2" xfId="21242" xr:uid="{83AB2B8F-6ED6-42A0-9BAD-07961D99766F}"/>
    <cellStyle name="Comma 29 5 5" xfId="10975" xr:uid="{B11FF05E-5A64-4355-8CA7-C4B1EB8EA472}"/>
    <cellStyle name="Comma 29 5 5 2" xfId="26385" xr:uid="{EFE472F6-4CF3-47BF-AE0D-DA657747FA0B}"/>
    <cellStyle name="Comma 29 5 6" xfId="16116" xr:uid="{1676A891-C2CD-4BCF-829A-3797A4DA412D}"/>
    <cellStyle name="Comma 29 6" xfId="1326" xr:uid="{531F0B2D-9017-4377-B504-5E2B48CF3636}"/>
    <cellStyle name="Comma 29 6 2" xfId="3894" xr:uid="{856EFE81-BF24-44A2-BD68-5F348690F439}"/>
    <cellStyle name="Comma 29 6 2 2" xfId="9020" xr:uid="{6988E4AB-DC8E-4843-9B59-D9C23C4C82BD}"/>
    <cellStyle name="Comma 29 6 2 2 2" xfId="24430" xr:uid="{622E3A4E-637F-496F-A58F-363C7CC3EAAD}"/>
    <cellStyle name="Comma 29 6 2 3" xfId="14163" xr:uid="{952DC14C-3FC0-44AF-9962-DA3824CFDA7A}"/>
    <cellStyle name="Comma 29 6 2 3 2" xfId="29573" xr:uid="{7496D3A6-94EC-4DA2-8062-94C12FB51576}"/>
    <cellStyle name="Comma 29 6 2 4" xfId="19304" xr:uid="{42C8BBCD-21F9-48FE-AE06-2A12B7D9D84A}"/>
    <cellStyle name="Comma 29 6 3" xfId="6472" xr:uid="{0BDCA1E8-6182-4A1E-9E39-6AD6ED7EB5C6}"/>
    <cellStyle name="Comma 29 6 3 2" xfId="21882" xr:uid="{0BA04A84-1AEB-4AD8-9ADC-F00C75C52289}"/>
    <cellStyle name="Comma 29 6 4" xfId="11615" xr:uid="{A39590E5-1B63-42B4-BCE9-4D5E4D6052D5}"/>
    <cellStyle name="Comma 29 6 4 2" xfId="27025" xr:uid="{D67B93A9-F106-4824-84D3-9AD54F38E03A}"/>
    <cellStyle name="Comma 29 6 5" xfId="16756" xr:uid="{B6F88EB8-54D0-4FB4-97A5-4B5CB055CB52}"/>
    <cellStyle name="Comma 29 7" xfId="2644" xr:uid="{077B62F7-F5E8-4388-95F8-89C2CC4E728C}"/>
    <cellStyle name="Comma 29 7 2" xfId="7770" xr:uid="{553EAD99-1EB2-46EC-B337-72C383B386F7}"/>
    <cellStyle name="Comma 29 7 2 2" xfId="23180" xr:uid="{455A75B2-C06D-4FC6-8991-2D08A80B010A}"/>
    <cellStyle name="Comma 29 7 3" xfId="12913" xr:uid="{AAD98F69-42CC-409C-9FDB-317974694B4B}"/>
    <cellStyle name="Comma 29 7 3 2" xfId="28323" xr:uid="{E2E36B39-8994-458E-A041-84C4ED126879}"/>
    <cellStyle name="Comma 29 7 4" xfId="18054" xr:uid="{AADEED84-8B63-4925-946C-89A2292475E2}"/>
    <cellStyle name="Comma 29 8" xfId="5222" xr:uid="{85AE0B28-D8DD-40CC-A32E-007B2C66B324}"/>
    <cellStyle name="Comma 29 8 2" xfId="20632" xr:uid="{5FBEC150-586F-4638-A11B-4058F19F479B}"/>
    <cellStyle name="Comma 29 9" xfId="10365" xr:uid="{1A90529C-C97F-4850-92FF-F1BF43D5B9F1}"/>
    <cellStyle name="Comma 29 9 2" xfId="25775" xr:uid="{34AE4A7F-63B8-4952-B9F3-8B11CE8EE94C}"/>
    <cellStyle name="Comma 3" xfId="19" xr:uid="{44D675AE-C82A-41B6-B56D-ABEF675C7D9E}"/>
    <cellStyle name="Comma 3 10" xfId="5179" xr:uid="{FD457E05-BCC9-4493-8B2F-EDBD44C78C2A}"/>
    <cellStyle name="Comma 3 10 2" xfId="20589" xr:uid="{1CEE3750-28A2-45BE-AAF2-D22B5BCE8EE1}"/>
    <cellStyle name="Comma 3 11" xfId="10322" xr:uid="{8B3ADFCA-36FE-4B55-865A-F62702885E7B}"/>
    <cellStyle name="Comma 3 11 2" xfId="25732" xr:uid="{92FE9860-C0FF-40F7-AC36-D39E172D1660}"/>
    <cellStyle name="Comma 3 12" xfId="15463" xr:uid="{EEB2FEAE-F9F7-41F8-8D1C-B9568FDC96A3}"/>
    <cellStyle name="Comma 3 2" xfId="40" xr:uid="{B9605F6C-6D33-4C4B-9BE6-647185645F32}"/>
    <cellStyle name="Comma 3 2 10" xfId="10341" xr:uid="{4CD3274C-2169-4308-B294-50BF731AED5D}"/>
    <cellStyle name="Comma 3 2 10 2" xfId="25751" xr:uid="{DF556906-5DDC-4AF4-8391-8292F6D1F1F6}"/>
    <cellStyle name="Comma 3 2 11" xfId="15482" xr:uid="{B4FA0007-AACF-47BD-9BC5-859445DF4188}"/>
    <cellStyle name="Comma 3 2 2" xfId="119" xr:uid="{5ED384FB-F1DC-4C83-9940-0279FD1B03E3}"/>
    <cellStyle name="Comma 3 2 2 2" xfId="262" xr:uid="{F0CBDFC4-64B7-4278-B7C3-41AB78DDA542}"/>
    <cellStyle name="Comma 3 2 2 2 2" xfId="558" xr:uid="{79DE9F48-E1C7-4DFD-AB8E-49F282A3B632}"/>
    <cellStyle name="Comma 3 2 2 2 2 2" xfId="1170" xr:uid="{93EC769D-9FCA-4418-9065-A11EC781E2F2}"/>
    <cellStyle name="Comma 3 2 2 2 2 2 2" xfId="2422" xr:uid="{E4B2CEE7-CB29-473B-89AD-56938EF85BB3}"/>
    <cellStyle name="Comma 3 2 2 2 2 2 2 2" xfId="4990" xr:uid="{C404337C-7846-4617-9F9F-9984171764FE}"/>
    <cellStyle name="Comma 3 2 2 2 2 2 2 2 2" xfId="10116" xr:uid="{CD754B17-1EB8-4365-87D3-20D4C36AC156}"/>
    <cellStyle name="Comma 3 2 2 2 2 2 2 2 2 2" xfId="25526" xr:uid="{1EF47C94-965F-460C-BA43-1326A9B8FA25}"/>
    <cellStyle name="Comma 3 2 2 2 2 2 2 2 3" xfId="15259" xr:uid="{CD527F50-B500-46A5-ABB7-3F01CFD6B689}"/>
    <cellStyle name="Comma 3 2 2 2 2 2 2 2 3 2" xfId="30669" xr:uid="{632D46C9-2A18-41DD-BFC7-28144661D0F6}"/>
    <cellStyle name="Comma 3 2 2 2 2 2 2 2 4" xfId="20400" xr:uid="{E3CBC533-421F-499B-892B-E960AC34043A}"/>
    <cellStyle name="Comma 3 2 2 2 2 2 2 3" xfId="7568" xr:uid="{390BC710-C611-4BAD-86C9-56A0E10C450A}"/>
    <cellStyle name="Comma 3 2 2 2 2 2 2 3 2" xfId="22978" xr:uid="{77BA18FA-A1FB-4D9E-81C1-CA652DDE1A59}"/>
    <cellStyle name="Comma 3 2 2 2 2 2 2 4" xfId="12711" xr:uid="{6B176089-96AB-4A64-A5FE-658B7A05CADC}"/>
    <cellStyle name="Comma 3 2 2 2 2 2 2 4 2" xfId="28121" xr:uid="{37BDC4D0-6427-4598-8661-A32906225569}"/>
    <cellStyle name="Comma 3 2 2 2 2 2 2 5" xfId="17852" xr:uid="{B33BDE21-432B-483E-B16F-D2483FD462E3}"/>
    <cellStyle name="Comma 3 2 2 2 2 2 3" xfId="3739" xr:uid="{B02DD03C-2EE7-4683-97D3-49020DD21F34}"/>
    <cellStyle name="Comma 3 2 2 2 2 2 3 2" xfId="8865" xr:uid="{120CC4DE-7E60-46E3-9CC2-3250EB64B2F6}"/>
    <cellStyle name="Comma 3 2 2 2 2 2 3 2 2" xfId="24275" xr:uid="{70ED32A8-0AB7-4507-A707-5858AD88D13B}"/>
    <cellStyle name="Comma 3 2 2 2 2 2 3 3" xfId="14008" xr:uid="{92391DC1-D71F-454D-B78B-9D143B9D793B}"/>
    <cellStyle name="Comma 3 2 2 2 2 2 3 3 2" xfId="29418" xr:uid="{D2CC0058-E285-4512-8CD0-E49600EF6046}"/>
    <cellStyle name="Comma 3 2 2 2 2 2 3 4" xfId="19149" xr:uid="{345CE6E7-1097-47AA-ACF4-BE46010223BF}"/>
    <cellStyle name="Comma 3 2 2 2 2 2 4" xfId="6317" xr:uid="{3393966A-4277-4231-BF75-FCC050E764A6}"/>
    <cellStyle name="Comma 3 2 2 2 2 2 4 2" xfId="21727" xr:uid="{C2217EDD-F111-4083-99A5-0613B8FA6C68}"/>
    <cellStyle name="Comma 3 2 2 2 2 2 5" xfId="11460" xr:uid="{079FC43E-8CC5-470E-9A0C-3F21E715B8C1}"/>
    <cellStyle name="Comma 3 2 2 2 2 2 5 2" xfId="26870" xr:uid="{FAB0E26D-8B2D-4F36-819D-3A83F48D8D2C}"/>
    <cellStyle name="Comma 3 2 2 2 2 2 6" xfId="16601" xr:uid="{0C21933A-1DFF-4834-A3FB-3C05CBE0CB2D}"/>
    <cellStyle name="Comma 3 2 2 2 2 3" xfId="1811" xr:uid="{E0BACABD-A10E-42E6-97C1-8DAD0805839E}"/>
    <cellStyle name="Comma 3 2 2 2 2 3 2" xfId="4379" xr:uid="{7385B16E-F650-4B89-8A6A-CDF32846F811}"/>
    <cellStyle name="Comma 3 2 2 2 2 3 2 2" xfId="9505" xr:uid="{D833F4DC-D0C2-48E8-A550-F8CAC8B17D83}"/>
    <cellStyle name="Comma 3 2 2 2 2 3 2 2 2" xfId="24915" xr:uid="{FFF653DF-CCE7-4F22-B87C-E35ED0AE6B4B}"/>
    <cellStyle name="Comma 3 2 2 2 2 3 2 3" xfId="14648" xr:uid="{E41B1E98-CEFF-44CC-B342-A87F89E30ACA}"/>
    <cellStyle name="Comma 3 2 2 2 2 3 2 3 2" xfId="30058" xr:uid="{6E23B364-7E39-4E70-9D13-A4B5A71A69C7}"/>
    <cellStyle name="Comma 3 2 2 2 2 3 2 4" xfId="19789" xr:uid="{2AB538B7-A1DC-443A-89C2-DBFB8C3B31F3}"/>
    <cellStyle name="Comma 3 2 2 2 2 3 3" xfId="6957" xr:uid="{22F085F0-8074-4AC5-8EF0-6E2DA65888A3}"/>
    <cellStyle name="Comma 3 2 2 2 2 3 3 2" xfId="22367" xr:uid="{EF6777FA-34D6-44F7-8850-D831207AE686}"/>
    <cellStyle name="Comma 3 2 2 2 2 3 4" xfId="12100" xr:uid="{C04FA691-03C1-4D09-9EA8-9F9DED176B6E}"/>
    <cellStyle name="Comma 3 2 2 2 2 3 4 2" xfId="27510" xr:uid="{82061FE6-D2AD-4EAE-89A9-F441789A87F1}"/>
    <cellStyle name="Comma 3 2 2 2 2 3 5" xfId="17241" xr:uid="{30FD3777-5924-4EFE-A0C6-DAA4CC405A46}"/>
    <cellStyle name="Comma 3 2 2 2 2 4" xfId="3128" xr:uid="{D302FFF2-5607-401D-98FC-CA51704EBB57}"/>
    <cellStyle name="Comma 3 2 2 2 2 4 2" xfId="8254" xr:uid="{6EE87B23-2D94-4184-9666-BDEDA435116C}"/>
    <cellStyle name="Comma 3 2 2 2 2 4 2 2" xfId="23664" xr:uid="{FE494662-D2D6-4CE2-898E-2D817479BBAD}"/>
    <cellStyle name="Comma 3 2 2 2 2 4 3" xfId="13397" xr:uid="{B582AEC4-1D17-4CD1-AFA8-8A9EE0B16BEB}"/>
    <cellStyle name="Comma 3 2 2 2 2 4 3 2" xfId="28807" xr:uid="{7FEFF6B1-3302-42C2-8933-33A12FEA0980}"/>
    <cellStyle name="Comma 3 2 2 2 2 4 4" xfId="18538" xr:uid="{929F784D-99C4-4539-BC43-6FC0B4E7A184}"/>
    <cellStyle name="Comma 3 2 2 2 2 5" xfId="5706" xr:uid="{F67F1366-76EC-4287-A78D-25F1CB9B4ECC}"/>
    <cellStyle name="Comma 3 2 2 2 2 5 2" xfId="21116" xr:uid="{48E3F603-915F-47BC-8854-6B530344DBCC}"/>
    <cellStyle name="Comma 3 2 2 2 2 6" xfId="10849" xr:uid="{70D6B862-7955-4D84-A06E-F9D7C4A20E54}"/>
    <cellStyle name="Comma 3 2 2 2 2 6 2" xfId="26259" xr:uid="{C3E44C45-1F23-4844-B7D9-D345FE63B658}"/>
    <cellStyle name="Comma 3 2 2 2 2 7" xfId="15990" xr:uid="{E0257F28-B010-47B3-B30F-8C890D28FC46}"/>
    <cellStyle name="Comma 3 2 2 2 3" xfId="875" xr:uid="{73416E75-94D0-4828-B532-FAB84A904D95}"/>
    <cellStyle name="Comma 3 2 2 2 3 2" xfId="2127" xr:uid="{DDB54A90-15BB-4481-BAF4-3B30C2E9B470}"/>
    <cellStyle name="Comma 3 2 2 2 3 2 2" xfId="4695" xr:uid="{34FB28B9-4FEB-4FD6-99CE-5A9D07CC39CC}"/>
    <cellStyle name="Comma 3 2 2 2 3 2 2 2" xfId="9821" xr:uid="{8C39F08E-C9FB-45A7-BF30-E0C931B3FA58}"/>
    <cellStyle name="Comma 3 2 2 2 3 2 2 2 2" xfId="25231" xr:uid="{B679C1B9-6B26-4FA1-BE92-8EE3334449DE}"/>
    <cellStyle name="Comma 3 2 2 2 3 2 2 3" xfId="14964" xr:uid="{531E841C-491E-435B-97F5-F546BE610761}"/>
    <cellStyle name="Comma 3 2 2 2 3 2 2 3 2" xfId="30374" xr:uid="{B5CEF34F-4315-4927-A75C-316B2F33D726}"/>
    <cellStyle name="Comma 3 2 2 2 3 2 2 4" xfId="20105" xr:uid="{FA2AF0DB-C7F1-48D0-94CE-4F4F73CB6799}"/>
    <cellStyle name="Comma 3 2 2 2 3 2 3" xfId="7273" xr:uid="{9B02BC93-093D-4476-A491-038836B23D85}"/>
    <cellStyle name="Comma 3 2 2 2 3 2 3 2" xfId="22683" xr:uid="{52533661-8C28-4B9B-85A1-A8356938D5CB}"/>
    <cellStyle name="Comma 3 2 2 2 3 2 4" xfId="12416" xr:uid="{F938A66F-7D38-4863-944B-23EE16BCBE1D}"/>
    <cellStyle name="Comma 3 2 2 2 3 2 4 2" xfId="27826" xr:uid="{A5345C90-5745-49DC-8EA6-E91E7F0744C1}"/>
    <cellStyle name="Comma 3 2 2 2 3 2 5" xfId="17557" xr:uid="{D5A30B3D-56B4-40F0-9262-F70010797A83}"/>
    <cellStyle name="Comma 3 2 2 2 3 3" xfId="3444" xr:uid="{AA418810-23C3-4CFD-B1A9-9F2FF63ABA0D}"/>
    <cellStyle name="Comma 3 2 2 2 3 3 2" xfId="8570" xr:uid="{B7A14E7F-0144-4CF2-B4A0-540AFDE51FEC}"/>
    <cellStyle name="Comma 3 2 2 2 3 3 2 2" xfId="23980" xr:uid="{7D6A480F-3FFE-4C26-A076-1818117E9991}"/>
    <cellStyle name="Comma 3 2 2 2 3 3 3" xfId="13713" xr:uid="{C3C3DA92-8849-4362-91F0-7F34AC0CA19F}"/>
    <cellStyle name="Comma 3 2 2 2 3 3 3 2" xfId="29123" xr:uid="{7547767E-EFA2-4733-BFBB-4A8C41D86DD5}"/>
    <cellStyle name="Comma 3 2 2 2 3 3 4" xfId="18854" xr:uid="{4332B9C3-7C79-4F91-B570-C8A12E798529}"/>
    <cellStyle name="Comma 3 2 2 2 3 4" xfId="6022" xr:uid="{EB79775D-94D7-404D-9BD9-B09CD3531424}"/>
    <cellStyle name="Comma 3 2 2 2 3 4 2" xfId="21432" xr:uid="{AA7295AF-19DC-49DA-998B-FD0AB02C72B3}"/>
    <cellStyle name="Comma 3 2 2 2 3 5" xfId="11165" xr:uid="{0F9DDAE3-50D6-42B3-9AE2-D5BB76AE23ED}"/>
    <cellStyle name="Comma 3 2 2 2 3 5 2" xfId="26575" xr:uid="{19D7B995-5CAB-4E10-8159-73AE234072D7}"/>
    <cellStyle name="Comma 3 2 2 2 3 6" xfId="16306" xr:uid="{8E20E379-664F-4FDC-974C-D3C2C799FBEC}"/>
    <cellStyle name="Comma 3 2 2 2 4" xfId="1516" xr:uid="{D348304B-A9BD-48D3-B3B7-E061553B94DA}"/>
    <cellStyle name="Comma 3 2 2 2 4 2" xfId="4084" xr:uid="{0C660A5E-0070-4084-87F0-0135C75C6B4A}"/>
    <cellStyle name="Comma 3 2 2 2 4 2 2" xfId="9210" xr:uid="{0776F3A8-0C5F-4278-9FD3-C8E72A49C667}"/>
    <cellStyle name="Comma 3 2 2 2 4 2 2 2" xfId="24620" xr:uid="{FDABF71F-D740-4E1D-8C89-1D690CCB5C56}"/>
    <cellStyle name="Comma 3 2 2 2 4 2 3" xfId="14353" xr:uid="{28FBD446-71BD-4B18-AB27-E767730FED70}"/>
    <cellStyle name="Comma 3 2 2 2 4 2 3 2" xfId="29763" xr:uid="{48D710B8-DE24-4BAE-8A23-694877C4ECA0}"/>
    <cellStyle name="Comma 3 2 2 2 4 2 4" xfId="19494" xr:uid="{4E01B8FE-F7C7-46FC-8B79-6D369705D561}"/>
    <cellStyle name="Comma 3 2 2 2 4 3" xfId="6662" xr:uid="{398F9C87-DFF2-40D1-AD90-E07B30B7D053}"/>
    <cellStyle name="Comma 3 2 2 2 4 3 2" xfId="22072" xr:uid="{DF639879-2DC4-4BC8-993B-B62E9B821484}"/>
    <cellStyle name="Comma 3 2 2 2 4 4" xfId="11805" xr:uid="{C2E35AB3-FD42-4205-A3F5-3F8175596301}"/>
    <cellStyle name="Comma 3 2 2 2 4 4 2" xfId="27215" xr:uid="{FD3C6858-5483-4F5B-A850-128B7F6825CE}"/>
    <cellStyle name="Comma 3 2 2 2 4 5" xfId="16946" xr:uid="{075F4E77-58D8-4B00-AE65-C79D7AAEE9CB}"/>
    <cellStyle name="Comma 3 2 2 2 5" xfId="2833" xr:uid="{9616D08E-DB5B-43C3-BF86-87463D07369C}"/>
    <cellStyle name="Comma 3 2 2 2 5 2" xfId="7959" xr:uid="{F86B66A6-19F8-4C8A-B308-F6C36936E4B4}"/>
    <cellStyle name="Comma 3 2 2 2 5 2 2" xfId="23369" xr:uid="{EAE36739-4CBC-4827-B3D7-8C5417226876}"/>
    <cellStyle name="Comma 3 2 2 2 5 3" xfId="13102" xr:uid="{92EC0870-F5DE-4B0C-8356-EFEC3B41E639}"/>
    <cellStyle name="Comma 3 2 2 2 5 3 2" xfId="28512" xr:uid="{20CB611A-CB62-4632-9B8C-6544CAAC81CC}"/>
    <cellStyle name="Comma 3 2 2 2 5 4" xfId="18243" xr:uid="{A4CE3CB4-5B12-4949-B4F3-774ECEDCCC45}"/>
    <cellStyle name="Comma 3 2 2 2 6" xfId="5411" xr:uid="{B87514DF-FA11-4396-8D52-5D1BC3E922FD}"/>
    <cellStyle name="Comma 3 2 2 2 6 2" xfId="20821" xr:uid="{EFA8D12F-6696-4475-8CED-32CE26F24788}"/>
    <cellStyle name="Comma 3 2 2 2 7" xfId="10554" xr:uid="{271671B7-312E-46B2-B805-831DF52D68B4}"/>
    <cellStyle name="Comma 3 2 2 2 7 2" xfId="25964" xr:uid="{7B1026B3-A5FF-455F-854F-DC4782D8649B}"/>
    <cellStyle name="Comma 3 2 2 2 8" xfId="15695" xr:uid="{143C0C15-078F-4BB3-A8E9-855EB6A98BFA}"/>
    <cellStyle name="Comma 3 2 2 3" xfId="416" xr:uid="{25379B5B-934A-4A3C-B5C0-2CB23C971640}"/>
    <cellStyle name="Comma 3 2 2 3 2" xfId="1028" xr:uid="{06ECD3AA-0CFF-4CFA-9572-5640B929D4DA}"/>
    <cellStyle name="Comma 3 2 2 3 2 2" xfId="2280" xr:uid="{E6FA3E48-EB78-4F20-A775-8A8D2F43EC26}"/>
    <cellStyle name="Comma 3 2 2 3 2 2 2" xfId="4848" xr:uid="{F48907C9-A93C-48FF-900A-B1DC8560D813}"/>
    <cellStyle name="Comma 3 2 2 3 2 2 2 2" xfId="9974" xr:uid="{6B50D66A-F701-49D5-9DDB-AE1E53153FCB}"/>
    <cellStyle name="Comma 3 2 2 3 2 2 2 2 2" xfId="25384" xr:uid="{ED1907A9-2CD3-44DD-9792-3F0549F71A56}"/>
    <cellStyle name="Comma 3 2 2 3 2 2 2 3" xfId="15117" xr:uid="{C1EAC62C-9D23-40A6-85B7-4CC978C26B83}"/>
    <cellStyle name="Comma 3 2 2 3 2 2 2 3 2" xfId="30527" xr:uid="{96317BB6-1B66-4F01-A190-EA2AFE557CFA}"/>
    <cellStyle name="Comma 3 2 2 3 2 2 2 4" xfId="20258" xr:uid="{242188B5-AEAF-4DDC-A5B7-4A88AD5DFFE9}"/>
    <cellStyle name="Comma 3 2 2 3 2 2 3" xfId="7426" xr:uid="{7EA75600-E17B-4758-A0FF-C81CC384F512}"/>
    <cellStyle name="Comma 3 2 2 3 2 2 3 2" xfId="22836" xr:uid="{C1582DCD-81F9-418F-843A-AFB935E42D27}"/>
    <cellStyle name="Comma 3 2 2 3 2 2 4" xfId="12569" xr:uid="{2B9A4698-3871-439E-B23F-5196C13D0308}"/>
    <cellStyle name="Comma 3 2 2 3 2 2 4 2" xfId="27979" xr:uid="{CF83F2CF-3799-4365-A1B7-49226605BD5E}"/>
    <cellStyle name="Comma 3 2 2 3 2 2 5" xfId="17710" xr:uid="{DD71280D-D655-4924-8DD8-3AFD410FAF3D}"/>
    <cellStyle name="Comma 3 2 2 3 2 3" xfId="3597" xr:uid="{EA838244-43D8-4307-85C5-6DC93E638D61}"/>
    <cellStyle name="Comma 3 2 2 3 2 3 2" xfId="8723" xr:uid="{973D483F-7C45-4AD5-9498-CCD994DEE141}"/>
    <cellStyle name="Comma 3 2 2 3 2 3 2 2" xfId="24133" xr:uid="{84A4E6E6-46C1-4633-9BC7-F70CF0E5A243}"/>
    <cellStyle name="Comma 3 2 2 3 2 3 3" xfId="13866" xr:uid="{267E8F8D-884F-466D-82AD-A042BB3C5B46}"/>
    <cellStyle name="Comma 3 2 2 3 2 3 3 2" xfId="29276" xr:uid="{AACD0F2B-5F7F-4E86-BD31-2DEFFBE5CCCB}"/>
    <cellStyle name="Comma 3 2 2 3 2 3 4" xfId="19007" xr:uid="{0FCA67B6-D56B-4CA2-8CCB-95087216B472}"/>
    <cellStyle name="Comma 3 2 2 3 2 4" xfId="6175" xr:uid="{43432053-2417-4D6D-BD4F-8EADEEE26194}"/>
    <cellStyle name="Comma 3 2 2 3 2 4 2" xfId="21585" xr:uid="{A2C66C42-F4B5-4B18-BB0B-5490FCE0B32F}"/>
    <cellStyle name="Comma 3 2 2 3 2 5" xfId="11318" xr:uid="{C44FE7CD-057E-41F7-ADF9-1F867974FDCA}"/>
    <cellStyle name="Comma 3 2 2 3 2 5 2" xfId="26728" xr:uid="{5258E8E0-B3A1-4776-8B55-646236D53588}"/>
    <cellStyle name="Comma 3 2 2 3 2 6" xfId="16459" xr:uid="{447DC6CE-A824-4BEC-9C61-27B9617B938C}"/>
    <cellStyle name="Comma 3 2 2 3 3" xfId="1669" xr:uid="{3E706590-922A-499E-9796-999D4DC7E576}"/>
    <cellStyle name="Comma 3 2 2 3 3 2" xfId="4237" xr:uid="{F6880A92-33DC-463A-9378-E97F0741F982}"/>
    <cellStyle name="Comma 3 2 2 3 3 2 2" xfId="9363" xr:uid="{3928F2E9-C35B-4BFD-BB4A-54A72540C670}"/>
    <cellStyle name="Comma 3 2 2 3 3 2 2 2" xfId="24773" xr:uid="{2F6F52F4-690D-4FA2-BAAB-1A8C0C6857A0}"/>
    <cellStyle name="Comma 3 2 2 3 3 2 3" xfId="14506" xr:uid="{4E75744E-E864-4A88-8E28-5A050E30350D}"/>
    <cellStyle name="Comma 3 2 2 3 3 2 3 2" xfId="29916" xr:uid="{C1E035EF-3DF1-4B92-B77F-75BD0D9A4EB0}"/>
    <cellStyle name="Comma 3 2 2 3 3 2 4" xfId="19647" xr:uid="{BFC6A181-D7AD-4BA4-A9D5-725D9E18D54F}"/>
    <cellStyle name="Comma 3 2 2 3 3 3" xfId="6815" xr:uid="{01B3AA02-02AB-46E6-8063-71F2BA68A3FF}"/>
    <cellStyle name="Comma 3 2 2 3 3 3 2" xfId="22225" xr:uid="{BE4F5A5E-FE8E-4D74-8DF5-732A6D83D337}"/>
    <cellStyle name="Comma 3 2 2 3 3 4" xfId="11958" xr:uid="{FE49AFEC-1823-41E8-A0CD-B68C3A8CBB08}"/>
    <cellStyle name="Comma 3 2 2 3 3 4 2" xfId="27368" xr:uid="{89211410-E4E4-4024-AEE5-F5A172E4F2B4}"/>
    <cellStyle name="Comma 3 2 2 3 3 5" xfId="17099" xr:uid="{230E6C20-1E35-42E9-AC23-E046F0789595}"/>
    <cellStyle name="Comma 3 2 2 3 4" xfId="2986" xr:uid="{7D99DCDB-196B-4A67-943D-F4298391AC7C}"/>
    <cellStyle name="Comma 3 2 2 3 4 2" xfId="8112" xr:uid="{63EA98B7-CF15-496D-AAC3-D71C00D58913}"/>
    <cellStyle name="Comma 3 2 2 3 4 2 2" xfId="23522" xr:uid="{BF44D40E-A21A-4E7C-8675-859D9EA0C465}"/>
    <cellStyle name="Comma 3 2 2 3 4 3" xfId="13255" xr:uid="{76828C22-899E-4D4F-810D-C1009539A67F}"/>
    <cellStyle name="Comma 3 2 2 3 4 3 2" xfId="28665" xr:uid="{974C77B2-5E9D-4FDD-A5B6-D59ABBFC88BC}"/>
    <cellStyle name="Comma 3 2 2 3 4 4" xfId="18396" xr:uid="{919F7DBC-C66A-4180-9BFB-3753CBE3D134}"/>
    <cellStyle name="Comma 3 2 2 3 5" xfId="5564" xr:uid="{F6B2CDFB-B7D9-48AE-AB70-4A955FEC6A90}"/>
    <cellStyle name="Comma 3 2 2 3 5 2" xfId="20974" xr:uid="{FC336D32-2F7B-406F-8B01-39E0BC3693CD}"/>
    <cellStyle name="Comma 3 2 2 3 6" xfId="10707" xr:uid="{9A4BCE86-9002-4DBC-8045-45B651B9CCC0}"/>
    <cellStyle name="Comma 3 2 2 3 6 2" xfId="26117" xr:uid="{AA5CAA2B-AAA7-4861-BB8C-46DA9C08B1E6}"/>
    <cellStyle name="Comma 3 2 2 3 7" xfId="15848" xr:uid="{41ED73EE-8A54-4CD7-9739-24B1BF61A837}"/>
    <cellStyle name="Comma 3 2 2 4" xfId="733" xr:uid="{E5164D4A-BB67-4D6D-8BBD-5C6017877A73}"/>
    <cellStyle name="Comma 3 2 2 4 2" xfId="1985" xr:uid="{BEFA31B5-976E-4C14-AD71-12CCF2E05BDE}"/>
    <cellStyle name="Comma 3 2 2 4 2 2" xfId="4553" xr:uid="{08399091-188A-4128-915B-78A1396BC7F7}"/>
    <cellStyle name="Comma 3 2 2 4 2 2 2" xfId="9679" xr:uid="{7E1FB0DC-7BCC-40B1-9A9C-18C7967C709E}"/>
    <cellStyle name="Comma 3 2 2 4 2 2 2 2" xfId="25089" xr:uid="{9F42ADF5-2065-44B2-99F0-9AD518873E35}"/>
    <cellStyle name="Comma 3 2 2 4 2 2 3" xfId="14822" xr:uid="{80E1DE61-FC38-4BB1-B814-5A21D233AB5B}"/>
    <cellStyle name="Comma 3 2 2 4 2 2 3 2" xfId="30232" xr:uid="{978199A3-3448-4C86-9372-754E760BD28A}"/>
    <cellStyle name="Comma 3 2 2 4 2 2 4" xfId="19963" xr:uid="{8BBA1193-C09D-4AC3-BB56-0ED449308993}"/>
    <cellStyle name="Comma 3 2 2 4 2 3" xfId="7131" xr:uid="{33801639-2115-44E1-B720-5D1F1FC31893}"/>
    <cellStyle name="Comma 3 2 2 4 2 3 2" xfId="22541" xr:uid="{D5FF2924-9756-4290-9C50-38333108DE5A}"/>
    <cellStyle name="Comma 3 2 2 4 2 4" xfId="12274" xr:uid="{925CCB79-F9FC-4CEA-8D41-796D8E450C00}"/>
    <cellStyle name="Comma 3 2 2 4 2 4 2" xfId="27684" xr:uid="{7D6BD1AF-C47A-488D-A6E7-BB60CB6D8F13}"/>
    <cellStyle name="Comma 3 2 2 4 2 5" xfId="17415" xr:uid="{B979D498-7AF7-4773-BBA3-B6D18173D3BA}"/>
    <cellStyle name="Comma 3 2 2 4 3" xfId="3302" xr:uid="{D90BE8C2-D044-4787-8551-2C9720F2C1D4}"/>
    <cellStyle name="Comma 3 2 2 4 3 2" xfId="8428" xr:uid="{7CAAEA2C-0F01-4E81-BD7A-8A808D990963}"/>
    <cellStyle name="Comma 3 2 2 4 3 2 2" xfId="23838" xr:uid="{40C4B58E-5B0D-4FD1-8347-28C5D912FE97}"/>
    <cellStyle name="Comma 3 2 2 4 3 3" xfId="13571" xr:uid="{673247B9-D886-4026-B879-B05A4046CA30}"/>
    <cellStyle name="Comma 3 2 2 4 3 3 2" xfId="28981" xr:uid="{D34C5A03-7EFE-4F53-8AC5-C29EA9F583E5}"/>
    <cellStyle name="Comma 3 2 2 4 3 4" xfId="18712" xr:uid="{36C20A8C-7383-4245-9EAA-DEEE4F2AC19C}"/>
    <cellStyle name="Comma 3 2 2 4 4" xfId="5880" xr:uid="{D07E26EA-01B0-4056-9C7D-460865008CEA}"/>
    <cellStyle name="Comma 3 2 2 4 4 2" xfId="21290" xr:uid="{1F50E89B-CE18-4DA3-8F80-C3150E618E46}"/>
    <cellStyle name="Comma 3 2 2 4 5" xfId="11023" xr:uid="{1F8D5E19-3FF6-496C-B9F9-B9D85CEAC323}"/>
    <cellStyle name="Comma 3 2 2 4 5 2" xfId="26433" xr:uid="{E5640268-D774-4947-969A-DABF6FC2B952}"/>
    <cellStyle name="Comma 3 2 2 4 6" xfId="16164" xr:uid="{8D772663-BC41-4996-827C-F3DFFCBB3896}"/>
    <cellStyle name="Comma 3 2 2 5" xfId="1374" xr:uid="{F3604B5A-0933-4EDE-8EFF-86D3CD5416B3}"/>
    <cellStyle name="Comma 3 2 2 5 2" xfId="3942" xr:uid="{C501879B-2789-4F42-80A5-3396D6D3BF1D}"/>
    <cellStyle name="Comma 3 2 2 5 2 2" xfId="9068" xr:uid="{F382F4CF-50EB-486F-9032-CB2D10883C53}"/>
    <cellStyle name="Comma 3 2 2 5 2 2 2" xfId="24478" xr:uid="{FB9FC9D5-E42E-4672-A015-B22507189011}"/>
    <cellStyle name="Comma 3 2 2 5 2 3" xfId="14211" xr:uid="{C1F39029-3400-4B67-B71B-9FE13794CA32}"/>
    <cellStyle name="Comma 3 2 2 5 2 3 2" xfId="29621" xr:uid="{3CA8B25E-9DC1-478F-BF15-B444186AB7FB}"/>
    <cellStyle name="Comma 3 2 2 5 2 4" xfId="19352" xr:uid="{11220C3E-9C39-4D4A-A112-7417EF70706E}"/>
    <cellStyle name="Comma 3 2 2 5 3" xfId="6520" xr:uid="{796933BC-24CA-4212-9697-8FD86723F06B}"/>
    <cellStyle name="Comma 3 2 2 5 3 2" xfId="21930" xr:uid="{29563547-DD6F-4D31-A4A1-AAEF2F83944C}"/>
    <cellStyle name="Comma 3 2 2 5 4" xfId="11663" xr:uid="{A0B28FCD-8148-4D0A-9882-35BC8DA8E367}"/>
    <cellStyle name="Comma 3 2 2 5 4 2" xfId="27073" xr:uid="{B09F7808-8709-4B61-B5A2-1197BEDB6215}"/>
    <cellStyle name="Comma 3 2 2 5 5" xfId="16804" xr:uid="{01842965-22A1-44C4-A52D-27601D2AAFB3}"/>
    <cellStyle name="Comma 3 2 2 6" xfId="2691" xr:uid="{1AEF4430-048F-4B95-AF33-C755FC57E3FA}"/>
    <cellStyle name="Comma 3 2 2 6 2" xfId="7817" xr:uid="{AA8C48D7-D8B4-4871-90C1-847FA1E4B568}"/>
    <cellStyle name="Comma 3 2 2 6 2 2" xfId="23227" xr:uid="{B97EA642-AA09-442C-9AA1-15EEAD48DFE2}"/>
    <cellStyle name="Comma 3 2 2 6 3" xfId="12960" xr:uid="{5AC5CE5E-620C-47CD-8916-B2D43A44743D}"/>
    <cellStyle name="Comma 3 2 2 6 3 2" xfId="28370" xr:uid="{74B7B4C6-67D7-4FED-BFEE-25BEE4E87CF3}"/>
    <cellStyle name="Comma 3 2 2 6 4" xfId="18101" xr:uid="{BA6BF87A-54D9-4430-A4DA-BA18D6FFF7DE}"/>
    <cellStyle name="Comma 3 2 2 7" xfId="5269" xr:uid="{A0D18E9E-34EE-44FC-BA4C-F81E01F8A796}"/>
    <cellStyle name="Comma 3 2 2 7 2" xfId="20679" xr:uid="{CB64CDD7-3514-40C6-8ECA-E306527E6777}"/>
    <cellStyle name="Comma 3 2 2 8" xfId="10412" xr:uid="{3C719E94-7990-4B7F-85ED-2B3A25EB615B}"/>
    <cellStyle name="Comma 3 2 2 8 2" xfId="25822" xr:uid="{DEEAFA82-BF20-4985-B152-F761440EB6FF}"/>
    <cellStyle name="Comma 3 2 2 9" xfId="15553" xr:uid="{C94D6FCB-4935-4F80-9640-BB57723B1783}"/>
    <cellStyle name="Comma 3 2 3" xfId="189" xr:uid="{F9C87CB1-1CA7-4DED-A2F3-B3373132524F}"/>
    <cellStyle name="Comma 3 2 3 2" xfId="486" xr:uid="{D1B42C36-DD98-4378-A861-270282302D18}"/>
    <cellStyle name="Comma 3 2 3 2 2" xfId="1098" xr:uid="{5E868778-6CA8-4EAB-BE93-FDB6DE199D02}"/>
    <cellStyle name="Comma 3 2 3 2 2 2" xfId="2350" xr:uid="{71E26AA8-1DFB-4045-888E-960FC245E232}"/>
    <cellStyle name="Comma 3 2 3 2 2 2 2" xfId="4918" xr:uid="{F6832EE3-3618-4568-AF22-97DA79D015DA}"/>
    <cellStyle name="Comma 3 2 3 2 2 2 2 2" xfId="10044" xr:uid="{EF8C4962-C759-4041-930B-7E9F459ED17E}"/>
    <cellStyle name="Comma 3 2 3 2 2 2 2 2 2" xfId="25454" xr:uid="{7F1052C6-13A4-4455-AC59-5134D8A81D46}"/>
    <cellStyle name="Comma 3 2 3 2 2 2 2 3" xfId="15187" xr:uid="{0FFC5CE1-6511-4EEC-8B45-4D6DC45C062D}"/>
    <cellStyle name="Comma 3 2 3 2 2 2 2 3 2" xfId="30597" xr:uid="{4F861289-7330-4C6B-BFAB-AACDF343A424}"/>
    <cellStyle name="Comma 3 2 3 2 2 2 2 4" xfId="20328" xr:uid="{E75B7D5A-C5E1-43BE-8308-B0EF1D84C6B1}"/>
    <cellStyle name="Comma 3 2 3 2 2 2 3" xfId="7496" xr:uid="{517AB5CA-57DE-4BF1-B562-95346AF665D4}"/>
    <cellStyle name="Comma 3 2 3 2 2 2 3 2" xfId="22906" xr:uid="{8B084932-6948-4EA6-A8DC-70B4C1F0E8AE}"/>
    <cellStyle name="Comma 3 2 3 2 2 2 4" xfId="12639" xr:uid="{66B602DF-01A0-46FC-A0FE-EEAC04BDB9EE}"/>
    <cellStyle name="Comma 3 2 3 2 2 2 4 2" xfId="28049" xr:uid="{FE97A4DB-2DD8-4B24-A341-251BE8399326}"/>
    <cellStyle name="Comma 3 2 3 2 2 2 5" xfId="17780" xr:uid="{44535C82-44D6-40F4-969A-EAEA4594DC82}"/>
    <cellStyle name="Comma 3 2 3 2 2 3" xfId="3667" xr:uid="{33887DA4-579E-4F82-8FF3-81E9170401E5}"/>
    <cellStyle name="Comma 3 2 3 2 2 3 2" xfId="8793" xr:uid="{2F2DB687-5407-46A0-92B3-86DDB706F9A8}"/>
    <cellStyle name="Comma 3 2 3 2 2 3 2 2" xfId="24203" xr:uid="{1073B482-5140-4430-8814-DD741DE094E9}"/>
    <cellStyle name="Comma 3 2 3 2 2 3 3" xfId="13936" xr:uid="{5F10CF66-3D41-4BE4-9811-6C28EE160138}"/>
    <cellStyle name="Comma 3 2 3 2 2 3 3 2" xfId="29346" xr:uid="{1604721B-358C-4800-ADE4-1DFDC3730B6D}"/>
    <cellStyle name="Comma 3 2 3 2 2 3 4" xfId="19077" xr:uid="{E4A8BDE7-06B5-43E8-82F2-09AE0C9CBBCB}"/>
    <cellStyle name="Comma 3 2 3 2 2 4" xfId="6245" xr:uid="{36018ACB-6431-4C77-997A-7C10A786953E}"/>
    <cellStyle name="Comma 3 2 3 2 2 4 2" xfId="21655" xr:uid="{64A79BD8-C796-4F45-93F7-9940250AC678}"/>
    <cellStyle name="Comma 3 2 3 2 2 5" xfId="11388" xr:uid="{7BA00AD1-08E6-4936-8A17-1F88BE1D2E4D}"/>
    <cellStyle name="Comma 3 2 3 2 2 5 2" xfId="26798" xr:uid="{6F93F6C0-C311-42EC-8C0B-FD30FF4B9720}"/>
    <cellStyle name="Comma 3 2 3 2 2 6" xfId="16529" xr:uid="{C4C43EA3-3FE8-49B4-ABA1-258800F78F21}"/>
    <cellStyle name="Comma 3 2 3 2 3" xfId="1739" xr:uid="{A977BF5A-9DFA-40C2-A9F7-8A05987DEDDC}"/>
    <cellStyle name="Comma 3 2 3 2 3 2" xfId="4307" xr:uid="{705EC3D0-D039-4E22-B5A2-7D1BB3814B0D}"/>
    <cellStyle name="Comma 3 2 3 2 3 2 2" xfId="9433" xr:uid="{C36BC711-DC7B-48A1-99DE-E432F3A701BD}"/>
    <cellStyle name="Comma 3 2 3 2 3 2 2 2" xfId="24843" xr:uid="{ACFBE0A8-1981-409C-A6E2-3DE0671A73DE}"/>
    <cellStyle name="Comma 3 2 3 2 3 2 3" xfId="14576" xr:uid="{1FA0CB98-D9DF-482E-96FA-4131923EBF9F}"/>
    <cellStyle name="Comma 3 2 3 2 3 2 3 2" xfId="29986" xr:uid="{C2F06B44-8693-4B20-A2E4-D32D850B00A3}"/>
    <cellStyle name="Comma 3 2 3 2 3 2 4" xfId="19717" xr:uid="{4E134829-4961-4EB4-8C85-0BB78A2F81E7}"/>
    <cellStyle name="Comma 3 2 3 2 3 3" xfId="6885" xr:uid="{0343AC83-9B2D-40EE-B608-40F6366D9222}"/>
    <cellStyle name="Comma 3 2 3 2 3 3 2" xfId="22295" xr:uid="{B5AF6F46-AFA6-4D1B-9CB6-D1FFF3A14931}"/>
    <cellStyle name="Comma 3 2 3 2 3 4" xfId="12028" xr:uid="{213CCA58-8C9B-49DB-B29D-A28CFB218249}"/>
    <cellStyle name="Comma 3 2 3 2 3 4 2" xfId="27438" xr:uid="{C2591393-28E9-4FA8-93B1-C990E55C0CEF}"/>
    <cellStyle name="Comma 3 2 3 2 3 5" xfId="17169" xr:uid="{E4D2BB4A-2CA8-435B-94F2-D46A54D5D2D9}"/>
    <cellStyle name="Comma 3 2 3 2 4" xfId="3056" xr:uid="{C4EA6D1B-7E05-4240-80D6-EB832CF13FFF}"/>
    <cellStyle name="Comma 3 2 3 2 4 2" xfId="8182" xr:uid="{E5C448BA-32E9-4071-ADBE-7218E73E5AB6}"/>
    <cellStyle name="Comma 3 2 3 2 4 2 2" xfId="23592" xr:uid="{3B5503AE-2D61-4F5C-945F-F56143E3F5E5}"/>
    <cellStyle name="Comma 3 2 3 2 4 3" xfId="13325" xr:uid="{929859DD-FDCD-45C6-8DEF-AA63B95C7305}"/>
    <cellStyle name="Comma 3 2 3 2 4 3 2" xfId="28735" xr:uid="{08C3969E-9E09-45BA-A5ED-719B9DE5C4CF}"/>
    <cellStyle name="Comma 3 2 3 2 4 4" xfId="18466" xr:uid="{955FA5BD-C19A-43D1-BA38-AF6C3DE0924A}"/>
    <cellStyle name="Comma 3 2 3 2 5" xfId="5634" xr:uid="{EED47280-A480-4769-B29D-5942E12C67A9}"/>
    <cellStyle name="Comma 3 2 3 2 5 2" xfId="21044" xr:uid="{636014F0-E5F3-4C4D-83F4-406E6B5311E9}"/>
    <cellStyle name="Comma 3 2 3 2 6" xfId="10777" xr:uid="{D009BD63-1C8C-4FE2-AD1F-E26B9F562A0F}"/>
    <cellStyle name="Comma 3 2 3 2 6 2" xfId="26187" xr:uid="{E638DDA8-C132-4F31-9E2D-0DEBD564CCBC}"/>
    <cellStyle name="Comma 3 2 3 2 7" xfId="15918" xr:uid="{DE2165E5-126F-470F-8437-F75AED47ABFB}"/>
    <cellStyle name="Comma 3 2 3 3" xfId="803" xr:uid="{CA5FABEE-3562-4C36-A61F-E3A99F0A06EC}"/>
    <cellStyle name="Comma 3 2 3 3 2" xfId="2055" xr:uid="{BD906B78-1188-4172-BB22-7E858BD1B3AE}"/>
    <cellStyle name="Comma 3 2 3 3 2 2" xfId="4623" xr:uid="{2730AB17-78EB-498C-BC65-A29CDCB19310}"/>
    <cellStyle name="Comma 3 2 3 3 2 2 2" xfId="9749" xr:uid="{7ACC40E1-7481-451B-87DF-9F7953FE23E9}"/>
    <cellStyle name="Comma 3 2 3 3 2 2 2 2" xfId="25159" xr:uid="{74034446-B7C7-40BB-AD77-AF80CBB79158}"/>
    <cellStyle name="Comma 3 2 3 3 2 2 3" xfId="14892" xr:uid="{C0C01E07-085B-4526-911D-0B590D3157A5}"/>
    <cellStyle name="Comma 3 2 3 3 2 2 3 2" xfId="30302" xr:uid="{5269E279-8AC6-4C17-B273-81D8AB2798E4}"/>
    <cellStyle name="Comma 3 2 3 3 2 2 4" xfId="20033" xr:uid="{17BA4A3B-5088-4483-BA3A-BB6C3A17B396}"/>
    <cellStyle name="Comma 3 2 3 3 2 3" xfId="7201" xr:uid="{7542CFCB-C4E1-4F63-9C38-40ED88EBF03D}"/>
    <cellStyle name="Comma 3 2 3 3 2 3 2" xfId="22611" xr:uid="{EA70E1DA-E128-4170-8285-41E6848BC3CB}"/>
    <cellStyle name="Comma 3 2 3 3 2 4" xfId="12344" xr:uid="{36F5EA14-E4BE-4F3C-8B0F-3B7363C8A4F7}"/>
    <cellStyle name="Comma 3 2 3 3 2 4 2" xfId="27754" xr:uid="{6367D207-E02D-4465-8312-B1B9A62EC334}"/>
    <cellStyle name="Comma 3 2 3 3 2 5" xfId="17485" xr:uid="{2C636BA8-1B1C-4562-969E-7A935032BADB}"/>
    <cellStyle name="Comma 3 2 3 3 3" xfId="3372" xr:uid="{0FC83414-0D49-4273-B1B6-5F4F76249256}"/>
    <cellStyle name="Comma 3 2 3 3 3 2" xfId="8498" xr:uid="{F9067321-8529-40CF-A4A4-285CCFB56213}"/>
    <cellStyle name="Comma 3 2 3 3 3 2 2" xfId="23908" xr:uid="{86CA89AA-5229-457D-8A85-B935DE2AA9CD}"/>
    <cellStyle name="Comma 3 2 3 3 3 3" xfId="13641" xr:uid="{4929EEF6-BBF3-4AE0-815F-60CF64B369FF}"/>
    <cellStyle name="Comma 3 2 3 3 3 3 2" xfId="29051" xr:uid="{F0919DE9-0F79-4561-BBA4-FDB6B9455FA2}"/>
    <cellStyle name="Comma 3 2 3 3 3 4" xfId="18782" xr:uid="{03B275FB-DFEB-40D0-B925-8E8A6675BA33}"/>
    <cellStyle name="Comma 3 2 3 3 4" xfId="5950" xr:uid="{5BC511B3-7F36-4655-8FF6-88E6D953CF27}"/>
    <cellStyle name="Comma 3 2 3 3 4 2" xfId="21360" xr:uid="{177F31D9-5493-4DC0-ABEB-A53C2B22A1B8}"/>
    <cellStyle name="Comma 3 2 3 3 5" xfId="11093" xr:uid="{7D801E2C-7731-4B8F-8EE2-10F535412ECB}"/>
    <cellStyle name="Comma 3 2 3 3 5 2" xfId="26503" xr:uid="{82B34D95-2AC9-49A1-AB14-78740C2081DA}"/>
    <cellStyle name="Comma 3 2 3 3 6" xfId="16234" xr:uid="{57E37405-7C9A-4725-9509-8075DE46590A}"/>
    <cellStyle name="Comma 3 2 3 4" xfId="1444" xr:uid="{68C0F4AC-E590-4268-AB19-3C49059ACE9A}"/>
    <cellStyle name="Comma 3 2 3 4 2" xfId="4012" xr:uid="{C9F175DC-B915-4735-8287-E99EB9AF2F0A}"/>
    <cellStyle name="Comma 3 2 3 4 2 2" xfId="9138" xr:uid="{E5BD4DF5-920F-449B-A837-24F4A8D57CFA}"/>
    <cellStyle name="Comma 3 2 3 4 2 2 2" xfId="24548" xr:uid="{CD0EE566-A7FF-4318-A758-0727F18FAD22}"/>
    <cellStyle name="Comma 3 2 3 4 2 3" xfId="14281" xr:uid="{9A5214D7-8CBC-40F8-8E34-54EDB553EFC9}"/>
    <cellStyle name="Comma 3 2 3 4 2 3 2" xfId="29691" xr:uid="{54F457AB-23A2-4EFA-B7D5-B4C5D4FFCF54}"/>
    <cellStyle name="Comma 3 2 3 4 2 4" xfId="19422" xr:uid="{894338A3-9649-4712-9E6B-D991835F4FCA}"/>
    <cellStyle name="Comma 3 2 3 4 3" xfId="6590" xr:uid="{5CC0F012-E4E6-43D2-9F52-7A9527894920}"/>
    <cellStyle name="Comma 3 2 3 4 3 2" xfId="22000" xr:uid="{E728139E-0B29-46B2-8A09-DB2672F70C43}"/>
    <cellStyle name="Comma 3 2 3 4 4" xfId="11733" xr:uid="{3B39914F-0B5E-4350-A950-7EAFF957FF2F}"/>
    <cellStyle name="Comma 3 2 3 4 4 2" xfId="27143" xr:uid="{156EB131-09F0-4027-B704-5244C0AD5309}"/>
    <cellStyle name="Comma 3 2 3 4 5" xfId="16874" xr:uid="{95E2C54D-9DAA-473F-9CAD-C04F41708329}"/>
    <cellStyle name="Comma 3 2 3 5" xfId="2761" xr:uid="{E84C8E3E-2B2B-444C-8335-094D97255DC0}"/>
    <cellStyle name="Comma 3 2 3 5 2" xfId="7887" xr:uid="{39DDEACE-65FD-4DC6-8F8E-FF1E2525B9ED}"/>
    <cellStyle name="Comma 3 2 3 5 2 2" xfId="23297" xr:uid="{EA191005-AE0C-4E15-9DA4-31FDC0B10719}"/>
    <cellStyle name="Comma 3 2 3 5 3" xfId="13030" xr:uid="{372D1643-8228-48B1-95CC-0D3991D743D1}"/>
    <cellStyle name="Comma 3 2 3 5 3 2" xfId="28440" xr:uid="{C45711CB-3F5C-44DD-9608-A3D9FD54A688}"/>
    <cellStyle name="Comma 3 2 3 5 4" xfId="18171" xr:uid="{27D6C6F9-6121-4A49-95A8-DE7832AD1B24}"/>
    <cellStyle name="Comma 3 2 3 6" xfId="5339" xr:uid="{B6BAE3DB-7639-45E5-90D2-81D280BA1EB4}"/>
    <cellStyle name="Comma 3 2 3 6 2" xfId="20749" xr:uid="{4E5E9844-94DD-4935-9A91-586868E15A46}"/>
    <cellStyle name="Comma 3 2 3 7" xfId="10482" xr:uid="{A48875AA-A4F5-4B47-80C7-BB592CD6DE29}"/>
    <cellStyle name="Comma 3 2 3 7 2" xfId="25892" xr:uid="{6774DFBD-D59E-43B1-84AB-E3D8342AE4A0}"/>
    <cellStyle name="Comma 3 2 3 8" xfId="15623" xr:uid="{733A0E46-9AC3-448A-8B24-EA403C845ACB}"/>
    <cellStyle name="Comma 3 2 4" xfId="344" xr:uid="{7D841B62-29B1-4457-80F0-20ADAD7719C0}"/>
    <cellStyle name="Comma 3 2 4 2" xfId="956" xr:uid="{2AF2244A-FA5C-4322-9B16-0728CAFA740E}"/>
    <cellStyle name="Comma 3 2 4 2 2" xfId="2208" xr:uid="{19454015-D572-4398-AF94-4F79C447E9BF}"/>
    <cellStyle name="Comma 3 2 4 2 2 2" xfId="4776" xr:uid="{D66159B4-2D0E-4792-A480-C29839AA801E}"/>
    <cellStyle name="Comma 3 2 4 2 2 2 2" xfId="9902" xr:uid="{38CA5E91-1B4F-4A51-831F-0F073E4F50D9}"/>
    <cellStyle name="Comma 3 2 4 2 2 2 2 2" xfId="25312" xr:uid="{53168BE3-C263-4AE0-8006-F7F22B1134FB}"/>
    <cellStyle name="Comma 3 2 4 2 2 2 3" xfId="15045" xr:uid="{454ABC2A-059C-4E49-9B2F-4F9D75032C50}"/>
    <cellStyle name="Comma 3 2 4 2 2 2 3 2" xfId="30455" xr:uid="{66C829FD-230E-4954-978E-136E9D49476A}"/>
    <cellStyle name="Comma 3 2 4 2 2 2 4" xfId="20186" xr:uid="{AFDE4F22-0403-49BD-AC25-9F83867577DA}"/>
    <cellStyle name="Comma 3 2 4 2 2 3" xfId="7354" xr:uid="{FF62C52A-CA63-4909-AB53-5E04897624B0}"/>
    <cellStyle name="Comma 3 2 4 2 2 3 2" xfId="22764" xr:uid="{9AA97FF1-3568-473F-86E6-318EC0433C62}"/>
    <cellStyle name="Comma 3 2 4 2 2 4" xfId="12497" xr:uid="{B435CFBE-4678-4AD1-916D-BE46D9F41449}"/>
    <cellStyle name="Comma 3 2 4 2 2 4 2" xfId="27907" xr:uid="{83D89EBC-1E08-42EA-978A-88F0DFF89710}"/>
    <cellStyle name="Comma 3 2 4 2 2 5" xfId="17638" xr:uid="{C2E920D4-C6A4-4777-ABF4-3B8C08618679}"/>
    <cellStyle name="Comma 3 2 4 2 3" xfId="3525" xr:uid="{CC7370C3-CECB-4F51-A844-077F7F6350DA}"/>
    <cellStyle name="Comma 3 2 4 2 3 2" xfId="8651" xr:uid="{154D250B-87EA-4AC5-9AAD-FD0DF1B07256}"/>
    <cellStyle name="Comma 3 2 4 2 3 2 2" xfId="24061" xr:uid="{3E364C58-34F5-4E29-ACDB-A673FB7FD892}"/>
    <cellStyle name="Comma 3 2 4 2 3 3" xfId="13794" xr:uid="{9CD63235-3D51-40FF-80C0-CE95B43109B8}"/>
    <cellStyle name="Comma 3 2 4 2 3 3 2" xfId="29204" xr:uid="{D55D64B4-322E-429F-97B8-098CB3C130CC}"/>
    <cellStyle name="Comma 3 2 4 2 3 4" xfId="18935" xr:uid="{533B80FB-B709-4F97-9139-ACB71408AC5D}"/>
    <cellStyle name="Comma 3 2 4 2 4" xfId="6103" xr:uid="{3BF51DE1-A890-41DD-A5A6-CA6E27E6A937}"/>
    <cellStyle name="Comma 3 2 4 2 4 2" xfId="21513" xr:uid="{18F8296F-FFEF-473D-8F82-DE4051D67CBC}"/>
    <cellStyle name="Comma 3 2 4 2 5" xfId="11246" xr:uid="{CE006F83-B8FD-4DA7-A1F4-C998BE35A9ED}"/>
    <cellStyle name="Comma 3 2 4 2 5 2" xfId="26656" xr:uid="{77BB0CFA-83E8-4998-B106-05729B7C7F08}"/>
    <cellStyle name="Comma 3 2 4 2 6" xfId="16387" xr:uid="{5BD9170C-9F36-46C3-9E9C-B9C90750836E}"/>
    <cellStyle name="Comma 3 2 4 3" xfId="1597" xr:uid="{6A06F8B4-E831-47C5-B619-B6FC7EDB690A}"/>
    <cellStyle name="Comma 3 2 4 3 2" xfId="4165" xr:uid="{2201FC15-BDE2-4420-A8E5-261C31582CC4}"/>
    <cellStyle name="Comma 3 2 4 3 2 2" xfId="9291" xr:uid="{8F72E358-5300-48F9-8C3D-C22B5DDBF1A1}"/>
    <cellStyle name="Comma 3 2 4 3 2 2 2" xfId="24701" xr:uid="{76D9BEB0-C0A8-4EE5-9696-AC82AE82159D}"/>
    <cellStyle name="Comma 3 2 4 3 2 3" xfId="14434" xr:uid="{5C7559CC-9E84-47D5-90D8-6B53EF6EE72E}"/>
    <cellStyle name="Comma 3 2 4 3 2 3 2" xfId="29844" xr:uid="{5F9801D0-7060-4CA2-BC04-770C42EE82B8}"/>
    <cellStyle name="Comma 3 2 4 3 2 4" xfId="19575" xr:uid="{15E43A90-3AC7-4FA3-94B9-5D6FE47C5F56}"/>
    <cellStyle name="Comma 3 2 4 3 3" xfId="6743" xr:uid="{84A56000-4FF7-4661-B132-E39F41E49C65}"/>
    <cellStyle name="Comma 3 2 4 3 3 2" xfId="22153" xr:uid="{82FDC53D-234C-4BA6-9C81-E2FCC8CD824A}"/>
    <cellStyle name="Comma 3 2 4 3 4" xfId="11886" xr:uid="{1AB4E151-CF28-4569-833D-AF7C77942379}"/>
    <cellStyle name="Comma 3 2 4 3 4 2" xfId="27296" xr:uid="{361A5C6B-6F01-40E5-8CBF-074EA8A9B88B}"/>
    <cellStyle name="Comma 3 2 4 3 5" xfId="17027" xr:uid="{C4F515D3-3979-4639-B4F3-EE970D4FE3EB}"/>
    <cellStyle name="Comma 3 2 4 4" xfId="2914" xr:uid="{D1C8BAF0-B3D5-4B83-A997-191288C740DD}"/>
    <cellStyle name="Comma 3 2 4 4 2" xfId="8040" xr:uid="{22BED0A1-C3EC-4DA0-9FC6-EA4F17F65FBB}"/>
    <cellStyle name="Comma 3 2 4 4 2 2" xfId="23450" xr:uid="{40608F3E-EEE8-4145-8C70-434F827D15FB}"/>
    <cellStyle name="Comma 3 2 4 4 3" xfId="13183" xr:uid="{5F9A7375-9FEC-470E-8138-66E60B341271}"/>
    <cellStyle name="Comma 3 2 4 4 3 2" xfId="28593" xr:uid="{FFE7841F-CE81-4EF6-BF35-469C2B09C6FD}"/>
    <cellStyle name="Comma 3 2 4 4 4" xfId="18324" xr:uid="{BBA11660-5803-4BAA-BE55-DCD11735DA05}"/>
    <cellStyle name="Comma 3 2 4 5" xfId="5492" xr:uid="{3B0E9620-F62D-44C7-92C0-31FE3BD3EE2B}"/>
    <cellStyle name="Comma 3 2 4 5 2" xfId="20902" xr:uid="{AE348458-A963-48D2-98FF-5B9412E320CE}"/>
    <cellStyle name="Comma 3 2 4 6" xfId="10635" xr:uid="{0AAA9439-AEE0-45BE-952C-88C34B782D2A}"/>
    <cellStyle name="Comma 3 2 4 6 2" xfId="26045" xr:uid="{5B473663-121B-46BD-989C-0C874BB1B1C1}"/>
    <cellStyle name="Comma 3 2 4 7" xfId="15776" xr:uid="{F921CDD4-5A06-4527-BA4F-08EECF2B6FA5}"/>
    <cellStyle name="Comma 3 2 5" xfId="661" xr:uid="{47717232-5AB2-48A4-B0A9-24294041116A}"/>
    <cellStyle name="Comma 3 2 5 2" xfId="1913" xr:uid="{D09B2718-15BE-47CB-95BF-EDF727B371E0}"/>
    <cellStyle name="Comma 3 2 5 2 2" xfId="4481" xr:uid="{FF154FD0-D251-4223-B2CB-E2416EB1FF40}"/>
    <cellStyle name="Comma 3 2 5 2 2 2" xfId="9607" xr:uid="{F768A96C-5EB6-400E-90E1-70A4A348A2F7}"/>
    <cellStyle name="Comma 3 2 5 2 2 2 2" xfId="25017" xr:uid="{C476D4F4-C6A7-4002-98DE-2241C50E828C}"/>
    <cellStyle name="Comma 3 2 5 2 2 3" xfId="14750" xr:uid="{34786295-6F25-4162-AA7C-CF415CFE2064}"/>
    <cellStyle name="Comma 3 2 5 2 2 3 2" xfId="30160" xr:uid="{D3ECC4F7-70DE-4408-A779-E54447612502}"/>
    <cellStyle name="Comma 3 2 5 2 2 4" xfId="19891" xr:uid="{542B0CC9-1BC6-4E74-95B7-7B370D8252A7}"/>
    <cellStyle name="Comma 3 2 5 2 3" xfId="7059" xr:uid="{9E2B1421-909F-4E01-8842-7C8015AF4377}"/>
    <cellStyle name="Comma 3 2 5 2 3 2" xfId="22469" xr:uid="{EB628084-370E-467A-B3B0-FEFEE0E7072B}"/>
    <cellStyle name="Comma 3 2 5 2 4" xfId="12202" xr:uid="{D98178DC-DA70-4B94-9DD6-DD9CBA5665DD}"/>
    <cellStyle name="Comma 3 2 5 2 4 2" xfId="27612" xr:uid="{BD1599E5-AB87-4408-B6AA-D5298C6C937F}"/>
    <cellStyle name="Comma 3 2 5 2 5" xfId="17343" xr:uid="{AE6B8971-F74A-4AA5-90CE-A490626D8BC0}"/>
    <cellStyle name="Comma 3 2 5 3" xfId="3230" xr:uid="{EC47B267-1B28-41FA-8AAE-34C14C72347F}"/>
    <cellStyle name="Comma 3 2 5 3 2" xfId="8356" xr:uid="{BC27D754-D79D-4C35-A970-CBA7A2F3202E}"/>
    <cellStyle name="Comma 3 2 5 3 2 2" xfId="23766" xr:uid="{C8880D89-1A28-4F52-9EDE-12D87FF40886}"/>
    <cellStyle name="Comma 3 2 5 3 3" xfId="13499" xr:uid="{D671821E-C9D1-453A-A659-5D27FE40EB77}"/>
    <cellStyle name="Comma 3 2 5 3 3 2" xfId="28909" xr:uid="{203E8C1C-D64B-4A51-8A88-9B62286B9D48}"/>
    <cellStyle name="Comma 3 2 5 3 4" xfId="18640" xr:uid="{63F8B2FE-81B0-4751-9953-A587C551BDBC}"/>
    <cellStyle name="Comma 3 2 5 4" xfId="5808" xr:uid="{1C0F31C1-5D25-44E7-94DA-560BF3CE6BA0}"/>
    <cellStyle name="Comma 3 2 5 4 2" xfId="21218" xr:uid="{EF3A5C0C-9AA3-42DF-B8E7-6FDEEA1EE187}"/>
    <cellStyle name="Comma 3 2 5 5" xfId="10951" xr:uid="{B2BF2A96-10E2-456B-AFF3-69195339C569}"/>
    <cellStyle name="Comma 3 2 5 5 2" xfId="26361" xr:uid="{2883272B-552C-4148-BAA7-CB468B5C0423}"/>
    <cellStyle name="Comma 3 2 5 6" xfId="16092" xr:uid="{FF28F39B-5F4C-4ADB-82E8-162DF942A4ED}"/>
    <cellStyle name="Comma 3 2 6" xfId="1302" xr:uid="{31556621-B9FF-4A2A-862B-1B0C4DF145C4}"/>
    <cellStyle name="Comma 3 2 6 2" xfId="3870" xr:uid="{A9AF3099-40E4-478F-B957-7B5EDE4A0EB0}"/>
    <cellStyle name="Comma 3 2 6 2 2" xfId="8996" xr:uid="{7ED87DD9-65DD-4A06-AAAF-4A234D1F0107}"/>
    <cellStyle name="Comma 3 2 6 2 2 2" xfId="24406" xr:uid="{BE4ED682-18DE-47F8-A68A-82B0EE6648CA}"/>
    <cellStyle name="Comma 3 2 6 2 3" xfId="14139" xr:uid="{BB513D50-FED8-4514-B7FF-A80220F4826F}"/>
    <cellStyle name="Comma 3 2 6 2 3 2" xfId="29549" xr:uid="{91AC7DA4-0633-4C27-8C19-585624BD81F4}"/>
    <cellStyle name="Comma 3 2 6 2 4" xfId="19280" xr:uid="{C7AD2D9A-2A28-4565-A097-247536132066}"/>
    <cellStyle name="Comma 3 2 6 3" xfId="6448" xr:uid="{B2F122EE-E27D-47D8-A6F8-533D62CCDBD1}"/>
    <cellStyle name="Comma 3 2 6 3 2" xfId="21858" xr:uid="{EAB85D2F-6351-4E7C-A2C0-D390D62BBF24}"/>
    <cellStyle name="Comma 3 2 6 4" xfId="11591" xr:uid="{2FEEF405-8833-4E5C-AC95-B060ECED7D70}"/>
    <cellStyle name="Comma 3 2 6 4 2" xfId="27001" xr:uid="{6B99CD8D-E914-491A-95CF-18C85A2BC75F}"/>
    <cellStyle name="Comma 3 2 6 5" xfId="16732" xr:uid="{691DF69B-81C4-460D-9FA5-6BA1A149DDC8}"/>
    <cellStyle name="Comma 3 2 7" xfId="2555" xr:uid="{431762A0-9E8D-445B-9C86-86600EDE4C90}"/>
    <cellStyle name="Comma 3 2 7 2" xfId="5122" xr:uid="{4C367BAB-5D2C-4804-A7B3-5F3610EF92D8}"/>
    <cellStyle name="Comma 3 2 7 2 2" xfId="10248" xr:uid="{AF54E0A4-BE21-4D2E-BCD9-7742A297A89E}"/>
    <cellStyle name="Comma 3 2 7 2 2 2" xfId="25658" xr:uid="{0A5B9173-AF25-4804-A061-59AF8CA8719C}"/>
    <cellStyle name="Comma 3 2 7 2 3" xfId="15391" xr:uid="{9A53008D-1624-4D75-A2B3-529FCBEE2B6A}"/>
    <cellStyle name="Comma 3 2 7 2 3 2" xfId="30801" xr:uid="{7937C89E-B927-4F38-B0C9-054D8F351BE1}"/>
    <cellStyle name="Comma 3 2 7 2 4" xfId="20532" xr:uid="{D23E2FF7-4993-4BFB-A970-AE3D81EF511D}"/>
    <cellStyle name="Comma 3 2 7 3" xfId="7700" xr:uid="{A608E714-CA55-47CA-9C77-51AE955CE408}"/>
    <cellStyle name="Comma 3 2 7 3 2" xfId="23110" xr:uid="{72A5DA99-710E-4FEF-BE41-327654B3CB79}"/>
    <cellStyle name="Comma 3 2 7 4" xfId="12843" xr:uid="{ABFF308D-3A8F-4E8F-807A-9FB23F06B2F0}"/>
    <cellStyle name="Comma 3 2 7 4 2" xfId="28253" xr:uid="{FF50A996-2AF3-4444-ACCE-9BFDD1CF938C}"/>
    <cellStyle name="Comma 3 2 7 5" xfId="17984" xr:uid="{8964EA9E-E2F9-4E70-934F-C3DA5DDBB64E}"/>
    <cellStyle name="Comma 3 2 8" xfId="2620" xr:uid="{1ED9F108-8406-45BF-A55B-EA8DE921FB72}"/>
    <cellStyle name="Comma 3 2 8 2" xfId="7746" xr:uid="{8EF19231-B4E3-4DAC-9055-2C0A39D731CF}"/>
    <cellStyle name="Comma 3 2 8 2 2" xfId="23156" xr:uid="{B3574706-5674-4FC5-9A22-14472F973EEC}"/>
    <cellStyle name="Comma 3 2 8 3" xfId="12889" xr:uid="{057F46AD-C878-47B1-B630-3B2C661DF96C}"/>
    <cellStyle name="Comma 3 2 8 3 2" xfId="28299" xr:uid="{C3AAD6DA-8901-4E21-9BFB-46B20FC5F294}"/>
    <cellStyle name="Comma 3 2 8 4" xfId="18030" xr:uid="{97124EDD-C7E1-4F54-B87A-FD2A08DE739D}"/>
    <cellStyle name="Comma 3 2 9" xfId="5198" xr:uid="{C6B06469-FFCF-4058-B040-9DC728363773}"/>
    <cellStyle name="Comma 3 2 9 2" xfId="20608" xr:uid="{89F06CBD-096F-4A37-93FA-E2F36E838321}"/>
    <cellStyle name="Comma 3 3" xfId="100" xr:uid="{C398CFA0-6E97-4F26-A4A7-42D68BDE0FA3}"/>
    <cellStyle name="Comma 3 3 2" xfId="243" xr:uid="{59000049-7B37-483D-8AA5-092C44694BE2}"/>
    <cellStyle name="Comma 3 3 2 2" xfId="539" xr:uid="{4617828E-DB9A-427F-B02D-D30C00E7EDA9}"/>
    <cellStyle name="Comma 3 3 2 2 2" xfId="1151" xr:uid="{4B773CB9-855E-4028-92FC-39B1F7A911EE}"/>
    <cellStyle name="Comma 3 3 2 2 2 2" xfId="2403" xr:uid="{0BBE5301-60FE-4D34-9F44-ED31ECED1F93}"/>
    <cellStyle name="Comma 3 3 2 2 2 2 2" xfId="4971" xr:uid="{8CA06FCF-A80A-4206-80A1-C6100A5FA022}"/>
    <cellStyle name="Comma 3 3 2 2 2 2 2 2" xfId="10097" xr:uid="{B6C03D42-F4A9-4F2D-B3C3-5587365DFFB6}"/>
    <cellStyle name="Comma 3 3 2 2 2 2 2 2 2" xfId="25507" xr:uid="{3D8281F1-FBE8-4E99-AA19-9C22B9C3628F}"/>
    <cellStyle name="Comma 3 3 2 2 2 2 2 3" xfId="15240" xr:uid="{22FA592C-AA13-47E9-8C68-D46967A5E7B7}"/>
    <cellStyle name="Comma 3 3 2 2 2 2 2 3 2" xfId="30650" xr:uid="{84B84E60-7271-4600-8CF3-5904FC596D81}"/>
    <cellStyle name="Comma 3 3 2 2 2 2 2 4" xfId="20381" xr:uid="{AC1E9F71-9A75-4BDE-8A9D-106202E02A0E}"/>
    <cellStyle name="Comma 3 3 2 2 2 2 3" xfId="7549" xr:uid="{5300B170-2C6B-4D33-A950-0F97A5CB8195}"/>
    <cellStyle name="Comma 3 3 2 2 2 2 3 2" xfId="22959" xr:uid="{03CE26FE-7BDA-4418-8016-47615B7348AA}"/>
    <cellStyle name="Comma 3 3 2 2 2 2 4" xfId="12692" xr:uid="{F5160C7B-39DE-4D85-8272-EAF20659694D}"/>
    <cellStyle name="Comma 3 3 2 2 2 2 4 2" xfId="28102" xr:uid="{654659B6-B244-48B1-BEE5-772A5856ED6E}"/>
    <cellStyle name="Comma 3 3 2 2 2 2 5" xfId="17833" xr:uid="{E29BEAB1-7C60-4022-BB0A-06AC80A91FB6}"/>
    <cellStyle name="Comma 3 3 2 2 2 3" xfId="3720" xr:uid="{FC41C153-47E3-4540-9F06-BBFD7C7FD490}"/>
    <cellStyle name="Comma 3 3 2 2 2 3 2" xfId="8846" xr:uid="{4847CD5A-1BD0-4EDE-8B68-74AD5BCF91DA}"/>
    <cellStyle name="Comma 3 3 2 2 2 3 2 2" xfId="24256" xr:uid="{BD9BE525-BD10-4A86-998B-F849A9BE1CAA}"/>
    <cellStyle name="Comma 3 3 2 2 2 3 3" xfId="13989" xr:uid="{2367A1E7-5471-45DC-B469-5138830E99A9}"/>
    <cellStyle name="Comma 3 3 2 2 2 3 3 2" xfId="29399" xr:uid="{671D8B5F-E996-4CB3-AACB-2A33F256D4B2}"/>
    <cellStyle name="Comma 3 3 2 2 2 3 4" xfId="19130" xr:uid="{81FE8D63-F88E-40D7-A119-7B3C0C88B04B}"/>
    <cellStyle name="Comma 3 3 2 2 2 4" xfId="6298" xr:uid="{32118022-AE7C-4634-A2C3-9DF9360EEAF6}"/>
    <cellStyle name="Comma 3 3 2 2 2 4 2" xfId="21708" xr:uid="{E2BEC1DA-CF15-4AC9-9FD6-B0054DE70535}"/>
    <cellStyle name="Comma 3 3 2 2 2 5" xfId="11441" xr:uid="{5312019A-49D2-4894-B24D-13CBF4C4CB2C}"/>
    <cellStyle name="Comma 3 3 2 2 2 5 2" xfId="26851" xr:uid="{1B97522B-931C-4F9F-8A08-EA7A30E4B365}"/>
    <cellStyle name="Comma 3 3 2 2 2 6" xfId="16582" xr:uid="{A5B47F2A-4413-4551-B66A-06F53E7D6E66}"/>
    <cellStyle name="Comma 3 3 2 2 3" xfId="1792" xr:uid="{309DEF31-198A-4236-8F90-62E6D89F6009}"/>
    <cellStyle name="Comma 3 3 2 2 3 2" xfId="4360" xr:uid="{0D416A70-88EC-4311-A637-DA846ABB3C1F}"/>
    <cellStyle name="Comma 3 3 2 2 3 2 2" xfId="9486" xr:uid="{A1F27792-2161-441B-9E22-C5FB6C88E918}"/>
    <cellStyle name="Comma 3 3 2 2 3 2 2 2" xfId="24896" xr:uid="{729F6A23-2018-4D40-AD24-6324909E1736}"/>
    <cellStyle name="Comma 3 3 2 2 3 2 3" xfId="14629" xr:uid="{B6E12FCA-D662-49E0-A5AC-DAADA4FAA8BD}"/>
    <cellStyle name="Comma 3 3 2 2 3 2 3 2" xfId="30039" xr:uid="{C4C1DA36-EC13-49C4-9DC6-FE6D4CF13FF0}"/>
    <cellStyle name="Comma 3 3 2 2 3 2 4" xfId="19770" xr:uid="{A1F9A4AD-B538-4D21-B4F8-861BDE7BCEDF}"/>
    <cellStyle name="Comma 3 3 2 2 3 3" xfId="6938" xr:uid="{D34F422C-9F0E-4521-B00C-A3E248C83477}"/>
    <cellStyle name="Comma 3 3 2 2 3 3 2" xfId="22348" xr:uid="{8EAACC82-97CE-4DB1-A0EA-14BF32AB19F5}"/>
    <cellStyle name="Comma 3 3 2 2 3 4" xfId="12081" xr:uid="{E0BF28EC-640E-4C1D-9B4E-6B47816EDE18}"/>
    <cellStyle name="Comma 3 3 2 2 3 4 2" xfId="27491" xr:uid="{9209A42B-5046-42AB-9FA5-BA1F7C67CADC}"/>
    <cellStyle name="Comma 3 3 2 2 3 5" xfId="17222" xr:uid="{1B3620C0-7A35-4FE8-B09A-E94098D3EE36}"/>
    <cellStyle name="Comma 3 3 2 2 4" xfId="3109" xr:uid="{FCF3B45F-5E38-47AA-889D-AEB558D28B62}"/>
    <cellStyle name="Comma 3 3 2 2 4 2" xfId="8235" xr:uid="{E91B28B7-4B0C-49A4-AE30-AC881655F842}"/>
    <cellStyle name="Comma 3 3 2 2 4 2 2" xfId="23645" xr:uid="{D67DF287-CA7C-413F-B1A0-2578CF2C7C76}"/>
    <cellStyle name="Comma 3 3 2 2 4 3" xfId="13378" xr:uid="{53FD0268-5ED8-49A2-BB90-B3C77793AF55}"/>
    <cellStyle name="Comma 3 3 2 2 4 3 2" xfId="28788" xr:uid="{6E4CFC57-203A-440A-9245-87A433FA838E}"/>
    <cellStyle name="Comma 3 3 2 2 4 4" xfId="18519" xr:uid="{364961F1-1C3D-4C1A-AF83-A0D6F4734BBF}"/>
    <cellStyle name="Comma 3 3 2 2 5" xfId="5687" xr:uid="{2B464AA0-3317-4965-82E9-07BB3FCA0430}"/>
    <cellStyle name="Comma 3 3 2 2 5 2" xfId="21097" xr:uid="{1EDA96E6-70C1-47BE-AF40-4CD5FA728DE1}"/>
    <cellStyle name="Comma 3 3 2 2 6" xfId="10830" xr:uid="{B98D63A7-0D76-4BD1-8914-189A285985E4}"/>
    <cellStyle name="Comma 3 3 2 2 6 2" xfId="26240" xr:uid="{63E9CE94-FB10-487C-AA40-56021F4A5158}"/>
    <cellStyle name="Comma 3 3 2 2 7" xfId="15971" xr:uid="{AC4441FF-809C-480C-8B51-A315FD3F1341}"/>
    <cellStyle name="Comma 3 3 2 3" xfId="856" xr:uid="{04FA9392-4445-4779-8D4B-0EEBDA745CD7}"/>
    <cellStyle name="Comma 3 3 2 3 2" xfId="2108" xr:uid="{A1764F89-6804-4F45-BE88-5BE4B318A12B}"/>
    <cellStyle name="Comma 3 3 2 3 2 2" xfId="4676" xr:uid="{7479B46D-B734-4641-AA3D-6BA861C91FF2}"/>
    <cellStyle name="Comma 3 3 2 3 2 2 2" xfId="9802" xr:uid="{D4E74DEC-A688-469A-BD24-B02C850C456D}"/>
    <cellStyle name="Comma 3 3 2 3 2 2 2 2" xfId="25212" xr:uid="{B019607F-7948-4DFA-B1BC-6F2292BAA803}"/>
    <cellStyle name="Comma 3 3 2 3 2 2 3" xfId="14945" xr:uid="{BACA8BE1-55E4-4AD1-9851-4D34BE755132}"/>
    <cellStyle name="Comma 3 3 2 3 2 2 3 2" xfId="30355" xr:uid="{09F58F60-A9EC-4555-A0BF-EBF735DA6BC4}"/>
    <cellStyle name="Comma 3 3 2 3 2 2 4" xfId="20086" xr:uid="{3E6D09DF-278B-4981-97D5-C5E96B696524}"/>
    <cellStyle name="Comma 3 3 2 3 2 3" xfId="7254" xr:uid="{FDA437A1-9354-4977-9CA6-2A353705FD8D}"/>
    <cellStyle name="Comma 3 3 2 3 2 3 2" xfId="22664" xr:uid="{08937535-619A-451F-9C69-1D741976847B}"/>
    <cellStyle name="Comma 3 3 2 3 2 4" xfId="12397" xr:uid="{BC492C1F-19A9-416E-8E7F-7E7D22673849}"/>
    <cellStyle name="Comma 3 3 2 3 2 4 2" xfId="27807" xr:uid="{37A37CD0-482D-4DBE-97FC-8A1A7C66D607}"/>
    <cellStyle name="Comma 3 3 2 3 2 5" xfId="17538" xr:uid="{A317B446-BC1D-4677-AD41-F2C9EE4B62DA}"/>
    <cellStyle name="Comma 3 3 2 3 3" xfId="3425" xr:uid="{3B6408C8-8646-4B21-BAA5-4E9F0879083C}"/>
    <cellStyle name="Comma 3 3 2 3 3 2" xfId="8551" xr:uid="{0D3A5346-A8FE-4769-AB70-F517884F9002}"/>
    <cellStyle name="Comma 3 3 2 3 3 2 2" xfId="23961" xr:uid="{4C4F2409-03F6-4A9C-8EB9-5C1A1BF5C78E}"/>
    <cellStyle name="Comma 3 3 2 3 3 3" xfId="13694" xr:uid="{A6B897F4-AF4F-4DDF-9F91-337722B81302}"/>
    <cellStyle name="Comma 3 3 2 3 3 3 2" xfId="29104" xr:uid="{D994045D-9748-4D68-B311-9E2C323100AC}"/>
    <cellStyle name="Comma 3 3 2 3 3 4" xfId="18835" xr:uid="{7B3742AB-A293-4E68-B475-1C48B8B43ABA}"/>
    <cellStyle name="Comma 3 3 2 3 4" xfId="6003" xr:uid="{DF368092-A1FC-461D-9AFE-5AC45290EFD1}"/>
    <cellStyle name="Comma 3 3 2 3 4 2" xfId="21413" xr:uid="{722C321A-77A3-429D-9006-536C83DE33BF}"/>
    <cellStyle name="Comma 3 3 2 3 5" xfId="11146" xr:uid="{D8BFA63C-E445-4A9F-9B88-FECB71CC8E65}"/>
    <cellStyle name="Comma 3 3 2 3 5 2" xfId="26556" xr:uid="{9502B316-FD6F-4654-A7E5-BAA15901819B}"/>
    <cellStyle name="Comma 3 3 2 3 6" xfId="16287" xr:uid="{D516994B-AA1E-460F-A9F1-60E9B89E19F5}"/>
    <cellStyle name="Comma 3 3 2 4" xfId="1497" xr:uid="{CFDCDC85-F468-46C2-8850-65C85EDD7BDE}"/>
    <cellStyle name="Comma 3 3 2 4 2" xfId="4065" xr:uid="{C49670FD-08B8-4C04-8A80-869FFE5DEAE7}"/>
    <cellStyle name="Comma 3 3 2 4 2 2" xfId="9191" xr:uid="{88293DC7-7882-4311-8C5D-DBF5D9C34B5A}"/>
    <cellStyle name="Comma 3 3 2 4 2 2 2" xfId="24601" xr:uid="{44B690A1-CDDF-4221-90E0-28525382E947}"/>
    <cellStyle name="Comma 3 3 2 4 2 3" xfId="14334" xr:uid="{2870E636-9D2E-4247-A4EC-73A3DEC96EE4}"/>
    <cellStyle name="Comma 3 3 2 4 2 3 2" xfId="29744" xr:uid="{3F836760-D468-48B6-BC1D-369DC9990E26}"/>
    <cellStyle name="Comma 3 3 2 4 2 4" xfId="19475" xr:uid="{33049620-CF8F-4D08-81B3-4D21199B99DA}"/>
    <cellStyle name="Comma 3 3 2 4 3" xfId="6643" xr:uid="{B758EB22-B58E-4629-9481-5F30BC43A65D}"/>
    <cellStyle name="Comma 3 3 2 4 3 2" xfId="22053" xr:uid="{245077EC-0E15-439F-958C-6B557B545853}"/>
    <cellStyle name="Comma 3 3 2 4 4" xfId="11786" xr:uid="{522D6584-F99E-4351-B5D0-C814798B6085}"/>
    <cellStyle name="Comma 3 3 2 4 4 2" xfId="27196" xr:uid="{B2E949F2-0269-49C2-949B-1FA08A9943F3}"/>
    <cellStyle name="Comma 3 3 2 4 5" xfId="16927" xr:uid="{E50F65FC-1E7A-4169-9368-65CA7D360302}"/>
    <cellStyle name="Comma 3 3 2 5" xfId="2814" xr:uid="{405BAB81-8196-4DB0-9548-608501938D4E}"/>
    <cellStyle name="Comma 3 3 2 5 2" xfId="7940" xr:uid="{2B4C3F10-4AC0-43FA-B9F4-12F3CBA454FB}"/>
    <cellStyle name="Comma 3 3 2 5 2 2" xfId="23350" xr:uid="{05D42A9A-4D74-46F3-A3AD-AC172383A1F2}"/>
    <cellStyle name="Comma 3 3 2 5 3" xfId="13083" xr:uid="{EF39123A-BA5C-472E-B40E-56B40D5DF148}"/>
    <cellStyle name="Comma 3 3 2 5 3 2" xfId="28493" xr:uid="{F4102DBC-4740-401E-8725-950C3F4C413D}"/>
    <cellStyle name="Comma 3 3 2 5 4" xfId="18224" xr:uid="{5061965E-6627-4842-900E-8FE2082C9910}"/>
    <cellStyle name="Comma 3 3 2 6" xfId="5392" xr:uid="{BF75A1CD-8686-450B-B00C-ED85E42FBAAB}"/>
    <cellStyle name="Comma 3 3 2 6 2" xfId="20802" xr:uid="{08ABFD6A-A7D1-45BA-BE44-9DB4FBD66DDD}"/>
    <cellStyle name="Comma 3 3 2 7" xfId="10535" xr:uid="{55B68186-C864-40E0-AF9E-524F89279380}"/>
    <cellStyle name="Comma 3 3 2 7 2" xfId="25945" xr:uid="{298708FA-9583-4CD7-906B-AD6D5EF6314C}"/>
    <cellStyle name="Comma 3 3 2 8" xfId="15676" xr:uid="{9175D6B0-D470-40DE-83AE-B31C58AF8DE0}"/>
    <cellStyle name="Comma 3 3 3" xfId="397" xr:uid="{8254D7A8-3C6F-43F1-8D2D-4962B53EF166}"/>
    <cellStyle name="Comma 3 3 3 2" xfId="1009" xr:uid="{0DBA4F06-A5B7-4F1B-9FC2-59622B94B184}"/>
    <cellStyle name="Comma 3 3 3 2 2" xfId="2261" xr:uid="{0B31DC40-BDAA-45D7-8BBB-7FA0FFB64E9F}"/>
    <cellStyle name="Comma 3 3 3 2 2 2" xfId="4829" xr:uid="{569D4D10-705F-4760-B948-6A7C39E72B63}"/>
    <cellStyle name="Comma 3 3 3 2 2 2 2" xfId="9955" xr:uid="{E99B7074-C2C7-43FF-BC34-AEEE53A1DBF1}"/>
    <cellStyle name="Comma 3 3 3 2 2 2 2 2" xfId="25365" xr:uid="{CCF817C4-F4EC-4824-9431-01637B00A38F}"/>
    <cellStyle name="Comma 3 3 3 2 2 2 3" xfId="15098" xr:uid="{029513F6-A7FA-48CB-AD71-12514FE8DFC9}"/>
    <cellStyle name="Comma 3 3 3 2 2 2 3 2" xfId="30508" xr:uid="{541A5F9E-FEC3-4EA9-901D-4AF0D59F127C}"/>
    <cellStyle name="Comma 3 3 3 2 2 2 4" xfId="20239" xr:uid="{ED18C076-0144-4F79-9A8D-40BB4454A663}"/>
    <cellStyle name="Comma 3 3 3 2 2 3" xfId="7407" xr:uid="{B82CA746-6A61-4E18-9B7F-C16D11D12594}"/>
    <cellStyle name="Comma 3 3 3 2 2 3 2" xfId="22817" xr:uid="{91046A99-B922-496D-8A80-880A607FE280}"/>
    <cellStyle name="Comma 3 3 3 2 2 4" xfId="12550" xr:uid="{9AC941BF-D1B6-43DD-98E2-BBC36A89163E}"/>
    <cellStyle name="Comma 3 3 3 2 2 4 2" xfId="27960" xr:uid="{AE1837D8-EB95-4768-9A52-ED2C8C952F73}"/>
    <cellStyle name="Comma 3 3 3 2 2 5" xfId="17691" xr:uid="{32F961DC-BEE8-41B5-803F-861038F9D350}"/>
    <cellStyle name="Comma 3 3 3 2 3" xfId="3578" xr:uid="{8283E96F-741F-4A4F-969C-1C93AE597872}"/>
    <cellStyle name="Comma 3 3 3 2 3 2" xfId="8704" xr:uid="{672CEBE0-1182-4CD8-911A-46D3791D67C7}"/>
    <cellStyle name="Comma 3 3 3 2 3 2 2" xfId="24114" xr:uid="{4DEAA87A-3F81-42A9-9AC6-9B54E1275316}"/>
    <cellStyle name="Comma 3 3 3 2 3 3" xfId="13847" xr:uid="{F3C2D76C-57EC-4DA8-8E27-5BA9AFEAFB3B}"/>
    <cellStyle name="Comma 3 3 3 2 3 3 2" xfId="29257" xr:uid="{0B31D6A1-BF85-445E-9450-4B20D4D5DDF7}"/>
    <cellStyle name="Comma 3 3 3 2 3 4" xfId="18988" xr:uid="{6CE7C712-DC17-4A5A-8FAA-A62411C47E6A}"/>
    <cellStyle name="Comma 3 3 3 2 4" xfId="6156" xr:uid="{E57F1003-E749-4945-881C-7F4E7418567E}"/>
    <cellStyle name="Comma 3 3 3 2 4 2" xfId="21566" xr:uid="{363674C5-FB3F-4E8C-98EA-CB2D4FCF1411}"/>
    <cellStyle name="Comma 3 3 3 2 5" xfId="11299" xr:uid="{2F2ED161-8C9A-4A89-8627-79DA7DB9BA67}"/>
    <cellStyle name="Comma 3 3 3 2 5 2" xfId="26709" xr:uid="{F76B37E6-8E5E-440C-B436-14767C0FC6A8}"/>
    <cellStyle name="Comma 3 3 3 2 6" xfId="16440" xr:uid="{C158EC6E-9DA6-4C28-BCF5-5ECF79BACBF5}"/>
    <cellStyle name="Comma 3 3 3 3" xfId="1650" xr:uid="{54071059-3375-4F40-9547-4C197C56ED98}"/>
    <cellStyle name="Comma 3 3 3 3 2" xfId="4218" xr:uid="{D8B3A334-836E-4248-ABBF-74C439CB1F34}"/>
    <cellStyle name="Comma 3 3 3 3 2 2" xfId="9344" xr:uid="{6FB64100-B120-487A-BCA7-2B4A7C147618}"/>
    <cellStyle name="Comma 3 3 3 3 2 2 2" xfId="24754" xr:uid="{AECF3451-BBDC-490E-937A-8B43714BD86A}"/>
    <cellStyle name="Comma 3 3 3 3 2 3" xfId="14487" xr:uid="{90041534-8B1E-409B-9965-E97AA84F18DA}"/>
    <cellStyle name="Comma 3 3 3 3 2 3 2" xfId="29897" xr:uid="{1247CC88-EEA1-41BE-844F-419B383C8282}"/>
    <cellStyle name="Comma 3 3 3 3 2 4" xfId="19628" xr:uid="{AE31B813-F806-4AF9-9784-9A33A6135391}"/>
    <cellStyle name="Comma 3 3 3 3 3" xfId="6796" xr:uid="{2084EA97-6D6E-49E1-A58F-5684E68F3052}"/>
    <cellStyle name="Comma 3 3 3 3 3 2" xfId="22206" xr:uid="{514D3B61-41B3-476B-B7CE-E8BF2CA76838}"/>
    <cellStyle name="Comma 3 3 3 3 4" xfId="11939" xr:uid="{7F22165E-1EFB-4524-A3C4-961879571CAD}"/>
    <cellStyle name="Comma 3 3 3 3 4 2" xfId="27349" xr:uid="{825386EF-82C9-46C0-90D7-CF26BAF39EF4}"/>
    <cellStyle name="Comma 3 3 3 3 5" xfId="17080" xr:uid="{7794D8AC-7882-46CE-80E1-F04CF6BEB72E}"/>
    <cellStyle name="Comma 3 3 3 4" xfId="2967" xr:uid="{7D4CECBD-6654-463B-A1D8-DCF0386A6CA5}"/>
    <cellStyle name="Comma 3 3 3 4 2" xfId="8093" xr:uid="{85CB38F1-7C3F-4D88-A318-9BFB2801C3DB}"/>
    <cellStyle name="Comma 3 3 3 4 2 2" xfId="23503" xr:uid="{76A13477-DE67-402E-AF2A-2A5588FB7BBC}"/>
    <cellStyle name="Comma 3 3 3 4 3" xfId="13236" xr:uid="{C21687A3-1661-4DF7-9ADC-81D72D999160}"/>
    <cellStyle name="Comma 3 3 3 4 3 2" xfId="28646" xr:uid="{68DB9593-06C7-4B21-B443-B1A6D5B51028}"/>
    <cellStyle name="Comma 3 3 3 4 4" xfId="18377" xr:uid="{8765330B-500E-4DE6-976A-49E6613E4873}"/>
    <cellStyle name="Comma 3 3 3 5" xfId="5545" xr:uid="{1262EF88-6D3C-425A-BA53-963ECE31B054}"/>
    <cellStyle name="Comma 3 3 3 5 2" xfId="20955" xr:uid="{081BFD4B-8CA5-4DED-A819-8DD21B3A7802}"/>
    <cellStyle name="Comma 3 3 3 6" xfId="10688" xr:uid="{16A77C57-E437-47F0-9831-D0CF115A73B8}"/>
    <cellStyle name="Comma 3 3 3 6 2" xfId="26098" xr:uid="{C1B3D30E-64B6-4ECB-89D0-01250B5E8B8B}"/>
    <cellStyle name="Comma 3 3 3 7" xfId="15829" xr:uid="{B4F565CB-5820-41A0-987E-809AC4DE2E1B}"/>
    <cellStyle name="Comma 3 3 4" xfId="714" xr:uid="{0732D3FF-327C-4920-A3B0-E45E50D5A3A7}"/>
    <cellStyle name="Comma 3 3 4 2" xfId="1966" xr:uid="{1ECE435A-81E1-4823-B3EB-78D2DDCDB800}"/>
    <cellStyle name="Comma 3 3 4 2 2" xfId="4534" xr:uid="{11A71AD8-2E51-4D7F-9490-9A74F340AE34}"/>
    <cellStyle name="Comma 3 3 4 2 2 2" xfId="9660" xr:uid="{5B562ABA-5DC1-4E5E-AD1A-709C8ECFEC46}"/>
    <cellStyle name="Comma 3 3 4 2 2 2 2" xfId="25070" xr:uid="{8F803159-E1DE-4D09-B68D-42CEAB2EB5EA}"/>
    <cellStyle name="Comma 3 3 4 2 2 3" xfId="14803" xr:uid="{125D624A-AC92-4640-AB11-025C2FB9100A}"/>
    <cellStyle name="Comma 3 3 4 2 2 3 2" xfId="30213" xr:uid="{05B8779C-A993-44D7-817C-F451BE7532E4}"/>
    <cellStyle name="Comma 3 3 4 2 2 4" xfId="19944" xr:uid="{029A2FD5-37E3-4069-BCEB-AC165AB14311}"/>
    <cellStyle name="Comma 3 3 4 2 3" xfId="7112" xr:uid="{88817504-8B6B-4183-8111-78E050AE7EDF}"/>
    <cellStyle name="Comma 3 3 4 2 3 2" xfId="22522" xr:uid="{72F44019-5F51-49E1-8839-C158FE5F6F42}"/>
    <cellStyle name="Comma 3 3 4 2 4" xfId="12255" xr:uid="{904B63F7-DF57-4982-8DF6-0F2B4903F341}"/>
    <cellStyle name="Comma 3 3 4 2 4 2" xfId="27665" xr:uid="{40CEAA48-488F-4292-9DE1-7A87BEDE001E}"/>
    <cellStyle name="Comma 3 3 4 2 5" xfId="17396" xr:uid="{EB6F4704-DF1B-45BB-9483-817E6B9F7195}"/>
    <cellStyle name="Comma 3 3 4 3" xfId="3283" xr:uid="{447267E6-C4E5-4E37-BC57-C90D68DB4D64}"/>
    <cellStyle name="Comma 3 3 4 3 2" xfId="8409" xr:uid="{996FFB39-85B4-40D0-8CBC-35E56DEFCBCE}"/>
    <cellStyle name="Comma 3 3 4 3 2 2" xfId="23819" xr:uid="{3DF769FD-A475-46A0-BCBB-1B4640661957}"/>
    <cellStyle name="Comma 3 3 4 3 3" xfId="13552" xr:uid="{25E0A776-0137-4E0D-9C8E-1F52F7A0B157}"/>
    <cellStyle name="Comma 3 3 4 3 3 2" xfId="28962" xr:uid="{ED0C9BAD-78DE-48B6-9C6E-4F6D56FA93FA}"/>
    <cellStyle name="Comma 3 3 4 3 4" xfId="18693" xr:uid="{BAA206D7-2329-4547-935F-8653DA140C21}"/>
    <cellStyle name="Comma 3 3 4 4" xfId="5861" xr:uid="{FFD0F516-9931-45DC-BD2A-E840CAA0EDEA}"/>
    <cellStyle name="Comma 3 3 4 4 2" xfId="21271" xr:uid="{B81673E8-2F48-431F-B237-5E71857CC880}"/>
    <cellStyle name="Comma 3 3 4 5" xfId="11004" xr:uid="{B2D69CBA-0A4A-41AE-AE3D-A55EB49AF246}"/>
    <cellStyle name="Comma 3 3 4 5 2" xfId="26414" xr:uid="{B532A0B6-2EDE-41DA-A2A8-80F5F5C1CC69}"/>
    <cellStyle name="Comma 3 3 4 6" xfId="16145" xr:uid="{884DC890-7735-4244-92E4-00421EDD89FE}"/>
    <cellStyle name="Comma 3 3 5" xfId="1355" xr:uid="{D5000682-9060-4650-A012-E16C8F8712A3}"/>
    <cellStyle name="Comma 3 3 5 2" xfId="3923" xr:uid="{142E3EB1-C9EE-4F70-80CD-EA0387EBC02B}"/>
    <cellStyle name="Comma 3 3 5 2 2" xfId="9049" xr:uid="{5F618AC3-AFB4-4885-87E5-A0E9FDD8BEBE}"/>
    <cellStyle name="Comma 3 3 5 2 2 2" xfId="24459" xr:uid="{4CFC8812-C9ED-4426-893D-842CB402FF2A}"/>
    <cellStyle name="Comma 3 3 5 2 3" xfId="14192" xr:uid="{B8A86A44-65C1-423B-ACF2-438BF8478F09}"/>
    <cellStyle name="Comma 3 3 5 2 3 2" xfId="29602" xr:uid="{94CF9C52-0AA5-4847-BCB7-CFFDBA196D54}"/>
    <cellStyle name="Comma 3 3 5 2 4" xfId="19333" xr:uid="{14ADCD7C-4738-4438-B1BA-CF2C9BA55E72}"/>
    <cellStyle name="Comma 3 3 5 3" xfId="6501" xr:uid="{4F3B2C48-F56A-4A90-B5B3-70E1378167D4}"/>
    <cellStyle name="Comma 3 3 5 3 2" xfId="21911" xr:uid="{4C8F06F4-CEDF-4B9D-B2D8-4D024A0AA8C1}"/>
    <cellStyle name="Comma 3 3 5 4" xfId="11644" xr:uid="{CF2B04D5-E756-4A7C-946D-7FC22286DBBA}"/>
    <cellStyle name="Comma 3 3 5 4 2" xfId="27054" xr:uid="{A020A20E-79B7-4F05-94C3-EAF3521DB31E}"/>
    <cellStyle name="Comma 3 3 5 5" xfId="16785" xr:uid="{AC6E2355-1A55-436B-8415-BF3B5D2F9D18}"/>
    <cellStyle name="Comma 3 3 6" xfId="2672" xr:uid="{34B6D00E-A363-43AF-A4C0-489131F026B8}"/>
    <cellStyle name="Comma 3 3 6 2" xfId="7798" xr:uid="{02125A53-AC3C-4E22-B512-E531F6901305}"/>
    <cellStyle name="Comma 3 3 6 2 2" xfId="23208" xr:uid="{BC89187D-2997-47F0-9A0B-F74D9C391422}"/>
    <cellStyle name="Comma 3 3 6 3" xfId="12941" xr:uid="{D32FC446-62F1-465F-9681-D7BA02740A1B}"/>
    <cellStyle name="Comma 3 3 6 3 2" xfId="28351" xr:uid="{F209340F-BF58-4AF9-814F-3FF623EB065C}"/>
    <cellStyle name="Comma 3 3 6 4" xfId="18082" xr:uid="{B6367AAA-CF77-49D2-97E7-61E99E9260AD}"/>
    <cellStyle name="Comma 3 3 7" xfId="5250" xr:uid="{77E23B60-A4E4-4DE3-B0AC-DF466E7C6B91}"/>
    <cellStyle name="Comma 3 3 7 2" xfId="20660" xr:uid="{65B5A3D7-D8B6-4DF2-966D-2E6F63E6C188}"/>
    <cellStyle name="Comma 3 3 8" xfId="10393" xr:uid="{BE4FFD13-7742-4BEC-B251-546405579931}"/>
    <cellStyle name="Comma 3 3 8 2" xfId="25803" xr:uid="{85B3801F-86F8-443A-9DCD-7E522FB4ABFF}"/>
    <cellStyle name="Comma 3 3 9" xfId="15534" xr:uid="{1095867B-84E3-48F8-959E-E63C29664254}"/>
    <cellStyle name="Comma 3 4" xfId="170" xr:uid="{90AAE6E3-1651-4DE6-8CFC-772B3CF2F797}"/>
    <cellStyle name="Comma 3 4 2" xfId="467" xr:uid="{AD7A40CA-FECD-412C-BD65-8C76084C82DC}"/>
    <cellStyle name="Comma 3 4 2 2" xfId="1079" xr:uid="{1540316C-5DB1-4258-96C0-46BB24F9FE8A}"/>
    <cellStyle name="Comma 3 4 2 2 2" xfId="2331" xr:uid="{B77D99F1-A8E5-4CBD-8436-AC1B370E9D2A}"/>
    <cellStyle name="Comma 3 4 2 2 2 2" xfId="4899" xr:uid="{A0DD0B28-8A9C-49CB-A0CF-BE634C374B07}"/>
    <cellStyle name="Comma 3 4 2 2 2 2 2" xfId="10025" xr:uid="{EBAD8B2D-E619-42F1-9ABC-885BFD35913B}"/>
    <cellStyle name="Comma 3 4 2 2 2 2 2 2" xfId="25435" xr:uid="{DC87C803-B8BD-4D7B-B957-613096651F50}"/>
    <cellStyle name="Comma 3 4 2 2 2 2 3" xfId="15168" xr:uid="{25D172AB-CC45-4BBD-950F-4350E7E2344D}"/>
    <cellStyle name="Comma 3 4 2 2 2 2 3 2" xfId="30578" xr:uid="{03C19FFF-44BC-4FFE-ACDD-37D7F13308E9}"/>
    <cellStyle name="Comma 3 4 2 2 2 2 4" xfId="20309" xr:uid="{895FF920-1299-4D02-A55D-65346213F271}"/>
    <cellStyle name="Comma 3 4 2 2 2 3" xfId="7477" xr:uid="{429EFF78-33E2-4B4D-A1CB-CD789CDD7D11}"/>
    <cellStyle name="Comma 3 4 2 2 2 3 2" xfId="22887" xr:uid="{D41F97CA-8260-491B-8178-FEB2ECCCC3C8}"/>
    <cellStyle name="Comma 3 4 2 2 2 4" xfId="12620" xr:uid="{C03914AE-B0A7-4B84-A519-0F153A2BF428}"/>
    <cellStyle name="Comma 3 4 2 2 2 4 2" xfId="28030" xr:uid="{91BD41B6-1D79-4D0A-B5F5-E2EA50065A38}"/>
    <cellStyle name="Comma 3 4 2 2 2 5" xfId="17761" xr:uid="{9323EFC5-63EB-4F28-B766-AAF86FEA7B4D}"/>
    <cellStyle name="Comma 3 4 2 2 3" xfId="3648" xr:uid="{E944F0A6-F61E-40BF-A6E2-7B594F07954F}"/>
    <cellStyle name="Comma 3 4 2 2 3 2" xfId="8774" xr:uid="{AFBAA290-2D5B-4D1A-83AB-21BC155781A9}"/>
    <cellStyle name="Comma 3 4 2 2 3 2 2" xfId="24184" xr:uid="{BEA24C46-C6BE-40BE-AD48-C87C9170D194}"/>
    <cellStyle name="Comma 3 4 2 2 3 3" xfId="13917" xr:uid="{23C23FBB-8C1F-482A-B7B5-334302E651FF}"/>
    <cellStyle name="Comma 3 4 2 2 3 3 2" xfId="29327" xr:uid="{D7457B0F-FBEB-4F0C-B357-92AF1962D169}"/>
    <cellStyle name="Comma 3 4 2 2 3 4" xfId="19058" xr:uid="{54C1794D-ED9B-45ED-B167-5E41E86AC167}"/>
    <cellStyle name="Comma 3 4 2 2 4" xfId="6226" xr:uid="{3578B902-B2FE-48C2-BE4E-32D8D8C97BEF}"/>
    <cellStyle name="Comma 3 4 2 2 4 2" xfId="21636" xr:uid="{179479AC-D523-46C0-8EF1-98F1E3522A57}"/>
    <cellStyle name="Comma 3 4 2 2 5" xfId="11369" xr:uid="{4E363497-D4B5-4781-8280-7FC077BA742A}"/>
    <cellStyle name="Comma 3 4 2 2 5 2" xfId="26779" xr:uid="{FE2ECB7F-E062-4728-AA7E-3EA7EFC19530}"/>
    <cellStyle name="Comma 3 4 2 2 6" xfId="16510" xr:uid="{C7D0FA7D-97FA-4774-84E9-D9604C97D90F}"/>
    <cellStyle name="Comma 3 4 2 3" xfId="1720" xr:uid="{6B47F417-FEE4-4E62-8C26-F91017F6E79C}"/>
    <cellStyle name="Comma 3 4 2 3 2" xfId="4288" xr:uid="{688AED11-44CC-4C2C-928C-BB3E11C7973F}"/>
    <cellStyle name="Comma 3 4 2 3 2 2" xfId="9414" xr:uid="{1DCC899D-6122-4BD5-A690-BB233F0F1962}"/>
    <cellStyle name="Comma 3 4 2 3 2 2 2" xfId="24824" xr:uid="{09B8DF63-A537-497D-9E17-CFB53D2A0C6A}"/>
    <cellStyle name="Comma 3 4 2 3 2 3" xfId="14557" xr:uid="{CA1E37AB-7AB0-4645-A545-610CC7861643}"/>
    <cellStyle name="Comma 3 4 2 3 2 3 2" xfId="29967" xr:uid="{BE0DCE1E-0136-4E7F-8914-AAE9C45938A8}"/>
    <cellStyle name="Comma 3 4 2 3 2 4" xfId="19698" xr:uid="{F5795FC7-CF83-4261-BB67-7E4FDF0727AC}"/>
    <cellStyle name="Comma 3 4 2 3 3" xfId="6866" xr:uid="{E59C72C4-7C4C-4C4F-9086-E9F101234C5C}"/>
    <cellStyle name="Comma 3 4 2 3 3 2" xfId="22276" xr:uid="{B408F956-826E-401D-92D2-511D11D15601}"/>
    <cellStyle name="Comma 3 4 2 3 4" xfId="12009" xr:uid="{5EA61950-DEB8-4F69-B20A-9DA3CE6516D1}"/>
    <cellStyle name="Comma 3 4 2 3 4 2" xfId="27419" xr:uid="{08FA0EF3-DB96-466E-A443-1E9ECD8625F3}"/>
    <cellStyle name="Comma 3 4 2 3 5" xfId="17150" xr:uid="{6C46F4CE-6E2B-4BDE-BA5A-D7C99D9F1337}"/>
    <cellStyle name="Comma 3 4 2 4" xfId="3037" xr:uid="{FF18B720-FC7A-4469-B8EA-A2BC4001BE36}"/>
    <cellStyle name="Comma 3 4 2 4 2" xfId="8163" xr:uid="{10E19C19-2C60-42DD-83B7-F37BDEEA02C5}"/>
    <cellStyle name="Comma 3 4 2 4 2 2" xfId="23573" xr:uid="{5ADE2C34-4B3F-4758-BA48-FBE530AED004}"/>
    <cellStyle name="Comma 3 4 2 4 3" xfId="13306" xr:uid="{A7669092-4DFE-4122-A5CD-234CE6DF950E}"/>
    <cellStyle name="Comma 3 4 2 4 3 2" xfId="28716" xr:uid="{C33ABC2C-529F-4254-BF76-A63561DB960A}"/>
    <cellStyle name="Comma 3 4 2 4 4" xfId="18447" xr:uid="{2B29EA7C-BE73-4FAD-A08D-E5F36F208C6B}"/>
    <cellStyle name="Comma 3 4 2 5" xfId="5615" xr:uid="{C8BEC6B8-C525-4B88-9A4D-6519E37F26DD}"/>
    <cellStyle name="Comma 3 4 2 5 2" xfId="21025" xr:uid="{BE7748C6-AD90-4425-AE4B-F7F7C48FEDDA}"/>
    <cellStyle name="Comma 3 4 2 6" xfId="10758" xr:uid="{4FF0720E-A1D9-4EF4-9FE4-5E59ABA8DFA3}"/>
    <cellStyle name="Comma 3 4 2 6 2" xfId="26168" xr:uid="{91F0CF0D-A62D-4758-B253-CA589B94E829}"/>
    <cellStyle name="Comma 3 4 2 7" xfId="15899" xr:uid="{D57548C7-DFDF-47EA-AD06-12263498DB01}"/>
    <cellStyle name="Comma 3 4 3" xfId="784" xr:uid="{05E1253A-FB5A-46EA-B42C-136D75F31D7E}"/>
    <cellStyle name="Comma 3 4 3 2" xfId="2036" xr:uid="{09C378A3-87BD-4FD3-9C8F-0FCBDFD462FB}"/>
    <cellStyle name="Comma 3 4 3 2 2" xfId="4604" xr:uid="{738EEF74-CDD0-4CD5-B097-15E3DBFD1B09}"/>
    <cellStyle name="Comma 3 4 3 2 2 2" xfId="9730" xr:uid="{88B2758E-8736-44C3-A0DF-F07BE278C31C}"/>
    <cellStyle name="Comma 3 4 3 2 2 2 2" xfId="25140" xr:uid="{D5A46046-2823-4CEA-850A-F6DCDEE45A12}"/>
    <cellStyle name="Comma 3 4 3 2 2 3" xfId="14873" xr:uid="{85A51ACC-609D-439D-ABF5-2061C8909189}"/>
    <cellStyle name="Comma 3 4 3 2 2 3 2" xfId="30283" xr:uid="{4F01D705-E8C2-4AAA-AE3B-6E978974C101}"/>
    <cellStyle name="Comma 3 4 3 2 2 4" xfId="20014" xr:uid="{8E19F7C0-F997-430B-B419-43102FDEE6B6}"/>
    <cellStyle name="Comma 3 4 3 2 3" xfId="7182" xr:uid="{BD3505DA-E83A-4E8F-9EF2-FDD7139BBADC}"/>
    <cellStyle name="Comma 3 4 3 2 3 2" xfId="22592" xr:uid="{7D47D9C8-28B7-4B6A-8F99-302C23A1742B}"/>
    <cellStyle name="Comma 3 4 3 2 4" xfId="12325" xr:uid="{455A22F2-39B3-495C-9F27-DB4DDEC1146B}"/>
    <cellStyle name="Comma 3 4 3 2 4 2" xfId="27735" xr:uid="{E298328B-DC93-4409-A829-521901DB30BA}"/>
    <cellStyle name="Comma 3 4 3 2 5" xfId="17466" xr:uid="{9CCF4EF5-8030-4C88-B85E-806C9DFC50BF}"/>
    <cellStyle name="Comma 3 4 3 3" xfId="3353" xr:uid="{59882344-C16E-475A-9DBC-D8F948336101}"/>
    <cellStyle name="Comma 3 4 3 3 2" xfId="8479" xr:uid="{1844698E-6892-447D-83FE-1E9DA5893901}"/>
    <cellStyle name="Comma 3 4 3 3 2 2" xfId="23889" xr:uid="{83A4DEF1-707B-4E29-9860-0D85B6B2BA55}"/>
    <cellStyle name="Comma 3 4 3 3 3" xfId="13622" xr:uid="{EF2520C6-CD75-43D4-853F-B8EE6C95D679}"/>
    <cellStyle name="Comma 3 4 3 3 3 2" xfId="29032" xr:uid="{81011520-1114-4BD3-9014-63CC512FC900}"/>
    <cellStyle name="Comma 3 4 3 3 4" xfId="18763" xr:uid="{12DA0F3E-45FB-4CDB-BB40-357DDB4F10EC}"/>
    <cellStyle name="Comma 3 4 3 4" xfId="5931" xr:uid="{AEB0E2DF-D803-4277-A4FA-E178DB85B968}"/>
    <cellStyle name="Comma 3 4 3 4 2" xfId="21341" xr:uid="{B317813E-28DF-4547-A6E0-5B187805FCA9}"/>
    <cellStyle name="Comma 3 4 3 5" xfId="11074" xr:uid="{0F3FFDF7-F3C8-4090-9601-B04C5123CCA1}"/>
    <cellStyle name="Comma 3 4 3 5 2" xfId="26484" xr:uid="{105DEB0F-FF55-4C65-99E6-CAEB164614F1}"/>
    <cellStyle name="Comma 3 4 3 6" xfId="16215" xr:uid="{513E7337-C307-4FFD-BF2C-92CCBE34DA98}"/>
    <cellStyle name="Comma 3 4 4" xfId="1425" xr:uid="{7989659D-808C-4255-8DCE-D8F302332560}"/>
    <cellStyle name="Comma 3 4 4 2" xfId="3993" xr:uid="{860A5050-B70F-4469-9EFD-E4DD896E8EDE}"/>
    <cellStyle name="Comma 3 4 4 2 2" xfId="9119" xr:uid="{744594C4-96F2-4CE8-9BC1-1A6C298FBB20}"/>
    <cellStyle name="Comma 3 4 4 2 2 2" xfId="24529" xr:uid="{03D8CFAC-C40E-4A43-8647-94E0F4757DC4}"/>
    <cellStyle name="Comma 3 4 4 2 3" xfId="14262" xr:uid="{E4E44321-665C-438B-8011-1CBA15FDD027}"/>
    <cellStyle name="Comma 3 4 4 2 3 2" xfId="29672" xr:uid="{9FE0ECB1-4B8E-4551-B4DA-8ABB81D7F6A6}"/>
    <cellStyle name="Comma 3 4 4 2 4" xfId="19403" xr:uid="{8D41C240-8833-475B-B848-C113234109A8}"/>
    <cellStyle name="Comma 3 4 4 3" xfId="6571" xr:uid="{17C72FF2-7051-43BE-87F2-92C669DB97EB}"/>
    <cellStyle name="Comma 3 4 4 3 2" xfId="21981" xr:uid="{C4FC7535-46CE-4BCA-A03B-F8548B206A9E}"/>
    <cellStyle name="Comma 3 4 4 4" xfId="11714" xr:uid="{4D0D3E06-9EA8-44B6-AE4E-93BFF5FF11B5}"/>
    <cellStyle name="Comma 3 4 4 4 2" xfId="27124" xr:uid="{B19178A3-44BA-405E-9377-E1295858617E}"/>
    <cellStyle name="Comma 3 4 4 5" xfId="16855" xr:uid="{94763410-31A0-4EEB-B263-FE65A43B6AD4}"/>
    <cellStyle name="Comma 3 4 5" xfId="2742" xr:uid="{D0CAE12D-5C88-4FE7-8A61-692E2BDD6557}"/>
    <cellStyle name="Comma 3 4 5 2" xfId="7868" xr:uid="{E5D7B4C2-7CD4-41E7-98CF-A465463294B9}"/>
    <cellStyle name="Comma 3 4 5 2 2" xfId="23278" xr:uid="{4FF2A8EB-30F4-494B-9FD7-4828295C1E79}"/>
    <cellStyle name="Comma 3 4 5 3" xfId="13011" xr:uid="{3F4F6F21-8087-4345-9209-1DAA4CDE231A}"/>
    <cellStyle name="Comma 3 4 5 3 2" xfId="28421" xr:uid="{AA71E4A8-C166-488A-9832-305DBBB18269}"/>
    <cellStyle name="Comma 3 4 5 4" xfId="18152" xr:uid="{FDF59403-490D-490E-98C2-B2C0251D1D9D}"/>
    <cellStyle name="Comma 3 4 6" xfId="5320" xr:uid="{E764BB82-17BB-4D18-A1EE-2A873F1B34EE}"/>
    <cellStyle name="Comma 3 4 6 2" xfId="20730" xr:uid="{F006CB80-E710-4305-AB21-7BFD0C6212C4}"/>
    <cellStyle name="Comma 3 4 7" xfId="10463" xr:uid="{7262AADA-4F79-4460-9F1D-7735E4D0E25C}"/>
    <cellStyle name="Comma 3 4 7 2" xfId="25873" xr:uid="{6AC64AB8-4066-4800-A3D1-6677AF4E9CD5}"/>
    <cellStyle name="Comma 3 4 8" xfId="15604" xr:uid="{D00C6442-1C10-440D-994B-F4288621AF77}"/>
    <cellStyle name="Comma 3 5" xfId="325" xr:uid="{9219B96A-DFEE-492A-8572-F680A4ED0B49}"/>
    <cellStyle name="Comma 3 5 2" xfId="937" xr:uid="{DF6490A0-A4D7-4FAC-9FB5-4A8D7A95E949}"/>
    <cellStyle name="Comma 3 5 2 2" xfId="2189" xr:uid="{ECA94C05-240E-4933-970D-7408505AA272}"/>
    <cellStyle name="Comma 3 5 2 2 2" xfId="4757" xr:uid="{1DA9A24D-C7F9-432B-B25D-49F6DF636D7B}"/>
    <cellStyle name="Comma 3 5 2 2 2 2" xfId="9883" xr:uid="{280FC9C1-3B64-4D12-BDBB-BF39CD523F09}"/>
    <cellStyle name="Comma 3 5 2 2 2 2 2" xfId="25293" xr:uid="{4D623765-7609-4799-A7B1-6E8CEAD96C4A}"/>
    <cellStyle name="Comma 3 5 2 2 2 3" xfId="15026" xr:uid="{E227874D-C5E7-4D98-A1BA-8532AFBFBB38}"/>
    <cellStyle name="Comma 3 5 2 2 2 3 2" xfId="30436" xr:uid="{DDF67901-54BD-421E-B4F4-D8695D67A716}"/>
    <cellStyle name="Comma 3 5 2 2 2 4" xfId="20167" xr:uid="{DBE6DF1B-6A0A-47A6-A9AA-E546C12C736D}"/>
    <cellStyle name="Comma 3 5 2 2 3" xfId="7335" xr:uid="{8982FFE0-FDB2-4230-A356-4115434AF9D4}"/>
    <cellStyle name="Comma 3 5 2 2 3 2" xfId="22745" xr:uid="{7C066BFA-401E-44AF-B65D-0C3B3DE7E99E}"/>
    <cellStyle name="Comma 3 5 2 2 4" xfId="12478" xr:uid="{E85E3AF2-C907-4DF5-8C94-C27280747CA0}"/>
    <cellStyle name="Comma 3 5 2 2 4 2" xfId="27888" xr:uid="{75BEBDCD-CC9C-4ED5-9892-47C9C76A041A}"/>
    <cellStyle name="Comma 3 5 2 2 5" xfId="17619" xr:uid="{69946995-AD2D-4530-9C62-E5376CEBE115}"/>
    <cellStyle name="Comma 3 5 2 3" xfId="3506" xr:uid="{AAC8E1A4-80DA-4E2E-8E50-86289C6AF6FB}"/>
    <cellStyle name="Comma 3 5 2 3 2" xfId="8632" xr:uid="{124378BC-23CF-4A90-8769-5F3E4133D2FD}"/>
    <cellStyle name="Comma 3 5 2 3 2 2" xfId="24042" xr:uid="{A9595672-E861-4D48-9637-C15392385EED}"/>
    <cellStyle name="Comma 3 5 2 3 3" xfId="13775" xr:uid="{83E67CCE-6C4C-4F9E-8BA5-9446FC440B83}"/>
    <cellStyle name="Comma 3 5 2 3 3 2" xfId="29185" xr:uid="{69AFCAD0-F1BA-45F2-85C8-BCF0F2E8E73D}"/>
    <cellStyle name="Comma 3 5 2 3 4" xfId="18916" xr:uid="{A4601DAD-D07A-4F02-A0E0-7AA8D5B378D9}"/>
    <cellStyle name="Comma 3 5 2 4" xfId="6084" xr:uid="{DBC275C9-8492-4B2B-A987-FD1ADA6F6B21}"/>
    <cellStyle name="Comma 3 5 2 4 2" xfId="21494" xr:uid="{154FF289-B410-4B72-862D-2F059F0FDA47}"/>
    <cellStyle name="Comma 3 5 2 5" xfId="11227" xr:uid="{6E3F17DF-5222-46CD-BDC7-73B6C20B91B3}"/>
    <cellStyle name="Comma 3 5 2 5 2" xfId="26637" xr:uid="{4407FAAF-B31F-42CD-AB46-09E3DA1727F8}"/>
    <cellStyle name="Comma 3 5 2 6" xfId="16368" xr:uid="{DA8A2528-35B7-4CFF-925F-DAA26A5E4348}"/>
    <cellStyle name="Comma 3 5 3" xfId="1578" xr:uid="{5523D8C0-906B-4235-A2F8-0E490AB59BCA}"/>
    <cellStyle name="Comma 3 5 3 2" xfId="4146" xr:uid="{E711353E-A8F5-46C3-B27D-CFC5EABDB7E1}"/>
    <cellStyle name="Comma 3 5 3 2 2" xfId="9272" xr:uid="{C8D1BBB0-6775-43A0-998B-FE4D1861B642}"/>
    <cellStyle name="Comma 3 5 3 2 2 2" xfId="24682" xr:uid="{7918D487-9660-4638-8AE1-E21B20066C2F}"/>
    <cellStyle name="Comma 3 5 3 2 3" xfId="14415" xr:uid="{370BC246-BCC4-4551-956E-3379494E2168}"/>
    <cellStyle name="Comma 3 5 3 2 3 2" xfId="29825" xr:uid="{80F1AEC1-8B6F-4487-9622-447101D0282A}"/>
    <cellStyle name="Comma 3 5 3 2 4" xfId="19556" xr:uid="{A23C1D98-EE05-49B7-9187-3EDED896F421}"/>
    <cellStyle name="Comma 3 5 3 3" xfId="6724" xr:uid="{A2046FBF-17E8-4456-900C-93C612011EBA}"/>
    <cellStyle name="Comma 3 5 3 3 2" xfId="22134" xr:uid="{C2981AD8-793B-4DED-90F4-1684AC57EDB7}"/>
    <cellStyle name="Comma 3 5 3 4" xfId="11867" xr:uid="{104DF6AC-A683-4BC6-BCEE-29A3A341BC91}"/>
    <cellStyle name="Comma 3 5 3 4 2" xfId="27277" xr:uid="{55E8000B-3CFF-43D7-A705-3D635349A664}"/>
    <cellStyle name="Comma 3 5 3 5" xfId="17008" xr:uid="{2E70C330-2CA1-4AD1-9D29-8D68D2E844C9}"/>
    <cellStyle name="Comma 3 5 4" xfId="2895" xr:uid="{9C41EED0-FA73-479A-8475-CC5E29013DBD}"/>
    <cellStyle name="Comma 3 5 4 2" xfId="8021" xr:uid="{7DB93938-81AD-4343-9A06-425C180F5657}"/>
    <cellStyle name="Comma 3 5 4 2 2" xfId="23431" xr:uid="{89D3B91B-D55C-4FE3-A68C-56B0C23342E1}"/>
    <cellStyle name="Comma 3 5 4 3" xfId="13164" xr:uid="{EB1EB1FD-8447-44E9-A65E-B8EDCBE52C4C}"/>
    <cellStyle name="Comma 3 5 4 3 2" xfId="28574" xr:uid="{3B51E9ED-4534-4CB4-B90B-46DC5021B934}"/>
    <cellStyle name="Comma 3 5 4 4" xfId="18305" xr:uid="{40BBBB23-9290-4567-8745-D824758240C9}"/>
    <cellStyle name="Comma 3 5 5" xfId="5473" xr:uid="{E6221AB1-353C-4D76-9283-6D531DA18AB8}"/>
    <cellStyle name="Comma 3 5 5 2" xfId="20883" xr:uid="{08757A3C-FA92-4D42-8549-CE70CDEC47BB}"/>
    <cellStyle name="Comma 3 5 6" xfId="10616" xr:uid="{FF77D2D8-3687-4440-9546-762AAB746C06}"/>
    <cellStyle name="Comma 3 5 6 2" xfId="26026" xr:uid="{28523510-E113-4942-B89E-19D966EE5660}"/>
    <cellStyle name="Comma 3 5 7" xfId="15757" xr:uid="{C8083625-5825-4D6E-9DD4-D1EDFD7C1456}"/>
    <cellStyle name="Comma 3 6" xfId="642" xr:uid="{6B09FB32-0AA9-410C-A94C-E4ECB2B93A50}"/>
    <cellStyle name="Comma 3 6 2" xfId="1894" xr:uid="{D7F7AD1E-4154-41E5-B515-FE9C21D38D44}"/>
    <cellStyle name="Comma 3 6 2 2" xfId="4462" xr:uid="{99422B71-50F0-4034-82BD-29A8A6164D95}"/>
    <cellStyle name="Comma 3 6 2 2 2" xfId="9588" xr:uid="{24289E46-D630-40CC-81E4-6530140EC183}"/>
    <cellStyle name="Comma 3 6 2 2 2 2" xfId="24998" xr:uid="{3C3FEA02-F03F-41DB-837A-92CDD76B5352}"/>
    <cellStyle name="Comma 3 6 2 2 3" xfId="14731" xr:uid="{F8E34BFE-F17A-4C74-92F7-D9C712653B2E}"/>
    <cellStyle name="Comma 3 6 2 2 3 2" xfId="30141" xr:uid="{61C74DE0-48F9-4124-ACD3-F3495D95BA2B}"/>
    <cellStyle name="Comma 3 6 2 2 4" xfId="19872" xr:uid="{650F03D6-FE4A-41C4-B1D0-2D5C90A7C779}"/>
    <cellStyle name="Comma 3 6 2 3" xfId="7040" xr:uid="{ACCB9F35-0DB0-4D22-810F-F1292C06957F}"/>
    <cellStyle name="Comma 3 6 2 3 2" xfId="22450" xr:uid="{8A8CEC07-F6CA-41B4-B660-4D56727E7280}"/>
    <cellStyle name="Comma 3 6 2 4" xfId="12183" xr:uid="{877D4DF2-7197-4AD6-B0CE-36058D8535B4}"/>
    <cellStyle name="Comma 3 6 2 4 2" xfId="27593" xr:uid="{14F7E4B7-0BD6-4960-905B-31853622672B}"/>
    <cellStyle name="Comma 3 6 2 5" xfId="17324" xr:uid="{F430519D-3795-4D9C-82CC-B964D3A3D9C7}"/>
    <cellStyle name="Comma 3 6 3" xfId="3211" xr:uid="{950544F9-1D1D-4F60-A2B8-E0C3741EC715}"/>
    <cellStyle name="Comma 3 6 3 2" xfId="8337" xr:uid="{75CF7C83-8291-437C-9793-CC6EE79CEB49}"/>
    <cellStyle name="Comma 3 6 3 2 2" xfId="23747" xr:uid="{602F6993-E6F4-49CF-9525-15D880E30135}"/>
    <cellStyle name="Comma 3 6 3 3" xfId="13480" xr:uid="{90652C11-E47F-48EF-9310-7601D7B27A20}"/>
    <cellStyle name="Comma 3 6 3 3 2" xfId="28890" xr:uid="{3F3EF26D-0493-40DC-8959-B1B9099662D9}"/>
    <cellStyle name="Comma 3 6 3 4" xfId="18621" xr:uid="{EA27DAAE-CF4B-46F5-BABF-CFDA306C33D5}"/>
    <cellStyle name="Comma 3 6 4" xfId="5789" xr:uid="{F3EC17A2-9E5E-4283-B5C4-67071077CB40}"/>
    <cellStyle name="Comma 3 6 4 2" xfId="21199" xr:uid="{0E576EF0-824F-4CF7-A188-DCCCD82C20F7}"/>
    <cellStyle name="Comma 3 6 5" xfId="10932" xr:uid="{6DB198CF-7BAA-4333-80D2-220DD88A01C5}"/>
    <cellStyle name="Comma 3 6 5 2" xfId="26342" xr:uid="{2511423F-C7D5-4925-9C04-3198C3C93424}"/>
    <cellStyle name="Comma 3 6 6" xfId="16073" xr:uid="{19370BBD-FC2A-4608-B72A-1ACA54FFEEEC}"/>
    <cellStyle name="Comma 3 7" xfId="1283" xr:uid="{0F0A842B-BFE7-4472-B8DC-37976743EADD}"/>
    <cellStyle name="Comma 3 7 2" xfId="3851" xr:uid="{EAD3BD5B-FFC4-4BD7-BF19-C2BB59102DCF}"/>
    <cellStyle name="Comma 3 7 2 2" xfId="8977" xr:uid="{26BE49C1-8DC9-49B5-A3B7-B589FD642078}"/>
    <cellStyle name="Comma 3 7 2 2 2" xfId="24387" xr:uid="{1B83C5FE-4FEE-4F1C-9B0E-E672CD6993C4}"/>
    <cellStyle name="Comma 3 7 2 3" xfId="14120" xr:uid="{A2DCAE04-C1D1-4E16-8A9E-2B6FC64AB8D5}"/>
    <cellStyle name="Comma 3 7 2 3 2" xfId="29530" xr:uid="{90CFCD3E-FE83-4583-BD27-67A416FD09A0}"/>
    <cellStyle name="Comma 3 7 2 4" xfId="19261" xr:uid="{F60A32D8-22CA-4A22-9952-9CF22758CFD6}"/>
    <cellStyle name="Comma 3 7 3" xfId="6429" xr:uid="{3C6557AB-8E1C-497F-A6AD-15D9CEB06DB9}"/>
    <cellStyle name="Comma 3 7 3 2" xfId="21839" xr:uid="{5C4E51F6-C643-43F6-9847-750D8F83323A}"/>
    <cellStyle name="Comma 3 7 4" xfId="11572" xr:uid="{26803328-D87C-45E6-8C8F-A1FF26D27720}"/>
    <cellStyle name="Comma 3 7 4 2" xfId="26982" xr:uid="{3FB445F7-CD3F-4BA1-AA43-E043CCFA6334}"/>
    <cellStyle name="Comma 3 7 5" xfId="16713" xr:uid="{B7D6D301-977E-4469-AD9B-4BC49DF239AA}"/>
    <cellStyle name="Comma 3 8" xfId="2554" xr:uid="{88C67E94-E8F5-41B5-B03F-9448E089889F}"/>
    <cellStyle name="Comma 3 9" xfId="2601" xr:uid="{D8BC4B47-47DE-4C19-90EA-47460F19EE15}"/>
    <cellStyle name="Comma 3 9 2" xfId="7727" xr:uid="{1B9439B1-83E4-4D69-9133-1863A84A62CF}"/>
    <cellStyle name="Comma 3 9 2 2" xfId="23137" xr:uid="{4D8AA5E4-AA4A-4AFE-A9B5-677846AAF231}"/>
    <cellStyle name="Comma 3 9 3" xfId="12870" xr:uid="{2E88F307-F961-4EF9-894B-D6E4A578073F}"/>
    <cellStyle name="Comma 3 9 3 2" xfId="28280" xr:uid="{98EA5244-F9F8-4078-9807-0103095D3177}"/>
    <cellStyle name="Comma 3 9 4" xfId="18011" xr:uid="{EE11624C-EEE1-4B8E-A688-2EE3F858D3C9}"/>
    <cellStyle name="Comma 30" xfId="65" xr:uid="{3059CF6A-7A09-4731-B595-1BD7AF3A6EDF}"/>
    <cellStyle name="Comma 30 10" xfId="15507" xr:uid="{4E158FBA-326E-4EF0-86AB-259CE42C5009}"/>
    <cellStyle name="Comma 30 2" xfId="144" xr:uid="{2ADA9823-EFA3-4F65-A124-831D259B4BAA}"/>
    <cellStyle name="Comma 30 2 2" xfId="287" xr:uid="{7726F12E-4A47-4B66-9A5E-50B63B21C9AA}"/>
    <cellStyle name="Comma 30 2 2 2" xfId="583" xr:uid="{38F1B072-4706-43C7-A349-438E57348598}"/>
    <cellStyle name="Comma 30 2 2 2 2" xfId="1195" xr:uid="{5997E90A-F835-4182-BB76-76F8CC8E8E26}"/>
    <cellStyle name="Comma 30 2 2 2 2 2" xfId="2447" xr:uid="{A48ABE03-AB07-49F1-BF91-24823D88D325}"/>
    <cellStyle name="Comma 30 2 2 2 2 2 2" xfId="5015" xr:uid="{4F6D8FF1-5A02-46AB-9FBE-F22ED7BCFF25}"/>
    <cellStyle name="Comma 30 2 2 2 2 2 2 2" xfId="10141" xr:uid="{5581780B-C8CD-42AB-9BC3-BA0E99B7C717}"/>
    <cellStyle name="Comma 30 2 2 2 2 2 2 2 2" xfId="25551" xr:uid="{D720D51E-9D00-4311-A222-94A8A17E5A65}"/>
    <cellStyle name="Comma 30 2 2 2 2 2 2 3" xfId="15284" xr:uid="{1AC58E92-522D-4352-B2D1-A5524CC175D4}"/>
    <cellStyle name="Comma 30 2 2 2 2 2 2 3 2" xfId="30694" xr:uid="{509CDA1C-8538-4607-B525-63B5681FBF5B}"/>
    <cellStyle name="Comma 30 2 2 2 2 2 2 4" xfId="20425" xr:uid="{05ED1D6F-3599-452C-B5C4-0BD9E399FDD8}"/>
    <cellStyle name="Comma 30 2 2 2 2 2 3" xfId="7593" xr:uid="{07588651-A08F-4240-A456-D00435F1A1FC}"/>
    <cellStyle name="Comma 30 2 2 2 2 2 3 2" xfId="23003" xr:uid="{BD762D16-4901-4D8C-8C9C-38C0DC1F32EF}"/>
    <cellStyle name="Comma 30 2 2 2 2 2 4" xfId="12736" xr:uid="{EC60C5B0-9070-4D20-961D-1694258EFDFC}"/>
    <cellStyle name="Comma 30 2 2 2 2 2 4 2" xfId="28146" xr:uid="{2CBA3F51-F5F8-4C9C-BDA0-D14BC6D49647}"/>
    <cellStyle name="Comma 30 2 2 2 2 2 5" xfId="17877" xr:uid="{D279CE5B-6D0D-4D22-8EFD-7A70317D1718}"/>
    <cellStyle name="Comma 30 2 2 2 2 3" xfId="3764" xr:uid="{6AC86606-0E04-474D-95C0-1E06CAAE2AE2}"/>
    <cellStyle name="Comma 30 2 2 2 2 3 2" xfId="8890" xr:uid="{487F6226-627C-40EF-BD3E-72EEA54D3F0C}"/>
    <cellStyle name="Comma 30 2 2 2 2 3 2 2" xfId="24300" xr:uid="{5D1AC514-D0F1-49E0-8E45-0FA0F2A85E9A}"/>
    <cellStyle name="Comma 30 2 2 2 2 3 3" xfId="14033" xr:uid="{64D94D7D-14A3-4A18-BB0A-B3F45F602637}"/>
    <cellStyle name="Comma 30 2 2 2 2 3 3 2" xfId="29443" xr:uid="{250E4D1C-A2A0-4B80-ACDF-B5A8FAD9DE30}"/>
    <cellStyle name="Comma 30 2 2 2 2 3 4" xfId="19174" xr:uid="{658F46C8-C1E9-4E5A-ABB7-5028FAA36ACF}"/>
    <cellStyle name="Comma 30 2 2 2 2 4" xfId="6342" xr:uid="{C9C511B6-A2FB-4878-916E-BF5186C6B99C}"/>
    <cellStyle name="Comma 30 2 2 2 2 4 2" xfId="21752" xr:uid="{3549F846-1CDF-4DBD-A3ED-BBA63FFEB8DE}"/>
    <cellStyle name="Comma 30 2 2 2 2 5" xfId="11485" xr:uid="{2B202D4F-74CF-4FD9-BE21-73AAC3ADEC08}"/>
    <cellStyle name="Comma 30 2 2 2 2 5 2" xfId="26895" xr:uid="{B769AE3F-5BE6-40AB-A902-8FD2955533FB}"/>
    <cellStyle name="Comma 30 2 2 2 2 6" xfId="16626" xr:uid="{BE780446-4743-4C78-981D-FE49A08EAB44}"/>
    <cellStyle name="Comma 30 2 2 2 3" xfId="1836" xr:uid="{5DA7C1FA-2892-4409-9FAE-A96FEDE4F82D}"/>
    <cellStyle name="Comma 30 2 2 2 3 2" xfId="4404" xr:uid="{1AE06E8A-85E6-4007-B512-3C163652C328}"/>
    <cellStyle name="Comma 30 2 2 2 3 2 2" xfId="9530" xr:uid="{66E36FC1-BC3F-42E8-ACED-8188E39788B8}"/>
    <cellStyle name="Comma 30 2 2 2 3 2 2 2" xfId="24940" xr:uid="{B269CEFC-7792-43FA-82D9-A17E054094FF}"/>
    <cellStyle name="Comma 30 2 2 2 3 2 3" xfId="14673" xr:uid="{E58CBF76-2602-4486-859D-A2C8A8437D34}"/>
    <cellStyle name="Comma 30 2 2 2 3 2 3 2" xfId="30083" xr:uid="{D42F4C79-7C96-469A-82EB-5D7E223E5B05}"/>
    <cellStyle name="Comma 30 2 2 2 3 2 4" xfId="19814" xr:uid="{946B7DDA-1C23-4612-9F94-4C39E17B31E8}"/>
    <cellStyle name="Comma 30 2 2 2 3 3" xfId="6982" xr:uid="{6AD80FC2-A728-46C8-AC8C-C6A4A1280139}"/>
    <cellStyle name="Comma 30 2 2 2 3 3 2" xfId="22392" xr:uid="{2EC8D13F-83E7-44C4-8574-7F21D88689C1}"/>
    <cellStyle name="Comma 30 2 2 2 3 4" xfId="12125" xr:uid="{7AC0D164-3E35-4241-BE9C-96FF93D38629}"/>
    <cellStyle name="Comma 30 2 2 2 3 4 2" xfId="27535" xr:uid="{2B281372-FB84-4A41-8CA7-34D28098CDFD}"/>
    <cellStyle name="Comma 30 2 2 2 3 5" xfId="17266" xr:uid="{AA3812D2-ADA9-4AD4-8BB9-8758C654EA17}"/>
    <cellStyle name="Comma 30 2 2 2 4" xfId="3153" xr:uid="{CCF8478D-01C5-403C-B7C2-942EEC890014}"/>
    <cellStyle name="Comma 30 2 2 2 4 2" xfId="8279" xr:uid="{24BF9932-408A-43CB-A257-FF4C8D09F9C6}"/>
    <cellStyle name="Comma 30 2 2 2 4 2 2" xfId="23689" xr:uid="{035D132D-DB3E-485B-BE7D-B63748983EE1}"/>
    <cellStyle name="Comma 30 2 2 2 4 3" xfId="13422" xr:uid="{FA65ADB4-8AD0-4E43-8723-4C257DC3DFF6}"/>
    <cellStyle name="Comma 30 2 2 2 4 3 2" xfId="28832" xr:uid="{CE6D0C0E-9BEE-4901-A564-756D8CBA0E2D}"/>
    <cellStyle name="Comma 30 2 2 2 4 4" xfId="18563" xr:uid="{C6B62011-670E-4DC1-8B28-924D392331D5}"/>
    <cellStyle name="Comma 30 2 2 2 5" xfId="5731" xr:uid="{C2A6160C-26A1-4CA5-9044-4C5D24C10B35}"/>
    <cellStyle name="Comma 30 2 2 2 5 2" xfId="21141" xr:uid="{71781D82-3A3D-40CB-9359-051C94C4C10C}"/>
    <cellStyle name="Comma 30 2 2 2 6" xfId="10874" xr:uid="{89813C42-3D0D-474F-827E-10ABE5A91352}"/>
    <cellStyle name="Comma 30 2 2 2 6 2" xfId="26284" xr:uid="{35981110-E150-4A74-ADFD-55AC57617017}"/>
    <cellStyle name="Comma 30 2 2 2 7" xfId="16015" xr:uid="{CC659B45-5340-4508-A47A-ADD997FBABB8}"/>
    <cellStyle name="Comma 30 2 2 3" xfId="900" xr:uid="{E1A32594-DC70-48DC-A22D-2558F4BC07CA}"/>
    <cellStyle name="Comma 30 2 2 3 2" xfId="2152" xr:uid="{23D5245D-BCE5-452A-ABE6-8834496B4B67}"/>
    <cellStyle name="Comma 30 2 2 3 2 2" xfId="4720" xr:uid="{3A0C7FDC-4D87-4763-9F76-3EBB66A26392}"/>
    <cellStyle name="Comma 30 2 2 3 2 2 2" xfId="9846" xr:uid="{C3620161-4AA1-44F8-9EC0-F7889B596E01}"/>
    <cellStyle name="Comma 30 2 2 3 2 2 2 2" xfId="25256" xr:uid="{0D534C11-1EA1-4860-9CC0-EF80D2BDA49A}"/>
    <cellStyle name="Comma 30 2 2 3 2 2 3" xfId="14989" xr:uid="{1B79B9DB-A753-4BAC-87AF-4FA36EFE1FED}"/>
    <cellStyle name="Comma 30 2 2 3 2 2 3 2" xfId="30399" xr:uid="{7908EC9F-8C58-4D35-9D52-300D14ACA75E}"/>
    <cellStyle name="Comma 30 2 2 3 2 2 4" xfId="20130" xr:uid="{E26C3C3B-58F5-4012-9D5B-0C57889E1AB5}"/>
    <cellStyle name="Comma 30 2 2 3 2 3" xfId="7298" xr:uid="{717F45D6-EB40-4A2D-B461-9459E58C4CDB}"/>
    <cellStyle name="Comma 30 2 2 3 2 3 2" xfId="22708" xr:uid="{14BD4D66-D578-42D1-B716-7589335FE942}"/>
    <cellStyle name="Comma 30 2 2 3 2 4" xfId="12441" xr:uid="{E640DAA9-404B-4D12-AA0C-96864478D80C}"/>
    <cellStyle name="Comma 30 2 2 3 2 4 2" xfId="27851" xr:uid="{6D312887-7778-4F9F-A2AC-115A31095CAF}"/>
    <cellStyle name="Comma 30 2 2 3 2 5" xfId="17582" xr:uid="{88785143-1D96-4A10-B934-27E0D5F748B5}"/>
    <cellStyle name="Comma 30 2 2 3 3" xfId="3469" xr:uid="{DF78A21A-909C-4442-98C5-34DD1918A205}"/>
    <cellStyle name="Comma 30 2 2 3 3 2" xfId="8595" xr:uid="{D45D4EDC-8A77-4097-A856-32D0B6DD88AA}"/>
    <cellStyle name="Comma 30 2 2 3 3 2 2" xfId="24005" xr:uid="{055C4CC3-881E-4E1B-BD6E-9D4678C913DF}"/>
    <cellStyle name="Comma 30 2 2 3 3 3" xfId="13738" xr:uid="{87450276-8D2B-45E1-BB66-2A41D1C86516}"/>
    <cellStyle name="Comma 30 2 2 3 3 3 2" xfId="29148" xr:uid="{FE117BAE-D9DE-42F3-A5A6-1AD26ABC57D8}"/>
    <cellStyle name="Comma 30 2 2 3 3 4" xfId="18879" xr:uid="{71C1DB9C-F83E-40F9-BC7E-0482886CC267}"/>
    <cellStyle name="Comma 30 2 2 3 4" xfId="6047" xr:uid="{DCF9638E-E509-4FAA-96C4-5215BFF11903}"/>
    <cellStyle name="Comma 30 2 2 3 4 2" xfId="21457" xr:uid="{1F40F0E3-9C84-4A4A-8F18-F9C24280D8F1}"/>
    <cellStyle name="Comma 30 2 2 3 5" xfId="11190" xr:uid="{5F2B6621-38F7-406A-BFD4-1F36E63AB672}"/>
    <cellStyle name="Comma 30 2 2 3 5 2" xfId="26600" xr:uid="{97660E96-D53B-457E-81E4-8273F58A8E44}"/>
    <cellStyle name="Comma 30 2 2 3 6" xfId="16331" xr:uid="{31682F08-C9FA-4279-9FEB-18452F9827A3}"/>
    <cellStyle name="Comma 30 2 2 4" xfId="1541" xr:uid="{742CC93E-5771-4D77-B0CA-41CF75F200F6}"/>
    <cellStyle name="Comma 30 2 2 4 2" xfId="4109" xr:uid="{534B80F1-78FB-4CE8-981F-6EDDA872F2F8}"/>
    <cellStyle name="Comma 30 2 2 4 2 2" xfId="9235" xr:uid="{3C406F0F-DE8A-483A-8D78-FD411B59611E}"/>
    <cellStyle name="Comma 30 2 2 4 2 2 2" xfId="24645" xr:uid="{A9F7285F-D948-4C5B-A196-4EBA83B338A3}"/>
    <cellStyle name="Comma 30 2 2 4 2 3" xfId="14378" xr:uid="{AABC0E8C-C310-4687-B559-84632C6F3E1E}"/>
    <cellStyle name="Comma 30 2 2 4 2 3 2" xfId="29788" xr:uid="{A31463AE-EFF1-4802-A69E-311FFB777B5D}"/>
    <cellStyle name="Comma 30 2 2 4 2 4" xfId="19519" xr:uid="{5D1C17BE-FC6A-40B2-88DC-241567BD4911}"/>
    <cellStyle name="Comma 30 2 2 4 3" xfId="6687" xr:uid="{EAAD7412-D3C9-461D-B55B-5B156B2EDFD4}"/>
    <cellStyle name="Comma 30 2 2 4 3 2" xfId="22097" xr:uid="{20865316-1AD0-4D55-B6F3-438F4D997C5B}"/>
    <cellStyle name="Comma 30 2 2 4 4" xfId="11830" xr:uid="{19C1F5A6-CB4C-4E50-9EFD-8B9A4CB67EB9}"/>
    <cellStyle name="Comma 30 2 2 4 4 2" xfId="27240" xr:uid="{4BF5C4EF-54B3-4875-91FF-9102AAFC7657}"/>
    <cellStyle name="Comma 30 2 2 4 5" xfId="16971" xr:uid="{2C9B7655-A9A9-4CEA-88B2-CE87B5B7FF1A}"/>
    <cellStyle name="Comma 30 2 2 5" xfId="2858" xr:uid="{363F894B-7211-46D9-BFD6-2F0D9FA3144C}"/>
    <cellStyle name="Comma 30 2 2 5 2" xfId="7984" xr:uid="{D76933AF-1F4F-4CCA-8F33-0B6B55F83B3A}"/>
    <cellStyle name="Comma 30 2 2 5 2 2" xfId="23394" xr:uid="{B7875CA4-6A4F-4810-AAEA-E8E4DE565D00}"/>
    <cellStyle name="Comma 30 2 2 5 3" xfId="13127" xr:uid="{1A941952-E7F1-4D54-9CCC-F14EF1CE7289}"/>
    <cellStyle name="Comma 30 2 2 5 3 2" xfId="28537" xr:uid="{4472477E-7B54-4996-AF21-7F3196321C3B}"/>
    <cellStyle name="Comma 30 2 2 5 4" xfId="18268" xr:uid="{6DE5B4E8-A092-44F6-A036-A60004E16081}"/>
    <cellStyle name="Comma 30 2 2 6" xfId="5436" xr:uid="{AA4095F2-4E6C-423A-B514-58396C596403}"/>
    <cellStyle name="Comma 30 2 2 6 2" xfId="20846" xr:uid="{7590D72C-05C1-4103-BDE8-25C915DD2EF9}"/>
    <cellStyle name="Comma 30 2 2 7" xfId="10579" xr:uid="{3618A40A-9002-44F8-9336-F8462FC5AC4E}"/>
    <cellStyle name="Comma 30 2 2 7 2" xfId="25989" xr:uid="{B47D1374-6C38-44AA-9DBB-85FCAE77B9F8}"/>
    <cellStyle name="Comma 30 2 2 8" xfId="15720" xr:uid="{7884F0B9-FF7B-4A5C-B447-BADB920C90AA}"/>
    <cellStyle name="Comma 30 2 3" xfId="441" xr:uid="{54B20DA1-7693-4036-9000-397763D98462}"/>
    <cellStyle name="Comma 30 2 3 2" xfId="1053" xr:uid="{7B8FCC46-6135-49DA-83D0-9D7526A357DE}"/>
    <cellStyle name="Comma 30 2 3 2 2" xfId="2305" xr:uid="{5C9FB069-77FB-4F0E-814E-F2A13677D530}"/>
    <cellStyle name="Comma 30 2 3 2 2 2" xfId="4873" xr:uid="{0622E6F0-0ECB-4B2B-80F2-1D55BEA77A6C}"/>
    <cellStyle name="Comma 30 2 3 2 2 2 2" xfId="9999" xr:uid="{3D107A12-A034-47CD-AC58-A82C7735BADD}"/>
    <cellStyle name="Comma 30 2 3 2 2 2 2 2" xfId="25409" xr:uid="{F3C3119D-6576-492E-A355-24B583CDD550}"/>
    <cellStyle name="Comma 30 2 3 2 2 2 3" xfId="15142" xr:uid="{C521C1B5-BFBE-40FF-A5E2-E9C288C9B517}"/>
    <cellStyle name="Comma 30 2 3 2 2 2 3 2" xfId="30552" xr:uid="{D3516E00-3998-49D9-B747-284AE9F89661}"/>
    <cellStyle name="Comma 30 2 3 2 2 2 4" xfId="20283" xr:uid="{8170784D-4A32-4612-8576-F7C86308EA85}"/>
    <cellStyle name="Comma 30 2 3 2 2 3" xfId="7451" xr:uid="{6DCFD581-590D-4666-BF64-E83CE915443C}"/>
    <cellStyle name="Comma 30 2 3 2 2 3 2" xfId="22861" xr:uid="{1B51EAB2-F5B2-4FBB-AFBC-7CA4DF018F43}"/>
    <cellStyle name="Comma 30 2 3 2 2 4" xfId="12594" xr:uid="{9D0CD746-850B-408C-9B63-ED6B9FF8418A}"/>
    <cellStyle name="Comma 30 2 3 2 2 4 2" xfId="28004" xr:uid="{36AB4AE3-9240-4BCB-A60D-1DADE93ABD45}"/>
    <cellStyle name="Comma 30 2 3 2 2 5" xfId="17735" xr:uid="{0C8CDB8E-79A1-420E-AC37-08BE114A021F}"/>
    <cellStyle name="Comma 30 2 3 2 3" xfId="3622" xr:uid="{3347603E-BD08-492B-A0CC-1EAAEF7C0BD5}"/>
    <cellStyle name="Comma 30 2 3 2 3 2" xfId="8748" xr:uid="{D5DB7127-59EB-4A3A-984F-7B82BFAB13E9}"/>
    <cellStyle name="Comma 30 2 3 2 3 2 2" xfId="24158" xr:uid="{AA7436B6-E012-4323-BB71-9B3DB699F44B}"/>
    <cellStyle name="Comma 30 2 3 2 3 3" xfId="13891" xr:uid="{A0B48055-E278-4460-8D20-FA02B3A6CB09}"/>
    <cellStyle name="Comma 30 2 3 2 3 3 2" xfId="29301" xr:uid="{4C9973C1-D044-4C6E-BFE2-D4E59B110716}"/>
    <cellStyle name="Comma 30 2 3 2 3 4" xfId="19032" xr:uid="{9A6F8359-1B48-47DE-AB11-1B6B0BE8A514}"/>
    <cellStyle name="Comma 30 2 3 2 4" xfId="6200" xr:uid="{8498E9D9-E7AA-47CA-9914-43F43FFB98FA}"/>
    <cellStyle name="Comma 30 2 3 2 4 2" xfId="21610" xr:uid="{BBDCB8E3-969D-446B-B2EE-52D9A1B3E0F1}"/>
    <cellStyle name="Comma 30 2 3 2 5" xfId="11343" xr:uid="{6AACC3CF-8611-41BD-8789-4D48D11DD0A6}"/>
    <cellStyle name="Comma 30 2 3 2 5 2" xfId="26753" xr:uid="{01395839-2300-480F-A80E-941155651522}"/>
    <cellStyle name="Comma 30 2 3 2 6" xfId="16484" xr:uid="{EE3C021F-C98E-4BB6-87A4-1CEAF5A7E3C6}"/>
    <cellStyle name="Comma 30 2 3 3" xfId="1694" xr:uid="{2DF5A245-90E5-49EC-8974-98673214CC92}"/>
    <cellStyle name="Comma 30 2 3 3 2" xfId="4262" xr:uid="{9718AC29-E9A2-4415-9210-10A4755D8FC0}"/>
    <cellStyle name="Comma 30 2 3 3 2 2" xfId="9388" xr:uid="{9EC6D24A-F9BB-42BE-B803-224FAEA1345E}"/>
    <cellStyle name="Comma 30 2 3 3 2 2 2" xfId="24798" xr:uid="{06B6D1F1-BD76-4C0F-9566-873E878499E5}"/>
    <cellStyle name="Comma 30 2 3 3 2 3" xfId="14531" xr:uid="{181211A8-382C-4659-B566-7B9DC5F518FC}"/>
    <cellStyle name="Comma 30 2 3 3 2 3 2" xfId="29941" xr:uid="{1B5C22BD-6947-4329-A427-63230245FFAA}"/>
    <cellStyle name="Comma 30 2 3 3 2 4" xfId="19672" xr:uid="{273D089A-DAEE-4BE6-8CE4-2910929FDC5D}"/>
    <cellStyle name="Comma 30 2 3 3 3" xfId="6840" xr:uid="{3ED90409-8C0E-468C-AC8B-08E4127F4BCE}"/>
    <cellStyle name="Comma 30 2 3 3 3 2" xfId="22250" xr:uid="{FF49C94F-83EB-4EDB-BE6E-C8C9A609991E}"/>
    <cellStyle name="Comma 30 2 3 3 4" xfId="11983" xr:uid="{2AF17D43-989C-4C43-B002-6ECEF99BC35F}"/>
    <cellStyle name="Comma 30 2 3 3 4 2" xfId="27393" xr:uid="{BD82C380-F9FA-4404-8308-6FA90C17676A}"/>
    <cellStyle name="Comma 30 2 3 3 5" xfId="17124" xr:uid="{7AC2DD61-395C-4F07-9A8A-41CE97644254}"/>
    <cellStyle name="Comma 30 2 3 4" xfId="3011" xr:uid="{AF4B0C80-C9CE-4498-A4D4-281422C4E808}"/>
    <cellStyle name="Comma 30 2 3 4 2" xfId="8137" xr:uid="{2408B048-7311-4334-B5B0-C2EEB0676172}"/>
    <cellStyle name="Comma 30 2 3 4 2 2" xfId="23547" xr:uid="{08C4240A-0248-4D8C-AF98-11AC76FC34D8}"/>
    <cellStyle name="Comma 30 2 3 4 3" xfId="13280" xr:uid="{93C1AF2F-058F-4C50-9BB4-56D2925954D1}"/>
    <cellStyle name="Comma 30 2 3 4 3 2" xfId="28690" xr:uid="{AEE8793E-2736-4940-B686-BFDE0FE8B41F}"/>
    <cellStyle name="Comma 30 2 3 4 4" xfId="18421" xr:uid="{F6FB10BE-EF7D-4EA0-AD20-133518178993}"/>
    <cellStyle name="Comma 30 2 3 5" xfId="5589" xr:uid="{00DD48AB-474B-4573-949C-9CBE332E89F2}"/>
    <cellStyle name="Comma 30 2 3 5 2" xfId="20999" xr:uid="{CFD30613-8063-469F-86FA-6236A61BC51E}"/>
    <cellStyle name="Comma 30 2 3 6" xfId="10732" xr:uid="{43349DC5-EC12-457B-ADFE-163ADE0B5077}"/>
    <cellStyle name="Comma 30 2 3 6 2" xfId="26142" xr:uid="{F4F9F951-8E1F-41A4-8742-0F07461FA942}"/>
    <cellStyle name="Comma 30 2 3 7" xfId="15873" xr:uid="{6BE301E9-32CA-407E-87E7-0355CA1DC2F9}"/>
    <cellStyle name="Comma 30 2 4" xfId="758" xr:uid="{0A1D3882-2F3F-4CA4-B432-4F3497FD5BB3}"/>
    <cellStyle name="Comma 30 2 4 2" xfId="2010" xr:uid="{CE8C35EA-40F8-4FDA-B2B2-881063EF6EBF}"/>
    <cellStyle name="Comma 30 2 4 2 2" xfId="4578" xr:uid="{07D74143-5613-49FA-A803-A28E4134D8ED}"/>
    <cellStyle name="Comma 30 2 4 2 2 2" xfId="9704" xr:uid="{FD137941-3BF7-4750-9BD6-FF9C813AB6DF}"/>
    <cellStyle name="Comma 30 2 4 2 2 2 2" xfId="25114" xr:uid="{E196AA31-4AD7-4F3F-AF24-8080D66F830E}"/>
    <cellStyle name="Comma 30 2 4 2 2 3" xfId="14847" xr:uid="{6B3CA0AD-3732-4177-9C08-78BDDF7B544A}"/>
    <cellStyle name="Comma 30 2 4 2 2 3 2" xfId="30257" xr:uid="{96E2154A-6D4D-4B1C-98DB-DFE240672710}"/>
    <cellStyle name="Comma 30 2 4 2 2 4" xfId="19988" xr:uid="{EDBA79DF-CDDC-47AE-B1EA-BBA0F70FE172}"/>
    <cellStyle name="Comma 30 2 4 2 3" xfId="7156" xr:uid="{5BED5462-891A-46C8-A1A6-B59D2CAA4278}"/>
    <cellStyle name="Comma 30 2 4 2 3 2" xfId="22566" xr:uid="{718C1C20-01C2-4E97-9B4C-5630B670C3FF}"/>
    <cellStyle name="Comma 30 2 4 2 4" xfId="12299" xr:uid="{CFC47C40-975B-47C4-9462-87178416913E}"/>
    <cellStyle name="Comma 30 2 4 2 4 2" xfId="27709" xr:uid="{35A5DE1D-0C80-4CCD-92FA-44522E4378D9}"/>
    <cellStyle name="Comma 30 2 4 2 5" xfId="17440" xr:uid="{21D26490-585B-487F-BF4F-7CE84F9AB3A3}"/>
    <cellStyle name="Comma 30 2 4 3" xfId="3327" xr:uid="{F9AD84D6-B5DF-40EC-8AE6-6798E6454255}"/>
    <cellStyle name="Comma 30 2 4 3 2" xfId="8453" xr:uid="{B268C4CA-D217-4347-84EC-9538E3DAD879}"/>
    <cellStyle name="Comma 30 2 4 3 2 2" xfId="23863" xr:uid="{B6AB84E4-B637-4A6E-AF3F-1B718BE59DC0}"/>
    <cellStyle name="Comma 30 2 4 3 3" xfId="13596" xr:uid="{7CC31159-F46B-40E8-8B59-A993E9BD9EEC}"/>
    <cellStyle name="Comma 30 2 4 3 3 2" xfId="29006" xr:uid="{5CE662A4-9A1D-405F-A6FD-EF8D69F04837}"/>
    <cellStyle name="Comma 30 2 4 3 4" xfId="18737" xr:uid="{02890FA2-01D2-4C76-BAC0-16EA394C3494}"/>
    <cellStyle name="Comma 30 2 4 4" xfId="5905" xr:uid="{DF340F50-292B-473B-AE92-B0DCC8C3D92B}"/>
    <cellStyle name="Comma 30 2 4 4 2" xfId="21315" xr:uid="{0ED486F4-8969-44E6-AC53-CADAB2D70B83}"/>
    <cellStyle name="Comma 30 2 4 5" xfId="11048" xr:uid="{5BAEE279-33B2-4EE5-8C6A-87E50A42657E}"/>
    <cellStyle name="Comma 30 2 4 5 2" xfId="26458" xr:uid="{49CA10D1-50C3-4395-8C04-5486769B9483}"/>
    <cellStyle name="Comma 30 2 4 6" xfId="16189" xr:uid="{55194158-F5EC-454C-BF80-D4725C7F8BE9}"/>
    <cellStyle name="Comma 30 2 5" xfId="1399" xr:uid="{34C13BC2-0BA7-4099-8CDA-9DA48EDCC89E}"/>
    <cellStyle name="Comma 30 2 5 2" xfId="3967" xr:uid="{0909A888-A9F8-4FFD-B0E8-B6323DD8B8B0}"/>
    <cellStyle name="Comma 30 2 5 2 2" xfId="9093" xr:uid="{ABB56B0F-F606-46D0-A269-393B93C29400}"/>
    <cellStyle name="Comma 30 2 5 2 2 2" xfId="24503" xr:uid="{5EED2E2F-8EBE-4EA6-94CD-EAC91014E166}"/>
    <cellStyle name="Comma 30 2 5 2 3" xfId="14236" xr:uid="{9757CA62-1961-4409-9C76-D58B8257115B}"/>
    <cellStyle name="Comma 30 2 5 2 3 2" xfId="29646" xr:uid="{38F69E26-7450-40C9-9730-6DB8926A039A}"/>
    <cellStyle name="Comma 30 2 5 2 4" xfId="19377" xr:uid="{50EA161A-C658-4DF6-8B38-F28D233811B4}"/>
    <cellStyle name="Comma 30 2 5 3" xfId="6545" xr:uid="{867454EE-8128-4687-9AD7-6988E9FC9EB9}"/>
    <cellStyle name="Comma 30 2 5 3 2" xfId="21955" xr:uid="{0B273746-5D71-4FD7-A99C-42CFA8721297}"/>
    <cellStyle name="Comma 30 2 5 4" xfId="11688" xr:uid="{AE33AA99-427E-445C-A8B9-4117F0A7B36D}"/>
    <cellStyle name="Comma 30 2 5 4 2" xfId="27098" xr:uid="{255382CF-B19A-42BF-9411-D628A4ED6713}"/>
    <cellStyle name="Comma 30 2 5 5" xfId="16829" xr:uid="{B9D06EAF-8EA2-48FE-A011-DE7314A23018}"/>
    <cellStyle name="Comma 30 2 6" xfId="2716" xr:uid="{710155F4-C2E4-48B0-B826-2A56126B276D}"/>
    <cellStyle name="Comma 30 2 6 2" xfId="7842" xr:uid="{F143BB7C-596C-4CDB-966E-0627D4703769}"/>
    <cellStyle name="Comma 30 2 6 2 2" xfId="23252" xr:uid="{F68499AE-23F2-41B0-98C5-3E2873F035E7}"/>
    <cellStyle name="Comma 30 2 6 3" xfId="12985" xr:uid="{92DCFF93-7973-4CC2-956F-4A70FCEFFEED}"/>
    <cellStyle name="Comma 30 2 6 3 2" xfId="28395" xr:uid="{05C8C3C0-F370-44AD-A9E0-C94D57EF7120}"/>
    <cellStyle name="Comma 30 2 6 4" xfId="18126" xr:uid="{5E5B9E0D-39B5-401A-B832-0AB41014D49E}"/>
    <cellStyle name="Comma 30 2 7" xfId="5294" xr:uid="{14C76F26-6B15-493D-8C8D-83F852CFE99F}"/>
    <cellStyle name="Comma 30 2 7 2" xfId="20704" xr:uid="{1AF47DFC-22E6-47DB-BD2C-19C450118CE1}"/>
    <cellStyle name="Comma 30 2 8" xfId="10437" xr:uid="{7082211F-3A83-4312-AE14-41A60D3D8926}"/>
    <cellStyle name="Comma 30 2 8 2" xfId="25847" xr:uid="{8472C4A5-337E-43B8-9DB1-63733A778F45}"/>
    <cellStyle name="Comma 30 2 9" xfId="15578" xr:uid="{F05B4D97-6007-49B3-AAD0-946D44BB5D3B}"/>
    <cellStyle name="Comma 30 3" xfId="214" xr:uid="{ED1A927A-6A37-47B7-B181-A6F75A18EFF1}"/>
    <cellStyle name="Comma 30 3 2" xfId="511" xr:uid="{AD75278E-57DC-47CB-9EDE-268AEA8BA5D8}"/>
    <cellStyle name="Comma 30 3 2 2" xfId="1123" xr:uid="{C0252D2A-EB36-4E8F-B971-C31CDE4C1E4A}"/>
    <cellStyle name="Comma 30 3 2 2 2" xfId="2375" xr:uid="{285C115D-7B7B-4F52-9463-C4BB1A24D0EB}"/>
    <cellStyle name="Comma 30 3 2 2 2 2" xfId="4943" xr:uid="{26B67CA7-4907-40B2-B565-2781A34C7801}"/>
    <cellStyle name="Comma 30 3 2 2 2 2 2" xfId="10069" xr:uid="{698486A8-5296-439A-A1EA-98EA3B221F25}"/>
    <cellStyle name="Comma 30 3 2 2 2 2 2 2" xfId="25479" xr:uid="{41D01187-C556-4BD6-948E-C9BCAC902139}"/>
    <cellStyle name="Comma 30 3 2 2 2 2 3" xfId="15212" xr:uid="{E2A288FD-CC78-4913-B6E4-52AE557AA64C}"/>
    <cellStyle name="Comma 30 3 2 2 2 2 3 2" xfId="30622" xr:uid="{66B98D55-5EAE-444B-9E0E-D23C477163A4}"/>
    <cellStyle name="Comma 30 3 2 2 2 2 4" xfId="20353" xr:uid="{FA7A4483-F3F6-45BD-B20D-BDEAF84B65E4}"/>
    <cellStyle name="Comma 30 3 2 2 2 3" xfId="7521" xr:uid="{E3F510E5-8423-4809-B3FE-B2ED6F1F5645}"/>
    <cellStyle name="Comma 30 3 2 2 2 3 2" xfId="22931" xr:uid="{6924FCF2-9666-4461-BC8E-3D823E787179}"/>
    <cellStyle name="Comma 30 3 2 2 2 4" xfId="12664" xr:uid="{A99BF3EC-D64B-4A7F-A528-1948407CCCAC}"/>
    <cellStyle name="Comma 30 3 2 2 2 4 2" xfId="28074" xr:uid="{7E9CC1CE-7E27-43D0-8017-D24BCDB16FA2}"/>
    <cellStyle name="Comma 30 3 2 2 2 5" xfId="17805" xr:uid="{55397E0D-8D7D-42BE-A65A-DE019800F6A8}"/>
    <cellStyle name="Comma 30 3 2 2 3" xfId="3692" xr:uid="{96A67F54-253B-427A-9739-142908F8A611}"/>
    <cellStyle name="Comma 30 3 2 2 3 2" xfId="8818" xr:uid="{5E90A08D-F47A-45F4-801E-1B60BF4D8AAD}"/>
    <cellStyle name="Comma 30 3 2 2 3 2 2" xfId="24228" xr:uid="{40F3AD56-43AB-4109-8F26-90456381CA64}"/>
    <cellStyle name="Comma 30 3 2 2 3 3" xfId="13961" xr:uid="{5E9D6E66-033D-4D68-8A6F-B8241268E28A}"/>
    <cellStyle name="Comma 30 3 2 2 3 3 2" xfId="29371" xr:uid="{42B13797-B3DF-4172-B154-A4AD7732EBF4}"/>
    <cellStyle name="Comma 30 3 2 2 3 4" xfId="19102" xr:uid="{DD3967FD-554C-4E02-8252-FEBECB5A73B0}"/>
    <cellStyle name="Comma 30 3 2 2 4" xfId="6270" xr:uid="{D9E89209-5A56-4C3E-AC37-57A2F5BAAD86}"/>
    <cellStyle name="Comma 30 3 2 2 4 2" xfId="21680" xr:uid="{52193E3B-54AA-4CA7-8DF4-7A8CBD92ABD6}"/>
    <cellStyle name="Comma 30 3 2 2 5" xfId="11413" xr:uid="{4723181A-B474-4D9E-88F7-79CB43F01486}"/>
    <cellStyle name="Comma 30 3 2 2 5 2" xfId="26823" xr:uid="{681E7BD5-8183-42FA-B381-8AD9687E7278}"/>
    <cellStyle name="Comma 30 3 2 2 6" xfId="16554" xr:uid="{84AD996A-B7BA-4784-8D3B-B840A359B3B6}"/>
    <cellStyle name="Comma 30 3 2 3" xfId="1764" xr:uid="{34DCB528-51A9-48DB-A468-49E74550C716}"/>
    <cellStyle name="Comma 30 3 2 3 2" xfId="4332" xr:uid="{5CFD6094-99A6-4CD5-A5EA-A9FB0674B977}"/>
    <cellStyle name="Comma 30 3 2 3 2 2" xfId="9458" xr:uid="{7E7DA87A-43E2-4563-AF10-DF7CA416D222}"/>
    <cellStyle name="Comma 30 3 2 3 2 2 2" xfId="24868" xr:uid="{31A4C807-78A4-46C6-ABBC-E7C2250198AE}"/>
    <cellStyle name="Comma 30 3 2 3 2 3" xfId="14601" xr:uid="{F92AD76D-2115-4756-8CC5-B16F7E20AEBC}"/>
    <cellStyle name="Comma 30 3 2 3 2 3 2" xfId="30011" xr:uid="{9F4E56D8-B48E-4CEC-BA65-B85ABCE779B1}"/>
    <cellStyle name="Comma 30 3 2 3 2 4" xfId="19742" xr:uid="{4D320A5F-4FDD-41C3-BC61-7D39744FFA6E}"/>
    <cellStyle name="Comma 30 3 2 3 3" xfId="6910" xr:uid="{511D15FE-6E19-4F96-BB29-FB99B0CDE54C}"/>
    <cellStyle name="Comma 30 3 2 3 3 2" xfId="22320" xr:uid="{9CB72882-21FC-405F-9C69-B08A88A5D06B}"/>
    <cellStyle name="Comma 30 3 2 3 4" xfId="12053" xr:uid="{4890E089-E655-4F62-8E90-BCF0206D69EE}"/>
    <cellStyle name="Comma 30 3 2 3 4 2" xfId="27463" xr:uid="{7A575D03-2498-4C53-8519-F0DAA73E52A6}"/>
    <cellStyle name="Comma 30 3 2 3 5" xfId="17194" xr:uid="{A060F217-C4FC-4A60-8966-D210FF9DA179}"/>
    <cellStyle name="Comma 30 3 2 4" xfId="3081" xr:uid="{3FD9D488-5813-4E4C-BEC0-C593973D376C}"/>
    <cellStyle name="Comma 30 3 2 4 2" xfId="8207" xr:uid="{A1E414AB-B804-4E4B-B5E9-7EA6A60A0291}"/>
    <cellStyle name="Comma 30 3 2 4 2 2" xfId="23617" xr:uid="{E6FFDD4B-4A7C-49E4-BAEA-801E9BFAAA48}"/>
    <cellStyle name="Comma 30 3 2 4 3" xfId="13350" xr:uid="{1F57D325-546B-4139-998B-BC2A0877E451}"/>
    <cellStyle name="Comma 30 3 2 4 3 2" xfId="28760" xr:uid="{419842B7-CA88-4553-B6C0-A68CD33E228C}"/>
    <cellStyle name="Comma 30 3 2 4 4" xfId="18491" xr:uid="{5A0C235A-E074-4C02-AA65-6AF6B724D0B9}"/>
    <cellStyle name="Comma 30 3 2 5" xfId="5659" xr:uid="{98844FA3-AC00-48BD-B53E-AA2887F5A22E}"/>
    <cellStyle name="Comma 30 3 2 5 2" xfId="21069" xr:uid="{E334BB1D-F8B1-40A6-B1AF-3985D206B424}"/>
    <cellStyle name="Comma 30 3 2 6" xfId="10802" xr:uid="{1B967B8F-935F-4CCB-A03A-36A8D549CEC5}"/>
    <cellStyle name="Comma 30 3 2 6 2" xfId="26212" xr:uid="{CBC4A04B-6062-4B42-949E-62EAAAED396C}"/>
    <cellStyle name="Comma 30 3 2 7" xfId="15943" xr:uid="{57EB9C5B-E652-4CC2-B333-61FFFE247F39}"/>
    <cellStyle name="Comma 30 3 3" xfId="828" xr:uid="{D3145BB6-FD24-451C-92FF-79057B132141}"/>
    <cellStyle name="Comma 30 3 3 2" xfId="2080" xr:uid="{502964F6-AB1F-4D5D-8EBD-CC17CCFA43E0}"/>
    <cellStyle name="Comma 30 3 3 2 2" xfId="4648" xr:uid="{9B4DE5BE-6FE2-463E-A69E-9191784D24C8}"/>
    <cellStyle name="Comma 30 3 3 2 2 2" xfId="9774" xr:uid="{9C3F0EC7-AC64-4677-A399-1F298B99958D}"/>
    <cellStyle name="Comma 30 3 3 2 2 2 2" xfId="25184" xr:uid="{3CEAEE85-403A-4C76-9B38-43914893C7BE}"/>
    <cellStyle name="Comma 30 3 3 2 2 3" xfId="14917" xr:uid="{601F03D0-AC0F-4336-851F-AFD8933D27C6}"/>
    <cellStyle name="Comma 30 3 3 2 2 3 2" xfId="30327" xr:uid="{F1F2D6D7-EDC1-438A-BCC4-48CD1B05A5F8}"/>
    <cellStyle name="Comma 30 3 3 2 2 4" xfId="20058" xr:uid="{6FC5564A-33A9-425B-8988-8B62C4579C5F}"/>
    <cellStyle name="Comma 30 3 3 2 3" xfId="7226" xr:uid="{5B8BA923-4F27-4F21-B0A9-60FFBE48F545}"/>
    <cellStyle name="Comma 30 3 3 2 3 2" xfId="22636" xr:uid="{94D8DCC6-0687-4F14-8DEE-43127646129E}"/>
    <cellStyle name="Comma 30 3 3 2 4" xfId="12369" xr:uid="{6FD0BC3F-5D17-4052-A963-2D945826511C}"/>
    <cellStyle name="Comma 30 3 3 2 4 2" xfId="27779" xr:uid="{D72FBAC6-F1F1-4D66-B1E3-5B7D974B4B58}"/>
    <cellStyle name="Comma 30 3 3 2 5" xfId="17510" xr:uid="{A91EFE1D-8788-4042-A1AE-2B56927B4A1D}"/>
    <cellStyle name="Comma 30 3 3 3" xfId="3397" xr:uid="{F1476CB5-51F9-45CC-B53C-BEBDE641086A}"/>
    <cellStyle name="Comma 30 3 3 3 2" xfId="8523" xr:uid="{CEA3C1EA-0C87-4628-A26F-E2F7C03C6EBC}"/>
    <cellStyle name="Comma 30 3 3 3 2 2" xfId="23933" xr:uid="{1EF27959-5EC8-4670-946B-C45970781673}"/>
    <cellStyle name="Comma 30 3 3 3 3" xfId="13666" xr:uid="{2FD391D8-0360-4F90-BE08-644C384D483C}"/>
    <cellStyle name="Comma 30 3 3 3 3 2" xfId="29076" xr:uid="{4EEB3958-49D5-48DF-A563-1DB0AF90A3DC}"/>
    <cellStyle name="Comma 30 3 3 3 4" xfId="18807" xr:uid="{70039B2D-4C8D-4A56-A061-9711F60C2A4A}"/>
    <cellStyle name="Comma 30 3 3 4" xfId="5975" xr:uid="{BBBF309A-D20A-4168-B852-390BEF1A0BC5}"/>
    <cellStyle name="Comma 30 3 3 4 2" xfId="21385" xr:uid="{AE3B4F22-DBA8-4F3C-999C-82740513B13D}"/>
    <cellStyle name="Comma 30 3 3 5" xfId="11118" xr:uid="{7C93A70B-CC49-4807-885D-AE2ED8ECD32A}"/>
    <cellStyle name="Comma 30 3 3 5 2" xfId="26528" xr:uid="{958C1BAC-A72A-4FF9-8612-623FA015F160}"/>
    <cellStyle name="Comma 30 3 3 6" xfId="16259" xr:uid="{570BF7BF-DD22-4083-8EB3-2000232896EE}"/>
    <cellStyle name="Comma 30 3 4" xfId="1469" xr:uid="{FC088BDA-7379-4584-A2CA-B31474081787}"/>
    <cellStyle name="Comma 30 3 4 2" xfId="4037" xr:uid="{998D0622-A17A-49A6-AD51-742E7C078B7F}"/>
    <cellStyle name="Comma 30 3 4 2 2" xfId="9163" xr:uid="{929CA8F0-A97E-4694-AF68-8CCD8CF2B65E}"/>
    <cellStyle name="Comma 30 3 4 2 2 2" xfId="24573" xr:uid="{C54F2B93-CD75-465D-B23C-6D25CA2EAB24}"/>
    <cellStyle name="Comma 30 3 4 2 3" xfId="14306" xr:uid="{72E72DD7-7E34-43DC-A65F-89B274DD77FF}"/>
    <cellStyle name="Comma 30 3 4 2 3 2" xfId="29716" xr:uid="{6AEF6E33-71CB-4E4B-A524-3318624D4CC9}"/>
    <cellStyle name="Comma 30 3 4 2 4" xfId="19447" xr:uid="{52655A9C-6235-4339-A562-507CF51B9955}"/>
    <cellStyle name="Comma 30 3 4 3" xfId="6615" xr:uid="{CFB0ABB2-37DA-46D7-9F24-2D054E360DF8}"/>
    <cellStyle name="Comma 30 3 4 3 2" xfId="22025" xr:uid="{EFE76D76-2FE4-4674-BDD1-02E5CDDAD731}"/>
    <cellStyle name="Comma 30 3 4 4" xfId="11758" xr:uid="{56267960-4E78-4DB1-BF8C-7FC81ABFB1FC}"/>
    <cellStyle name="Comma 30 3 4 4 2" xfId="27168" xr:uid="{03C16DDF-631B-4B45-96E6-8C03A929B7C0}"/>
    <cellStyle name="Comma 30 3 4 5" xfId="16899" xr:uid="{7C488F59-B1F0-4D16-9312-935175E357BE}"/>
    <cellStyle name="Comma 30 3 5" xfId="2786" xr:uid="{0919EB42-B2C8-44AC-BED3-767573338461}"/>
    <cellStyle name="Comma 30 3 5 2" xfId="7912" xr:uid="{CAE591C2-E11D-4886-882F-B0FDA0441AC4}"/>
    <cellStyle name="Comma 30 3 5 2 2" xfId="23322" xr:uid="{CC5098AA-5CD3-4F0B-8DD2-320F2AE62723}"/>
    <cellStyle name="Comma 30 3 5 3" xfId="13055" xr:uid="{98B34C21-5877-4BE4-81B4-27F6E7FB8285}"/>
    <cellStyle name="Comma 30 3 5 3 2" xfId="28465" xr:uid="{FCA1E066-32B7-4119-B6F3-F320F9166383}"/>
    <cellStyle name="Comma 30 3 5 4" xfId="18196" xr:uid="{ACFBCE2A-4491-415A-A91F-98844D07FF00}"/>
    <cellStyle name="Comma 30 3 6" xfId="5364" xr:uid="{972B0BEE-D939-4CF0-B59A-04866D15812F}"/>
    <cellStyle name="Comma 30 3 6 2" xfId="20774" xr:uid="{69CF706D-969E-4B7F-B7D1-CBAE7AF37DF0}"/>
    <cellStyle name="Comma 30 3 7" xfId="10507" xr:uid="{EB69906F-BD2F-40F8-BA7C-F3896D9D05E6}"/>
    <cellStyle name="Comma 30 3 7 2" xfId="25917" xr:uid="{D524DC80-115C-4130-8F17-A790CD1CC594}"/>
    <cellStyle name="Comma 30 3 8" xfId="15648" xr:uid="{C88AF96C-F144-4A60-95A3-1A501209FEA3}"/>
    <cellStyle name="Comma 30 4" xfId="369" xr:uid="{5FBDDF78-92A5-4D34-8481-6B19C33C66F4}"/>
    <cellStyle name="Comma 30 4 2" xfId="981" xr:uid="{E338CEF0-7389-4738-BF24-E277AB49E041}"/>
    <cellStyle name="Comma 30 4 2 2" xfId="2233" xr:uid="{CA2354E7-A0A8-45C7-BF4F-D3B4D73481E0}"/>
    <cellStyle name="Comma 30 4 2 2 2" xfId="4801" xr:uid="{21A5FCD8-B1E0-4540-865C-E11B196E2B7B}"/>
    <cellStyle name="Comma 30 4 2 2 2 2" xfId="9927" xr:uid="{A8860F27-0D75-4189-85EF-06F4AE7E89E6}"/>
    <cellStyle name="Comma 30 4 2 2 2 2 2" xfId="25337" xr:uid="{799B4019-CE89-4459-AF80-60E91D695D6C}"/>
    <cellStyle name="Comma 30 4 2 2 2 3" xfId="15070" xr:uid="{30858DEA-626C-4963-B65E-5100213A7E70}"/>
    <cellStyle name="Comma 30 4 2 2 2 3 2" xfId="30480" xr:uid="{64FE622C-0A85-425A-9DA0-49E7C8A737FA}"/>
    <cellStyle name="Comma 30 4 2 2 2 4" xfId="20211" xr:uid="{5D5576D0-1D16-4ED2-990F-54F02260599E}"/>
    <cellStyle name="Comma 30 4 2 2 3" xfId="7379" xr:uid="{EE5090B2-4302-4402-BB63-F77C13D108AF}"/>
    <cellStyle name="Comma 30 4 2 2 3 2" xfId="22789" xr:uid="{1DA38D46-5D8A-41D9-BAC4-36E092996000}"/>
    <cellStyle name="Comma 30 4 2 2 4" xfId="12522" xr:uid="{33D7DB77-3FBB-4022-ACB7-591939753ED0}"/>
    <cellStyle name="Comma 30 4 2 2 4 2" xfId="27932" xr:uid="{DD6BCA59-40BD-4E3E-B27D-125E213471BF}"/>
    <cellStyle name="Comma 30 4 2 2 5" xfId="17663" xr:uid="{58737B58-3B2E-48D3-9783-42FEC220A325}"/>
    <cellStyle name="Comma 30 4 2 3" xfId="3550" xr:uid="{E19A2358-65A9-4C09-86E2-956B28B87289}"/>
    <cellStyle name="Comma 30 4 2 3 2" xfId="8676" xr:uid="{3ED7630F-B2A0-49FA-9ED3-CE9292F4DE9E}"/>
    <cellStyle name="Comma 30 4 2 3 2 2" xfId="24086" xr:uid="{78FA8BE8-9E3C-4B63-9B11-886ADB23467C}"/>
    <cellStyle name="Comma 30 4 2 3 3" xfId="13819" xr:uid="{AED96A4D-527B-44DC-A642-59C718E34988}"/>
    <cellStyle name="Comma 30 4 2 3 3 2" xfId="29229" xr:uid="{3E6EDE10-EAE9-4B62-8009-94B88D92A6AE}"/>
    <cellStyle name="Comma 30 4 2 3 4" xfId="18960" xr:uid="{9DA09D04-3D51-4EF8-A286-C513D786B064}"/>
    <cellStyle name="Comma 30 4 2 4" xfId="6128" xr:uid="{D0242A93-AE6B-4849-BCDD-CA696A39F30C}"/>
    <cellStyle name="Comma 30 4 2 4 2" xfId="21538" xr:uid="{DD7E72AA-F222-4124-8045-06A166180719}"/>
    <cellStyle name="Comma 30 4 2 5" xfId="11271" xr:uid="{98EFF127-732D-4AF9-A92F-E5A9E64265DD}"/>
    <cellStyle name="Comma 30 4 2 5 2" xfId="26681" xr:uid="{736D0C47-D006-4797-8D92-1EFC76C37462}"/>
    <cellStyle name="Comma 30 4 2 6" xfId="16412" xr:uid="{C48300B1-7ABB-4F02-8AAF-A0234AF45E03}"/>
    <cellStyle name="Comma 30 4 3" xfId="1622" xr:uid="{7B08D2BB-0E11-4F77-A0E6-D7E915771D9B}"/>
    <cellStyle name="Comma 30 4 3 2" xfId="4190" xr:uid="{1E787972-2902-45E3-9FA6-3FB3C7B9AB21}"/>
    <cellStyle name="Comma 30 4 3 2 2" xfId="9316" xr:uid="{857FCF0C-23C6-4A35-922E-40A1E8D79C6C}"/>
    <cellStyle name="Comma 30 4 3 2 2 2" xfId="24726" xr:uid="{D8F4F174-E469-4760-9F56-FF651C1A533F}"/>
    <cellStyle name="Comma 30 4 3 2 3" xfId="14459" xr:uid="{A3538015-A5B0-45DE-AD23-5CD9560377FE}"/>
    <cellStyle name="Comma 30 4 3 2 3 2" xfId="29869" xr:uid="{BB5ABCCA-6706-4343-A057-5D8E4E95EE4C}"/>
    <cellStyle name="Comma 30 4 3 2 4" xfId="19600" xr:uid="{25E1DC0A-20EA-4980-BD74-8405D15AD8B8}"/>
    <cellStyle name="Comma 30 4 3 3" xfId="6768" xr:uid="{FC7C3542-7CBB-42D2-8793-8BCE81CB0DFA}"/>
    <cellStyle name="Comma 30 4 3 3 2" xfId="22178" xr:uid="{870009CB-0BA4-43F6-B93A-92BF237B7497}"/>
    <cellStyle name="Comma 30 4 3 4" xfId="11911" xr:uid="{BC122DDC-5ABE-40F7-8FC9-3E926AB7E75B}"/>
    <cellStyle name="Comma 30 4 3 4 2" xfId="27321" xr:uid="{5933D33B-62E4-4F9A-A734-94B8C09983D3}"/>
    <cellStyle name="Comma 30 4 3 5" xfId="17052" xr:uid="{7CC6CA9C-9DD4-4DE8-9F53-1260447025C2}"/>
    <cellStyle name="Comma 30 4 4" xfId="2939" xr:uid="{3CB57AC8-7496-4727-A107-8D76A196F9B5}"/>
    <cellStyle name="Comma 30 4 4 2" xfId="8065" xr:uid="{4E1429F8-D7D8-47A2-85EF-ED48B480066A}"/>
    <cellStyle name="Comma 30 4 4 2 2" xfId="23475" xr:uid="{4F64236F-E500-45AF-B1C0-26E682C7A0CB}"/>
    <cellStyle name="Comma 30 4 4 3" xfId="13208" xr:uid="{C2444466-F843-482F-BE91-67C1630A1B0B}"/>
    <cellStyle name="Comma 30 4 4 3 2" xfId="28618" xr:uid="{7777297B-9B55-4F1D-8211-7F8081586B78}"/>
    <cellStyle name="Comma 30 4 4 4" xfId="18349" xr:uid="{C2FDC14D-6FC0-4A4E-8740-F6D03EDE65ED}"/>
    <cellStyle name="Comma 30 4 5" xfId="5517" xr:uid="{D25769F1-CF48-489D-A887-96FADB1EE812}"/>
    <cellStyle name="Comma 30 4 5 2" xfId="20927" xr:uid="{AF7785D9-F51B-42CC-BC08-EC1B70C342D1}"/>
    <cellStyle name="Comma 30 4 6" xfId="10660" xr:uid="{8547464F-F159-454A-9CBA-B1E9D17766FE}"/>
    <cellStyle name="Comma 30 4 6 2" xfId="26070" xr:uid="{655FEE7F-BCA7-4E43-B80F-441649759AEB}"/>
    <cellStyle name="Comma 30 4 7" xfId="15801" xr:uid="{4AAE7C2C-8731-461B-9754-B4DAB1BB4364}"/>
    <cellStyle name="Comma 30 5" xfId="686" xr:uid="{E816784B-397D-4BE8-9968-5EFCE86D6DB8}"/>
    <cellStyle name="Comma 30 5 2" xfId="1938" xr:uid="{07FAE642-A631-44C5-9339-2A46542F02ED}"/>
    <cellStyle name="Comma 30 5 2 2" xfId="4506" xr:uid="{BBD24F82-B606-4C3B-8327-5C3B1FC8FC85}"/>
    <cellStyle name="Comma 30 5 2 2 2" xfId="9632" xr:uid="{FC3929CD-46D0-4B5B-918E-CE1F45260CC9}"/>
    <cellStyle name="Comma 30 5 2 2 2 2" xfId="25042" xr:uid="{45630804-18A0-4774-8BD7-A1C0A831E414}"/>
    <cellStyle name="Comma 30 5 2 2 3" xfId="14775" xr:uid="{AB4E0B85-85FF-4C00-A9E3-7093C6A78796}"/>
    <cellStyle name="Comma 30 5 2 2 3 2" xfId="30185" xr:uid="{CBB72E24-73CE-49A2-8D6A-02F2D508E7F0}"/>
    <cellStyle name="Comma 30 5 2 2 4" xfId="19916" xr:uid="{FAAADA81-C080-4AB2-BE3D-51DE1D6CFBE5}"/>
    <cellStyle name="Comma 30 5 2 3" xfId="7084" xr:uid="{565C97F5-2500-441F-A39B-7719F769B7E3}"/>
    <cellStyle name="Comma 30 5 2 3 2" xfId="22494" xr:uid="{BF39EC68-57D9-4DFD-8B30-99F0F5818697}"/>
    <cellStyle name="Comma 30 5 2 4" xfId="12227" xr:uid="{DB3CE1DC-F563-4292-A9F3-FBE7331CC2AD}"/>
    <cellStyle name="Comma 30 5 2 4 2" xfId="27637" xr:uid="{721C5396-04B5-4876-AC56-E958C7B02ED7}"/>
    <cellStyle name="Comma 30 5 2 5" xfId="17368" xr:uid="{3A3FF36D-D3B8-4E1A-BAB7-3C360A4416B4}"/>
    <cellStyle name="Comma 30 5 3" xfId="3255" xr:uid="{7A13BF45-CF73-4910-985F-37D2594CF089}"/>
    <cellStyle name="Comma 30 5 3 2" xfId="8381" xr:uid="{A7FD9F45-0A7D-454A-B90F-AA8049C0AF66}"/>
    <cellStyle name="Comma 30 5 3 2 2" xfId="23791" xr:uid="{B2831825-84BF-411F-A23D-E505B2A6F323}"/>
    <cellStyle name="Comma 30 5 3 3" xfId="13524" xr:uid="{00D802C4-9014-44D3-8018-659F1E03FD1E}"/>
    <cellStyle name="Comma 30 5 3 3 2" xfId="28934" xr:uid="{13D281BE-6819-4CBD-ADD9-1F73B4646564}"/>
    <cellStyle name="Comma 30 5 3 4" xfId="18665" xr:uid="{0FCC3CA0-CB1F-464A-958B-0C09615EDA36}"/>
    <cellStyle name="Comma 30 5 4" xfId="5833" xr:uid="{48A5109D-E569-44D8-A595-E83E3C5CCF55}"/>
    <cellStyle name="Comma 30 5 4 2" xfId="21243" xr:uid="{C70B9E30-DE73-469A-A81A-7FC2F9CADEA8}"/>
    <cellStyle name="Comma 30 5 5" xfId="10976" xr:uid="{831EEE25-0646-4212-B954-A6B1F72AC243}"/>
    <cellStyle name="Comma 30 5 5 2" xfId="26386" xr:uid="{E1A02E6B-6FEF-4AD6-B91E-D441947758B1}"/>
    <cellStyle name="Comma 30 5 6" xfId="16117" xr:uid="{67A1D6FA-C2DF-4CD5-9AD5-9DB86FFFA605}"/>
    <cellStyle name="Comma 30 6" xfId="1327" xr:uid="{2956D6E5-EA2C-44B2-BF60-C87DD5EDA937}"/>
    <cellStyle name="Comma 30 6 2" xfId="3895" xr:uid="{5891FB7C-20C2-4AEF-A933-57DEC815622A}"/>
    <cellStyle name="Comma 30 6 2 2" xfId="9021" xr:uid="{E1DF0668-72F8-4E77-9BF2-A92FA25DC253}"/>
    <cellStyle name="Comma 30 6 2 2 2" xfId="24431" xr:uid="{A3991DED-61C2-4BF3-B113-315673507E3E}"/>
    <cellStyle name="Comma 30 6 2 3" xfId="14164" xr:uid="{BC237C98-A0D9-491C-86BE-09845A874A33}"/>
    <cellStyle name="Comma 30 6 2 3 2" xfId="29574" xr:uid="{9011CD70-8F6C-4364-AF46-716FA767BD33}"/>
    <cellStyle name="Comma 30 6 2 4" xfId="19305" xr:uid="{5C09AA5E-3686-49EF-9677-157D0412B48A}"/>
    <cellStyle name="Comma 30 6 3" xfId="6473" xr:uid="{63A43C9F-9536-48F4-B5C2-AC0CDEEE837B}"/>
    <cellStyle name="Comma 30 6 3 2" xfId="21883" xr:uid="{504D43FC-8E89-4203-828E-B3A0CCEA7FAB}"/>
    <cellStyle name="Comma 30 6 4" xfId="11616" xr:uid="{D9283093-5AAD-4973-9967-8CB0836BC61B}"/>
    <cellStyle name="Comma 30 6 4 2" xfId="27026" xr:uid="{57B84755-B2B6-495F-BBBD-13A311A9FDC8}"/>
    <cellStyle name="Comma 30 6 5" xfId="16757" xr:uid="{3D3972A4-70DD-40D8-A3E8-2F34E915F822}"/>
    <cellStyle name="Comma 30 7" xfId="2645" xr:uid="{49FC03D8-C198-44D5-9872-49513D8856A1}"/>
    <cellStyle name="Comma 30 7 2" xfId="7771" xr:uid="{0CB5EB05-7FBA-4B05-BE6C-6615432407CF}"/>
    <cellStyle name="Comma 30 7 2 2" xfId="23181" xr:uid="{8EE0A912-6C7B-4797-8695-9126740C8BC4}"/>
    <cellStyle name="Comma 30 7 3" xfId="12914" xr:uid="{8C0581FB-2E3F-480C-81F9-BE294DCFF9F6}"/>
    <cellStyle name="Comma 30 7 3 2" xfId="28324" xr:uid="{41956F89-7E58-45B2-A91E-7934B37C6BC6}"/>
    <cellStyle name="Comma 30 7 4" xfId="18055" xr:uid="{845E5F58-B30D-42F2-A2A3-6850F03A94E0}"/>
    <cellStyle name="Comma 30 8" xfId="5223" xr:uid="{F9E50C3F-9647-44E2-A4D7-0FE850592154}"/>
    <cellStyle name="Comma 30 8 2" xfId="20633" xr:uid="{1FB05F5C-BBB2-40FB-8AE1-6D6AD9D114F7}"/>
    <cellStyle name="Comma 30 9" xfId="10366" xr:uid="{7682B3D2-5E39-49CC-B4C7-2709519EA7CA}"/>
    <cellStyle name="Comma 30 9 2" xfId="25776" xr:uid="{00011CF0-B200-4981-AC77-F5006D0AED95}"/>
    <cellStyle name="Comma 31" xfId="66" xr:uid="{1FA83441-1F9E-452D-B3E7-EB04D182F245}"/>
    <cellStyle name="Comma 31 10" xfId="15508" xr:uid="{847EA1E2-D38A-4176-8C25-A83CEE5488DD}"/>
    <cellStyle name="Comma 31 2" xfId="145" xr:uid="{0DB787C0-5A0F-4C53-BA83-E5D70B927E32}"/>
    <cellStyle name="Comma 31 2 2" xfId="288" xr:uid="{488E2DF8-1D4A-4644-805C-DD6B9FA2E390}"/>
    <cellStyle name="Comma 31 2 2 2" xfId="584" xr:uid="{75280311-5BD7-4D71-99C7-AB972F6A7E6E}"/>
    <cellStyle name="Comma 31 2 2 2 2" xfId="1196" xr:uid="{92BD9D8C-C742-4964-9EC6-9F116169A12B}"/>
    <cellStyle name="Comma 31 2 2 2 2 2" xfId="2448" xr:uid="{50C2286F-5B41-43B3-9D2B-16B0449B6A3B}"/>
    <cellStyle name="Comma 31 2 2 2 2 2 2" xfId="5016" xr:uid="{CF3641FF-99C5-4678-B8BE-664666042D38}"/>
    <cellStyle name="Comma 31 2 2 2 2 2 2 2" xfId="10142" xr:uid="{963DCD60-85D5-4834-A0DD-17A83A28BB1E}"/>
    <cellStyle name="Comma 31 2 2 2 2 2 2 2 2" xfId="25552" xr:uid="{6B5D9568-C550-444C-B780-5E2F1C8F2A77}"/>
    <cellStyle name="Comma 31 2 2 2 2 2 2 3" xfId="15285" xr:uid="{2CBA3071-31F1-4508-8CDD-25135F6CD102}"/>
    <cellStyle name="Comma 31 2 2 2 2 2 2 3 2" xfId="30695" xr:uid="{B4D6FE5B-8DE1-4DAD-8F4A-146DBE0E2930}"/>
    <cellStyle name="Comma 31 2 2 2 2 2 2 4" xfId="20426" xr:uid="{B978E216-4E43-4FE8-A3A4-4BADB1B8998A}"/>
    <cellStyle name="Comma 31 2 2 2 2 2 3" xfId="7594" xr:uid="{ED28439C-DA57-45E6-A197-55D0DD59FF83}"/>
    <cellStyle name="Comma 31 2 2 2 2 2 3 2" xfId="23004" xr:uid="{9EE6D659-3AD3-48BC-9695-3AE9E16C9AAB}"/>
    <cellStyle name="Comma 31 2 2 2 2 2 4" xfId="12737" xr:uid="{0241F50E-3CCA-484F-91AC-B45FC19FBE05}"/>
    <cellStyle name="Comma 31 2 2 2 2 2 4 2" xfId="28147" xr:uid="{16E504D2-80FB-43DB-B69E-72B205C735E7}"/>
    <cellStyle name="Comma 31 2 2 2 2 2 5" xfId="17878" xr:uid="{315BCC2A-5DAA-4D82-BDD2-DA69891F99AE}"/>
    <cellStyle name="Comma 31 2 2 2 2 3" xfId="3765" xr:uid="{EB70D88B-D911-4414-90F0-C52BB150F148}"/>
    <cellStyle name="Comma 31 2 2 2 2 3 2" xfId="8891" xr:uid="{1263B2B3-4078-4191-9B38-3652E2F876E8}"/>
    <cellStyle name="Comma 31 2 2 2 2 3 2 2" xfId="24301" xr:uid="{DE7371A6-D0F2-4862-A662-7C10787CD4CF}"/>
    <cellStyle name="Comma 31 2 2 2 2 3 3" xfId="14034" xr:uid="{E7642FB1-2E84-42A5-B1A9-2A3E0A974A36}"/>
    <cellStyle name="Comma 31 2 2 2 2 3 3 2" xfId="29444" xr:uid="{E04A9817-7D2A-45F5-8FA2-304549702AEA}"/>
    <cellStyle name="Comma 31 2 2 2 2 3 4" xfId="19175" xr:uid="{DD2139D7-43EF-4A1E-A6D7-E242123432E9}"/>
    <cellStyle name="Comma 31 2 2 2 2 4" xfId="6343" xr:uid="{3CE52502-0432-4D60-8027-18AA51E12255}"/>
    <cellStyle name="Comma 31 2 2 2 2 4 2" xfId="21753" xr:uid="{8C654131-A86F-488E-BE3F-430592C8777E}"/>
    <cellStyle name="Comma 31 2 2 2 2 5" xfId="11486" xr:uid="{1763F34C-CE38-434C-AB07-FF17B9458F44}"/>
    <cellStyle name="Comma 31 2 2 2 2 5 2" xfId="26896" xr:uid="{4E4F9AF4-A9C1-496F-AE28-DDA96A291C8E}"/>
    <cellStyle name="Comma 31 2 2 2 2 6" xfId="16627" xr:uid="{3A3E8E8A-4E3E-4B85-9BF2-1708E66360EE}"/>
    <cellStyle name="Comma 31 2 2 2 3" xfId="1837" xr:uid="{3F112B09-21E9-46A8-A3A5-8BA938A76F52}"/>
    <cellStyle name="Comma 31 2 2 2 3 2" xfId="4405" xr:uid="{995959E4-AF63-4887-AA56-311D10FE0F9B}"/>
    <cellStyle name="Comma 31 2 2 2 3 2 2" xfId="9531" xr:uid="{0FEFFBBB-A97C-4DE5-9911-869FB537D88E}"/>
    <cellStyle name="Comma 31 2 2 2 3 2 2 2" xfId="24941" xr:uid="{D8E8F160-F0F9-4A02-B5EF-F9904D8D5070}"/>
    <cellStyle name="Comma 31 2 2 2 3 2 3" xfId="14674" xr:uid="{E5950FB6-5B57-4D5B-9749-8A76BF4EC5D1}"/>
    <cellStyle name="Comma 31 2 2 2 3 2 3 2" xfId="30084" xr:uid="{7E181DDC-8281-41F9-9624-C9BF03C25376}"/>
    <cellStyle name="Comma 31 2 2 2 3 2 4" xfId="19815" xr:uid="{057AB900-E8AA-4FE9-BEF0-98202D7D870C}"/>
    <cellStyle name="Comma 31 2 2 2 3 3" xfId="6983" xr:uid="{3DB43500-9255-4C51-A3FE-54F8DCDCEC1D}"/>
    <cellStyle name="Comma 31 2 2 2 3 3 2" xfId="22393" xr:uid="{F53418D3-8264-4633-A32F-7E060D26E118}"/>
    <cellStyle name="Comma 31 2 2 2 3 4" xfId="12126" xr:uid="{00798FAE-4BA0-44A6-A9E8-994B00941B43}"/>
    <cellStyle name="Comma 31 2 2 2 3 4 2" xfId="27536" xr:uid="{4B296380-07D3-4062-B749-44B5802A6622}"/>
    <cellStyle name="Comma 31 2 2 2 3 5" xfId="17267" xr:uid="{8016E877-CCE6-439E-85C0-F9FBB645829E}"/>
    <cellStyle name="Comma 31 2 2 2 4" xfId="3154" xr:uid="{41027CE2-B5A6-47B9-9960-77CAB9D301A4}"/>
    <cellStyle name="Comma 31 2 2 2 4 2" xfId="8280" xr:uid="{DD32782D-67B6-4E87-A058-571731261AFA}"/>
    <cellStyle name="Comma 31 2 2 2 4 2 2" xfId="23690" xr:uid="{E356B71A-1BC9-4D1E-92F0-C67535F2F245}"/>
    <cellStyle name="Comma 31 2 2 2 4 3" xfId="13423" xr:uid="{7DEC4B83-AAFC-4CBE-A768-AB61243913B7}"/>
    <cellStyle name="Comma 31 2 2 2 4 3 2" xfId="28833" xr:uid="{8032A970-0D59-40CE-8705-4FF0812D95A7}"/>
    <cellStyle name="Comma 31 2 2 2 4 4" xfId="18564" xr:uid="{44F6C823-57C5-472E-A921-A6C598D7CE41}"/>
    <cellStyle name="Comma 31 2 2 2 5" xfId="5732" xr:uid="{11999C32-FFBC-4B60-8593-1838067F4D61}"/>
    <cellStyle name="Comma 31 2 2 2 5 2" xfId="21142" xr:uid="{C4809736-623C-472F-8487-14366745F928}"/>
    <cellStyle name="Comma 31 2 2 2 6" xfId="10875" xr:uid="{D1F381BC-DA19-494C-A8E2-2F34CE2C9083}"/>
    <cellStyle name="Comma 31 2 2 2 6 2" xfId="26285" xr:uid="{D43DA022-21F0-4ABA-882D-582466256011}"/>
    <cellStyle name="Comma 31 2 2 2 7" xfId="16016" xr:uid="{73FEA15E-C727-43EB-938D-5554E998BA4A}"/>
    <cellStyle name="Comma 31 2 2 3" xfId="901" xr:uid="{64A683DF-F9F0-4013-9AC3-C0C351E61E7F}"/>
    <cellStyle name="Comma 31 2 2 3 2" xfId="2153" xr:uid="{BF831BF1-16C4-4ACB-B3D0-0E3A467BBD01}"/>
    <cellStyle name="Comma 31 2 2 3 2 2" xfId="4721" xr:uid="{16F455F9-976A-4702-9850-F445C52CC766}"/>
    <cellStyle name="Comma 31 2 2 3 2 2 2" xfId="9847" xr:uid="{0CD04105-2222-4B56-B199-ABB2031FCD0D}"/>
    <cellStyle name="Comma 31 2 2 3 2 2 2 2" xfId="25257" xr:uid="{386DCFFB-224B-48D4-8D4B-A34EAA1ADC6A}"/>
    <cellStyle name="Comma 31 2 2 3 2 2 3" xfId="14990" xr:uid="{E0984963-6644-4D74-8A46-7A0626938D41}"/>
    <cellStyle name="Comma 31 2 2 3 2 2 3 2" xfId="30400" xr:uid="{CE40297F-FB8D-4826-9980-2EAC599B95F6}"/>
    <cellStyle name="Comma 31 2 2 3 2 2 4" xfId="20131" xr:uid="{1C3E09FE-3107-41E6-BDB4-B6FCCCA5EC74}"/>
    <cellStyle name="Comma 31 2 2 3 2 3" xfId="7299" xr:uid="{011DD466-1447-4CF3-A71E-CED3B282126F}"/>
    <cellStyle name="Comma 31 2 2 3 2 3 2" xfId="22709" xr:uid="{B767DAFD-83EF-4665-81E9-D42E129F1AA0}"/>
    <cellStyle name="Comma 31 2 2 3 2 4" xfId="12442" xr:uid="{D7910C63-90F4-4D9F-B63B-70197972CE2E}"/>
    <cellStyle name="Comma 31 2 2 3 2 4 2" xfId="27852" xr:uid="{7C491A24-A3E9-413D-BCC7-69B6A2A07B39}"/>
    <cellStyle name="Comma 31 2 2 3 2 5" xfId="17583" xr:uid="{F085CF61-762F-46C6-BFFE-448FD9985CC3}"/>
    <cellStyle name="Comma 31 2 2 3 3" xfId="3470" xr:uid="{CE1A9057-FFDB-4D43-8AF3-FEECA1A59102}"/>
    <cellStyle name="Comma 31 2 2 3 3 2" xfId="8596" xr:uid="{19FD7D53-E3B7-4DD4-A97D-02B542712814}"/>
    <cellStyle name="Comma 31 2 2 3 3 2 2" xfId="24006" xr:uid="{C5058ED9-25A6-4D50-9C0B-CF6513DF71AD}"/>
    <cellStyle name="Comma 31 2 2 3 3 3" xfId="13739" xr:uid="{FB025640-2B30-4EE6-89C4-88E54ADFCEC5}"/>
    <cellStyle name="Comma 31 2 2 3 3 3 2" xfId="29149" xr:uid="{FEB6C3B8-0E52-49F1-AD99-3014E9D94583}"/>
    <cellStyle name="Comma 31 2 2 3 3 4" xfId="18880" xr:uid="{1F1E7BA7-B47A-4AB0-8087-DBA0A3FD648E}"/>
    <cellStyle name="Comma 31 2 2 3 4" xfId="6048" xr:uid="{3D5ECF82-58F8-4090-99CA-03A21E34D36F}"/>
    <cellStyle name="Comma 31 2 2 3 4 2" xfId="21458" xr:uid="{358FAC2C-48E0-4606-B1F6-233E20A1ECFA}"/>
    <cellStyle name="Comma 31 2 2 3 5" xfId="11191" xr:uid="{174786C8-D412-4787-8474-8D776E26334F}"/>
    <cellStyle name="Comma 31 2 2 3 5 2" xfId="26601" xr:uid="{599BED86-EB89-416C-BA01-F5C03BF65C28}"/>
    <cellStyle name="Comma 31 2 2 3 6" xfId="16332" xr:uid="{B85B7FD9-2317-49E6-9F2C-7DC7EC2A19FE}"/>
    <cellStyle name="Comma 31 2 2 4" xfId="1542" xr:uid="{03B3DF86-CED8-45D4-8DC4-AAA57F1299F3}"/>
    <cellStyle name="Comma 31 2 2 4 2" xfId="4110" xr:uid="{8CF6A691-B869-46A2-8F1B-2525F633F056}"/>
    <cellStyle name="Comma 31 2 2 4 2 2" xfId="9236" xr:uid="{8A23B65F-C4EF-49E8-B7CA-64A06B4D6CBC}"/>
    <cellStyle name="Comma 31 2 2 4 2 2 2" xfId="24646" xr:uid="{3C05BF90-DD4D-464C-8546-219E96DD18ED}"/>
    <cellStyle name="Comma 31 2 2 4 2 3" xfId="14379" xr:uid="{651716C6-8B84-4F71-80C9-93BF04067899}"/>
    <cellStyle name="Comma 31 2 2 4 2 3 2" xfId="29789" xr:uid="{A23DAF6B-E1E1-4BE2-84FA-B9741E0F8F5F}"/>
    <cellStyle name="Comma 31 2 2 4 2 4" xfId="19520" xr:uid="{64FA4366-649A-4F1B-A537-A79519D154C6}"/>
    <cellStyle name="Comma 31 2 2 4 3" xfId="6688" xr:uid="{8438C690-1302-4EC1-8FD8-175D448CBCDC}"/>
    <cellStyle name="Comma 31 2 2 4 3 2" xfId="22098" xr:uid="{DFABF4FF-84F8-4504-97D1-0FC22A8E7EBE}"/>
    <cellStyle name="Comma 31 2 2 4 4" xfId="11831" xr:uid="{63957B90-680F-474F-BB68-6541BAD3AD0D}"/>
    <cellStyle name="Comma 31 2 2 4 4 2" xfId="27241" xr:uid="{DF38F46E-8739-4DFC-9178-72AC69C623B9}"/>
    <cellStyle name="Comma 31 2 2 4 5" xfId="16972" xr:uid="{4E36588D-FC65-4945-A4B0-3603E688C6B0}"/>
    <cellStyle name="Comma 31 2 2 5" xfId="2859" xr:uid="{9B7C2236-4F57-43AD-BB62-D56E1567255F}"/>
    <cellStyle name="Comma 31 2 2 5 2" xfId="7985" xr:uid="{9DD7AE98-0B1C-4C2B-9E6C-9D89A163ED28}"/>
    <cellStyle name="Comma 31 2 2 5 2 2" xfId="23395" xr:uid="{28738B2D-5600-413C-B2BD-EDCBA0106E4F}"/>
    <cellStyle name="Comma 31 2 2 5 3" xfId="13128" xr:uid="{1AE75973-3816-4BC2-8BD5-8EFF5CF4FCC7}"/>
    <cellStyle name="Comma 31 2 2 5 3 2" xfId="28538" xr:uid="{E063E789-7C69-4E2A-B0E0-056B6CDB6AAC}"/>
    <cellStyle name="Comma 31 2 2 5 4" xfId="18269" xr:uid="{B9FE4310-92D9-4E98-9357-43644BD8CD92}"/>
    <cellStyle name="Comma 31 2 2 6" xfId="5437" xr:uid="{15130D88-AFDC-4A09-9CD7-3B403AACC6B1}"/>
    <cellStyle name="Comma 31 2 2 6 2" xfId="20847" xr:uid="{27948179-73D6-45E3-B4D4-5EB0CD72AED3}"/>
    <cellStyle name="Comma 31 2 2 7" xfId="10580" xr:uid="{6CCAD5CC-5B3E-4C6D-927A-C25EE6D379CD}"/>
    <cellStyle name="Comma 31 2 2 7 2" xfId="25990" xr:uid="{3E25108C-19EA-4D7C-8BA2-F54274FEB1AB}"/>
    <cellStyle name="Comma 31 2 2 8" xfId="15721" xr:uid="{43C3E108-77FB-4A8E-9D4B-217DD84A867C}"/>
    <cellStyle name="Comma 31 2 3" xfId="442" xr:uid="{2B302C98-621C-408C-B069-90DD4D9CDD9F}"/>
    <cellStyle name="Comma 31 2 3 2" xfId="1054" xr:uid="{FFC8A3B5-B18E-4D56-950C-07215B7EDBF6}"/>
    <cellStyle name="Comma 31 2 3 2 2" xfId="2306" xr:uid="{2E4607B6-4BE5-489D-9510-B0E4A6460BA2}"/>
    <cellStyle name="Comma 31 2 3 2 2 2" xfId="4874" xr:uid="{B301412A-703B-452B-8BBA-F23636ADED87}"/>
    <cellStyle name="Comma 31 2 3 2 2 2 2" xfId="10000" xr:uid="{40ED5BA5-38E6-4A69-BE92-784289B52ABA}"/>
    <cellStyle name="Comma 31 2 3 2 2 2 2 2" xfId="25410" xr:uid="{323C1858-BE76-4FD6-BBEC-AE28663C29BF}"/>
    <cellStyle name="Comma 31 2 3 2 2 2 3" xfId="15143" xr:uid="{DA562D2E-EB2E-446E-A408-65FC89C56FEC}"/>
    <cellStyle name="Comma 31 2 3 2 2 2 3 2" xfId="30553" xr:uid="{47455043-CE2D-4FED-A3A0-B0199B85EA09}"/>
    <cellStyle name="Comma 31 2 3 2 2 2 4" xfId="20284" xr:uid="{7ABEE167-0D42-4642-B51B-12EEFD1983CE}"/>
    <cellStyle name="Comma 31 2 3 2 2 3" xfId="7452" xr:uid="{31664B99-7E48-4E25-B8A2-8C6F387631F3}"/>
    <cellStyle name="Comma 31 2 3 2 2 3 2" xfId="22862" xr:uid="{863F5665-6C53-4FCC-AD59-7CB696EBDAC8}"/>
    <cellStyle name="Comma 31 2 3 2 2 4" xfId="12595" xr:uid="{743B99FD-7CA8-4B13-B3FB-25518F5765E3}"/>
    <cellStyle name="Comma 31 2 3 2 2 4 2" xfId="28005" xr:uid="{4375F020-C0CC-4213-954D-1E3AD7397624}"/>
    <cellStyle name="Comma 31 2 3 2 2 5" xfId="17736" xr:uid="{700D59EB-2F62-45EF-952F-3D1020BD5101}"/>
    <cellStyle name="Comma 31 2 3 2 3" xfId="3623" xr:uid="{39535787-5A21-4735-868C-9A8E064CF1E9}"/>
    <cellStyle name="Comma 31 2 3 2 3 2" xfId="8749" xr:uid="{B0E2CFAC-924C-4736-A9FC-3250C75C84C0}"/>
    <cellStyle name="Comma 31 2 3 2 3 2 2" xfId="24159" xr:uid="{46A003DB-E3F6-4B17-9657-C198EE35982D}"/>
    <cellStyle name="Comma 31 2 3 2 3 3" xfId="13892" xr:uid="{0D16B8F0-276B-43FA-A01B-32EFA7D3B339}"/>
    <cellStyle name="Comma 31 2 3 2 3 3 2" xfId="29302" xr:uid="{FB0F50FF-14B0-4060-AC36-15A9EFA6A508}"/>
    <cellStyle name="Comma 31 2 3 2 3 4" xfId="19033" xr:uid="{05D71850-FDD1-485C-821B-60D6D7034F1C}"/>
    <cellStyle name="Comma 31 2 3 2 4" xfId="6201" xr:uid="{6D58250B-2494-473B-B65E-FEC1B65F6CE1}"/>
    <cellStyle name="Comma 31 2 3 2 4 2" xfId="21611" xr:uid="{188EBF03-171D-4830-8DB4-EEEB349E3164}"/>
    <cellStyle name="Comma 31 2 3 2 5" xfId="11344" xr:uid="{B46B9D61-2270-481A-8F7A-379245CACF6D}"/>
    <cellStyle name="Comma 31 2 3 2 5 2" xfId="26754" xr:uid="{0440E729-C1E5-4A05-99D9-D93F665C43FC}"/>
    <cellStyle name="Comma 31 2 3 2 6" xfId="16485" xr:uid="{8A89CBEB-B871-4BF3-A5E1-550B547F052E}"/>
    <cellStyle name="Comma 31 2 3 3" xfId="1695" xr:uid="{91446BCA-882C-4E9B-BF34-CCE46E80D184}"/>
    <cellStyle name="Comma 31 2 3 3 2" xfId="4263" xr:uid="{3B15B87B-9763-44B4-99C9-C1740362BC58}"/>
    <cellStyle name="Comma 31 2 3 3 2 2" xfId="9389" xr:uid="{04AEE3A6-2CFC-4842-8A1B-4D0D213F201B}"/>
    <cellStyle name="Comma 31 2 3 3 2 2 2" xfId="24799" xr:uid="{3F91ADBF-8410-4A7C-893C-F8726909DDEE}"/>
    <cellStyle name="Comma 31 2 3 3 2 3" xfId="14532" xr:uid="{E5566BC4-6147-4E89-B53C-62E0BFDCD129}"/>
    <cellStyle name="Comma 31 2 3 3 2 3 2" xfId="29942" xr:uid="{A778CB13-764D-4764-9FC3-F643E038CA1A}"/>
    <cellStyle name="Comma 31 2 3 3 2 4" xfId="19673" xr:uid="{D7CA1FE4-D8EA-4A2D-AF86-A47EDE3D9AA1}"/>
    <cellStyle name="Comma 31 2 3 3 3" xfId="6841" xr:uid="{20197535-6189-4DBB-9DBD-DAB45BB849E9}"/>
    <cellStyle name="Comma 31 2 3 3 3 2" xfId="22251" xr:uid="{818E14F6-E4F8-440A-8D84-2A8AD1AD18C1}"/>
    <cellStyle name="Comma 31 2 3 3 4" xfId="11984" xr:uid="{6A47B1B2-FE93-4F01-83DF-3A36BDF8DD01}"/>
    <cellStyle name="Comma 31 2 3 3 4 2" xfId="27394" xr:uid="{2661C22A-048E-43A0-8F74-2B5FC04265B4}"/>
    <cellStyle name="Comma 31 2 3 3 5" xfId="17125" xr:uid="{F0374303-FBDA-401C-A06B-D02E4D42458C}"/>
    <cellStyle name="Comma 31 2 3 4" xfId="3012" xr:uid="{393256FE-F66D-441E-97CE-959152218136}"/>
    <cellStyle name="Comma 31 2 3 4 2" xfId="8138" xr:uid="{396807AA-F4D5-4D9C-8893-F9CE1E3DC79B}"/>
    <cellStyle name="Comma 31 2 3 4 2 2" xfId="23548" xr:uid="{B9566250-DED6-410F-8BC9-AF954BB25D6F}"/>
    <cellStyle name="Comma 31 2 3 4 3" xfId="13281" xr:uid="{CFAF7A7D-B380-470C-9968-1BCD2EB6181B}"/>
    <cellStyle name="Comma 31 2 3 4 3 2" xfId="28691" xr:uid="{1520FD80-C60A-4FE5-A12D-10B8E4F450B9}"/>
    <cellStyle name="Comma 31 2 3 4 4" xfId="18422" xr:uid="{15A62C24-C92F-4525-BFB7-9B77B15604BF}"/>
    <cellStyle name="Comma 31 2 3 5" xfId="5590" xr:uid="{C06DA3B2-5970-4A47-BF3B-8C40A5B3749A}"/>
    <cellStyle name="Comma 31 2 3 5 2" xfId="21000" xr:uid="{E6D6B610-9448-419A-BAB5-EC1982F05AB4}"/>
    <cellStyle name="Comma 31 2 3 6" xfId="10733" xr:uid="{0520A52D-3EEB-4FFD-A5F0-300CDEF7D1DE}"/>
    <cellStyle name="Comma 31 2 3 6 2" xfId="26143" xr:uid="{995A4621-8865-465B-8F29-3969CE272B54}"/>
    <cellStyle name="Comma 31 2 3 7" xfId="15874" xr:uid="{8CE1C59A-2B63-4DEF-9C82-495B918EAB8C}"/>
    <cellStyle name="Comma 31 2 4" xfId="759" xr:uid="{55EAC223-F7C7-450E-8A24-FCDAA6D392FE}"/>
    <cellStyle name="Comma 31 2 4 2" xfId="2011" xr:uid="{8805C35F-45A0-48FB-B302-3D8830AFE600}"/>
    <cellStyle name="Comma 31 2 4 2 2" xfId="4579" xr:uid="{A372E55E-F856-4484-B5CE-EE90B93A8D8E}"/>
    <cellStyle name="Comma 31 2 4 2 2 2" xfId="9705" xr:uid="{1E687978-12EC-4707-9656-D4613F3E2040}"/>
    <cellStyle name="Comma 31 2 4 2 2 2 2" xfId="25115" xr:uid="{F5F6027A-B5B7-4767-8861-6F78165A08EA}"/>
    <cellStyle name="Comma 31 2 4 2 2 3" xfId="14848" xr:uid="{D1583357-64C9-4972-AC1B-84F4F99AACB5}"/>
    <cellStyle name="Comma 31 2 4 2 2 3 2" xfId="30258" xr:uid="{ABCA641D-003F-4A7A-B213-3DC5C138E062}"/>
    <cellStyle name="Comma 31 2 4 2 2 4" xfId="19989" xr:uid="{8E6287CA-ED4B-43AF-83A9-C1AA0ED2D777}"/>
    <cellStyle name="Comma 31 2 4 2 3" xfId="7157" xr:uid="{F4626EF3-4B92-4239-88BF-EB7B31CB9656}"/>
    <cellStyle name="Comma 31 2 4 2 3 2" xfId="22567" xr:uid="{1110E9F4-19EC-419D-A7E4-0A3130B16307}"/>
    <cellStyle name="Comma 31 2 4 2 4" xfId="12300" xr:uid="{4F268DB9-26A2-4BA4-A49D-3C1EF0C64C71}"/>
    <cellStyle name="Comma 31 2 4 2 4 2" xfId="27710" xr:uid="{BFCAE610-0605-4105-8E90-41EBF9440A81}"/>
    <cellStyle name="Comma 31 2 4 2 5" xfId="17441" xr:uid="{DF05BE23-D15A-489F-83A4-3DBB5DA4AA1D}"/>
    <cellStyle name="Comma 31 2 4 3" xfId="3328" xr:uid="{54491255-651C-48C6-AC52-1A5D811607B2}"/>
    <cellStyle name="Comma 31 2 4 3 2" xfId="8454" xr:uid="{E13CC13B-BA6E-46F4-BB2B-981B21D04964}"/>
    <cellStyle name="Comma 31 2 4 3 2 2" xfId="23864" xr:uid="{C8BBAEB0-3061-4524-AF1D-F795A21C6504}"/>
    <cellStyle name="Comma 31 2 4 3 3" xfId="13597" xr:uid="{AF23F404-9715-4176-A39E-A1FEC69BEE40}"/>
    <cellStyle name="Comma 31 2 4 3 3 2" xfId="29007" xr:uid="{2E614732-C1FF-46BE-9109-537702FE540E}"/>
    <cellStyle name="Comma 31 2 4 3 4" xfId="18738" xr:uid="{B9D3A844-529C-4A8F-AADF-4D57D8ACDC11}"/>
    <cellStyle name="Comma 31 2 4 4" xfId="5906" xr:uid="{FF927D1C-4B03-44F2-AF71-4CF939CE2370}"/>
    <cellStyle name="Comma 31 2 4 4 2" xfId="21316" xr:uid="{E53C5AC1-F8F5-45B5-9F28-04F969884902}"/>
    <cellStyle name="Comma 31 2 4 5" xfId="11049" xr:uid="{489F2045-9DD9-401A-9FE9-0EDB1FF1E4C1}"/>
    <cellStyle name="Comma 31 2 4 5 2" xfId="26459" xr:uid="{C8B4A9CF-368A-4261-AA22-C0A755DCE1B5}"/>
    <cellStyle name="Comma 31 2 4 6" xfId="16190" xr:uid="{4634389A-569A-4F16-87E9-7BDE069599FA}"/>
    <cellStyle name="Comma 31 2 5" xfId="1400" xr:uid="{402DDFB5-FF07-4DC6-B99D-15D4B84FEBD0}"/>
    <cellStyle name="Comma 31 2 5 2" xfId="3968" xr:uid="{C70F1978-B619-40E7-A38E-8047A21C048A}"/>
    <cellStyle name="Comma 31 2 5 2 2" xfId="9094" xr:uid="{0A296F99-9B2A-451D-BADD-743D3765CBCA}"/>
    <cellStyle name="Comma 31 2 5 2 2 2" xfId="24504" xr:uid="{BD93A309-010F-47D0-A7D8-C7658EE7DAED}"/>
    <cellStyle name="Comma 31 2 5 2 3" xfId="14237" xr:uid="{64CF4973-466F-41AC-B4BD-A5C3CBD77F13}"/>
    <cellStyle name="Comma 31 2 5 2 3 2" xfId="29647" xr:uid="{198294F9-5ADB-40AF-987D-54583CB3851B}"/>
    <cellStyle name="Comma 31 2 5 2 4" xfId="19378" xr:uid="{FDBC259F-3593-4937-B841-C5DB8871D378}"/>
    <cellStyle name="Comma 31 2 5 3" xfId="6546" xr:uid="{04667DEA-A2C1-472B-B596-715CEEAB250D}"/>
    <cellStyle name="Comma 31 2 5 3 2" xfId="21956" xr:uid="{6459A0BD-EBC8-4D83-B21D-D26BB4CCEE72}"/>
    <cellStyle name="Comma 31 2 5 4" xfId="11689" xr:uid="{7237F27E-4A1E-45C2-97A2-8A404D46E50B}"/>
    <cellStyle name="Comma 31 2 5 4 2" xfId="27099" xr:uid="{942AF754-5F27-479A-BF36-FD8D0E905663}"/>
    <cellStyle name="Comma 31 2 5 5" xfId="16830" xr:uid="{45529488-5D0E-4136-BE37-F47AD5437135}"/>
    <cellStyle name="Comma 31 2 6" xfId="2717" xr:uid="{E8DE4884-E6C1-4044-9FD5-2B806D542661}"/>
    <cellStyle name="Comma 31 2 6 2" xfId="7843" xr:uid="{16F7E65D-8379-458D-B02D-6D101E41B190}"/>
    <cellStyle name="Comma 31 2 6 2 2" xfId="23253" xr:uid="{FD3DF7AC-651B-4B66-879D-AF85394B43CB}"/>
    <cellStyle name="Comma 31 2 6 3" xfId="12986" xr:uid="{28CE50A4-E19C-4E5C-9E86-A02C4DBE1F2D}"/>
    <cellStyle name="Comma 31 2 6 3 2" xfId="28396" xr:uid="{981B3305-7026-4805-925A-E02EB17B24B9}"/>
    <cellStyle name="Comma 31 2 6 4" xfId="18127" xr:uid="{FAFE2E7E-93B7-426D-8891-2E2F6C699F4D}"/>
    <cellStyle name="Comma 31 2 7" xfId="5295" xr:uid="{79B1827B-8CBE-4B5E-8873-F58D255C83B6}"/>
    <cellStyle name="Comma 31 2 7 2" xfId="20705" xr:uid="{EEAB9F73-06B9-4EEC-B199-07028F36C0BB}"/>
    <cellStyle name="Comma 31 2 8" xfId="10438" xr:uid="{62C32CB3-FF29-45C1-8516-49073EF2D7EC}"/>
    <cellStyle name="Comma 31 2 8 2" xfId="25848" xr:uid="{F9C3DCC4-FBF6-4D3A-9823-299E5ABC454D}"/>
    <cellStyle name="Comma 31 2 9" xfId="15579" xr:uid="{04642E9D-5356-434C-AC5E-9618850E3E78}"/>
    <cellStyle name="Comma 31 3" xfId="215" xr:uid="{52A61569-FCB6-4959-8E5F-C018133FED75}"/>
    <cellStyle name="Comma 31 3 2" xfId="512" xr:uid="{2261237C-6C49-45AC-B731-2BF4CA183B84}"/>
    <cellStyle name="Comma 31 3 2 2" xfId="1124" xr:uid="{F55F2DA6-6C49-4A99-88CA-095C88A8C8DB}"/>
    <cellStyle name="Comma 31 3 2 2 2" xfId="2376" xr:uid="{BC1E94B0-870C-48C1-BC5B-D5CAE3A7F13D}"/>
    <cellStyle name="Comma 31 3 2 2 2 2" xfId="4944" xr:uid="{359BDDBF-D08B-4758-BF88-8BD9B3732362}"/>
    <cellStyle name="Comma 31 3 2 2 2 2 2" xfId="10070" xr:uid="{81B09BDB-A5B8-4A6F-89BD-EB4DB7F30968}"/>
    <cellStyle name="Comma 31 3 2 2 2 2 2 2" xfId="25480" xr:uid="{A63BB764-1715-47A4-80E3-F2302933CEB8}"/>
    <cellStyle name="Comma 31 3 2 2 2 2 3" xfId="15213" xr:uid="{4E7CB5E3-AC5C-4509-AB9E-443F80215F48}"/>
    <cellStyle name="Comma 31 3 2 2 2 2 3 2" xfId="30623" xr:uid="{1C24A1C1-C1BF-43F3-A0D6-34137749279C}"/>
    <cellStyle name="Comma 31 3 2 2 2 2 4" xfId="20354" xr:uid="{8DF44C0D-BE83-457A-8BF7-FC4F479D3C56}"/>
    <cellStyle name="Comma 31 3 2 2 2 3" xfId="7522" xr:uid="{A449EA21-C00D-4554-9922-20D9B22EE85E}"/>
    <cellStyle name="Comma 31 3 2 2 2 3 2" xfId="22932" xr:uid="{5A6ACDA7-724C-4546-832E-5CC454C8BD5B}"/>
    <cellStyle name="Comma 31 3 2 2 2 4" xfId="12665" xr:uid="{EB674BEC-DCC9-40F5-8EDB-7CE666DA5F60}"/>
    <cellStyle name="Comma 31 3 2 2 2 4 2" xfId="28075" xr:uid="{6E2ABB9F-0586-4ADF-8252-0002ED605DAD}"/>
    <cellStyle name="Comma 31 3 2 2 2 5" xfId="17806" xr:uid="{F7DF723E-B523-4AFA-9BA8-FDADE261485C}"/>
    <cellStyle name="Comma 31 3 2 2 3" xfId="3693" xr:uid="{215640B3-DC71-4CB1-BFD3-DDB8384F94C3}"/>
    <cellStyle name="Comma 31 3 2 2 3 2" xfId="8819" xr:uid="{C711EA66-4A13-4F60-9A15-A6A0C649CAD7}"/>
    <cellStyle name="Comma 31 3 2 2 3 2 2" xfId="24229" xr:uid="{E1643683-7D8F-44A7-895F-1BB6BAF9FCFE}"/>
    <cellStyle name="Comma 31 3 2 2 3 3" xfId="13962" xr:uid="{1F8887E8-8709-4AB7-AFD5-98280440B880}"/>
    <cellStyle name="Comma 31 3 2 2 3 3 2" xfId="29372" xr:uid="{4F2ECEF9-FE49-4969-9095-121237B23482}"/>
    <cellStyle name="Comma 31 3 2 2 3 4" xfId="19103" xr:uid="{A7EB7A43-9AD0-44B7-91F5-B567108DCE64}"/>
    <cellStyle name="Comma 31 3 2 2 4" xfId="6271" xr:uid="{16C63DCB-4BE4-4BC5-A2F4-081823E1FD5F}"/>
    <cellStyle name="Comma 31 3 2 2 4 2" xfId="21681" xr:uid="{6308127C-6648-420D-B925-A54F90B68806}"/>
    <cellStyle name="Comma 31 3 2 2 5" xfId="11414" xr:uid="{C5F743CF-579B-4717-94EE-BABDD79B8F25}"/>
    <cellStyle name="Comma 31 3 2 2 5 2" xfId="26824" xr:uid="{6FCC49F2-B1EC-46EA-B05E-7BF410D15AD6}"/>
    <cellStyle name="Comma 31 3 2 2 6" xfId="16555" xr:uid="{39443B72-AB1C-4AED-AD0C-0E95A9F9CA97}"/>
    <cellStyle name="Comma 31 3 2 3" xfId="1765" xr:uid="{9C6EB6AF-10BE-4D00-8E99-E07A4C590E78}"/>
    <cellStyle name="Comma 31 3 2 3 2" xfId="4333" xr:uid="{69327AC0-D2D3-454F-B0DF-44FB41036F6F}"/>
    <cellStyle name="Comma 31 3 2 3 2 2" xfId="9459" xr:uid="{DC625BB4-C887-4162-B042-9084452C1A63}"/>
    <cellStyle name="Comma 31 3 2 3 2 2 2" xfId="24869" xr:uid="{5FE02963-BC2B-48CC-8843-CFE8E7831EFB}"/>
    <cellStyle name="Comma 31 3 2 3 2 3" xfId="14602" xr:uid="{D66835DA-27EA-407B-B872-0152A9459D84}"/>
    <cellStyle name="Comma 31 3 2 3 2 3 2" xfId="30012" xr:uid="{E31376AC-1441-41B2-AB0F-449F0D970D96}"/>
    <cellStyle name="Comma 31 3 2 3 2 4" xfId="19743" xr:uid="{AD148AE9-B110-4CC5-8976-928A58E00A83}"/>
    <cellStyle name="Comma 31 3 2 3 3" xfId="6911" xr:uid="{D5B40CC7-4BB1-46B1-BB94-F8B9C51632F6}"/>
    <cellStyle name="Comma 31 3 2 3 3 2" xfId="22321" xr:uid="{E5C06E67-49E7-4A65-87B7-B9170363B0B6}"/>
    <cellStyle name="Comma 31 3 2 3 4" xfId="12054" xr:uid="{C890663F-20EE-48AB-A648-BB7C96DC964A}"/>
    <cellStyle name="Comma 31 3 2 3 4 2" xfId="27464" xr:uid="{B66F900E-BE19-4BC3-8AE7-B0C301563F36}"/>
    <cellStyle name="Comma 31 3 2 3 5" xfId="17195" xr:uid="{E5827E93-531D-4314-B380-E22D9C199695}"/>
    <cellStyle name="Comma 31 3 2 4" xfId="3082" xr:uid="{C37723B8-C0D2-4112-835B-F3BCAE1E5988}"/>
    <cellStyle name="Comma 31 3 2 4 2" xfId="8208" xr:uid="{35849109-087B-4C71-9844-8FDD9FC142B7}"/>
    <cellStyle name="Comma 31 3 2 4 2 2" xfId="23618" xr:uid="{FE52714D-4ED7-44EA-9103-49067B329CF0}"/>
    <cellStyle name="Comma 31 3 2 4 3" xfId="13351" xr:uid="{11C5C2B8-1076-4FA8-9691-5316EF8CDD82}"/>
    <cellStyle name="Comma 31 3 2 4 3 2" xfId="28761" xr:uid="{51B4A1CA-159A-4CE0-A261-C3FB75712052}"/>
    <cellStyle name="Comma 31 3 2 4 4" xfId="18492" xr:uid="{E268A5C2-A5BA-44E2-A1FC-03764A9E7450}"/>
    <cellStyle name="Comma 31 3 2 5" xfId="5660" xr:uid="{6934CF9A-E042-4973-85D3-6BBA81A1F5B1}"/>
    <cellStyle name="Comma 31 3 2 5 2" xfId="21070" xr:uid="{CF36273C-E6CE-4AE9-92C2-CAC0AF1DDD21}"/>
    <cellStyle name="Comma 31 3 2 6" xfId="10803" xr:uid="{9268B271-9B5C-4DFC-929C-E81111FA537F}"/>
    <cellStyle name="Comma 31 3 2 6 2" xfId="26213" xr:uid="{A167F5B2-6625-46D6-B7A8-24D0BD626154}"/>
    <cellStyle name="Comma 31 3 2 7" xfId="15944" xr:uid="{C03AFEFE-69C8-4932-998F-9C8DE7CCF63B}"/>
    <cellStyle name="Comma 31 3 3" xfId="829" xr:uid="{C7F655C6-9519-42FA-81DE-92AD52A71CC6}"/>
    <cellStyle name="Comma 31 3 3 2" xfId="2081" xr:uid="{8285C6B9-A5AA-49B6-A164-F55416408F11}"/>
    <cellStyle name="Comma 31 3 3 2 2" xfId="4649" xr:uid="{B07BCC2B-9652-4665-9F1B-CBF0202F715A}"/>
    <cellStyle name="Comma 31 3 3 2 2 2" xfId="9775" xr:uid="{2B371B1E-E50D-4858-A409-FFD07C48598D}"/>
    <cellStyle name="Comma 31 3 3 2 2 2 2" xfId="25185" xr:uid="{CA5946C7-0254-4EFD-8D34-A79A7885E90E}"/>
    <cellStyle name="Comma 31 3 3 2 2 3" xfId="14918" xr:uid="{2464F390-22F2-489F-B75A-499D7C3F4377}"/>
    <cellStyle name="Comma 31 3 3 2 2 3 2" xfId="30328" xr:uid="{3E72C6B7-3CE5-43D2-A024-41526496E0BB}"/>
    <cellStyle name="Comma 31 3 3 2 2 4" xfId="20059" xr:uid="{E40E062D-2923-4484-8255-A0021A017874}"/>
    <cellStyle name="Comma 31 3 3 2 3" xfId="7227" xr:uid="{CDD2ABCF-920E-4E5A-80DC-D84402F147A0}"/>
    <cellStyle name="Comma 31 3 3 2 3 2" xfId="22637" xr:uid="{29B311A3-D952-42CD-8E09-3AFC4C8FF944}"/>
    <cellStyle name="Comma 31 3 3 2 4" xfId="12370" xr:uid="{035A0774-8DD0-4ED4-B3F1-12F9DDCAE29D}"/>
    <cellStyle name="Comma 31 3 3 2 4 2" xfId="27780" xr:uid="{5A209900-D7F8-44CB-A773-89F47432CB21}"/>
    <cellStyle name="Comma 31 3 3 2 5" xfId="17511" xr:uid="{43A03BD4-B6C0-4F71-8DB1-98CD965D69EB}"/>
    <cellStyle name="Comma 31 3 3 3" xfId="3398" xr:uid="{405D77DD-0FFD-46E5-AED9-6FF19C328B06}"/>
    <cellStyle name="Comma 31 3 3 3 2" xfId="8524" xr:uid="{536F4A71-8191-4214-94AA-0ED5ED08D5F9}"/>
    <cellStyle name="Comma 31 3 3 3 2 2" xfId="23934" xr:uid="{AE423F16-A76B-4558-AE19-67E2AB1D965E}"/>
    <cellStyle name="Comma 31 3 3 3 3" xfId="13667" xr:uid="{F57A5C85-AB6F-4A61-A80F-D0F43DA2FD43}"/>
    <cellStyle name="Comma 31 3 3 3 3 2" xfId="29077" xr:uid="{23C53FFA-0115-4D96-AC5B-65D7E8A91736}"/>
    <cellStyle name="Comma 31 3 3 3 4" xfId="18808" xr:uid="{0E8F8E33-EDCB-405F-9915-A74866003DC5}"/>
    <cellStyle name="Comma 31 3 3 4" xfId="5976" xr:uid="{DE8371EF-16A0-4443-9CF2-FA7C718F9090}"/>
    <cellStyle name="Comma 31 3 3 4 2" xfId="21386" xr:uid="{B78E3C19-6C7D-4326-98CD-A65EBCFA0190}"/>
    <cellStyle name="Comma 31 3 3 5" xfId="11119" xr:uid="{FB146AD6-DAE1-4125-8A9D-51FB6EFA7EF4}"/>
    <cellStyle name="Comma 31 3 3 5 2" xfId="26529" xr:uid="{60F63A84-EEE2-4149-A97E-E0A224B0370A}"/>
    <cellStyle name="Comma 31 3 3 6" xfId="16260" xr:uid="{4B6425BC-F649-4095-93CC-F98068F76D3F}"/>
    <cellStyle name="Comma 31 3 4" xfId="1470" xr:uid="{4ABF5FC4-858E-4284-87FE-FA304BB2C56D}"/>
    <cellStyle name="Comma 31 3 4 2" xfId="4038" xr:uid="{640A8584-26CE-42BE-9681-426A3B0B6666}"/>
    <cellStyle name="Comma 31 3 4 2 2" xfId="9164" xr:uid="{22449852-ECCD-4599-8A5B-0AD898827F22}"/>
    <cellStyle name="Comma 31 3 4 2 2 2" xfId="24574" xr:uid="{A3C9D9CF-8DDA-4433-AEAD-88E4121F6FE6}"/>
    <cellStyle name="Comma 31 3 4 2 3" xfId="14307" xr:uid="{73FC9AC4-19E7-4B86-8F67-66036615EBAF}"/>
    <cellStyle name="Comma 31 3 4 2 3 2" xfId="29717" xr:uid="{34A92B8D-3EB2-477A-9031-60F9017EC2F2}"/>
    <cellStyle name="Comma 31 3 4 2 4" xfId="19448" xr:uid="{90F7C981-296D-48EE-955E-91F30753A437}"/>
    <cellStyle name="Comma 31 3 4 3" xfId="6616" xr:uid="{67372162-49CF-4214-A77D-2E89F19158C2}"/>
    <cellStyle name="Comma 31 3 4 3 2" xfId="22026" xr:uid="{6E45A4EB-5DC2-4021-8ED1-E69ED1C81FE7}"/>
    <cellStyle name="Comma 31 3 4 4" xfId="11759" xr:uid="{F5189822-76A2-4993-92E0-E057FC7FAC0F}"/>
    <cellStyle name="Comma 31 3 4 4 2" xfId="27169" xr:uid="{AF4781EC-D1C4-49F2-B2BC-D30789DA7D4C}"/>
    <cellStyle name="Comma 31 3 4 5" xfId="16900" xr:uid="{9160CF01-4857-45F0-81F7-40A150B0E83B}"/>
    <cellStyle name="Comma 31 3 5" xfId="2787" xr:uid="{9BBC60C8-7D27-4027-8716-FE129DA83F71}"/>
    <cellStyle name="Comma 31 3 5 2" xfId="7913" xr:uid="{A0FDE4D6-84F6-4BD0-BBB6-D014BD16D6F1}"/>
    <cellStyle name="Comma 31 3 5 2 2" xfId="23323" xr:uid="{3EBA753E-430C-435A-85F0-D100376D7FC2}"/>
    <cellStyle name="Comma 31 3 5 3" xfId="13056" xr:uid="{4AE3ECCE-F85B-4A8E-9F94-68E3FDD6494B}"/>
    <cellStyle name="Comma 31 3 5 3 2" xfId="28466" xr:uid="{2FBE0667-5169-44D7-9A2F-63C973182D3A}"/>
    <cellStyle name="Comma 31 3 5 4" xfId="18197" xr:uid="{21117C62-F3F4-4C18-B4CF-F3AEBFFECE79}"/>
    <cellStyle name="Comma 31 3 6" xfId="5365" xr:uid="{26AB9EBA-75A0-42D4-A97C-FBC05F1570A8}"/>
    <cellStyle name="Comma 31 3 6 2" xfId="20775" xr:uid="{ABBF0518-9BA2-4FFE-92E4-F38A4E3F1E74}"/>
    <cellStyle name="Comma 31 3 7" xfId="10508" xr:uid="{5093EF96-F677-417C-8337-E1A08811FBDE}"/>
    <cellStyle name="Comma 31 3 7 2" xfId="25918" xr:uid="{4FC1307E-3BDE-4B65-ADC7-30AA7942180D}"/>
    <cellStyle name="Comma 31 3 8" xfId="15649" xr:uid="{2C90D82C-C1CC-40A6-9365-C51D2380C562}"/>
    <cellStyle name="Comma 31 4" xfId="370" xr:uid="{6D33001C-0B48-4A74-88F2-17DFF84EC278}"/>
    <cellStyle name="Comma 31 4 2" xfId="982" xr:uid="{67C82395-169A-4951-BD2B-246AF71C8EF1}"/>
    <cellStyle name="Comma 31 4 2 2" xfId="2234" xr:uid="{9B254DDC-18CE-440C-8030-EF7BEE918DAB}"/>
    <cellStyle name="Comma 31 4 2 2 2" xfId="4802" xr:uid="{E85FA9E7-CBDE-4624-823E-AB8E72E861E6}"/>
    <cellStyle name="Comma 31 4 2 2 2 2" xfId="9928" xr:uid="{16E509C1-57DB-4EDD-9E81-9309DFEF5C26}"/>
    <cellStyle name="Comma 31 4 2 2 2 2 2" xfId="25338" xr:uid="{12C7BFC5-8390-4AFC-876F-A7B6FDA334F6}"/>
    <cellStyle name="Comma 31 4 2 2 2 3" xfId="15071" xr:uid="{9664621F-043F-4AA5-9EF2-814776D28B60}"/>
    <cellStyle name="Comma 31 4 2 2 2 3 2" xfId="30481" xr:uid="{0B9468DD-45FB-4A28-943E-D1608209103F}"/>
    <cellStyle name="Comma 31 4 2 2 2 4" xfId="20212" xr:uid="{BAC1CFD7-88BA-46F0-8266-9A25222BD799}"/>
    <cellStyle name="Comma 31 4 2 2 3" xfId="7380" xr:uid="{A16DA0A1-9610-49E8-8EED-54B8AEDDC9BB}"/>
    <cellStyle name="Comma 31 4 2 2 3 2" xfId="22790" xr:uid="{D21B71D1-6FA6-4D50-80E1-2247301E004C}"/>
    <cellStyle name="Comma 31 4 2 2 4" xfId="12523" xr:uid="{7F4DAEDD-F8F2-4879-8CA0-A9FE4BBD18A3}"/>
    <cellStyle name="Comma 31 4 2 2 4 2" xfId="27933" xr:uid="{60A558B4-22F5-470C-B6A3-1E208FBB3B20}"/>
    <cellStyle name="Comma 31 4 2 2 5" xfId="17664" xr:uid="{45AC8053-5196-44B1-B6FF-64B48BDA088A}"/>
    <cellStyle name="Comma 31 4 2 3" xfId="3551" xr:uid="{30A7AA89-66CC-438F-A91C-9D1C26DA36B3}"/>
    <cellStyle name="Comma 31 4 2 3 2" xfId="8677" xr:uid="{0A21ECB5-AAFB-4B49-95DE-EB7489A06DDA}"/>
    <cellStyle name="Comma 31 4 2 3 2 2" xfId="24087" xr:uid="{76056026-1A56-4128-BCCB-EFEFA4F1BD04}"/>
    <cellStyle name="Comma 31 4 2 3 3" xfId="13820" xr:uid="{7E434E93-4619-473B-BF97-B446007A4606}"/>
    <cellStyle name="Comma 31 4 2 3 3 2" xfId="29230" xr:uid="{0A301F18-DEDC-44A3-BF8D-78D76A3F2B3C}"/>
    <cellStyle name="Comma 31 4 2 3 4" xfId="18961" xr:uid="{0F283612-B575-4B45-A354-FF7F2CFE907A}"/>
    <cellStyle name="Comma 31 4 2 4" xfId="6129" xr:uid="{54FAD9A6-9305-44CA-843B-EFDF684073AD}"/>
    <cellStyle name="Comma 31 4 2 4 2" xfId="21539" xr:uid="{0061904B-2D54-47C8-917B-E3C31F6BDAEE}"/>
    <cellStyle name="Comma 31 4 2 5" xfId="11272" xr:uid="{288495EB-3E91-4DEC-BCDA-CAD055A7E0BF}"/>
    <cellStyle name="Comma 31 4 2 5 2" xfId="26682" xr:uid="{341AE443-D9E0-4FDA-A815-039665680127}"/>
    <cellStyle name="Comma 31 4 2 6" xfId="16413" xr:uid="{0CF36A88-C8A3-4A52-B65F-6D8B137ED1C7}"/>
    <cellStyle name="Comma 31 4 3" xfId="1623" xr:uid="{2ECC71B3-FACB-47EA-98BF-D504CB5B5158}"/>
    <cellStyle name="Comma 31 4 3 2" xfId="4191" xr:uid="{F8B6D5B4-9549-4B07-A112-69257ECFAEF6}"/>
    <cellStyle name="Comma 31 4 3 2 2" xfId="9317" xr:uid="{B76743AC-D997-452F-99FF-15426666AE9D}"/>
    <cellStyle name="Comma 31 4 3 2 2 2" xfId="24727" xr:uid="{76A77617-F914-4E98-ADE9-5B0BF680CCF5}"/>
    <cellStyle name="Comma 31 4 3 2 3" xfId="14460" xr:uid="{618BFE4A-C946-4F02-B7D4-363106A17657}"/>
    <cellStyle name="Comma 31 4 3 2 3 2" xfId="29870" xr:uid="{E24C6C3A-A661-4E23-A09E-1011E8256039}"/>
    <cellStyle name="Comma 31 4 3 2 4" xfId="19601" xr:uid="{18012F5B-3CD8-4E9A-B9B5-3DA711C19C9E}"/>
    <cellStyle name="Comma 31 4 3 3" xfId="6769" xr:uid="{9BFD42F5-C82E-4BDC-A805-B47A953E7C22}"/>
    <cellStyle name="Comma 31 4 3 3 2" xfId="22179" xr:uid="{C723034C-3645-425B-806E-BD75B796F7E9}"/>
    <cellStyle name="Comma 31 4 3 4" xfId="11912" xr:uid="{D5918B90-1128-447C-8413-1F5B72F7D98F}"/>
    <cellStyle name="Comma 31 4 3 4 2" xfId="27322" xr:uid="{BB7779CB-7631-477C-A85B-5B19C85300F1}"/>
    <cellStyle name="Comma 31 4 3 5" xfId="17053" xr:uid="{8C65E52B-8D8F-49FF-AE5E-964BD91FB622}"/>
    <cellStyle name="Comma 31 4 4" xfId="2940" xr:uid="{7A70F99C-5671-4A93-9547-66ED5B657E0F}"/>
    <cellStyle name="Comma 31 4 4 2" xfId="8066" xr:uid="{F609E7B0-B52F-4760-B317-8BAFBC1AAC15}"/>
    <cellStyle name="Comma 31 4 4 2 2" xfId="23476" xr:uid="{43F02719-BCD1-411C-9FA3-49C60D5EAF43}"/>
    <cellStyle name="Comma 31 4 4 3" xfId="13209" xr:uid="{E3223EA6-5B4B-401D-875D-603AFC828242}"/>
    <cellStyle name="Comma 31 4 4 3 2" xfId="28619" xr:uid="{1E8BDCEE-32D6-4DC9-801D-CDBC9BE78A6D}"/>
    <cellStyle name="Comma 31 4 4 4" xfId="18350" xr:uid="{DC347B0B-46B6-4875-B350-D9B75CD2595A}"/>
    <cellStyle name="Comma 31 4 5" xfId="5518" xr:uid="{DF434BAC-0759-425E-A4E9-EAEAAD2BD6F6}"/>
    <cellStyle name="Comma 31 4 5 2" xfId="20928" xr:uid="{34AC6588-07E4-45B9-8B20-7ACEAB8617E2}"/>
    <cellStyle name="Comma 31 4 6" xfId="10661" xr:uid="{91CD4762-298B-40A0-AEBC-E7A6135FFD71}"/>
    <cellStyle name="Comma 31 4 6 2" xfId="26071" xr:uid="{269D0393-F06A-4434-9A65-6D8699E8F2B7}"/>
    <cellStyle name="Comma 31 4 7" xfId="15802" xr:uid="{E5F8C391-CFB7-4675-BE46-7AE107011FBB}"/>
    <cellStyle name="Comma 31 5" xfId="687" xr:uid="{D12C25A7-9E80-446C-9C18-FA7582BBD158}"/>
    <cellStyle name="Comma 31 5 2" xfId="1939" xr:uid="{1727C182-4FC0-48AF-8A7C-0AA97B548F29}"/>
    <cellStyle name="Comma 31 5 2 2" xfId="4507" xr:uid="{D51D8D2F-163D-4529-A04F-5D890B058A7A}"/>
    <cellStyle name="Comma 31 5 2 2 2" xfId="9633" xr:uid="{5EDFD464-D54E-42FA-A007-8565A601AE7B}"/>
    <cellStyle name="Comma 31 5 2 2 2 2" xfId="25043" xr:uid="{9E9DC427-739A-4D34-AD3E-FD09C4FD2A10}"/>
    <cellStyle name="Comma 31 5 2 2 3" xfId="14776" xr:uid="{1CF1C7B3-5A26-4024-ABC8-39D02B1C6C96}"/>
    <cellStyle name="Comma 31 5 2 2 3 2" xfId="30186" xr:uid="{050574D1-81F4-480A-977E-2093980052A0}"/>
    <cellStyle name="Comma 31 5 2 2 4" xfId="19917" xr:uid="{1A16A3A6-70C6-4B76-A03C-094F1D31672F}"/>
    <cellStyle name="Comma 31 5 2 3" xfId="7085" xr:uid="{6B3E2206-DF1C-446D-82E4-3F14A9381B67}"/>
    <cellStyle name="Comma 31 5 2 3 2" xfId="22495" xr:uid="{342A461A-D5AD-4ECA-BE72-A5032B5F701E}"/>
    <cellStyle name="Comma 31 5 2 4" xfId="12228" xr:uid="{86EFCEAB-C2B4-421A-AC23-3B144B21E803}"/>
    <cellStyle name="Comma 31 5 2 4 2" xfId="27638" xr:uid="{86380525-D495-4A58-809A-DDE8160570F8}"/>
    <cellStyle name="Comma 31 5 2 5" xfId="17369" xr:uid="{A7D39A33-ECB8-4AD2-82C6-5F0B2A494172}"/>
    <cellStyle name="Comma 31 5 3" xfId="3256" xr:uid="{D5D3DDF3-B263-44E3-A579-AF655CA687D1}"/>
    <cellStyle name="Comma 31 5 3 2" xfId="8382" xr:uid="{B6908D39-38C5-44D7-AAEC-D90BFA0CD9F0}"/>
    <cellStyle name="Comma 31 5 3 2 2" xfId="23792" xr:uid="{23F652F2-7CBA-479B-B6B8-34F9D0FB6489}"/>
    <cellStyle name="Comma 31 5 3 3" xfId="13525" xr:uid="{9C2514C0-AF5C-4706-8F04-3AD07778988D}"/>
    <cellStyle name="Comma 31 5 3 3 2" xfId="28935" xr:uid="{2995B008-1D76-4C1D-8F5B-AA2547744724}"/>
    <cellStyle name="Comma 31 5 3 4" xfId="18666" xr:uid="{05BE6D3E-693A-4D78-B825-18A1834DCE6F}"/>
    <cellStyle name="Comma 31 5 4" xfId="5834" xr:uid="{5276567E-42AD-4174-B26C-C495089BC201}"/>
    <cellStyle name="Comma 31 5 4 2" xfId="21244" xr:uid="{3121E80E-3F9F-46EE-8108-0083652CB435}"/>
    <cellStyle name="Comma 31 5 5" xfId="10977" xr:uid="{339A414A-A93A-4724-94DF-5C3C5020A203}"/>
    <cellStyle name="Comma 31 5 5 2" xfId="26387" xr:uid="{A2304274-4DAA-4A36-836B-2BAA0192F667}"/>
    <cellStyle name="Comma 31 5 6" xfId="16118" xr:uid="{50226456-96F2-4E80-889D-1362774B55B9}"/>
    <cellStyle name="Comma 31 6" xfId="1328" xr:uid="{86725EFA-8A70-4B54-93D1-BA27C98E6442}"/>
    <cellStyle name="Comma 31 6 2" xfId="3896" xr:uid="{54831D2B-8EBA-43C0-B378-0B291AF74786}"/>
    <cellStyle name="Comma 31 6 2 2" xfId="9022" xr:uid="{FD067B11-E7C7-4105-8332-CF4984832B77}"/>
    <cellStyle name="Comma 31 6 2 2 2" xfId="24432" xr:uid="{93853D0B-D184-4374-829D-0E4988B4080D}"/>
    <cellStyle name="Comma 31 6 2 3" xfId="14165" xr:uid="{025E9CE7-3719-457A-AB46-A82CF727F67F}"/>
    <cellStyle name="Comma 31 6 2 3 2" xfId="29575" xr:uid="{D8327CE3-1454-479F-9290-B1E1B00CD4F8}"/>
    <cellStyle name="Comma 31 6 2 4" xfId="19306" xr:uid="{20269F98-BC7C-4D92-90E6-86CA832C3D68}"/>
    <cellStyle name="Comma 31 6 3" xfId="6474" xr:uid="{936B75DD-511F-4E57-8907-A8FFD1EDABA5}"/>
    <cellStyle name="Comma 31 6 3 2" xfId="21884" xr:uid="{80FA5AED-163E-46AF-8A29-E643D570AAA5}"/>
    <cellStyle name="Comma 31 6 4" xfId="11617" xr:uid="{50FF62A0-A157-479C-BEA1-FD05471B3553}"/>
    <cellStyle name="Comma 31 6 4 2" xfId="27027" xr:uid="{C9311163-EA30-450F-820E-F936F2F800D4}"/>
    <cellStyle name="Comma 31 6 5" xfId="16758" xr:uid="{7B54E967-B202-49BB-BF02-F54675B3711E}"/>
    <cellStyle name="Comma 31 7" xfId="2646" xr:uid="{B7DB6BBE-FAEC-45FF-91A6-0D46C413AC34}"/>
    <cellStyle name="Comma 31 7 2" xfId="7772" xr:uid="{1CBFDEC6-0EAE-46F5-A593-17EBFE3AD7DC}"/>
    <cellStyle name="Comma 31 7 2 2" xfId="23182" xr:uid="{C396E7EB-409E-4B50-B184-942746303745}"/>
    <cellStyle name="Comma 31 7 3" xfId="12915" xr:uid="{D1067CF1-BDC0-41A8-8DA2-B83E1F58FF49}"/>
    <cellStyle name="Comma 31 7 3 2" xfId="28325" xr:uid="{2A8D99AB-EFA9-4226-A709-40FB2CEA1DEE}"/>
    <cellStyle name="Comma 31 7 4" xfId="18056" xr:uid="{C2D9BEF7-83E0-4232-B30E-734111CAE783}"/>
    <cellStyle name="Comma 31 8" xfId="5224" xr:uid="{904F8162-D3CF-43F0-B12D-775BF08814E3}"/>
    <cellStyle name="Comma 31 8 2" xfId="20634" xr:uid="{00F4C9C5-B8A7-4529-BAA6-9DA8A03E88ED}"/>
    <cellStyle name="Comma 31 9" xfId="10367" xr:uid="{155ABD2C-06BF-40A9-924C-53DDE814626A}"/>
    <cellStyle name="Comma 31 9 2" xfId="25777" xr:uid="{1BBBFEFE-90D1-46CC-B8CF-20CE2F1B9EEB}"/>
    <cellStyle name="Comma 32" xfId="67" xr:uid="{284FCDD1-10FF-4FF1-A1FB-640739149608}"/>
    <cellStyle name="Comma 32 10" xfId="15509" xr:uid="{8E00ED62-08AF-4DE0-9B71-BB2EC14B720A}"/>
    <cellStyle name="Comma 32 2" xfId="146" xr:uid="{63621C34-5011-4DBB-9B6F-7578D32FE66D}"/>
    <cellStyle name="Comma 32 2 2" xfId="289" xr:uid="{8B51BEAC-EA06-45B2-96EE-FCCC2E2A1A84}"/>
    <cellStyle name="Comma 32 2 2 2" xfId="585" xr:uid="{A09ADB10-EC35-4598-8CF1-8F32BC7FC7CC}"/>
    <cellStyle name="Comma 32 2 2 2 2" xfId="1197" xr:uid="{81760587-AD31-4448-BBCF-9D972B451C49}"/>
    <cellStyle name="Comma 32 2 2 2 2 2" xfId="2449" xr:uid="{506BACD3-606B-4D9B-8382-DEB6E5826E22}"/>
    <cellStyle name="Comma 32 2 2 2 2 2 2" xfId="5017" xr:uid="{7ACCEF18-73A7-4280-90A5-532871A8A675}"/>
    <cellStyle name="Comma 32 2 2 2 2 2 2 2" xfId="10143" xr:uid="{754AD63D-A38D-4AC7-93B1-811F781B6EA7}"/>
    <cellStyle name="Comma 32 2 2 2 2 2 2 2 2" xfId="25553" xr:uid="{2B714483-4D85-42F7-AF5D-FC464D1CCA3E}"/>
    <cellStyle name="Comma 32 2 2 2 2 2 2 3" xfId="15286" xr:uid="{B5E96A88-FCDF-4221-AFF9-CA66E59C05A3}"/>
    <cellStyle name="Comma 32 2 2 2 2 2 2 3 2" xfId="30696" xr:uid="{5A12EFE3-A881-4DDE-B4EC-03C43CB0C37B}"/>
    <cellStyle name="Comma 32 2 2 2 2 2 2 4" xfId="20427" xr:uid="{E5EC1E20-E38A-4B32-8ED9-F8A60BB315C6}"/>
    <cellStyle name="Comma 32 2 2 2 2 2 3" xfId="7595" xr:uid="{A629143A-BD14-417B-A801-8C5946B7A88B}"/>
    <cellStyle name="Comma 32 2 2 2 2 2 3 2" xfId="23005" xr:uid="{351BBE0A-4F30-4FEF-99B1-A64DF1DF2A1C}"/>
    <cellStyle name="Comma 32 2 2 2 2 2 4" xfId="12738" xr:uid="{13228FCC-316F-4F61-95A0-6EA59812E529}"/>
    <cellStyle name="Comma 32 2 2 2 2 2 4 2" xfId="28148" xr:uid="{A4F3724D-CA1E-450E-B8FD-7FB3979313DE}"/>
    <cellStyle name="Comma 32 2 2 2 2 2 5" xfId="17879" xr:uid="{697D7462-B84F-42A4-84AA-9408C6F0D4BB}"/>
    <cellStyle name="Comma 32 2 2 2 2 3" xfId="3766" xr:uid="{E0646D09-BBEF-421B-8097-7607F2CEF3EC}"/>
    <cellStyle name="Comma 32 2 2 2 2 3 2" xfId="8892" xr:uid="{FC528D78-7435-4B49-BA59-8F5AE401BD7C}"/>
    <cellStyle name="Comma 32 2 2 2 2 3 2 2" xfId="24302" xr:uid="{C913C700-E627-4E0E-A544-DD9A59FB5367}"/>
    <cellStyle name="Comma 32 2 2 2 2 3 3" xfId="14035" xr:uid="{ED468074-79D1-4B42-AE3F-CD4AD3FB3A5B}"/>
    <cellStyle name="Comma 32 2 2 2 2 3 3 2" xfId="29445" xr:uid="{5D9EBDB5-B18F-4632-828F-E4CC883BA33E}"/>
    <cellStyle name="Comma 32 2 2 2 2 3 4" xfId="19176" xr:uid="{2001FDBB-F8FE-423D-ADC0-E42835D3CA78}"/>
    <cellStyle name="Comma 32 2 2 2 2 4" xfId="6344" xr:uid="{9CE073B5-69EE-4859-830D-3624E038335A}"/>
    <cellStyle name="Comma 32 2 2 2 2 4 2" xfId="21754" xr:uid="{84F0C221-8E2C-4075-ADBA-6974666F456F}"/>
    <cellStyle name="Comma 32 2 2 2 2 5" xfId="11487" xr:uid="{BB1F1DF7-FA8D-4726-804E-340A4ABF3E6E}"/>
    <cellStyle name="Comma 32 2 2 2 2 5 2" xfId="26897" xr:uid="{249869AE-D909-42C2-8554-6C9F89681B77}"/>
    <cellStyle name="Comma 32 2 2 2 2 6" xfId="16628" xr:uid="{6830A7EC-E8A6-496A-A932-129BE0EBA714}"/>
    <cellStyle name="Comma 32 2 2 2 3" xfId="1838" xr:uid="{7C614D67-7F9C-4232-B0E1-9244E91DC1A7}"/>
    <cellStyle name="Comma 32 2 2 2 3 2" xfId="4406" xr:uid="{05FDB05C-3DC6-46F4-A5C6-9F89C4DCD265}"/>
    <cellStyle name="Comma 32 2 2 2 3 2 2" xfId="9532" xr:uid="{B20C7874-F9F1-4D88-BD6B-BA3B865BFBA8}"/>
    <cellStyle name="Comma 32 2 2 2 3 2 2 2" xfId="24942" xr:uid="{3D63C8C6-0E89-45F0-9029-BD583521C20B}"/>
    <cellStyle name="Comma 32 2 2 2 3 2 3" xfId="14675" xr:uid="{0A9F8F7A-4460-4148-B6F6-9FD5C437EBEF}"/>
    <cellStyle name="Comma 32 2 2 2 3 2 3 2" xfId="30085" xr:uid="{22379021-BF68-4514-BFA1-69C39BF460E6}"/>
    <cellStyle name="Comma 32 2 2 2 3 2 4" xfId="19816" xr:uid="{F93611D0-C19E-4826-BB75-065234409B8E}"/>
    <cellStyle name="Comma 32 2 2 2 3 3" xfId="6984" xr:uid="{B9C0CB6C-6DE8-4AE7-BCD4-84A331F19335}"/>
    <cellStyle name="Comma 32 2 2 2 3 3 2" xfId="22394" xr:uid="{A136D581-37FA-4A90-B164-E9B55C2AAA57}"/>
    <cellStyle name="Comma 32 2 2 2 3 4" xfId="12127" xr:uid="{D0614856-E2A7-4EF0-9046-7AD7A894353C}"/>
    <cellStyle name="Comma 32 2 2 2 3 4 2" xfId="27537" xr:uid="{CCE4422B-9BF6-41F5-9E4B-6D27B7939E90}"/>
    <cellStyle name="Comma 32 2 2 2 3 5" xfId="17268" xr:uid="{740C8C5D-6B3B-4C90-8EEF-45675519E785}"/>
    <cellStyle name="Comma 32 2 2 2 4" xfId="3155" xr:uid="{E984C91A-7F2B-437D-BA7E-1B99E63694B1}"/>
    <cellStyle name="Comma 32 2 2 2 4 2" xfId="8281" xr:uid="{4DA14EC2-90FF-4095-B06D-711BEE5467B5}"/>
    <cellStyle name="Comma 32 2 2 2 4 2 2" xfId="23691" xr:uid="{6776EFEE-AA51-44CB-A3DC-8C06C67DBAB0}"/>
    <cellStyle name="Comma 32 2 2 2 4 3" xfId="13424" xr:uid="{02D8F434-DC6D-41BC-9A65-639E6D877AA6}"/>
    <cellStyle name="Comma 32 2 2 2 4 3 2" xfId="28834" xr:uid="{C0B5F8EE-716A-4875-BAB0-482114A0E736}"/>
    <cellStyle name="Comma 32 2 2 2 4 4" xfId="18565" xr:uid="{B18CA779-393E-44F5-913D-951C32CB29A2}"/>
    <cellStyle name="Comma 32 2 2 2 5" xfId="5733" xr:uid="{B3DC9043-5895-46CC-AC98-3893B39FDFE1}"/>
    <cellStyle name="Comma 32 2 2 2 5 2" xfId="21143" xr:uid="{EF14C33C-A795-4646-AF20-4D9969CE655E}"/>
    <cellStyle name="Comma 32 2 2 2 6" xfId="10876" xr:uid="{507BDC1E-AB31-4666-AABB-C2FAF7FEC840}"/>
    <cellStyle name="Comma 32 2 2 2 6 2" xfId="26286" xr:uid="{6C47DC2B-5F36-4940-8EDA-3A64B47ACD7F}"/>
    <cellStyle name="Comma 32 2 2 2 7" xfId="16017" xr:uid="{D45E7B9A-2E90-4039-809D-1E481166B6E8}"/>
    <cellStyle name="Comma 32 2 2 3" xfId="902" xr:uid="{B6A1FEBC-23A2-474F-BC43-D7315953F254}"/>
    <cellStyle name="Comma 32 2 2 3 2" xfId="2154" xr:uid="{384BC1FB-C2C8-41D8-BAE4-B4FE6E0A741F}"/>
    <cellStyle name="Comma 32 2 2 3 2 2" xfId="4722" xr:uid="{74799DB1-0E1D-485F-B331-100690743501}"/>
    <cellStyle name="Comma 32 2 2 3 2 2 2" xfId="9848" xr:uid="{EB2DF1DE-32B6-485C-A91A-5DD33E7E04F9}"/>
    <cellStyle name="Comma 32 2 2 3 2 2 2 2" xfId="25258" xr:uid="{7352B25F-65E8-4BF0-B46B-8F09C40DD09F}"/>
    <cellStyle name="Comma 32 2 2 3 2 2 3" xfId="14991" xr:uid="{26719F38-4C96-4E5A-9752-AC144BB707A6}"/>
    <cellStyle name="Comma 32 2 2 3 2 2 3 2" xfId="30401" xr:uid="{E592ED36-5795-43B9-82E8-3A43E459B336}"/>
    <cellStyle name="Comma 32 2 2 3 2 2 4" xfId="20132" xr:uid="{38DCF838-C3FF-4EAD-B4C5-F882B0DD2B3B}"/>
    <cellStyle name="Comma 32 2 2 3 2 3" xfId="7300" xr:uid="{C2C67B06-C647-4CA0-95FD-B5A49E33F616}"/>
    <cellStyle name="Comma 32 2 2 3 2 3 2" xfId="22710" xr:uid="{2ED9AA04-40E3-48B7-8B26-A45CA5C93E89}"/>
    <cellStyle name="Comma 32 2 2 3 2 4" xfId="12443" xr:uid="{088908E5-7594-478D-9F6A-C0F5207F6DCE}"/>
    <cellStyle name="Comma 32 2 2 3 2 4 2" xfId="27853" xr:uid="{568B3BEA-FA85-4214-81E4-883DCFDCF41A}"/>
    <cellStyle name="Comma 32 2 2 3 2 5" xfId="17584" xr:uid="{53B7FD0C-223F-4493-925F-7415A20A0844}"/>
    <cellStyle name="Comma 32 2 2 3 3" xfId="3471" xr:uid="{09194981-4A4F-48B2-9247-C37C2D02B6DC}"/>
    <cellStyle name="Comma 32 2 2 3 3 2" xfId="8597" xr:uid="{BAE04A4D-AC98-4B8D-882A-54129755363A}"/>
    <cellStyle name="Comma 32 2 2 3 3 2 2" xfId="24007" xr:uid="{07657A7E-A25A-4071-BFEF-549D292C4CCA}"/>
    <cellStyle name="Comma 32 2 2 3 3 3" xfId="13740" xr:uid="{157FBC1C-40AA-4C55-B302-F856568D3F05}"/>
    <cellStyle name="Comma 32 2 2 3 3 3 2" xfId="29150" xr:uid="{360F65B9-39A2-4DDB-85E1-AA21464E2492}"/>
    <cellStyle name="Comma 32 2 2 3 3 4" xfId="18881" xr:uid="{26167581-CFDF-4CD2-A554-2DD3BE03BB8C}"/>
    <cellStyle name="Comma 32 2 2 3 4" xfId="6049" xr:uid="{D46FFCEF-D74A-4487-AB25-E52B8BD98BCC}"/>
    <cellStyle name="Comma 32 2 2 3 4 2" xfId="21459" xr:uid="{48B2F67E-2472-439A-BB78-28688920D69B}"/>
    <cellStyle name="Comma 32 2 2 3 5" xfId="11192" xr:uid="{021DDDDD-E1D2-48F1-970C-AA6C8232ED1A}"/>
    <cellStyle name="Comma 32 2 2 3 5 2" xfId="26602" xr:uid="{10E584FF-8F25-4CC9-B62C-6B746D147F6E}"/>
    <cellStyle name="Comma 32 2 2 3 6" xfId="16333" xr:uid="{D72A19B4-19BC-497E-A885-C177312B0EC5}"/>
    <cellStyle name="Comma 32 2 2 4" xfId="1543" xr:uid="{BDAC6DB1-5EAF-48E5-9916-FFFF99E762E3}"/>
    <cellStyle name="Comma 32 2 2 4 2" xfId="4111" xr:uid="{AA6134A1-8805-4DCD-91E4-E48817420C99}"/>
    <cellStyle name="Comma 32 2 2 4 2 2" xfId="9237" xr:uid="{FDA161B1-3662-48A7-ACD2-AE052987307A}"/>
    <cellStyle name="Comma 32 2 2 4 2 2 2" xfId="24647" xr:uid="{91DEA6CB-67C5-4D72-9D28-0CCF053B2D5D}"/>
    <cellStyle name="Comma 32 2 2 4 2 3" xfId="14380" xr:uid="{38874D42-3344-4A1C-8125-91365F840176}"/>
    <cellStyle name="Comma 32 2 2 4 2 3 2" xfId="29790" xr:uid="{B7B57297-2297-4AF3-9D41-8785FCB95D6B}"/>
    <cellStyle name="Comma 32 2 2 4 2 4" xfId="19521" xr:uid="{8BD5D28C-2FDC-4769-94FE-505F19E8C0B8}"/>
    <cellStyle name="Comma 32 2 2 4 3" xfId="6689" xr:uid="{2C4A7C8D-D0D2-4AD8-812F-D3DA97EBC6DD}"/>
    <cellStyle name="Comma 32 2 2 4 3 2" xfId="22099" xr:uid="{7D7A8A8D-C040-45F3-A96D-FCF9158761D2}"/>
    <cellStyle name="Comma 32 2 2 4 4" xfId="11832" xr:uid="{0830A803-8C81-4F36-A729-23024EC799B4}"/>
    <cellStyle name="Comma 32 2 2 4 4 2" xfId="27242" xr:uid="{81ADAD43-C4FC-46C8-A82A-45603009C615}"/>
    <cellStyle name="Comma 32 2 2 4 5" xfId="16973" xr:uid="{A82E346F-A9C0-4C67-99A7-CF9F874FAF98}"/>
    <cellStyle name="Comma 32 2 2 5" xfId="2860" xr:uid="{8BD2544E-47A2-4C2F-A9FF-CE843DD06239}"/>
    <cellStyle name="Comma 32 2 2 5 2" xfId="7986" xr:uid="{7A8141B9-92EA-4249-9523-EDA525572D69}"/>
    <cellStyle name="Comma 32 2 2 5 2 2" xfId="23396" xr:uid="{6F0558DA-B446-422C-90C4-AA4505BE1942}"/>
    <cellStyle name="Comma 32 2 2 5 3" xfId="13129" xr:uid="{7CF0604D-62B2-4F2B-8B16-0D5A81884425}"/>
    <cellStyle name="Comma 32 2 2 5 3 2" xfId="28539" xr:uid="{9B33F0D2-4923-4116-9228-96D796B815BE}"/>
    <cellStyle name="Comma 32 2 2 5 4" xfId="18270" xr:uid="{D15AFFAF-5E20-4313-8871-62A2BAE8FF23}"/>
    <cellStyle name="Comma 32 2 2 6" xfId="5438" xr:uid="{2C67F4B8-7C5B-434B-98A6-ECB6F241FB8C}"/>
    <cellStyle name="Comma 32 2 2 6 2" xfId="20848" xr:uid="{31B8B35D-5982-42FD-A6D9-DDF7394B61AD}"/>
    <cellStyle name="Comma 32 2 2 7" xfId="10581" xr:uid="{BF01E7EE-E414-452B-94DB-7CF9EF304BC4}"/>
    <cellStyle name="Comma 32 2 2 7 2" xfId="25991" xr:uid="{3A3E96C1-9D7A-4F4C-BC1B-747C0F8771DD}"/>
    <cellStyle name="Comma 32 2 2 8" xfId="15722" xr:uid="{CACF5DD1-BB0F-4309-B3AB-4FFA109261B9}"/>
    <cellStyle name="Comma 32 2 3" xfId="443" xr:uid="{265F3B8A-72F8-43D3-8DB5-EF6FDCAB491B}"/>
    <cellStyle name="Comma 32 2 3 2" xfId="1055" xr:uid="{990A5C21-F337-40DE-A320-04C0D54F72A0}"/>
    <cellStyle name="Comma 32 2 3 2 2" xfId="2307" xr:uid="{61D5E08A-5635-49A4-A5C8-0AF2925B7849}"/>
    <cellStyle name="Comma 32 2 3 2 2 2" xfId="4875" xr:uid="{04381CE8-FEF1-42CD-9DE0-5ED6C6951E80}"/>
    <cellStyle name="Comma 32 2 3 2 2 2 2" xfId="10001" xr:uid="{A0104A19-733F-436D-9A4C-5F0AE8161047}"/>
    <cellStyle name="Comma 32 2 3 2 2 2 2 2" xfId="25411" xr:uid="{FC74B26F-1E4B-41ED-A53A-B040EEF245FB}"/>
    <cellStyle name="Comma 32 2 3 2 2 2 3" xfId="15144" xr:uid="{FC9A044A-478F-4799-BD64-B3CA9DA42394}"/>
    <cellStyle name="Comma 32 2 3 2 2 2 3 2" xfId="30554" xr:uid="{1F9D6F03-FF18-4631-960E-831EA3B1AAB1}"/>
    <cellStyle name="Comma 32 2 3 2 2 2 4" xfId="20285" xr:uid="{AD2412B9-0C8C-40CF-B46E-2F45D2217501}"/>
    <cellStyle name="Comma 32 2 3 2 2 3" xfId="7453" xr:uid="{A020D5E2-6890-4415-8782-64B076238F42}"/>
    <cellStyle name="Comma 32 2 3 2 2 3 2" xfId="22863" xr:uid="{C43554F0-3E39-4534-B370-52464A164563}"/>
    <cellStyle name="Comma 32 2 3 2 2 4" xfId="12596" xr:uid="{E772E2F4-D608-4145-A54F-DB8F5C9681F3}"/>
    <cellStyle name="Comma 32 2 3 2 2 4 2" xfId="28006" xr:uid="{F79AE560-3C96-4F2F-9A68-20F0E6C2CF94}"/>
    <cellStyle name="Comma 32 2 3 2 2 5" xfId="17737" xr:uid="{6703106D-9F63-4FF8-A958-78128D1704B8}"/>
    <cellStyle name="Comma 32 2 3 2 3" xfId="3624" xr:uid="{A3B69B5D-FCE1-4863-BFD8-800F5ECEBD31}"/>
    <cellStyle name="Comma 32 2 3 2 3 2" xfId="8750" xr:uid="{9AD23E88-1A1E-4401-B3B1-E8576F2CD109}"/>
    <cellStyle name="Comma 32 2 3 2 3 2 2" xfId="24160" xr:uid="{A03F4F4C-69B6-4DE3-BDDB-587CDB262EA1}"/>
    <cellStyle name="Comma 32 2 3 2 3 3" xfId="13893" xr:uid="{CBF32D56-826C-4882-BA14-9BB4017247D6}"/>
    <cellStyle name="Comma 32 2 3 2 3 3 2" xfId="29303" xr:uid="{5411CBF1-9EF3-426A-B1D6-BD8536E1392D}"/>
    <cellStyle name="Comma 32 2 3 2 3 4" xfId="19034" xr:uid="{080152D8-4D73-4663-9802-62AD3423EC0F}"/>
    <cellStyle name="Comma 32 2 3 2 4" xfId="6202" xr:uid="{3BF590F6-B27A-4FD7-B205-2B67DA799AB7}"/>
    <cellStyle name="Comma 32 2 3 2 4 2" xfId="21612" xr:uid="{3BE4E069-5475-4D5C-8112-B29DB514DD81}"/>
    <cellStyle name="Comma 32 2 3 2 5" xfId="11345" xr:uid="{67B0F590-EEDF-47CC-9678-D1647453D250}"/>
    <cellStyle name="Comma 32 2 3 2 5 2" xfId="26755" xr:uid="{95BB7183-287F-4892-B9E5-88D89D0CA4B6}"/>
    <cellStyle name="Comma 32 2 3 2 6" xfId="16486" xr:uid="{6FFE4128-347D-4E16-BD72-0E88F71AC31A}"/>
    <cellStyle name="Comma 32 2 3 3" xfId="1696" xr:uid="{787934EB-3327-47AD-B7C5-A9D2250619A4}"/>
    <cellStyle name="Comma 32 2 3 3 2" xfId="4264" xr:uid="{39C16279-59F1-49E6-BFAB-6F427F1B5722}"/>
    <cellStyle name="Comma 32 2 3 3 2 2" xfId="9390" xr:uid="{19BF2620-3C5D-4B9A-BA24-41F11395BF1E}"/>
    <cellStyle name="Comma 32 2 3 3 2 2 2" xfId="24800" xr:uid="{91B30D81-5173-44FC-A3A2-504D508CB8CC}"/>
    <cellStyle name="Comma 32 2 3 3 2 3" xfId="14533" xr:uid="{58CB8631-3749-4A2B-822A-C5421B12BBA1}"/>
    <cellStyle name="Comma 32 2 3 3 2 3 2" xfId="29943" xr:uid="{5D3DCB5F-20A6-442C-8DA1-4E8F2D67D274}"/>
    <cellStyle name="Comma 32 2 3 3 2 4" xfId="19674" xr:uid="{50CD528F-7256-4145-9E19-AC6DFF2DF999}"/>
    <cellStyle name="Comma 32 2 3 3 3" xfId="6842" xr:uid="{A34C2BA7-F12C-491A-BAB6-846F46EDF796}"/>
    <cellStyle name="Comma 32 2 3 3 3 2" xfId="22252" xr:uid="{DB00B5D1-B2D5-4F72-8A45-4021F5CB86F5}"/>
    <cellStyle name="Comma 32 2 3 3 4" xfId="11985" xr:uid="{7192F50B-99ED-45D9-92B9-1244595C5546}"/>
    <cellStyle name="Comma 32 2 3 3 4 2" xfId="27395" xr:uid="{074DD39E-B3FA-433D-A86D-144BFDE4B7B3}"/>
    <cellStyle name="Comma 32 2 3 3 5" xfId="17126" xr:uid="{DBFF53D1-165E-43B1-AAB6-EDBAB5EB3AB7}"/>
    <cellStyle name="Comma 32 2 3 4" xfId="3013" xr:uid="{EEC95B2B-912C-46B0-899F-C55A5173A725}"/>
    <cellStyle name="Comma 32 2 3 4 2" xfId="8139" xr:uid="{9C43D00E-1680-46E1-B2F5-A3A774CA280A}"/>
    <cellStyle name="Comma 32 2 3 4 2 2" xfId="23549" xr:uid="{A3EC896A-096A-4DD7-B1F1-E655DB71C428}"/>
    <cellStyle name="Comma 32 2 3 4 3" xfId="13282" xr:uid="{D663C8D5-5A79-41AA-8C8D-5A9717B90CEC}"/>
    <cellStyle name="Comma 32 2 3 4 3 2" xfId="28692" xr:uid="{7CD88CE0-2CC1-4F77-B747-309659B20EBD}"/>
    <cellStyle name="Comma 32 2 3 4 4" xfId="18423" xr:uid="{779938BE-6C84-4174-A689-1A2D0A768524}"/>
    <cellStyle name="Comma 32 2 3 5" xfId="5591" xr:uid="{9B62757E-FFA2-4269-AFA2-F4A273660EBA}"/>
    <cellStyle name="Comma 32 2 3 5 2" xfId="21001" xr:uid="{F9269FEB-6D4A-40EA-880B-506DFE90CF9A}"/>
    <cellStyle name="Comma 32 2 3 6" xfId="10734" xr:uid="{3A5AEF33-5867-4102-B641-A1ED5AF3A2CD}"/>
    <cellStyle name="Comma 32 2 3 6 2" xfId="26144" xr:uid="{65089E1D-7C5B-4838-A232-D818182233F6}"/>
    <cellStyle name="Comma 32 2 3 7" xfId="15875" xr:uid="{F4CCF07A-FB3C-4EF1-91CB-67F1C8C820E6}"/>
    <cellStyle name="Comma 32 2 4" xfId="760" xr:uid="{437E30FF-935C-44BE-A6FB-68933A8DAF69}"/>
    <cellStyle name="Comma 32 2 4 2" xfId="2012" xr:uid="{B8B19672-CD80-4FAB-BAE7-68A89F20F415}"/>
    <cellStyle name="Comma 32 2 4 2 2" xfId="4580" xr:uid="{D8160767-CD8D-46F2-B534-ECEDBBC13B92}"/>
    <cellStyle name="Comma 32 2 4 2 2 2" xfId="9706" xr:uid="{BB94B977-483F-410F-B3BE-56AB8B668638}"/>
    <cellStyle name="Comma 32 2 4 2 2 2 2" xfId="25116" xr:uid="{0A3A5398-8DD6-4475-9C29-753E1D90944A}"/>
    <cellStyle name="Comma 32 2 4 2 2 3" xfId="14849" xr:uid="{A8DD7EE2-07E2-42AB-9D42-901A44D5A8EF}"/>
    <cellStyle name="Comma 32 2 4 2 2 3 2" xfId="30259" xr:uid="{73724C3A-7D13-4D8B-AA74-E97786A01B9B}"/>
    <cellStyle name="Comma 32 2 4 2 2 4" xfId="19990" xr:uid="{65526A6E-E71B-43D9-9CCB-6A129DB8DC6F}"/>
    <cellStyle name="Comma 32 2 4 2 3" xfId="7158" xr:uid="{CC87F68E-7482-4B13-A5D4-5DD43F5FCDE8}"/>
    <cellStyle name="Comma 32 2 4 2 3 2" xfId="22568" xr:uid="{5FF78EE2-AB9B-43CB-884F-D456AFAA279A}"/>
    <cellStyle name="Comma 32 2 4 2 4" xfId="12301" xr:uid="{70948689-B41A-4C9A-A5A2-42632FFC7305}"/>
    <cellStyle name="Comma 32 2 4 2 4 2" xfId="27711" xr:uid="{BA8036E5-7A45-418C-8C64-5D0E46B60EDF}"/>
    <cellStyle name="Comma 32 2 4 2 5" xfId="17442" xr:uid="{3982D562-368B-4170-88B7-1373BAFB34C9}"/>
    <cellStyle name="Comma 32 2 4 3" xfId="3329" xr:uid="{DCFAAE90-F968-46C5-904E-28F88B52BEFA}"/>
    <cellStyle name="Comma 32 2 4 3 2" xfId="8455" xr:uid="{65AFFD70-E93E-4D57-9729-B1BF5AE24375}"/>
    <cellStyle name="Comma 32 2 4 3 2 2" xfId="23865" xr:uid="{63B6D5A5-0550-479B-BDC0-685D4FC8533C}"/>
    <cellStyle name="Comma 32 2 4 3 3" xfId="13598" xr:uid="{2F4C3D08-D277-4D77-9753-9D3A7AE0AE8F}"/>
    <cellStyle name="Comma 32 2 4 3 3 2" xfId="29008" xr:uid="{C72BD41D-787D-45B0-9CF1-CF8A5A35AD35}"/>
    <cellStyle name="Comma 32 2 4 3 4" xfId="18739" xr:uid="{B90764C6-2A20-481A-BF4C-6E9875C9F509}"/>
    <cellStyle name="Comma 32 2 4 4" xfId="5907" xr:uid="{04CFCC9F-ABDB-441A-BEF5-46BBB7DE4609}"/>
    <cellStyle name="Comma 32 2 4 4 2" xfId="21317" xr:uid="{C4F2DCF4-4732-4112-92E5-41F1B839AD89}"/>
    <cellStyle name="Comma 32 2 4 5" xfId="11050" xr:uid="{95D01BFA-294D-415B-85E6-ADD1BE6E6AB8}"/>
    <cellStyle name="Comma 32 2 4 5 2" xfId="26460" xr:uid="{A1349789-8F8F-41E7-B41C-1E5DE906C64D}"/>
    <cellStyle name="Comma 32 2 4 6" xfId="16191" xr:uid="{AF8CA6F0-2FE3-4E21-AEE5-8433841B98C6}"/>
    <cellStyle name="Comma 32 2 5" xfId="1401" xr:uid="{695E5B17-73BB-4D1C-819F-194F6E3B5D80}"/>
    <cellStyle name="Comma 32 2 5 2" xfId="3969" xr:uid="{00382D94-3063-424C-92A4-5030A63C6D21}"/>
    <cellStyle name="Comma 32 2 5 2 2" xfId="9095" xr:uid="{B24B13A5-FB80-4A99-8B65-A1D2A7F78A70}"/>
    <cellStyle name="Comma 32 2 5 2 2 2" xfId="24505" xr:uid="{83FBB4C2-2D60-4C09-8E5B-187B6A637495}"/>
    <cellStyle name="Comma 32 2 5 2 3" xfId="14238" xr:uid="{9E57A730-3F93-4A94-97E1-C5E289464529}"/>
    <cellStyle name="Comma 32 2 5 2 3 2" xfId="29648" xr:uid="{1D4D928B-3D5D-4BB2-B6F8-AB5729374925}"/>
    <cellStyle name="Comma 32 2 5 2 4" xfId="19379" xr:uid="{F13F00B2-4A2F-4B72-B186-12E95F803463}"/>
    <cellStyle name="Comma 32 2 5 3" xfId="6547" xr:uid="{ECB93AF4-B1B9-496A-8B2C-3342F407C976}"/>
    <cellStyle name="Comma 32 2 5 3 2" xfId="21957" xr:uid="{3EE1C62D-430E-4635-883A-F67EE2E8F9AB}"/>
    <cellStyle name="Comma 32 2 5 4" xfId="11690" xr:uid="{3FAEDCBD-5035-4F48-A7F3-BDD5F1EEE8C9}"/>
    <cellStyle name="Comma 32 2 5 4 2" xfId="27100" xr:uid="{259D4B73-A4E4-4CFE-B9BC-0D4713C038B5}"/>
    <cellStyle name="Comma 32 2 5 5" xfId="16831" xr:uid="{F5E0E86B-8032-4A0B-A905-C0619BE3AC1E}"/>
    <cellStyle name="Comma 32 2 6" xfId="2718" xr:uid="{C6D822BD-BC9E-47EA-B4C6-8C2754D3E54F}"/>
    <cellStyle name="Comma 32 2 6 2" xfId="7844" xr:uid="{7EB5D8C1-04B8-4064-9EC5-F1EE12A253E5}"/>
    <cellStyle name="Comma 32 2 6 2 2" xfId="23254" xr:uid="{E6DF9647-47AF-476B-BAA2-06DC9ECA938A}"/>
    <cellStyle name="Comma 32 2 6 3" xfId="12987" xr:uid="{9AC65F81-F06E-4040-9323-AEF7BEC9612F}"/>
    <cellStyle name="Comma 32 2 6 3 2" xfId="28397" xr:uid="{82016C3D-CF63-4C15-838E-CC9CBA6D0BBB}"/>
    <cellStyle name="Comma 32 2 6 4" xfId="18128" xr:uid="{A803251C-6B02-41BE-B163-8CD3CDD64BF8}"/>
    <cellStyle name="Comma 32 2 7" xfId="5296" xr:uid="{582D9D3F-B56E-4CB4-9724-ACFA9844E89E}"/>
    <cellStyle name="Comma 32 2 7 2" xfId="20706" xr:uid="{17069698-E1B9-4FD4-A250-0F47DA4B7F75}"/>
    <cellStyle name="Comma 32 2 8" xfId="10439" xr:uid="{315A5860-B804-43FE-A162-74810F4592D9}"/>
    <cellStyle name="Comma 32 2 8 2" xfId="25849" xr:uid="{707F6DB2-A06B-4A31-9806-17A44466EBD7}"/>
    <cellStyle name="Comma 32 2 9" xfId="15580" xr:uid="{A3CE97FA-D718-4695-91B1-A2B654171E5B}"/>
    <cellStyle name="Comma 32 3" xfId="216" xr:uid="{8BB73EB1-BD6B-4E96-B59D-00E2F306DDAA}"/>
    <cellStyle name="Comma 32 3 2" xfId="513" xr:uid="{1F83F119-D9F8-41EF-8095-EC03E3480712}"/>
    <cellStyle name="Comma 32 3 2 2" xfId="1125" xr:uid="{204D4309-8826-4449-A245-671DC522F3D9}"/>
    <cellStyle name="Comma 32 3 2 2 2" xfId="2377" xr:uid="{A3CFDD64-A89B-4D10-B34C-6FB62D3CA7F5}"/>
    <cellStyle name="Comma 32 3 2 2 2 2" xfId="4945" xr:uid="{2D858C46-AEAE-411A-82CE-282C6DA1D286}"/>
    <cellStyle name="Comma 32 3 2 2 2 2 2" xfId="10071" xr:uid="{704A4A91-FA66-42AE-A728-11979713D5F4}"/>
    <cellStyle name="Comma 32 3 2 2 2 2 2 2" xfId="25481" xr:uid="{03AF303C-25B7-4E77-B180-A978E977E02A}"/>
    <cellStyle name="Comma 32 3 2 2 2 2 3" xfId="15214" xr:uid="{02A7A22F-176D-4860-A415-DA21B4952F95}"/>
    <cellStyle name="Comma 32 3 2 2 2 2 3 2" xfId="30624" xr:uid="{8A3B8501-1A35-473F-8D78-736C836EFEEC}"/>
    <cellStyle name="Comma 32 3 2 2 2 2 4" xfId="20355" xr:uid="{97C32A58-F252-4608-9E09-252422054745}"/>
    <cellStyle name="Comma 32 3 2 2 2 3" xfId="7523" xr:uid="{E6CF5947-718B-445A-9A2C-B7F84B6982A2}"/>
    <cellStyle name="Comma 32 3 2 2 2 3 2" xfId="22933" xr:uid="{52AFA01A-9DE1-411F-BB18-BA1095ADBAF0}"/>
    <cellStyle name="Comma 32 3 2 2 2 4" xfId="12666" xr:uid="{09DE246B-21DE-4D53-999E-0640DD64FF62}"/>
    <cellStyle name="Comma 32 3 2 2 2 4 2" xfId="28076" xr:uid="{2A6E2970-EAFA-4B05-91D1-B7DEA08DF9B5}"/>
    <cellStyle name="Comma 32 3 2 2 2 5" xfId="17807" xr:uid="{38CA7B34-45D4-4CDF-8B2C-4E2D100D9537}"/>
    <cellStyle name="Comma 32 3 2 2 3" xfId="3694" xr:uid="{7F6B8726-C9FC-4CD1-A8A8-C575D1682D13}"/>
    <cellStyle name="Comma 32 3 2 2 3 2" xfId="8820" xr:uid="{7EC8DA53-9C40-4A4F-B80B-A108D8DB3650}"/>
    <cellStyle name="Comma 32 3 2 2 3 2 2" xfId="24230" xr:uid="{32786AAF-1682-4C43-9FD6-7B12DC0FFEC2}"/>
    <cellStyle name="Comma 32 3 2 2 3 3" xfId="13963" xr:uid="{ACBF7900-945C-44E6-8325-C22D3225A068}"/>
    <cellStyle name="Comma 32 3 2 2 3 3 2" xfId="29373" xr:uid="{C2B1A703-BA8B-4E7D-8C70-7A83828B48B2}"/>
    <cellStyle name="Comma 32 3 2 2 3 4" xfId="19104" xr:uid="{A677D776-9CE1-476B-950B-6E729EF223E5}"/>
    <cellStyle name="Comma 32 3 2 2 4" xfId="6272" xr:uid="{4EFA6E19-BEF4-48F4-A619-30490AF2ED6D}"/>
    <cellStyle name="Comma 32 3 2 2 4 2" xfId="21682" xr:uid="{DD25EB2C-D08E-454E-B6F7-27E3AD497DBE}"/>
    <cellStyle name="Comma 32 3 2 2 5" xfId="11415" xr:uid="{FABE68A6-3ED6-4DCC-93A0-E3D009FDC7C5}"/>
    <cellStyle name="Comma 32 3 2 2 5 2" xfId="26825" xr:uid="{B383E226-96D8-4D8A-84B1-D4F07892B503}"/>
    <cellStyle name="Comma 32 3 2 2 6" xfId="16556" xr:uid="{0BAE667B-DAC7-43C9-9A2C-D9A16E0B5571}"/>
    <cellStyle name="Comma 32 3 2 3" xfId="1766" xr:uid="{63D7DB4E-7DEA-4390-BB64-759FF1D67552}"/>
    <cellStyle name="Comma 32 3 2 3 2" xfId="4334" xr:uid="{35CE9300-0C77-431B-B6CC-C6D5EC150BBE}"/>
    <cellStyle name="Comma 32 3 2 3 2 2" xfId="9460" xr:uid="{5A52B444-A341-4D47-90D3-771480ECCEF4}"/>
    <cellStyle name="Comma 32 3 2 3 2 2 2" xfId="24870" xr:uid="{768D7754-6D19-4CA8-8841-9623B35952E7}"/>
    <cellStyle name="Comma 32 3 2 3 2 3" xfId="14603" xr:uid="{ED4D1008-25F1-477F-AC93-CDCDEEB73483}"/>
    <cellStyle name="Comma 32 3 2 3 2 3 2" xfId="30013" xr:uid="{5E26F6F0-133E-470F-899C-6292FD6E5DFC}"/>
    <cellStyle name="Comma 32 3 2 3 2 4" xfId="19744" xr:uid="{9D118FDF-FECB-48C0-9111-FB3796478C2A}"/>
    <cellStyle name="Comma 32 3 2 3 3" xfId="6912" xr:uid="{B00CF018-C288-4286-9574-BDFFDAB7DE58}"/>
    <cellStyle name="Comma 32 3 2 3 3 2" xfId="22322" xr:uid="{43782A08-5E2A-45FE-8071-F6C90585BF9F}"/>
    <cellStyle name="Comma 32 3 2 3 4" xfId="12055" xr:uid="{3E96E395-2C17-4309-81AF-16EB2BD87677}"/>
    <cellStyle name="Comma 32 3 2 3 4 2" xfId="27465" xr:uid="{8FF9BE5F-73C0-4F7A-9213-1479EDC86917}"/>
    <cellStyle name="Comma 32 3 2 3 5" xfId="17196" xr:uid="{4470FDF8-3485-445E-846A-9BC148353B4A}"/>
    <cellStyle name="Comma 32 3 2 4" xfId="3083" xr:uid="{76D981F1-41D6-4719-851C-89320ADCE46B}"/>
    <cellStyle name="Comma 32 3 2 4 2" xfId="8209" xr:uid="{DCCCEC93-0A5B-4C8C-BB3C-598BAB8B6D6C}"/>
    <cellStyle name="Comma 32 3 2 4 2 2" xfId="23619" xr:uid="{9E9DCA73-8EE8-4C42-B887-77C6F79107C9}"/>
    <cellStyle name="Comma 32 3 2 4 3" xfId="13352" xr:uid="{1A649775-7E7A-48D3-8641-8DB8CD9B6ECE}"/>
    <cellStyle name="Comma 32 3 2 4 3 2" xfId="28762" xr:uid="{BF6EC458-C4C4-4B6C-9058-26F5F113E514}"/>
    <cellStyle name="Comma 32 3 2 4 4" xfId="18493" xr:uid="{21178158-F541-4D26-87FD-008BF5916944}"/>
    <cellStyle name="Comma 32 3 2 5" xfId="5661" xr:uid="{A3F339D2-7263-4E8C-90D4-73B5241387B7}"/>
    <cellStyle name="Comma 32 3 2 5 2" xfId="21071" xr:uid="{6C2A0CC9-DB1B-47DA-BA3D-EDACD66E6411}"/>
    <cellStyle name="Comma 32 3 2 6" xfId="10804" xr:uid="{5BDD3A50-C7A0-4E7D-9BC0-DF19AB489EE7}"/>
    <cellStyle name="Comma 32 3 2 6 2" xfId="26214" xr:uid="{6DBD00C4-D7AB-4F2F-B491-97D141583172}"/>
    <cellStyle name="Comma 32 3 2 7" xfId="15945" xr:uid="{A0AD5B4A-F6C8-4C9C-9439-4444B65F1E73}"/>
    <cellStyle name="Comma 32 3 3" xfId="830" xr:uid="{B86BAD0F-633A-49C8-BA7B-765C46D9B20F}"/>
    <cellStyle name="Comma 32 3 3 2" xfId="2082" xr:uid="{B428A70E-6C38-4D8F-ADDA-CCC0BBD2DD45}"/>
    <cellStyle name="Comma 32 3 3 2 2" xfId="4650" xr:uid="{66A2CE3A-0007-43A8-9BE8-5E29C7F0A214}"/>
    <cellStyle name="Comma 32 3 3 2 2 2" xfId="9776" xr:uid="{C7E1D238-A7BB-4520-B530-D638AB6A5EAD}"/>
    <cellStyle name="Comma 32 3 3 2 2 2 2" xfId="25186" xr:uid="{83824B51-2DC9-4E15-ACB7-6D4BA8CA0D64}"/>
    <cellStyle name="Comma 32 3 3 2 2 3" xfId="14919" xr:uid="{27C8D1FB-6436-4FA6-9CE1-A7858B8C77F3}"/>
    <cellStyle name="Comma 32 3 3 2 2 3 2" xfId="30329" xr:uid="{BDC387A0-6E2B-4E7F-B76D-0F86E47B391F}"/>
    <cellStyle name="Comma 32 3 3 2 2 4" xfId="20060" xr:uid="{A89EF20E-913C-4C84-8E98-638E2E868D5A}"/>
    <cellStyle name="Comma 32 3 3 2 3" xfId="7228" xr:uid="{E03B558F-0608-43CA-94BA-11BFACAE5FD7}"/>
    <cellStyle name="Comma 32 3 3 2 3 2" xfId="22638" xr:uid="{2303AADD-C847-4395-8B7A-81616F71653B}"/>
    <cellStyle name="Comma 32 3 3 2 4" xfId="12371" xr:uid="{54C8C965-0D47-4588-A72F-1E25D3162E90}"/>
    <cellStyle name="Comma 32 3 3 2 4 2" xfId="27781" xr:uid="{823978DF-FB7B-42C5-AB50-B0FBCB4A490C}"/>
    <cellStyle name="Comma 32 3 3 2 5" xfId="17512" xr:uid="{3CB86818-CB16-468F-B1BD-5D09C2FF3609}"/>
    <cellStyle name="Comma 32 3 3 3" xfId="3399" xr:uid="{6B1FC6BE-994D-4A34-B009-37DE975A5424}"/>
    <cellStyle name="Comma 32 3 3 3 2" xfId="8525" xr:uid="{3DA8C2A1-7DC7-4856-8A79-C5E6E2BB5069}"/>
    <cellStyle name="Comma 32 3 3 3 2 2" xfId="23935" xr:uid="{9CC32CFF-D3B0-4FBF-9E40-43C812A34921}"/>
    <cellStyle name="Comma 32 3 3 3 3" xfId="13668" xr:uid="{C32F64BD-CD44-4356-876B-96DA891D075B}"/>
    <cellStyle name="Comma 32 3 3 3 3 2" xfId="29078" xr:uid="{D30ABDE9-F6E3-4933-AC89-56871C40BD6B}"/>
    <cellStyle name="Comma 32 3 3 3 4" xfId="18809" xr:uid="{350A4E14-E806-4E24-AA03-B9AB80C3723F}"/>
    <cellStyle name="Comma 32 3 3 4" xfId="5977" xr:uid="{F22A931E-57B6-4882-BC5E-DC365908DDCE}"/>
    <cellStyle name="Comma 32 3 3 4 2" xfId="21387" xr:uid="{DDD88848-0970-4B59-9E68-402C6F1AF550}"/>
    <cellStyle name="Comma 32 3 3 5" xfId="11120" xr:uid="{39178821-0946-4D64-966A-8853FB44A074}"/>
    <cellStyle name="Comma 32 3 3 5 2" xfId="26530" xr:uid="{ACA114EC-9F49-415D-AFAE-9D266C5D465F}"/>
    <cellStyle name="Comma 32 3 3 6" xfId="16261" xr:uid="{E77BCCDE-DD1C-492E-A2B6-047BC0A66E2E}"/>
    <cellStyle name="Comma 32 3 4" xfId="1471" xr:uid="{F8E13C06-11F7-4128-9935-5C2D913D2C1C}"/>
    <cellStyle name="Comma 32 3 4 2" xfId="4039" xr:uid="{AEAB8E4E-15EC-4D73-99D2-C524DF747BB6}"/>
    <cellStyle name="Comma 32 3 4 2 2" xfId="9165" xr:uid="{EF986E52-FCF7-4A9C-8645-54FB1C767585}"/>
    <cellStyle name="Comma 32 3 4 2 2 2" xfId="24575" xr:uid="{DC1E6236-3FD2-41AD-B8BC-DF497621B88A}"/>
    <cellStyle name="Comma 32 3 4 2 3" xfId="14308" xr:uid="{58358BEB-3D75-465C-886C-BFF672F62098}"/>
    <cellStyle name="Comma 32 3 4 2 3 2" xfId="29718" xr:uid="{C16E7233-C43E-41E5-A0C9-4E686887C145}"/>
    <cellStyle name="Comma 32 3 4 2 4" xfId="19449" xr:uid="{1EF78BD4-C512-4682-89FE-30A5726D92A2}"/>
    <cellStyle name="Comma 32 3 4 3" xfId="6617" xr:uid="{2635303A-DA38-4B86-B01D-DE9FABFB9162}"/>
    <cellStyle name="Comma 32 3 4 3 2" xfId="22027" xr:uid="{B6C61EA0-882B-4CB1-AFF6-212BE22EE805}"/>
    <cellStyle name="Comma 32 3 4 4" xfId="11760" xr:uid="{B814C16D-045B-44CB-984A-81A228E24A49}"/>
    <cellStyle name="Comma 32 3 4 4 2" xfId="27170" xr:uid="{614EA4E6-E5EC-4B6C-A27D-82FAD884A7D2}"/>
    <cellStyle name="Comma 32 3 4 5" xfId="16901" xr:uid="{2AF8590D-B388-43E3-905A-7F051FAF5831}"/>
    <cellStyle name="Comma 32 3 5" xfId="2788" xr:uid="{D9CA64AE-0034-4AA1-9954-330543065667}"/>
    <cellStyle name="Comma 32 3 5 2" xfId="7914" xr:uid="{309857CA-6EC9-431D-ABC0-A02EFE2E5B46}"/>
    <cellStyle name="Comma 32 3 5 2 2" xfId="23324" xr:uid="{450B4900-ABB3-4926-98D9-E87AB4D2AE00}"/>
    <cellStyle name="Comma 32 3 5 3" xfId="13057" xr:uid="{AB2C2D41-4C34-4777-A0F0-78D100EAF238}"/>
    <cellStyle name="Comma 32 3 5 3 2" xfId="28467" xr:uid="{0675A96E-4B64-4821-9224-B29842C7E356}"/>
    <cellStyle name="Comma 32 3 5 4" xfId="18198" xr:uid="{A2E87643-D916-4958-8F9F-1B3A3660F4DF}"/>
    <cellStyle name="Comma 32 3 6" xfId="5366" xr:uid="{1E62A333-3E51-4584-BC52-DFC6D999629A}"/>
    <cellStyle name="Comma 32 3 6 2" xfId="20776" xr:uid="{A02A862F-6434-46A8-9455-60BF1A655C3A}"/>
    <cellStyle name="Comma 32 3 7" xfId="10509" xr:uid="{D6120D67-2C7F-47E6-98D5-0B3BEC05A761}"/>
    <cellStyle name="Comma 32 3 7 2" xfId="25919" xr:uid="{9953A542-61D2-463D-AFD0-1197498A08F1}"/>
    <cellStyle name="Comma 32 3 8" xfId="15650" xr:uid="{B08E221B-48D3-44CC-A2E5-732CB4AC454B}"/>
    <cellStyle name="Comma 32 4" xfId="371" xr:uid="{044D1C25-FDAC-47BC-ABB0-CBD0CD50B62E}"/>
    <cellStyle name="Comma 32 4 2" xfId="983" xr:uid="{34479E86-A538-4AE8-8EFC-D077C391DC8F}"/>
    <cellStyle name="Comma 32 4 2 2" xfId="2235" xr:uid="{4F37AB41-B0E7-41C0-ACF7-64B02EE44CBB}"/>
    <cellStyle name="Comma 32 4 2 2 2" xfId="4803" xr:uid="{B08B4CD8-D948-44CF-A9DB-44279646568F}"/>
    <cellStyle name="Comma 32 4 2 2 2 2" xfId="9929" xr:uid="{B73E612C-D8D2-4BE3-9B80-3C62CA27DC2E}"/>
    <cellStyle name="Comma 32 4 2 2 2 2 2" xfId="25339" xr:uid="{F65F4BF4-D487-4F23-8D77-687CBAAF1518}"/>
    <cellStyle name="Comma 32 4 2 2 2 3" xfId="15072" xr:uid="{324F91CA-38C2-429A-B4FD-DAF21C46C4EB}"/>
    <cellStyle name="Comma 32 4 2 2 2 3 2" xfId="30482" xr:uid="{EC5C8226-C6BE-4331-A0EF-D75F0576D5FD}"/>
    <cellStyle name="Comma 32 4 2 2 2 4" xfId="20213" xr:uid="{B81667E9-74E6-44B1-9369-72A5228B6E24}"/>
    <cellStyle name="Comma 32 4 2 2 3" xfId="7381" xr:uid="{91314B28-33C3-4BDA-AECA-2279D52410B5}"/>
    <cellStyle name="Comma 32 4 2 2 3 2" xfId="22791" xr:uid="{2949178F-8C36-4129-9B11-C47170E59FF8}"/>
    <cellStyle name="Comma 32 4 2 2 4" xfId="12524" xr:uid="{EB5519DB-A762-4091-8FD8-A4335C1F7E43}"/>
    <cellStyle name="Comma 32 4 2 2 4 2" xfId="27934" xr:uid="{1187AA35-12E4-4786-9CBA-DAF7A0C324B2}"/>
    <cellStyle name="Comma 32 4 2 2 5" xfId="17665" xr:uid="{F6764080-6939-4D5F-8A5A-9DC18A8B0FE1}"/>
    <cellStyle name="Comma 32 4 2 3" xfId="3552" xr:uid="{0C90BA70-62C3-4852-9D10-8B6EC79A2B9B}"/>
    <cellStyle name="Comma 32 4 2 3 2" xfId="8678" xr:uid="{A8DB6ABE-AED3-42E5-958A-3316719EC45E}"/>
    <cellStyle name="Comma 32 4 2 3 2 2" xfId="24088" xr:uid="{E255DB43-6FCF-417D-B936-C620D8CBCD93}"/>
    <cellStyle name="Comma 32 4 2 3 3" xfId="13821" xr:uid="{F1FFF652-3663-4148-925C-25174612DF41}"/>
    <cellStyle name="Comma 32 4 2 3 3 2" xfId="29231" xr:uid="{D36BE0EB-539A-4462-8048-13932F52481E}"/>
    <cellStyle name="Comma 32 4 2 3 4" xfId="18962" xr:uid="{DB11921A-3E62-48DF-833D-8EFA152FD83B}"/>
    <cellStyle name="Comma 32 4 2 4" xfId="6130" xr:uid="{09205472-184D-4DDD-B1C5-3AC578E590AC}"/>
    <cellStyle name="Comma 32 4 2 4 2" xfId="21540" xr:uid="{F3F47BE4-4D53-48E6-9002-F9A605C5DEFD}"/>
    <cellStyle name="Comma 32 4 2 5" xfId="11273" xr:uid="{33ABEA4A-9EED-49A6-AB7C-3BE4EBC6B649}"/>
    <cellStyle name="Comma 32 4 2 5 2" xfId="26683" xr:uid="{16EF0B26-0C53-4B7E-BAB7-790E789D2242}"/>
    <cellStyle name="Comma 32 4 2 6" xfId="16414" xr:uid="{AE7B92F8-F2EC-48DC-B2B5-8FB1CE9721B9}"/>
    <cellStyle name="Comma 32 4 3" xfId="1624" xr:uid="{F9A5C86F-F57D-4FE7-A568-2ECEB697B2D4}"/>
    <cellStyle name="Comma 32 4 3 2" xfId="4192" xr:uid="{235713FB-EE5C-4505-B976-B551632CE2EC}"/>
    <cellStyle name="Comma 32 4 3 2 2" xfId="9318" xr:uid="{56A7AEFE-A017-443D-B2A9-83B11F6AED9B}"/>
    <cellStyle name="Comma 32 4 3 2 2 2" xfId="24728" xr:uid="{EBE7BFC9-45FA-4E5B-9D6F-6CCB56260989}"/>
    <cellStyle name="Comma 32 4 3 2 3" xfId="14461" xr:uid="{2F8B2BD0-81D4-4539-8398-6D808EE96F07}"/>
    <cellStyle name="Comma 32 4 3 2 3 2" xfId="29871" xr:uid="{9E584C96-117F-4AC9-9C1E-F1777FA51D37}"/>
    <cellStyle name="Comma 32 4 3 2 4" xfId="19602" xr:uid="{298AD2E1-14F1-4D0F-873D-105F7BB534AB}"/>
    <cellStyle name="Comma 32 4 3 3" xfId="6770" xr:uid="{9FA0C841-74CD-4D82-8D0F-9202EAEF168B}"/>
    <cellStyle name="Comma 32 4 3 3 2" xfId="22180" xr:uid="{4EA251AC-F9E6-474D-9EAD-87BCBEE470D2}"/>
    <cellStyle name="Comma 32 4 3 4" xfId="11913" xr:uid="{82287805-5589-4E68-8091-02CF6A937EE2}"/>
    <cellStyle name="Comma 32 4 3 4 2" xfId="27323" xr:uid="{9C66BC1A-5ECA-49FC-8F59-3ED74E2D3B8C}"/>
    <cellStyle name="Comma 32 4 3 5" xfId="17054" xr:uid="{B3B316A4-4A9E-4FF7-93EF-C3EB620F6EB4}"/>
    <cellStyle name="Comma 32 4 4" xfId="2941" xr:uid="{868D1C3C-6F48-4608-9DCC-6BC748BF01B7}"/>
    <cellStyle name="Comma 32 4 4 2" xfId="8067" xr:uid="{708AB7B5-7622-40F3-B171-91A5DF4B29A8}"/>
    <cellStyle name="Comma 32 4 4 2 2" xfId="23477" xr:uid="{3FED92F3-F400-435C-B34B-64B561A36FE3}"/>
    <cellStyle name="Comma 32 4 4 3" xfId="13210" xr:uid="{DC758281-92FB-4429-932F-772B0A373C70}"/>
    <cellStyle name="Comma 32 4 4 3 2" xfId="28620" xr:uid="{351085B3-4B03-4D5B-B26F-9E4F20BF0BC2}"/>
    <cellStyle name="Comma 32 4 4 4" xfId="18351" xr:uid="{46B77434-7A3F-45FF-8D4E-854C99C8B078}"/>
    <cellStyle name="Comma 32 4 5" xfId="5519" xr:uid="{5C1410D6-D35B-4A4B-A120-8F39D69D7FF2}"/>
    <cellStyle name="Comma 32 4 5 2" xfId="20929" xr:uid="{BF9889C7-2550-4B06-99B3-32D260C7A0FA}"/>
    <cellStyle name="Comma 32 4 6" xfId="10662" xr:uid="{7135E9AF-8604-4380-B7D3-256CEDAD446A}"/>
    <cellStyle name="Comma 32 4 6 2" xfId="26072" xr:uid="{F26F0B5D-3D3E-46AE-B62F-31C7697FED5A}"/>
    <cellStyle name="Comma 32 4 7" xfId="15803" xr:uid="{168A55D0-F844-4CFB-9DBD-FC00F355A9B4}"/>
    <cellStyle name="Comma 32 5" xfId="688" xr:uid="{20D23E64-93A1-494F-8DA2-3B77F1BA2474}"/>
    <cellStyle name="Comma 32 5 2" xfId="1940" xr:uid="{D6458DD0-BE96-4FF8-B8AC-773E557ED75E}"/>
    <cellStyle name="Comma 32 5 2 2" xfId="4508" xr:uid="{527553E2-A0F8-44E4-BBC9-83E0590089F3}"/>
    <cellStyle name="Comma 32 5 2 2 2" xfId="9634" xr:uid="{90D44B55-2246-4537-B548-629B794FD327}"/>
    <cellStyle name="Comma 32 5 2 2 2 2" xfId="25044" xr:uid="{42860892-8463-4140-8386-996305689044}"/>
    <cellStyle name="Comma 32 5 2 2 3" xfId="14777" xr:uid="{6A4DA24E-E33A-4DEB-847A-099BFF086330}"/>
    <cellStyle name="Comma 32 5 2 2 3 2" xfId="30187" xr:uid="{C5792E35-1646-4B18-BDC6-24FC1D72BA84}"/>
    <cellStyle name="Comma 32 5 2 2 4" xfId="19918" xr:uid="{47FE70EC-8787-4238-9434-6322C5902D37}"/>
    <cellStyle name="Comma 32 5 2 3" xfId="7086" xr:uid="{3193F1DE-21ED-4E5A-B9EC-0DE1BB0ECBEE}"/>
    <cellStyle name="Comma 32 5 2 3 2" xfId="22496" xr:uid="{7967B653-C765-46AF-9FFD-4B19542EDBAD}"/>
    <cellStyle name="Comma 32 5 2 4" xfId="12229" xr:uid="{A9B856E7-A6A6-41C5-B210-638AB38F5D09}"/>
    <cellStyle name="Comma 32 5 2 4 2" xfId="27639" xr:uid="{F7AA89C6-92FF-49C9-973B-029DE1107C48}"/>
    <cellStyle name="Comma 32 5 2 5" xfId="17370" xr:uid="{7D3CD7D5-B142-4673-8B7C-79B09E650F86}"/>
    <cellStyle name="Comma 32 5 3" xfId="3257" xr:uid="{B16B3980-BEE9-4C5D-B003-15D17B52BD48}"/>
    <cellStyle name="Comma 32 5 3 2" xfId="8383" xr:uid="{CE5B6386-8992-4C7E-BC5A-33CBC3DC537D}"/>
    <cellStyle name="Comma 32 5 3 2 2" xfId="23793" xr:uid="{95925268-B3A2-49AD-AA48-70EB93A9D43F}"/>
    <cellStyle name="Comma 32 5 3 3" xfId="13526" xr:uid="{8CB0921C-6976-4F64-9655-C2515593A544}"/>
    <cellStyle name="Comma 32 5 3 3 2" xfId="28936" xr:uid="{05A152BE-EE85-468F-AC42-C70BC38AE445}"/>
    <cellStyle name="Comma 32 5 3 4" xfId="18667" xr:uid="{05F72E8F-F278-449F-A79F-8822CD5925A3}"/>
    <cellStyle name="Comma 32 5 4" xfId="5835" xr:uid="{DA310EB7-590D-4D68-90BB-D7B7AFBBDBF2}"/>
    <cellStyle name="Comma 32 5 4 2" xfId="21245" xr:uid="{1D7A346F-FB10-42E0-A539-16FC999B5329}"/>
    <cellStyle name="Comma 32 5 5" xfId="10978" xr:uid="{ADA895AA-6A78-4CF5-A51B-B84D2FA3A596}"/>
    <cellStyle name="Comma 32 5 5 2" xfId="26388" xr:uid="{BA3BA649-40FE-46B3-9D70-81454674ED0F}"/>
    <cellStyle name="Comma 32 5 6" xfId="16119" xr:uid="{10B36A69-BBDF-4628-B3B4-0A6B8F51E273}"/>
    <cellStyle name="Comma 32 6" xfId="1329" xr:uid="{CB57311D-C71B-4D10-BBAC-C175FC5A550D}"/>
    <cellStyle name="Comma 32 6 2" xfId="3897" xr:uid="{E0B58045-6603-4CA7-BE4D-CA1DD6290391}"/>
    <cellStyle name="Comma 32 6 2 2" xfId="9023" xr:uid="{2859192C-EF26-4225-AEA0-23913FD85540}"/>
    <cellStyle name="Comma 32 6 2 2 2" xfId="24433" xr:uid="{CBB043D0-9EEE-4670-8058-FE13DEB8902A}"/>
    <cellStyle name="Comma 32 6 2 3" xfId="14166" xr:uid="{1C9AE9DB-29EB-4067-B4D8-E5D080314CAA}"/>
    <cellStyle name="Comma 32 6 2 3 2" xfId="29576" xr:uid="{A0DDE580-BC9C-4F99-AD53-875031E5D0E5}"/>
    <cellStyle name="Comma 32 6 2 4" xfId="19307" xr:uid="{702C41C5-EF0B-4C1C-9DA5-5E107ADF61F9}"/>
    <cellStyle name="Comma 32 6 3" xfId="6475" xr:uid="{2C2EDE7B-F653-4B0D-819D-CEAC1338A960}"/>
    <cellStyle name="Comma 32 6 3 2" xfId="21885" xr:uid="{55806D47-50E7-4261-BA21-614466E64527}"/>
    <cellStyle name="Comma 32 6 4" xfId="11618" xr:uid="{2A442CBD-22D9-4BC9-A519-0AF38DD06527}"/>
    <cellStyle name="Comma 32 6 4 2" xfId="27028" xr:uid="{DD72968A-A2FD-441E-90A4-51955CA9E3C7}"/>
    <cellStyle name="Comma 32 6 5" xfId="16759" xr:uid="{BD118145-0076-477E-A061-109AF96DDD0E}"/>
    <cellStyle name="Comma 32 7" xfId="2647" xr:uid="{EF7D22F5-F446-478F-8B2F-5D062AE79C93}"/>
    <cellStyle name="Comma 32 7 2" xfId="7773" xr:uid="{609E5ED0-6D4C-443A-A34E-2300CE089A67}"/>
    <cellStyle name="Comma 32 7 2 2" xfId="23183" xr:uid="{BEEDF5D4-F298-4D98-A52D-FBAC0C60ADF8}"/>
    <cellStyle name="Comma 32 7 3" xfId="12916" xr:uid="{5BF7991E-037F-4F9F-8892-3A110C957C97}"/>
    <cellStyle name="Comma 32 7 3 2" xfId="28326" xr:uid="{960E5130-3DBF-49F5-875C-EF89220DABAD}"/>
    <cellStyle name="Comma 32 7 4" xfId="18057" xr:uid="{EEE9C2B4-1BC5-4DFB-B36E-8117E0F95413}"/>
    <cellStyle name="Comma 32 8" xfId="5225" xr:uid="{529EB758-8A34-4955-AD73-8F5B5E74407B}"/>
    <cellStyle name="Comma 32 8 2" xfId="20635" xr:uid="{A1025804-B8DE-4F8A-B51F-806C12CDA823}"/>
    <cellStyle name="Comma 32 9" xfId="10368" xr:uid="{B3D88A0F-633D-4276-BDB9-ABF34FF89023}"/>
    <cellStyle name="Comma 32 9 2" xfId="25778" xr:uid="{98C9B051-05D8-4D45-905D-60906B8C48B4}"/>
    <cellStyle name="Comma 33" xfId="69" xr:uid="{5C628A5A-9AD8-456D-91D0-6DF50FC519BE}"/>
    <cellStyle name="Comma 33 10" xfId="15511" xr:uid="{74D89EDC-C82D-4D8D-BB13-D60F9195A53F}"/>
    <cellStyle name="Comma 33 2" xfId="148" xr:uid="{86324F05-DEE6-45C7-9B3A-49007386D98F}"/>
    <cellStyle name="Comma 33 2 2" xfId="291" xr:uid="{510DB2F1-8F7E-43AC-B426-04241D291D29}"/>
    <cellStyle name="Comma 33 2 2 2" xfId="587" xr:uid="{2CCC928C-992D-4A16-BFB4-BE1897C28016}"/>
    <cellStyle name="Comma 33 2 2 2 2" xfId="1199" xr:uid="{5B7EB515-4F9A-46B0-B168-866EF95B1976}"/>
    <cellStyle name="Comma 33 2 2 2 2 2" xfId="2451" xr:uid="{F4F711DE-4CE4-4D34-946D-001569EA9ACA}"/>
    <cellStyle name="Comma 33 2 2 2 2 2 2" xfId="5019" xr:uid="{FA04423E-B247-4B2D-B7F7-3F299D1A7543}"/>
    <cellStyle name="Comma 33 2 2 2 2 2 2 2" xfId="10145" xr:uid="{AAB09D9C-E40F-4489-85EB-3950663600B7}"/>
    <cellStyle name="Comma 33 2 2 2 2 2 2 2 2" xfId="25555" xr:uid="{FC29A749-C583-46B4-AC76-A7FF6477B0E3}"/>
    <cellStyle name="Comma 33 2 2 2 2 2 2 3" xfId="15288" xr:uid="{55F66B76-06A2-4717-B30D-C843CFCA74B5}"/>
    <cellStyle name="Comma 33 2 2 2 2 2 2 3 2" xfId="30698" xr:uid="{637B6B99-5289-48F5-B5DC-C6880991FF15}"/>
    <cellStyle name="Comma 33 2 2 2 2 2 2 4" xfId="20429" xr:uid="{2FD1F4C0-ADC2-408F-A2A0-E47AB81049BF}"/>
    <cellStyle name="Comma 33 2 2 2 2 2 3" xfId="7597" xr:uid="{2E5E2BE6-6394-47E9-A249-50A036C85547}"/>
    <cellStyle name="Comma 33 2 2 2 2 2 3 2" xfId="23007" xr:uid="{1CBA72C9-A1DF-4CF7-8281-A7DA3DA6F3C0}"/>
    <cellStyle name="Comma 33 2 2 2 2 2 4" xfId="12740" xr:uid="{056BA49C-419F-4107-9FB6-0E74A7954A43}"/>
    <cellStyle name="Comma 33 2 2 2 2 2 4 2" xfId="28150" xr:uid="{FA17B40C-83B5-4479-9B87-F2EA6AD40125}"/>
    <cellStyle name="Comma 33 2 2 2 2 2 5" xfId="17881" xr:uid="{1BEF9F3A-5553-4DEB-B4A3-FFB43064E9C4}"/>
    <cellStyle name="Comma 33 2 2 2 2 3" xfId="3768" xr:uid="{44299BA8-581C-4875-B09A-06DFECD6FF44}"/>
    <cellStyle name="Comma 33 2 2 2 2 3 2" xfId="8894" xr:uid="{97295142-22F3-4412-9611-57F38232ABB8}"/>
    <cellStyle name="Comma 33 2 2 2 2 3 2 2" xfId="24304" xr:uid="{C80B86F8-B86A-402F-9E98-9D78D5F06A76}"/>
    <cellStyle name="Comma 33 2 2 2 2 3 3" xfId="14037" xr:uid="{4D80E230-6920-4857-9679-0392DBDD374B}"/>
    <cellStyle name="Comma 33 2 2 2 2 3 3 2" xfId="29447" xr:uid="{3E5AA933-CAB5-4A18-98FD-8CA6311B2613}"/>
    <cellStyle name="Comma 33 2 2 2 2 3 4" xfId="19178" xr:uid="{B2059EBD-9F72-4012-B0F3-13F635F6761C}"/>
    <cellStyle name="Comma 33 2 2 2 2 4" xfId="6346" xr:uid="{C17A566F-E168-4EAD-BF57-43B78B9D5784}"/>
    <cellStyle name="Comma 33 2 2 2 2 4 2" xfId="21756" xr:uid="{38B0D626-BC56-4EFC-89F1-85EC5D44532B}"/>
    <cellStyle name="Comma 33 2 2 2 2 5" xfId="11489" xr:uid="{FE893C60-A8F1-462E-9528-1697BD5E0572}"/>
    <cellStyle name="Comma 33 2 2 2 2 5 2" xfId="26899" xr:uid="{212E4764-AAD3-464F-B7D2-E7B32097BA65}"/>
    <cellStyle name="Comma 33 2 2 2 2 6" xfId="16630" xr:uid="{8B3DD01A-389E-4B9B-AE69-0007F2A6B77D}"/>
    <cellStyle name="Comma 33 2 2 2 3" xfId="1840" xr:uid="{40D515FD-8C09-422C-84C3-9A2ADEBD0AC1}"/>
    <cellStyle name="Comma 33 2 2 2 3 2" xfId="4408" xr:uid="{072DE6FA-F2F3-4167-9487-C26B6BADF2C9}"/>
    <cellStyle name="Comma 33 2 2 2 3 2 2" xfId="9534" xr:uid="{496B5DB8-7BE4-449E-9361-A3E288376775}"/>
    <cellStyle name="Comma 33 2 2 2 3 2 2 2" xfId="24944" xr:uid="{14EBDBF9-402B-400B-9F21-411298856105}"/>
    <cellStyle name="Comma 33 2 2 2 3 2 3" xfId="14677" xr:uid="{30FE17F7-530A-4A89-86EE-ADD58EB257DD}"/>
    <cellStyle name="Comma 33 2 2 2 3 2 3 2" xfId="30087" xr:uid="{FB59C993-ED0E-4435-8344-79516F297868}"/>
    <cellStyle name="Comma 33 2 2 2 3 2 4" xfId="19818" xr:uid="{A664A3F6-A835-4331-B791-C44C211DCB40}"/>
    <cellStyle name="Comma 33 2 2 2 3 3" xfId="6986" xr:uid="{3EF5D060-E15C-444B-9AB4-EFE9F7EDEF99}"/>
    <cellStyle name="Comma 33 2 2 2 3 3 2" xfId="22396" xr:uid="{C40F89D7-1C77-476B-BED8-3A0F45883B54}"/>
    <cellStyle name="Comma 33 2 2 2 3 4" xfId="12129" xr:uid="{8E117542-B492-4D13-AC2E-A06B9BF09E4E}"/>
    <cellStyle name="Comma 33 2 2 2 3 4 2" xfId="27539" xr:uid="{226A4E47-EF5A-44A4-B4CE-6DBA5F9C8482}"/>
    <cellStyle name="Comma 33 2 2 2 3 5" xfId="17270" xr:uid="{FC782021-5A49-49DE-AB86-015E3CC9A747}"/>
    <cellStyle name="Comma 33 2 2 2 4" xfId="3157" xr:uid="{2106EA47-B842-4278-93FF-80AB91FF065B}"/>
    <cellStyle name="Comma 33 2 2 2 4 2" xfId="8283" xr:uid="{8957D97F-38A9-4424-A3B8-C3482DFB9C3D}"/>
    <cellStyle name="Comma 33 2 2 2 4 2 2" xfId="23693" xr:uid="{ECDD73CE-D8FC-4852-B478-FD16D2052DE7}"/>
    <cellStyle name="Comma 33 2 2 2 4 3" xfId="13426" xr:uid="{2509408A-322C-4E16-9BAF-5C64759C2E2D}"/>
    <cellStyle name="Comma 33 2 2 2 4 3 2" xfId="28836" xr:uid="{996196D0-CFCD-4857-A9C4-F498404030AA}"/>
    <cellStyle name="Comma 33 2 2 2 4 4" xfId="18567" xr:uid="{DDBE3B43-D018-4D6E-A7E2-3B33DB5412F1}"/>
    <cellStyle name="Comma 33 2 2 2 5" xfId="5735" xr:uid="{FF30A395-3048-416D-BF7C-A94F6EE8109B}"/>
    <cellStyle name="Comma 33 2 2 2 5 2" xfId="21145" xr:uid="{EE3C00A0-5A5F-4575-AC4C-F52D89496D0C}"/>
    <cellStyle name="Comma 33 2 2 2 6" xfId="10878" xr:uid="{3E79986F-3EE9-4DB9-AAF5-3D94B0568908}"/>
    <cellStyle name="Comma 33 2 2 2 6 2" xfId="26288" xr:uid="{A35CE9D3-74C9-421D-8376-573FED09BFB3}"/>
    <cellStyle name="Comma 33 2 2 2 7" xfId="16019" xr:uid="{4A4C62BE-5C45-488D-9D5C-2FCE8D243C03}"/>
    <cellStyle name="Comma 33 2 2 3" xfId="904" xr:uid="{ABB8EE5C-58E2-411B-B4F8-6ECA97625A72}"/>
    <cellStyle name="Comma 33 2 2 3 2" xfId="2156" xr:uid="{24F9227E-D0C9-4542-A630-B08634ABB058}"/>
    <cellStyle name="Comma 33 2 2 3 2 2" xfId="4724" xr:uid="{F0CC506E-DF36-4230-9936-549E01D4B243}"/>
    <cellStyle name="Comma 33 2 2 3 2 2 2" xfId="9850" xr:uid="{7ED74904-4A6B-4321-808E-8842617FA759}"/>
    <cellStyle name="Comma 33 2 2 3 2 2 2 2" xfId="25260" xr:uid="{3F76FB95-8762-4B07-B670-72BD33C325DD}"/>
    <cellStyle name="Comma 33 2 2 3 2 2 3" xfId="14993" xr:uid="{0C014247-E478-4C68-9FC4-321BE346BC8C}"/>
    <cellStyle name="Comma 33 2 2 3 2 2 3 2" xfId="30403" xr:uid="{52059FD7-4FE1-4B01-8AFE-CC14A1A329B6}"/>
    <cellStyle name="Comma 33 2 2 3 2 2 4" xfId="20134" xr:uid="{61FF8927-7D9A-47BB-9AEC-3C422BBBFAC3}"/>
    <cellStyle name="Comma 33 2 2 3 2 3" xfId="7302" xr:uid="{7630F4DA-F7A3-4347-9774-A626570715B0}"/>
    <cellStyle name="Comma 33 2 2 3 2 3 2" xfId="22712" xr:uid="{C1A0C053-7556-44A2-B6F3-524489D0AF9A}"/>
    <cellStyle name="Comma 33 2 2 3 2 4" xfId="12445" xr:uid="{3512B5F9-DDA4-46CF-8FDE-E6927A0CCED8}"/>
    <cellStyle name="Comma 33 2 2 3 2 4 2" xfId="27855" xr:uid="{17A3461B-E9FA-4489-B691-8BCE170AADD2}"/>
    <cellStyle name="Comma 33 2 2 3 2 5" xfId="17586" xr:uid="{AAC8FA06-1A85-4658-9784-0EA0FF3D71E3}"/>
    <cellStyle name="Comma 33 2 2 3 3" xfId="3473" xr:uid="{C6B6CA80-0FB3-42DC-B704-84E735276911}"/>
    <cellStyle name="Comma 33 2 2 3 3 2" xfId="8599" xr:uid="{7B584390-9AC3-4AF3-B224-F6A0187238F3}"/>
    <cellStyle name="Comma 33 2 2 3 3 2 2" xfId="24009" xr:uid="{517EDBD5-F9B5-48B6-8B88-01B1B6ED4ED2}"/>
    <cellStyle name="Comma 33 2 2 3 3 3" xfId="13742" xr:uid="{75A4B860-E1AB-4373-B2D1-5FE9F92EE91D}"/>
    <cellStyle name="Comma 33 2 2 3 3 3 2" xfId="29152" xr:uid="{4774FC8F-C484-4FB3-BD36-4E5BE1B4BD2F}"/>
    <cellStyle name="Comma 33 2 2 3 3 4" xfId="18883" xr:uid="{14C96ACA-1964-4B85-9914-CC8CC3CB93EF}"/>
    <cellStyle name="Comma 33 2 2 3 4" xfId="6051" xr:uid="{9BCF914B-A64A-4671-816F-0A224AECEC68}"/>
    <cellStyle name="Comma 33 2 2 3 4 2" xfId="21461" xr:uid="{D1CC9486-9D50-4E48-8B95-7C097875CAF4}"/>
    <cellStyle name="Comma 33 2 2 3 5" xfId="11194" xr:uid="{8ACADBC2-D6F1-41DB-A2F5-4C8336F9DB76}"/>
    <cellStyle name="Comma 33 2 2 3 5 2" xfId="26604" xr:uid="{755C3D50-6AA9-439D-9FF5-6FFCA870B945}"/>
    <cellStyle name="Comma 33 2 2 3 6" xfId="16335" xr:uid="{F00114A4-96FD-4EB1-BC77-495FCC55AF0D}"/>
    <cellStyle name="Comma 33 2 2 4" xfId="1545" xr:uid="{8807CB53-A4D3-4E9D-830A-3CF687621394}"/>
    <cellStyle name="Comma 33 2 2 4 2" xfId="4113" xr:uid="{B7C7E709-4F79-459F-831D-FE35553A3345}"/>
    <cellStyle name="Comma 33 2 2 4 2 2" xfId="9239" xr:uid="{24692556-380C-45DF-A514-B4833B9851C6}"/>
    <cellStyle name="Comma 33 2 2 4 2 2 2" xfId="24649" xr:uid="{97236FDA-4C13-461B-884F-267EC4575BD7}"/>
    <cellStyle name="Comma 33 2 2 4 2 3" xfId="14382" xr:uid="{0CF6DD0D-F4F5-4167-8916-E35F04A7602A}"/>
    <cellStyle name="Comma 33 2 2 4 2 3 2" xfId="29792" xr:uid="{C53D952E-121B-4743-AB82-CF1846CA8B35}"/>
    <cellStyle name="Comma 33 2 2 4 2 4" xfId="19523" xr:uid="{FD1DE6C0-0C31-4894-AD2D-D95B8EBDB21F}"/>
    <cellStyle name="Comma 33 2 2 4 3" xfId="6691" xr:uid="{1CB22B94-19BA-421B-97F4-B4CB0BB1585D}"/>
    <cellStyle name="Comma 33 2 2 4 3 2" xfId="22101" xr:uid="{73D7FE31-E824-46AD-84A4-96E14D91F628}"/>
    <cellStyle name="Comma 33 2 2 4 4" xfId="11834" xr:uid="{25614AB0-730C-432C-A5FD-C7328E92DF77}"/>
    <cellStyle name="Comma 33 2 2 4 4 2" xfId="27244" xr:uid="{30AFDFF2-0A44-423D-9696-E86ECE6EF3D4}"/>
    <cellStyle name="Comma 33 2 2 4 5" xfId="16975" xr:uid="{CD3A7B8D-9AC1-4348-AEA3-762F9A87C683}"/>
    <cellStyle name="Comma 33 2 2 5" xfId="2862" xr:uid="{0CB5E779-10D0-4F53-B567-4088839B5FAC}"/>
    <cellStyle name="Comma 33 2 2 5 2" xfId="7988" xr:uid="{E0D9419F-5AE0-4B54-B673-945045ABA7A8}"/>
    <cellStyle name="Comma 33 2 2 5 2 2" xfId="23398" xr:uid="{FE622D6F-C19D-4ABE-BF06-D3AFE4EBBD8E}"/>
    <cellStyle name="Comma 33 2 2 5 3" xfId="13131" xr:uid="{0A386B4B-BF3A-40DB-A90F-07764FB7486E}"/>
    <cellStyle name="Comma 33 2 2 5 3 2" xfId="28541" xr:uid="{9E6CA157-D021-4E5D-A423-5950AF981A51}"/>
    <cellStyle name="Comma 33 2 2 5 4" xfId="18272" xr:uid="{BCF793D6-542A-45F4-BA78-0B8EE114605D}"/>
    <cellStyle name="Comma 33 2 2 6" xfId="5440" xr:uid="{9B3551B8-AA3E-4473-98CF-91F33F7C7ED7}"/>
    <cellStyle name="Comma 33 2 2 6 2" xfId="20850" xr:uid="{6B13173E-5C98-4540-8008-1EA149DE6B1D}"/>
    <cellStyle name="Comma 33 2 2 7" xfId="10583" xr:uid="{617452BD-759B-4D26-B0D6-2287E9DE2161}"/>
    <cellStyle name="Comma 33 2 2 7 2" xfId="25993" xr:uid="{345E4899-0382-42A6-A8A1-C1E0A4C2E09B}"/>
    <cellStyle name="Comma 33 2 2 8" xfId="15724" xr:uid="{4B7DFE0E-475F-44E4-BF34-C4FDEA9ABDA5}"/>
    <cellStyle name="Comma 33 2 3" xfId="445" xr:uid="{2557103F-6CA1-4D10-8CE6-BB0279D817A4}"/>
    <cellStyle name="Comma 33 2 3 2" xfId="1057" xr:uid="{FE7EA5AC-BA70-4151-93FB-661E6F51C2D9}"/>
    <cellStyle name="Comma 33 2 3 2 2" xfId="2309" xr:uid="{3EC09DC1-1A90-4537-8C71-DFF2F1DDF2AC}"/>
    <cellStyle name="Comma 33 2 3 2 2 2" xfId="4877" xr:uid="{4DA1C122-1EC2-4C92-9A85-44257620A674}"/>
    <cellStyle name="Comma 33 2 3 2 2 2 2" xfId="10003" xr:uid="{DB61F886-B0C9-40A2-944C-848259A239CE}"/>
    <cellStyle name="Comma 33 2 3 2 2 2 2 2" xfId="25413" xr:uid="{FB8499C3-8FC0-46E4-8B1C-687D73A54BE1}"/>
    <cellStyle name="Comma 33 2 3 2 2 2 3" xfId="15146" xr:uid="{324DDFA1-E5DB-4C77-8541-FB3B3F9DE9EB}"/>
    <cellStyle name="Comma 33 2 3 2 2 2 3 2" xfId="30556" xr:uid="{5F8472EC-7015-49BD-9B30-E14EC89DE490}"/>
    <cellStyle name="Comma 33 2 3 2 2 2 4" xfId="20287" xr:uid="{C7F57B35-E624-4F14-AD2B-08D3667C20E4}"/>
    <cellStyle name="Comma 33 2 3 2 2 3" xfId="7455" xr:uid="{73204270-5B2B-4DF0-98EB-0B7FF7A947E4}"/>
    <cellStyle name="Comma 33 2 3 2 2 3 2" xfId="22865" xr:uid="{95F15D79-AD98-487D-92FA-F61BC78C7424}"/>
    <cellStyle name="Comma 33 2 3 2 2 4" xfId="12598" xr:uid="{1ECBABFC-CC3F-4D1D-B993-0BBD7B82EEE8}"/>
    <cellStyle name="Comma 33 2 3 2 2 4 2" xfId="28008" xr:uid="{318E4191-9936-4435-BF8B-9A1DB2D17A9E}"/>
    <cellStyle name="Comma 33 2 3 2 2 5" xfId="17739" xr:uid="{97122D26-6DEF-4898-BCFB-11295937C1CA}"/>
    <cellStyle name="Comma 33 2 3 2 3" xfId="3626" xr:uid="{36F2F285-6E78-4F1F-A350-066C9E323FD7}"/>
    <cellStyle name="Comma 33 2 3 2 3 2" xfId="8752" xr:uid="{D844B4BE-846A-4B34-B76B-612DA8EF9C98}"/>
    <cellStyle name="Comma 33 2 3 2 3 2 2" xfId="24162" xr:uid="{686C7C9F-C051-43A6-A5DB-46E56A49A507}"/>
    <cellStyle name="Comma 33 2 3 2 3 3" xfId="13895" xr:uid="{DDBAD79F-563A-468B-8B20-F2621F472A6A}"/>
    <cellStyle name="Comma 33 2 3 2 3 3 2" xfId="29305" xr:uid="{2D46A813-3DAF-4448-B61A-70926992D73A}"/>
    <cellStyle name="Comma 33 2 3 2 3 4" xfId="19036" xr:uid="{52774904-F910-42FF-B82C-1AEBFECEE2CE}"/>
    <cellStyle name="Comma 33 2 3 2 4" xfId="6204" xr:uid="{FE4E78DD-1424-4B6E-8AD2-DF2F0424D6E9}"/>
    <cellStyle name="Comma 33 2 3 2 4 2" xfId="21614" xr:uid="{C0C501CF-A232-4F43-B339-4D987BADF2A1}"/>
    <cellStyle name="Comma 33 2 3 2 5" xfId="11347" xr:uid="{1D0ADBD9-171D-4838-BDEB-F303C82AA82C}"/>
    <cellStyle name="Comma 33 2 3 2 5 2" xfId="26757" xr:uid="{E7A1A292-3285-4517-9837-6422ED26E4D4}"/>
    <cellStyle name="Comma 33 2 3 2 6" xfId="16488" xr:uid="{CE1CBF40-6587-443C-81BB-19C080EE3F68}"/>
    <cellStyle name="Comma 33 2 3 3" xfId="1698" xr:uid="{95E86B0F-1C29-46A1-B27C-B6E2ADE817AF}"/>
    <cellStyle name="Comma 33 2 3 3 2" xfId="4266" xr:uid="{3E3CC731-2CCE-4D26-88B0-BAFE8CB46A37}"/>
    <cellStyle name="Comma 33 2 3 3 2 2" xfId="9392" xr:uid="{4A811CA4-5218-4F7D-9CC2-FCD981D5ECFE}"/>
    <cellStyle name="Comma 33 2 3 3 2 2 2" xfId="24802" xr:uid="{53FDF13C-37F2-4FF1-881E-6CE969556196}"/>
    <cellStyle name="Comma 33 2 3 3 2 3" xfId="14535" xr:uid="{78D85916-B483-4FCB-8031-45ACF37A11DF}"/>
    <cellStyle name="Comma 33 2 3 3 2 3 2" xfId="29945" xr:uid="{65AB7114-B42F-474D-90B7-C8C866B92637}"/>
    <cellStyle name="Comma 33 2 3 3 2 4" xfId="19676" xr:uid="{70B5A404-959A-402C-87FE-18AAF616309F}"/>
    <cellStyle name="Comma 33 2 3 3 3" xfId="6844" xr:uid="{BDEB8091-13CB-49DB-930E-7B8318333BD2}"/>
    <cellStyle name="Comma 33 2 3 3 3 2" xfId="22254" xr:uid="{6EF3F4B9-4E84-4066-8C55-5358B481CD72}"/>
    <cellStyle name="Comma 33 2 3 3 4" xfId="11987" xr:uid="{9E16B78F-D923-465F-A7DF-4683C06E3F08}"/>
    <cellStyle name="Comma 33 2 3 3 4 2" xfId="27397" xr:uid="{7356DC53-DF61-41B7-A789-B02883AD355B}"/>
    <cellStyle name="Comma 33 2 3 3 5" xfId="17128" xr:uid="{E38BD3D7-F852-4C12-A676-826E389A801E}"/>
    <cellStyle name="Comma 33 2 3 4" xfId="3015" xr:uid="{DA8F2555-B1DC-40F9-8BA1-23B0CC5986AE}"/>
    <cellStyle name="Comma 33 2 3 4 2" xfId="8141" xr:uid="{2323D63C-5416-4E12-9595-E7DFD675909F}"/>
    <cellStyle name="Comma 33 2 3 4 2 2" xfId="23551" xr:uid="{B5529070-F855-4D69-A679-0E2984902B1B}"/>
    <cellStyle name="Comma 33 2 3 4 3" xfId="13284" xr:uid="{1B10B977-7287-438A-A216-E6BF2D4FFBB0}"/>
    <cellStyle name="Comma 33 2 3 4 3 2" xfId="28694" xr:uid="{48D817CF-EEAD-477D-B3BA-ACEAC61EA38B}"/>
    <cellStyle name="Comma 33 2 3 4 4" xfId="18425" xr:uid="{E94B8C97-4773-4C5E-AB5F-6C106BC255AF}"/>
    <cellStyle name="Comma 33 2 3 5" xfId="5593" xr:uid="{45D17809-F7EB-44BB-9EDE-029565CF6E40}"/>
    <cellStyle name="Comma 33 2 3 5 2" xfId="21003" xr:uid="{B5CF1A76-FD65-4485-A291-0F4760025B16}"/>
    <cellStyle name="Comma 33 2 3 6" xfId="10736" xr:uid="{4ED43A34-1A45-4350-8DA1-602CFAC88DC8}"/>
    <cellStyle name="Comma 33 2 3 6 2" xfId="26146" xr:uid="{BA64A915-06A8-443F-95DA-0111CBB3666B}"/>
    <cellStyle name="Comma 33 2 3 7" xfId="15877" xr:uid="{5ED3878E-EC11-4B81-AEBF-5EB079DD53FD}"/>
    <cellStyle name="Comma 33 2 4" xfId="762" xr:uid="{22ACCB4C-6674-486F-AB70-2FA07A2AE72C}"/>
    <cellStyle name="Comma 33 2 4 2" xfId="2014" xr:uid="{4757CF62-F5A1-4172-B506-C3B908DFFCF5}"/>
    <cellStyle name="Comma 33 2 4 2 2" xfId="4582" xr:uid="{AC33FED0-B376-4C52-9A3A-25C963504125}"/>
    <cellStyle name="Comma 33 2 4 2 2 2" xfId="9708" xr:uid="{DBF8197B-96C8-4CCB-8B61-6B92D4EAEBB8}"/>
    <cellStyle name="Comma 33 2 4 2 2 2 2" xfId="25118" xr:uid="{AD0F7433-9DB0-4DA2-82B7-8CDC735F8016}"/>
    <cellStyle name="Comma 33 2 4 2 2 3" xfId="14851" xr:uid="{0F6EDB1C-8F12-4F45-8B97-F8B980EBDA5E}"/>
    <cellStyle name="Comma 33 2 4 2 2 3 2" xfId="30261" xr:uid="{2DAA2906-6A74-437C-A312-6B4C045CACB3}"/>
    <cellStyle name="Comma 33 2 4 2 2 4" xfId="19992" xr:uid="{D2171A88-BE05-4281-9DBC-0BACDC79D8D3}"/>
    <cellStyle name="Comma 33 2 4 2 3" xfId="7160" xr:uid="{E2CC401F-6330-4C2E-870A-AEBD81C83D4D}"/>
    <cellStyle name="Comma 33 2 4 2 3 2" xfId="22570" xr:uid="{D3C1ADDC-EB9A-4EC8-8ECA-E0C3F0B50481}"/>
    <cellStyle name="Comma 33 2 4 2 4" xfId="12303" xr:uid="{7D661AF7-B434-40D8-8516-05F4B99AF59F}"/>
    <cellStyle name="Comma 33 2 4 2 4 2" xfId="27713" xr:uid="{2AC7E57F-C79A-4B35-86B3-442991D26DF1}"/>
    <cellStyle name="Comma 33 2 4 2 5" xfId="17444" xr:uid="{E7E1E0E3-E6C4-4C31-80FD-FD1B633E469C}"/>
    <cellStyle name="Comma 33 2 4 3" xfId="3331" xr:uid="{DDD9A5A2-6061-488A-B13D-328E25184A8C}"/>
    <cellStyle name="Comma 33 2 4 3 2" xfId="8457" xr:uid="{409A8087-3D36-4091-ADD0-45129DB8A91B}"/>
    <cellStyle name="Comma 33 2 4 3 2 2" xfId="23867" xr:uid="{E6C1FC43-911C-49DB-B511-C16314274BC0}"/>
    <cellStyle name="Comma 33 2 4 3 3" xfId="13600" xr:uid="{4F986CD3-2447-4EDA-9C66-58FA82D10F11}"/>
    <cellStyle name="Comma 33 2 4 3 3 2" xfId="29010" xr:uid="{F8539096-332E-46D8-A420-7E49F1001774}"/>
    <cellStyle name="Comma 33 2 4 3 4" xfId="18741" xr:uid="{EDFE67BE-574E-4478-9F59-2D7F68ACE051}"/>
    <cellStyle name="Comma 33 2 4 4" xfId="5909" xr:uid="{23211AAF-147D-4458-B197-FE9979787FE9}"/>
    <cellStyle name="Comma 33 2 4 4 2" xfId="21319" xr:uid="{3E5D7753-A5B8-4AD0-A155-7DB0A481A3F0}"/>
    <cellStyle name="Comma 33 2 4 5" xfId="11052" xr:uid="{0ABE3F50-88C3-44A4-9A1B-320CF89A8783}"/>
    <cellStyle name="Comma 33 2 4 5 2" xfId="26462" xr:uid="{F641FA1A-02CC-449B-B661-A6577C0E409D}"/>
    <cellStyle name="Comma 33 2 4 6" xfId="16193" xr:uid="{F7CF1E76-5808-498F-B736-999EB5D3E4A7}"/>
    <cellStyle name="Comma 33 2 5" xfId="1403" xr:uid="{D1E0B9B2-08FC-43E0-AFDF-C48FFA56D196}"/>
    <cellStyle name="Comma 33 2 5 2" xfId="3971" xr:uid="{E251F23B-99EF-4DE4-840B-679B57A4E403}"/>
    <cellStyle name="Comma 33 2 5 2 2" xfId="9097" xr:uid="{97D98519-D068-4E35-AA94-2084342040FC}"/>
    <cellStyle name="Comma 33 2 5 2 2 2" xfId="24507" xr:uid="{5C2C10D2-78EC-4CB8-AB6A-4FAC6B2C5E17}"/>
    <cellStyle name="Comma 33 2 5 2 3" xfId="14240" xr:uid="{921840FB-F773-4526-AB2C-94D772711D9A}"/>
    <cellStyle name="Comma 33 2 5 2 3 2" xfId="29650" xr:uid="{C85CC3CA-BE70-4CE7-99DB-FBDCF7A02D51}"/>
    <cellStyle name="Comma 33 2 5 2 4" xfId="19381" xr:uid="{60554A43-2AD4-4364-A532-C21A90B335A0}"/>
    <cellStyle name="Comma 33 2 5 3" xfId="6549" xr:uid="{DDD59726-78FE-42E1-837E-6B7AC944A841}"/>
    <cellStyle name="Comma 33 2 5 3 2" xfId="21959" xr:uid="{33369663-E820-4C93-9D86-7F5F39B860D0}"/>
    <cellStyle name="Comma 33 2 5 4" xfId="11692" xr:uid="{B7B02168-3314-4738-BC62-510C45731305}"/>
    <cellStyle name="Comma 33 2 5 4 2" xfId="27102" xr:uid="{485AF834-BC96-4FAA-ABB2-1569EA3436DF}"/>
    <cellStyle name="Comma 33 2 5 5" xfId="16833" xr:uid="{D4C77F7C-97C1-4CFA-AE62-351F42C729AF}"/>
    <cellStyle name="Comma 33 2 6" xfId="2720" xr:uid="{2B26C389-BF7D-435B-B722-E25B6F80DAB8}"/>
    <cellStyle name="Comma 33 2 6 2" xfId="7846" xr:uid="{72B5299E-F45D-49E1-A954-41E13B4A5372}"/>
    <cellStyle name="Comma 33 2 6 2 2" xfId="23256" xr:uid="{34BE696D-43C6-49D4-9CC8-87D6D966337F}"/>
    <cellStyle name="Comma 33 2 6 3" xfId="12989" xr:uid="{AEEFCAB9-9AD9-477F-9418-9C45AC9D07A3}"/>
    <cellStyle name="Comma 33 2 6 3 2" xfId="28399" xr:uid="{9314B34D-5C31-4F77-A4C4-B30CFA67943B}"/>
    <cellStyle name="Comma 33 2 6 4" xfId="18130" xr:uid="{D4FAA053-BF5E-4E5B-A57B-96879AFD2E39}"/>
    <cellStyle name="Comma 33 2 7" xfId="5298" xr:uid="{C826A1CD-B294-4B7F-B028-E9F9D2EEB55B}"/>
    <cellStyle name="Comma 33 2 7 2" xfId="20708" xr:uid="{EDCCC68D-E529-467C-9686-3584B04913CA}"/>
    <cellStyle name="Comma 33 2 8" xfId="10441" xr:uid="{F3EB82F0-2AB2-4396-93BC-E5EEFA1552CC}"/>
    <cellStyle name="Comma 33 2 8 2" xfId="25851" xr:uid="{DD975EF8-C3A3-4CCD-AE94-62DD12BBB077}"/>
    <cellStyle name="Comma 33 2 9" xfId="15582" xr:uid="{6A63C2AE-717C-4A8A-BF4D-B6378C4ACF60}"/>
    <cellStyle name="Comma 33 3" xfId="218" xr:uid="{08EEB6EB-1FD4-4DAF-A961-958C1E5F4ECB}"/>
    <cellStyle name="Comma 33 3 2" xfId="515" xr:uid="{30B80CB5-F07D-4034-9860-65E670610576}"/>
    <cellStyle name="Comma 33 3 2 2" xfId="1127" xr:uid="{4B86779E-435B-4E19-BB1C-E0C9091EAF21}"/>
    <cellStyle name="Comma 33 3 2 2 2" xfId="2379" xr:uid="{8CB655F6-1D80-46FF-B02C-782F01F18A45}"/>
    <cellStyle name="Comma 33 3 2 2 2 2" xfId="4947" xr:uid="{46A8746A-6675-4EAA-ADA6-D3522B56A616}"/>
    <cellStyle name="Comma 33 3 2 2 2 2 2" xfId="10073" xr:uid="{3166A3E9-47A2-4039-8967-B2F16AA13CF1}"/>
    <cellStyle name="Comma 33 3 2 2 2 2 2 2" xfId="25483" xr:uid="{BDF91C3B-3312-4A92-BDAE-2EA49194A17C}"/>
    <cellStyle name="Comma 33 3 2 2 2 2 3" xfId="15216" xr:uid="{558132E5-BBCD-4489-824E-DFC5449666BE}"/>
    <cellStyle name="Comma 33 3 2 2 2 2 3 2" xfId="30626" xr:uid="{A52276D6-EA9A-4B84-B243-41A958B002F9}"/>
    <cellStyle name="Comma 33 3 2 2 2 2 4" xfId="20357" xr:uid="{5DF441ED-8C6D-448C-A0B1-2DF00736BAF3}"/>
    <cellStyle name="Comma 33 3 2 2 2 3" xfId="7525" xr:uid="{2FDC4AB3-54F0-4E27-A78D-84AF17D7EDD5}"/>
    <cellStyle name="Comma 33 3 2 2 2 3 2" xfId="22935" xr:uid="{D92C1618-D481-416A-A6AD-9DDE0FDC068F}"/>
    <cellStyle name="Comma 33 3 2 2 2 4" xfId="12668" xr:uid="{DE5F2911-9B64-4FA6-B703-ACEFD8C350B0}"/>
    <cellStyle name="Comma 33 3 2 2 2 4 2" xfId="28078" xr:uid="{A89A0B48-B836-4918-827A-C750E65B1340}"/>
    <cellStyle name="Comma 33 3 2 2 2 5" xfId="17809" xr:uid="{74DD17DB-9504-4EBA-8102-A0075A59BFA4}"/>
    <cellStyle name="Comma 33 3 2 2 3" xfId="3696" xr:uid="{EC7DDBFA-EDC8-4DC5-89E0-ED3A6C965055}"/>
    <cellStyle name="Comma 33 3 2 2 3 2" xfId="8822" xr:uid="{0268AC40-DAE2-4910-8930-868A0E9CF029}"/>
    <cellStyle name="Comma 33 3 2 2 3 2 2" xfId="24232" xr:uid="{03982B07-8772-4B96-8CF5-3B8DC7BE44F2}"/>
    <cellStyle name="Comma 33 3 2 2 3 3" xfId="13965" xr:uid="{6449BD56-4FB1-46C2-8F0F-F2317E45B0FB}"/>
    <cellStyle name="Comma 33 3 2 2 3 3 2" xfId="29375" xr:uid="{76B016F4-607E-4E13-947A-91BB480E79E6}"/>
    <cellStyle name="Comma 33 3 2 2 3 4" xfId="19106" xr:uid="{689D46EA-64F1-4913-ADC2-DCEA5BDAD87E}"/>
    <cellStyle name="Comma 33 3 2 2 4" xfId="6274" xr:uid="{49EE4558-22AA-4DDB-93B1-EDFA0A56A35C}"/>
    <cellStyle name="Comma 33 3 2 2 4 2" xfId="21684" xr:uid="{93E6733E-F107-4EE4-829F-7229FD63AA4B}"/>
    <cellStyle name="Comma 33 3 2 2 5" xfId="11417" xr:uid="{C2E343CA-F39E-4CBD-BFD1-8251056CFAF4}"/>
    <cellStyle name="Comma 33 3 2 2 5 2" xfId="26827" xr:uid="{A4BD8C3B-5779-45AA-9167-9B03E7E402E7}"/>
    <cellStyle name="Comma 33 3 2 2 6" xfId="16558" xr:uid="{652E8C2F-B0B8-488E-A624-DA6CC6953671}"/>
    <cellStyle name="Comma 33 3 2 3" xfId="1768" xr:uid="{C56A4671-1651-47D6-83C1-531AB547A32D}"/>
    <cellStyle name="Comma 33 3 2 3 2" xfId="4336" xr:uid="{776864B7-E2D6-457F-9602-A5CECA9EAB52}"/>
    <cellStyle name="Comma 33 3 2 3 2 2" xfId="9462" xr:uid="{1EE41E33-5BED-4F82-8FCD-F98391C12A46}"/>
    <cellStyle name="Comma 33 3 2 3 2 2 2" xfId="24872" xr:uid="{CB33C829-2779-4AD8-AC53-8033DCF7EA8F}"/>
    <cellStyle name="Comma 33 3 2 3 2 3" xfId="14605" xr:uid="{2C6A2ACA-AA9D-48C3-889C-A8362D87BBFB}"/>
    <cellStyle name="Comma 33 3 2 3 2 3 2" xfId="30015" xr:uid="{4078161B-D912-473B-9B2E-C4D2166E8CF1}"/>
    <cellStyle name="Comma 33 3 2 3 2 4" xfId="19746" xr:uid="{E602CD2D-1B3E-43A4-A677-6406DF9134B2}"/>
    <cellStyle name="Comma 33 3 2 3 3" xfId="6914" xr:uid="{D4865CEB-0574-4A14-B0C9-F57580E985A8}"/>
    <cellStyle name="Comma 33 3 2 3 3 2" xfId="22324" xr:uid="{20B84283-B834-44C4-AD1C-C5D7E92F09A1}"/>
    <cellStyle name="Comma 33 3 2 3 4" xfId="12057" xr:uid="{2B74F730-577E-45C2-A96F-C51860996F61}"/>
    <cellStyle name="Comma 33 3 2 3 4 2" xfId="27467" xr:uid="{10377048-7723-40D3-B40F-3928574C450F}"/>
    <cellStyle name="Comma 33 3 2 3 5" xfId="17198" xr:uid="{64DA0704-3D42-4B93-8DED-2ECAAF8CBF05}"/>
    <cellStyle name="Comma 33 3 2 4" xfId="3085" xr:uid="{27D0D4CF-6996-465B-84F7-FBB339756646}"/>
    <cellStyle name="Comma 33 3 2 4 2" xfId="8211" xr:uid="{A52B315B-603C-4D68-B641-265E56A9C41D}"/>
    <cellStyle name="Comma 33 3 2 4 2 2" xfId="23621" xr:uid="{A712994F-BCE0-4C6E-A334-0DC553536D22}"/>
    <cellStyle name="Comma 33 3 2 4 3" xfId="13354" xr:uid="{17C290CE-EC68-44DE-AA83-1E1F5799A6EB}"/>
    <cellStyle name="Comma 33 3 2 4 3 2" xfId="28764" xr:uid="{CC820E7B-A8F7-4548-80DB-78896B291092}"/>
    <cellStyle name="Comma 33 3 2 4 4" xfId="18495" xr:uid="{61823CA4-786C-4954-A54D-4E115165248F}"/>
    <cellStyle name="Comma 33 3 2 5" xfId="5663" xr:uid="{0E4D5184-A9AB-4E26-BE6C-0686D73429D0}"/>
    <cellStyle name="Comma 33 3 2 5 2" xfId="21073" xr:uid="{4C252409-A1E2-4252-9F25-90C00B7E6F0C}"/>
    <cellStyle name="Comma 33 3 2 6" xfId="10806" xr:uid="{5FF3427E-F26C-464C-B76F-9F708D336DE9}"/>
    <cellStyle name="Comma 33 3 2 6 2" xfId="26216" xr:uid="{A9943E8E-0EA8-47EC-8A4F-6B93394D75D7}"/>
    <cellStyle name="Comma 33 3 2 7" xfId="15947" xr:uid="{2E50FDCF-CD17-4427-BF52-FEBB689631EA}"/>
    <cellStyle name="Comma 33 3 3" xfId="832" xr:uid="{87D533B8-5E5D-4FB3-A08A-8468B5CC080E}"/>
    <cellStyle name="Comma 33 3 3 2" xfId="2084" xr:uid="{85238AA7-C09B-4E12-8417-871B7FCC274E}"/>
    <cellStyle name="Comma 33 3 3 2 2" xfId="4652" xr:uid="{2853F312-9FB9-4F79-BB3D-C19FAF7FC26E}"/>
    <cellStyle name="Comma 33 3 3 2 2 2" xfId="9778" xr:uid="{F0EB750E-E1F3-47E8-B212-8AE8CB1A89DC}"/>
    <cellStyle name="Comma 33 3 3 2 2 2 2" xfId="25188" xr:uid="{B56942E5-C4D5-4DCD-A918-E66AFE0D3A8F}"/>
    <cellStyle name="Comma 33 3 3 2 2 3" xfId="14921" xr:uid="{3EC090B3-49BD-4DEF-994D-A84E6A6B76B5}"/>
    <cellStyle name="Comma 33 3 3 2 2 3 2" xfId="30331" xr:uid="{617D22F7-D925-4CD2-B92A-5E0071CE9D75}"/>
    <cellStyle name="Comma 33 3 3 2 2 4" xfId="20062" xr:uid="{6AF29042-E561-4C0E-8815-C51966B8B145}"/>
    <cellStyle name="Comma 33 3 3 2 3" xfId="7230" xr:uid="{CE4DAF38-54D0-4EE2-8981-E8A823DEAB49}"/>
    <cellStyle name="Comma 33 3 3 2 3 2" xfId="22640" xr:uid="{BB38E0B3-B2ED-415E-9D39-35E373B3FD2B}"/>
    <cellStyle name="Comma 33 3 3 2 4" xfId="12373" xr:uid="{70A13879-6A28-4978-A537-887A9C8FB7FC}"/>
    <cellStyle name="Comma 33 3 3 2 4 2" xfId="27783" xr:uid="{E5EED1CC-1B69-421A-9B4D-FD789BC84661}"/>
    <cellStyle name="Comma 33 3 3 2 5" xfId="17514" xr:uid="{A2C41A3A-D803-49D5-97AA-14189758B340}"/>
    <cellStyle name="Comma 33 3 3 3" xfId="3401" xr:uid="{5F97B547-212B-437D-8045-051B45BAC21F}"/>
    <cellStyle name="Comma 33 3 3 3 2" xfId="8527" xr:uid="{7956E754-33CC-40F4-AE04-3E2CB235630E}"/>
    <cellStyle name="Comma 33 3 3 3 2 2" xfId="23937" xr:uid="{22C37A57-CB66-4AEB-B24D-82467AAD521A}"/>
    <cellStyle name="Comma 33 3 3 3 3" xfId="13670" xr:uid="{227E326B-C692-4181-A36F-AA65BA261706}"/>
    <cellStyle name="Comma 33 3 3 3 3 2" xfId="29080" xr:uid="{937D537F-3CA8-4E65-8B12-D42908DE4074}"/>
    <cellStyle name="Comma 33 3 3 3 4" xfId="18811" xr:uid="{029B07FA-E15A-4371-8953-BD321E00B1E5}"/>
    <cellStyle name="Comma 33 3 3 4" xfId="5979" xr:uid="{2032F459-85BA-430B-9A8C-848EB34E28B6}"/>
    <cellStyle name="Comma 33 3 3 4 2" xfId="21389" xr:uid="{16D796D5-201A-4A44-BE9C-4CA16C669C16}"/>
    <cellStyle name="Comma 33 3 3 5" xfId="11122" xr:uid="{A71ECCD6-37FE-4AAD-A133-46F7E6F751C2}"/>
    <cellStyle name="Comma 33 3 3 5 2" xfId="26532" xr:uid="{065B008D-0767-47C5-8D88-50C76FFF7C5F}"/>
    <cellStyle name="Comma 33 3 3 6" xfId="16263" xr:uid="{03ADC2D7-7D6B-4575-A0C8-69367DED7871}"/>
    <cellStyle name="Comma 33 3 4" xfId="1473" xr:uid="{2D576FAB-AC55-4D32-9E95-0B13E1EA1463}"/>
    <cellStyle name="Comma 33 3 4 2" xfId="4041" xr:uid="{2D34F429-7BC3-452E-B8A3-E6CB4D561193}"/>
    <cellStyle name="Comma 33 3 4 2 2" xfId="9167" xr:uid="{DD54AA05-3E38-41CB-84B7-C2A06E8B55AE}"/>
    <cellStyle name="Comma 33 3 4 2 2 2" xfId="24577" xr:uid="{E2F7A670-DE85-4DF3-A27C-DB1E08730776}"/>
    <cellStyle name="Comma 33 3 4 2 3" xfId="14310" xr:uid="{CD944B14-56A8-44EE-BCFE-211738C41F85}"/>
    <cellStyle name="Comma 33 3 4 2 3 2" xfId="29720" xr:uid="{F9FF0BC7-DBFE-42A5-95D9-EBECFBEFB5C7}"/>
    <cellStyle name="Comma 33 3 4 2 4" xfId="19451" xr:uid="{F4C3E1AE-4888-4D15-B0CE-837886BCF89A}"/>
    <cellStyle name="Comma 33 3 4 3" xfId="6619" xr:uid="{84524EC9-3D61-45BB-99F4-27752500751F}"/>
    <cellStyle name="Comma 33 3 4 3 2" xfId="22029" xr:uid="{A5129D51-E18C-44AA-8ED8-A97F759660E6}"/>
    <cellStyle name="Comma 33 3 4 4" xfId="11762" xr:uid="{18DF5F97-F799-4BFF-90EB-86DC905EA46C}"/>
    <cellStyle name="Comma 33 3 4 4 2" xfId="27172" xr:uid="{AD7C684E-6A66-438B-988B-1EB8E7AA050B}"/>
    <cellStyle name="Comma 33 3 4 5" xfId="16903" xr:uid="{EB96D6F4-B902-4D28-8667-6559A2FAD71E}"/>
    <cellStyle name="Comma 33 3 5" xfId="2790" xr:uid="{8246953B-40D7-48A6-BF0C-B8427A0F3208}"/>
    <cellStyle name="Comma 33 3 5 2" xfId="7916" xr:uid="{77E0F649-9AAA-4903-AE4D-9028C13050DE}"/>
    <cellStyle name="Comma 33 3 5 2 2" xfId="23326" xr:uid="{67149B32-B63C-4B4B-A665-F311C9C506FF}"/>
    <cellStyle name="Comma 33 3 5 3" xfId="13059" xr:uid="{D43B29BE-B862-468F-824C-7FD7A4275724}"/>
    <cellStyle name="Comma 33 3 5 3 2" xfId="28469" xr:uid="{6A1FDD44-6CE4-4A5B-9265-600A35B8AE90}"/>
    <cellStyle name="Comma 33 3 5 4" xfId="18200" xr:uid="{BF3115E8-8E0E-41C6-A790-108D3F77A0E2}"/>
    <cellStyle name="Comma 33 3 6" xfId="5368" xr:uid="{7539D6B2-061B-4A43-A9CF-AE98724B3EE7}"/>
    <cellStyle name="Comma 33 3 6 2" xfId="20778" xr:uid="{E2D38532-CCEE-4F1B-B586-B2CCE58932B8}"/>
    <cellStyle name="Comma 33 3 7" xfId="10511" xr:uid="{2C12888C-90C7-411C-AC5E-D173EE16C974}"/>
    <cellStyle name="Comma 33 3 7 2" xfId="25921" xr:uid="{84B2AA9B-DCD1-44F3-BD3E-E85195A7C4A8}"/>
    <cellStyle name="Comma 33 3 8" xfId="15652" xr:uid="{87E89FFD-1F17-4541-89C2-E96105142AF2}"/>
    <cellStyle name="Comma 33 4" xfId="373" xr:uid="{AD8708D4-56EC-4CFD-A0D6-B2CB957B7238}"/>
    <cellStyle name="Comma 33 4 2" xfId="985" xr:uid="{EFADEE37-D36F-4103-90BE-D9D55068045B}"/>
    <cellStyle name="Comma 33 4 2 2" xfId="2237" xr:uid="{991993C5-5BA0-4EB7-B7FC-633EA41ADBCD}"/>
    <cellStyle name="Comma 33 4 2 2 2" xfId="4805" xr:uid="{7298C1F9-2AE4-4AC2-A744-9596889FD235}"/>
    <cellStyle name="Comma 33 4 2 2 2 2" xfId="9931" xr:uid="{D5B909B6-C004-45F8-B41F-F69831E4983C}"/>
    <cellStyle name="Comma 33 4 2 2 2 2 2" xfId="25341" xr:uid="{1C29678D-05A8-4359-9D97-16B6731DFD69}"/>
    <cellStyle name="Comma 33 4 2 2 2 3" xfId="15074" xr:uid="{CF96C08E-F505-444C-841B-2543E7E7AD7E}"/>
    <cellStyle name="Comma 33 4 2 2 2 3 2" xfId="30484" xr:uid="{FF6BD2BB-991D-44DE-9D0F-CD97682367E9}"/>
    <cellStyle name="Comma 33 4 2 2 2 4" xfId="20215" xr:uid="{3FE25A05-DEB5-4F76-B301-95ABE64EED9F}"/>
    <cellStyle name="Comma 33 4 2 2 3" xfId="7383" xr:uid="{696D967B-CB20-480C-A5E7-F870BF96C658}"/>
    <cellStyle name="Comma 33 4 2 2 3 2" xfId="22793" xr:uid="{D339003A-203B-44C1-9CC4-CA6F748F1D68}"/>
    <cellStyle name="Comma 33 4 2 2 4" xfId="12526" xr:uid="{1BDC4B84-87C7-4A57-88AB-533AF46A1DAB}"/>
    <cellStyle name="Comma 33 4 2 2 4 2" xfId="27936" xr:uid="{244BC668-CB5C-489E-A267-131C8AEEEDCD}"/>
    <cellStyle name="Comma 33 4 2 2 5" xfId="17667" xr:uid="{B8DC21D5-A7E8-40AB-9842-00AC3A60D3FA}"/>
    <cellStyle name="Comma 33 4 2 3" xfId="3554" xr:uid="{57832AA5-0D49-470E-8671-463F50F09724}"/>
    <cellStyle name="Comma 33 4 2 3 2" xfId="8680" xr:uid="{DBB857D2-241F-4DC7-A2C4-71EA3A63CF37}"/>
    <cellStyle name="Comma 33 4 2 3 2 2" xfId="24090" xr:uid="{72ECD162-5041-48ED-A5C3-2660C2F19155}"/>
    <cellStyle name="Comma 33 4 2 3 3" xfId="13823" xr:uid="{E6D3AAD5-5C67-4097-AE1D-6241F7CC77CC}"/>
    <cellStyle name="Comma 33 4 2 3 3 2" xfId="29233" xr:uid="{5AC72489-2EC9-4E8C-93BE-A9FE48D80DEF}"/>
    <cellStyle name="Comma 33 4 2 3 4" xfId="18964" xr:uid="{4C5072D6-BBAC-4C63-9484-0E7D5375288F}"/>
    <cellStyle name="Comma 33 4 2 4" xfId="6132" xr:uid="{54730467-FE37-451B-B7C3-B493422988DC}"/>
    <cellStyle name="Comma 33 4 2 4 2" xfId="21542" xr:uid="{DC98DA83-E112-4812-A49D-79512C3720BC}"/>
    <cellStyle name="Comma 33 4 2 5" xfId="11275" xr:uid="{E9CADEBE-0296-46EC-B276-602017405060}"/>
    <cellStyle name="Comma 33 4 2 5 2" xfId="26685" xr:uid="{32D3479F-1567-4307-A0ED-D8D3935FAE38}"/>
    <cellStyle name="Comma 33 4 2 6" xfId="16416" xr:uid="{086F58B2-26E8-4AAB-8802-EA1667AA806D}"/>
    <cellStyle name="Comma 33 4 3" xfId="1626" xr:uid="{1B28392E-96EE-4964-84CE-C494B272FF99}"/>
    <cellStyle name="Comma 33 4 3 2" xfId="4194" xr:uid="{A53DD487-0E03-46B3-BBD8-74CAA0C00650}"/>
    <cellStyle name="Comma 33 4 3 2 2" xfId="9320" xr:uid="{F5A238AC-F19F-4B16-9FE4-7A5E20CF9116}"/>
    <cellStyle name="Comma 33 4 3 2 2 2" xfId="24730" xr:uid="{98BC0A86-BCDD-4AAC-8F5F-125A7752D09A}"/>
    <cellStyle name="Comma 33 4 3 2 3" xfId="14463" xr:uid="{CF00ED7C-3846-4BA6-9338-B1D1E8DEE9AB}"/>
    <cellStyle name="Comma 33 4 3 2 3 2" xfId="29873" xr:uid="{AD8AC057-C2BC-4F8E-AD60-E469DE129044}"/>
    <cellStyle name="Comma 33 4 3 2 4" xfId="19604" xr:uid="{CD04CD71-6DC9-47D7-8892-797261D3B15C}"/>
    <cellStyle name="Comma 33 4 3 3" xfId="6772" xr:uid="{103D1FF0-3656-4240-B7B6-0DB61B71B415}"/>
    <cellStyle name="Comma 33 4 3 3 2" xfId="22182" xr:uid="{CC19B9CE-8EB4-4667-9FD6-9E980E88AFA8}"/>
    <cellStyle name="Comma 33 4 3 4" xfId="11915" xr:uid="{6B2B8C8F-CFBC-42C8-9A86-B44CBF871F3F}"/>
    <cellStyle name="Comma 33 4 3 4 2" xfId="27325" xr:uid="{76501A84-6CAB-4E88-A24B-15089D089D20}"/>
    <cellStyle name="Comma 33 4 3 5" xfId="17056" xr:uid="{6DDA14B2-B947-42F5-BE87-03EBDEF34FC7}"/>
    <cellStyle name="Comma 33 4 4" xfId="2943" xr:uid="{1B10C0BE-A2DB-4023-983D-ECFB642AF546}"/>
    <cellStyle name="Comma 33 4 4 2" xfId="8069" xr:uid="{EAA45FBE-4B69-4CDF-B1F9-B5E47E571AE6}"/>
    <cellStyle name="Comma 33 4 4 2 2" xfId="23479" xr:uid="{7B9CCBF1-A9A5-47E8-9693-C8DE757ACF09}"/>
    <cellStyle name="Comma 33 4 4 3" xfId="13212" xr:uid="{E1743B81-5553-418D-A904-E8079E5E2558}"/>
    <cellStyle name="Comma 33 4 4 3 2" xfId="28622" xr:uid="{BE3E6CC2-F383-4E46-A24A-9E7F633A0A1F}"/>
    <cellStyle name="Comma 33 4 4 4" xfId="18353" xr:uid="{C42E0D40-8ADA-43CA-B989-4368CD8A9F4C}"/>
    <cellStyle name="Comma 33 4 5" xfId="5521" xr:uid="{23B1A482-1798-481E-B3B0-2BED6EB3B720}"/>
    <cellStyle name="Comma 33 4 5 2" xfId="20931" xr:uid="{4A4078DE-6E31-4007-8B4F-45992DCA598A}"/>
    <cellStyle name="Comma 33 4 6" xfId="10664" xr:uid="{9AE3AE67-D177-4D26-AFF8-C435D4231293}"/>
    <cellStyle name="Comma 33 4 6 2" xfId="26074" xr:uid="{5EB68EA8-FE37-479F-9B13-9DCA61EF0A27}"/>
    <cellStyle name="Comma 33 4 7" xfId="15805" xr:uid="{7F7A1876-5B21-4D53-A133-67C76EC82F51}"/>
    <cellStyle name="Comma 33 5" xfId="690" xr:uid="{D0A2F9B3-46DD-4724-A8A0-CD7A77D57A71}"/>
    <cellStyle name="Comma 33 5 2" xfId="1942" xr:uid="{FC8ED837-AF5A-4BDF-9712-569CC1D62033}"/>
    <cellStyle name="Comma 33 5 2 2" xfId="4510" xr:uid="{804D7AE0-BF2D-419E-92B7-DB1BFA8F0E36}"/>
    <cellStyle name="Comma 33 5 2 2 2" xfId="9636" xr:uid="{BA35E175-58BC-45C0-A990-1394B3CF9BBC}"/>
    <cellStyle name="Comma 33 5 2 2 2 2" xfId="25046" xr:uid="{66A5ACE3-A557-4FD7-8678-338563522035}"/>
    <cellStyle name="Comma 33 5 2 2 3" xfId="14779" xr:uid="{B19B20EE-F61D-49FB-9821-8092968BE7CC}"/>
    <cellStyle name="Comma 33 5 2 2 3 2" xfId="30189" xr:uid="{D6AD35D6-299A-4AE2-A8EF-1F33EC632AB2}"/>
    <cellStyle name="Comma 33 5 2 2 4" xfId="19920" xr:uid="{96B77068-0B94-4D30-9253-1A69C2A5D47B}"/>
    <cellStyle name="Comma 33 5 2 3" xfId="7088" xr:uid="{57D4C965-E80A-4C8B-9AEB-84E41C62F61B}"/>
    <cellStyle name="Comma 33 5 2 3 2" xfId="22498" xr:uid="{D9115BF8-8444-4236-BE1C-2747BEF6373E}"/>
    <cellStyle name="Comma 33 5 2 4" xfId="12231" xr:uid="{558714DA-7D96-4D62-8618-37EA1F703AAE}"/>
    <cellStyle name="Comma 33 5 2 4 2" xfId="27641" xr:uid="{33604609-FAA9-476D-A56D-3D9E353C4D1D}"/>
    <cellStyle name="Comma 33 5 2 5" xfId="17372" xr:uid="{72996DCD-E55B-4D35-841E-F5CCE526A3B5}"/>
    <cellStyle name="Comma 33 5 3" xfId="3259" xr:uid="{6C54AFD7-D4A6-4DE1-995D-8BC9186CDBCB}"/>
    <cellStyle name="Comma 33 5 3 2" xfId="8385" xr:uid="{E4216ECB-9A94-4441-A981-9CCB2014ED28}"/>
    <cellStyle name="Comma 33 5 3 2 2" xfId="23795" xr:uid="{AFDAA2BE-566D-478F-B877-5027F1BD3EE2}"/>
    <cellStyle name="Comma 33 5 3 3" xfId="13528" xr:uid="{F54E6FC1-4A5B-46A7-BA07-1C15238B783C}"/>
    <cellStyle name="Comma 33 5 3 3 2" xfId="28938" xr:uid="{DADB50E5-40BE-4BDA-B32B-E02F679D2680}"/>
    <cellStyle name="Comma 33 5 3 4" xfId="18669" xr:uid="{6EB5DE79-471D-4471-A5DD-5C95329CF54C}"/>
    <cellStyle name="Comma 33 5 4" xfId="5837" xr:uid="{41E63AD3-3D2D-4F3F-99FD-F3FF7E068833}"/>
    <cellStyle name="Comma 33 5 4 2" xfId="21247" xr:uid="{0AD72981-C49A-447E-8BF2-3C5E761B5CE0}"/>
    <cellStyle name="Comma 33 5 5" xfId="10980" xr:uid="{6079DDCF-CF5A-4DEC-BBB6-8F6071D77491}"/>
    <cellStyle name="Comma 33 5 5 2" xfId="26390" xr:uid="{1D785938-DCEE-43C4-9DC6-B944AE86CC48}"/>
    <cellStyle name="Comma 33 5 6" xfId="16121" xr:uid="{EA113DB0-4979-4D4E-BB5C-B649B2E4EACF}"/>
    <cellStyle name="Comma 33 6" xfId="1331" xr:uid="{22C052FC-3437-4C43-9A76-D53DD94C3EF0}"/>
    <cellStyle name="Comma 33 6 2" xfId="3899" xr:uid="{ED72A8C7-2E0D-4A50-92B8-8465BC570698}"/>
    <cellStyle name="Comma 33 6 2 2" xfId="9025" xr:uid="{18E90D4D-3741-4CC1-AFE5-A29EE28F9502}"/>
    <cellStyle name="Comma 33 6 2 2 2" xfId="24435" xr:uid="{D6058A33-A931-41C8-B487-D444CEFFDA83}"/>
    <cellStyle name="Comma 33 6 2 3" xfId="14168" xr:uid="{31976514-054A-4D6E-829F-9134FCC96355}"/>
    <cellStyle name="Comma 33 6 2 3 2" xfId="29578" xr:uid="{AF43EE46-4729-4D3B-BA58-BE78761A4CBF}"/>
    <cellStyle name="Comma 33 6 2 4" xfId="19309" xr:uid="{205631E4-1980-4B1A-8DD3-279279E99E17}"/>
    <cellStyle name="Comma 33 6 3" xfId="6477" xr:uid="{22F678E5-0F1B-4762-AF88-65E9FD8BBB30}"/>
    <cellStyle name="Comma 33 6 3 2" xfId="21887" xr:uid="{7C90151E-2479-42AE-AF7D-CDC0D8BCF8AF}"/>
    <cellStyle name="Comma 33 6 4" xfId="11620" xr:uid="{5214A0D5-9A05-489B-9E4B-FA4709FA975E}"/>
    <cellStyle name="Comma 33 6 4 2" xfId="27030" xr:uid="{A46C192C-DD6F-4473-8926-8B72F1F2D1D7}"/>
    <cellStyle name="Comma 33 6 5" xfId="16761" xr:uid="{66A9892D-C28A-46C4-A049-DFF4119A3884}"/>
    <cellStyle name="Comma 33 7" xfId="2649" xr:uid="{00A634F5-BCF9-461E-900E-33D0E5AE89FF}"/>
    <cellStyle name="Comma 33 7 2" xfId="7775" xr:uid="{BBDE472D-DA50-41E5-910E-11D270368845}"/>
    <cellStyle name="Comma 33 7 2 2" xfId="23185" xr:uid="{BDEBA495-4B5B-4259-9C74-FAF75A73A6A7}"/>
    <cellStyle name="Comma 33 7 3" xfId="12918" xr:uid="{67C3EC63-2019-453D-897F-02E025E2E48A}"/>
    <cellStyle name="Comma 33 7 3 2" xfId="28328" xr:uid="{CF36C1E3-FF40-4D65-AEC5-AB9C18C80645}"/>
    <cellStyle name="Comma 33 7 4" xfId="18059" xr:uid="{AC15D43C-FCDA-4110-8381-CB848EE387E3}"/>
    <cellStyle name="Comma 33 8" xfId="5227" xr:uid="{1C77755C-4AF8-4FB2-AECE-0588330BAD07}"/>
    <cellStyle name="Comma 33 8 2" xfId="20637" xr:uid="{753354B8-8CDD-4B8E-94A7-154063CA8587}"/>
    <cellStyle name="Comma 33 9" xfId="10370" xr:uid="{459F358D-F85E-4509-BB57-32C8D4B120B9}"/>
    <cellStyle name="Comma 33 9 2" xfId="25780" xr:uid="{BBF01B20-1A5A-49C5-870E-679C20C0B3FC}"/>
    <cellStyle name="Comma 34" xfId="57" xr:uid="{64C0B890-845A-4B34-9C89-074E450EE9E9}"/>
    <cellStyle name="Comma 34 10" xfId="15499" xr:uid="{A5D740BF-BDD8-4AB5-97DC-1E89A4972586}"/>
    <cellStyle name="Comma 34 2" xfId="136" xr:uid="{5D5F6779-EC0C-43FA-8416-9694E9347857}"/>
    <cellStyle name="Comma 34 2 2" xfId="279" xr:uid="{DB0D1854-709A-4693-A685-4013611FF55A}"/>
    <cellStyle name="Comma 34 2 2 2" xfId="575" xr:uid="{E25003C5-9562-4DB6-8A65-E3FA44759384}"/>
    <cellStyle name="Comma 34 2 2 2 2" xfId="1187" xr:uid="{8397E5F6-01C7-4764-A1AC-30C53A99A114}"/>
    <cellStyle name="Comma 34 2 2 2 2 2" xfId="2439" xr:uid="{EFBD55BF-08B6-4EF6-93F0-4AAD51D05FC2}"/>
    <cellStyle name="Comma 34 2 2 2 2 2 2" xfId="5007" xr:uid="{F846D39B-6A76-4722-A0A0-C6790C81022F}"/>
    <cellStyle name="Comma 34 2 2 2 2 2 2 2" xfId="10133" xr:uid="{5671C9AE-A2F5-45D3-9F77-A9EF6C12F4FB}"/>
    <cellStyle name="Comma 34 2 2 2 2 2 2 2 2" xfId="25543" xr:uid="{92660655-7706-4181-8DC8-1297CE54D608}"/>
    <cellStyle name="Comma 34 2 2 2 2 2 2 3" xfId="15276" xr:uid="{C38BEEB1-1DB7-4698-905D-6E626CE2A887}"/>
    <cellStyle name="Comma 34 2 2 2 2 2 2 3 2" xfId="30686" xr:uid="{DCE2A23E-77B9-49E7-8128-A3A84A445144}"/>
    <cellStyle name="Comma 34 2 2 2 2 2 2 4" xfId="20417" xr:uid="{3280EF7E-B3ED-4F0D-BDFD-C749505E7631}"/>
    <cellStyle name="Comma 34 2 2 2 2 2 3" xfId="7585" xr:uid="{5A9A1136-3AAC-4D62-92E2-EE7BD4DFD30C}"/>
    <cellStyle name="Comma 34 2 2 2 2 2 3 2" xfId="22995" xr:uid="{C802B6E9-EF75-4FDE-A179-038F34245B68}"/>
    <cellStyle name="Comma 34 2 2 2 2 2 4" xfId="12728" xr:uid="{BF3C8585-F2D2-4B8F-958D-0DAADEF2DEED}"/>
    <cellStyle name="Comma 34 2 2 2 2 2 4 2" xfId="28138" xr:uid="{491FF5BA-9B75-4BE1-8927-10DB8F2F6A78}"/>
    <cellStyle name="Comma 34 2 2 2 2 2 5" xfId="17869" xr:uid="{2ECED288-22BD-4669-A4F9-DEC4F320F272}"/>
    <cellStyle name="Comma 34 2 2 2 2 3" xfId="3756" xr:uid="{DD5EBB47-4559-4A66-A17D-D903C8981DAA}"/>
    <cellStyle name="Comma 34 2 2 2 2 3 2" xfId="8882" xr:uid="{1D951ECC-EDC2-4D1E-B685-C68BD83F5C00}"/>
    <cellStyle name="Comma 34 2 2 2 2 3 2 2" xfId="24292" xr:uid="{CB46DB60-FF41-47EF-9DB2-BFB753B1100C}"/>
    <cellStyle name="Comma 34 2 2 2 2 3 3" xfId="14025" xr:uid="{318B5B93-F466-4287-949B-2E466CF2FE1D}"/>
    <cellStyle name="Comma 34 2 2 2 2 3 3 2" xfId="29435" xr:uid="{ABE66670-5D25-441B-A72A-291AD7B6BD7F}"/>
    <cellStyle name="Comma 34 2 2 2 2 3 4" xfId="19166" xr:uid="{B8930338-4A06-41D7-A388-0168C256D3A3}"/>
    <cellStyle name="Comma 34 2 2 2 2 4" xfId="6334" xr:uid="{D44B83DD-4F98-4F0D-A521-31B7C28E11AB}"/>
    <cellStyle name="Comma 34 2 2 2 2 4 2" xfId="21744" xr:uid="{D615B7A9-9EF7-4C57-9549-5236DE4FB3E1}"/>
    <cellStyle name="Comma 34 2 2 2 2 5" xfId="11477" xr:uid="{0DEAFE05-9147-4ECE-AB5A-D9CC0456BBFB}"/>
    <cellStyle name="Comma 34 2 2 2 2 5 2" xfId="26887" xr:uid="{46B4D227-A531-4B00-B51E-23A1F4154977}"/>
    <cellStyle name="Comma 34 2 2 2 2 6" xfId="16618" xr:uid="{2C34AB70-B55B-4439-9D36-141C8020B5E5}"/>
    <cellStyle name="Comma 34 2 2 2 3" xfId="1828" xr:uid="{C93FD8C6-F12E-4B97-9767-A9F33E588CE0}"/>
    <cellStyle name="Comma 34 2 2 2 3 2" xfId="4396" xr:uid="{4CE953B1-3729-4977-A623-6DD7B4A590F9}"/>
    <cellStyle name="Comma 34 2 2 2 3 2 2" xfId="9522" xr:uid="{828AE94D-6CF5-40F1-99FC-2A4C1430453D}"/>
    <cellStyle name="Comma 34 2 2 2 3 2 2 2" xfId="24932" xr:uid="{341B742F-2B67-44B7-9EDB-C56352EE114F}"/>
    <cellStyle name="Comma 34 2 2 2 3 2 3" xfId="14665" xr:uid="{65EA570C-8259-469D-AEF5-66CF017F2247}"/>
    <cellStyle name="Comma 34 2 2 2 3 2 3 2" xfId="30075" xr:uid="{365511AA-5E8C-4503-B800-CA566A726BF0}"/>
    <cellStyle name="Comma 34 2 2 2 3 2 4" xfId="19806" xr:uid="{42E64E56-0585-40A0-A1DD-B9D3FFB2BFEA}"/>
    <cellStyle name="Comma 34 2 2 2 3 3" xfId="6974" xr:uid="{900E4D32-938F-4BFF-9781-A9CA5C9BA630}"/>
    <cellStyle name="Comma 34 2 2 2 3 3 2" xfId="22384" xr:uid="{38F5890F-AB4B-45CB-9043-F66D7F54F504}"/>
    <cellStyle name="Comma 34 2 2 2 3 4" xfId="12117" xr:uid="{0C0B5AFF-3F99-40CC-AF49-DD9AD5342A3D}"/>
    <cellStyle name="Comma 34 2 2 2 3 4 2" xfId="27527" xr:uid="{C406820D-2DF9-436C-B715-819863E0DC1D}"/>
    <cellStyle name="Comma 34 2 2 2 3 5" xfId="17258" xr:uid="{179E184C-884E-4834-86B1-FACA95055E13}"/>
    <cellStyle name="Comma 34 2 2 2 4" xfId="3145" xr:uid="{72737ABE-FBC6-44FD-9B1F-140B273807E2}"/>
    <cellStyle name="Comma 34 2 2 2 4 2" xfId="8271" xr:uid="{AB99C51C-C203-4962-B2C4-86EA51FAEEA5}"/>
    <cellStyle name="Comma 34 2 2 2 4 2 2" xfId="23681" xr:uid="{98710F37-0B5E-46E2-A181-8A8DC10A40E9}"/>
    <cellStyle name="Comma 34 2 2 2 4 3" xfId="13414" xr:uid="{CD647FE6-7941-4CAF-8050-C7996652427F}"/>
    <cellStyle name="Comma 34 2 2 2 4 3 2" xfId="28824" xr:uid="{A75ED707-3CE9-453E-B279-ECEC82ABD19F}"/>
    <cellStyle name="Comma 34 2 2 2 4 4" xfId="18555" xr:uid="{C58B6F24-CB53-4F88-8A01-CFA36251A104}"/>
    <cellStyle name="Comma 34 2 2 2 5" xfId="5723" xr:uid="{2A09F7EB-2D41-4926-9157-4A81B58A2C50}"/>
    <cellStyle name="Comma 34 2 2 2 5 2" xfId="21133" xr:uid="{EA56CCFE-79DE-4E77-BDAB-8380735B021A}"/>
    <cellStyle name="Comma 34 2 2 2 6" xfId="10866" xr:uid="{F70E9FBD-27F0-4C5B-B763-90857DB61A41}"/>
    <cellStyle name="Comma 34 2 2 2 6 2" xfId="26276" xr:uid="{C40C44A2-F872-43C5-A0C8-1793EF37CF20}"/>
    <cellStyle name="Comma 34 2 2 2 7" xfId="16007" xr:uid="{76C85621-6163-4903-A12D-04A06608953C}"/>
    <cellStyle name="Comma 34 2 2 3" xfId="892" xr:uid="{526FB192-2B5F-4385-A33C-F77EC314C11D}"/>
    <cellStyle name="Comma 34 2 2 3 2" xfId="2144" xr:uid="{F69F323B-4D21-4CE5-83EB-60996067E826}"/>
    <cellStyle name="Comma 34 2 2 3 2 2" xfId="4712" xr:uid="{A94FA518-9D2B-4025-9128-44DAB5CF8EEF}"/>
    <cellStyle name="Comma 34 2 2 3 2 2 2" xfId="9838" xr:uid="{920AA0AA-4646-40C5-A9BB-0258850B1A35}"/>
    <cellStyle name="Comma 34 2 2 3 2 2 2 2" xfId="25248" xr:uid="{6A57843F-501F-466E-9CB8-A6551F73F896}"/>
    <cellStyle name="Comma 34 2 2 3 2 2 3" xfId="14981" xr:uid="{5E011997-F90C-4004-A817-B455E6A6924E}"/>
    <cellStyle name="Comma 34 2 2 3 2 2 3 2" xfId="30391" xr:uid="{9ADEBAA7-B021-4855-9142-01406BA78018}"/>
    <cellStyle name="Comma 34 2 2 3 2 2 4" xfId="20122" xr:uid="{73014C43-714F-4058-BB6C-B75965BAB100}"/>
    <cellStyle name="Comma 34 2 2 3 2 3" xfId="7290" xr:uid="{26167CF7-ACFB-4490-B876-73379A2E8CBC}"/>
    <cellStyle name="Comma 34 2 2 3 2 3 2" xfId="22700" xr:uid="{18297375-343C-461E-BBCC-D60A58E5164D}"/>
    <cellStyle name="Comma 34 2 2 3 2 4" xfId="12433" xr:uid="{34AD1962-CE86-4772-9C6E-CE64AE2757EA}"/>
    <cellStyle name="Comma 34 2 2 3 2 4 2" xfId="27843" xr:uid="{DAC7DA8B-F5AB-4A05-B67C-C86FC5068D71}"/>
    <cellStyle name="Comma 34 2 2 3 2 5" xfId="17574" xr:uid="{417A3BCC-445C-4F08-BA0A-B96B12007526}"/>
    <cellStyle name="Comma 34 2 2 3 3" xfId="3461" xr:uid="{798AF595-4E5D-4FCE-AD94-8A0E97F93E06}"/>
    <cellStyle name="Comma 34 2 2 3 3 2" xfId="8587" xr:uid="{4F0FC32E-8EF7-4F98-A789-1517EE1CDDA6}"/>
    <cellStyle name="Comma 34 2 2 3 3 2 2" xfId="23997" xr:uid="{282677E1-3539-4A4B-9F77-BF99378E1711}"/>
    <cellStyle name="Comma 34 2 2 3 3 3" xfId="13730" xr:uid="{E3F2D1DC-16CC-4691-89EC-4906525B2C0E}"/>
    <cellStyle name="Comma 34 2 2 3 3 3 2" xfId="29140" xr:uid="{C754766B-2CB4-40AB-B439-55132D849658}"/>
    <cellStyle name="Comma 34 2 2 3 3 4" xfId="18871" xr:uid="{B43C6C2B-ECBC-4FB5-8C34-D6C254CAF5CA}"/>
    <cellStyle name="Comma 34 2 2 3 4" xfId="6039" xr:uid="{A427FFDE-0614-44B9-BD9E-9AD7E78AF441}"/>
    <cellStyle name="Comma 34 2 2 3 4 2" xfId="21449" xr:uid="{39C564CC-B979-4981-B570-602C26BA1C7D}"/>
    <cellStyle name="Comma 34 2 2 3 5" xfId="11182" xr:uid="{BCE10B8C-B2B3-4A39-A0EB-0E75E28FA178}"/>
    <cellStyle name="Comma 34 2 2 3 5 2" xfId="26592" xr:uid="{A4D8A663-7165-40CC-A276-E32968DB0CA5}"/>
    <cellStyle name="Comma 34 2 2 3 6" xfId="16323" xr:uid="{7B9B5483-FDA4-47CD-8A29-8CAAAEDABBF5}"/>
    <cellStyle name="Comma 34 2 2 4" xfId="1533" xr:uid="{48AF8DCB-304D-4D8D-8EB2-4792DB9BD2AA}"/>
    <cellStyle name="Comma 34 2 2 4 2" xfId="4101" xr:uid="{3850F0F8-6DE6-4D9A-889A-3F93B0EF7B63}"/>
    <cellStyle name="Comma 34 2 2 4 2 2" xfId="9227" xr:uid="{F1431318-17EA-4A98-B82C-DEE5CBFC5A96}"/>
    <cellStyle name="Comma 34 2 2 4 2 2 2" xfId="24637" xr:uid="{F2C73B05-229F-4F66-B056-64C56DB6862D}"/>
    <cellStyle name="Comma 34 2 2 4 2 3" xfId="14370" xr:uid="{00892098-9F58-435A-B90A-C4DB9576B76F}"/>
    <cellStyle name="Comma 34 2 2 4 2 3 2" xfId="29780" xr:uid="{2343C767-C3EF-44E5-BBDA-0193CEBAFE1B}"/>
    <cellStyle name="Comma 34 2 2 4 2 4" xfId="19511" xr:uid="{70AFE0AB-43AA-4E14-A107-84F107966D1E}"/>
    <cellStyle name="Comma 34 2 2 4 3" xfId="6679" xr:uid="{03BCEC44-F565-4307-819F-F4A6A00A9F09}"/>
    <cellStyle name="Comma 34 2 2 4 3 2" xfId="22089" xr:uid="{6FC0939C-167C-4182-881B-7D4FB8362D32}"/>
    <cellStyle name="Comma 34 2 2 4 4" xfId="11822" xr:uid="{72966F2D-1ABD-4FE3-B77F-BB7FA570EDAC}"/>
    <cellStyle name="Comma 34 2 2 4 4 2" xfId="27232" xr:uid="{29948377-5079-4287-9FB5-0DF7DE1191CE}"/>
    <cellStyle name="Comma 34 2 2 4 5" xfId="16963" xr:uid="{4485FFB2-A0BE-48BB-B6BE-BEEF34366552}"/>
    <cellStyle name="Comma 34 2 2 5" xfId="2850" xr:uid="{A4E5950F-97BC-433D-B4EF-924A921AEB8D}"/>
    <cellStyle name="Comma 34 2 2 5 2" xfId="7976" xr:uid="{D30BEFA3-8463-462E-83B8-8B25CC2444F7}"/>
    <cellStyle name="Comma 34 2 2 5 2 2" xfId="23386" xr:uid="{38A22039-04EA-4942-A0F8-9C91DCD0DE7A}"/>
    <cellStyle name="Comma 34 2 2 5 3" xfId="13119" xr:uid="{6A42B979-E9F1-4406-AA51-6006207827D3}"/>
    <cellStyle name="Comma 34 2 2 5 3 2" xfId="28529" xr:uid="{71275BC5-9C47-4A68-9DE7-445D1DBE898E}"/>
    <cellStyle name="Comma 34 2 2 5 4" xfId="18260" xr:uid="{1A9E2482-0BC5-4A05-853D-E40E0E0D2527}"/>
    <cellStyle name="Comma 34 2 2 6" xfId="5428" xr:uid="{DDBD443D-0B8B-4715-9C03-D04EEF4B0C43}"/>
    <cellStyle name="Comma 34 2 2 6 2" xfId="20838" xr:uid="{4492881B-D26C-4E0B-9E50-92A6D2ADA9C2}"/>
    <cellStyle name="Comma 34 2 2 7" xfId="10571" xr:uid="{317F7096-7EAD-4388-A66D-13AFFEE3606F}"/>
    <cellStyle name="Comma 34 2 2 7 2" xfId="25981" xr:uid="{2D7B6F3F-ECD9-4E7F-9655-032EC26A572A}"/>
    <cellStyle name="Comma 34 2 2 8" xfId="15712" xr:uid="{F843B021-C765-4C92-A3AC-3748A5581FEE}"/>
    <cellStyle name="Comma 34 2 3" xfId="433" xr:uid="{A5B26CC1-C7A3-48F2-AAA0-BCF49BDEAD39}"/>
    <cellStyle name="Comma 34 2 3 2" xfId="1045" xr:uid="{4F17C745-4EF9-4A2E-93BB-1DF22D1717B9}"/>
    <cellStyle name="Comma 34 2 3 2 2" xfId="2297" xr:uid="{A01ACC2E-03B2-490C-88BC-4FD8CC02B640}"/>
    <cellStyle name="Comma 34 2 3 2 2 2" xfId="4865" xr:uid="{93BE0FE7-9768-4BC9-B587-72B55F9AE933}"/>
    <cellStyle name="Comma 34 2 3 2 2 2 2" xfId="9991" xr:uid="{C369394C-339D-4C7B-BD97-86F5563A21AD}"/>
    <cellStyle name="Comma 34 2 3 2 2 2 2 2" xfId="25401" xr:uid="{31677636-8448-4F2B-B5E5-B5EAFD1D58AA}"/>
    <cellStyle name="Comma 34 2 3 2 2 2 3" xfId="15134" xr:uid="{5DA05521-EDAC-45CC-9825-621AC727CCDA}"/>
    <cellStyle name="Comma 34 2 3 2 2 2 3 2" xfId="30544" xr:uid="{A86D7120-30E0-41EA-B0E9-A7E5C132048F}"/>
    <cellStyle name="Comma 34 2 3 2 2 2 4" xfId="20275" xr:uid="{EDAF20E2-5899-4886-8C4B-77FF5C21E043}"/>
    <cellStyle name="Comma 34 2 3 2 2 3" xfId="7443" xr:uid="{F98CECC9-314E-4B94-99CC-EBD34395D8B8}"/>
    <cellStyle name="Comma 34 2 3 2 2 3 2" xfId="22853" xr:uid="{3EDB5BE6-6A80-4A4E-986F-6D8FAF88752D}"/>
    <cellStyle name="Comma 34 2 3 2 2 4" xfId="12586" xr:uid="{82D102A2-B207-429A-94E0-8AABBB6BF410}"/>
    <cellStyle name="Comma 34 2 3 2 2 4 2" xfId="27996" xr:uid="{69DD2A10-CAF3-47DA-9CFA-A141331077B6}"/>
    <cellStyle name="Comma 34 2 3 2 2 5" xfId="17727" xr:uid="{C18CF04F-98BC-4EB4-B213-4A577A95FC2C}"/>
    <cellStyle name="Comma 34 2 3 2 3" xfId="3614" xr:uid="{981FEF63-792D-4BCD-94B0-0B64D4EB721D}"/>
    <cellStyle name="Comma 34 2 3 2 3 2" xfId="8740" xr:uid="{EBB5B709-F6EF-4306-88FC-E17AFEDBE231}"/>
    <cellStyle name="Comma 34 2 3 2 3 2 2" xfId="24150" xr:uid="{D130134E-D645-4EFD-967D-A0901BF77BCA}"/>
    <cellStyle name="Comma 34 2 3 2 3 3" xfId="13883" xr:uid="{B6980FEE-3B3E-43C6-827B-6D37E1E7D0F4}"/>
    <cellStyle name="Comma 34 2 3 2 3 3 2" xfId="29293" xr:uid="{7CC7426C-D68A-4FC0-AF91-E5378D3C6E37}"/>
    <cellStyle name="Comma 34 2 3 2 3 4" xfId="19024" xr:uid="{D6425504-CDA2-4754-B310-3D146C12F8A2}"/>
    <cellStyle name="Comma 34 2 3 2 4" xfId="6192" xr:uid="{9CFF061A-57E0-432B-9660-C5D00DE4BB1A}"/>
    <cellStyle name="Comma 34 2 3 2 4 2" xfId="21602" xr:uid="{2C5D653B-09A2-4157-A151-F874E61B4A2F}"/>
    <cellStyle name="Comma 34 2 3 2 5" xfId="11335" xr:uid="{82CC82BF-0519-47EE-9CE3-529FFD1284A0}"/>
    <cellStyle name="Comma 34 2 3 2 5 2" xfId="26745" xr:uid="{030F7B5D-D8AF-4CA5-BA30-07F7BFADAE26}"/>
    <cellStyle name="Comma 34 2 3 2 6" xfId="16476" xr:uid="{108001B5-B9E3-4377-8A29-DB6450624581}"/>
    <cellStyle name="Comma 34 2 3 3" xfId="1686" xr:uid="{6EB4F2A7-ECAD-49FA-8DE8-E3351919C0FB}"/>
    <cellStyle name="Comma 34 2 3 3 2" xfId="4254" xr:uid="{C607A2B7-8855-4C8C-AB53-4261B50F22F9}"/>
    <cellStyle name="Comma 34 2 3 3 2 2" xfId="9380" xr:uid="{97D98FDB-8330-4811-9AAB-9709E894D33F}"/>
    <cellStyle name="Comma 34 2 3 3 2 2 2" xfId="24790" xr:uid="{7F0B28D6-2BFA-4E39-B4F1-62CD8FA3A438}"/>
    <cellStyle name="Comma 34 2 3 3 2 3" xfId="14523" xr:uid="{48CBEFD6-40EB-492B-A890-C83B0B4C01F4}"/>
    <cellStyle name="Comma 34 2 3 3 2 3 2" xfId="29933" xr:uid="{95A65046-1C8B-40DB-8814-9BE1F3575A90}"/>
    <cellStyle name="Comma 34 2 3 3 2 4" xfId="19664" xr:uid="{7DE19ED3-3D85-464B-AD3E-89DCAA0C12C3}"/>
    <cellStyle name="Comma 34 2 3 3 3" xfId="6832" xr:uid="{CAB17C51-983C-4938-B05B-535D60C10EB4}"/>
    <cellStyle name="Comma 34 2 3 3 3 2" xfId="22242" xr:uid="{BD28078A-063F-4BDC-BE3E-BD1714306321}"/>
    <cellStyle name="Comma 34 2 3 3 4" xfId="11975" xr:uid="{BD34A076-1060-4A01-BCC9-82E7C48544AA}"/>
    <cellStyle name="Comma 34 2 3 3 4 2" xfId="27385" xr:uid="{1C16503F-8633-4EE9-BFB9-11414A11F403}"/>
    <cellStyle name="Comma 34 2 3 3 5" xfId="17116" xr:uid="{BB33D571-8580-4BCC-AB9A-CCB5C47DFAAA}"/>
    <cellStyle name="Comma 34 2 3 4" xfId="3003" xr:uid="{42A91CBC-162F-483B-9B43-71F9263E9BF7}"/>
    <cellStyle name="Comma 34 2 3 4 2" xfId="8129" xr:uid="{DA08BB58-90D6-422E-80DB-D0A0D72FF19C}"/>
    <cellStyle name="Comma 34 2 3 4 2 2" xfId="23539" xr:uid="{1E5FFA2D-25C7-4222-BB27-8465575725D3}"/>
    <cellStyle name="Comma 34 2 3 4 3" xfId="13272" xr:uid="{6CEB7C8C-C143-4422-AE59-FF7DEE8DFB6D}"/>
    <cellStyle name="Comma 34 2 3 4 3 2" xfId="28682" xr:uid="{900820A6-6F85-4F60-AE0E-ED3EE74379FC}"/>
    <cellStyle name="Comma 34 2 3 4 4" xfId="18413" xr:uid="{9179F929-BB95-43FE-B8AC-C4F22A1E24BA}"/>
    <cellStyle name="Comma 34 2 3 5" xfId="5581" xr:uid="{242FCD20-F34E-4808-A35C-C606DD210E4C}"/>
    <cellStyle name="Comma 34 2 3 5 2" xfId="20991" xr:uid="{53FBCBA9-7FE5-4205-B99F-CA4953E2C4B1}"/>
    <cellStyle name="Comma 34 2 3 6" xfId="10724" xr:uid="{FC00FCE2-17D8-431F-96D5-A0389985BD6D}"/>
    <cellStyle name="Comma 34 2 3 6 2" xfId="26134" xr:uid="{7AE6AA2D-1F4E-40BA-A3C3-ED1D300F74E6}"/>
    <cellStyle name="Comma 34 2 3 7" xfId="15865" xr:uid="{C6102B70-248D-42B1-9265-C492A8D49721}"/>
    <cellStyle name="Comma 34 2 4" xfId="750" xr:uid="{9B92DCCD-F5D3-45FE-BAB1-1F897B625964}"/>
    <cellStyle name="Comma 34 2 4 2" xfId="2002" xr:uid="{3D4F47CA-418D-4D46-BBAF-BEEBC3CE5C17}"/>
    <cellStyle name="Comma 34 2 4 2 2" xfId="4570" xr:uid="{31C9C559-1BA3-4B59-AE62-0AA611F91336}"/>
    <cellStyle name="Comma 34 2 4 2 2 2" xfId="9696" xr:uid="{26E69126-249E-4693-A48B-F3119B02F496}"/>
    <cellStyle name="Comma 34 2 4 2 2 2 2" xfId="25106" xr:uid="{6558F40A-9890-4350-A362-A2B6CCEEE67F}"/>
    <cellStyle name="Comma 34 2 4 2 2 3" xfId="14839" xr:uid="{FD63C1DE-32E5-46BF-B654-89A5DDF25B91}"/>
    <cellStyle name="Comma 34 2 4 2 2 3 2" xfId="30249" xr:uid="{C9A2B429-09A5-48A6-992D-DB461EE7A228}"/>
    <cellStyle name="Comma 34 2 4 2 2 4" xfId="19980" xr:uid="{61779D02-AF76-4424-9347-96780A0F04BF}"/>
    <cellStyle name="Comma 34 2 4 2 3" xfId="7148" xr:uid="{60CF2D1E-D57B-4117-811B-0395C4C35EAF}"/>
    <cellStyle name="Comma 34 2 4 2 3 2" xfId="22558" xr:uid="{BF302E74-0551-4D62-8306-7DB7CBAC10E5}"/>
    <cellStyle name="Comma 34 2 4 2 4" xfId="12291" xr:uid="{0816BE1E-D983-416F-8152-C70079C10661}"/>
    <cellStyle name="Comma 34 2 4 2 4 2" xfId="27701" xr:uid="{F67C6BAD-7DFF-454D-99D7-4B61DBE815EA}"/>
    <cellStyle name="Comma 34 2 4 2 5" xfId="17432" xr:uid="{B5522314-F624-470E-9528-D46E9027CB22}"/>
    <cellStyle name="Comma 34 2 4 3" xfId="3319" xr:uid="{CAA7F6C9-33AF-477C-B727-1604828687BA}"/>
    <cellStyle name="Comma 34 2 4 3 2" xfId="8445" xr:uid="{8D80D82E-C5E2-4D9C-AAB0-89598C6F262C}"/>
    <cellStyle name="Comma 34 2 4 3 2 2" xfId="23855" xr:uid="{EC7E5B90-ECDC-49A0-BFC2-ABC109FAC3CF}"/>
    <cellStyle name="Comma 34 2 4 3 3" xfId="13588" xr:uid="{35842B84-0F5F-4DC9-AE0C-E6D3F205CA95}"/>
    <cellStyle name="Comma 34 2 4 3 3 2" xfId="28998" xr:uid="{59D84612-2C1F-48F9-825A-6842EF54E387}"/>
    <cellStyle name="Comma 34 2 4 3 4" xfId="18729" xr:uid="{36383F2C-55E2-4AB3-A3E1-8CAE573628C9}"/>
    <cellStyle name="Comma 34 2 4 4" xfId="5897" xr:uid="{51CBDEC9-DE43-4883-9909-F72934D71231}"/>
    <cellStyle name="Comma 34 2 4 4 2" xfId="21307" xr:uid="{2BF998E6-06FF-49CA-BC5D-D38D0F055821}"/>
    <cellStyle name="Comma 34 2 4 5" xfId="11040" xr:uid="{44E36BC1-2EA3-41ED-9FCD-EFF26E4989B7}"/>
    <cellStyle name="Comma 34 2 4 5 2" xfId="26450" xr:uid="{EBF70EA9-8B0B-4F05-A9F4-4317F8D726E1}"/>
    <cellStyle name="Comma 34 2 4 6" xfId="16181" xr:uid="{747DEAF2-494B-40D3-8824-673F4F8B31ED}"/>
    <cellStyle name="Comma 34 2 5" xfId="1391" xr:uid="{67AB765A-CDEC-4EA5-88CF-13F14D27AB2C}"/>
    <cellStyle name="Comma 34 2 5 2" xfId="3959" xr:uid="{C5622F48-C311-4989-9069-6252AC92DD29}"/>
    <cellStyle name="Comma 34 2 5 2 2" xfId="9085" xr:uid="{E8DEDBB3-4564-4434-9272-497895E0B878}"/>
    <cellStyle name="Comma 34 2 5 2 2 2" xfId="24495" xr:uid="{E05EF075-A6C6-41AB-8BDA-9064EB79EC4C}"/>
    <cellStyle name="Comma 34 2 5 2 3" xfId="14228" xr:uid="{E45D44C3-BF99-4D2B-B7FD-939D140E7263}"/>
    <cellStyle name="Comma 34 2 5 2 3 2" xfId="29638" xr:uid="{177BE5D3-CF7D-4968-9E40-9E37339B1516}"/>
    <cellStyle name="Comma 34 2 5 2 4" xfId="19369" xr:uid="{A3294682-76FE-4D71-B87B-B3322B276B41}"/>
    <cellStyle name="Comma 34 2 5 3" xfId="6537" xr:uid="{4F46646C-8A2E-453E-A916-C937B7ABE355}"/>
    <cellStyle name="Comma 34 2 5 3 2" xfId="21947" xr:uid="{3752E309-40B7-4486-8EDE-602AC92645B1}"/>
    <cellStyle name="Comma 34 2 5 4" xfId="11680" xr:uid="{271220E5-F3A0-4BBA-89CA-2BCFF90C2F2F}"/>
    <cellStyle name="Comma 34 2 5 4 2" xfId="27090" xr:uid="{A1B979EE-6D82-4850-BA3B-E5B00838A060}"/>
    <cellStyle name="Comma 34 2 5 5" xfId="16821" xr:uid="{9B35E0C3-DF21-43A2-88E1-07F4094FD20D}"/>
    <cellStyle name="Comma 34 2 6" xfId="2708" xr:uid="{A6D8CB73-C889-4E07-800C-FAF360F80F05}"/>
    <cellStyle name="Comma 34 2 6 2" xfId="7834" xr:uid="{C9DAA145-819A-41C1-A81F-DDB62C2BAD76}"/>
    <cellStyle name="Comma 34 2 6 2 2" xfId="23244" xr:uid="{9521A96C-CC75-4B1F-B7DD-7314726E7632}"/>
    <cellStyle name="Comma 34 2 6 3" xfId="12977" xr:uid="{8E4F33E4-7C6E-433D-99FC-C0A140BB2363}"/>
    <cellStyle name="Comma 34 2 6 3 2" xfId="28387" xr:uid="{8AE908C5-FBD1-46B5-81DF-327837FEF67F}"/>
    <cellStyle name="Comma 34 2 6 4" xfId="18118" xr:uid="{F715B19D-DE5C-4C1B-AE74-79B2BF2742D9}"/>
    <cellStyle name="Comma 34 2 7" xfId="5286" xr:uid="{C60C1F35-CCBE-439A-8E2B-6746FE0FBD83}"/>
    <cellStyle name="Comma 34 2 7 2" xfId="20696" xr:uid="{BE3753B8-3333-439D-ABE8-6503BF1EBAE4}"/>
    <cellStyle name="Comma 34 2 8" xfId="10429" xr:uid="{233F6D49-30E7-4081-A2DC-2B55C2D653FD}"/>
    <cellStyle name="Comma 34 2 8 2" xfId="25839" xr:uid="{43557099-7750-4A4F-9B7C-30F7561299B6}"/>
    <cellStyle name="Comma 34 2 9" xfId="15570" xr:uid="{5929CB35-3D77-420B-AFDB-74B2FFA36ECF}"/>
    <cellStyle name="Comma 34 3" xfId="206" xr:uid="{BFAD8D07-A849-4FCF-96B4-DCC0DEB7D0B3}"/>
    <cellStyle name="Comma 34 3 2" xfId="503" xr:uid="{7AA1AC2D-29C8-411F-A9B1-53D5E1E78085}"/>
    <cellStyle name="Comma 34 3 2 2" xfId="1115" xr:uid="{77C7E316-4714-4FEA-B21E-68480CC979A6}"/>
    <cellStyle name="Comma 34 3 2 2 2" xfId="2367" xr:uid="{DFE1F29C-B0BC-4A66-9CB3-50E5940377E2}"/>
    <cellStyle name="Comma 34 3 2 2 2 2" xfId="4935" xr:uid="{1ACEFF59-66DB-478E-8A14-6F63EB07B4F5}"/>
    <cellStyle name="Comma 34 3 2 2 2 2 2" xfId="10061" xr:uid="{62EED298-088A-4305-94EE-91F77BE0F1BF}"/>
    <cellStyle name="Comma 34 3 2 2 2 2 2 2" xfId="25471" xr:uid="{27B9C455-900B-48AA-BC09-A479CCBB5E50}"/>
    <cellStyle name="Comma 34 3 2 2 2 2 3" xfId="15204" xr:uid="{2B33976A-C49A-4029-B635-F2DCEBC801FD}"/>
    <cellStyle name="Comma 34 3 2 2 2 2 3 2" xfId="30614" xr:uid="{6A3369C0-1988-4D71-B6D5-79C2E68A3213}"/>
    <cellStyle name="Comma 34 3 2 2 2 2 4" xfId="20345" xr:uid="{D7282BF5-81EB-42FF-B0C8-9ACA68730539}"/>
    <cellStyle name="Comma 34 3 2 2 2 3" xfId="7513" xr:uid="{4E4106B3-E637-4602-82D2-D3EADFE213B4}"/>
    <cellStyle name="Comma 34 3 2 2 2 3 2" xfId="22923" xr:uid="{A5796D49-DC6A-469D-8EBA-FB391623669C}"/>
    <cellStyle name="Comma 34 3 2 2 2 4" xfId="12656" xr:uid="{C8783D75-665C-4EE3-9B50-F7D6B6C559B7}"/>
    <cellStyle name="Comma 34 3 2 2 2 4 2" xfId="28066" xr:uid="{D5C42D7E-1E37-40F3-92DD-203BA4D22C07}"/>
    <cellStyle name="Comma 34 3 2 2 2 5" xfId="17797" xr:uid="{0D40DE67-5062-48BB-B2E1-F2526F9EDF55}"/>
    <cellStyle name="Comma 34 3 2 2 3" xfId="3684" xr:uid="{316D423F-C058-4577-BD52-22541B960A3F}"/>
    <cellStyle name="Comma 34 3 2 2 3 2" xfId="8810" xr:uid="{18771882-0E42-413A-82BF-14AE5D504212}"/>
    <cellStyle name="Comma 34 3 2 2 3 2 2" xfId="24220" xr:uid="{C0432EAC-16F7-4AEC-86B2-095A62747FF8}"/>
    <cellStyle name="Comma 34 3 2 2 3 3" xfId="13953" xr:uid="{1F9C37B6-8337-4193-A5E6-B07F71893A31}"/>
    <cellStyle name="Comma 34 3 2 2 3 3 2" xfId="29363" xr:uid="{D6A63DB9-5230-4B3C-8AFB-73104F60F6C4}"/>
    <cellStyle name="Comma 34 3 2 2 3 4" xfId="19094" xr:uid="{11E3E411-FEC4-4665-9DDD-17117B658D56}"/>
    <cellStyle name="Comma 34 3 2 2 4" xfId="6262" xr:uid="{7AE8996C-A2C5-4A80-8AFF-8B4B86D52682}"/>
    <cellStyle name="Comma 34 3 2 2 4 2" xfId="21672" xr:uid="{A05E542E-7B31-4540-B36D-581EAF1E742E}"/>
    <cellStyle name="Comma 34 3 2 2 5" xfId="11405" xr:uid="{FC0271EC-CB62-46E6-9FC8-A34063AB1770}"/>
    <cellStyle name="Comma 34 3 2 2 5 2" xfId="26815" xr:uid="{6F1490F6-31A6-4A86-800F-8EE35BA4A88B}"/>
    <cellStyle name="Comma 34 3 2 2 6" xfId="16546" xr:uid="{E461A10C-341B-4C8E-AFF5-FA8D1FAB9C22}"/>
    <cellStyle name="Comma 34 3 2 3" xfId="1756" xr:uid="{EF1F9948-31CF-4ECC-9BEB-92EBEA1EC83B}"/>
    <cellStyle name="Comma 34 3 2 3 2" xfId="4324" xr:uid="{245E02B4-109A-4B15-A3AE-35E2CB48EAE0}"/>
    <cellStyle name="Comma 34 3 2 3 2 2" xfId="9450" xr:uid="{C5C455D7-9926-4070-84F6-9997C7D10DF0}"/>
    <cellStyle name="Comma 34 3 2 3 2 2 2" xfId="24860" xr:uid="{DB50475E-EC79-47C0-9E1C-1D4EC7F02E9A}"/>
    <cellStyle name="Comma 34 3 2 3 2 3" xfId="14593" xr:uid="{CA71E379-CB84-44D7-A1D0-CD80645CC1EC}"/>
    <cellStyle name="Comma 34 3 2 3 2 3 2" xfId="30003" xr:uid="{F55F5A9E-0870-4192-973A-B57DCA0E7915}"/>
    <cellStyle name="Comma 34 3 2 3 2 4" xfId="19734" xr:uid="{9C2DA2A4-CE3C-4910-A4B5-817B5D8EEF8A}"/>
    <cellStyle name="Comma 34 3 2 3 3" xfId="6902" xr:uid="{AC7142D3-AD52-4B8F-8D60-30E444679A6B}"/>
    <cellStyle name="Comma 34 3 2 3 3 2" xfId="22312" xr:uid="{44E58BD9-F48B-45E5-8C9D-7393A275453C}"/>
    <cellStyle name="Comma 34 3 2 3 4" xfId="12045" xr:uid="{CDB56506-1450-4436-AA03-DD91892B7FF1}"/>
    <cellStyle name="Comma 34 3 2 3 4 2" xfId="27455" xr:uid="{56561455-C183-48E0-9430-D5A726A83B1B}"/>
    <cellStyle name="Comma 34 3 2 3 5" xfId="17186" xr:uid="{426A113C-57EF-4A76-A363-1606EAB955DE}"/>
    <cellStyle name="Comma 34 3 2 4" xfId="3073" xr:uid="{9D2AA310-9C5F-4F4F-891C-18F28DEA86BA}"/>
    <cellStyle name="Comma 34 3 2 4 2" xfId="8199" xr:uid="{80535024-9DF9-4901-AA6E-8393FBA59C81}"/>
    <cellStyle name="Comma 34 3 2 4 2 2" xfId="23609" xr:uid="{6E954A46-B3FA-4B20-ACD7-76FF77291721}"/>
    <cellStyle name="Comma 34 3 2 4 3" xfId="13342" xr:uid="{AACC94C0-D69E-4383-91C0-D4BF8ACFE4EB}"/>
    <cellStyle name="Comma 34 3 2 4 3 2" xfId="28752" xr:uid="{6843F641-395E-4954-B7C4-1BF356E3B477}"/>
    <cellStyle name="Comma 34 3 2 4 4" xfId="18483" xr:uid="{DC7DCB1A-A0E2-4AA7-B0F9-EA8C9594ABCC}"/>
    <cellStyle name="Comma 34 3 2 5" xfId="5651" xr:uid="{479879BB-4903-450A-914E-1ACD3C2051FE}"/>
    <cellStyle name="Comma 34 3 2 5 2" xfId="21061" xr:uid="{F95DE220-F6BE-48E6-8518-8C136F0D05D7}"/>
    <cellStyle name="Comma 34 3 2 6" xfId="10794" xr:uid="{D99DA8F3-CE9F-42A5-AA48-D966163976BB}"/>
    <cellStyle name="Comma 34 3 2 6 2" xfId="26204" xr:uid="{BAE3A1CC-4DA3-4653-877F-62396E8EB4E2}"/>
    <cellStyle name="Comma 34 3 2 7" xfId="15935" xr:uid="{3CAE26FE-70ED-43A6-A333-EB16ADF10D36}"/>
    <cellStyle name="Comma 34 3 3" xfId="820" xr:uid="{8AF9DD2B-652E-45EA-B6DC-04C5E78B3B5A}"/>
    <cellStyle name="Comma 34 3 3 2" xfId="2072" xr:uid="{CBA9DB21-CB92-4D93-B4D9-E31834E88BD5}"/>
    <cellStyle name="Comma 34 3 3 2 2" xfId="4640" xr:uid="{27D26787-EA1A-4222-B8E4-A7C5C5562A29}"/>
    <cellStyle name="Comma 34 3 3 2 2 2" xfId="9766" xr:uid="{3C4EF328-2902-4D9D-A5AF-84A14CF3B888}"/>
    <cellStyle name="Comma 34 3 3 2 2 2 2" xfId="25176" xr:uid="{CFCC1EAA-619B-475C-8E33-44DDDF2C9F53}"/>
    <cellStyle name="Comma 34 3 3 2 2 3" xfId="14909" xr:uid="{E2092046-DBD6-4BD2-AF64-075BF0F2FB90}"/>
    <cellStyle name="Comma 34 3 3 2 2 3 2" xfId="30319" xr:uid="{06B26673-6F8C-4D23-BB0A-5E4F70862BB8}"/>
    <cellStyle name="Comma 34 3 3 2 2 4" xfId="20050" xr:uid="{761436E9-DF39-4241-869C-FBDD7B955F7D}"/>
    <cellStyle name="Comma 34 3 3 2 3" xfId="7218" xr:uid="{2BAEF4D2-B49C-4197-9EF0-4FADC051EE30}"/>
    <cellStyle name="Comma 34 3 3 2 3 2" xfId="22628" xr:uid="{7F6C54F6-D842-4BE7-BC2D-06F059CDF6D4}"/>
    <cellStyle name="Comma 34 3 3 2 4" xfId="12361" xr:uid="{431A144F-2637-4FA6-A982-161B83DB7401}"/>
    <cellStyle name="Comma 34 3 3 2 4 2" xfId="27771" xr:uid="{8C0364DB-96B5-49C1-ADFD-80E460B5DCF0}"/>
    <cellStyle name="Comma 34 3 3 2 5" xfId="17502" xr:uid="{17D9D563-2B03-411E-85A0-78745EDB2E58}"/>
    <cellStyle name="Comma 34 3 3 3" xfId="3389" xr:uid="{9261D6E8-E6E0-4C6D-8F79-C41FAC5F66B7}"/>
    <cellStyle name="Comma 34 3 3 3 2" xfId="8515" xr:uid="{2E9DC086-D211-4CC2-BAEF-C273452D7947}"/>
    <cellStyle name="Comma 34 3 3 3 2 2" xfId="23925" xr:uid="{0723EAC3-585C-4780-B806-104940579881}"/>
    <cellStyle name="Comma 34 3 3 3 3" xfId="13658" xr:uid="{7DE2AA2B-311B-4DC9-86C8-F01FC1EF8DD6}"/>
    <cellStyle name="Comma 34 3 3 3 3 2" xfId="29068" xr:uid="{615B847E-1CBB-458E-9E16-758533080AB3}"/>
    <cellStyle name="Comma 34 3 3 3 4" xfId="18799" xr:uid="{FED49925-8656-4A69-8E7D-880D7B776C6A}"/>
    <cellStyle name="Comma 34 3 3 4" xfId="5967" xr:uid="{76AFDDCD-6878-48AB-B166-700050F01EA9}"/>
    <cellStyle name="Comma 34 3 3 4 2" xfId="21377" xr:uid="{570D80B7-88E3-44D4-8044-396F7C330D89}"/>
    <cellStyle name="Comma 34 3 3 5" xfId="11110" xr:uid="{E32CA2FE-C20D-4ABB-915A-B83ADAD8E03D}"/>
    <cellStyle name="Comma 34 3 3 5 2" xfId="26520" xr:uid="{A64F441C-E820-44EF-B9C3-8F1EFE99B236}"/>
    <cellStyle name="Comma 34 3 3 6" xfId="16251" xr:uid="{22685409-1665-4C9B-9953-6F5284DA74DD}"/>
    <cellStyle name="Comma 34 3 4" xfId="1461" xr:uid="{3C2F4B98-63A5-4886-8986-E97F8E411F46}"/>
    <cellStyle name="Comma 34 3 4 2" xfId="4029" xr:uid="{C145365F-6F4C-451E-9DD0-05BDA384A860}"/>
    <cellStyle name="Comma 34 3 4 2 2" xfId="9155" xr:uid="{4AED8C10-6BC6-48B7-B576-82876E6FCCA7}"/>
    <cellStyle name="Comma 34 3 4 2 2 2" xfId="24565" xr:uid="{6B3AA65B-5562-4AEA-B533-21F752C51B28}"/>
    <cellStyle name="Comma 34 3 4 2 3" xfId="14298" xr:uid="{617DC143-ECC6-4EDC-B1C5-93D77FDC909C}"/>
    <cellStyle name="Comma 34 3 4 2 3 2" xfId="29708" xr:uid="{25300671-E322-4237-AB1A-22B3AD43FD2C}"/>
    <cellStyle name="Comma 34 3 4 2 4" xfId="19439" xr:uid="{62A76C19-ED41-4C8A-A47E-7B0F12A99215}"/>
    <cellStyle name="Comma 34 3 4 3" xfId="6607" xr:uid="{6C260197-B4E6-4618-B946-87C6797E18DA}"/>
    <cellStyle name="Comma 34 3 4 3 2" xfId="22017" xr:uid="{D4219869-07E0-4BBA-8AAD-317E09129036}"/>
    <cellStyle name="Comma 34 3 4 4" xfId="11750" xr:uid="{78DA8572-8086-44E9-B7A4-CED9496DE1D0}"/>
    <cellStyle name="Comma 34 3 4 4 2" xfId="27160" xr:uid="{0E794FB4-897D-4207-9994-FE65AADD9350}"/>
    <cellStyle name="Comma 34 3 4 5" xfId="16891" xr:uid="{72B2D206-3711-48E4-A6CE-A42F3DF334A2}"/>
    <cellStyle name="Comma 34 3 5" xfId="2778" xr:uid="{80B9C921-56C1-49FF-8DD6-050885E8AE1E}"/>
    <cellStyle name="Comma 34 3 5 2" xfId="7904" xr:uid="{D2658BEB-B803-45CD-89B9-EC7B4871B664}"/>
    <cellStyle name="Comma 34 3 5 2 2" xfId="23314" xr:uid="{3E8759F9-99A0-4EFF-936D-95F3F6C2E207}"/>
    <cellStyle name="Comma 34 3 5 3" xfId="13047" xr:uid="{FBD1DCEA-4D25-40C1-9741-F25270BBBE0D}"/>
    <cellStyle name="Comma 34 3 5 3 2" xfId="28457" xr:uid="{D794595B-7ACC-4434-98DD-E86C4CDA7DCE}"/>
    <cellStyle name="Comma 34 3 5 4" xfId="18188" xr:uid="{8D268FAD-50BD-4539-936B-88D490429036}"/>
    <cellStyle name="Comma 34 3 6" xfId="5356" xr:uid="{1FB6F0BD-C090-4719-95E2-8FBD6666394C}"/>
    <cellStyle name="Comma 34 3 6 2" xfId="20766" xr:uid="{9E027A54-856F-4CC6-99C1-3B686C76D4E7}"/>
    <cellStyle name="Comma 34 3 7" xfId="10499" xr:uid="{9B12FA4B-3F03-418B-A670-F02857156E8A}"/>
    <cellStyle name="Comma 34 3 7 2" xfId="25909" xr:uid="{992DDDC8-92AF-4B73-A8A5-63C7DB6F9E82}"/>
    <cellStyle name="Comma 34 3 8" xfId="15640" xr:uid="{6B733F54-CB68-4C9A-91C1-E8800AAFF08C}"/>
    <cellStyle name="Comma 34 4" xfId="361" xr:uid="{31C2174D-407F-4428-AFDE-97D39969B651}"/>
    <cellStyle name="Comma 34 4 2" xfId="973" xr:uid="{B39B2F4B-AD55-4E69-93B6-3625C8D6DFFB}"/>
    <cellStyle name="Comma 34 4 2 2" xfId="2225" xr:uid="{DB28E92C-DE5A-4813-ADE2-E4DDDCFB8864}"/>
    <cellStyle name="Comma 34 4 2 2 2" xfId="4793" xr:uid="{B6A68BD5-3108-4181-87ED-1687CA7E34D0}"/>
    <cellStyle name="Comma 34 4 2 2 2 2" xfId="9919" xr:uid="{DC8579FC-C6B6-401A-962A-8E8C28E7AB82}"/>
    <cellStyle name="Comma 34 4 2 2 2 2 2" xfId="25329" xr:uid="{AED4021F-2464-412A-83C4-2CC4E9B3A029}"/>
    <cellStyle name="Comma 34 4 2 2 2 3" xfId="15062" xr:uid="{26834435-F93D-4475-9677-8E75C33C98E4}"/>
    <cellStyle name="Comma 34 4 2 2 2 3 2" xfId="30472" xr:uid="{042ECD09-B25C-4C5E-9A2C-9CC5E345EDA9}"/>
    <cellStyle name="Comma 34 4 2 2 2 4" xfId="20203" xr:uid="{37747BC0-AB22-4C2A-8549-06A454C0BB2C}"/>
    <cellStyle name="Comma 34 4 2 2 3" xfId="7371" xr:uid="{1A9FC669-2914-4F00-8F44-822CA0400EB3}"/>
    <cellStyle name="Comma 34 4 2 2 3 2" xfId="22781" xr:uid="{427C96C7-8997-47B3-AB61-EF97D2488243}"/>
    <cellStyle name="Comma 34 4 2 2 4" xfId="12514" xr:uid="{C494D14B-1779-407E-A0B3-986B46E5F601}"/>
    <cellStyle name="Comma 34 4 2 2 4 2" xfId="27924" xr:uid="{AE675603-0AFD-49F3-BDC2-B26CE1673E6B}"/>
    <cellStyle name="Comma 34 4 2 2 5" xfId="17655" xr:uid="{F2E0325D-EC42-48C5-B3A6-479F2AAA9D66}"/>
    <cellStyle name="Comma 34 4 2 3" xfId="3542" xr:uid="{BE409B05-9D70-4ADF-A4D7-EB5E7A2DF1B2}"/>
    <cellStyle name="Comma 34 4 2 3 2" xfId="8668" xr:uid="{AE0EC8AC-10A0-4D6E-8B79-FA774902643E}"/>
    <cellStyle name="Comma 34 4 2 3 2 2" xfId="24078" xr:uid="{579C9D67-5E79-4547-AA09-677C71D58608}"/>
    <cellStyle name="Comma 34 4 2 3 3" xfId="13811" xr:uid="{5CD863DC-181C-4BF9-B976-8807950A6A38}"/>
    <cellStyle name="Comma 34 4 2 3 3 2" xfId="29221" xr:uid="{C36BD97B-2060-41D9-8D75-EA82406697A8}"/>
    <cellStyle name="Comma 34 4 2 3 4" xfId="18952" xr:uid="{9853B102-ACA1-4D82-8593-CAF633FE5720}"/>
    <cellStyle name="Comma 34 4 2 4" xfId="6120" xr:uid="{97AD0B46-DDA0-4084-AE41-1F4C6F8B1D50}"/>
    <cellStyle name="Comma 34 4 2 4 2" xfId="21530" xr:uid="{FFC76693-1FC2-4854-A2FA-413E15D4CFD7}"/>
    <cellStyle name="Comma 34 4 2 5" xfId="11263" xr:uid="{9EF9EDD6-046C-4CD3-A497-55C4BF66A4A2}"/>
    <cellStyle name="Comma 34 4 2 5 2" xfId="26673" xr:uid="{8D41B8C4-FBE9-4300-847F-C0C5D63D3C45}"/>
    <cellStyle name="Comma 34 4 2 6" xfId="16404" xr:uid="{2E1081F0-42EC-484D-8463-92906FB2B930}"/>
    <cellStyle name="Comma 34 4 3" xfId="1614" xr:uid="{700B3B8B-BA45-4B51-B799-3695D9061011}"/>
    <cellStyle name="Comma 34 4 3 2" xfId="4182" xr:uid="{2885438D-33A0-40C5-B278-10E2E83FF9B0}"/>
    <cellStyle name="Comma 34 4 3 2 2" xfId="9308" xr:uid="{765B4A6D-5EFF-4B99-876E-FB8585ACB594}"/>
    <cellStyle name="Comma 34 4 3 2 2 2" xfId="24718" xr:uid="{4202C618-4627-40FB-808F-9C3A41DBB8DD}"/>
    <cellStyle name="Comma 34 4 3 2 3" xfId="14451" xr:uid="{9DC7E794-E10A-45AC-AEF1-3FF8183FC779}"/>
    <cellStyle name="Comma 34 4 3 2 3 2" xfId="29861" xr:uid="{80946828-24C2-4C11-AA5F-BD6A202C9BF9}"/>
    <cellStyle name="Comma 34 4 3 2 4" xfId="19592" xr:uid="{F635EAC4-5264-476C-8AC9-DF4E546DA861}"/>
    <cellStyle name="Comma 34 4 3 3" xfId="6760" xr:uid="{9EE349DF-D243-48AC-A328-4CFB9BA607C9}"/>
    <cellStyle name="Comma 34 4 3 3 2" xfId="22170" xr:uid="{7C7AACE2-5EB4-41BC-B2E9-3278F327A1AB}"/>
    <cellStyle name="Comma 34 4 3 4" xfId="11903" xr:uid="{0D32C825-5C35-44D1-977A-E79505C3676E}"/>
    <cellStyle name="Comma 34 4 3 4 2" xfId="27313" xr:uid="{5BDFEFA2-993C-4FAF-956E-61007FFDAE5D}"/>
    <cellStyle name="Comma 34 4 3 5" xfId="17044" xr:uid="{0942E166-BC78-417C-9795-A5A7815FC82B}"/>
    <cellStyle name="Comma 34 4 4" xfId="2931" xr:uid="{6725C47E-017B-42E8-BFCC-9A504DBC3C25}"/>
    <cellStyle name="Comma 34 4 4 2" xfId="8057" xr:uid="{E5E34CBE-B08F-4FC8-A6B9-CBC64795B9A5}"/>
    <cellStyle name="Comma 34 4 4 2 2" xfId="23467" xr:uid="{21930D30-DC17-4B7F-99CD-FFA6504E5800}"/>
    <cellStyle name="Comma 34 4 4 3" xfId="13200" xr:uid="{C2C76C39-82D9-4559-905D-B26D219E2123}"/>
    <cellStyle name="Comma 34 4 4 3 2" xfId="28610" xr:uid="{C542E84E-F4E0-451C-97C7-83FBBE45F086}"/>
    <cellStyle name="Comma 34 4 4 4" xfId="18341" xr:uid="{0C5D9319-E5FC-479B-A9E5-7F0983B01161}"/>
    <cellStyle name="Comma 34 4 5" xfId="5509" xr:uid="{1C7FE8FF-DBEB-4010-83F6-E8426A963524}"/>
    <cellStyle name="Comma 34 4 5 2" xfId="20919" xr:uid="{7DAD3346-8C86-4028-9C69-A8BFD30E99F3}"/>
    <cellStyle name="Comma 34 4 6" xfId="10652" xr:uid="{005CAF36-AC41-493A-B44C-AB7C29A6C51A}"/>
    <cellStyle name="Comma 34 4 6 2" xfId="26062" xr:uid="{DD685561-3F7C-41D1-8A7D-AA5BA9AD928B}"/>
    <cellStyle name="Comma 34 4 7" xfId="15793" xr:uid="{D0813636-3534-45DB-97A0-0F2464CD299F}"/>
    <cellStyle name="Comma 34 5" xfId="678" xr:uid="{8134A6B5-E085-4347-BB39-52F46F5B3717}"/>
    <cellStyle name="Comma 34 5 2" xfId="1930" xr:uid="{D94B1D0C-4837-4DAD-ADC1-2882F95769ED}"/>
    <cellStyle name="Comma 34 5 2 2" xfId="4498" xr:uid="{E8E3EBFE-8DBB-46B0-B410-6999EC1D75F4}"/>
    <cellStyle name="Comma 34 5 2 2 2" xfId="9624" xr:uid="{D74B7606-6C28-4F30-B862-2A364B98823C}"/>
    <cellStyle name="Comma 34 5 2 2 2 2" xfId="25034" xr:uid="{1F8C6775-C915-4B6D-8D03-4B09EE21A841}"/>
    <cellStyle name="Comma 34 5 2 2 3" xfId="14767" xr:uid="{61F98AD1-465E-49F0-8F54-1F1AEA4ADD4F}"/>
    <cellStyle name="Comma 34 5 2 2 3 2" xfId="30177" xr:uid="{AA143DFF-B4C1-4BC8-B400-4A1E5CF2F80A}"/>
    <cellStyle name="Comma 34 5 2 2 4" xfId="19908" xr:uid="{DEDF0416-3B4F-4FA8-9C1A-7063A926BCA4}"/>
    <cellStyle name="Comma 34 5 2 3" xfId="7076" xr:uid="{67089046-04A2-49DB-8452-53041AADABDE}"/>
    <cellStyle name="Comma 34 5 2 3 2" xfId="22486" xr:uid="{3F023683-CDCD-4021-B861-5DA376E40E2C}"/>
    <cellStyle name="Comma 34 5 2 4" xfId="12219" xr:uid="{49A27C9A-1B7A-416B-9CA2-B17348287621}"/>
    <cellStyle name="Comma 34 5 2 4 2" xfId="27629" xr:uid="{838E2390-B6BB-4D83-B951-EC7DA4D84C6B}"/>
    <cellStyle name="Comma 34 5 2 5" xfId="17360" xr:uid="{E3E8DD83-5350-4182-8A0C-2607FADAD08F}"/>
    <cellStyle name="Comma 34 5 3" xfId="3247" xr:uid="{5710E46F-B354-4394-9E9A-2A19D9F986E9}"/>
    <cellStyle name="Comma 34 5 3 2" xfId="8373" xr:uid="{02527E98-3B8E-4B2E-8E0D-F5F98807AB58}"/>
    <cellStyle name="Comma 34 5 3 2 2" xfId="23783" xr:uid="{5FB26FB4-1A00-4C5A-82F0-EB3B50B6AAD0}"/>
    <cellStyle name="Comma 34 5 3 3" xfId="13516" xr:uid="{51CE63A1-B56E-4657-89B4-95F73A113D4D}"/>
    <cellStyle name="Comma 34 5 3 3 2" xfId="28926" xr:uid="{3C6091D3-2A26-43E2-8FDA-0047A1EBE91D}"/>
    <cellStyle name="Comma 34 5 3 4" xfId="18657" xr:uid="{7E99639E-70C2-4B51-9E0C-FA4784261494}"/>
    <cellStyle name="Comma 34 5 4" xfId="5825" xr:uid="{855E1C7F-5D48-40F9-A542-A8258F3F5347}"/>
    <cellStyle name="Comma 34 5 4 2" xfId="21235" xr:uid="{1EB08804-2571-4D00-9CC5-14BD6EE004B8}"/>
    <cellStyle name="Comma 34 5 5" xfId="10968" xr:uid="{D7598B71-3ACC-472F-B009-A4479EE6C3B4}"/>
    <cellStyle name="Comma 34 5 5 2" xfId="26378" xr:uid="{6AE294FA-7580-4793-8BEC-4C189F286653}"/>
    <cellStyle name="Comma 34 5 6" xfId="16109" xr:uid="{97EA3183-24A9-47A5-A6A8-821D88F0FB41}"/>
    <cellStyle name="Comma 34 6" xfId="1319" xr:uid="{D37FC545-E8E8-4B00-BA37-C3E654E6C7E4}"/>
    <cellStyle name="Comma 34 6 2" xfId="3887" xr:uid="{C4582FB9-F30A-4A68-8D81-62C37C08AFD7}"/>
    <cellStyle name="Comma 34 6 2 2" xfId="9013" xr:uid="{1035506A-8406-4C49-B776-2315D4AB5357}"/>
    <cellStyle name="Comma 34 6 2 2 2" xfId="24423" xr:uid="{49D92252-6944-4403-841A-8C946B2B6643}"/>
    <cellStyle name="Comma 34 6 2 3" xfId="14156" xr:uid="{DD01BA14-5756-4444-A01D-C5C486754D63}"/>
    <cellStyle name="Comma 34 6 2 3 2" xfId="29566" xr:uid="{79B58C9B-848D-4F03-A5C5-FEB724E48AE7}"/>
    <cellStyle name="Comma 34 6 2 4" xfId="19297" xr:uid="{1D1232B8-D5DE-46C0-AA12-8A31CC55A273}"/>
    <cellStyle name="Comma 34 6 3" xfId="6465" xr:uid="{33C199DB-4C51-4BCA-AB84-0E81D662BE21}"/>
    <cellStyle name="Comma 34 6 3 2" xfId="21875" xr:uid="{C69D0322-8476-470E-B506-461193787A96}"/>
    <cellStyle name="Comma 34 6 4" xfId="11608" xr:uid="{1464096E-004A-47DB-92BC-4E78834272B3}"/>
    <cellStyle name="Comma 34 6 4 2" xfId="27018" xr:uid="{5D9D187D-7281-4851-98D4-77E64F31AB0B}"/>
    <cellStyle name="Comma 34 6 5" xfId="16749" xr:uid="{76B33E9A-92EF-4BF4-A105-2AB3EF9D09D8}"/>
    <cellStyle name="Comma 34 7" xfId="2637" xr:uid="{DC05D468-F87B-4BE6-92DF-C99494DBB70E}"/>
    <cellStyle name="Comma 34 7 2" xfId="7763" xr:uid="{BA90399D-76E7-484D-BE06-5A39C03D5633}"/>
    <cellStyle name="Comma 34 7 2 2" xfId="23173" xr:uid="{0401EDB8-A54B-42A1-90F8-1B1E22DDDC15}"/>
    <cellStyle name="Comma 34 7 3" xfId="12906" xr:uid="{59B00734-B1A6-48C8-A13B-1F1296AE6F35}"/>
    <cellStyle name="Comma 34 7 3 2" xfId="28316" xr:uid="{5B3C9C66-36C0-4015-A65F-21F5DF7705F9}"/>
    <cellStyle name="Comma 34 7 4" xfId="18047" xr:uid="{73F01ED0-BB4B-40EF-92E1-B5AAD2A40DA2}"/>
    <cellStyle name="Comma 34 8" xfId="5215" xr:uid="{269924C4-ACFE-4EB3-A823-E8F363D08D48}"/>
    <cellStyle name="Comma 34 8 2" xfId="20625" xr:uid="{E50B5114-C0B5-44F4-B948-0A7DB377E1BE}"/>
    <cellStyle name="Comma 34 9" xfId="10358" xr:uid="{B69ED046-599A-4F61-B73D-7BAE853C2594}"/>
    <cellStyle name="Comma 34 9 2" xfId="25768" xr:uid="{2E4076ED-C8F0-4976-B47C-A8B6027DBD4A}"/>
    <cellStyle name="Comma 35" xfId="32" xr:uid="{2E6465F5-C249-4ADE-A0F5-876ED874D48D}"/>
    <cellStyle name="Comma 35 10" xfId="15474" xr:uid="{1B707880-683A-4C1F-AEA1-9C83608C8270}"/>
    <cellStyle name="Comma 35 2" xfId="111" xr:uid="{87274635-1602-45B4-AF83-310EA6866B4A}"/>
    <cellStyle name="Comma 35 2 2" xfId="254" xr:uid="{B7B2C1A2-7AA1-4DF1-8020-C40B339F0620}"/>
    <cellStyle name="Comma 35 2 2 2" xfId="550" xr:uid="{ABE4CF11-56BA-4A1A-8A44-318407F8AF18}"/>
    <cellStyle name="Comma 35 2 2 2 2" xfId="1162" xr:uid="{EDD0CD24-CF04-4904-832D-6E97B8DD3C52}"/>
    <cellStyle name="Comma 35 2 2 2 2 2" xfId="2414" xr:uid="{9229112B-6187-40D7-BB57-5D2F83310BC3}"/>
    <cellStyle name="Comma 35 2 2 2 2 2 2" xfId="4982" xr:uid="{21672A36-36FC-474A-8E7D-BB13BC741B7A}"/>
    <cellStyle name="Comma 35 2 2 2 2 2 2 2" xfId="10108" xr:uid="{D30F4A2F-816A-4F72-9D3B-CE86E00D1026}"/>
    <cellStyle name="Comma 35 2 2 2 2 2 2 2 2" xfId="25518" xr:uid="{38228E85-EE40-4816-8955-8A360078DAFE}"/>
    <cellStyle name="Comma 35 2 2 2 2 2 2 3" xfId="15251" xr:uid="{1F3E3E15-E1DE-4184-ADCC-8013549868F8}"/>
    <cellStyle name="Comma 35 2 2 2 2 2 2 3 2" xfId="30661" xr:uid="{30C3DA97-E576-4B2B-8781-33BDF18CB6F8}"/>
    <cellStyle name="Comma 35 2 2 2 2 2 2 4" xfId="20392" xr:uid="{440234EC-A73A-4CE3-8028-819A051E105E}"/>
    <cellStyle name="Comma 35 2 2 2 2 2 3" xfId="7560" xr:uid="{16015E21-FD71-482E-B643-B6D6DEE3C280}"/>
    <cellStyle name="Comma 35 2 2 2 2 2 3 2" xfId="22970" xr:uid="{F8854B3A-2847-4587-8460-DBD6E98CB116}"/>
    <cellStyle name="Comma 35 2 2 2 2 2 4" xfId="12703" xr:uid="{A6A5A89E-E328-4FA2-AD57-CDE56BA5B8D9}"/>
    <cellStyle name="Comma 35 2 2 2 2 2 4 2" xfId="28113" xr:uid="{A4A0B848-11C0-4A36-8F01-D6F327B77F94}"/>
    <cellStyle name="Comma 35 2 2 2 2 2 5" xfId="17844" xr:uid="{1A2EAB65-31B5-434A-A27B-0E0C68B8E1E9}"/>
    <cellStyle name="Comma 35 2 2 2 2 3" xfId="3731" xr:uid="{3B6E5899-67CF-4D6E-9E74-EBB108EE446E}"/>
    <cellStyle name="Comma 35 2 2 2 2 3 2" xfId="8857" xr:uid="{7CD0A666-BF98-4E30-8C10-5BD57EF007DF}"/>
    <cellStyle name="Comma 35 2 2 2 2 3 2 2" xfId="24267" xr:uid="{6E10B5C0-71C7-4DE5-87E1-825B20C691D2}"/>
    <cellStyle name="Comma 35 2 2 2 2 3 3" xfId="14000" xr:uid="{901DADDE-AA0B-4CE8-AE34-6B6027028943}"/>
    <cellStyle name="Comma 35 2 2 2 2 3 3 2" xfId="29410" xr:uid="{92608F9D-F224-4B76-86C7-46AB4A2A1D17}"/>
    <cellStyle name="Comma 35 2 2 2 2 3 4" xfId="19141" xr:uid="{B17207DD-46CF-4220-88E6-BEAC1E5A02EB}"/>
    <cellStyle name="Comma 35 2 2 2 2 4" xfId="6309" xr:uid="{991416B1-3DB7-4A2F-A964-D232F936BA10}"/>
    <cellStyle name="Comma 35 2 2 2 2 4 2" xfId="21719" xr:uid="{20118EDB-F5D5-4A94-A66C-7C51803E34AE}"/>
    <cellStyle name="Comma 35 2 2 2 2 5" xfId="11452" xr:uid="{BA2FF1EC-C036-49F9-8590-9D5A3B442D21}"/>
    <cellStyle name="Comma 35 2 2 2 2 5 2" xfId="26862" xr:uid="{B25A3B73-AD8F-47E1-9A4C-4855C1805618}"/>
    <cellStyle name="Comma 35 2 2 2 2 6" xfId="16593" xr:uid="{1FC25A37-BA86-41DB-8AF4-285CD54B9DB8}"/>
    <cellStyle name="Comma 35 2 2 2 3" xfId="1803" xr:uid="{19AA89D1-C6C9-41E8-9243-F2C74A0C0B17}"/>
    <cellStyle name="Comma 35 2 2 2 3 2" xfId="4371" xr:uid="{8F8370F8-5D8E-4546-99E9-46AF8B962D56}"/>
    <cellStyle name="Comma 35 2 2 2 3 2 2" xfId="9497" xr:uid="{E6ECA66B-2810-4B2C-9CF2-7971D2B44D04}"/>
    <cellStyle name="Comma 35 2 2 2 3 2 2 2" xfId="24907" xr:uid="{08F8E3F4-6C6D-4CA5-9743-ECFC63D1C806}"/>
    <cellStyle name="Comma 35 2 2 2 3 2 3" xfId="14640" xr:uid="{642931C4-7372-45E6-A808-026D09FE930D}"/>
    <cellStyle name="Comma 35 2 2 2 3 2 3 2" xfId="30050" xr:uid="{F2794D2B-73A8-46B6-8884-771E28C22B09}"/>
    <cellStyle name="Comma 35 2 2 2 3 2 4" xfId="19781" xr:uid="{0493D104-070F-4D00-98D1-7567ACC63883}"/>
    <cellStyle name="Comma 35 2 2 2 3 3" xfId="6949" xr:uid="{CE9E47AF-FC2A-4467-BA56-81CF11B9E9EB}"/>
    <cellStyle name="Comma 35 2 2 2 3 3 2" xfId="22359" xr:uid="{5EB22E19-B190-494E-87B4-305C0720E951}"/>
    <cellStyle name="Comma 35 2 2 2 3 4" xfId="12092" xr:uid="{61C1AFF0-3227-4324-AEA4-BBDC870F05FD}"/>
    <cellStyle name="Comma 35 2 2 2 3 4 2" xfId="27502" xr:uid="{B9E1DB34-2F58-42C2-A7D4-26A699CDE2E3}"/>
    <cellStyle name="Comma 35 2 2 2 3 5" xfId="17233" xr:uid="{074E6766-6B29-4655-8D0B-D381C9112E48}"/>
    <cellStyle name="Comma 35 2 2 2 4" xfId="3120" xr:uid="{9922806E-8B65-4AB8-95A3-132160FAC791}"/>
    <cellStyle name="Comma 35 2 2 2 4 2" xfId="8246" xr:uid="{363F91E8-5634-4808-899F-5F1E6EB22B6B}"/>
    <cellStyle name="Comma 35 2 2 2 4 2 2" xfId="23656" xr:uid="{F57DE52D-260E-4FA7-9C76-1A9F1B18308E}"/>
    <cellStyle name="Comma 35 2 2 2 4 3" xfId="13389" xr:uid="{781F4FBC-E9DF-4079-802F-261A7A3EB3F7}"/>
    <cellStyle name="Comma 35 2 2 2 4 3 2" xfId="28799" xr:uid="{DDC193AA-B83B-47B6-ACAE-39C438F1B4BF}"/>
    <cellStyle name="Comma 35 2 2 2 4 4" xfId="18530" xr:uid="{B0950B38-AD3D-4EFA-B980-F279EB0147AC}"/>
    <cellStyle name="Comma 35 2 2 2 5" xfId="5698" xr:uid="{F9E3601B-F9FE-4925-AE16-821B792961BC}"/>
    <cellStyle name="Comma 35 2 2 2 5 2" xfId="21108" xr:uid="{F008C012-2858-4C1D-9D0F-F80092EFF977}"/>
    <cellStyle name="Comma 35 2 2 2 6" xfId="10841" xr:uid="{92B64225-2850-4DAE-8EBC-1779A5528B5E}"/>
    <cellStyle name="Comma 35 2 2 2 6 2" xfId="26251" xr:uid="{0900563E-3FCE-4ADD-9115-75DD21E4A338}"/>
    <cellStyle name="Comma 35 2 2 2 7" xfId="15982" xr:uid="{6A712959-82E5-418B-9F27-970EBB172C06}"/>
    <cellStyle name="Comma 35 2 2 3" xfId="867" xr:uid="{8850C510-1C55-47A5-9CFD-C99B1CAD1EAD}"/>
    <cellStyle name="Comma 35 2 2 3 2" xfId="2119" xr:uid="{BA3D9390-8CC6-439C-862A-E2E33C2FB1C6}"/>
    <cellStyle name="Comma 35 2 2 3 2 2" xfId="4687" xr:uid="{CCC2D1CB-0691-4C38-B122-C3A85EAB9AB2}"/>
    <cellStyle name="Comma 35 2 2 3 2 2 2" xfId="9813" xr:uid="{8615A1D3-5174-4B71-A5F7-77AAFE8AE0C3}"/>
    <cellStyle name="Comma 35 2 2 3 2 2 2 2" xfId="25223" xr:uid="{231E3473-C73E-4018-9A9F-CF7DA5852BF1}"/>
    <cellStyle name="Comma 35 2 2 3 2 2 3" xfId="14956" xr:uid="{A2F00402-17D7-43BD-A433-D10FC0EF1C3C}"/>
    <cellStyle name="Comma 35 2 2 3 2 2 3 2" xfId="30366" xr:uid="{2A9CA507-2B18-48F3-ACC6-95DA091DD3C7}"/>
    <cellStyle name="Comma 35 2 2 3 2 2 4" xfId="20097" xr:uid="{5F1D93AF-55AE-4381-9C7B-D2741E96334C}"/>
    <cellStyle name="Comma 35 2 2 3 2 3" xfId="7265" xr:uid="{6CF14C51-9FC6-47A2-97AC-F3C9CF11EB62}"/>
    <cellStyle name="Comma 35 2 2 3 2 3 2" xfId="22675" xr:uid="{A86AAAB4-95FD-4EEF-A175-7FA522D99514}"/>
    <cellStyle name="Comma 35 2 2 3 2 4" xfId="12408" xr:uid="{FE2343C1-16BE-4FFC-A48C-3700C1C4B125}"/>
    <cellStyle name="Comma 35 2 2 3 2 4 2" xfId="27818" xr:uid="{BC9C8B01-C4E3-42E4-8EA6-8E9FA70AE8C8}"/>
    <cellStyle name="Comma 35 2 2 3 2 5" xfId="17549" xr:uid="{93207FC7-457D-432C-A1BF-021A4B5F3C40}"/>
    <cellStyle name="Comma 35 2 2 3 3" xfId="3436" xr:uid="{BF3FA0CB-EE01-433C-8C8E-937BA1C0CFCE}"/>
    <cellStyle name="Comma 35 2 2 3 3 2" xfId="8562" xr:uid="{F2256391-EBFA-4E88-8819-5CC02A2B4F0F}"/>
    <cellStyle name="Comma 35 2 2 3 3 2 2" xfId="23972" xr:uid="{FD7112F8-B4E1-478A-BC6A-7984455FBAFE}"/>
    <cellStyle name="Comma 35 2 2 3 3 3" xfId="13705" xr:uid="{025289A2-235B-41CD-A9CD-C0C422C5F2F1}"/>
    <cellStyle name="Comma 35 2 2 3 3 3 2" xfId="29115" xr:uid="{261501C1-0F2F-443A-AEE0-8B2C67459CB8}"/>
    <cellStyle name="Comma 35 2 2 3 3 4" xfId="18846" xr:uid="{6208932A-EEAC-496E-8611-1FBA3815684E}"/>
    <cellStyle name="Comma 35 2 2 3 4" xfId="6014" xr:uid="{C45628DC-3BEE-409F-B2FE-66DA8192A507}"/>
    <cellStyle name="Comma 35 2 2 3 4 2" xfId="21424" xr:uid="{D742FFE6-42F7-4D8D-B117-9BFA52DA6D35}"/>
    <cellStyle name="Comma 35 2 2 3 5" xfId="11157" xr:uid="{9537D17B-95DA-4C35-AA29-500EAEC27768}"/>
    <cellStyle name="Comma 35 2 2 3 5 2" xfId="26567" xr:uid="{9C70159E-A197-4EBC-9388-681DB16CC590}"/>
    <cellStyle name="Comma 35 2 2 3 6" xfId="16298" xr:uid="{EF9BDF13-DBDF-4152-A978-31F199A0F7D8}"/>
    <cellStyle name="Comma 35 2 2 4" xfId="1508" xr:uid="{33FA75E3-1B40-4EFF-8437-C8A9C1383A10}"/>
    <cellStyle name="Comma 35 2 2 4 2" xfId="4076" xr:uid="{FF3956AC-6749-41F6-A153-CADFC2DF7FB1}"/>
    <cellStyle name="Comma 35 2 2 4 2 2" xfId="9202" xr:uid="{51077710-819F-4633-94FB-1965B26D0F0B}"/>
    <cellStyle name="Comma 35 2 2 4 2 2 2" xfId="24612" xr:uid="{7FD75215-3966-4FB5-A5F3-2E1809472B0C}"/>
    <cellStyle name="Comma 35 2 2 4 2 3" xfId="14345" xr:uid="{4F454454-0009-4E34-A485-0289476C3CFA}"/>
    <cellStyle name="Comma 35 2 2 4 2 3 2" xfId="29755" xr:uid="{89BA0C84-DF8A-4A24-B85B-AA093A5EB3A4}"/>
    <cellStyle name="Comma 35 2 2 4 2 4" xfId="19486" xr:uid="{076BA126-5C14-42DD-8670-299EF0EF6A82}"/>
    <cellStyle name="Comma 35 2 2 4 3" xfId="6654" xr:uid="{0073DD85-F362-45AB-9B4B-25BF7EE1523A}"/>
    <cellStyle name="Comma 35 2 2 4 3 2" xfId="22064" xr:uid="{326C657F-C5BB-45B5-86CB-31DB55E1DD93}"/>
    <cellStyle name="Comma 35 2 2 4 4" xfId="11797" xr:uid="{9EE4E81F-AF50-446A-8459-EC376DE9E8EE}"/>
    <cellStyle name="Comma 35 2 2 4 4 2" xfId="27207" xr:uid="{CC8D4F48-09A8-418C-9B15-B5048482BEF6}"/>
    <cellStyle name="Comma 35 2 2 4 5" xfId="16938" xr:uid="{9C0A11DB-0676-43EC-A63F-48DE3F2649F8}"/>
    <cellStyle name="Comma 35 2 2 5" xfId="2825" xr:uid="{4C8E3AD4-C8AB-4036-BC6A-D631D16AECD4}"/>
    <cellStyle name="Comma 35 2 2 5 2" xfId="7951" xr:uid="{F88A5F2A-3AC1-44F7-A858-714901301063}"/>
    <cellStyle name="Comma 35 2 2 5 2 2" xfId="23361" xr:uid="{427DEAB8-BCBD-45C2-88D6-A47EE8466341}"/>
    <cellStyle name="Comma 35 2 2 5 3" xfId="13094" xr:uid="{DCF707EB-1DC9-4522-96B7-0C9C4F928A84}"/>
    <cellStyle name="Comma 35 2 2 5 3 2" xfId="28504" xr:uid="{6B36F628-59FB-421B-AA25-C4AF6662AD7A}"/>
    <cellStyle name="Comma 35 2 2 5 4" xfId="18235" xr:uid="{78EA4641-73BD-4F20-B02A-B41508E10C77}"/>
    <cellStyle name="Comma 35 2 2 6" xfId="5403" xr:uid="{F6D650EA-F5B3-40C2-AB26-FE530A1DF605}"/>
    <cellStyle name="Comma 35 2 2 6 2" xfId="20813" xr:uid="{D71BC8C6-774C-440D-8AA8-2C718F13FA83}"/>
    <cellStyle name="Comma 35 2 2 7" xfId="10546" xr:uid="{BA51F3C0-1EAC-4C8B-BF6F-9297F8A0B68F}"/>
    <cellStyle name="Comma 35 2 2 7 2" xfId="25956" xr:uid="{D61CFB9F-8BD3-4623-B592-E5DFE6E41360}"/>
    <cellStyle name="Comma 35 2 2 8" xfId="15687" xr:uid="{3DCA3AB5-E9A9-4FAD-8257-9747C14FDDE7}"/>
    <cellStyle name="Comma 35 2 3" xfId="408" xr:uid="{593D916E-0D01-4348-A401-E5FCD20CE8F6}"/>
    <cellStyle name="Comma 35 2 3 2" xfId="1020" xr:uid="{D31E9A54-E48C-4D8C-B7DE-6C56F69756F8}"/>
    <cellStyle name="Comma 35 2 3 2 2" xfId="2272" xr:uid="{05967CEB-CE02-45B6-B81C-6E0881DB94CB}"/>
    <cellStyle name="Comma 35 2 3 2 2 2" xfId="4840" xr:uid="{4B26E44B-AE04-46DE-8B2E-651C160D9CAD}"/>
    <cellStyle name="Comma 35 2 3 2 2 2 2" xfId="9966" xr:uid="{F64C60DD-8DA8-48FD-9C2A-E50ADD27FD0B}"/>
    <cellStyle name="Comma 35 2 3 2 2 2 2 2" xfId="25376" xr:uid="{0FFCE8E5-368B-4E31-9E3E-F7A485CBD568}"/>
    <cellStyle name="Comma 35 2 3 2 2 2 3" xfId="15109" xr:uid="{2A640292-719A-4E95-8019-AD71A430C090}"/>
    <cellStyle name="Comma 35 2 3 2 2 2 3 2" xfId="30519" xr:uid="{AF0DED4C-0CE6-4961-A144-8AC2BBC7D6E7}"/>
    <cellStyle name="Comma 35 2 3 2 2 2 4" xfId="20250" xr:uid="{CD1DE98D-2A0C-4211-88A2-0D7DD04EE003}"/>
    <cellStyle name="Comma 35 2 3 2 2 3" xfId="7418" xr:uid="{287F03A5-6355-4E64-A58C-69E76A2D3194}"/>
    <cellStyle name="Comma 35 2 3 2 2 3 2" xfId="22828" xr:uid="{F9B60760-588F-4400-98AE-1C86C4AD45B1}"/>
    <cellStyle name="Comma 35 2 3 2 2 4" xfId="12561" xr:uid="{51B7D445-5A4B-45BF-9B84-C3D999AC5978}"/>
    <cellStyle name="Comma 35 2 3 2 2 4 2" xfId="27971" xr:uid="{85F6A78D-06CB-4023-BFBF-267F779129AB}"/>
    <cellStyle name="Comma 35 2 3 2 2 5" xfId="17702" xr:uid="{FDEAD731-5B53-4049-A27A-5DCB64BD4CD9}"/>
    <cellStyle name="Comma 35 2 3 2 3" xfId="3589" xr:uid="{807D156C-4CF8-47D7-9B51-6C6671EA4DE1}"/>
    <cellStyle name="Comma 35 2 3 2 3 2" xfId="8715" xr:uid="{4F8E776E-38E4-4D20-8026-EA94BD2B3006}"/>
    <cellStyle name="Comma 35 2 3 2 3 2 2" xfId="24125" xr:uid="{C8B7F8CD-42CD-4C4A-AD2F-CEE6E8DDC901}"/>
    <cellStyle name="Comma 35 2 3 2 3 3" xfId="13858" xr:uid="{14AD97F0-91B8-449B-A585-E8EEA293F7B7}"/>
    <cellStyle name="Comma 35 2 3 2 3 3 2" xfId="29268" xr:uid="{BEE7C0E4-C473-45E5-BC02-C241B76DD555}"/>
    <cellStyle name="Comma 35 2 3 2 3 4" xfId="18999" xr:uid="{3F6F1FD2-0AB1-433C-8487-4143AD882A78}"/>
    <cellStyle name="Comma 35 2 3 2 4" xfId="6167" xr:uid="{9A23F73D-DB60-41A5-9D82-2E07F0C5AC95}"/>
    <cellStyle name="Comma 35 2 3 2 4 2" xfId="21577" xr:uid="{EA602529-CAFF-4128-85FB-DA837270A301}"/>
    <cellStyle name="Comma 35 2 3 2 5" xfId="11310" xr:uid="{8C481549-E032-4A38-9F73-F9CC18C9B2B7}"/>
    <cellStyle name="Comma 35 2 3 2 5 2" xfId="26720" xr:uid="{70E5F825-2977-4716-A64A-08EBB4DF8623}"/>
    <cellStyle name="Comma 35 2 3 2 6" xfId="16451" xr:uid="{DF59EF34-BCC8-4C1E-9E4C-0155F8BA6B2E}"/>
    <cellStyle name="Comma 35 2 3 3" xfId="1661" xr:uid="{24F99208-A2F2-450B-B121-D6B98AC19834}"/>
    <cellStyle name="Comma 35 2 3 3 2" xfId="4229" xr:uid="{D39328B5-7004-4BCB-A5D5-2FDCAF34D1F9}"/>
    <cellStyle name="Comma 35 2 3 3 2 2" xfId="9355" xr:uid="{B9F1ED1F-383D-49EE-B8A1-BCB5E9532CAF}"/>
    <cellStyle name="Comma 35 2 3 3 2 2 2" xfId="24765" xr:uid="{2B615D4C-FBDD-4093-940C-54AA5A081F8D}"/>
    <cellStyle name="Comma 35 2 3 3 2 3" xfId="14498" xr:uid="{AE1FAFDD-C0C1-4384-81C3-D2F970DD404B}"/>
    <cellStyle name="Comma 35 2 3 3 2 3 2" xfId="29908" xr:uid="{F455F96D-F928-403A-96AF-051750BD8FE1}"/>
    <cellStyle name="Comma 35 2 3 3 2 4" xfId="19639" xr:uid="{76C7F661-9063-487B-A4BC-42E24F1E44C5}"/>
    <cellStyle name="Comma 35 2 3 3 3" xfId="6807" xr:uid="{58D99C3F-DCA1-4DD9-968D-436FEA53BB49}"/>
    <cellStyle name="Comma 35 2 3 3 3 2" xfId="22217" xr:uid="{B6EEA4AD-3E64-4D17-9AD4-4E4352F9CB2A}"/>
    <cellStyle name="Comma 35 2 3 3 4" xfId="11950" xr:uid="{8320A239-20C7-480F-B8F8-3F99821E7335}"/>
    <cellStyle name="Comma 35 2 3 3 4 2" xfId="27360" xr:uid="{3E6539B5-C4AB-475B-A6A0-7191E4B4982A}"/>
    <cellStyle name="Comma 35 2 3 3 5" xfId="17091" xr:uid="{1EFF6DAF-AA20-4911-A39C-EA72C3FC22BC}"/>
    <cellStyle name="Comma 35 2 3 4" xfId="2978" xr:uid="{36A5B063-732E-4915-9F5D-13637AF9ECFE}"/>
    <cellStyle name="Comma 35 2 3 4 2" xfId="8104" xr:uid="{424C4F5C-7490-4EA3-86CD-84294C68F5F5}"/>
    <cellStyle name="Comma 35 2 3 4 2 2" xfId="23514" xr:uid="{B9BA0F57-8987-492A-83E2-E55957264588}"/>
    <cellStyle name="Comma 35 2 3 4 3" xfId="13247" xr:uid="{B370B420-CCF7-4C09-9A1E-BAD392120AFB}"/>
    <cellStyle name="Comma 35 2 3 4 3 2" xfId="28657" xr:uid="{C9222DC6-870D-4531-AF0B-4628060CBF77}"/>
    <cellStyle name="Comma 35 2 3 4 4" xfId="18388" xr:uid="{0521A456-9A31-4357-B02E-6F1B1D92A20C}"/>
    <cellStyle name="Comma 35 2 3 5" xfId="5556" xr:uid="{C3689A59-71D1-4A41-B8E8-BD34BE112C30}"/>
    <cellStyle name="Comma 35 2 3 5 2" xfId="20966" xr:uid="{F68FFFC0-5060-4EC0-9BFD-B08231E1DBE6}"/>
    <cellStyle name="Comma 35 2 3 6" xfId="10699" xr:uid="{D8669A38-CBC0-4578-9C96-B7C859961208}"/>
    <cellStyle name="Comma 35 2 3 6 2" xfId="26109" xr:uid="{B67F180D-CFF8-41C6-A4FC-E3A9468B3545}"/>
    <cellStyle name="Comma 35 2 3 7" xfId="15840" xr:uid="{4FF41FBE-C547-4FC2-B8FC-EE62BE211E3A}"/>
    <cellStyle name="Comma 35 2 4" xfId="725" xr:uid="{F49D97FB-36C3-43BF-A66D-65870D9B99B6}"/>
    <cellStyle name="Comma 35 2 4 2" xfId="1977" xr:uid="{9A7C019F-9D9C-4F29-848F-83CCCDBDC640}"/>
    <cellStyle name="Comma 35 2 4 2 2" xfId="4545" xr:uid="{1E7FDA7C-2052-40F9-954E-8F7C10BE87CB}"/>
    <cellStyle name="Comma 35 2 4 2 2 2" xfId="9671" xr:uid="{3CDEB406-4A80-40B5-B7F4-6A3E8178EA08}"/>
    <cellStyle name="Comma 35 2 4 2 2 2 2" xfId="25081" xr:uid="{1B9E2E4A-BA9B-40AB-8C3D-541717882C9D}"/>
    <cellStyle name="Comma 35 2 4 2 2 3" xfId="14814" xr:uid="{7F295DDC-CFAF-4E98-A6AC-CD927B14F5FB}"/>
    <cellStyle name="Comma 35 2 4 2 2 3 2" xfId="30224" xr:uid="{D541FC33-CC30-42CB-BBD3-854D24C049B7}"/>
    <cellStyle name="Comma 35 2 4 2 2 4" xfId="19955" xr:uid="{5E63B424-FB33-4C98-A293-43E9E88F8C1E}"/>
    <cellStyle name="Comma 35 2 4 2 3" xfId="7123" xr:uid="{C7FC16DC-C2D1-4DA9-A58D-ED0A9BA59719}"/>
    <cellStyle name="Comma 35 2 4 2 3 2" xfId="22533" xr:uid="{82F23D1D-DE5E-4BC9-B44D-C647B3A9383E}"/>
    <cellStyle name="Comma 35 2 4 2 4" xfId="12266" xr:uid="{030BD685-9B8A-4A25-AA03-BF7784563A3B}"/>
    <cellStyle name="Comma 35 2 4 2 4 2" xfId="27676" xr:uid="{53ED20D2-44D1-4A81-840D-B3BBE405ADC4}"/>
    <cellStyle name="Comma 35 2 4 2 5" xfId="17407" xr:uid="{577B9CF2-BB26-486E-BCFA-0059A5E82F31}"/>
    <cellStyle name="Comma 35 2 4 3" xfId="3294" xr:uid="{515B9A02-1C29-4FFE-8D25-0AF652DA5F5A}"/>
    <cellStyle name="Comma 35 2 4 3 2" xfId="8420" xr:uid="{3A69B4A5-AFC0-46E2-9193-A59154485BAA}"/>
    <cellStyle name="Comma 35 2 4 3 2 2" xfId="23830" xr:uid="{ACB3B498-FB58-43A3-BF35-302049AFF909}"/>
    <cellStyle name="Comma 35 2 4 3 3" xfId="13563" xr:uid="{51961F7E-09B3-4F55-B840-76F3EEF34A0C}"/>
    <cellStyle name="Comma 35 2 4 3 3 2" xfId="28973" xr:uid="{4EDA4B05-4191-492F-B0AD-FE2578518F27}"/>
    <cellStyle name="Comma 35 2 4 3 4" xfId="18704" xr:uid="{9F257F49-C64E-43B0-9996-DC37ECDF530B}"/>
    <cellStyle name="Comma 35 2 4 4" xfId="5872" xr:uid="{26D4F323-DCEC-4B69-9275-721B67641915}"/>
    <cellStyle name="Comma 35 2 4 4 2" xfId="21282" xr:uid="{203B5F91-3397-414A-A677-6882953A5B8E}"/>
    <cellStyle name="Comma 35 2 4 5" xfId="11015" xr:uid="{7A8D0B45-0592-4E96-9647-440902E2D2DF}"/>
    <cellStyle name="Comma 35 2 4 5 2" xfId="26425" xr:uid="{C707AEDF-916E-44E7-9DAF-934587B2BD61}"/>
    <cellStyle name="Comma 35 2 4 6" xfId="16156" xr:uid="{004C357B-B68B-4123-8FEC-B0F7E6FC586E}"/>
    <cellStyle name="Comma 35 2 5" xfId="1366" xr:uid="{A6A2687F-3DA4-4B11-A25D-6B3EE9AFC1B8}"/>
    <cellStyle name="Comma 35 2 5 2" xfId="3934" xr:uid="{40B5B503-C948-4549-AB5C-CED66A34A0F4}"/>
    <cellStyle name="Comma 35 2 5 2 2" xfId="9060" xr:uid="{FECB9396-99B7-4861-AA08-F66AC5A77721}"/>
    <cellStyle name="Comma 35 2 5 2 2 2" xfId="24470" xr:uid="{64A0846F-2A10-40E8-97ED-8D38400B1E78}"/>
    <cellStyle name="Comma 35 2 5 2 3" xfId="14203" xr:uid="{6BC3551E-DBE0-40C4-899B-1933E190D3E7}"/>
    <cellStyle name="Comma 35 2 5 2 3 2" xfId="29613" xr:uid="{939D7098-CC92-4F4B-A8CF-D3F5C888B34E}"/>
    <cellStyle name="Comma 35 2 5 2 4" xfId="19344" xr:uid="{F99ACECC-BEB0-4F53-BD2F-179CDAECAD1C}"/>
    <cellStyle name="Comma 35 2 5 3" xfId="6512" xr:uid="{E945B6FB-D7D6-4073-8537-1479E827EB01}"/>
    <cellStyle name="Comma 35 2 5 3 2" xfId="21922" xr:uid="{E534AAA4-5792-4EC8-9F92-E280ED83192E}"/>
    <cellStyle name="Comma 35 2 5 4" xfId="11655" xr:uid="{77F6591A-91FA-4E93-AF12-BF65898440A2}"/>
    <cellStyle name="Comma 35 2 5 4 2" xfId="27065" xr:uid="{15B2F3F1-8D6E-46F0-9123-415F1911DEB9}"/>
    <cellStyle name="Comma 35 2 5 5" xfId="16796" xr:uid="{4BF6D4FC-78BF-462E-8614-260554F49A79}"/>
    <cellStyle name="Comma 35 2 6" xfId="2683" xr:uid="{3699C63A-9243-40DF-9585-F4A84D856F7F}"/>
    <cellStyle name="Comma 35 2 6 2" xfId="7809" xr:uid="{CF4EEC78-9E81-4563-9549-70A0630AEFDE}"/>
    <cellStyle name="Comma 35 2 6 2 2" xfId="23219" xr:uid="{03F90F9A-E1A3-4FEA-BF58-AD5BE9FBBD20}"/>
    <cellStyle name="Comma 35 2 6 3" xfId="12952" xr:uid="{C4AF593A-5070-4142-94A9-00773C40EF1A}"/>
    <cellStyle name="Comma 35 2 6 3 2" xfId="28362" xr:uid="{F59CA33A-D6DC-46C4-BF4D-DE6CBD5FB723}"/>
    <cellStyle name="Comma 35 2 6 4" xfId="18093" xr:uid="{51D6C775-A89F-4784-9DFD-0507D6C2BCA5}"/>
    <cellStyle name="Comma 35 2 7" xfId="5261" xr:uid="{0304427E-B280-442E-9EA0-6278B8515310}"/>
    <cellStyle name="Comma 35 2 7 2" xfId="20671" xr:uid="{34199E84-267F-4760-8ECC-3E3EF0019776}"/>
    <cellStyle name="Comma 35 2 8" xfId="10404" xr:uid="{23BA6586-6964-47AE-84C0-AE07E3A0D0A2}"/>
    <cellStyle name="Comma 35 2 8 2" xfId="25814" xr:uid="{4482B244-FA86-4198-A9E1-2A6205186029}"/>
    <cellStyle name="Comma 35 2 9" xfId="15545" xr:uid="{B783E689-B0A4-454D-8427-FD4D0E4A4B24}"/>
    <cellStyle name="Comma 35 3" xfId="181" xr:uid="{0A27850E-B7A2-4DFD-B97C-CE1EFE3C785E}"/>
    <cellStyle name="Comma 35 3 2" xfId="478" xr:uid="{9C146CBC-61F1-4E21-9DD7-DF078E5DCB2E}"/>
    <cellStyle name="Comma 35 3 2 2" xfId="1090" xr:uid="{868EB1EB-307C-44FC-BE47-EE26168EBF2C}"/>
    <cellStyle name="Comma 35 3 2 2 2" xfId="2342" xr:uid="{6B350352-5D30-48D2-8014-C9D2306B0A35}"/>
    <cellStyle name="Comma 35 3 2 2 2 2" xfId="4910" xr:uid="{8F9DFB69-DBCE-46BC-8F26-114D96EBF094}"/>
    <cellStyle name="Comma 35 3 2 2 2 2 2" xfId="10036" xr:uid="{B43A016C-1F75-409D-91EE-43E3331510D6}"/>
    <cellStyle name="Comma 35 3 2 2 2 2 2 2" xfId="25446" xr:uid="{33328648-FFCA-482F-A7BF-78892D278C93}"/>
    <cellStyle name="Comma 35 3 2 2 2 2 3" xfId="15179" xr:uid="{F3089B0C-B2B9-4F22-BA6D-2E370FA23329}"/>
    <cellStyle name="Comma 35 3 2 2 2 2 3 2" xfId="30589" xr:uid="{0624E04F-7194-4ED0-BF1E-1B05727C6030}"/>
    <cellStyle name="Comma 35 3 2 2 2 2 4" xfId="20320" xr:uid="{EFFB0D79-6EE2-4E2A-882E-A7D078414C33}"/>
    <cellStyle name="Comma 35 3 2 2 2 3" xfId="7488" xr:uid="{4EFFE5FF-E522-4BC6-BDD4-2F17DD050A3A}"/>
    <cellStyle name="Comma 35 3 2 2 2 3 2" xfId="22898" xr:uid="{80A40734-3E52-4CEA-9E04-68871F4CA648}"/>
    <cellStyle name="Comma 35 3 2 2 2 4" xfId="12631" xr:uid="{34EC93F9-81F4-40F0-95A3-6780340C6B6A}"/>
    <cellStyle name="Comma 35 3 2 2 2 4 2" xfId="28041" xr:uid="{6F658D42-EB18-418F-A30C-20DA859C5EF9}"/>
    <cellStyle name="Comma 35 3 2 2 2 5" xfId="17772" xr:uid="{CA715E24-0FFD-4F03-ABD2-DEA81D578B9D}"/>
    <cellStyle name="Comma 35 3 2 2 3" xfId="3659" xr:uid="{325011BC-C1A1-4831-9725-B8E1622A584E}"/>
    <cellStyle name="Comma 35 3 2 2 3 2" xfId="8785" xr:uid="{C35B9FFC-A280-4E96-B460-3FEE8160A7BE}"/>
    <cellStyle name="Comma 35 3 2 2 3 2 2" xfId="24195" xr:uid="{CA01FB4F-2BF7-4E77-AC49-ACF924F3AF62}"/>
    <cellStyle name="Comma 35 3 2 2 3 3" xfId="13928" xr:uid="{D07772F7-C720-4229-9F8B-96B952896B7E}"/>
    <cellStyle name="Comma 35 3 2 2 3 3 2" xfId="29338" xr:uid="{F6B3F5A3-6983-4596-95B8-F9252218739F}"/>
    <cellStyle name="Comma 35 3 2 2 3 4" xfId="19069" xr:uid="{62595285-2E71-44D6-A89D-37AA5A6BDA43}"/>
    <cellStyle name="Comma 35 3 2 2 4" xfId="6237" xr:uid="{08D591C1-E153-4485-B551-895D550214FB}"/>
    <cellStyle name="Comma 35 3 2 2 4 2" xfId="21647" xr:uid="{D65444CB-09DF-40F3-8B5B-3CED66C3CB6A}"/>
    <cellStyle name="Comma 35 3 2 2 5" xfId="11380" xr:uid="{992F908F-3905-43E0-8AFE-8C5802022905}"/>
    <cellStyle name="Comma 35 3 2 2 5 2" xfId="26790" xr:uid="{14EF0CEF-E6BC-4614-9EDC-479C5B72938E}"/>
    <cellStyle name="Comma 35 3 2 2 6" xfId="16521" xr:uid="{4B5BCF76-D3A0-4366-A97C-9D2E8B1E5A95}"/>
    <cellStyle name="Comma 35 3 2 3" xfId="1731" xr:uid="{1B94D9EB-F851-42B9-B926-5259B4DDFD49}"/>
    <cellStyle name="Comma 35 3 2 3 2" xfId="4299" xr:uid="{83ECBA5B-844D-4A95-BB15-E524B1C8F8C8}"/>
    <cellStyle name="Comma 35 3 2 3 2 2" xfId="9425" xr:uid="{0C7E8DFA-B091-4B24-BDFB-73833A258484}"/>
    <cellStyle name="Comma 35 3 2 3 2 2 2" xfId="24835" xr:uid="{94D126EF-4E42-4D43-8479-CDA6194B109F}"/>
    <cellStyle name="Comma 35 3 2 3 2 3" xfId="14568" xr:uid="{4504CEE4-7EA2-43DF-93F7-B86EB945ADE9}"/>
    <cellStyle name="Comma 35 3 2 3 2 3 2" xfId="29978" xr:uid="{0BB8D945-31AC-4C13-82A9-9298121C2EEA}"/>
    <cellStyle name="Comma 35 3 2 3 2 4" xfId="19709" xr:uid="{C0C390B7-C1B9-4C86-ABA0-85FD1F6EE0F2}"/>
    <cellStyle name="Comma 35 3 2 3 3" xfId="6877" xr:uid="{B5DF300E-D7C2-4E6A-A03D-ADB156BF7489}"/>
    <cellStyle name="Comma 35 3 2 3 3 2" xfId="22287" xr:uid="{A5F615D4-5764-4708-ADCF-F1443E43C908}"/>
    <cellStyle name="Comma 35 3 2 3 4" xfId="12020" xr:uid="{E3C22921-836D-495F-B2F4-CC3D239BC8A0}"/>
    <cellStyle name="Comma 35 3 2 3 4 2" xfId="27430" xr:uid="{7CDE1AD9-0975-44CE-ACC0-34894F6C934C}"/>
    <cellStyle name="Comma 35 3 2 3 5" xfId="17161" xr:uid="{9D6625A5-7E1A-45BF-A360-74A5DE73CB86}"/>
    <cellStyle name="Comma 35 3 2 4" xfId="3048" xr:uid="{5A576F5E-32BB-485C-BAF5-4E3886D00D9E}"/>
    <cellStyle name="Comma 35 3 2 4 2" xfId="8174" xr:uid="{A416E3A3-8AE2-4956-9FF1-F8B709BA078B}"/>
    <cellStyle name="Comma 35 3 2 4 2 2" xfId="23584" xr:uid="{5D2DBB3B-A230-40A5-9379-FA51FD95A958}"/>
    <cellStyle name="Comma 35 3 2 4 3" xfId="13317" xr:uid="{940167FF-6757-4E39-8A06-555A5C0B9A31}"/>
    <cellStyle name="Comma 35 3 2 4 3 2" xfId="28727" xr:uid="{ADEB2839-0962-4A2B-BE46-ECA1EC34C925}"/>
    <cellStyle name="Comma 35 3 2 4 4" xfId="18458" xr:uid="{2B090775-B0A4-4E8D-BF3C-F06A9D5FF304}"/>
    <cellStyle name="Comma 35 3 2 5" xfId="5626" xr:uid="{4D4E2920-1EE5-447D-841A-4668165CF2C4}"/>
    <cellStyle name="Comma 35 3 2 5 2" xfId="21036" xr:uid="{7E41099B-4230-4C48-8825-17626F48B9BD}"/>
    <cellStyle name="Comma 35 3 2 6" xfId="10769" xr:uid="{309679C7-1BF2-4EDB-A6CC-68D3B0252D89}"/>
    <cellStyle name="Comma 35 3 2 6 2" xfId="26179" xr:uid="{01CB0FD2-FC81-438B-93A2-F39470DE19AA}"/>
    <cellStyle name="Comma 35 3 2 7" xfId="15910" xr:uid="{27C34350-492B-40B0-B8BC-8FA47FE6B1B9}"/>
    <cellStyle name="Comma 35 3 3" xfId="795" xr:uid="{B180E3FF-94DE-4E32-94D3-367C610ACCC5}"/>
    <cellStyle name="Comma 35 3 3 2" xfId="2047" xr:uid="{D994285F-0B34-4918-9AA1-CEB28C2C03A7}"/>
    <cellStyle name="Comma 35 3 3 2 2" xfId="4615" xr:uid="{0FE78097-C3D2-4F0C-BBDC-9896BDC6B098}"/>
    <cellStyle name="Comma 35 3 3 2 2 2" xfId="9741" xr:uid="{4BEFFD79-14D3-44C8-BCBC-CADABC2866CA}"/>
    <cellStyle name="Comma 35 3 3 2 2 2 2" xfId="25151" xr:uid="{3B41409A-3F8E-42DA-B4DC-968F1E0E5E62}"/>
    <cellStyle name="Comma 35 3 3 2 2 3" xfId="14884" xr:uid="{291A1966-7280-491A-B963-F71181CD6A15}"/>
    <cellStyle name="Comma 35 3 3 2 2 3 2" xfId="30294" xr:uid="{49D2B784-F60B-408C-9EFA-68D7A21745B0}"/>
    <cellStyle name="Comma 35 3 3 2 2 4" xfId="20025" xr:uid="{E6886A43-2D5F-46EC-AC1D-B9B2EEE9F5B0}"/>
    <cellStyle name="Comma 35 3 3 2 3" xfId="7193" xr:uid="{580C3998-D449-47F9-9CA2-8A22470C549A}"/>
    <cellStyle name="Comma 35 3 3 2 3 2" xfId="22603" xr:uid="{268AE8CA-A936-4278-BA9D-7318BECC306E}"/>
    <cellStyle name="Comma 35 3 3 2 4" xfId="12336" xr:uid="{C2CF0A72-25DC-4B27-9D09-DD59CD956E4C}"/>
    <cellStyle name="Comma 35 3 3 2 4 2" xfId="27746" xr:uid="{B28BB955-FA93-449D-BB91-3621B86F62F8}"/>
    <cellStyle name="Comma 35 3 3 2 5" xfId="17477" xr:uid="{4933B13A-8956-4109-AE1F-2D53EF954F7E}"/>
    <cellStyle name="Comma 35 3 3 3" xfId="3364" xr:uid="{128F6A78-A83F-4707-B516-9680663E8C14}"/>
    <cellStyle name="Comma 35 3 3 3 2" xfId="8490" xr:uid="{DECA79F3-AF23-4C4B-BF71-D4E1AACEF642}"/>
    <cellStyle name="Comma 35 3 3 3 2 2" xfId="23900" xr:uid="{71B2C565-EA15-4DB0-A04D-6119C53FBD0F}"/>
    <cellStyle name="Comma 35 3 3 3 3" xfId="13633" xr:uid="{CA3C3478-34D8-4CCE-BA8D-97563BD5460F}"/>
    <cellStyle name="Comma 35 3 3 3 3 2" xfId="29043" xr:uid="{04CDE861-A37E-4C06-895C-14395EE4B158}"/>
    <cellStyle name="Comma 35 3 3 3 4" xfId="18774" xr:uid="{F5106B6E-DFF9-4701-98B4-7E838176362D}"/>
    <cellStyle name="Comma 35 3 3 4" xfId="5942" xr:uid="{4F62AFAF-A1E3-48E3-BF0F-97EE42821FDC}"/>
    <cellStyle name="Comma 35 3 3 4 2" xfId="21352" xr:uid="{47B6C7F3-F21B-43C0-9208-1A0334352071}"/>
    <cellStyle name="Comma 35 3 3 5" xfId="11085" xr:uid="{F68ED800-CA4A-4CBD-B855-4EE4E7B9B9EE}"/>
    <cellStyle name="Comma 35 3 3 5 2" xfId="26495" xr:uid="{46404406-C0D7-44E9-A07E-38404850F6B6}"/>
    <cellStyle name="Comma 35 3 3 6" xfId="16226" xr:uid="{AA1A813C-73D1-4FD6-A1D4-9E3AE31ED223}"/>
    <cellStyle name="Comma 35 3 4" xfId="1436" xr:uid="{340123FD-3FE9-4F83-A201-25F63D31440A}"/>
    <cellStyle name="Comma 35 3 4 2" xfId="4004" xr:uid="{7D8BCEE2-171F-434C-8987-079317527BDA}"/>
    <cellStyle name="Comma 35 3 4 2 2" xfId="9130" xr:uid="{A5E8F656-5C90-4711-B12C-EB65E2D4A90A}"/>
    <cellStyle name="Comma 35 3 4 2 2 2" xfId="24540" xr:uid="{8AE67886-20AC-4FB2-B966-209B69FE92EC}"/>
    <cellStyle name="Comma 35 3 4 2 3" xfId="14273" xr:uid="{FD1A4C7B-AB87-4F8A-A60C-131818F489A0}"/>
    <cellStyle name="Comma 35 3 4 2 3 2" xfId="29683" xr:uid="{309E3756-7CE5-4E52-8EC9-F3F4193E13EF}"/>
    <cellStyle name="Comma 35 3 4 2 4" xfId="19414" xr:uid="{7D84D8FF-4937-4919-B878-85DCB9A0624E}"/>
    <cellStyle name="Comma 35 3 4 3" xfId="6582" xr:uid="{DEDF4D58-3A2F-4428-9F5E-F54B741DD931}"/>
    <cellStyle name="Comma 35 3 4 3 2" xfId="21992" xr:uid="{BE7BDC5F-4F91-49B3-9FDA-561C55F0133C}"/>
    <cellStyle name="Comma 35 3 4 4" xfId="11725" xr:uid="{4EFA4BB9-D069-4E8E-942B-9BDEE32326A7}"/>
    <cellStyle name="Comma 35 3 4 4 2" xfId="27135" xr:uid="{188FD53E-3D1E-4DBC-A99C-08A73D04837A}"/>
    <cellStyle name="Comma 35 3 4 5" xfId="16866" xr:uid="{268DCD6B-735C-4D68-B2D7-16ACFF3F3178}"/>
    <cellStyle name="Comma 35 3 5" xfId="2753" xr:uid="{AEED77C9-73E5-4E57-B71A-31690FA5014C}"/>
    <cellStyle name="Comma 35 3 5 2" xfId="7879" xr:uid="{6BF2ED22-A024-4B1D-B968-4144E4F0066B}"/>
    <cellStyle name="Comma 35 3 5 2 2" xfId="23289" xr:uid="{EB00A6F3-70C2-4FC6-8F00-1DE3240A0970}"/>
    <cellStyle name="Comma 35 3 5 3" xfId="13022" xr:uid="{7813FA86-B6BC-4C82-BA4E-0C658AAEBC75}"/>
    <cellStyle name="Comma 35 3 5 3 2" xfId="28432" xr:uid="{B973D33B-CF3B-455F-B5E1-4F94EF1929AA}"/>
    <cellStyle name="Comma 35 3 5 4" xfId="18163" xr:uid="{159250FE-31AD-4363-92BE-0129BF6D845F}"/>
    <cellStyle name="Comma 35 3 6" xfId="5331" xr:uid="{B0B9D9C5-3558-4774-B604-2E6527E04F2D}"/>
    <cellStyle name="Comma 35 3 6 2" xfId="20741" xr:uid="{0481DF4F-9E3E-4164-AF09-FBAD75B61753}"/>
    <cellStyle name="Comma 35 3 7" xfId="10474" xr:uid="{41ACDFD3-E4BD-4D98-B468-CF2C5CB1B47C}"/>
    <cellStyle name="Comma 35 3 7 2" xfId="25884" xr:uid="{E5605173-1D58-4322-BCA8-D77FD33BAE95}"/>
    <cellStyle name="Comma 35 3 8" xfId="15615" xr:uid="{52B03AEE-6310-4A96-8DAB-17F62F9494FB}"/>
    <cellStyle name="Comma 35 4" xfId="336" xr:uid="{DF73615E-A454-4CA7-AD8D-4E2609987AF8}"/>
    <cellStyle name="Comma 35 4 2" xfId="948" xr:uid="{12D66A64-6729-43BE-96BC-EF09995EE66B}"/>
    <cellStyle name="Comma 35 4 2 2" xfId="2200" xr:uid="{F7CD973F-6FB9-4C9D-8B00-73F634B01EF0}"/>
    <cellStyle name="Comma 35 4 2 2 2" xfId="4768" xr:uid="{98AC3379-698F-4875-843B-3F02953318AD}"/>
    <cellStyle name="Comma 35 4 2 2 2 2" xfId="9894" xr:uid="{66B5E350-2AF5-4C8F-ADF7-FA76E1DC6F8D}"/>
    <cellStyle name="Comma 35 4 2 2 2 2 2" xfId="25304" xr:uid="{0AD230C3-D1D6-449B-AB14-CA1ED7264627}"/>
    <cellStyle name="Comma 35 4 2 2 2 3" xfId="15037" xr:uid="{81AA8DA1-23CB-4FAF-BFB2-44B6E93AA941}"/>
    <cellStyle name="Comma 35 4 2 2 2 3 2" xfId="30447" xr:uid="{1067CADE-4C1F-4828-B722-383D4F335BB6}"/>
    <cellStyle name="Comma 35 4 2 2 2 4" xfId="20178" xr:uid="{F568C027-2589-4CF0-817D-AD12EAC3EB28}"/>
    <cellStyle name="Comma 35 4 2 2 3" xfId="7346" xr:uid="{D46B99BF-C59F-4A9B-8352-0B2B7ED66C61}"/>
    <cellStyle name="Comma 35 4 2 2 3 2" xfId="22756" xr:uid="{EE139361-AD4E-46BD-AEB3-ED10E4D86616}"/>
    <cellStyle name="Comma 35 4 2 2 4" xfId="12489" xr:uid="{FEB5ACBD-4A8A-4E3A-81DF-E9DFCC5DB4AC}"/>
    <cellStyle name="Comma 35 4 2 2 4 2" xfId="27899" xr:uid="{0396EFA6-DBA7-4A69-AB10-65758C8C45EE}"/>
    <cellStyle name="Comma 35 4 2 2 5" xfId="17630" xr:uid="{3B92BDC0-8351-4811-810D-11A4F8172DD0}"/>
    <cellStyle name="Comma 35 4 2 3" xfId="3517" xr:uid="{5E49B6E4-7B0E-4B46-B9EA-D61287BE4475}"/>
    <cellStyle name="Comma 35 4 2 3 2" xfId="8643" xr:uid="{D1D3BC9E-2B6D-4E32-8745-E2A395E79844}"/>
    <cellStyle name="Comma 35 4 2 3 2 2" xfId="24053" xr:uid="{BB77AD4B-6CA4-4C51-BB89-9C9933CAB534}"/>
    <cellStyle name="Comma 35 4 2 3 3" xfId="13786" xr:uid="{36AC7385-DE11-40D2-A3A4-CD5D32E825AE}"/>
    <cellStyle name="Comma 35 4 2 3 3 2" xfId="29196" xr:uid="{E2124772-1A20-4C08-8AF4-2C1DFFCEC517}"/>
    <cellStyle name="Comma 35 4 2 3 4" xfId="18927" xr:uid="{74A0D6DC-3079-4533-BFA2-8A201EF4CD70}"/>
    <cellStyle name="Comma 35 4 2 4" xfId="6095" xr:uid="{AA42AE3C-754F-4D07-B485-59410307631C}"/>
    <cellStyle name="Comma 35 4 2 4 2" xfId="21505" xr:uid="{2D935842-BE62-4C4C-A29E-4151F98AA670}"/>
    <cellStyle name="Comma 35 4 2 5" xfId="11238" xr:uid="{26BAE378-2784-4B74-AC91-9F5D4185FB6B}"/>
    <cellStyle name="Comma 35 4 2 5 2" xfId="26648" xr:uid="{E403C73E-604E-41C9-AB83-820413906A06}"/>
    <cellStyle name="Comma 35 4 2 6" xfId="16379" xr:uid="{B2298A97-D692-4A73-AFD4-82E566129479}"/>
    <cellStyle name="Comma 35 4 3" xfId="1589" xr:uid="{576D2750-BDEB-4407-B4E5-55A429BCA61D}"/>
    <cellStyle name="Comma 35 4 3 2" xfId="4157" xr:uid="{32747354-EAC2-4E3E-948B-319933FB36FA}"/>
    <cellStyle name="Comma 35 4 3 2 2" xfId="9283" xr:uid="{93798622-ACEF-4E41-B7E8-1C09093EFE5B}"/>
    <cellStyle name="Comma 35 4 3 2 2 2" xfId="24693" xr:uid="{B5CACD30-DB06-4F42-B5D7-C9F937252C84}"/>
    <cellStyle name="Comma 35 4 3 2 3" xfId="14426" xr:uid="{9D748828-64B9-452B-A19C-66BAC1EB2DE2}"/>
    <cellStyle name="Comma 35 4 3 2 3 2" xfId="29836" xr:uid="{3332BF1B-A2EA-4621-AD60-F39B5FB0A43D}"/>
    <cellStyle name="Comma 35 4 3 2 4" xfId="19567" xr:uid="{FE8D65CE-928B-4C7A-8BE6-F05800CE9FAA}"/>
    <cellStyle name="Comma 35 4 3 3" xfId="6735" xr:uid="{BFCE4720-9DC7-4F42-BDEA-87166FBFCAC0}"/>
    <cellStyle name="Comma 35 4 3 3 2" xfId="22145" xr:uid="{55FC77B7-D201-4D87-BB05-CF77C93852F9}"/>
    <cellStyle name="Comma 35 4 3 4" xfId="11878" xr:uid="{C065158B-0105-4EF3-A22A-719D23023C13}"/>
    <cellStyle name="Comma 35 4 3 4 2" xfId="27288" xr:uid="{76C45734-9057-44B7-8B25-472AC130EB97}"/>
    <cellStyle name="Comma 35 4 3 5" xfId="17019" xr:uid="{E17442D0-BE9E-493C-A89E-DE77AF920BBA}"/>
    <cellStyle name="Comma 35 4 4" xfId="2906" xr:uid="{716E0484-0F6B-45A5-A060-3E942AD86729}"/>
    <cellStyle name="Comma 35 4 4 2" xfId="8032" xr:uid="{D3FF8BCC-77DF-4BE7-938F-B7CC7A2A507B}"/>
    <cellStyle name="Comma 35 4 4 2 2" xfId="23442" xr:uid="{1D32CA91-C5A2-423B-B08B-DD29B540FB46}"/>
    <cellStyle name="Comma 35 4 4 3" xfId="13175" xr:uid="{E8543671-A470-4D41-B102-7B10DA572BA4}"/>
    <cellStyle name="Comma 35 4 4 3 2" xfId="28585" xr:uid="{0968F6E0-D80F-4AC6-A439-EF51D28547AB}"/>
    <cellStyle name="Comma 35 4 4 4" xfId="18316" xr:uid="{952ADD19-915C-44BE-B472-143866624618}"/>
    <cellStyle name="Comma 35 4 5" xfId="5484" xr:uid="{CD6DE148-0E3B-4DE9-BC4B-D50D78AF7E44}"/>
    <cellStyle name="Comma 35 4 5 2" xfId="20894" xr:uid="{D42598D1-241A-4B4A-B663-034BD9D5074E}"/>
    <cellStyle name="Comma 35 4 6" xfId="10627" xr:uid="{4A9E1044-8E91-4A6A-98CF-86D8A8C70823}"/>
    <cellStyle name="Comma 35 4 6 2" xfId="26037" xr:uid="{DC3B8257-84BA-4CA7-9627-CDB3A4A58F17}"/>
    <cellStyle name="Comma 35 4 7" xfId="15768" xr:uid="{3871F5CB-D757-4AC8-B688-39C630ED0509}"/>
    <cellStyle name="Comma 35 5" xfId="653" xr:uid="{1DD28B80-4BD5-41AF-AF9C-ECE10F69871B}"/>
    <cellStyle name="Comma 35 5 2" xfId="1905" xr:uid="{5819A2CA-7360-4301-A767-17D3DD385A25}"/>
    <cellStyle name="Comma 35 5 2 2" xfId="4473" xr:uid="{E0FFCF7C-D323-41BD-A4C4-088839588893}"/>
    <cellStyle name="Comma 35 5 2 2 2" xfId="9599" xr:uid="{1C042CEB-0549-4139-A932-F5C2C9130CDE}"/>
    <cellStyle name="Comma 35 5 2 2 2 2" xfId="25009" xr:uid="{3789B993-EAA4-4576-B3BE-654A2FEB10A3}"/>
    <cellStyle name="Comma 35 5 2 2 3" xfId="14742" xr:uid="{869C7C9A-D3BB-421B-8296-4A985F8536C6}"/>
    <cellStyle name="Comma 35 5 2 2 3 2" xfId="30152" xr:uid="{3F2E1939-9F8D-4FC8-AE47-9B7E258D6323}"/>
    <cellStyle name="Comma 35 5 2 2 4" xfId="19883" xr:uid="{6C0130B6-6593-45F7-80DB-7D0BFFF9DBE9}"/>
    <cellStyle name="Comma 35 5 2 3" xfId="7051" xr:uid="{CF050F43-2723-427F-8BE3-2298A1CA40CE}"/>
    <cellStyle name="Comma 35 5 2 3 2" xfId="22461" xr:uid="{D61F0AA2-C700-416D-BFB7-05790A4CB3F6}"/>
    <cellStyle name="Comma 35 5 2 4" xfId="12194" xr:uid="{60BA9665-30C2-45E9-8AF2-E2C3C1F62AE4}"/>
    <cellStyle name="Comma 35 5 2 4 2" xfId="27604" xr:uid="{D9EFC2DD-15F5-4DBA-9099-EF92B2E290BC}"/>
    <cellStyle name="Comma 35 5 2 5" xfId="17335" xr:uid="{88284773-A7AE-4F55-BFC3-AF6971B34389}"/>
    <cellStyle name="Comma 35 5 3" xfId="3222" xr:uid="{8E81E7AC-F09F-45E5-8CBA-5F443A555ACC}"/>
    <cellStyle name="Comma 35 5 3 2" xfId="8348" xr:uid="{6283AE68-B70A-4B80-9180-E3161B2F3FD0}"/>
    <cellStyle name="Comma 35 5 3 2 2" xfId="23758" xr:uid="{2AAFA853-CA65-4778-AA0E-151F6163BC13}"/>
    <cellStyle name="Comma 35 5 3 3" xfId="13491" xr:uid="{2508B3B0-86C7-4FA7-BB9D-0F09CD483FD4}"/>
    <cellStyle name="Comma 35 5 3 3 2" xfId="28901" xr:uid="{A7C214E7-84AB-42E1-86B4-B7CAB0AB1FFD}"/>
    <cellStyle name="Comma 35 5 3 4" xfId="18632" xr:uid="{A148D496-DB8B-4C71-A0E1-85749279FA77}"/>
    <cellStyle name="Comma 35 5 4" xfId="5800" xr:uid="{49A5D178-E9B0-43A3-BE7B-51496DA26165}"/>
    <cellStyle name="Comma 35 5 4 2" xfId="21210" xr:uid="{80F0B60A-18F7-4F70-A27A-B2F65FAE5382}"/>
    <cellStyle name="Comma 35 5 5" xfId="10943" xr:uid="{D4786954-3568-4331-A718-5E4520C33262}"/>
    <cellStyle name="Comma 35 5 5 2" xfId="26353" xr:uid="{6B294074-BF15-428C-B7A5-905A31AF741B}"/>
    <cellStyle name="Comma 35 5 6" xfId="16084" xr:uid="{14C495DE-BCA6-4707-AF21-F48051FC59D9}"/>
    <cellStyle name="Comma 35 6" xfId="1294" xr:uid="{28D7667E-9D8C-40D8-A517-63967FE463B4}"/>
    <cellStyle name="Comma 35 6 2" xfId="3862" xr:uid="{4B4BAB5B-5491-4F03-A880-41A81F594EE7}"/>
    <cellStyle name="Comma 35 6 2 2" xfId="8988" xr:uid="{C65F98CC-79C6-4757-B2D1-8CC7482958FD}"/>
    <cellStyle name="Comma 35 6 2 2 2" xfId="24398" xr:uid="{4D011B60-0FF4-444C-A990-4305A1B440E4}"/>
    <cellStyle name="Comma 35 6 2 3" xfId="14131" xr:uid="{3CB5C262-C20C-47AB-8EAC-4C63D1CBA9C0}"/>
    <cellStyle name="Comma 35 6 2 3 2" xfId="29541" xr:uid="{6988464A-A10F-4C1D-8749-D9CA5097EAD1}"/>
    <cellStyle name="Comma 35 6 2 4" xfId="19272" xr:uid="{00EA6860-E4CB-4FF1-82B3-6BBA5BE2C960}"/>
    <cellStyle name="Comma 35 6 3" xfId="6440" xr:uid="{F15B2DCC-EC24-4923-83F4-C0C29BAF3788}"/>
    <cellStyle name="Comma 35 6 3 2" xfId="21850" xr:uid="{224EF340-8067-4DA0-A134-ACE6582E544F}"/>
    <cellStyle name="Comma 35 6 4" xfId="11583" xr:uid="{6A6F3CAB-E140-4DB4-A648-74B2D8E5DBA3}"/>
    <cellStyle name="Comma 35 6 4 2" xfId="26993" xr:uid="{F251E585-EEE5-4928-ACB0-726E8DBE2C15}"/>
    <cellStyle name="Comma 35 6 5" xfId="16724" xr:uid="{A39A0072-4D11-4697-8BAF-2438ABCBAFAA}"/>
    <cellStyle name="Comma 35 7" xfId="2612" xr:uid="{D76F4B0B-8054-4AC0-AC39-EBC167248796}"/>
    <cellStyle name="Comma 35 7 2" xfId="7738" xr:uid="{C330A7B1-7ADD-4F1B-854C-24E88FC5E367}"/>
    <cellStyle name="Comma 35 7 2 2" xfId="23148" xr:uid="{CA911EF0-A83B-4C70-9110-3E921F2C5C70}"/>
    <cellStyle name="Comma 35 7 3" xfId="12881" xr:uid="{644915BF-33EA-40E7-8153-4A7DA3AAB305}"/>
    <cellStyle name="Comma 35 7 3 2" xfId="28291" xr:uid="{6DC74F48-09FD-4CEC-B21A-CBA4651B053C}"/>
    <cellStyle name="Comma 35 7 4" xfId="18022" xr:uid="{5F094A0C-2085-4C63-8D19-83B413DB734E}"/>
    <cellStyle name="Comma 35 8" xfId="5190" xr:uid="{074D43D7-C29F-4777-A674-C4B78BE7D16A}"/>
    <cellStyle name="Comma 35 8 2" xfId="20600" xr:uid="{9E640F30-BB4D-4D26-9C74-E000AFDBF91F}"/>
    <cellStyle name="Comma 35 9" xfId="10333" xr:uid="{F9ACC690-5CA4-47EB-905B-A26146C3FF73}"/>
    <cellStyle name="Comma 35 9 2" xfId="25743" xr:uid="{147A0C74-EA94-460A-B49E-233DE16760F8}"/>
    <cellStyle name="Comma 36" xfId="70" xr:uid="{D7257EE1-F5A8-4D66-AD01-3DCEFAB50B1C}"/>
    <cellStyle name="Comma 36 10" xfId="15512" xr:uid="{8B8CA069-55FC-420D-B678-17590DF65EA5}"/>
    <cellStyle name="Comma 36 2" xfId="149" xr:uid="{C7C1222E-CE6E-440C-B06F-39425737574E}"/>
    <cellStyle name="Comma 36 2 2" xfId="292" xr:uid="{FBC251C5-0694-4A89-BA8C-6826F14E8F1D}"/>
    <cellStyle name="Comma 36 2 2 2" xfId="588" xr:uid="{16CC4735-7EA9-4267-9AC7-0AA60AE4971F}"/>
    <cellStyle name="Comma 36 2 2 2 2" xfId="1200" xr:uid="{2B4C9501-EC4A-46F4-BC82-74A794AC20F7}"/>
    <cellStyle name="Comma 36 2 2 2 2 2" xfId="2452" xr:uid="{259147B7-CE42-4EBC-98A7-502573061283}"/>
    <cellStyle name="Comma 36 2 2 2 2 2 2" xfId="5020" xr:uid="{AC5DAA39-1C16-4BAC-8206-ED5366A4F405}"/>
    <cellStyle name="Comma 36 2 2 2 2 2 2 2" xfId="10146" xr:uid="{070300B6-DFCD-454D-B095-4F20CE5D98B3}"/>
    <cellStyle name="Comma 36 2 2 2 2 2 2 2 2" xfId="25556" xr:uid="{7C36C2FB-E3F4-4DEF-93EC-4D31C802A826}"/>
    <cellStyle name="Comma 36 2 2 2 2 2 2 3" xfId="15289" xr:uid="{7A144213-1C7D-4611-892A-9706105F7C4B}"/>
    <cellStyle name="Comma 36 2 2 2 2 2 2 3 2" xfId="30699" xr:uid="{2F585494-30E3-4F19-87E2-57B848AB3B72}"/>
    <cellStyle name="Comma 36 2 2 2 2 2 2 4" xfId="20430" xr:uid="{6533CEF2-60AC-455A-BA3D-3E4FD43ABDEC}"/>
    <cellStyle name="Comma 36 2 2 2 2 2 3" xfId="7598" xr:uid="{B12FFE12-69CA-44CA-9935-AA574DDBBA41}"/>
    <cellStyle name="Comma 36 2 2 2 2 2 3 2" xfId="23008" xr:uid="{0912509D-B01C-4079-96D0-A0E28027713B}"/>
    <cellStyle name="Comma 36 2 2 2 2 2 4" xfId="12741" xr:uid="{B0F89E1E-589C-4901-B5A7-C761C5B59312}"/>
    <cellStyle name="Comma 36 2 2 2 2 2 4 2" xfId="28151" xr:uid="{9D47BB28-DA98-46F7-B519-07EFF482B128}"/>
    <cellStyle name="Comma 36 2 2 2 2 2 5" xfId="17882" xr:uid="{9DF39914-9021-4ACE-9898-BFBC675D0431}"/>
    <cellStyle name="Comma 36 2 2 2 2 3" xfId="3769" xr:uid="{D6C25ED7-04E1-4D14-9853-0E5B16F25818}"/>
    <cellStyle name="Comma 36 2 2 2 2 3 2" xfId="8895" xr:uid="{AAEEF7E1-A08B-4990-BB9C-8B44CD92908E}"/>
    <cellStyle name="Comma 36 2 2 2 2 3 2 2" xfId="24305" xr:uid="{940BCC5D-471D-441B-9F42-C66711AF3A1A}"/>
    <cellStyle name="Comma 36 2 2 2 2 3 3" xfId="14038" xr:uid="{91733574-3DFC-4EBB-9C93-1C201BB7818B}"/>
    <cellStyle name="Comma 36 2 2 2 2 3 3 2" xfId="29448" xr:uid="{41CC3758-AD79-487D-ADF0-FB098CCA1854}"/>
    <cellStyle name="Comma 36 2 2 2 2 3 4" xfId="19179" xr:uid="{C7C451C0-FAF3-444D-A0BD-AE879E945C56}"/>
    <cellStyle name="Comma 36 2 2 2 2 4" xfId="6347" xr:uid="{DC5221A5-5D6B-4B76-9503-985D40F302AC}"/>
    <cellStyle name="Comma 36 2 2 2 2 4 2" xfId="21757" xr:uid="{F0A84E8B-82CF-412E-9A4A-BBA7B13EE70B}"/>
    <cellStyle name="Comma 36 2 2 2 2 5" xfId="11490" xr:uid="{1DF8557C-91F9-416D-A161-80FC20649255}"/>
    <cellStyle name="Comma 36 2 2 2 2 5 2" xfId="26900" xr:uid="{A91AB343-1C98-40AD-82E7-D47D426813D2}"/>
    <cellStyle name="Comma 36 2 2 2 2 6" xfId="16631" xr:uid="{0A5547F9-0134-4EB3-87FB-A7BB5471D190}"/>
    <cellStyle name="Comma 36 2 2 2 3" xfId="1841" xr:uid="{84588073-DF6F-4C64-ABC1-BE6944DB541E}"/>
    <cellStyle name="Comma 36 2 2 2 3 2" xfId="4409" xr:uid="{4BC30F1F-A6B5-4456-B1C8-9B054B011D71}"/>
    <cellStyle name="Comma 36 2 2 2 3 2 2" xfId="9535" xr:uid="{F2E85699-D433-4272-80C1-BCC6167798F0}"/>
    <cellStyle name="Comma 36 2 2 2 3 2 2 2" xfId="24945" xr:uid="{DF08C8C3-E3C5-4076-A8B1-A73DD9DB584E}"/>
    <cellStyle name="Comma 36 2 2 2 3 2 3" xfId="14678" xr:uid="{F655B304-3EDC-49C6-BAA4-022C675E1385}"/>
    <cellStyle name="Comma 36 2 2 2 3 2 3 2" xfId="30088" xr:uid="{497259E7-F0F7-41B4-9197-327AB527D281}"/>
    <cellStyle name="Comma 36 2 2 2 3 2 4" xfId="19819" xr:uid="{15AAEFE6-A52C-4FE3-98A9-11413D60BBE0}"/>
    <cellStyle name="Comma 36 2 2 2 3 3" xfId="6987" xr:uid="{52022BE7-2D0D-493C-96F8-BD54CD890878}"/>
    <cellStyle name="Comma 36 2 2 2 3 3 2" xfId="22397" xr:uid="{6D4DF08E-9064-4E9C-8EC1-0C0650178832}"/>
    <cellStyle name="Comma 36 2 2 2 3 4" xfId="12130" xr:uid="{EED3AD72-6E51-44D3-BD43-DAEB2ECDC1DF}"/>
    <cellStyle name="Comma 36 2 2 2 3 4 2" xfId="27540" xr:uid="{1AA338DD-0074-44E5-87CA-1047BC7654C8}"/>
    <cellStyle name="Comma 36 2 2 2 3 5" xfId="17271" xr:uid="{1B1CD6CB-6720-44B3-B676-A60472F549E1}"/>
    <cellStyle name="Comma 36 2 2 2 4" xfId="3158" xr:uid="{285CAA1A-86FC-4164-BDCB-D6CA8F229B1A}"/>
    <cellStyle name="Comma 36 2 2 2 4 2" xfId="8284" xr:uid="{4E441AED-1E65-4AA2-8AB3-84CD806F6BE3}"/>
    <cellStyle name="Comma 36 2 2 2 4 2 2" xfId="23694" xr:uid="{3258E1B7-F92D-4C16-B5C4-09398BCE371C}"/>
    <cellStyle name="Comma 36 2 2 2 4 3" xfId="13427" xr:uid="{C77F66F5-9E69-4DD9-AD76-4E638ECD2ACF}"/>
    <cellStyle name="Comma 36 2 2 2 4 3 2" xfId="28837" xr:uid="{5822F27B-34EC-44AC-943A-EBB7BEB9ADE0}"/>
    <cellStyle name="Comma 36 2 2 2 4 4" xfId="18568" xr:uid="{8D3C3BF9-A655-4A71-9629-B4193047C912}"/>
    <cellStyle name="Comma 36 2 2 2 5" xfId="5736" xr:uid="{599234E7-2E56-40D0-9E1D-1E1A3159F74B}"/>
    <cellStyle name="Comma 36 2 2 2 5 2" xfId="21146" xr:uid="{0B5DF400-5734-4394-8763-9274A9F4403D}"/>
    <cellStyle name="Comma 36 2 2 2 6" xfId="10879" xr:uid="{457181BF-EF2F-49BE-9D9A-2C764836BBA8}"/>
    <cellStyle name="Comma 36 2 2 2 6 2" xfId="26289" xr:uid="{FB43077B-D539-4B4F-ABEE-5168427888E3}"/>
    <cellStyle name="Comma 36 2 2 2 7" xfId="16020" xr:uid="{236A971F-8C73-444B-AC61-DDE8D4F32DA4}"/>
    <cellStyle name="Comma 36 2 2 3" xfId="905" xr:uid="{BC690851-3D33-44B1-9DFB-A5603B39DC39}"/>
    <cellStyle name="Comma 36 2 2 3 2" xfId="2157" xr:uid="{402BCB12-C9D0-4B34-97ED-B115B8910469}"/>
    <cellStyle name="Comma 36 2 2 3 2 2" xfId="4725" xr:uid="{D91BA1D0-376E-4052-ADA9-5B9E5D7CF335}"/>
    <cellStyle name="Comma 36 2 2 3 2 2 2" xfId="9851" xr:uid="{9E2B164E-C112-46FF-A355-0D7BE02A23AC}"/>
    <cellStyle name="Comma 36 2 2 3 2 2 2 2" xfId="25261" xr:uid="{3E56D8CE-8B69-40F5-BD21-1650CECDE5C6}"/>
    <cellStyle name="Comma 36 2 2 3 2 2 3" xfId="14994" xr:uid="{F5A78DAC-718F-4424-A820-1348CDB50981}"/>
    <cellStyle name="Comma 36 2 2 3 2 2 3 2" xfId="30404" xr:uid="{A974863F-F15D-47FF-BBAA-554D856EEDB9}"/>
    <cellStyle name="Comma 36 2 2 3 2 2 4" xfId="20135" xr:uid="{B5480751-F719-40EB-9F98-5C1E5346F8FE}"/>
    <cellStyle name="Comma 36 2 2 3 2 3" xfId="7303" xr:uid="{02415AB0-5F31-4F04-8E70-1BF241BF7286}"/>
    <cellStyle name="Comma 36 2 2 3 2 3 2" xfId="22713" xr:uid="{5B2172F5-5E8C-46C5-925F-D9537CB596C6}"/>
    <cellStyle name="Comma 36 2 2 3 2 4" xfId="12446" xr:uid="{DD73DE80-E231-4D7F-9CCC-8BCE221AF023}"/>
    <cellStyle name="Comma 36 2 2 3 2 4 2" xfId="27856" xr:uid="{78A8776E-8CED-4C37-B23A-4ACC15514DC1}"/>
    <cellStyle name="Comma 36 2 2 3 2 5" xfId="17587" xr:uid="{7EA3B540-AC3F-440C-B68D-64579EBE801C}"/>
    <cellStyle name="Comma 36 2 2 3 3" xfId="3474" xr:uid="{26D62E11-8D1D-41EB-80D3-264578EF1FDC}"/>
    <cellStyle name="Comma 36 2 2 3 3 2" xfId="8600" xr:uid="{509BC397-D4D2-48BA-9270-2C63D2A09699}"/>
    <cellStyle name="Comma 36 2 2 3 3 2 2" xfId="24010" xr:uid="{E7FFB842-57D2-4EF4-91BB-984C0D1B4001}"/>
    <cellStyle name="Comma 36 2 2 3 3 3" xfId="13743" xr:uid="{D29C45D5-E202-4241-BBF7-1F8463CF2E66}"/>
    <cellStyle name="Comma 36 2 2 3 3 3 2" xfId="29153" xr:uid="{8DD3C8DD-B482-45BD-8D66-A0A63D759C90}"/>
    <cellStyle name="Comma 36 2 2 3 3 4" xfId="18884" xr:uid="{FBB8E9D4-4A39-4366-B602-18CFB21392CF}"/>
    <cellStyle name="Comma 36 2 2 3 4" xfId="6052" xr:uid="{4B812886-7009-43D3-8A10-5677B2279B59}"/>
    <cellStyle name="Comma 36 2 2 3 4 2" xfId="21462" xr:uid="{723CDBD5-CC4D-4B10-85A2-0F664D3840A8}"/>
    <cellStyle name="Comma 36 2 2 3 5" xfId="11195" xr:uid="{D405297D-B75E-4F2C-A4D7-40C4C047F59F}"/>
    <cellStyle name="Comma 36 2 2 3 5 2" xfId="26605" xr:uid="{9FD3150F-9622-4F06-8E93-2E539FF219F5}"/>
    <cellStyle name="Comma 36 2 2 3 6" xfId="16336" xr:uid="{1CD4F13C-5C89-4CD7-B857-E1CC4F735F37}"/>
    <cellStyle name="Comma 36 2 2 4" xfId="1546" xr:uid="{04802A88-4958-4751-A66C-EA0E2C3BBAE1}"/>
    <cellStyle name="Comma 36 2 2 4 2" xfId="4114" xr:uid="{B7804891-406A-430F-94FF-C56201F4F5BE}"/>
    <cellStyle name="Comma 36 2 2 4 2 2" xfId="9240" xr:uid="{A5AFBF1A-4E15-4A9A-95F2-231F95663DB5}"/>
    <cellStyle name="Comma 36 2 2 4 2 2 2" xfId="24650" xr:uid="{38A9ADCE-5169-4329-A996-721A6C549867}"/>
    <cellStyle name="Comma 36 2 2 4 2 3" xfId="14383" xr:uid="{F6B76BF8-46BD-4D57-AFA0-53D4956DC066}"/>
    <cellStyle name="Comma 36 2 2 4 2 3 2" xfId="29793" xr:uid="{B6F8197F-8407-4C93-A140-DE2DDE5A2FDF}"/>
    <cellStyle name="Comma 36 2 2 4 2 4" xfId="19524" xr:uid="{1B4C75FD-F03A-40D5-BEFB-7753AC977E13}"/>
    <cellStyle name="Comma 36 2 2 4 3" xfId="6692" xr:uid="{F2326053-A048-491D-B8F8-AE3932129F4C}"/>
    <cellStyle name="Comma 36 2 2 4 3 2" xfId="22102" xr:uid="{61EAEF02-B7DE-4EB4-AAF6-88F91B3767E3}"/>
    <cellStyle name="Comma 36 2 2 4 4" xfId="11835" xr:uid="{BD6DC339-DC6E-4AA6-9A23-2C0763E1280C}"/>
    <cellStyle name="Comma 36 2 2 4 4 2" xfId="27245" xr:uid="{CA9F5016-D824-4A01-A31F-9353510D304E}"/>
    <cellStyle name="Comma 36 2 2 4 5" xfId="16976" xr:uid="{7479DF7A-1541-49F0-92F8-197DE57D1AC9}"/>
    <cellStyle name="Comma 36 2 2 5" xfId="2863" xr:uid="{E90AC16B-9AA2-44F7-B869-4A52DA525385}"/>
    <cellStyle name="Comma 36 2 2 5 2" xfId="7989" xr:uid="{EB20A54F-91E0-4F73-BA13-91D852489D5B}"/>
    <cellStyle name="Comma 36 2 2 5 2 2" xfId="23399" xr:uid="{1F4EB01F-A4CB-4084-8FA5-129A0909A98D}"/>
    <cellStyle name="Comma 36 2 2 5 3" xfId="13132" xr:uid="{266573B2-D6DF-4031-8BE7-A1580AAADC6C}"/>
    <cellStyle name="Comma 36 2 2 5 3 2" xfId="28542" xr:uid="{22E3DD26-43E3-4955-BEB9-9F649BA82819}"/>
    <cellStyle name="Comma 36 2 2 5 4" xfId="18273" xr:uid="{040C5CE2-0A00-4C80-B915-7558C3410A1F}"/>
    <cellStyle name="Comma 36 2 2 6" xfId="5441" xr:uid="{1176E596-8783-45AD-B8DF-7B7ED3211564}"/>
    <cellStyle name="Comma 36 2 2 6 2" xfId="20851" xr:uid="{ADDD5847-AF01-4FA3-A3BF-8BF7EBB75903}"/>
    <cellStyle name="Comma 36 2 2 7" xfId="10584" xr:uid="{074310A2-955B-4116-879A-DE8611D2FC90}"/>
    <cellStyle name="Comma 36 2 2 7 2" xfId="25994" xr:uid="{44E0667F-03AE-45BE-A99A-63A863124008}"/>
    <cellStyle name="Comma 36 2 2 8" xfId="15725" xr:uid="{2A720AF6-10C2-4729-A0C9-23B1A8AEA129}"/>
    <cellStyle name="Comma 36 2 3" xfId="446" xr:uid="{597EFA3D-9C62-4260-877B-10C978CB12C7}"/>
    <cellStyle name="Comma 36 2 3 2" xfId="1058" xr:uid="{B2BD13DF-9E36-4CEE-9F38-4FB2DC7E8EEF}"/>
    <cellStyle name="Comma 36 2 3 2 2" xfId="2310" xr:uid="{E17C2A67-BCB5-48A9-A14C-A6EF176000EE}"/>
    <cellStyle name="Comma 36 2 3 2 2 2" xfId="4878" xr:uid="{E53629DB-FE07-4D6B-9C0D-E2CAC0B9A6C6}"/>
    <cellStyle name="Comma 36 2 3 2 2 2 2" xfId="10004" xr:uid="{12D304B5-1427-4C93-BE35-F5CFD4607191}"/>
    <cellStyle name="Comma 36 2 3 2 2 2 2 2" xfId="25414" xr:uid="{870DB00E-3395-4284-9755-72876927F607}"/>
    <cellStyle name="Comma 36 2 3 2 2 2 3" xfId="15147" xr:uid="{E057E7E0-A7FF-4B5C-A990-7B70FDB99C50}"/>
    <cellStyle name="Comma 36 2 3 2 2 2 3 2" xfId="30557" xr:uid="{B3560A1B-79F1-44F4-AC7C-EBA8EB136D51}"/>
    <cellStyle name="Comma 36 2 3 2 2 2 4" xfId="20288" xr:uid="{2B7B8871-3664-4021-B47F-F52B482BB924}"/>
    <cellStyle name="Comma 36 2 3 2 2 3" xfId="7456" xr:uid="{9631D326-9BC5-4E3A-80FB-433CA0D304A4}"/>
    <cellStyle name="Comma 36 2 3 2 2 3 2" xfId="22866" xr:uid="{5CC2DC9B-FFF5-4CE6-B2AB-6CA19A0549FA}"/>
    <cellStyle name="Comma 36 2 3 2 2 4" xfId="12599" xr:uid="{CB594587-1BB0-40D0-9931-C03E890896A6}"/>
    <cellStyle name="Comma 36 2 3 2 2 4 2" xfId="28009" xr:uid="{3A3282B5-2027-45A8-A1ED-2AF65E684E74}"/>
    <cellStyle name="Comma 36 2 3 2 2 5" xfId="17740" xr:uid="{08A43181-4F8D-4DFC-A7CF-0768F2DF4819}"/>
    <cellStyle name="Comma 36 2 3 2 3" xfId="3627" xr:uid="{D06419F3-9C15-4C26-B9EC-14FE279768C3}"/>
    <cellStyle name="Comma 36 2 3 2 3 2" xfId="8753" xr:uid="{9B256110-2578-4FB8-8451-E047CEBA514B}"/>
    <cellStyle name="Comma 36 2 3 2 3 2 2" xfId="24163" xr:uid="{B63B62BE-EE20-49BD-ABFB-4DC654401050}"/>
    <cellStyle name="Comma 36 2 3 2 3 3" xfId="13896" xr:uid="{52F0FE8A-39B4-4C6D-8062-A052309CA999}"/>
    <cellStyle name="Comma 36 2 3 2 3 3 2" xfId="29306" xr:uid="{B508DB6C-CD9C-45EB-AEF2-417F5F7A8309}"/>
    <cellStyle name="Comma 36 2 3 2 3 4" xfId="19037" xr:uid="{C97E0F00-E30E-45A4-B692-E64ABEE2F6E7}"/>
    <cellStyle name="Comma 36 2 3 2 4" xfId="6205" xr:uid="{0EB26DB3-4713-4F39-A1E4-9FB2A14991AD}"/>
    <cellStyle name="Comma 36 2 3 2 4 2" xfId="21615" xr:uid="{AA40B80E-FBCB-4E88-B778-03B984934709}"/>
    <cellStyle name="Comma 36 2 3 2 5" xfId="11348" xr:uid="{8843E6DE-3F00-4F51-A7C6-02A47248D16B}"/>
    <cellStyle name="Comma 36 2 3 2 5 2" xfId="26758" xr:uid="{9DB26940-83AB-481A-9366-F16854277F55}"/>
    <cellStyle name="Comma 36 2 3 2 6" xfId="16489" xr:uid="{72C650AC-D7F4-4AAC-AA42-FF253AB7ECA5}"/>
    <cellStyle name="Comma 36 2 3 3" xfId="1699" xr:uid="{50F26F50-AA80-4D56-A683-905E531BCC98}"/>
    <cellStyle name="Comma 36 2 3 3 2" xfId="4267" xr:uid="{3553214E-A9BA-4627-84ED-A6F2103987E4}"/>
    <cellStyle name="Comma 36 2 3 3 2 2" xfId="9393" xr:uid="{04109B70-3702-4574-B33B-79719698DA74}"/>
    <cellStyle name="Comma 36 2 3 3 2 2 2" xfId="24803" xr:uid="{3377355D-6C3B-42B8-9D93-588031F19BFF}"/>
    <cellStyle name="Comma 36 2 3 3 2 3" xfId="14536" xr:uid="{374DDFB4-8BBC-4000-8527-1A99D2AEF03A}"/>
    <cellStyle name="Comma 36 2 3 3 2 3 2" xfId="29946" xr:uid="{E6EF2C4D-2DDF-41DE-BFE3-8C38195AB31C}"/>
    <cellStyle name="Comma 36 2 3 3 2 4" xfId="19677" xr:uid="{CB69EBB9-6FC8-4415-A4B7-D94D8E484A22}"/>
    <cellStyle name="Comma 36 2 3 3 3" xfId="6845" xr:uid="{87F2F8AA-CD1D-4E4A-8DC9-82AEB5325AD6}"/>
    <cellStyle name="Comma 36 2 3 3 3 2" xfId="22255" xr:uid="{E0877F76-83B6-4BC4-A928-E7C5F14C27DF}"/>
    <cellStyle name="Comma 36 2 3 3 4" xfId="11988" xr:uid="{97E257D4-073A-4E87-B9C1-E95B884FD5EC}"/>
    <cellStyle name="Comma 36 2 3 3 4 2" xfId="27398" xr:uid="{09DDD98C-D612-46ED-9AED-B9A9D9235822}"/>
    <cellStyle name="Comma 36 2 3 3 5" xfId="17129" xr:uid="{1DB8D42A-FE6F-4341-AF79-A559F77B6383}"/>
    <cellStyle name="Comma 36 2 3 4" xfId="3016" xr:uid="{98857370-20FF-46A6-A47E-72F7958D717D}"/>
    <cellStyle name="Comma 36 2 3 4 2" xfId="8142" xr:uid="{FF8526F6-2B21-4198-9270-2C84DE4F52ED}"/>
    <cellStyle name="Comma 36 2 3 4 2 2" xfId="23552" xr:uid="{F420F8C6-E46E-4A16-9C90-F8BE9607450E}"/>
    <cellStyle name="Comma 36 2 3 4 3" xfId="13285" xr:uid="{7334E0F4-A495-435D-8E51-616962AFFECB}"/>
    <cellStyle name="Comma 36 2 3 4 3 2" xfId="28695" xr:uid="{2F55567A-968C-4930-9E53-4F94EB5B2A2E}"/>
    <cellStyle name="Comma 36 2 3 4 4" xfId="18426" xr:uid="{0E792CD9-8B84-4E29-8DDC-68D37DB61242}"/>
    <cellStyle name="Comma 36 2 3 5" xfId="5594" xr:uid="{58CF7DAE-E18A-414C-8CF0-3C4F9FE8B02B}"/>
    <cellStyle name="Comma 36 2 3 5 2" xfId="21004" xr:uid="{9FDBD525-8281-4EB8-B769-9B9F43E3D6F7}"/>
    <cellStyle name="Comma 36 2 3 6" xfId="10737" xr:uid="{63FFBF51-E3E1-4527-9D87-49245ECB5608}"/>
    <cellStyle name="Comma 36 2 3 6 2" xfId="26147" xr:uid="{E2E1229E-70E4-4F23-B139-36070CFAF4DF}"/>
    <cellStyle name="Comma 36 2 3 7" xfId="15878" xr:uid="{30EAB48B-A993-420A-8E43-81C5B5EFDBEE}"/>
    <cellStyle name="Comma 36 2 4" xfId="763" xr:uid="{8D8F72AC-5287-48E6-B1F5-5FBAA3C3586D}"/>
    <cellStyle name="Comma 36 2 4 2" xfId="2015" xr:uid="{04B4D9CF-2154-4493-B567-15C1795326E4}"/>
    <cellStyle name="Comma 36 2 4 2 2" xfId="4583" xr:uid="{3B445898-FDA4-4545-93AC-2BF1DD430595}"/>
    <cellStyle name="Comma 36 2 4 2 2 2" xfId="9709" xr:uid="{F06F1189-0057-47FB-A353-5BD66FC7E5BA}"/>
    <cellStyle name="Comma 36 2 4 2 2 2 2" xfId="25119" xr:uid="{AAEDF13A-3C25-4526-890F-1A942FE34141}"/>
    <cellStyle name="Comma 36 2 4 2 2 3" xfId="14852" xr:uid="{A7621ADB-42D3-4283-BD06-4B31E9FD345E}"/>
    <cellStyle name="Comma 36 2 4 2 2 3 2" xfId="30262" xr:uid="{521505E4-8D31-4207-8B4D-668371B181EA}"/>
    <cellStyle name="Comma 36 2 4 2 2 4" xfId="19993" xr:uid="{F63C776A-98FD-4BBA-8C25-59F2ECE7893B}"/>
    <cellStyle name="Comma 36 2 4 2 3" xfId="7161" xr:uid="{6B6434DC-F5C6-4776-A7D4-CAD0F8E1A5E9}"/>
    <cellStyle name="Comma 36 2 4 2 3 2" xfId="22571" xr:uid="{F7576C02-E57D-4181-A561-703512B7F665}"/>
    <cellStyle name="Comma 36 2 4 2 4" xfId="12304" xr:uid="{3D8134D9-3D4B-47CD-94AB-607801EA53B6}"/>
    <cellStyle name="Comma 36 2 4 2 4 2" xfId="27714" xr:uid="{585EBA27-2F6E-41DF-9949-76366B08BEB2}"/>
    <cellStyle name="Comma 36 2 4 2 5" xfId="17445" xr:uid="{5661A3CE-9AD3-4B9B-AA79-9FD0EB670670}"/>
    <cellStyle name="Comma 36 2 4 3" xfId="3332" xr:uid="{52C3A549-0E0D-4291-AA38-ED5D493C19E7}"/>
    <cellStyle name="Comma 36 2 4 3 2" xfId="8458" xr:uid="{AD99CC60-9286-4253-A65D-96E4890D2C12}"/>
    <cellStyle name="Comma 36 2 4 3 2 2" xfId="23868" xr:uid="{1CB4B660-7537-48AB-B586-77EDBF47AC48}"/>
    <cellStyle name="Comma 36 2 4 3 3" xfId="13601" xr:uid="{8CAAD417-BD6D-4522-83B8-F57A96695ECC}"/>
    <cellStyle name="Comma 36 2 4 3 3 2" xfId="29011" xr:uid="{60397FD5-17D7-4025-B10D-716BB5DC85D7}"/>
    <cellStyle name="Comma 36 2 4 3 4" xfId="18742" xr:uid="{C21C5675-9C57-40DC-A77A-ED172B575233}"/>
    <cellStyle name="Comma 36 2 4 4" xfId="5910" xr:uid="{CC95D2C7-6AE8-4357-B745-5304EA353B5C}"/>
    <cellStyle name="Comma 36 2 4 4 2" xfId="21320" xr:uid="{42C70724-ED58-4A3A-8120-B1210E3661F3}"/>
    <cellStyle name="Comma 36 2 4 5" xfId="11053" xr:uid="{0213B3FA-59FD-4C1F-8DD9-53211AF8E39C}"/>
    <cellStyle name="Comma 36 2 4 5 2" xfId="26463" xr:uid="{5448A6C3-E51E-4D5A-9808-8582494452A1}"/>
    <cellStyle name="Comma 36 2 4 6" xfId="16194" xr:uid="{A741F44E-9B88-4073-9DAB-6889D1823A15}"/>
    <cellStyle name="Comma 36 2 5" xfId="1404" xr:uid="{818DB3F1-56CC-421E-B00F-64F9F9C5831A}"/>
    <cellStyle name="Comma 36 2 5 2" xfId="3972" xr:uid="{79776061-5158-451B-8C1B-11C524808A3A}"/>
    <cellStyle name="Comma 36 2 5 2 2" xfId="9098" xr:uid="{1F860C1C-7660-4A7F-901F-BE3B36F2C7CF}"/>
    <cellStyle name="Comma 36 2 5 2 2 2" xfId="24508" xr:uid="{3F7D8734-3524-4637-A3D0-DEBCBE3D5EFB}"/>
    <cellStyle name="Comma 36 2 5 2 3" xfId="14241" xr:uid="{5836BD2F-1691-4A36-872A-0AB158E6C0FA}"/>
    <cellStyle name="Comma 36 2 5 2 3 2" xfId="29651" xr:uid="{1F9584BA-C0FA-4BBF-8985-7A120C150717}"/>
    <cellStyle name="Comma 36 2 5 2 4" xfId="19382" xr:uid="{5D1A357C-FD1A-4026-AEBC-A5B8893F9843}"/>
    <cellStyle name="Comma 36 2 5 3" xfId="6550" xr:uid="{DBEE435D-85FF-4105-BE23-83E47E35351E}"/>
    <cellStyle name="Comma 36 2 5 3 2" xfId="21960" xr:uid="{A97D7018-39E7-4B6E-82BF-E6842292093D}"/>
    <cellStyle name="Comma 36 2 5 4" xfId="11693" xr:uid="{4B0DB483-7969-4615-9B1D-6F80A7D957A9}"/>
    <cellStyle name="Comma 36 2 5 4 2" xfId="27103" xr:uid="{D3051945-6CA5-4EE7-AD18-497B4E540732}"/>
    <cellStyle name="Comma 36 2 5 5" xfId="16834" xr:uid="{F32BDE7B-A9B0-4C4B-9498-EF62E97C07EE}"/>
    <cellStyle name="Comma 36 2 6" xfId="2721" xr:uid="{F85F18BE-A64A-4DA3-9A19-6F9EE0BC1925}"/>
    <cellStyle name="Comma 36 2 6 2" xfId="7847" xr:uid="{418E8620-34D3-4081-9CAC-F0B103A0DAD4}"/>
    <cellStyle name="Comma 36 2 6 2 2" xfId="23257" xr:uid="{FF415A86-322F-4271-9A68-309E9811FF17}"/>
    <cellStyle name="Comma 36 2 6 3" xfId="12990" xr:uid="{6256FF03-50C8-43DE-A822-4B212B240186}"/>
    <cellStyle name="Comma 36 2 6 3 2" xfId="28400" xr:uid="{EB8C1998-B6B3-4D70-80A3-1913FEFECAA3}"/>
    <cellStyle name="Comma 36 2 6 4" xfId="18131" xr:uid="{89A3184F-62FA-4A0B-BE09-F603910203DE}"/>
    <cellStyle name="Comma 36 2 7" xfId="5299" xr:uid="{29BC9AB5-01D4-4425-8317-666596F54492}"/>
    <cellStyle name="Comma 36 2 7 2" xfId="20709" xr:uid="{9CECC032-3AE2-4EBD-ABED-37A91F993748}"/>
    <cellStyle name="Comma 36 2 8" xfId="10442" xr:uid="{0FED580E-77F1-4CDA-8763-7642BBB646C1}"/>
    <cellStyle name="Comma 36 2 8 2" xfId="25852" xr:uid="{F8E37967-F210-4E6F-86F8-301767AA84A0}"/>
    <cellStyle name="Comma 36 2 9" xfId="15583" xr:uid="{1C588227-16B7-47CC-B276-DFEFF07A8ACE}"/>
    <cellStyle name="Comma 36 3" xfId="219" xr:uid="{71B901C5-0E10-4721-BE98-AC781BC23588}"/>
    <cellStyle name="Comma 36 3 2" xfId="516" xr:uid="{68ABE594-BA2D-445B-B88F-46B13B89FAB8}"/>
    <cellStyle name="Comma 36 3 2 2" xfId="1128" xr:uid="{1EBA7E5E-9B92-47B8-A126-9915935CF6D6}"/>
    <cellStyle name="Comma 36 3 2 2 2" xfId="2380" xr:uid="{78B363B9-0310-4C16-8596-ED1F86E5503D}"/>
    <cellStyle name="Comma 36 3 2 2 2 2" xfId="4948" xr:uid="{4E3B1C50-9499-40C6-894E-8F6DFE71A270}"/>
    <cellStyle name="Comma 36 3 2 2 2 2 2" xfId="10074" xr:uid="{3D9042FF-1CFA-4A08-95B7-EC05398EE6BF}"/>
    <cellStyle name="Comma 36 3 2 2 2 2 2 2" xfId="25484" xr:uid="{219FD91C-C8AE-4520-99DE-4D77A7956BCE}"/>
    <cellStyle name="Comma 36 3 2 2 2 2 3" xfId="15217" xr:uid="{77D10E0D-43F1-4970-B273-DD4D5F193907}"/>
    <cellStyle name="Comma 36 3 2 2 2 2 3 2" xfId="30627" xr:uid="{D33B2470-039A-415E-9A5F-489B67FC12E4}"/>
    <cellStyle name="Comma 36 3 2 2 2 2 4" xfId="20358" xr:uid="{50985AA9-852F-4176-BD93-7A3D6407A161}"/>
    <cellStyle name="Comma 36 3 2 2 2 3" xfId="7526" xr:uid="{C22EF8BF-12D4-4060-A6AE-13C501542795}"/>
    <cellStyle name="Comma 36 3 2 2 2 3 2" xfId="22936" xr:uid="{D594B8E3-07D0-4D12-90E2-E4E593E1BA51}"/>
    <cellStyle name="Comma 36 3 2 2 2 4" xfId="12669" xr:uid="{273CFB90-4109-45DE-971A-919FAF8634FB}"/>
    <cellStyle name="Comma 36 3 2 2 2 4 2" xfId="28079" xr:uid="{94907780-ED07-40D5-9A5F-8991D504DF08}"/>
    <cellStyle name="Comma 36 3 2 2 2 5" xfId="17810" xr:uid="{ACD95E71-3EAC-4F42-9BE5-7C37F8160207}"/>
    <cellStyle name="Comma 36 3 2 2 3" xfId="3697" xr:uid="{ACE9CACC-D708-42EA-851F-DD0402B445C6}"/>
    <cellStyle name="Comma 36 3 2 2 3 2" xfId="8823" xr:uid="{99F17B26-6BE2-49E2-9D22-94D3B349ED4B}"/>
    <cellStyle name="Comma 36 3 2 2 3 2 2" xfId="24233" xr:uid="{377F2A6E-74F0-490F-9537-D91525A6C4AE}"/>
    <cellStyle name="Comma 36 3 2 2 3 3" xfId="13966" xr:uid="{5F4522ED-C043-43F1-91E8-12F49051ED96}"/>
    <cellStyle name="Comma 36 3 2 2 3 3 2" xfId="29376" xr:uid="{905F5070-35CE-43FD-840F-14E3AEEE6AC6}"/>
    <cellStyle name="Comma 36 3 2 2 3 4" xfId="19107" xr:uid="{CAAB5D54-0E3E-4B01-934D-E1174D2971EB}"/>
    <cellStyle name="Comma 36 3 2 2 4" xfId="6275" xr:uid="{C43F1352-77F8-40F3-98D8-E1D6410ACD3D}"/>
    <cellStyle name="Comma 36 3 2 2 4 2" xfId="21685" xr:uid="{D5C740CA-4732-41DC-A48E-3E04D6F2C6C4}"/>
    <cellStyle name="Comma 36 3 2 2 5" xfId="11418" xr:uid="{7FF01D94-43AF-481E-BB81-34CDD5A9B1AC}"/>
    <cellStyle name="Comma 36 3 2 2 5 2" xfId="26828" xr:uid="{577629FA-A587-40BE-93D9-BF9337B8732D}"/>
    <cellStyle name="Comma 36 3 2 2 6" xfId="16559" xr:uid="{7D00B8E4-6F48-4DC3-A322-0A34808A8918}"/>
    <cellStyle name="Comma 36 3 2 3" xfId="1769" xr:uid="{6BC99B97-A570-4599-B8E4-9B7F3AFEFF47}"/>
    <cellStyle name="Comma 36 3 2 3 2" xfId="4337" xr:uid="{4719C607-87F2-4E8A-BA79-7EB559EFBE9D}"/>
    <cellStyle name="Comma 36 3 2 3 2 2" xfId="9463" xr:uid="{9147DB95-5F84-421D-BFEF-957A5C4741CD}"/>
    <cellStyle name="Comma 36 3 2 3 2 2 2" xfId="24873" xr:uid="{E8BEF1C7-BBAB-4B31-9FAF-563BC2A86F5E}"/>
    <cellStyle name="Comma 36 3 2 3 2 3" xfId="14606" xr:uid="{6E84DB00-0704-455B-B7E1-D34902BFCE60}"/>
    <cellStyle name="Comma 36 3 2 3 2 3 2" xfId="30016" xr:uid="{78C56781-5316-4E8E-BE96-50632FE98A04}"/>
    <cellStyle name="Comma 36 3 2 3 2 4" xfId="19747" xr:uid="{BF4B5C4F-54E2-49AB-9DB9-F67BB16B456F}"/>
    <cellStyle name="Comma 36 3 2 3 3" xfId="6915" xr:uid="{90EA3ADF-701C-4192-9339-EF45357BD76A}"/>
    <cellStyle name="Comma 36 3 2 3 3 2" xfId="22325" xr:uid="{39615FC6-9D5E-4045-8228-4D0F7DF2CB3C}"/>
    <cellStyle name="Comma 36 3 2 3 4" xfId="12058" xr:uid="{BE141F2B-B5BA-48A3-8EBC-9C145DAB0DFE}"/>
    <cellStyle name="Comma 36 3 2 3 4 2" xfId="27468" xr:uid="{FB58B75C-96C1-404D-A5C3-477D08700A0A}"/>
    <cellStyle name="Comma 36 3 2 3 5" xfId="17199" xr:uid="{7704D53B-9EF8-4123-8E61-07A0206C1796}"/>
    <cellStyle name="Comma 36 3 2 4" xfId="3086" xr:uid="{D7BA3729-A72D-47FB-A863-224B60F1FEE2}"/>
    <cellStyle name="Comma 36 3 2 4 2" xfId="8212" xr:uid="{54AD3DBD-6330-4F83-AAA5-7F65B64FECEC}"/>
    <cellStyle name="Comma 36 3 2 4 2 2" xfId="23622" xr:uid="{42F2B521-C216-4375-80D4-1A42410AD656}"/>
    <cellStyle name="Comma 36 3 2 4 3" xfId="13355" xr:uid="{0D0DBC2E-33E9-4704-B94F-9B28EF6D0F9C}"/>
    <cellStyle name="Comma 36 3 2 4 3 2" xfId="28765" xr:uid="{6C0DB2F7-D391-4C56-9829-6F41D77F8B18}"/>
    <cellStyle name="Comma 36 3 2 4 4" xfId="18496" xr:uid="{8B87E943-6BF9-401D-AF6F-0C3B60BAE665}"/>
    <cellStyle name="Comma 36 3 2 5" xfId="5664" xr:uid="{6AE8910A-9EDF-4BE1-B8B4-F98CEEAEBB06}"/>
    <cellStyle name="Comma 36 3 2 5 2" xfId="21074" xr:uid="{3644A931-C6D6-4C85-AAF2-6990105BABC5}"/>
    <cellStyle name="Comma 36 3 2 6" xfId="10807" xr:uid="{DA36003B-06F5-4180-8713-016EA76B8798}"/>
    <cellStyle name="Comma 36 3 2 6 2" xfId="26217" xr:uid="{985FBD9E-2C4B-4D9C-90D3-31A2B85A3F31}"/>
    <cellStyle name="Comma 36 3 2 7" xfId="15948" xr:uid="{A2A8EF75-B413-411F-A613-3464E9D7DFCD}"/>
    <cellStyle name="Comma 36 3 3" xfId="833" xr:uid="{6A7973D9-210E-4634-982E-2091FC150863}"/>
    <cellStyle name="Comma 36 3 3 2" xfId="2085" xr:uid="{D1EACCF4-873F-42DF-899F-9ADE051435E5}"/>
    <cellStyle name="Comma 36 3 3 2 2" xfId="4653" xr:uid="{40AB709F-5EB8-4978-A30E-790241FD2934}"/>
    <cellStyle name="Comma 36 3 3 2 2 2" xfId="9779" xr:uid="{47749128-E35E-4C7E-BC56-911A92104121}"/>
    <cellStyle name="Comma 36 3 3 2 2 2 2" xfId="25189" xr:uid="{0941DB26-A384-415D-8333-D1DDC21E79B8}"/>
    <cellStyle name="Comma 36 3 3 2 2 3" xfId="14922" xr:uid="{21A8FDFE-AEEC-45E3-B99C-912A15A41227}"/>
    <cellStyle name="Comma 36 3 3 2 2 3 2" xfId="30332" xr:uid="{7073C8C5-BC0E-465D-AF05-D9B84A3BF513}"/>
    <cellStyle name="Comma 36 3 3 2 2 4" xfId="20063" xr:uid="{B7754B2E-2327-421F-BDD8-25569B7291CB}"/>
    <cellStyle name="Comma 36 3 3 2 3" xfId="7231" xr:uid="{DFA7717E-67C1-4DBE-A567-99FD88478028}"/>
    <cellStyle name="Comma 36 3 3 2 3 2" xfId="22641" xr:uid="{6F5C9D1A-25A0-4FD4-95E9-A82426F1CC36}"/>
    <cellStyle name="Comma 36 3 3 2 4" xfId="12374" xr:uid="{3B723899-1548-4957-9645-EB8AE55CD2B4}"/>
    <cellStyle name="Comma 36 3 3 2 4 2" xfId="27784" xr:uid="{736E7DBD-C05E-4461-B077-E26B64B05AE9}"/>
    <cellStyle name="Comma 36 3 3 2 5" xfId="17515" xr:uid="{7146BC31-1BD6-4E1A-80A5-777D2EA1A3E6}"/>
    <cellStyle name="Comma 36 3 3 3" xfId="3402" xr:uid="{A9F74F79-5A40-46B6-82C3-97A70444A15A}"/>
    <cellStyle name="Comma 36 3 3 3 2" xfId="8528" xr:uid="{D6BD0AFE-42EC-4161-9A73-E0B94A036568}"/>
    <cellStyle name="Comma 36 3 3 3 2 2" xfId="23938" xr:uid="{7D20E45B-0D40-41C8-A636-415C1F31F2BE}"/>
    <cellStyle name="Comma 36 3 3 3 3" xfId="13671" xr:uid="{2EE1720C-687D-482F-8F00-1EC106E469DD}"/>
    <cellStyle name="Comma 36 3 3 3 3 2" xfId="29081" xr:uid="{F2ADF91A-1FED-4C22-9033-50B950F730B9}"/>
    <cellStyle name="Comma 36 3 3 3 4" xfId="18812" xr:uid="{92165BC7-E1D9-4731-B2CC-6BA59DA411DA}"/>
    <cellStyle name="Comma 36 3 3 4" xfId="5980" xr:uid="{52D3DD15-58C1-4391-AC5A-6F8483F87009}"/>
    <cellStyle name="Comma 36 3 3 4 2" xfId="21390" xr:uid="{B7801E0B-B471-4469-8144-3FB7D8305D37}"/>
    <cellStyle name="Comma 36 3 3 5" xfId="11123" xr:uid="{045E9065-5DC1-4DD3-A2A6-67F03D5F43B0}"/>
    <cellStyle name="Comma 36 3 3 5 2" xfId="26533" xr:uid="{A3C6C50F-5E36-45DD-B4A8-B3BECEBB0F66}"/>
    <cellStyle name="Comma 36 3 3 6" xfId="16264" xr:uid="{D06B46E2-56BA-48DC-927A-E83A01B639B1}"/>
    <cellStyle name="Comma 36 3 4" xfId="1474" xr:uid="{0F2B4FD4-6DFE-496F-B487-95A8074CEB8F}"/>
    <cellStyle name="Comma 36 3 4 2" xfId="4042" xr:uid="{FE6852E3-BEE6-42E0-817F-6D41C5FF7B0B}"/>
    <cellStyle name="Comma 36 3 4 2 2" xfId="9168" xr:uid="{6C5CD50D-3FAE-4FFC-9455-95205D15EF6F}"/>
    <cellStyle name="Comma 36 3 4 2 2 2" xfId="24578" xr:uid="{E8071638-13B0-44F1-B3E6-E52900320D5C}"/>
    <cellStyle name="Comma 36 3 4 2 3" xfId="14311" xr:uid="{A5783796-9F64-4E66-ADB3-929FCCF35DC4}"/>
    <cellStyle name="Comma 36 3 4 2 3 2" xfId="29721" xr:uid="{0BDCD1BB-50CA-4337-9634-D3396BDC38F8}"/>
    <cellStyle name="Comma 36 3 4 2 4" xfId="19452" xr:uid="{A6BC95E5-C198-4303-B0E4-B7B831828047}"/>
    <cellStyle name="Comma 36 3 4 3" xfId="6620" xr:uid="{713C6628-ABAC-4F50-9BA8-42E4CD2B38BD}"/>
    <cellStyle name="Comma 36 3 4 3 2" xfId="22030" xr:uid="{3AC03616-23D0-4E7E-9B7C-09416E5D4B98}"/>
    <cellStyle name="Comma 36 3 4 4" xfId="11763" xr:uid="{3067964C-DA43-4FA1-BAA0-E237EE5996D4}"/>
    <cellStyle name="Comma 36 3 4 4 2" xfId="27173" xr:uid="{D5D1E589-9A36-4812-A24A-C135AE458C2F}"/>
    <cellStyle name="Comma 36 3 4 5" xfId="16904" xr:uid="{89061AA7-FF1F-4FC9-8CEF-850AD6FBA63F}"/>
    <cellStyle name="Comma 36 3 5" xfId="2791" xr:uid="{794D621D-5FF9-4D0D-9755-BB2D3532ED4A}"/>
    <cellStyle name="Comma 36 3 5 2" xfId="7917" xr:uid="{A49868D7-F30E-4FF6-BAD8-10D2B2436D09}"/>
    <cellStyle name="Comma 36 3 5 2 2" xfId="23327" xr:uid="{4B53A835-586E-4464-A60B-D5B63C6E8A9F}"/>
    <cellStyle name="Comma 36 3 5 3" xfId="13060" xr:uid="{AB9479E8-CF03-4687-A948-EFAC3BED51C5}"/>
    <cellStyle name="Comma 36 3 5 3 2" xfId="28470" xr:uid="{67E9AEEE-C3EF-4D19-81F7-FE0463E519AB}"/>
    <cellStyle name="Comma 36 3 5 4" xfId="18201" xr:uid="{98FC0D16-23B6-4EBD-984F-80DD5E03FACF}"/>
    <cellStyle name="Comma 36 3 6" xfId="5369" xr:uid="{979A4A24-4DF4-4088-B28A-5D6C010748C1}"/>
    <cellStyle name="Comma 36 3 6 2" xfId="20779" xr:uid="{79485A06-695B-4549-A312-DC5AF1732DC6}"/>
    <cellStyle name="Comma 36 3 7" xfId="10512" xr:uid="{A6BB486A-C50B-463E-93F9-FF9694508886}"/>
    <cellStyle name="Comma 36 3 7 2" xfId="25922" xr:uid="{2163E7FD-30B8-42F9-9568-FF9D570AFDAF}"/>
    <cellStyle name="Comma 36 3 8" xfId="15653" xr:uid="{6CCC7622-BBED-4BA3-B3C9-4C4CB0465DBA}"/>
    <cellStyle name="Comma 36 4" xfId="374" xr:uid="{0029A629-00DC-46FE-BF43-000162DB8D58}"/>
    <cellStyle name="Comma 36 4 2" xfId="986" xr:uid="{97D7CC12-E295-40F2-93F3-6ED610133211}"/>
    <cellStyle name="Comma 36 4 2 2" xfId="2238" xr:uid="{478261E5-B2C4-4558-9403-A1FAA1146804}"/>
    <cellStyle name="Comma 36 4 2 2 2" xfId="4806" xr:uid="{E592D0CD-8F5D-4945-80B9-CBAFAE741658}"/>
    <cellStyle name="Comma 36 4 2 2 2 2" xfId="9932" xr:uid="{A2205C59-A0AA-477C-ACA4-F53B4F0F3345}"/>
    <cellStyle name="Comma 36 4 2 2 2 2 2" xfId="25342" xr:uid="{C6BC4B00-79FC-454A-8DAD-B4B00A903738}"/>
    <cellStyle name="Comma 36 4 2 2 2 3" xfId="15075" xr:uid="{62C063B5-DD3E-47B1-A396-F016BB3EA852}"/>
    <cellStyle name="Comma 36 4 2 2 2 3 2" xfId="30485" xr:uid="{BBA37B33-A6E5-48AA-B6B7-14345C84C331}"/>
    <cellStyle name="Comma 36 4 2 2 2 4" xfId="20216" xr:uid="{98AA8BCE-87A3-456B-A79C-E511C5D292F3}"/>
    <cellStyle name="Comma 36 4 2 2 3" xfId="7384" xr:uid="{22630A21-B9D5-40D9-A036-04D6897364C4}"/>
    <cellStyle name="Comma 36 4 2 2 3 2" xfId="22794" xr:uid="{50382FA8-D7AC-4DEE-859E-608E6CB900CC}"/>
    <cellStyle name="Comma 36 4 2 2 4" xfId="12527" xr:uid="{84FB6E80-7201-44F9-AB24-31BDC79D930E}"/>
    <cellStyle name="Comma 36 4 2 2 4 2" xfId="27937" xr:uid="{DF8975BC-F98E-48EE-A82D-D46A7CF88DB6}"/>
    <cellStyle name="Comma 36 4 2 2 5" xfId="17668" xr:uid="{E04423BF-BB6E-4055-895A-F85273D25ACA}"/>
    <cellStyle name="Comma 36 4 2 3" xfId="3555" xr:uid="{CDF52E55-321C-48B2-B94D-1F85ABA41BC4}"/>
    <cellStyle name="Comma 36 4 2 3 2" xfId="8681" xr:uid="{CB181F7D-C04E-461C-B799-7AA146D1C7AD}"/>
    <cellStyle name="Comma 36 4 2 3 2 2" xfId="24091" xr:uid="{BD34E7B8-AD9D-4AA2-B47E-14C55980C1C8}"/>
    <cellStyle name="Comma 36 4 2 3 3" xfId="13824" xr:uid="{7B81237C-32E8-4765-BFA8-8D53D9F19DEB}"/>
    <cellStyle name="Comma 36 4 2 3 3 2" xfId="29234" xr:uid="{C2E0F791-2B79-4360-BF9D-99C55EBB9C94}"/>
    <cellStyle name="Comma 36 4 2 3 4" xfId="18965" xr:uid="{D86B0322-F79E-49F6-8D0D-6C364F9EF555}"/>
    <cellStyle name="Comma 36 4 2 4" xfId="6133" xr:uid="{03346958-3757-4CC4-8A69-7B10696D86A7}"/>
    <cellStyle name="Comma 36 4 2 4 2" xfId="21543" xr:uid="{03FBD4ED-3236-4830-9238-E22CB9E2FE03}"/>
    <cellStyle name="Comma 36 4 2 5" xfId="11276" xr:uid="{7D613F53-2B39-4F2D-82B6-D0C115C7099C}"/>
    <cellStyle name="Comma 36 4 2 5 2" xfId="26686" xr:uid="{B6E2AF4E-604F-4353-80BB-6034D12A06E1}"/>
    <cellStyle name="Comma 36 4 2 6" xfId="16417" xr:uid="{DDA5EB5F-9771-4D24-9A6F-7E17329BFAAF}"/>
    <cellStyle name="Comma 36 4 3" xfId="1627" xr:uid="{774B4967-B647-4986-95DE-93C7CAD3A158}"/>
    <cellStyle name="Comma 36 4 3 2" xfId="4195" xr:uid="{91CD765C-FD09-457C-93F2-F812656EF01A}"/>
    <cellStyle name="Comma 36 4 3 2 2" xfId="9321" xr:uid="{13794AB0-76A6-4DB0-8B09-B40DA83BB3B2}"/>
    <cellStyle name="Comma 36 4 3 2 2 2" xfId="24731" xr:uid="{E1F8E246-1A36-4357-A30E-52FFD8561E22}"/>
    <cellStyle name="Comma 36 4 3 2 3" xfId="14464" xr:uid="{A2E4DFD7-41DC-4D27-AE58-786E3A62DAF8}"/>
    <cellStyle name="Comma 36 4 3 2 3 2" xfId="29874" xr:uid="{98ACBD55-1D68-4C74-A64C-0C099A468185}"/>
    <cellStyle name="Comma 36 4 3 2 4" xfId="19605" xr:uid="{F584B003-B2D6-4085-A41C-F7862F8BD360}"/>
    <cellStyle name="Comma 36 4 3 3" xfId="6773" xr:uid="{D19C1592-A57D-44F1-9AE9-87B0C2E84679}"/>
    <cellStyle name="Comma 36 4 3 3 2" xfId="22183" xr:uid="{6E78E724-EBEC-4D34-9D26-6557DA3D001A}"/>
    <cellStyle name="Comma 36 4 3 4" xfId="11916" xr:uid="{8B04FC13-363C-4B71-B443-97FB03782C7B}"/>
    <cellStyle name="Comma 36 4 3 4 2" xfId="27326" xr:uid="{D4CDDA99-03C6-4E55-9F23-6E7FE3BC8C05}"/>
    <cellStyle name="Comma 36 4 3 5" xfId="17057" xr:uid="{6A527F12-DC89-4A81-A3A3-0CA8F489E78E}"/>
    <cellStyle name="Comma 36 4 4" xfId="2944" xr:uid="{E96CE620-3F63-4B7B-A250-EB65972C2183}"/>
    <cellStyle name="Comma 36 4 4 2" xfId="8070" xr:uid="{D3C5DCD5-8F8B-4B60-875B-B2E5600D01CC}"/>
    <cellStyle name="Comma 36 4 4 2 2" xfId="23480" xr:uid="{35CB452F-79CF-4E7C-B562-5A5F2E1284D2}"/>
    <cellStyle name="Comma 36 4 4 3" xfId="13213" xr:uid="{3D5C3687-0DAA-48B4-BDED-F7C9A1108405}"/>
    <cellStyle name="Comma 36 4 4 3 2" xfId="28623" xr:uid="{36B63281-0B0D-4E89-8E89-FA81FBB71897}"/>
    <cellStyle name="Comma 36 4 4 4" xfId="18354" xr:uid="{2C6A437A-3DD3-434B-8B89-A84257315302}"/>
    <cellStyle name="Comma 36 4 5" xfId="5522" xr:uid="{26933B7D-4A4D-40C4-9606-AF56A077260D}"/>
    <cellStyle name="Comma 36 4 5 2" xfId="20932" xr:uid="{B9632607-A20A-4DB9-817C-A9C0912FC14B}"/>
    <cellStyle name="Comma 36 4 6" xfId="10665" xr:uid="{B03AD49A-F3E0-4EA0-8985-188CC5C6B717}"/>
    <cellStyle name="Comma 36 4 6 2" xfId="26075" xr:uid="{60B84903-464C-4D2D-BC51-FD040384BA8E}"/>
    <cellStyle name="Comma 36 4 7" xfId="15806" xr:uid="{E53D7068-1263-4B14-B227-DABA6E16AA65}"/>
    <cellStyle name="Comma 36 5" xfId="691" xr:uid="{10EFA5CA-51B7-4FDC-99E0-08343B27ECEE}"/>
    <cellStyle name="Comma 36 5 2" xfId="1943" xr:uid="{67C0DD33-D827-4AB8-94DC-CB42E0BB42A3}"/>
    <cellStyle name="Comma 36 5 2 2" xfId="4511" xr:uid="{D3081BB5-4295-4A46-B6F7-FBF3A8938E16}"/>
    <cellStyle name="Comma 36 5 2 2 2" xfId="9637" xr:uid="{02FDDFA5-7116-43D1-961A-29DDA1571E98}"/>
    <cellStyle name="Comma 36 5 2 2 2 2" xfId="25047" xr:uid="{B22B5BF5-0DE8-496C-B21D-FED1A1E66DC5}"/>
    <cellStyle name="Comma 36 5 2 2 3" xfId="14780" xr:uid="{0231129B-6FB1-4E25-BD05-F2F5CB6CDCE8}"/>
    <cellStyle name="Comma 36 5 2 2 3 2" xfId="30190" xr:uid="{11E59A38-7E7B-484C-A45F-A293ED39650C}"/>
    <cellStyle name="Comma 36 5 2 2 4" xfId="19921" xr:uid="{480594AF-8C9B-408B-A384-25B8658D767B}"/>
    <cellStyle name="Comma 36 5 2 3" xfId="7089" xr:uid="{21381A6E-2A9B-430E-83AC-34D832D16422}"/>
    <cellStyle name="Comma 36 5 2 3 2" xfId="22499" xr:uid="{FC833AFC-E43A-410D-A6E0-9CAF7EDB7F12}"/>
    <cellStyle name="Comma 36 5 2 4" xfId="12232" xr:uid="{0D5735B6-0BC3-4503-B153-A74899BD73C8}"/>
    <cellStyle name="Comma 36 5 2 4 2" xfId="27642" xr:uid="{33B17D51-4551-47C3-BC4B-8E53A4356537}"/>
    <cellStyle name="Comma 36 5 2 5" xfId="17373" xr:uid="{E8624A1B-B957-4253-954D-E0C7A78BBB6F}"/>
    <cellStyle name="Comma 36 5 3" xfId="3260" xr:uid="{1B8AEC59-EBE7-4DEC-9264-701A5A2896F4}"/>
    <cellStyle name="Comma 36 5 3 2" xfId="8386" xr:uid="{08E64EAA-BF01-41B3-87DF-07FF1D2FD293}"/>
    <cellStyle name="Comma 36 5 3 2 2" xfId="23796" xr:uid="{E8E0CB57-EAB1-4716-BB53-B07F1FCC079C}"/>
    <cellStyle name="Comma 36 5 3 3" xfId="13529" xr:uid="{9F733540-F846-4934-A6FB-D50E67BF7856}"/>
    <cellStyle name="Comma 36 5 3 3 2" xfId="28939" xr:uid="{E3EFD0F2-A36A-439E-AE74-8140A9B80291}"/>
    <cellStyle name="Comma 36 5 3 4" xfId="18670" xr:uid="{D6BC0665-3EC7-4CEE-90DC-A83ADD5B7F12}"/>
    <cellStyle name="Comma 36 5 4" xfId="5838" xr:uid="{30D5EF46-6232-411E-8D5F-F1857B2C3464}"/>
    <cellStyle name="Comma 36 5 4 2" xfId="21248" xr:uid="{5B9D5C1B-0B16-4215-9ACB-42AF076AE03F}"/>
    <cellStyle name="Comma 36 5 5" xfId="10981" xr:uid="{49E767E3-FCFA-4758-856F-04048F3144E1}"/>
    <cellStyle name="Comma 36 5 5 2" xfId="26391" xr:uid="{1BC3D9E5-77A9-4109-A0F6-7A4682263303}"/>
    <cellStyle name="Comma 36 5 6" xfId="16122" xr:uid="{7078DB35-C68C-4F15-BD34-8DB0CB1ACC7F}"/>
    <cellStyle name="Comma 36 6" xfId="1332" xr:uid="{EED1D8D4-77EC-49D0-9BA6-A8424BD61D06}"/>
    <cellStyle name="Comma 36 6 2" xfId="3900" xr:uid="{67C3A87F-FEA9-4E12-A47F-E67F92751DAC}"/>
    <cellStyle name="Comma 36 6 2 2" xfId="9026" xr:uid="{395D087D-1D19-4B2D-9B64-4D099CD89939}"/>
    <cellStyle name="Comma 36 6 2 2 2" xfId="24436" xr:uid="{F222B35A-9753-4032-901A-345FAD1CD773}"/>
    <cellStyle name="Comma 36 6 2 3" xfId="14169" xr:uid="{6E5604AA-7ECA-42AC-99CA-B73D7020568D}"/>
    <cellStyle name="Comma 36 6 2 3 2" xfId="29579" xr:uid="{FEE3722C-E268-484D-B6E0-2150FA3C87EC}"/>
    <cellStyle name="Comma 36 6 2 4" xfId="19310" xr:uid="{62C5C567-89E4-40E4-8257-E76AF44A5103}"/>
    <cellStyle name="Comma 36 6 3" xfId="6478" xr:uid="{FF1346D1-5B72-4E2B-8A2B-3F9FC6E6A900}"/>
    <cellStyle name="Comma 36 6 3 2" xfId="21888" xr:uid="{1CDE0DA3-9E04-488D-8AC2-CDD5764006FC}"/>
    <cellStyle name="Comma 36 6 4" xfId="11621" xr:uid="{082EE83F-0B2A-443B-9D24-0A3BF9387E66}"/>
    <cellStyle name="Comma 36 6 4 2" xfId="27031" xr:uid="{04A4DCF5-915E-4A30-AFDD-D2906D1CEEDA}"/>
    <cellStyle name="Comma 36 6 5" xfId="16762" xr:uid="{A9922EF1-BDA6-418B-920E-6936EFA95E18}"/>
    <cellStyle name="Comma 36 7" xfId="2650" xr:uid="{78DFD3B0-1C41-4203-97EB-6956EA2169BE}"/>
    <cellStyle name="Comma 36 7 2" xfId="7776" xr:uid="{5ECDBC4B-23F0-4FA4-A044-DE761937AA00}"/>
    <cellStyle name="Comma 36 7 2 2" xfId="23186" xr:uid="{834B758F-7329-4608-9D81-423CA15C5430}"/>
    <cellStyle name="Comma 36 7 3" xfId="12919" xr:uid="{DA1CB5E4-11D3-4B5C-BE26-3A5A34D024C5}"/>
    <cellStyle name="Comma 36 7 3 2" xfId="28329" xr:uid="{2E398698-B542-4FD3-AD71-96B281DE7E30}"/>
    <cellStyle name="Comma 36 7 4" xfId="18060" xr:uid="{478F6A05-D09F-4F21-B8A8-975DA341558E}"/>
    <cellStyle name="Comma 36 8" xfId="5228" xr:uid="{9B36407C-6374-42F0-AB4F-94ACD596430C}"/>
    <cellStyle name="Comma 36 8 2" xfId="20638" xr:uid="{DFF54C3D-11A2-49DD-904D-7056A04C6CCB}"/>
    <cellStyle name="Comma 36 9" xfId="10371" xr:uid="{0B74EA1D-B408-45FA-BC73-70E7AAF18D62}"/>
    <cellStyle name="Comma 36 9 2" xfId="25781" xr:uid="{F55833C6-F39A-4A3F-B28B-DA931F2909D5}"/>
    <cellStyle name="Comma 37" xfId="68" xr:uid="{4BFEDA01-3F5A-42A3-88F1-DBCF3BDD88E7}"/>
    <cellStyle name="Comma 37 10" xfId="15510" xr:uid="{BBCF8B6A-B0E5-4EDC-B123-C1744E54A5C1}"/>
    <cellStyle name="Comma 37 2" xfId="147" xr:uid="{1897150E-2D72-426B-BF1C-7879E77AC36A}"/>
    <cellStyle name="Comma 37 2 2" xfId="290" xr:uid="{66D0B590-D0B7-4B03-8F01-4F2066DDB9CD}"/>
    <cellStyle name="Comma 37 2 2 2" xfId="586" xr:uid="{EE89B14B-DEDB-40CE-B7AE-E1C01B08B90B}"/>
    <cellStyle name="Comma 37 2 2 2 2" xfId="1198" xr:uid="{CD30B12A-0342-4780-A37A-55368F2BF7EC}"/>
    <cellStyle name="Comma 37 2 2 2 2 2" xfId="2450" xr:uid="{4A55D9D5-DDC3-4E0F-A89F-1FB6119153AD}"/>
    <cellStyle name="Comma 37 2 2 2 2 2 2" xfId="5018" xr:uid="{871C31C6-DDDA-4B11-9F76-6B7324C3C2DF}"/>
    <cellStyle name="Comma 37 2 2 2 2 2 2 2" xfId="10144" xr:uid="{3E78D5B4-5BCA-4D32-9D52-313508F8B515}"/>
    <cellStyle name="Comma 37 2 2 2 2 2 2 2 2" xfId="25554" xr:uid="{18E5E506-777C-485F-9DD4-DB91D4909417}"/>
    <cellStyle name="Comma 37 2 2 2 2 2 2 3" xfId="15287" xr:uid="{770A8349-4326-4D85-829A-52BF15121E9A}"/>
    <cellStyle name="Comma 37 2 2 2 2 2 2 3 2" xfId="30697" xr:uid="{B48FD8DB-D496-499A-8375-C86C6254FEF9}"/>
    <cellStyle name="Comma 37 2 2 2 2 2 2 4" xfId="20428" xr:uid="{05FFBE9D-3377-4723-B502-72F68CFD444A}"/>
    <cellStyle name="Comma 37 2 2 2 2 2 3" xfId="7596" xr:uid="{44CEEE1D-C3C0-4FA2-AA43-2D8E73A15FAD}"/>
    <cellStyle name="Comma 37 2 2 2 2 2 3 2" xfId="23006" xr:uid="{3FABFDB9-AC9B-40DB-B75E-DCA82EDDD3FB}"/>
    <cellStyle name="Comma 37 2 2 2 2 2 4" xfId="12739" xr:uid="{DCC9302E-A558-49AA-A0FC-F85DE9328952}"/>
    <cellStyle name="Comma 37 2 2 2 2 2 4 2" xfId="28149" xr:uid="{98C928A8-E4E8-48A1-933B-6BA8B5315F19}"/>
    <cellStyle name="Comma 37 2 2 2 2 2 5" xfId="17880" xr:uid="{6A13CA43-AFE1-4FD6-AFA4-DB01E39217CC}"/>
    <cellStyle name="Comma 37 2 2 2 2 3" xfId="3767" xr:uid="{E421029A-81CD-4BE7-8B33-8055D41A8991}"/>
    <cellStyle name="Comma 37 2 2 2 2 3 2" xfId="8893" xr:uid="{34FACD6A-1333-44F5-83F7-E0C00E753212}"/>
    <cellStyle name="Comma 37 2 2 2 2 3 2 2" xfId="24303" xr:uid="{32BE349A-54F2-49C2-95CD-FED223252F87}"/>
    <cellStyle name="Comma 37 2 2 2 2 3 3" xfId="14036" xr:uid="{737940E6-BDDC-453B-8857-DF8F4A0A30E2}"/>
    <cellStyle name="Comma 37 2 2 2 2 3 3 2" xfId="29446" xr:uid="{36DBFE6D-6FB6-4052-B22D-5DE3D9E4D023}"/>
    <cellStyle name="Comma 37 2 2 2 2 3 4" xfId="19177" xr:uid="{585AF79D-2500-4F2B-A178-147A5C2767A6}"/>
    <cellStyle name="Comma 37 2 2 2 2 4" xfId="6345" xr:uid="{69D32ED5-C97E-4124-950E-475236003167}"/>
    <cellStyle name="Comma 37 2 2 2 2 4 2" xfId="21755" xr:uid="{23393598-37EE-403F-949A-57A8F1B61E4B}"/>
    <cellStyle name="Comma 37 2 2 2 2 5" xfId="11488" xr:uid="{AA1ECC60-7323-46A3-B896-D72A81E71D6C}"/>
    <cellStyle name="Comma 37 2 2 2 2 5 2" xfId="26898" xr:uid="{53D3DD81-2117-4158-B6C7-685AA4F8560E}"/>
    <cellStyle name="Comma 37 2 2 2 2 6" xfId="16629" xr:uid="{04EC5306-24B2-4F74-BF20-5D0D7D0982D7}"/>
    <cellStyle name="Comma 37 2 2 2 3" xfId="1839" xr:uid="{70B91A12-69BB-46D3-A6FB-328141174E09}"/>
    <cellStyle name="Comma 37 2 2 2 3 2" xfId="4407" xr:uid="{4D84FFB4-ED84-49CB-8E6C-54DB70B85FF3}"/>
    <cellStyle name="Comma 37 2 2 2 3 2 2" xfId="9533" xr:uid="{83D68471-224A-4B50-AD43-510982C9FF45}"/>
    <cellStyle name="Comma 37 2 2 2 3 2 2 2" xfId="24943" xr:uid="{29279FF4-6071-460A-A783-13422B9BFDC2}"/>
    <cellStyle name="Comma 37 2 2 2 3 2 3" xfId="14676" xr:uid="{C3BC89CC-FAF8-46AA-9063-47C9BF7783B2}"/>
    <cellStyle name="Comma 37 2 2 2 3 2 3 2" xfId="30086" xr:uid="{613F2109-FAFC-4A70-B4E0-0BEE80D991F3}"/>
    <cellStyle name="Comma 37 2 2 2 3 2 4" xfId="19817" xr:uid="{233884BD-BDAA-49B3-A133-9A7FC1FBA1A7}"/>
    <cellStyle name="Comma 37 2 2 2 3 3" xfId="6985" xr:uid="{08FFDAFC-D8BB-4515-A538-48CFB6F0F460}"/>
    <cellStyle name="Comma 37 2 2 2 3 3 2" xfId="22395" xr:uid="{36AF2A26-6172-4939-A375-B6CCE1E3FFD0}"/>
    <cellStyle name="Comma 37 2 2 2 3 4" xfId="12128" xr:uid="{870BB535-ADAB-4573-9BD4-488ED80B0A1A}"/>
    <cellStyle name="Comma 37 2 2 2 3 4 2" xfId="27538" xr:uid="{D53A98C8-635F-4E24-9884-4939137F42EE}"/>
    <cellStyle name="Comma 37 2 2 2 3 5" xfId="17269" xr:uid="{1582DCC6-E1BA-450F-8F50-983E9EA533A6}"/>
    <cellStyle name="Comma 37 2 2 2 4" xfId="3156" xr:uid="{0D945D42-F70F-4E46-A969-5857EF2DE2E8}"/>
    <cellStyle name="Comma 37 2 2 2 4 2" xfId="8282" xr:uid="{F9A2CECC-76F4-402D-A0C5-39FFFA67E799}"/>
    <cellStyle name="Comma 37 2 2 2 4 2 2" xfId="23692" xr:uid="{EE5AA1EA-44F6-4139-BA66-FC23FACB69FF}"/>
    <cellStyle name="Comma 37 2 2 2 4 3" xfId="13425" xr:uid="{50A160DE-9A83-4E41-BB64-C26A4A3F8198}"/>
    <cellStyle name="Comma 37 2 2 2 4 3 2" xfId="28835" xr:uid="{34EEABF9-6250-406F-AD18-E637709A3B66}"/>
    <cellStyle name="Comma 37 2 2 2 4 4" xfId="18566" xr:uid="{396DFD02-E577-45DB-BD0A-807D03E92E87}"/>
    <cellStyle name="Comma 37 2 2 2 5" xfId="5734" xr:uid="{83D5F7C6-E07E-47C6-8E4C-679815B6278E}"/>
    <cellStyle name="Comma 37 2 2 2 5 2" xfId="21144" xr:uid="{53DB3BD9-34E3-40F9-A4B0-B28706A162FC}"/>
    <cellStyle name="Comma 37 2 2 2 6" xfId="10877" xr:uid="{4938C97B-4661-4713-A223-2E184E20E30C}"/>
    <cellStyle name="Comma 37 2 2 2 6 2" xfId="26287" xr:uid="{A1E32764-AA47-42DD-B7FD-C99AEE433517}"/>
    <cellStyle name="Comma 37 2 2 2 7" xfId="16018" xr:uid="{A5C97336-F24B-420E-A430-196E8958AA47}"/>
    <cellStyle name="Comma 37 2 2 3" xfId="903" xr:uid="{88B34172-218C-452C-8736-969211BF44EA}"/>
    <cellStyle name="Comma 37 2 2 3 2" xfId="2155" xr:uid="{60A78E6D-0244-47D7-8829-43184772A57A}"/>
    <cellStyle name="Comma 37 2 2 3 2 2" xfId="4723" xr:uid="{455D2009-9B86-4748-B6F8-021E28E399E8}"/>
    <cellStyle name="Comma 37 2 2 3 2 2 2" xfId="9849" xr:uid="{5A337A3E-454A-4A8F-B37E-A3CF52879A43}"/>
    <cellStyle name="Comma 37 2 2 3 2 2 2 2" xfId="25259" xr:uid="{B8DA8ADC-B7B5-4A17-B357-99D1D2CA8BF2}"/>
    <cellStyle name="Comma 37 2 2 3 2 2 3" xfId="14992" xr:uid="{47CD620B-6AA5-493E-BEE5-6986D7028E5E}"/>
    <cellStyle name="Comma 37 2 2 3 2 2 3 2" xfId="30402" xr:uid="{79E4796F-9A2A-465D-A171-9E2A5E3C5E93}"/>
    <cellStyle name="Comma 37 2 2 3 2 2 4" xfId="20133" xr:uid="{A0F0F971-3BB1-44DC-9E04-A4A3AF7D8F63}"/>
    <cellStyle name="Comma 37 2 2 3 2 3" xfId="7301" xr:uid="{E77AFEC2-2015-4B13-BBA3-5E33999F9B57}"/>
    <cellStyle name="Comma 37 2 2 3 2 3 2" xfId="22711" xr:uid="{2ED861AF-F194-498E-9C46-62ADF1E41E55}"/>
    <cellStyle name="Comma 37 2 2 3 2 4" xfId="12444" xr:uid="{9A0F99B0-11A9-4C18-9C0E-9DF2F023A1FA}"/>
    <cellStyle name="Comma 37 2 2 3 2 4 2" xfId="27854" xr:uid="{A2E002FC-2869-4845-95C4-F62EEE27ED63}"/>
    <cellStyle name="Comma 37 2 2 3 2 5" xfId="17585" xr:uid="{DFC13471-BEE3-4FAD-8ABB-23C7F8AAF68E}"/>
    <cellStyle name="Comma 37 2 2 3 3" xfId="3472" xr:uid="{C310E954-B69A-42BD-B189-CEE799DAB127}"/>
    <cellStyle name="Comma 37 2 2 3 3 2" xfId="8598" xr:uid="{95671963-F10C-4CE2-85D2-E43A617EC433}"/>
    <cellStyle name="Comma 37 2 2 3 3 2 2" xfId="24008" xr:uid="{37430376-F24A-4D48-906B-A33B858CD50A}"/>
    <cellStyle name="Comma 37 2 2 3 3 3" xfId="13741" xr:uid="{C2AAF31C-87A1-450A-AAA6-0BB9F3902129}"/>
    <cellStyle name="Comma 37 2 2 3 3 3 2" xfId="29151" xr:uid="{48DF00B7-4A9D-4BCD-9846-133778D5A3B2}"/>
    <cellStyle name="Comma 37 2 2 3 3 4" xfId="18882" xr:uid="{06301D71-A057-42B9-BDB8-6A1377F2A8D1}"/>
    <cellStyle name="Comma 37 2 2 3 4" xfId="6050" xr:uid="{645D7F79-9C1D-4989-9F26-FF2420BB3062}"/>
    <cellStyle name="Comma 37 2 2 3 4 2" xfId="21460" xr:uid="{6C05F01B-7978-4FFA-B977-175092A4E765}"/>
    <cellStyle name="Comma 37 2 2 3 5" xfId="11193" xr:uid="{5E50CC88-570B-4C67-8976-3697B31E00FA}"/>
    <cellStyle name="Comma 37 2 2 3 5 2" xfId="26603" xr:uid="{C26B734E-F93C-4519-9144-782CE8AC8FD3}"/>
    <cellStyle name="Comma 37 2 2 3 6" xfId="16334" xr:uid="{6709C83C-F189-402C-A972-195B48AA9640}"/>
    <cellStyle name="Comma 37 2 2 4" xfId="1544" xr:uid="{C10245DB-4E1C-42A3-B9A1-419A9F3B1A88}"/>
    <cellStyle name="Comma 37 2 2 4 2" xfId="4112" xr:uid="{72EF4006-7D78-4EB2-8DCE-F82AB2800CDB}"/>
    <cellStyle name="Comma 37 2 2 4 2 2" xfId="9238" xr:uid="{9C83D306-F337-4002-B5A5-4B86D8D0E007}"/>
    <cellStyle name="Comma 37 2 2 4 2 2 2" xfId="24648" xr:uid="{B007042A-5734-4159-9727-5B6E84D2A4AE}"/>
    <cellStyle name="Comma 37 2 2 4 2 3" xfId="14381" xr:uid="{F9EE6982-8B07-4EC3-A366-216265648D50}"/>
    <cellStyle name="Comma 37 2 2 4 2 3 2" xfId="29791" xr:uid="{D49DDEF0-0F67-4556-8FF2-8DFF66414F3F}"/>
    <cellStyle name="Comma 37 2 2 4 2 4" xfId="19522" xr:uid="{B649C7ED-3FEC-418B-A297-0B1B378C169C}"/>
    <cellStyle name="Comma 37 2 2 4 3" xfId="6690" xr:uid="{708979BA-D709-4EC3-B37D-0B755A1BBAE7}"/>
    <cellStyle name="Comma 37 2 2 4 3 2" xfId="22100" xr:uid="{E3124150-5347-4F0D-AF08-5C60CA6EDAC7}"/>
    <cellStyle name="Comma 37 2 2 4 4" xfId="11833" xr:uid="{9F594674-94D0-4EE6-8746-9F86B2B8550B}"/>
    <cellStyle name="Comma 37 2 2 4 4 2" xfId="27243" xr:uid="{131ECDC2-E439-49D0-AA99-C9BCF2EACCB1}"/>
    <cellStyle name="Comma 37 2 2 4 5" xfId="16974" xr:uid="{48584B06-53B0-4447-A2EA-05F99E579B74}"/>
    <cellStyle name="Comma 37 2 2 5" xfId="2861" xr:uid="{E344B14A-6048-4B3D-841D-EBD152D7DB2B}"/>
    <cellStyle name="Comma 37 2 2 5 2" xfId="7987" xr:uid="{92A50C1A-3BC3-45F5-A5CC-747AAEA1B962}"/>
    <cellStyle name="Comma 37 2 2 5 2 2" xfId="23397" xr:uid="{CBEF447D-57B3-4C2E-B0D7-FAF0AE8B1346}"/>
    <cellStyle name="Comma 37 2 2 5 3" xfId="13130" xr:uid="{42033E56-5BAD-416F-BE7B-5C9553293CC6}"/>
    <cellStyle name="Comma 37 2 2 5 3 2" xfId="28540" xr:uid="{A95C8C7F-7ACE-4CE6-A4A7-3D617761B09B}"/>
    <cellStyle name="Comma 37 2 2 5 4" xfId="18271" xr:uid="{61F0D46B-4AD6-4A44-B436-47E81174B7A1}"/>
    <cellStyle name="Comma 37 2 2 6" xfId="5439" xr:uid="{B9BCCED5-F8FD-434E-B436-50E582FD8A3E}"/>
    <cellStyle name="Comma 37 2 2 6 2" xfId="20849" xr:uid="{2D42CDE9-007B-4CC1-A92C-45BE18A4DE36}"/>
    <cellStyle name="Comma 37 2 2 7" xfId="10582" xr:uid="{999519B8-4527-49A4-B067-B5798E75D7A9}"/>
    <cellStyle name="Comma 37 2 2 7 2" xfId="25992" xr:uid="{D299D03C-7E58-41DB-899E-55854839DFA2}"/>
    <cellStyle name="Comma 37 2 2 8" xfId="15723" xr:uid="{93024604-3BC1-49D7-B007-94B99160800B}"/>
    <cellStyle name="Comma 37 2 3" xfId="444" xr:uid="{93FBC205-5047-4155-9F7E-92519A8D617F}"/>
    <cellStyle name="Comma 37 2 3 2" xfId="1056" xr:uid="{654F21D0-0167-41B0-9D0B-3231CDFBF2B6}"/>
    <cellStyle name="Comma 37 2 3 2 2" xfId="2308" xr:uid="{E5F2EAED-C9A2-4D56-B61B-1D00037D7FD5}"/>
    <cellStyle name="Comma 37 2 3 2 2 2" xfId="4876" xr:uid="{AE027FD5-9E07-44E0-8378-EA248297D9E0}"/>
    <cellStyle name="Comma 37 2 3 2 2 2 2" xfId="10002" xr:uid="{DCD3C318-95D4-4B09-8BD2-AFB951478999}"/>
    <cellStyle name="Comma 37 2 3 2 2 2 2 2" xfId="25412" xr:uid="{3381777F-377B-4EC5-BED8-3F6A53917E6A}"/>
    <cellStyle name="Comma 37 2 3 2 2 2 3" xfId="15145" xr:uid="{9F53575B-A715-4484-B84F-EC08FA015EE6}"/>
    <cellStyle name="Comma 37 2 3 2 2 2 3 2" xfId="30555" xr:uid="{537264FC-9429-4B7F-BD2E-14DB309180EA}"/>
    <cellStyle name="Comma 37 2 3 2 2 2 4" xfId="20286" xr:uid="{6BEF0EB2-0B09-4217-ABA1-DE3804621D5A}"/>
    <cellStyle name="Comma 37 2 3 2 2 3" xfId="7454" xr:uid="{C4ED2B07-0ACF-4286-875C-49A499CDB7C0}"/>
    <cellStyle name="Comma 37 2 3 2 2 3 2" xfId="22864" xr:uid="{8F3BC2BC-8CD2-4025-9CF1-CBA223CABD67}"/>
    <cellStyle name="Comma 37 2 3 2 2 4" xfId="12597" xr:uid="{D329364E-A07B-4EE4-8DB8-6EEE21D95619}"/>
    <cellStyle name="Comma 37 2 3 2 2 4 2" xfId="28007" xr:uid="{4C44E4CA-9713-4610-9FE2-7B154984DC60}"/>
    <cellStyle name="Comma 37 2 3 2 2 5" xfId="17738" xr:uid="{E45831EA-FA72-41EE-9E49-F6FD57EC2E4C}"/>
    <cellStyle name="Comma 37 2 3 2 3" xfId="3625" xr:uid="{0717463F-ECE4-43B1-AC40-5891EB6DCED6}"/>
    <cellStyle name="Comma 37 2 3 2 3 2" xfId="8751" xr:uid="{441E813B-B42D-4A59-A180-5A6ECAB367EC}"/>
    <cellStyle name="Comma 37 2 3 2 3 2 2" xfId="24161" xr:uid="{6684D314-02BD-4FB9-B31D-CCFEF04FBDAE}"/>
    <cellStyle name="Comma 37 2 3 2 3 3" xfId="13894" xr:uid="{8B76D3B1-821B-48A4-930F-2BBFB14CFB4E}"/>
    <cellStyle name="Comma 37 2 3 2 3 3 2" xfId="29304" xr:uid="{FA076D66-E799-4986-8902-E1B1964F6523}"/>
    <cellStyle name="Comma 37 2 3 2 3 4" xfId="19035" xr:uid="{0C42985E-1648-4C63-B86F-DA2C7128F9E7}"/>
    <cellStyle name="Comma 37 2 3 2 4" xfId="6203" xr:uid="{9FC654F9-4086-4780-97D5-642D440F2EE3}"/>
    <cellStyle name="Comma 37 2 3 2 4 2" xfId="21613" xr:uid="{B4B5C154-B513-4B8C-A396-09FD6CD13060}"/>
    <cellStyle name="Comma 37 2 3 2 5" xfId="11346" xr:uid="{1ACC7DCD-BAD0-4BD1-A89F-9C6039159810}"/>
    <cellStyle name="Comma 37 2 3 2 5 2" xfId="26756" xr:uid="{EF0B4715-EFFC-4D2D-BF2A-31288C649E20}"/>
    <cellStyle name="Comma 37 2 3 2 6" xfId="16487" xr:uid="{DE3031AA-B4EB-4EF1-98F7-523C8FC75203}"/>
    <cellStyle name="Comma 37 2 3 3" xfId="1697" xr:uid="{DB50BF8B-6B08-40D1-905C-723712F8DA74}"/>
    <cellStyle name="Comma 37 2 3 3 2" xfId="4265" xr:uid="{B7C92C58-3397-4259-B0D0-59B50E1F4536}"/>
    <cellStyle name="Comma 37 2 3 3 2 2" xfId="9391" xr:uid="{C78BF789-DD13-4837-9959-E66F5472D6C0}"/>
    <cellStyle name="Comma 37 2 3 3 2 2 2" xfId="24801" xr:uid="{020BBAD8-FC59-4BA2-A498-EC736B105BBF}"/>
    <cellStyle name="Comma 37 2 3 3 2 3" xfId="14534" xr:uid="{1FCF337D-351F-4C01-AAAD-84DDD59C95B2}"/>
    <cellStyle name="Comma 37 2 3 3 2 3 2" xfId="29944" xr:uid="{47CAE826-9AC1-4E02-B59B-0486D9B5A02F}"/>
    <cellStyle name="Comma 37 2 3 3 2 4" xfId="19675" xr:uid="{9CD55A97-5418-4A0A-B127-A07BDEB16772}"/>
    <cellStyle name="Comma 37 2 3 3 3" xfId="6843" xr:uid="{12B1758F-873F-4CFF-89F8-20ABCA073FA4}"/>
    <cellStyle name="Comma 37 2 3 3 3 2" xfId="22253" xr:uid="{2C120F92-0DF8-40DE-BB35-21031DA5F79C}"/>
    <cellStyle name="Comma 37 2 3 3 4" xfId="11986" xr:uid="{F0C2CA68-AC77-4336-9993-99C7ECE14133}"/>
    <cellStyle name="Comma 37 2 3 3 4 2" xfId="27396" xr:uid="{FE73F56C-CAC3-4BB6-B781-68DD69F66AD2}"/>
    <cellStyle name="Comma 37 2 3 3 5" xfId="17127" xr:uid="{44CFC16A-04C1-43A6-A3E6-C2A873FDE4AA}"/>
    <cellStyle name="Comma 37 2 3 4" xfId="3014" xr:uid="{37EB2AF2-2F3E-4BFC-A170-63EFF9E2C6F9}"/>
    <cellStyle name="Comma 37 2 3 4 2" xfId="8140" xr:uid="{3A8E6D4F-DF5F-4308-A867-8C4F39517430}"/>
    <cellStyle name="Comma 37 2 3 4 2 2" xfId="23550" xr:uid="{87D05E5A-FA1C-4463-A9AF-EAEEBD7567B8}"/>
    <cellStyle name="Comma 37 2 3 4 3" xfId="13283" xr:uid="{E9A328C7-45CD-446A-A2C2-D33DA3817B7C}"/>
    <cellStyle name="Comma 37 2 3 4 3 2" xfId="28693" xr:uid="{AD386C32-1304-404C-8F9A-768579AAF843}"/>
    <cellStyle name="Comma 37 2 3 4 4" xfId="18424" xr:uid="{A3E474A1-5383-4859-8866-2C8AC9AEC286}"/>
    <cellStyle name="Comma 37 2 3 5" xfId="5592" xr:uid="{C3FE3C61-2F0E-4897-A800-71852115BAC0}"/>
    <cellStyle name="Comma 37 2 3 5 2" xfId="21002" xr:uid="{3DD21C22-5619-41FA-B53F-C0DFCED018BE}"/>
    <cellStyle name="Comma 37 2 3 6" xfId="10735" xr:uid="{C680D0EE-3128-4752-8B20-DA0571231126}"/>
    <cellStyle name="Comma 37 2 3 6 2" xfId="26145" xr:uid="{1E6A4B54-ED00-461C-B22C-192ADD4F3796}"/>
    <cellStyle name="Comma 37 2 3 7" xfId="15876" xr:uid="{BD92BFFA-F943-4EAD-A376-5D3F9E8CDE95}"/>
    <cellStyle name="Comma 37 2 4" xfId="761" xr:uid="{7FE1CAB6-1AAF-4C2C-A496-AF41698FD5ED}"/>
    <cellStyle name="Comma 37 2 4 2" xfId="2013" xr:uid="{B255BDA8-8A1A-4249-AA31-27C3166E9D19}"/>
    <cellStyle name="Comma 37 2 4 2 2" xfId="4581" xr:uid="{A47222D4-D271-428A-B038-059A5EE187CE}"/>
    <cellStyle name="Comma 37 2 4 2 2 2" xfId="9707" xr:uid="{69F2CDFB-9BF6-4721-B5CB-7F3C5DD6519F}"/>
    <cellStyle name="Comma 37 2 4 2 2 2 2" xfId="25117" xr:uid="{F99D6FF2-835D-4350-BABC-1187A16CDCCE}"/>
    <cellStyle name="Comma 37 2 4 2 2 3" xfId="14850" xr:uid="{9F6435BC-5958-4EA2-8974-7A76FAD491DF}"/>
    <cellStyle name="Comma 37 2 4 2 2 3 2" xfId="30260" xr:uid="{D87802EF-0A5A-4BFB-B3B5-9F639D806608}"/>
    <cellStyle name="Comma 37 2 4 2 2 4" xfId="19991" xr:uid="{D4E9F1C7-A33B-465E-9180-904588B7A589}"/>
    <cellStyle name="Comma 37 2 4 2 3" xfId="7159" xr:uid="{1E634EE4-3B5C-464A-90E9-0C61D445E1DF}"/>
    <cellStyle name="Comma 37 2 4 2 3 2" xfId="22569" xr:uid="{E5BE51FC-FE7F-42FF-A1EB-0CE46D5D8914}"/>
    <cellStyle name="Comma 37 2 4 2 4" xfId="12302" xr:uid="{5F2D1D00-1F69-42FC-9676-388E99DF66F0}"/>
    <cellStyle name="Comma 37 2 4 2 4 2" xfId="27712" xr:uid="{401F9315-DBAB-4391-A34A-7BF9CB2242C9}"/>
    <cellStyle name="Comma 37 2 4 2 5" xfId="17443" xr:uid="{FBA74F51-E149-40A2-8DBE-901CE050EBD9}"/>
    <cellStyle name="Comma 37 2 4 3" xfId="3330" xr:uid="{A9529D6A-4376-4A0D-92E7-B0AE309DC99F}"/>
    <cellStyle name="Comma 37 2 4 3 2" xfId="8456" xr:uid="{33046B5F-3EE8-435E-ABE2-E4F8E3480D82}"/>
    <cellStyle name="Comma 37 2 4 3 2 2" xfId="23866" xr:uid="{61B62C97-3A0F-48F2-B1EE-A56E6FCDBA53}"/>
    <cellStyle name="Comma 37 2 4 3 3" xfId="13599" xr:uid="{294B0D2D-19BA-42A5-983D-29E37350153A}"/>
    <cellStyle name="Comma 37 2 4 3 3 2" xfId="29009" xr:uid="{6B52832E-CECF-458C-BD66-FB02D9A9D5B5}"/>
    <cellStyle name="Comma 37 2 4 3 4" xfId="18740" xr:uid="{43345B25-0BAF-46EE-9C9C-3C2E41E5744E}"/>
    <cellStyle name="Comma 37 2 4 4" xfId="5908" xr:uid="{846CCB45-6DC4-4F2D-B578-5939C5C70430}"/>
    <cellStyle name="Comma 37 2 4 4 2" xfId="21318" xr:uid="{74BC586A-59BB-4A7C-A963-5923011D76AE}"/>
    <cellStyle name="Comma 37 2 4 5" xfId="11051" xr:uid="{A94C2AA4-5E85-488A-B145-36A202F28EAC}"/>
    <cellStyle name="Comma 37 2 4 5 2" xfId="26461" xr:uid="{3E123579-62F4-4198-B44E-E5EA7D553214}"/>
    <cellStyle name="Comma 37 2 4 6" xfId="16192" xr:uid="{4059B158-BFC3-4CDB-8BB3-8E2FEEE99EB9}"/>
    <cellStyle name="Comma 37 2 5" xfId="1402" xr:uid="{8D9CA884-F853-4A01-9173-98D7D6CAF526}"/>
    <cellStyle name="Comma 37 2 5 2" xfId="3970" xr:uid="{6DD566DB-6EDB-44DD-8273-A7C987197BCD}"/>
    <cellStyle name="Comma 37 2 5 2 2" xfId="9096" xr:uid="{D4EC7388-9D7F-4EE9-A0B0-13E62E167604}"/>
    <cellStyle name="Comma 37 2 5 2 2 2" xfId="24506" xr:uid="{DDA6E5A9-BEAA-4C20-848F-DD16129AC3E4}"/>
    <cellStyle name="Comma 37 2 5 2 3" xfId="14239" xr:uid="{A5D3B85E-2975-482B-8EDC-19A902AB3C29}"/>
    <cellStyle name="Comma 37 2 5 2 3 2" xfId="29649" xr:uid="{CE8F32A7-47C6-4F03-8B50-253E9EDE9D3C}"/>
    <cellStyle name="Comma 37 2 5 2 4" xfId="19380" xr:uid="{25853845-D27F-4093-877F-BA0BB226F4E9}"/>
    <cellStyle name="Comma 37 2 5 3" xfId="6548" xr:uid="{F907EB1E-20A7-410D-A84E-BE091E95C0C1}"/>
    <cellStyle name="Comma 37 2 5 3 2" xfId="21958" xr:uid="{9687D578-9275-42DC-AC5C-9874F6C51D4A}"/>
    <cellStyle name="Comma 37 2 5 4" xfId="11691" xr:uid="{5C1E914B-C62E-48DD-A559-DE3034F69B11}"/>
    <cellStyle name="Comma 37 2 5 4 2" xfId="27101" xr:uid="{C89C1035-0CFF-41B8-B9B4-77A5F8158B65}"/>
    <cellStyle name="Comma 37 2 5 5" xfId="16832" xr:uid="{37FB4D8E-472A-4F5F-9F8D-1B379FC24C7D}"/>
    <cellStyle name="Comma 37 2 6" xfId="2719" xr:uid="{9CEA4A9D-A60E-4FAF-950C-906412C8ABA1}"/>
    <cellStyle name="Comma 37 2 6 2" xfId="7845" xr:uid="{6B1CB7DA-62B4-49EC-A210-30F339277A7F}"/>
    <cellStyle name="Comma 37 2 6 2 2" xfId="23255" xr:uid="{0F235DC0-2F07-4307-9525-1974907F2563}"/>
    <cellStyle name="Comma 37 2 6 3" xfId="12988" xr:uid="{3FAE2BAF-38E3-4547-B8F7-EB6037B256EF}"/>
    <cellStyle name="Comma 37 2 6 3 2" xfId="28398" xr:uid="{FA770ED0-B993-4716-B1A1-B2DB488B5F31}"/>
    <cellStyle name="Comma 37 2 6 4" xfId="18129" xr:uid="{B76850BB-8217-4067-8252-778756D01E34}"/>
    <cellStyle name="Comma 37 2 7" xfId="5297" xr:uid="{D60CF70F-AA9F-455C-8563-26B0A61CCFC8}"/>
    <cellStyle name="Comma 37 2 7 2" xfId="20707" xr:uid="{B176E4CD-E201-4F73-B530-E157C9E301EF}"/>
    <cellStyle name="Comma 37 2 8" xfId="10440" xr:uid="{6DCD9AAB-2BAF-45EC-B14D-7E2ADBACADCD}"/>
    <cellStyle name="Comma 37 2 8 2" xfId="25850" xr:uid="{B394984A-6F03-4F2D-8CFD-0A80C4685ACD}"/>
    <cellStyle name="Comma 37 2 9" xfId="15581" xr:uid="{DA49C589-FB0E-4B52-BBF6-A56A80C82B2B}"/>
    <cellStyle name="Comma 37 3" xfId="217" xr:uid="{98427014-73F2-4E46-8184-3F0BFA7A5869}"/>
    <cellStyle name="Comma 37 3 2" xfId="514" xr:uid="{25943BED-CDE0-4E12-A05E-CEB116EFDBE0}"/>
    <cellStyle name="Comma 37 3 2 2" xfId="1126" xr:uid="{EB9BB4A7-3244-41B4-8D00-DE67A7B9AF78}"/>
    <cellStyle name="Comma 37 3 2 2 2" xfId="2378" xr:uid="{0C2E8FD0-FD1A-4648-9DEA-C3EF2CBCC63E}"/>
    <cellStyle name="Comma 37 3 2 2 2 2" xfId="4946" xr:uid="{664673C5-E0ED-4254-9DB9-E5D146A6AB1E}"/>
    <cellStyle name="Comma 37 3 2 2 2 2 2" xfId="10072" xr:uid="{AF01F9C9-5D33-43E5-94BE-3B8D8F1ABD14}"/>
    <cellStyle name="Comma 37 3 2 2 2 2 2 2" xfId="25482" xr:uid="{BF4D8C5F-F9C6-46F2-AF8C-358A2A0E2AA3}"/>
    <cellStyle name="Comma 37 3 2 2 2 2 3" xfId="15215" xr:uid="{80E9E381-D41B-4E4B-9C0E-709DA2E7F634}"/>
    <cellStyle name="Comma 37 3 2 2 2 2 3 2" xfId="30625" xr:uid="{2D80C72D-0F37-4D64-9C9E-DF98FD2F2877}"/>
    <cellStyle name="Comma 37 3 2 2 2 2 4" xfId="20356" xr:uid="{6F1B3640-6C09-4862-A28B-075E97A555D2}"/>
    <cellStyle name="Comma 37 3 2 2 2 3" xfId="7524" xr:uid="{F39C8B74-5270-49B1-8B94-8A9D6E51FFD7}"/>
    <cellStyle name="Comma 37 3 2 2 2 3 2" xfId="22934" xr:uid="{5E548DC1-1210-4C33-8912-623B374CB50F}"/>
    <cellStyle name="Comma 37 3 2 2 2 4" xfId="12667" xr:uid="{85E3385E-2A55-45BA-B739-308C668152F1}"/>
    <cellStyle name="Comma 37 3 2 2 2 4 2" xfId="28077" xr:uid="{B9CA8843-7229-4674-BFE8-64241B4EC65C}"/>
    <cellStyle name="Comma 37 3 2 2 2 5" xfId="17808" xr:uid="{A1E065E0-F143-41A3-A1DA-261D4B301F1D}"/>
    <cellStyle name="Comma 37 3 2 2 3" xfId="3695" xr:uid="{6267FC1E-310F-4358-BFF8-41DFADDBCB6A}"/>
    <cellStyle name="Comma 37 3 2 2 3 2" xfId="8821" xr:uid="{A6766F81-FE2D-4C92-90E3-61162494543D}"/>
    <cellStyle name="Comma 37 3 2 2 3 2 2" xfId="24231" xr:uid="{2F6D8A72-9EDC-4E0F-9CD8-59C998CE9B35}"/>
    <cellStyle name="Comma 37 3 2 2 3 3" xfId="13964" xr:uid="{8F612F97-26ED-449D-A50B-9FFAA48E1646}"/>
    <cellStyle name="Comma 37 3 2 2 3 3 2" xfId="29374" xr:uid="{77860A21-A0AE-4880-AE8A-AE6AC0FD0F0F}"/>
    <cellStyle name="Comma 37 3 2 2 3 4" xfId="19105" xr:uid="{8D18A0E2-4297-49C8-B2D2-8B5AB271CDB9}"/>
    <cellStyle name="Comma 37 3 2 2 4" xfId="6273" xr:uid="{391A9771-CE3E-456C-B31E-0984E2E7A171}"/>
    <cellStyle name="Comma 37 3 2 2 4 2" xfId="21683" xr:uid="{B3047E89-CDAA-41A8-B6B0-0EEDDA9DC21E}"/>
    <cellStyle name="Comma 37 3 2 2 5" xfId="11416" xr:uid="{6BBE1CCC-3447-4CB8-A03E-AF6B65FA0AA2}"/>
    <cellStyle name="Comma 37 3 2 2 5 2" xfId="26826" xr:uid="{A5EE7B27-5311-4E11-91CE-1C3B3AB831B1}"/>
    <cellStyle name="Comma 37 3 2 2 6" xfId="16557" xr:uid="{7DCCE0F0-53B5-47A1-A074-A2C91EC9D0EE}"/>
    <cellStyle name="Comma 37 3 2 3" xfId="1767" xr:uid="{B0F5C56B-C552-45B7-8112-2A59B3DCFD14}"/>
    <cellStyle name="Comma 37 3 2 3 2" xfId="4335" xr:uid="{26DD85B7-0C37-494A-902B-2DAE77E216F3}"/>
    <cellStyle name="Comma 37 3 2 3 2 2" xfId="9461" xr:uid="{3C609E23-FCE9-4186-A41E-C349C7DAF8B1}"/>
    <cellStyle name="Comma 37 3 2 3 2 2 2" xfId="24871" xr:uid="{CB9108B7-ECEC-4528-A311-7466E5807E68}"/>
    <cellStyle name="Comma 37 3 2 3 2 3" xfId="14604" xr:uid="{647856AF-A1E2-44BC-94F7-CBFC71607DB6}"/>
    <cellStyle name="Comma 37 3 2 3 2 3 2" xfId="30014" xr:uid="{00C862E1-B16F-4F2D-9C2A-537D0D70D624}"/>
    <cellStyle name="Comma 37 3 2 3 2 4" xfId="19745" xr:uid="{C4F8A48B-69C8-423F-84FC-5F274559FA39}"/>
    <cellStyle name="Comma 37 3 2 3 3" xfId="6913" xr:uid="{A97A3B97-28DE-411A-B810-89B20FA5B6F7}"/>
    <cellStyle name="Comma 37 3 2 3 3 2" xfId="22323" xr:uid="{0AED853C-35AC-42AA-8F7E-CA975F35EB64}"/>
    <cellStyle name="Comma 37 3 2 3 4" xfId="12056" xr:uid="{40593230-B7AB-4484-8BBB-4B615693476C}"/>
    <cellStyle name="Comma 37 3 2 3 4 2" xfId="27466" xr:uid="{340FFC67-996A-4311-A38C-71C78F431852}"/>
    <cellStyle name="Comma 37 3 2 3 5" xfId="17197" xr:uid="{7FF59E6B-A01E-4BB8-B45D-40F851D29967}"/>
    <cellStyle name="Comma 37 3 2 4" xfId="3084" xr:uid="{36AD413B-2AD8-452B-BFD2-B5919D5E2CA6}"/>
    <cellStyle name="Comma 37 3 2 4 2" xfId="8210" xr:uid="{81D36626-E42E-4CDF-9C7D-EACBE1D4EA98}"/>
    <cellStyle name="Comma 37 3 2 4 2 2" xfId="23620" xr:uid="{A01AE537-2858-42E3-AA68-36743544A172}"/>
    <cellStyle name="Comma 37 3 2 4 3" xfId="13353" xr:uid="{9D6B90D4-ADA2-4F09-A8A2-FD37F5098D78}"/>
    <cellStyle name="Comma 37 3 2 4 3 2" xfId="28763" xr:uid="{2BA4F4E9-686B-4F97-A932-82A8FB195E85}"/>
    <cellStyle name="Comma 37 3 2 4 4" xfId="18494" xr:uid="{5E1E1B2D-E530-48AC-87A8-B567436948DC}"/>
    <cellStyle name="Comma 37 3 2 5" xfId="5662" xr:uid="{FFC8B16F-16A9-40E5-A454-9B5FC4E92E9B}"/>
    <cellStyle name="Comma 37 3 2 5 2" xfId="21072" xr:uid="{DB03EE86-7F08-471C-AA9A-A299054B465C}"/>
    <cellStyle name="Comma 37 3 2 6" xfId="10805" xr:uid="{3B699C33-DCD1-401F-A29F-6626A3D74F67}"/>
    <cellStyle name="Comma 37 3 2 6 2" xfId="26215" xr:uid="{EE4AD576-A828-4D84-862E-A052C490AB48}"/>
    <cellStyle name="Comma 37 3 2 7" xfId="15946" xr:uid="{FF86ACC5-24D0-44EE-BF52-D5829E5A4B69}"/>
    <cellStyle name="Comma 37 3 3" xfId="831" xr:uid="{BB364708-96BC-47FC-809F-36B826AF9426}"/>
    <cellStyle name="Comma 37 3 3 2" xfId="2083" xr:uid="{76FE981D-5ED9-456C-B21F-CEBEE4609EDE}"/>
    <cellStyle name="Comma 37 3 3 2 2" xfId="4651" xr:uid="{3A453EF6-7105-4777-ADF5-7794947E8E7F}"/>
    <cellStyle name="Comma 37 3 3 2 2 2" xfId="9777" xr:uid="{F4B32FF8-06B7-4A03-A514-5BD4C49C5337}"/>
    <cellStyle name="Comma 37 3 3 2 2 2 2" xfId="25187" xr:uid="{E059954B-CEFA-45E9-993B-D2967D2D6CCB}"/>
    <cellStyle name="Comma 37 3 3 2 2 3" xfId="14920" xr:uid="{DF2C90F9-01BB-4D09-B625-2EAE0F7D512D}"/>
    <cellStyle name="Comma 37 3 3 2 2 3 2" xfId="30330" xr:uid="{6C3668FD-F976-4E01-AF78-A732FA554B3C}"/>
    <cellStyle name="Comma 37 3 3 2 2 4" xfId="20061" xr:uid="{77AC0DBE-5C8E-4B66-B3C7-5806ADEA943B}"/>
    <cellStyle name="Comma 37 3 3 2 3" xfId="7229" xr:uid="{4EC8A2AB-97D9-4E45-98E0-BBA054E0908F}"/>
    <cellStyle name="Comma 37 3 3 2 3 2" xfId="22639" xr:uid="{A182CAA8-51A7-4D8E-BBF3-271BB0C0A471}"/>
    <cellStyle name="Comma 37 3 3 2 4" xfId="12372" xr:uid="{C2E99766-FBE3-48E5-8C8F-63B27B2105D0}"/>
    <cellStyle name="Comma 37 3 3 2 4 2" xfId="27782" xr:uid="{0BD07C07-13E3-4316-BC95-2ACC3C2472BF}"/>
    <cellStyle name="Comma 37 3 3 2 5" xfId="17513" xr:uid="{487C0913-12B1-4ACD-A261-0BC5C24A5199}"/>
    <cellStyle name="Comma 37 3 3 3" xfId="3400" xr:uid="{15A3A6A2-5925-426E-9A3B-3CF978A20410}"/>
    <cellStyle name="Comma 37 3 3 3 2" xfId="8526" xr:uid="{40792E3D-D129-4A70-8140-5E49DDDF2814}"/>
    <cellStyle name="Comma 37 3 3 3 2 2" xfId="23936" xr:uid="{E3AEFA39-9334-4DC7-BEFE-D7041C6B2F7D}"/>
    <cellStyle name="Comma 37 3 3 3 3" xfId="13669" xr:uid="{427AA3C7-140A-4732-9536-477417638A33}"/>
    <cellStyle name="Comma 37 3 3 3 3 2" xfId="29079" xr:uid="{E992AF43-3498-4EB0-80CE-BAB49DEB193B}"/>
    <cellStyle name="Comma 37 3 3 3 4" xfId="18810" xr:uid="{4A45AB18-6230-4FE9-BB25-85776CA3279E}"/>
    <cellStyle name="Comma 37 3 3 4" xfId="5978" xr:uid="{D68D75E4-7046-4762-8C01-2C7AC21FAC1D}"/>
    <cellStyle name="Comma 37 3 3 4 2" xfId="21388" xr:uid="{928C698D-B1E9-461E-8AD3-48785512922D}"/>
    <cellStyle name="Comma 37 3 3 5" xfId="11121" xr:uid="{01A17B42-C755-4E98-9572-A373071B2395}"/>
    <cellStyle name="Comma 37 3 3 5 2" xfId="26531" xr:uid="{AD7FAA8F-215E-4202-AE89-8487FFAC8415}"/>
    <cellStyle name="Comma 37 3 3 6" xfId="16262" xr:uid="{7F11FD32-7CC1-4235-8B45-4EC387D533EE}"/>
    <cellStyle name="Comma 37 3 4" xfId="1472" xr:uid="{A589B13A-7892-4F37-A584-10B75B88D4D0}"/>
    <cellStyle name="Comma 37 3 4 2" xfId="4040" xr:uid="{97D22025-47D7-4068-9749-D449E483CCF0}"/>
    <cellStyle name="Comma 37 3 4 2 2" xfId="9166" xr:uid="{85C5E836-C03A-495B-9677-B73CF2F76100}"/>
    <cellStyle name="Comma 37 3 4 2 2 2" xfId="24576" xr:uid="{1DB59426-1647-4769-A879-741AC28CE9FB}"/>
    <cellStyle name="Comma 37 3 4 2 3" xfId="14309" xr:uid="{2C5EACC1-FFE3-41B0-BB94-E241CB212D90}"/>
    <cellStyle name="Comma 37 3 4 2 3 2" xfId="29719" xr:uid="{10A89ACF-5BF5-47CC-AE2D-5CA6DE5F96E5}"/>
    <cellStyle name="Comma 37 3 4 2 4" xfId="19450" xr:uid="{08D61D1B-EC10-4FF3-AD45-090C092CA25B}"/>
    <cellStyle name="Comma 37 3 4 3" xfId="6618" xr:uid="{4EAAAE09-A69B-4DA6-94AD-7925EEB80473}"/>
    <cellStyle name="Comma 37 3 4 3 2" xfId="22028" xr:uid="{93CF9502-D312-49EC-B4F4-CA74E9ABA5C0}"/>
    <cellStyle name="Comma 37 3 4 4" xfId="11761" xr:uid="{148DC81B-A864-4A2F-9F0C-451C64E64556}"/>
    <cellStyle name="Comma 37 3 4 4 2" xfId="27171" xr:uid="{4BA2436E-8118-4CEE-8777-589ED1127695}"/>
    <cellStyle name="Comma 37 3 4 5" xfId="16902" xr:uid="{5FAA4300-3AC2-4D60-B7FC-AEA809D2CBB8}"/>
    <cellStyle name="Comma 37 3 5" xfId="2789" xr:uid="{65465B07-A934-4C8F-A174-0185DB52FEA0}"/>
    <cellStyle name="Comma 37 3 5 2" xfId="7915" xr:uid="{9290DA59-8327-4347-B2B6-740C5E234A9F}"/>
    <cellStyle name="Comma 37 3 5 2 2" xfId="23325" xr:uid="{69C68B68-7C74-42FC-B650-9DC9BD7F3C95}"/>
    <cellStyle name="Comma 37 3 5 3" xfId="13058" xr:uid="{C10C74C9-12F3-4943-B48C-251AF2EBCAD7}"/>
    <cellStyle name="Comma 37 3 5 3 2" xfId="28468" xr:uid="{95C9E1A7-1D2C-43E9-BAEE-3B122EC80D6C}"/>
    <cellStyle name="Comma 37 3 5 4" xfId="18199" xr:uid="{7480B95F-F4C8-43E4-BC64-A2581DEA2A72}"/>
    <cellStyle name="Comma 37 3 6" xfId="5367" xr:uid="{27D273E8-087E-4531-BAE4-BD059F2FCFBE}"/>
    <cellStyle name="Comma 37 3 6 2" xfId="20777" xr:uid="{A60A73A9-0B79-4F04-BC5C-C1C9CC114814}"/>
    <cellStyle name="Comma 37 3 7" xfId="10510" xr:uid="{6DA4669B-15ED-4D50-9776-8B969BBFBD9B}"/>
    <cellStyle name="Comma 37 3 7 2" xfId="25920" xr:uid="{E24EF835-8E85-4A17-AA5A-4E09F57323CD}"/>
    <cellStyle name="Comma 37 3 8" xfId="15651" xr:uid="{56222B8F-1B0B-4C11-8ABB-1EDF30E9605C}"/>
    <cellStyle name="Comma 37 4" xfId="372" xr:uid="{D261F8A6-4C0A-4D3A-B51F-CBA86EE4A2BF}"/>
    <cellStyle name="Comma 37 4 2" xfId="984" xr:uid="{E2B11447-7C51-493C-807E-7AA5759B1CB0}"/>
    <cellStyle name="Comma 37 4 2 2" xfId="2236" xr:uid="{00FFBB3F-8031-4587-80F9-B9C019671720}"/>
    <cellStyle name="Comma 37 4 2 2 2" xfId="4804" xr:uid="{F0226257-C426-4D70-9C49-0091E6FFEAEC}"/>
    <cellStyle name="Comma 37 4 2 2 2 2" xfId="9930" xr:uid="{A9CA2D9F-42DE-4947-8C3B-80E685E81AAB}"/>
    <cellStyle name="Comma 37 4 2 2 2 2 2" xfId="25340" xr:uid="{D39BC543-D916-432C-9C3F-DD898FA9DE25}"/>
    <cellStyle name="Comma 37 4 2 2 2 3" xfId="15073" xr:uid="{997B057D-7E7E-486E-AB93-4620B79E2B78}"/>
    <cellStyle name="Comma 37 4 2 2 2 3 2" xfId="30483" xr:uid="{628AE77D-6F07-4046-A49A-1365B898441B}"/>
    <cellStyle name="Comma 37 4 2 2 2 4" xfId="20214" xr:uid="{96E99CE7-5C9A-48D2-9F5E-288EC0ECE8C7}"/>
    <cellStyle name="Comma 37 4 2 2 3" xfId="7382" xr:uid="{424D5A24-D09E-4AEC-A06A-A814E30144F0}"/>
    <cellStyle name="Comma 37 4 2 2 3 2" xfId="22792" xr:uid="{6F5B66AE-26ED-4D2D-989D-5CA7620FA207}"/>
    <cellStyle name="Comma 37 4 2 2 4" xfId="12525" xr:uid="{0402FC9F-B925-41C0-8D3A-C8B066F8649D}"/>
    <cellStyle name="Comma 37 4 2 2 4 2" xfId="27935" xr:uid="{AF77A1A5-7AD0-40BC-B258-20C0732F7C90}"/>
    <cellStyle name="Comma 37 4 2 2 5" xfId="17666" xr:uid="{0CEE0906-C6A2-409A-85CF-3183EE55B2CF}"/>
    <cellStyle name="Comma 37 4 2 3" xfId="3553" xr:uid="{5F5F1D9F-4ECA-45E1-AB31-CB34EF999E1C}"/>
    <cellStyle name="Comma 37 4 2 3 2" xfId="8679" xr:uid="{FF513BF5-5FA7-47E8-B210-7EE50D271A9A}"/>
    <cellStyle name="Comma 37 4 2 3 2 2" xfId="24089" xr:uid="{10B8E5C6-BDF3-4054-BB22-EC6A5A0C466B}"/>
    <cellStyle name="Comma 37 4 2 3 3" xfId="13822" xr:uid="{B95F9853-C296-4CF2-BEA3-7D351B85884D}"/>
    <cellStyle name="Comma 37 4 2 3 3 2" xfId="29232" xr:uid="{0FFA429E-DCB7-4B02-B733-9E1347B1AD35}"/>
    <cellStyle name="Comma 37 4 2 3 4" xfId="18963" xr:uid="{E2EE89D9-5AA7-4970-99B5-7A4EA902E406}"/>
    <cellStyle name="Comma 37 4 2 4" xfId="6131" xr:uid="{AF591B51-E7C0-40A1-8618-3EC354891A15}"/>
    <cellStyle name="Comma 37 4 2 4 2" xfId="21541" xr:uid="{EE6704BD-B78E-43B0-AC9B-2D607A7E916B}"/>
    <cellStyle name="Comma 37 4 2 5" xfId="11274" xr:uid="{16B40D3F-4ECB-474F-B550-F671F3AD1642}"/>
    <cellStyle name="Comma 37 4 2 5 2" xfId="26684" xr:uid="{3FBD9728-1A1A-47E6-82F3-67AB2206D3B1}"/>
    <cellStyle name="Comma 37 4 2 6" xfId="16415" xr:uid="{2970155F-651C-43DE-9322-DED46E9081A4}"/>
    <cellStyle name="Comma 37 4 3" xfId="1625" xr:uid="{01519218-6B6D-40EC-9639-CF67A01948F0}"/>
    <cellStyle name="Comma 37 4 3 2" xfId="4193" xr:uid="{BA062C47-552D-49FC-B806-9B2B6E1C3507}"/>
    <cellStyle name="Comma 37 4 3 2 2" xfId="9319" xr:uid="{EE331311-7D0B-4F90-922F-64DBBDC9DB5F}"/>
    <cellStyle name="Comma 37 4 3 2 2 2" xfId="24729" xr:uid="{B184517E-FC80-4CA2-B53D-6866708A0C1A}"/>
    <cellStyle name="Comma 37 4 3 2 3" xfId="14462" xr:uid="{F028572E-D43B-48F0-8106-ECD407781E5A}"/>
    <cellStyle name="Comma 37 4 3 2 3 2" xfId="29872" xr:uid="{2176637F-FF23-4E11-806F-FBE58549486E}"/>
    <cellStyle name="Comma 37 4 3 2 4" xfId="19603" xr:uid="{065A0843-C6F2-4F22-ADF0-50DB6507AAC6}"/>
    <cellStyle name="Comma 37 4 3 3" xfId="6771" xr:uid="{5A781531-E764-4D28-9E05-E8E940826998}"/>
    <cellStyle name="Comma 37 4 3 3 2" xfId="22181" xr:uid="{98C6659D-2151-4A98-B413-97088D11900E}"/>
    <cellStyle name="Comma 37 4 3 4" xfId="11914" xr:uid="{4C97691D-563E-41B7-A624-36D90D6F1AEB}"/>
    <cellStyle name="Comma 37 4 3 4 2" xfId="27324" xr:uid="{1864FB4C-5AEE-40C0-999C-16FE036123DC}"/>
    <cellStyle name="Comma 37 4 3 5" xfId="17055" xr:uid="{C4FE3EE9-7E64-42BC-8180-0F55069A66CC}"/>
    <cellStyle name="Comma 37 4 4" xfId="2942" xr:uid="{5FC5F0E7-6EB2-4A77-8080-99CCA9FCCA42}"/>
    <cellStyle name="Comma 37 4 4 2" xfId="8068" xr:uid="{1A4D3F19-FA95-4790-9C4F-78E76A87D66C}"/>
    <cellStyle name="Comma 37 4 4 2 2" xfId="23478" xr:uid="{E1299CF4-C1EF-4F20-96DA-C5732274D169}"/>
    <cellStyle name="Comma 37 4 4 3" xfId="13211" xr:uid="{E91008BB-EF01-479D-AD4D-490B7641E82A}"/>
    <cellStyle name="Comma 37 4 4 3 2" xfId="28621" xr:uid="{23F17850-CB2B-4023-BB77-160168AD445D}"/>
    <cellStyle name="Comma 37 4 4 4" xfId="18352" xr:uid="{1C6731DE-00E8-4BFE-9BD5-2743C1B43A1C}"/>
    <cellStyle name="Comma 37 4 5" xfId="5520" xr:uid="{740E3A28-B307-4835-9123-31114DCC76AA}"/>
    <cellStyle name="Comma 37 4 5 2" xfId="20930" xr:uid="{781ACC0C-AD25-45AE-ABAE-28D0FA8A9F57}"/>
    <cellStyle name="Comma 37 4 6" xfId="10663" xr:uid="{E97BF48E-3498-409B-B5A7-6498BE34C5C4}"/>
    <cellStyle name="Comma 37 4 6 2" xfId="26073" xr:uid="{81574BCD-D942-4E4C-84AB-7916F7024431}"/>
    <cellStyle name="Comma 37 4 7" xfId="15804" xr:uid="{68BBC9AE-037F-4E83-A175-B10998893060}"/>
    <cellStyle name="Comma 37 5" xfId="689" xr:uid="{A2D58A02-F2C3-4934-80E7-EB37150E9967}"/>
    <cellStyle name="Comma 37 5 2" xfId="1941" xr:uid="{AC6F0F9B-F2D2-479B-9033-FF50FCD38097}"/>
    <cellStyle name="Comma 37 5 2 2" xfId="4509" xr:uid="{F46B70FA-D2BB-4A7B-95F2-C14EC0447C0E}"/>
    <cellStyle name="Comma 37 5 2 2 2" xfId="9635" xr:uid="{6FCD23AE-2783-40C6-A477-BAB1AE750E58}"/>
    <cellStyle name="Comma 37 5 2 2 2 2" xfId="25045" xr:uid="{C199E09A-7E68-4DDD-871A-6780E530D450}"/>
    <cellStyle name="Comma 37 5 2 2 3" xfId="14778" xr:uid="{05E62BAE-BB48-4636-A1B7-7F634EE4186E}"/>
    <cellStyle name="Comma 37 5 2 2 3 2" xfId="30188" xr:uid="{2C05AD96-5B14-4DC1-811A-09BCB009DD49}"/>
    <cellStyle name="Comma 37 5 2 2 4" xfId="19919" xr:uid="{E8BB58FF-26FA-412E-9085-E595EF39FA69}"/>
    <cellStyle name="Comma 37 5 2 3" xfId="7087" xr:uid="{B019037B-EE8E-4193-A251-E5EDF130B48B}"/>
    <cellStyle name="Comma 37 5 2 3 2" xfId="22497" xr:uid="{E63C0D24-4A72-4EFE-8B08-6F1BFEE7F0FB}"/>
    <cellStyle name="Comma 37 5 2 4" xfId="12230" xr:uid="{7A2E33E1-153E-471F-B45B-C2873344696B}"/>
    <cellStyle name="Comma 37 5 2 4 2" xfId="27640" xr:uid="{18AD7E80-32A1-4DAE-86C6-EB5665BA1B3F}"/>
    <cellStyle name="Comma 37 5 2 5" xfId="17371" xr:uid="{49392868-D7CD-40D1-91A9-9B2F2C0F99DE}"/>
    <cellStyle name="Comma 37 5 3" xfId="3258" xr:uid="{C076C35C-84E9-445B-8FE1-19CBA8B8012D}"/>
    <cellStyle name="Comma 37 5 3 2" xfId="8384" xr:uid="{A5C1B76B-DD75-4BD3-BD06-A14EC45E2C93}"/>
    <cellStyle name="Comma 37 5 3 2 2" xfId="23794" xr:uid="{CECC567A-AA3E-41D9-B7E1-8798D1859FAA}"/>
    <cellStyle name="Comma 37 5 3 3" xfId="13527" xr:uid="{6F5EC9C2-E8E8-4BD0-9871-5CE7F24F6CDF}"/>
    <cellStyle name="Comma 37 5 3 3 2" xfId="28937" xr:uid="{DDB72705-B4C7-49B1-AEC9-192F6290334D}"/>
    <cellStyle name="Comma 37 5 3 4" xfId="18668" xr:uid="{A5794E7C-6F6C-4EB7-B2DB-480DC39552D3}"/>
    <cellStyle name="Comma 37 5 4" xfId="5836" xr:uid="{A0AE79D6-6DB0-43D9-AA0C-90DB1EC6D8DB}"/>
    <cellStyle name="Comma 37 5 4 2" xfId="21246" xr:uid="{823B755C-F719-442D-8104-5AB75047F51E}"/>
    <cellStyle name="Comma 37 5 5" xfId="10979" xr:uid="{186BB078-0339-497F-94C1-70562A897E43}"/>
    <cellStyle name="Comma 37 5 5 2" xfId="26389" xr:uid="{BFB799CB-0FC7-4760-96D9-B54A33750EFA}"/>
    <cellStyle name="Comma 37 5 6" xfId="16120" xr:uid="{6A6065F4-DD74-4051-A1DC-29F47553F6EA}"/>
    <cellStyle name="Comma 37 6" xfId="1330" xr:uid="{44EE2703-1F3D-4540-AD2A-4F791AE4DA5A}"/>
    <cellStyle name="Comma 37 6 2" xfId="3898" xr:uid="{BDE7EF5C-A5A1-4E5E-B230-91AF1E220701}"/>
    <cellStyle name="Comma 37 6 2 2" xfId="9024" xr:uid="{5EAEDB83-4D6D-47F7-B614-04522315CBD9}"/>
    <cellStyle name="Comma 37 6 2 2 2" xfId="24434" xr:uid="{1DC8AAA3-AD41-4582-9EE4-5ECC086A0A87}"/>
    <cellStyle name="Comma 37 6 2 3" xfId="14167" xr:uid="{DC58D8EC-E4D4-4902-A8DC-E5B6BEE6F5EF}"/>
    <cellStyle name="Comma 37 6 2 3 2" xfId="29577" xr:uid="{1DA24258-8D7F-4F45-AE89-BBB0395B4095}"/>
    <cellStyle name="Comma 37 6 2 4" xfId="19308" xr:uid="{BD3FD96D-1B77-466E-81EF-2BAD21D861FF}"/>
    <cellStyle name="Comma 37 6 3" xfId="6476" xr:uid="{A9F454C5-D72B-4646-A474-0FCD102FADED}"/>
    <cellStyle name="Comma 37 6 3 2" xfId="21886" xr:uid="{77A8E0A1-25ED-4E32-90AA-E86925DC6F68}"/>
    <cellStyle name="Comma 37 6 4" xfId="11619" xr:uid="{7BD39540-29BC-4C8A-9671-E259A0FDD440}"/>
    <cellStyle name="Comma 37 6 4 2" xfId="27029" xr:uid="{B0388BC6-446C-4FF4-8F86-9B59A1D30A17}"/>
    <cellStyle name="Comma 37 6 5" xfId="16760" xr:uid="{36880498-0017-4A2E-917E-044F3E4A8EC2}"/>
    <cellStyle name="Comma 37 7" xfId="2648" xr:uid="{88FAE3A8-906B-4BB6-9DEA-A63EA262227C}"/>
    <cellStyle name="Comma 37 7 2" xfId="7774" xr:uid="{1FC54CBF-A081-4410-B635-BFF9B57AC2C9}"/>
    <cellStyle name="Comma 37 7 2 2" xfId="23184" xr:uid="{07D6383C-C1B4-4091-B027-AD4AA1315AC2}"/>
    <cellStyle name="Comma 37 7 3" xfId="12917" xr:uid="{9A5A3F2A-E72A-4CBA-A7BB-0117632700BB}"/>
    <cellStyle name="Comma 37 7 3 2" xfId="28327" xr:uid="{A68BBA41-368C-4029-8909-FB89B40FC739}"/>
    <cellStyle name="Comma 37 7 4" xfId="18058" xr:uid="{A09D0363-8AC2-4CD6-BE9C-AF92706E8365}"/>
    <cellStyle name="Comma 37 8" xfId="5226" xr:uid="{702400B0-FAE9-4C1F-8906-D5678B95E440}"/>
    <cellStyle name="Comma 37 8 2" xfId="20636" xr:uid="{75D23A71-4A74-409B-B36F-7ECEE02F599E}"/>
    <cellStyle name="Comma 37 9" xfId="10369" xr:uid="{BFBB992D-C094-4672-8997-5C66F2FAB57C}"/>
    <cellStyle name="Comma 37 9 2" xfId="25779" xr:uid="{0ED02CCC-5FDF-4AA7-AF49-FFB0143755F1}"/>
    <cellStyle name="Comma 38" xfId="43" xr:uid="{2257C0D6-E320-426C-AF6B-EFD976DD48CD}"/>
    <cellStyle name="Comma 38 10" xfId="15485" xr:uid="{74C40FDB-7906-4350-82F3-05E15A2DD058}"/>
    <cellStyle name="Comma 38 2" xfId="122" xr:uid="{EDFA1EEA-1C3A-4CDA-AD01-8037BF024435}"/>
    <cellStyle name="Comma 38 2 2" xfId="265" xr:uid="{B1CBD41F-3BCC-4032-BB76-33E86889A03E}"/>
    <cellStyle name="Comma 38 2 2 2" xfId="561" xr:uid="{AD614F9C-E1A1-4404-8EF3-ACD7A9D230EF}"/>
    <cellStyle name="Comma 38 2 2 2 2" xfId="1173" xr:uid="{45B47820-B701-4540-B7B8-59A35AEF2063}"/>
    <cellStyle name="Comma 38 2 2 2 2 2" xfId="2425" xr:uid="{E1A2C1FE-5B1F-40A2-9189-5A772D93BA18}"/>
    <cellStyle name="Comma 38 2 2 2 2 2 2" xfId="4993" xr:uid="{4DFE4D3D-B51F-419A-8F4E-F2F888C45689}"/>
    <cellStyle name="Comma 38 2 2 2 2 2 2 2" xfId="10119" xr:uid="{27195377-C359-485E-9A6B-C24106AD5474}"/>
    <cellStyle name="Comma 38 2 2 2 2 2 2 2 2" xfId="25529" xr:uid="{E6632F69-02B8-4FC3-AEAF-78D88B8D3DE1}"/>
    <cellStyle name="Comma 38 2 2 2 2 2 2 3" xfId="15262" xr:uid="{9DD6AA8C-3CDB-4178-99DE-6F594CF0E44E}"/>
    <cellStyle name="Comma 38 2 2 2 2 2 2 3 2" xfId="30672" xr:uid="{1E886D61-BB0F-434C-A245-A9EF71BAEA0D}"/>
    <cellStyle name="Comma 38 2 2 2 2 2 2 4" xfId="20403" xr:uid="{2109E2A4-E748-43C2-A0FB-1ED639DEDBB1}"/>
    <cellStyle name="Comma 38 2 2 2 2 2 3" xfId="7571" xr:uid="{B4A09455-948E-42A4-ACF5-B146869DCF69}"/>
    <cellStyle name="Comma 38 2 2 2 2 2 3 2" xfId="22981" xr:uid="{437DE4EB-4AD0-4B92-B270-0C43D390DD83}"/>
    <cellStyle name="Comma 38 2 2 2 2 2 4" xfId="12714" xr:uid="{BE5EC1B1-206D-4B22-96DC-7C657900F6EE}"/>
    <cellStyle name="Comma 38 2 2 2 2 2 4 2" xfId="28124" xr:uid="{0A3CD188-0EF1-4428-85A1-E638353EC4D8}"/>
    <cellStyle name="Comma 38 2 2 2 2 2 5" xfId="17855" xr:uid="{AB87EB85-B0CC-4830-BDD6-66F41AA9CF56}"/>
    <cellStyle name="Comma 38 2 2 2 2 3" xfId="3742" xr:uid="{643CBE64-4517-4752-8527-57A8391F6D72}"/>
    <cellStyle name="Comma 38 2 2 2 2 3 2" xfId="8868" xr:uid="{A9C0B0F8-0494-4141-9316-94237463DD1C}"/>
    <cellStyle name="Comma 38 2 2 2 2 3 2 2" xfId="24278" xr:uid="{CA17F0C5-2EC5-4CCD-9564-62F25E056B02}"/>
    <cellStyle name="Comma 38 2 2 2 2 3 3" xfId="14011" xr:uid="{04401C62-74BC-4A58-AC91-AE8E513D2F9B}"/>
    <cellStyle name="Comma 38 2 2 2 2 3 3 2" xfId="29421" xr:uid="{713C2DA3-F4E3-4EC3-8EC6-7C6DC0AE63F9}"/>
    <cellStyle name="Comma 38 2 2 2 2 3 4" xfId="19152" xr:uid="{4E28E5F9-F66E-44B6-AB87-6C0EEE4AC3BF}"/>
    <cellStyle name="Comma 38 2 2 2 2 4" xfId="6320" xr:uid="{17002169-110A-4F56-8A1C-547DB37DE572}"/>
    <cellStyle name="Comma 38 2 2 2 2 4 2" xfId="21730" xr:uid="{A74F8ACC-6BCA-4C4F-B894-AA014F6D977D}"/>
    <cellStyle name="Comma 38 2 2 2 2 5" xfId="11463" xr:uid="{2711365D-1D50-49DB-9AE8-59A3EFF82E4F}"/>
    <cellStyle name="Comma 38 2 2 2 2 5 2" xfId="26873" xr:uid="{B1D5E802-5F5A-4099-9FC7-D89CF6459997}"/>
    <cellStyle name="Comma 38 2 2 2 2 6" xfId="16604" xr:uid="{8FD9E17D-5016-4F18-B39E-A3B5A3409BBA}"/>
    <cellStyle name="Comma 38 2 2 2 3" xfId="1814" xr:uid="{6B018C88-72C6-46A9-8CAA-6426D6010681}"/>
    <cellStyle name="Comma 38 2 2 2 3 2" xfId="4382" xr:uid="{B098B4C1-946A-472D-BB22-73209FC24EFD}"/>
    <cellStyle name="Comma 38 2 2 2 3 2 2" xfId="9508" xr:uid="{82680CF9-01D2-4BD1-933C-EF130EB082D5}"/>
    <cellStyle name="Comma 38 2 2 2 3 2 2 2" xfId="24918" xr:uid="{781E4AF0-697C-45E2-9089-E71B4E8A0C17}"/>
    <cellStyle name="Comma 38 2 2 2 3 2 3" xfId="14651" xr:uid="{64640AF6-449C-418F-B14A-FB2EE512AE1D}"/>
    <cellStyle name="Comma 38 2 2 2 3 2 3 2" xfId="30061" xr:uid="{B4276B18-E696-4E8A-8C58-1A7273E20189}"/>
    <cellStyle name="Comma 38 2 2 2 3 2 4" xfId="19792" xr:uid="{22B8F675-7FF5-4765-84E0-5C1A35390B52}"/>
    <cellStyle name="Comma 38 2 2 2 3 3" xfId="6960" xr:uid="{6661A176-3D1D-4CF7-8DEC-C5BE73172DF7}"/>
    <cellStyle name="Comma 38 2 2 2 3 3 2" xfId="22370" xr:uid="{02D3149F-D301-4BB5-B599-1597CA0E0878}"/>
    <cellStyle name="Comma 38 2 2 2 3 4" xfId="12103" xr:uid="{02BAB1A3-2668-4826-9714-0201E7323421}"/>
    <cellStyle name="Comma 38 2 2 2 3 4 2" xfId="27513" xr:uid="{EEA504EE-8076-4CAE-810B-53BF165E0A5D}"/>
    <cellStyle name="Comma 38 2 2 2 3 5" xfId="17244" xr:uid="{1C791A74-678C-4843-824F-7804C5E9CA43}"/>
    <cellStyle name="Comma 38 2 2 2 4" xfId="3131" xr:uid="{3B12C7EF-30DF-4E60-902C-F4455A4B3904}"/>
    <cellStyle name="Comma 38 2 2 2 4 2" xfId="8257" xr:uid="{9AD695CB-77A0-4544-AB5D-D08E0EF8AD44}"/>
    <cellStyle name="Comma 38 2 2 2 4 2 2" xfId="23667" xr:uid="{B59118EA-6533-448C-A42E-E6BE9C24F04E}"/>
    <cellStyle name="Comma 38 2 2 2 4 3" xfId="13400" xr:uid="{FA69597B-D41A-4BAC-AF7E-58DFBD6400E8}"/>
    <cellStyle name="Comma 38 2 2 2 4 3 2" xfId="28810" xr:uid="{CA8EB1D5-9C50-4991-B1FD-3DE4752646B2}"/>
    <cellStyle name="Comma 38 2 2 2 4 4" xfId="18541" xr:uid="{501BBE37-51E2-4E5C-A2D1-41812F14233B}"/>
    <cellStyle name="Comma 38 2 2 2 5" xfId="5709" xr:uid="{A65C74A6-7E72-4475-BDA8-2E400D5833EF}"/>
    <cellStyle name="Comma 38 2 2 2 5 2" xfId="21119" xr:uid="{B195622B-6E19-4C72-B162-DDAB7954DB4F}"/>
    <cellStyle name="Comma 38 2 2 2 6" xfId="10852" xr:uid="{2D38A1C3-0BB1-4D30-9E17-A25311DA7A1D}"/>
    <cellStyle name="Comma 38 2 2 2 6 2" xfId="26262" xr:uid="{5C61133C-7876-4F86-A27B-3454E3475CC6}"/>
    <cellStyle name="Comma 38 2 2 2 7" xfId="15993" xr:uid="{29E8306A-03E1-48B1-97C0-8E8E1394154B}"/>
    <cellStyle name="Comma 38 2 2 3" xfId="878" xr:uid="{5A5A1D92-4D8F-4054-82AE-BAC1E553036F}"/>
    <cellStyle name="Comma 38 2 2 3 2" xfId="2130" xr:uid="{D35B6B35-C960-4872-A7A6-58001794FC74}"/>
    <cellStyle name="Comma 38 2 2 3 2 2" xfId="4698" xr:uid="{0FCEF5D3-7451-44C5-8B62-B9E58FA8C5E6}"/>
    <cellStyle name="Comma 38 2 2 3 2 2 2" xfId="9824" xr:uid="{B57B5C70-4F1B-402D-B755-D81A37795F1D}"/>
    <cellStyle name="Comma 38 2 2 3 2 2 2 2" xfId="25234" xr:uid="{8EAE9D1D-DF7D-415A-BC36-E81B701DE54C}"/>
    <cellStyle name="Comma 38 2 2 3 2 2 3" xfId="14967" xr:uid="{855ED998-E754-4429-872F-2267C815B0F4}"/>
    <cellStyle name="Comma 38 2 2 3 2 2 3 2" xfId="30377" xr:uid="{C78535F2-84BE-49A5-A364-908D344E429E}"/>
    <cellStyle name="Comma 38 2 2 3 2 2 4" xfId="20108" xr:uid="{6A2EFE3B-475D-4234-95DE-054C33C6E39F}"/>
    <cellStyle name="Comma 38 2 2 3 2 3" xfId="7276" xr:uid="{0C66B4B1-2E96-4E7C-8EAC-D4D3224493FF}"/>
    <cellStyle name="Comma 38 2 2 3 2 3 2" xfId="22686" xr:uid="{77C982B6-CBE7-4AE9-B941-4CB0ECFB95EB}"/>
    <cellStyle name="Comma 38 2 2 3 2 4" xfId="12419" xr:uid="{A52E2C9A-3442-4209-B72E-3581D3352128}"/>
    <cellStyle name="Comma 38 2 2 3 2 4 2" xfId="27829" xr:uid="{B8B7BDCE-0B44-48FB-9E13-ED8B325BAFC0}"/>
    <cellStyle name="Comma 38 2 2 3 2 5" xfId="17560" xr:uid="{467719A3-C6D0-4D97-96CF-4860F680EDE6}"/>
    <cellStyle name="Comma 38 2 2 3 3" xfId="3447" xr:uid="{BFF113E5-6B6F-497B-B062-C5D88F62C925}"/>
    <cellStyle name="Comma 38 2 2 3 3 2" xfId="8573" xr:uid="{CE36E81A-E1FE-4850-AB22-9972A0FB2B12}"/>
    <cellStyle name="Comma 38 2 2 3 3 2 2" xfId="23983" xr:uid="{3714848D-8AEC-40AC-802C-1E5DAB9CEEEB}"/>
    <cellStyle name="Comma 38 2 2 3 3 3" xfId="13716" xr:uid="{585C5B65-ADA4-4E1D-B246-144B959A0010}"/>
    <cellStyle name="Comma 38 2 2 3 3 3 2" xfId="29126" xr:uid="{A289D468-BB59-4C4A-BE58-020D1AACE054}"/>
    <cellStyle name="Comma 38 2 2 3 3 4" xfId="18857" xr:uid="{A1A555AC-3098-4345-AC4D-CCFEBB401BBC}"/>
    <cellStyle name="Comma 38 2 2 3 4" xfId="6025" xr:uid="{B0BCF729-8855-4BAB-9224-8BA7A40F8BF3}"/>
    <cellStyle name="Comma 38 2 2 3 4 2" xfId="21435" xr:uid="{D2614D8F-6D0D-43AF-9E64-56F318E5984B}"/>
    <cellStyle name="Comma 38 2 2 3 5" xfId="11168" xr:uid="{21B865F0-E710-45DC-A917-7621492F30EF}"/>
    <cellStyle name="Comma 38 2 2 3 5 2" xfId="26578" xr:uid="{651EE19C-6EAA-45C3-8EA3-91E1DF189ED0}"/>
    <cellStyle name="Comma 38 2 2 3 6" xfId="16309" xr:uid="{8DF45223-EAD2-4057-B390-2821CCD14AC3}"/>
    <cellStyle name="Comma 38 2 2 4" xfId="1519" xr:uid="{5E64CDEE-0B05-4189-8A62-E2ED878F7B6E}"/>
    <cellStyle name="Comma 38 2 2 4 2" xfId="4087" xr:uid="{FF9D52F2-098B-4C54-AF4B-EFAB178C7FE8}"/>
    <cellStyle name="Comma 38 2 2 4 2 2" xfId="9213" xr:uid="{2BA06439-710C-470E-B443-1806E58B706C}"/>
    <cellStyle name="Comma 38 2 2 4 2 2 2" xfId="24623" xr:uid="{6E81B7C0-6CA1-408D-A4DB-803251012EF5}"/>
    <cellStyle name="Comma 38 2 2 4 2 3" xfId="14356" xr:uid="{FB7113C9-C9F5-4095-8623-AC33350C9945}"/>
    <cellStyle name="Comma 38 2 2 4 2 3 2" xfId="29766" xr:uid="{C5A06E37-1010-4B8D-878D-55C4CD3F187F}"/>
    <cellStyle name="Comma 38 2 2 4 2 4" xfId="19497" xr:uid="{4A8EF8E8-EC26-4A72-9BBB-A54644CA8296}"/>
    <cellStyle name="Comma 38 2 2 4 3" xfId="6665" xr:uid="{A2A996EE-A9BD-45E0-8976-373FAD6C1309}"/>
    <cellStyle name="Comma 38 2 2 4 3 2" xfId="22075" xr:uid="{5CCD5D80-B654-472E-8E60-E842938AE781}"/>
    <cellStyle name="Comma 38 2 2 4 4" xfId="11808" xr:uid="{315BF3F8-8EF5-48B4-B455-B307F9860110}"/>
    <cellStyle name="Comma 38 2 2 4 4 2" xfId="27218" xr:uid="{4AD43538-63C5-497F-BAED-E3059ACA7742}"/>
    <cellStyle name="Comma 38 2 2 4 5" xfId="16949" xr:uid="{8A2DA088-D25F-4657-8A67-49ED59630576}"/>
    <cellStyle name="Comma 38 2 2 5" xfId="2836" xr:uid="{8C00F6DC-33E1-410F-A2A9-63D6DBF4A423}"/>
    <cellStyle name="Comma 38 2 2 5 2" xfId="7962" xr:uid="{62841F1F-9074-4505-BF1F-4E1AFBA50755}"/>
    <cellStyle name="Comma 38 2 2 5 2 2" xfId="23372" xr:uid="{FF734F58-320A-43DC-98DE-8849A65B7EE5}"/>
    <cellStyle name="Comma 38 2 2 5 3" xfId="13105" xr:uid="{6945395A-DD4B-4A77-A3AC-65EBC4C138DC}"/>
    <cellStyle name="Comma 38 2 2 5 3 2" xfId="28515" xr:uid="{EF628919-F111-46A6-86FF-4B0A0D0CCAB8}"/>
    <cellStyle name="Comma 38 2 2 5 4" xfId="18246" xr:uid="{3B305B68-B879-4541-A7CF-02AFF020B4EB}"/>
    <cellStyle name="Comma 38 2 2 6" xfId="5414" xr:uid="{FE170BE0-4E16-4269-BCC6-F5D08B018C69}"/>
    <cellStyle name="Comma 38 2 2 6 2" xfId="20824" xr:uid="{C25B7519-8741-40C4-8D3C-79872F954E0E}"/>
    <cellStyle name="Comma 38 2 2 7" xfId="10557" xr:uid="{D46EC145-9EF6-4099-A745-E0648BDBF559}"/>
    <cellStyle name="Comma 38 2 2 7 2" xfId="25967" xr:uid="{081312B2-E308-4359-9363-9E38B9B87885}"/>
    <cellStyle name="Comma 38 2 2 8" xfId="15698" xr:uid="{BCC13FD9-E935-46D5-AA26-341992A5F957}"/>
    <cellStyle name="Comma 38 2 3" xfId="419" xr:uid="{A5A65B47-ED97-43DB-88F6-484187634AF8}"/>
    <cellStyle name="Comma 38 2 3 2" xfId="1031" xr:uid="{7425D85B-4D21-47B3-A97C-DA062B1F216C}"/>
    <cellStyle name="Comma 38 2 3 2 2" xfId="2283" xr:uid="{A8070FE6-5D4E-4C2F-A0D4-67D4879B9A76}"/>
    <cellStyle name="Comma 38 2 3 2 2 2" xfId="4851" xr:uid="{85E9A96F-69D1-4AC0-B241-142DE7FD99CC}"/>
    <cellStyle name="Comma 38 2 3 2 2 2 2" xfId="9977" xr:uid="{10E0149C-730D-45C0-90B3-AB463BB13B60}"/>
    <cellStyle name="Comma 38 2 3 2 2 2 2 2" xfId="25387" xr:uid="{F2917C1C-5EB2-4373-BD33-A4DAF6EB67BE}"/>
    <cellStyle name="Comma 38 2 3 2 2 2 3" xfId="15120" xr:uid="{FE191213-9B2A-4EFF-AA7E-4DECF68B3645}"/>
    <cellStyle name="Comma 38 2 3 2 2 2 3 2" xfId="30530" xr:uid="{FEEB1655-0E60-46F5-A517-E5C0BEAC0C79}"/>
    <cellStyle name="Comma 38 2 3 2 2 2 4" xfId="20261" xr:uid="{A1B62341-DDC0-4F2D-99BF-3A9D0CE63E34}"/>
    <cellStyle name="Comma 38 2 3 2 2 3" xfId="7429" xr:uid="{CEEC0CD0-6950-474F-A2D8-9A89454F8F76}"/>
    <cellStyle name="Comma 38 2 3 2 2 3 2" xfId="22839" xr:uid="{97B9A553-6343-48B1-BFF8-66C4C7AFF4D1}"/>
    <cellStyle name="Comma 38 2 3 2 2 4" xfId="12572" xr:uid="{EBB241AE-6119-4F64-9983-60CAC535439D}"/>
    <cellStyle name="Comma 38 2 3 2 2 4 2" xfId="27982" xr:uid="{5A4BFC34-A33C-427E-A019-F959A50A347F}"/>
    <cellStyle name="Comma 38 2 3 2 2 5" xfId="17713" xr:uid="{26BD8A1F-261D-458E-88E0-025A2BBA1E17}"/>
    <cellStyle name="Comma 38 2 3 2 3" xfId="3600" xr:uid="{B8C97B84-01F9-4170-B0DB-3FBA34AE389D}"/>
    <cellStyle name="Comma 38 2 3 2 3 2" xfId="8726" xr:uid="{EAF63148-B581-41EA-9C67-BC554EA48596}"/>
    <cellStyle name="Comma 38 2 3 2 3 2 2" xfId="24136" xr:uid="{4D512E06-6DE3-4E64-80B6-34579FE171DC}"/>
    <cellStyle name="Comma 38 2 3 2 3 3" xfId="13869" xr:uid="{2DFF2A96-7EA9-47C3-9CAC-AB3FEA6EFC77}"/>
    <cellStyle name="Comma 38 2 3 2 3 3 2" xfId="29279" xr:uid="{FAD94E50-9FAF-42B1-AF8E-74A989FE30E9}"/>
    <cellStyle name="Comma 38 2 3 2 3 4" xfId="19010" xr:uid="{2EA1AD74-343F-42CD-9FB4-94D5B339BE21}"/>
    <cellStyle name="Comma 38 2 3 2 4" xfId="6178" xr:uid="{BE8E2BD3-CEE6-4FE4-AF1B-8BD1C2973519}"/>
    <cellStyle name="Comma 38 2 3 2 4 2" xfId="21588" xr:uid="{6505D3BD-82E0-4089-8067-659F0977173B}"/>
    <cellStyle name="Comma 38 2 3 2 5" xfId="11321" xr:uid="{B5C1D2F1-2D45-42E3-B031-4C8DA6A02544}"/>
    <cellStyle name="Comma 38 2 3 2 5 2" xfId="26731" xr:uid="{CC04A2EC-9351-498B-86FD-FE957262AB17}"/>
    <cellStyle name="Comma 38 2 3 2 6" xfId="16462" xr:uid="{91FFB328-E6BE-4063-BAD6-306E51877BEA}"/>
    <cellStyle name="Comma 38 2 3 3" xfId="1672" xr:uid="{E9CADE6C-2FE6-43C4-8575-FD3AF6CFC5D9}"/>
    <cellStyle name="Comma 38 2 3 3 2" xfId="4240" xr:uid="{A9C6BCB8-54B7-4A3F-88E8-04C4B5434BF1}"/>
    <cellStyle name="Comma 38 2 3 3 2 2" xfId="9366" xr:uid="{8508F30E-604B-49D9-BCAB-D2C76297A674}"/>
    <cellStyle name="Comma 38 2 3 3 2 2 2" xfId="24776" xr:uid="{37793296-1408-4A3B-B700-FE0EE4AD1451}"/>
    <cellStyle name="Comma 38 2 3 3 2 3" xfId="14509" xr:uid="{752E6E27-97A2-41C4-8CAF-CB4DA23596F5}"/>
    <cellStyle name="Comma 38 2 3 3 2 3 2" xfId="29919" xr:uid="{6D337207-352B-4C6E-8434-C7ECD0AFA45F}"/>
    <cellStyle name="Comma 38 2 3 3 2 4" xfId="19650" xr:uid="{66397C9C-F3C6-471D-98AB-1186FE4B4749}"/>
    <cellStyle name="Comma 38 2 3 3 3" xfId="6818" xr:uid="{6079987E-6755-415F-B0D1-56E3E7CC8A58}"/>
    <cellStyle name="Comma 38 2 3 3 3 2" xfId="22228" xr:uid="{23A6646D-CC35-4A9B-9164-6617EE4AD594}"/>
    <cellStyle name="Comma 38 2 3 3 4" xfId="11961" xr:uid="{A7FB9D5E-1BE0-40C1-A164-631BA45DED82}"/>
    <cellStyle name="Comma 38 2 3 3 4 2" xfId="27371" xr:uid="{E9F29EC6-4201-4BA5-875F-65D13E04A400}"/>
    <cellStyle name="Comma 38 2 3 3 5" xfId="17102" xr:uid="{034F36A3-7509-49F7-A03C-75AEA96ACBD8}"/>
    <cellStyle name="Comma 38 2 3 4" xfId="2989" xr:uid="{4A21ECE0-0723-4DC8-A853-74EB68399A6F}"/>
    <cellStyle name="Comma 38 2 3 4 2" xfId="8115" xr:uid="{A9ECAAEF-A532-4649-B51F-AC59764BCF81}"/>
    <cellStyle name="Comma 38 2 3 4 2 2" xfId="23525" xr:uid="{3F704D19-30BD-4AA2-BED3-BF5C3E109A97}"/>
    <cellStyle name="Comma 38 2 3 4 3" xfId="13258" xr:uid="{36E7F263-9C6F-4377-9F73-0A35EDB21D1C}"/>
    <cellStyle name="Comma 38 2 3 4 3 2" xfId="28668" xr:uid="{F22E89E2-5DD2-4669-ABC6-70CCFB5FEE32}"/>
    <cellStyle name="Comma 38 2 3 4 4" xfId="18399" xr:uid="{051AD48A-685A-4356-8710-58ECD493CF5B}"/>
    <cellStyle name="Comma 38 2 3 5" xfId="5567" xr:uid="{5E19C323-4011-4CBE-AF8F-A46F928758D1}"/>
    <cellStyle name="Comma 38 2 3 5 2" xfId="20977" xr:uid="{D0F2015A-E151-433E-BC10-DDFCAAB61B8E}"/>
    <cellStyle name="Comma 38 2 3 6" xfId="10710" xr:uid="{BF75E5DA-BAD9-4D81-8EB8-8006AA8F120E}"/>
    <cellStyle name="Comma 38 2 3 6 2" xfId="26120" xr:uid="{50D88DBB-5E01-43C9-97E7-E87946B4A509}"/>
    <cellStyle name="Comma 38 2 3 7" xfId="15851" xr:uid="{BFFFCB8B-10F0-4C7B-8E98-13BE94C02DE5}"/>
    <cellStyle name="Comma 38 2 4" xfId="736" xr:uid="{19F5299C-EFBE-436F-9CC7-F4B863AE48A9}"/>
    <cellStyle name="Comma 38 2 4 2" xfId="1988" xr:uid="{E234DED1-95E1-4BD1-96E4-599E8DDF5539}"/>
    <cellStyle name="Comma 38 2 4 2 2" xfId="4556" xr:uid="{302F079C-48E8-4776-9D82-6649C0128EB6}"/>
    <cellStyle name="Comma 38 2 4 2 2 2" xfId="9682" xr:uid="{49ECE75B-BF9B-4983-B485-4E42D64192E1}"/>
    <cellStyle name="Comma 38 2 4 2 2 2 2" xfId="25092" xr:uid="{276832E6-4B0F-43FC-89A9-B6FD36E36E86}"/>
    <cellStyle name="Comma 38 2 4 2 2 3" xfId="14825" xr:uid="{F41BC7A4-0C93-4A6F-A6C1-F588C36844C8}"/>
    <cellStyle name="Comma 38 2 4 2 2 3 2" xfId="30235" xr:uid="{D4CBF316-0BBE-4DFC-9DE0-18ADC4FD07EF}"/>
    <cellStyle name="Comma 38 2 4 2 2 4" xfId="19966" xr:uid="{81B1D792-D6D8-4458-A6B6-66557A1DED16}"/>
    <cellStyle name="Comma 38 2 4 2 3" xfId="7134" xr:uid="{E6ADE213-5B1C-44C4-8AA1-FF8793AB55CC}"/>
    <cellStyle name="Comma 38 2 4 2 3 2" xfId="22544" xr:uid="{00A8A4F5-9FB8-44DA-B0D9-B50F47FDD2D9}"/>
    <cellStyle name="Comma 38 2 4 2 4" xfId="12277" xr:uid="{6C2FF107-E524-4A56-9845-CBE55ACD17D6}"/>
    <cellStyle name="Comma 38 2 4 2 4 2" xfId="27687" xr:uid="{EB6D671B-AB21-4199-BC95-87548C86F71A}"/>
    <cellStyle name="Comma 38 2 4 2 5" xfId="17418" xr:uid="{2575AC64-C36B-4888-9EA3-D0CE401E9FC8}"/>
    <cellStyle name="Comma 38 2 4 3" xfId="3305" xr:uid="{6E18DF10-1696-4089-8F54-DCC46CF4094A}"/>
    <cellStyle name="Comma 38 2 4 3 2" xfId="8431" xr:uid="{681D46E5-A103-4B0C-8210-EFD70AA1CD68}"/>
    <cellStyle name="Comma 38 2 4 3 2 2" xfId="23841" xr:uid="{2B12F9FE-B426-43F2-902B-CCAD0B33C426}"/>
    <cellStyle name="Comma 38 2 4 3 3" xfId="13574" xr:uid="{EC2F6648-6DDB-4464-8CEC-40B063B27BD9}"/>
    <cellStyle name="Comma 38 2 4 3 3 2" xfId="28984" xr:uid="{C6DFBE57-1E78-45BF-96B9-FFEE9A325DEC}"/>
    <cellStyle name="Comma 38 2 4 3 4" xfId="18715" xr:uid="{5DAEA83A-1ECB-439B-B955-4D9DE25C6A8C}"/>
    <cellStyle name="Comma 38 2 4 4" xfId="5883" xr:uid="{C43F3AE2-B47F-4213-9C30-0624F6AE3CFA}"/>
    <cellStyle name="Comma 38 2 4 4 2" xfId="21293" xr:uid="{28287E74-3566-49B9-BBCF-09A633257938}"/>
    <cellStyle name="Comma 38 2 4 5" xfId="11026" xr:uid="{D046E90B-7920-477D-9021-C0DA7E3890C9}"/>
    <cellStyle name="Comma 38 2 4 5 2" xfId="26436" xr:uid="{3F51283D-9DC2-4AED-8F31-020F2E72738D}"/>
    <cellStyle name="Comma 38 2 4 6" xfId="16167" xr:uid="{24E20A4C-98AD-44FE-9EA6-7D2B7F8EBD2D}"/>
    <cellStyle name="Comma 38 2 5" xfId="1377" xr:uid="{AED4E68C-260C-45CD-99EA-0D35701F345F}"/>
    <cellStyle name="Comma 38 2 5 2" xfId="3945" xr:uid="{377CB060-E83A-4FAA-829B-E6CC8E241242}"/>
    <cellStyle name="Comma 38 2 5 2 2" xfId="9071" xr:uid="{AE4FD47A-EDB5-48CE-81A6-5998E84D427E}"/>
    <cellStyle name="Comma 38 2 5 2 2 2" xfId="24481" xr:uid="{80945172-2B00-41D1-8B28-CEAAEEA11FA8}"/>
    <cellStyle name="Comma 38 2 5 2 3" xfId="14214" xr:uid="{2E046654-C88D-4192-A826-1452BA8CE5A5}"/>
    <cellStyle name="Comma 38 2 5 2 3 2" xfId="29624" xr:uid="{AD274350-F954-4A36-B0A5-04B66B0BDBB9}"/>
    <cellStyle name="Comma 38 2 5 2 4" xfId="19355" xr:uid="{A4C7F3AB-590C-4FE8-8DDA-881237451B7D}"/>
    <cellStyle name="Comma 38 2 5 3" xfId="6523" xr:uid="{FFB987A7-2C91-4F0B-B48D-B46EC29FA0A0}"/>
    <cellStyle name="Comma 38 2 5 3 2" xfId="21933" xr:uid="{50EADA64-D3AB-4310-8180-9B2B2DFEDFE1}"/>
    <cellStyle name="Comma 38 2 5 4" xfId="11666" xr:uid="{75B6963E-D42A-4CFF-9637-6412F7D06348}"/>
    <cellStyle name="Comma 38 2 5 4 2" xfId="27076" xr:uid="{34A7F139-AEF9-4887-9098-896DB974631B}"/>
    <cellStyle name="Comma 38 2 5 5" xfId="16807" xr:uid="{41D51EFC-041E-4561-8BE9-D4DB22EBCB34}"/>
    <cellStyle name="Comma 38 2 6" xfId="2694" xr:uid="{1131F9F4-6678-4338-B670-FD82A6BB025C}"/>
    <cellStyle name="Comma 38 2 6 2" xfId="7820" xr:uid="{20917848-4C29-45A3-9A5E-6883C7057DCA}"/>
    <cellStyle name="Comma 38 2 6 2 2" xfId="23230" xr:uid="{303D176D-DA0D-4106-B739-499700EFF0B5}"/>
    <cellStyle name="Comma 38 2 6 3" xfId="12963" xr:uid="{990E2CD7-A2E2-4082-8980-EE9E54F641CA}"/>
    <cellStyle name="Comma 38 2 6 3 2" xfId="28373" xr:uid="{C5FB2E1D-B13E-4795-B895-99E1DAE6492F}"/>
    <cellStyle name="Comma 38 2 6 4" xfId="18104" xr:uid="{827DE221-302D-4FFF-BCA8-CA63EA2CF37F}"/>
    <cellStyle name="Comma 38 2 7" xfId="5272" xr:uid="{E3A06AEF-5C12-4658-9DE0-8753E588AB9F}"/>
    <cellStyle name="Comma 38 2 7 2" xfId="20682" xr:uid="{A4E48DFA-B2D9-447B-821D-0A7E099C9BC5}"/>
    <cellStyle name="Comma 38 2 8" xfId="10415" xr:uid="{70E386EB-3DB9-447E-84EE-8D8CFE042866}"/>
    <cellStyle name="Comma 38 2 8 2" xfId="25825" xr:uid="{265D086D-5F38-4DDF-9BDC-AEC71E129C27}"/>
    <cellStyle name="Comma 38 2 9" xfId="15556" xr:uid="{37A9514A-0164-451D-9942-5FFF10F594FB}"/>
    <cellStyle name="Comma 38 3" xfId="192" xr:uid="{55B535D0-2840-4E58-9D2E-4281BBA348B4}"/>
    <cellStyle name="Comma 38 3 2" xfId="489" xr:uid="{79C4402E-C8F7-40DC-B3BF-43B54CC11A78}"/>
    <cellStyle name="Comma 38 3 2 2" xfId="1101" xr:uid="{187BA55C-DA4F-4A23-90F5-E13E2A60EEDE}"/>
    <cellStyle name="Comma 38 3 2 2 2" xfId="2353" xr:uid="{2050661B-D434-4F45-BEDA-D6C01F6DC652}"/>
    <cellStyle name="Comma 38 3 2 2 2 2" xfId="4921" xr:uid="{A23A3932-C6D3-49C5-8063-521C5A18DA47}"/>
    <cellStyle name="Comma 38 3 2 2 2 2 2" xfId="10047" xr:uid="{FAF75210-9B8B-48CE-8703-720CC05CC00D}"/>
    <cellStyle name="Comma 38 3 2 2 2 2 2 2" xfId="25457" xr:uid="{A71B4C6C-D662-481F-9DC2-E44936923E2E}"/>
    <cellStyle name="Comma 38 3 2 2 2 2 3" xfId="15190" xr:uid="{9C546D7C-2045-492A-A8D7-559C9C34713A}"/>
    <cellStyle name="Comma 38 3 2 2 2 2 3 2" xfId="30600" xr:uid="{61D670D9-BE93-4961-9A93-A062DF66F964}"/>
    <cellStyle name="Comma 38 3 2 2 2 2 4" xfId="20331" xr:uid="{A49DA7D2-E31D-432A-8A36-27903ED3E5C6}"/>
    <cellStyle name="Comma 38 3 2 2 2 3" xfId="7499" xr:uid="{B9FF05BC-52B6-44BE-9F2B-06FBEEA85213}"/>
    <cellStyle name="Comma 38 3 2 2 2 3 2" xfId="22909" xr:uid="{86A221F6-DA40-444E-9036-84A30C2C02E7}"/>
    <cellStyle name="Comma 38 3 2 2 2 4" xfId="12642" xr:uid="{10737D7D-53AA-49E0-AF42-E289573FBD3C}"/>
    <cellStyle name="Comma 38 3 2 2 2 4 2" xfId="28052" xr:uid="{7EE113EE-7D9D-43AD-AFFE-F0774DA2BE81}"/>
    <cellStyle name="Comma 38 3 2 2 2 5" xfId="17783" xr:uid="{86D7C675-3833-46C1-9657-6FDC06934EEC}"/>
    <cellStyle name="Comma 38 3 2 2 3" xfId="3670" xr:uid="{EC7F0223-4FBD-457E-B0BF-624FB0C68B38}"/>
    <cellStyle name="Comma 38 3 2 2 3 2" xfId="8796" xr:uid="{750CB643-A22C-4E7B-B9A6-3D89C1D8E6E9}"/>
    <cellStyle name="Comma 38 3 2 2 3 2 2" xfId="24206" xr:uid="{A4126C63-88BA-4A71-9455-8AFDC2F452F6}"/>
    <cellStyle name="Comma 38 3 2 2 3 3" xfId="13939" xr:uid="{196F648C-36B7-4A01-9258-4F4C8EF17D7E}"/>
    <cellStyle name="Comma 38 3 2 2 3 3 2" xfId="29349" xr:uid="{DE32AFC1-89BA-48D2-998D-094FBE1EB33D}"/>
    <cellStyle name="Comma 38 3 2 2 3 4" xfId="19080" xr:uid="{2637D357-9CF1-4F20-AC06-A81A1F830EB2}"/>
    <cellStyle name="Comma 38 3 2 2 4" xfId="6248" xr:uid="{BA497F4E-8093-4393-961D-A7FC61361FC4}"/>
    <cellStyle name="Comma 38 3 2 2 4 2" xfId="21658" xr:uid="{35C9A0DB-93C6-4736-B49E-AAD49AFCD4B8}"/>
    <cellStyle name="Comma 38 3 2 2 5" xfId="11391" xr:uid="{7BD1C578-1C32-4020-8B67-70556E50F742}"/>
    <cellStyle name="Comma 38 3 2 2 5 2" xfId="26801" xr:uid="{5B7DAAAD-7B27-4DDA-A526-427D41D64704}"/>
    <cellStyle name="Comma 38 3 2 2 6" xfId="16532" xr:uid="{1FEE2191-7A25-4371-B731-BABB16203203}"/>
    <cellStyle name="Comma 38 3 2 3" xfId="1742" xr:uid="{30D79818-9203-47A9-B984-672AD980DFED}"/>
    <cellStyle name="Comma 38 3 2 3 2" xfId="4310" xr:uid="{2466BDF0-0CBE-4CAF-982C-35AFBA66CB66}"/>
    <cellStyle name="Comma 38 3 2 3 2 2" xfId="9436" xr:uid="{2BF6A1D6-BB6A-4569-A009-870899A68C37}"/>
    <cellStyle name="Comma 38 3 2 3 2 2 2" xfId="24846" xr:uid="{6EAF1816-A53A-4289-AAB4-9F2E2983CB79}"/>
    <cellStyle name="Comma 38 3 2 3 2 3" xfId="14579" xr:uid="{7301EEFD-08A1-4592-8CC0-89AED4906932}"/>
    <cellStyle name="Comma 38 3 2 3 2 3 2" xfId="29989" xr:uid="{85EF626D-C7FC-4CFF-B0AA-2A7B34D0FD06}"/>
    <cellStyle name="Comma 38 3 2 3 2 4" xfId="19720" xr:uid="{ACD1C7D0-270D-41B4-8CAB-9FED414C53A1}"/>
    <cellStyle name="Comma 38 3 2 3 3" xfId="6888" xr:uid="{7F6E7544-0FBF-49EF-B0D1-6D1E85656DA1}"/>
    <cellStyle name="Comma 38 3 2 3 3 2" xfId="22298" xr:uid="{486D1F8C-E2F7-4CD6-AAC7-07E12BAB4B32}"/>
    <cellStyle name="Comma 38 3 2 3 4" xfId="12031" xr:uid="{B951EC79-1616-46E7-BDAC-F425599ACDC3}"/>
    <cellStyle name="Comma 38 3 2 3 4 2" xfId="27441" xr:uid="{7F7C0674-4937-4EB0-8850-5CD0D013D41E}"/>
    <cellStyle name="Comma 38 3 2 3 5" xfId="17172" xr:uid="{F1910C93-6CED-468B-A874-5F3492DF32A8}"/>
    <cellStyle name="Comma 38 3 2 4" xfId="3059" xr:uid="{3DB2AA5C-D77A-47AE-83F6-A6DB4D6F98B9}"/>
    <cellStyle name="Comma 38 3 2 4 2" xfId="8185" xr:uid="{BB8DC1C1-DC55-4F2D-8D3F-38AE8E478674}"/>
    <cellStyle name="Comma 38 3 2 4 2 2" xfId="23595" xr:uid="{132AB4B5-37A9-4A9F-AB5D-3BECE0C591A3}"/>
    <cellStyle name="Comma 38 3 2 4 3" xfId="13328" xr:uid="{F40FC37B-0730-4436-8C7D-6D8BD90CD750}"/>
    <cellStyle name="Comma 38 3 2 4 3 2" xfId="28738" xr:uid="{41DD0630-0F2F-4AE8-AD3D-0402FDE5B3A4}"/>
    <cellStyle name="Comma 38 3 2 4 4" xfId="18469" xr:uid="{61A64C75-8EDD-4155-A841-8260234B69FB}"/>
    <cellStyle name="Comma 38 3 2 5" xfId="5637" xr:uid="{45EB9EDA-5629-416B-AF86-592FC40FDAF3}"/>
    <cellStyle name="Comma 38 3 2 5 2" xfId="21047" xr:uid="{A5261BED-E8AF-4DAA-B71B-0683A10E42B4}"/>
    <cellStyle name="Comma 38 3 2 6" xfId="10780" xr:uid="{86BB3A2F-E8F5-408B-A95E-E4F807E388D2}"/>
    <cellStyle name="Comma 38 3 2 6 2" xfId="26190" xr:uid="{CB4A5AEA-9D00-4E28-A7E7-BCF6DF790A96}"/>
    <cellStyle name="Comma 38 3 2 7" xfId="15921" xr:uid="{28431513-E56B-4242-AAA8-13AF315FF94D}"/>
    <cellStyle name="Comma 38 3 3" xfId="806" xr:uid="{E3FE5208-5AD8-4007-9990-270A518C7B17}"/>
    <cellStyle name="Comma 38 3 3 2" xfId="2058" xr:uid="{BA557AA8-96A0-48A2-B80A-A7588224C491}"/>
    <cellStyle name="Comma 38 3 3 2 2" xfId="4626" xr:uid="{0BA78EA4-6B05-4738-AA81-941D4D93E45F}"/>
    <cellStyle name="Comma 38 3 3 2 2 2" xfId="9752" xr:uid="{D621E163-C0A0-487B-A7D5-141FF3B1997C}"/>
    <cellStyle name="Comma 38 3 3 2 2 2 2" xfId="25162" xr:uid="{4E609067-9301-4229-BDB5-EDA9CFF4A02F}"/>
    <cellStyle name="Comma 38 3 3 2 2 3" xfId="14895" xr:uid="{0D0F65A1-722C-4AF2-A048-F0AFBC8FA1BC}"/>
    <cellStyle name="Comma 38 3 3 2 2 3 2" xfId="30305" xr:uid="{DB7466C5-AD95-4135-8A57-45330568F5E6}"/>
    <cellStyle name="Comma 38 3 3 2 2 4" xfId="20036" xr:uid="{0F3B45AC-869F-4AD2-8041-BA9E5B2337FE}"/>
    <cellStyle name="Comma 38 3 3 2 3" xfId="7204" xr:uid="{4704F7A1-7E72-4D2A-BCA3-C2B84490BFF7}"/>
    <cellStyle name="Comma 38 3 3 2 3 2" xfId="22614" xr:uid="{DAED3DC5-FC28-4011-8A41-075CE589DE79}"/>
    <cellStyle name="Comma 38 3 3 2 4" xfId="12347" xr:uid="{7D25A365-64A1-4EB7-B00C-678C2C48E297}"/>
    <cellStyle name="Comma 38 3 3 2 4 2" xfId="27757" xr:uid="{E384FC82-4F52-4E3B-BC09-BD92392DA11B}"/>
    <cellStyle name="Comma 38 3 3 2 5" xfId="17488" xr:uid="{ED5B040F-C764-41D1-A374-30F47BB63B30}"/>
    <cellStyle name="Comma 38 3 3 3" xfId="3375" xr:uid="{FC9AC1F7-424C-4E08-8B2B-6D1DCC2C15D6}"/>
    <cellStyle name="Comma 38 3 3 3 2" xfId="8501" xr:uid="{58B4832C-6C68-4650-AF12-6575B520138C}"/>
    <cellStyle name="Comma 38 3 3 3 2 2" xfId="23911" xr:uid="{1DCD5C64-6961-480E-ABC0-A891CED0A2C4}"/>
    <cellStyle name="Comma 38 3 3 3 3" xfId="13644" xr:uid="{06B9A56B-3439-442E-82EE-17CF5AA38487}"/>
    <cellStyle name="Comma 38 3 3 3 3 2" xfId="29054" xr:uid="{64FFF319-AF42-4874-9364-BEDC785923DE}"/>
    <cellStyle name="Comma 38 3 3 3 4" xfId="18785" xr:uid="{30CD1D8B-1CB0-4CDB-9C9E-F123F9AB8977}"/>
    <cellStyle name="Comma 38 3 3 4" xfId="5953" xr:uid="{75C380EA-BB90-4A72-842F-DCA2C7BF86EF}"/>
    <cellStyle name="Comma 38 3 3 4 2" xfId="21363" xr:uid="{27DF7470-5AED-4722-BB0C-A242EC37052B}"/>
    <cellStyle name="Comma 38 3 3 5" xfId="11096" xr:uid="{9924F31E-66E4-4848-A561-A4AED9D5CE70}"/>
    <cellStyle name="Comma 38 3 3 5 2" xfId="26506" xr:uid="{75E163BB-0D30-47E7-9C59-E8B559E0075C}"/>
    <cellStyle name="Comma 38 3 3 6" xfId="16237" xr:uid="{8C98C833-A726-44F7-8856-227FDC8D3757}"/>
    <cellStyle name="Comma 38 3 4" xfId="1447" xr:uid="{8E4B0E33-F9D7-4124-BDBE-E67234B14946}"/>
    <cellStyle name="Comma 38 3 4 2" xfId="4015" xr:uid="{B1B4CE6E-60EA-4DDB-B615-7C7195D659F2}"/>
    <cellStyle name="Comma 38 3 4 2 2" xfId="9141" xr:uid="{E7E3E2F0-309E-480B-A5DE-4169992BF72D}"/>
    <cellStyle name="Comma 38 3 4 2 2 2" xfId="24551" xr:uid="{F21083AB-EB97-4761-AAAA-52CDE61ABAFA}"/>
    <cellStyle name="Comma 38 3 4 2 3" xfId="14284" xr:uid="{6BE8DC2F-98CA-4D92-B0CD-FA048F735D6B}"/>
    <cellStyle name="Comma 38 3 4 2 3 2" xfId="29694" xr:uid="{B375A0D7-F73B-4927-8F66-1324BC4FA4FB}"/>
    <cellStyle name="Comma 38 3 4 2 4" xfId="19425" xr:uid="{859BA8D1-362E-4B47-B471-FF15F33EBA57}"/>
    <cellStyle name="Comma 38 3 4 3" xfId="6593" xr:uid="{6E434B20-1C8B-44CF-892C-78A9B13EDF80}"/>
    <cellStyle name="Comma 38 3 4 3 2" xfId="22003" xr:uid="{A4765EB4-1FE8-4904-A67D-ADC7D0FBBE63}"/>
    <cellStyle name="Comma 38 3 4 4" xfId="11736" xr:uid="{DB715826-48F0-44C1-AC74-B6BA9C1DC87F}"/>
    <cellStyle name="Comma 38 3 4 4 2" xfId="27146" xr:uid="{63A82933-B9E6-46F2-AF81-009EB031C7CD}"/>
    <cellStyle name="Comma 38 3 4 5" xfId="16877" xr:uid="{0F20DBFB-02E6-411B-BAD6-F8BCD38FEDC4}"/>
    <cellStyle name="Comma 38 3 5" xfId="2764" xr:uid="{47655449-7430-4DD0-A570-831F6A56BE4F}"/>
    <cellStyle name="Comma 38 3 5 2" xfId="7890" xr:uid="{D6AF9DB4-CB3E-42A9-BE2B-F03FB73D6C9D}"/>
    <cellStyle name="Comma 38 3 5 2 2" xfId="23300" xr:uid="{28A1EFEE-C793-49D0-8BE7-0F3B36FFA97B}"/>
    <cellStyle name="Comma 38 3 5 3" xfId="13033" xr:uid="{03AC8B52-4658-4413-92C3-FE57056981BA}"/>
    <cellStyle name="Comma 38 3 5 3 2" xfId="28443" xr:uid="{69CE6310-38C2-44B4-BC05-579FF7F74F97}"/>
    <cellStyle name="Comma 38 3 5 4" xfId="18174" xr:uid="{D6CFB719-DDFE-4236-ABFC-95BE3B85B22F}"/>
    <cellStyle name="Comma 38 3 6" xfId="5342" xr:uid="{F813775E-D973-44D0-92E2-C21D436E2796}"/>
    <cellStyle name="Comma 38 3 6 2" xfId="20752" xr:uid="{211F976F-BAC8-4069-8D7A-09C5360D59C9}"/>
    <cellStyle name="Comma 38 3 7" xfId="10485" xr:uid="{710E97F2-5F40-40A4-9930-FA0676FB338C}"/>
    <cellStyle name="Comma 38 3 7 2" xfId="25895" xr:uid="{5F50F64F-206E-4BCE-8C4F-6863E1770AF3}"/>
    <cellStyle name="Comma 38 3 8" xfId="15626" xr:uid="{6DE8AEDE-4471-4894-B45C-66EFDEB8F6D0}"/>
    <cellStyle name="Comma 38 4" xfId="347" xr:uid="{A8C89F6B-9F6C-4AB2-9D93-4E97DAF95AE4}"/>
    <cellStyle name="Comma 38 4 2" xfId="959" xr:uid="{50657044-7FFA-4947-9693-7D8D6A2D7CFE}"/>
    <cellStyle name="Comma 38 4 2 2" xfId="2211" xr:uid="{298C0B48-7C5F-4803-B103-837056B9F757}"/>
    <cellStyle name="Comma 38 4 2 2 2" xfId="4779" xr:uid="{4CA40F70-BCF9-4A6B-A83C-B8FDAF80E600}"/>
    <cellStyle name="Comma 38 4 2 2 2 2" xfId="9905" xr:uid="{626FC240-EC4A-4E40-85D1-05CF554F0C34}"/>
    <cellStyle name="Comma 38 4 2 2 2 2 2" xfId="25315" xr:uid="{BA37C05F-EA70-403A-8194-D6DAA1B7001E}"/>
    <cellStyle name="Comma 38 4 2 2 2 3" xfId="15048" xr:uid="{805AE784-8FB0-4C90-B58D-10EA791DE778}"/>
    <cellStyle name="Comma 38 4 2 2 2 3 2" xfId="30458" xr:uid="{A29D651E-178E-464C-8A32-83DD9DF217C0}"/>
    <cellStyle name="Comma 38 4 2 2 2 4" xfId="20189" xr:uid="{2808E94D-1CB5-45E6-8525-5CED95DD0C87}"/>
    <cellStyle name="Comma 38 4 2 2 3" xfId="7357" xr:uid="{3DC05964-8005-4759-A58E-0FA7792C397E}"/>
    <cellStyle name="Comma 38 4 2 2 3 2" xfId="22767" xr:uid="{1CA13D73-093F-44A0-876A-3A839D34F725}"/>
    <cellStyle name="Comma 38 4 2 2 4" xfId="12500" xr:uid="{3A1F2FA4-06FB-4955-B734-FF944D1D2032}"/>
    <cellStyle name="Comma 38 4 2 2 4 2" xfId="27910" xr:uid="{72744A52-A111-44FD-83C7-7774E7A4544B}"/>
    <cellStyle name="Comma 38 4 2 2 5" xfId="17641" xr:uid="{3A374006-F19F-4A92-987F-082E9AD812B0}"/>
    <cellStyle name="Comma 38 4 2 3" xfId="3528" xr:uid="{34A4EC43-6B57-43D3-8AA7-80D450944D5B}"/>
    <cellStyle name="Comma 38 4 2 3 2" xfId="8654" xr:uid="{2AFB5DD5-9952-4156-9875-E01E9B2C5B5D}"/>
    <cellStyle name="Comma 38 4 2 3 2 2" xfId="24064" xr:uid="{E9576418-671E-495F-BF4D-E6A0EB780F64}"/>
    <cellStyle name="Comma 38 4 2 3 3" xfId="13797" xr:uid="{1A0117EC-81CA-48EF-BE69-CAA3B3BB75ED}"/>
    <cellStyle name="Comma 38 4 2 3 3 2" xfId="29207" xr:uid="{C53F56F8-8742-4AB3-B03C-1FC5F8FE64A6}"/>
    <cellStyle name="Comma 38 4 2 3 4" xfId="18938" xr:uid="{15C6E196-F117-44F5-9CFF-BEC624269176}"/>
    <cellStyle name="Comma 38 4 2 4" xfId="6106" xr:uid="{D3DF8368-ECF4-4107-8747-A0181E6889AD}"/>
    <cellStyle name="Comma 38 4 2 4 2" xfId="21516" xr:uid="{2D6AF7BC-7823-4EC4-8E5C-1B8D56DA0671}"/>
    <cellStyle name="Comma 38 4 2 5" xfId="11249" xr:uid="{EC06E0C7-D5E2-40D2-B9D0-BC5F3AE016FB}"/>
    <cellStyle name="Comma 38 4 2 5 2" xfId="26659" xr:uid="{F686E52F-5967-4543-94C7-6EF2E0673CB4}"/>
    <cellStyle name="Comma 38 4 2 6" xfId="16390" xr:uid="{2ABDCF25-F4A2-479D-80D5-8951863377CF}"/>
    <cellStyle name="Comma 38 4 3" xfId="1600" xr:uid="{6E867745-A09D-4405-9174-44328321A5C1}"/>
    <cellStyle name="Comma 38 4 3 2" xfId="4168" xr:uid="{5EDF97EF-F26B-4193-9B6B-5BAA48BEA9F6}"/>
    <cellStyle name="Comma 38 4 3 2 2" xfId="9294" xr:uid="{F00CF251-62BC-4042-9773-A6AA74FA60F6}"/>
    <cellStyle name="Comma 38 4 3 2 2 2" xfId="24704" xr:uid="{442D6198-400A-4D54-96E6-C6B30CA9F62F}"/>
    <cellStyle name="Comma 38 4 3 2 3" xfId="14437" xr:uid="{EB5C6FBA-49F2-4E16-8308-61E723FFC96E}"/>
    <cellStyle name="Comma 38 4 3 2 3 2" xfId="29847" xr:uid="{B6D95ADC-A899-4DC9-813A-C09BBFAE5423}"/>
    <cellStyle name="Comma 38 4 3 2 4" xfId="19578" xr:uid="{63DA3B16-AA9A-485D-A8C4-88DEFEE13234}"/>
    <cellStyle name="Comma 38 4 3 3" xfId="6746" xr:uid="{950CEC60-47CB-44A7-BB39-3F1C454BBD1F}"/>
    <cellStyle name="Comma 38 4 3 3 2" xfId="22156" xr:uid="{5FE93C1C-D799-4D34-B0F0-975B177AF47E}"/>
    <cellStyle name="Comma 38 4 3 4" xfId="11889" xr:uid="{9A1500D3-18ED-4DC8-884F-EE5204C940B6}"/>
    <cellStyle name="Comma 38 4 3 4 2" xfId="27299" xr:uid="{FE842587-EDDF-44AA-B406-D0D5623160FF}"/>
    <cellStyle name="Comma 38 4 3 5" xfId="17030" xr:uid="{E3B8C899-59C7-4013-8209-F4EEC6BABA87}"/>
    <cellStyle name="Comma 38 4 4" xfId="2917" xr:uid="{EE698C91-9FDE-42CB-A7D4-66637DDAE0C9}"/>
    <cellStyle name="Comma 38 4 4 2" xfId="8043" xr:uid="{32CB379B-503E-455B-A847-D6F578C35334}"/>
    <cellStyle name="Comma 38 4 4 2 2" xfId="23453" xr:uid="{26709597-60A8-41CD-B7A1-1ADEFB524B1E}"/>
    <cellStyle name="Comma 38 4 4 3" xfId="13186" xr:uid="{7ADD482B-940E-471E-BEEE-A4C76D90D545}"/>
    <cellStyle name="Comma 38 4 4 3 2" xfId="28596" xr:uid="{0A473AE7-6510-4AEB-9086-0CE860038A4A}"/>
    <cellStyle name="Comma 38 4 4 4" xfId="18327" xr:uid="{65726775-66B0-4768-BF4A-391BCDE4FD7C}"/>
    <cellStyle name="Comma 38 4 5" xfId="5495" xr:uid="{8D88FE09-191C-41A5-8A2D-7E824F877D92}"/>
    <cellStyle name="Comma 38 4 5 2" xfId="20905" xr:uid="{0CDB74DD-77DC-41B3-BE66-9F86566CC1A1}"/>
    <cellStyle name="Comma 38 4 6" xfId="10638" xr:uid="{3DD9DD81-28CA-4A5F-9C74-12D61BA3FB22}"/>
    <cellStyle name="Comma 38 4 6 2" xfId="26048" xr:uid="{1B2D0F4C-CCD7-4F71-B38D-8BBF2A80842E}"/>
    <cellStyle name="Comma 38 4 7" xfId="15779" xr:uid="{4FC8B8C9-4AB5-4DD1-A5C4-73DFACDFBB7F}"/>
    <cellStyle name="Comma 38 5" xfId="664" xr:uid="{C15C8489-B426-42F0-98B7-284145178085}"/>
    <cellStyle name="Comma 38 5 2" xfId="1916" xr:uid="{F59C4AE8-A377-4C4F-95DB-825C43618DB7}"/>
    <cellStyle name="Comma 38 5 2 2" xfId="4484" xr:uid="{78A23632-DC12-4599-868A-42D014A22B3D}"/>
    <cellStyle name="Comma 38 5 2 2 2" xfId="9610" xr:uid="{434BAA90-5007-4B74-BE6F-1C0AF0BFE101}"/>
    <cellStyle name="Comma 38 5 2 2 2 2" xfId="25020" xr:uid="{BEC74EC9-6451-4733-8F2C-A717A5C35CE7}"/>
    <cellStyle name="Comma 38 5 2 2 3" xfId="14753" xr:uid="{32B11F71-8968-4D4F-BD28-7841EE4F50AF}"/>
    <cellStyle name="Comma 38 5 2 2 3 2" xfId="30163" xr:uid="{EC915569-4E2B-48A2-BF2C-426F711AED8D}"/>
    <cellStyle name="Comma 38 5 2 2 4" xfId="19894" xr:uid="{140D5FFF-76B7-4DEB-AEA5-F70C61674C7B}"/>
    <cellStyle name="Comma 38 5 2 3" xfId="7062" xr:uid="{6F074DF0-9CAC-4EB7-A5DA-EFEA8152D3A8}"/>
    <cellStyle name="Comma 38 5 2 3 2" xfId="22472" xr:uid="{5AC94408-9D3D-498E-B673-78C412618EEC}"/>
    <cellStyle name="Comma 38 5 2 4" xfId="12205" xr:uid="{896E92BA-7F9C-460D-81CD-5320124C1420}"/>
    <cellStyle name="Comma 38 5 2 4 2" xfId="27615" xr:uid="{0CC21588-9C98-47F6-8897-187C6CA9468F}"/>
    <cellStyle name="Comma 38 5 2 5" xfId="17346" xr:uid="{B1970078-42BA-46DE-B7AA-5EEA3F3DA048}"/>
    <cellStyle name="Comma 38 5 3" xfId="3233" xr:uid="{2F74982A-0CDC-4738-8A3F-310421A3D5C4}"/>
    <cellStyle name="Comma 38 5 3 2" xfId="8359" xr:uid="{E573462C-5DB9-4096-9D72-ABEFAB1D9CAC}"/>
    <cellStyle name="Comma 38 5 3 2 2" xfId="23769" xr:uid="{B222F282-ECF0-46C6-B802-A6E67A69F2B9}"/>
    <cellStyle name="Comma 38 5 3 3" xfId="13502" xr:uid="{280FBD42-3C04-4F90-8613-12B82780ABD6}"/>
    <cellStyle name="Comma 38 5 3 3 2" xfId="28912" xr:uid="{26A019B8-D551-44E8-BA15-59B0CA1BAD33}"/>
    <cellStyle name="Comma 38 5 3 4" xfId="18643" xr:uid="{4AB5F66E-1BF3-480E-B824-B87F1678CF77}"/>
    <cellStyle name="Comma 38 5 4" xfId="5811" xr:uid="{03745F9A-D002-4779-90DC-36BC1523DC95}"/>
    <cellStyle name="Comma 38 5 4 2" xfId="21221" xr:uid="{075AA8F9-BFE8-42C7-8BD0-555459ABFAB4}"/>
    <cellStyle name="Comma 38 5 5" xfId="10954" xr:uid="{6081E3F6-A5E3-4597-9576-6000411AD550}"/>
    <cellStyle name="Comma 38 5 5 2" xfId="26364" xr:uid="{9F73E1D8-6EE7-4EC2-83D3-C2D2DDA48A70}"/>
    <cellStyle name="Comma 38 5 6" xfId="16095" xr:uid="{5D404E37-D89B-411B-AFBF-606E16177534}"/>
    <cellStyle name="Comma 38 6" xfId="1305" xr:uid="{C644DF0A-E598-47E8-A645-C2F9C9B0FFBD}"/>
    <cellStyle name="Comma 38 6 2" xfId="3873" xr:uid="{7331829C-4A65-43A5-AA2E-F147903910E4}"/>
    <cellStyle name="Comma 38 6 2 2" xfId="8999" xr:uid="{36238621-A7C8-435D-94AF-486EF6D7A37E}"/>
    <cellStyle name="Comma 38 6 2 2 2" xfId="24409" xr:uid="{F0F49D89-1CB9-4C12-B412-B6416D616231}"/>
    <cellStyle name="Comma 38 6 2 3" xfId="14142" xr:uid="{FFE55967-534D-4693-8D03-3410FBE8215C}"/>
    <cellStyle name="Comma 38 6 2 3 2" xfId="29552" xr:uid="{8017A787-1A16-4258-935E-C5DD48DACA19}"/>
    <cellStyle name="Comma 38 6 2 4" xfId="19283" xr:uid="{A5ED7702-4D3B-4CA1-9F26-B96550227EC1}"/>
    <cellStyle name="Comma 38 6 3" xfId="6451" xr:uid="{861BC5F5-221C-4790-B13A-781CA4EB34D2}"/>
    <cellStyle name="Comma 38 6 3 2" xfId="21861" xr:uid="{BC28C585-549E-4BE4-A93E-BF384DAD4ED6}"/>
    <cellStyle name="Comma 38 6 4" xfId="11594" xr:uid="{E8B3C63C-9684-4C72-9A2A-B32B76477B31}"/>
    <cellStyle name="Comma 38 6 4 2" xfId="27004" xr:uid="{48951900-1E4A-46E4-A6D8-63AA4FA4BAC2}"/>
    <cellStyle name="Comma 38 6 5" xfId="16735" xr:uid="{47CA36BD-2FB6-41F3-94F8-CF955031B27F}"/>
    <cellStyle name="Comma 38 7" xfId="2623" xr:uid="{3AAFD26D-58C3-4C6A-B5D9-2BAECB6B2F52}"/>
    <cellStyle name="Comma 38 7 2" xfId="7749" xr:uid="{87412072-EC1C-467E-8584-C79A78DB5FCD}"/>
    <cellStyle name="Comma 38 7 2 2" xfId="23159" xr:uid="{D8E05812-31F5-4719-A831-3B8DFB3153C4}"/>
    <cellStyle name="Comma 38 7 3" xfId="12892" xr:uid="{26DF992F-3A07-4F4B-929C-ECA7290622F1}"/>
    <cellStyle name="Comma 38 7 3 2" xfId="28302" xr:uid="{F931AD7E-4814-4F11-AA28-DF5294A25F96}"/>
    <cellStyle name="Comma 38 7 4" xfId="18033" xr:uid="{BE597707-9013-4F21-A057-3E622B29A188}"/>
    <cellStyle name="Comma 38 8" xfId="5201" xr:uid="{FBDFE685-B6B6-43FC-9A89-C9B56ED08444}"/>
    <cellStyle name="Comma 38 8 2" xfId="20611" xr:uid="{E285D7D6-5C3A-440D-8759-98C2BDA85BDD}"/>
    <cellStyle name="Comma 38 9" xfId="10344" xr:uid="{9365E895-5A0A-4B33-AFEA-81D44B723A5B}"/>
    <cellStyle name="Comma 38 9 2" xfId="25754" xr:uid="{709F82B9-A05A-4A4E-92D1-F25D14100745}"/>
    <cellStyle name="Comma 39" xfId="71" xr:uid="{4CA9D2C6-7921-4E8E-802F-0DCC10E6F385}"/>
    <cellStyle name="Comma 39 10" xfId="15513" xr:uid="{C73038A8-0EC2-47D9-8A25-05F479D45D10}"/>
    <cellStyle name="Comma 39 2" xfId="150" xr:uid="{DC911AF3-7892-48D4-ABAB-554F9B3D9E86}"/>
    <cellStyle name="Comma 39 2 2" xfId="293" xr:uid="{A1169AD5-3933-47F8-9454-62C36022A619}"/>
    <cellStyle name="Comma 39 2 2 2" xfId="589" xr:uid="{C447295C-29E8-4B3B-8B81-F1D78617EF6C}"/>
    <cellStyle name="Comma 39 2 2 2 2" xfId="1201" xr:uid="{2D49297F-543A-4004-9D01-E9C64000C2F0}"/>
    <cellStyle name="Comma 39 2 2 2 2 2" xfId="2453" xr:uid="{98BC4C44-4546-4CDA-BBD4-8762BFB5FC92}"/>
    <cellStyle name="Comma 39 2 2 2 2 2 2" xfId="5021" xr:uid="{7367256D-6ED4-453D-BECC-166DE6E7C17B}"/>
    <cellStyle name="Comma 39 2 2 2 2 2 2 2" xfId="10147" xr:uid="{A027DD35-F5BD-41BA-97F3-57E04E2A1B1E}"/>
    <cellStyle name="Comma 39 2 2 2 2 2 2 2 2" xfId="25557" xr:uid="{2CAE0AD7-D752-4A58-A79C-ADF13629DDE9}"/>
    <cellStyle name="Comma 39 2 2 2 2 2 2 3" xfId="15290" xr:uid="{17F96BCD-11B2-4704-8CE1-BE3C2C31DC09}"/>
    <cellStyle name="Comma 39 2 2 2 2 2 2 3 2" xfId="30700" xr:uid="{DDEA5682-0B51-4DC8-9B61-46D834A1B31B}"/>
    <cellStyle name="Comma 39 2 2 2 2 2 2 4" xfId="20431" xr:uid="{CA5C2398-1404-4930-8D1D-FBAD20D43725}"/>
    <cellStyle name="Comma 39 2 2 2 2 2 3" xfId="7599" xr:uid="{6F75D784-CE58-4133-823D-A9C2EC8D42BF}"/>
    <cellStyle name="Comma 39 2 2 2 2 2 3 2" xfId="23009" xr:uid="{D13ED2B3-A037-4E93-AD56-036906085755}"/>
    <cellStyle name="Comma 39 2 2 2 2 2 4" xfId="12742" xr:uid="{50B8094A-1F86-482C-A6AB-129832AA3ABB}"/>
    <cellStyle name="Comma 39 2 2 2 2 2 4 2" xfId="28152" xr:uid="{C3AE2EDE-9D94-4F1B-A81F-DB5D318D9D6A}"/>
    <cellStyle name="Comma 39 2 2 2 2 2 5" xfId="17883" xr:uid="{8C5340C7-8D79-48F4-8449-A1D6896E7C22}"/>
    <cellStyle name="Comma 39 2 2 2 2 3" xfId="3770" xr:uid="{259385DF-DF21-4313-BA98-5CC31156E085}"/>
    <cellStyle name="Comma 39 2 2 2 2 3 2" xfId="8896" xr:uid="{75764BB6-78DE-4DC5-8CE5-877C6396D5FA}"/>
    <cellStyle name="Comma 39 2 2 2 2 3 2 2" xfId="24306" xr:uid="{692A01B3-394D-4AAC-94A3-2B664598DDB1}"/>
    <cellStyle name="Comma 39 2 2 2 2 3 3" xfId="14039" xr:uid="{A9D1A38B-2BB3-4F62-BB68-82E23C041CCB}"/>
    <cellStyle name="Comma 39 2 2 2 2 3 3 2" xfId="29449" xr:uid="{18D41440-B773-4EE9-BFB7-60AC0D2106DB}"/>
    <cellStyle name="Comma 39 2 2 2 2 3 4" xfId="19180" xr:uid="{0ABFE1BB-80AB-4323-BF53-0B1E43AC513F}"/>
    <cellStyle name="Comma 39 2 2 2 2 4" xfId="6348" xr:uid="{D724E9F4-9ACE-4AC4-9851-16BC2250095F}"/>
    <cellStyle name="Comma 39 2 2 2 2 4 2" xfId="21758" xr:uid="{1FA7F30D-14A1-4FED-B589-D52A3A3E08E6}"/>
    <cellStyle name="Comma 39 2 2 2 2 5" xfId="11491" xr:uid="{674D3745-E7B1-4E2A-9A69-AF690E10E932}"/>
    <cellStyle name="Comma 39 2 2 2 2 5 2" xfId="26901" xr:uid="{0FE81984-FAD0-4BFC-A43B-0C9820322B99}"/>
    <cellStyle name="Comma 39 2 2 2 2 6" xfId="16632" xr:uid="{854EC665-21DF-4C0C-BA0F-3B7F4C30D6DE}"/>
    <cellStyle name="Comma 39 2 2 2 3" xfId="1842" xr:uid="{4C8DB0F9-680C-4486-865D-2DB397DB1DED}"/>
    <cellStyle name="Comma 39 2 2 2 3 2" xfId="4410" xr:uid="{8052FA5E-F96D-4B7A-84F8-73A233E334CB}"/>
    <cellStyle name="Comma 39 2 2 2 3 2 2" xfId="9536" xr:uid="{F455C60E-95FD-4042-A25E-5579FA33DFD0}"/>
    <cellStyle name="Comma 39 2 2 2 3 2 2 2" xfId="24946" xr:uid="{6BEBD528-EFA4-4CD0-B503-A94B68D3CE0E}"/>
    <cellStyle name="Comma 39 2 2 2 3 2 3" xfId="14679" xr:uid="{421B0E77-BF2F-4C7F-B8D0-F630D4C48198}"/>
    <cellStyle name="Comma 39 2 2 2 3 2 3 2" xfId="30089" xr:uid="{8C8013F1-E33D-4524-B904-90D8DF471479}"/>
    <cellStyle name="Comma 39 2 2 2 3 2 4" xfId="19820" xr:uid="{B5894DD0-D69A-4BF3-B519-6404B75A646B}"/>
    <cellStyle name="Comma 39 2 2 2 3 3" xfId="6988" xr:uid="{C95BD055-6538-404D-88C1-7AA640564E0C}"/>
    <cellStyle name="Comma 39 2 2 2 3 3 2" xfId="22398" xr:uid="{81846855-8459-4C86-A855-0C0CD4BAD183}"/>
    <cellStyle name="Comma 39 2 2 2 3 4" xfId="12131" xr:uid="{3B2DE478-116E-4E8A-9EF0-52423C96141A}"/>
    <cellStyle name="Comma 39 2 2 2 3 4 2" xfId="27541" xr:uid="{3C1FF7E4-6B37-4CC1-9D42-A5DFF18FAF1B}"/>
    <cellStyle name="Comma 39 2 2 2 3 5" xfId="17272" xr:uid="{83177899-D6D5-42F0-BC84-55AFF88A9879}"/>
    <cellStyle name="Comma 39 2 2 2 4" xfId="3159" xr:uid="{11D24309-6F0F-470B-A29E-0483BB96098C}"/>
    <cellStyle name="Comma 39 2 2 2 4 2" xfId="8285" xr:uid="{3FA8F617-50D8-4C32-B582-F94C8DD740C3}"/>
    <cellStyle name="Comma 39 2 2 2 4 2 2" xfId="23695" xr:uid="{1A45CF7B-391C-4243-A3F1-328F91B55782}"/>
    <cellStyle name="Comma 39 2 2 2 4 3" xfId="13428" xr:uid="{3E2C46D8-17FC-47C0-92A5-F69AF1574DEA}"/>
    <cellStyle name="Comma 39 2 2 2 4 3 2" xfId="28838" xr:uid="{D10D8CE0-9EA4-4F5D-BAAD-220A135EEEBC}"/>
    <cellStyle name="Comma 39 2 2 2 4 4" xfId="18569" xr:uid="{6A66A7D9-8CD9-4373-A479-967CBB47CD8A}"/>
    <cellStyle name="Comma 39 2 2 2 5" xfId="5737" xr:uid="{856D01E1-75B0-4D3C-8B86-B0DE351D8A5D}"/>
    <cellStyle name="Comma 39 2 2 2 5 2" xfId="21147" xr:uid="{88EB9C7E-2DA2-4190-A6B6-FBE7975B49C1}"/>
    <cellStyle name="Comma 39 2 2 2 6" xfId="10880" xr:uid="{D77BBFA6-A56B-4DDB-AC98-599D7AB0C019}"/>
    <cellStyle name="Comma 39 2 2 2 6 2" xfId="26290" xr:uid="{7D43AA44-FAFD-43D0-A208-9AF0D7DE87FE}"/>
    <cellStyle name="Comma 39 2 2 2 7" xfId="16021" xr:uid="{A16DB341-5D23-4184-8F0F-82CC0EDA3B79}"/>
    <cellStyle name="Comma 39 2 2 3" xfId="906" xr:uid="{E2561859-E9F5-4ADC-86E2-3A06887A8858}"/>
    <cellStyle name="Comma 39 2 2 3 2" xfId="2158" xr:uid="{A5A701B4-7A26-4191-932C-C8C8353D0A09}"/>
    <cellStyle name="Comma 39 2 2 3 2 2" xfId="4726" xr:uid="{86FB92B8-19DE-4EF4-8A95-1C4BCE44E312}"/>
    <cellStyle name="Comma 39 2 2 3 2 2 2" xfId="9852" xr:uid="{55E2F76D-FADC-47F3-953A-3EEFD5544067}"/>
    <cellStyle name="Comma 39 2 2 3 2 2 2 2" xfId="25262" xr:uid="{52533174-4193-4DC3-9BBF-1432632AEBF4}"/>
    <cellStyle name="Comma 39 2 2 3 2 2 3" xfId="14995" xr:uid="{D82B8044-7881-4F42-8631-8F2DA3507C21}"/>
    <cellStyle name="Comma 39 2 2 3 2 2 3 2" xfId="30405" xr:uid="{18C43D95-8402-4E20-86AC-27CF185B98A4}"/>
    <cellStyle name="Comma 39 2 2 3 2 2 4" xfId="20136" xr:uid="{278849B5-CDC3-449F-A449-183E47223ACE}"/>
    <cellStyle name="Comma 39 2 2 3 2 3" xfId="7304" xr:uid="{55686B3D-FE98-428C-8D4A-11B535BF2375}"/>
    <cellStyle name="Comma 39 2 2 3 2 3 2" xfId="22714" xr:uid="{572BFC2F-1FEF-4374-B7F7-58756FF8D423}"/>
    <cellStyle name="Comma 39 2 2 3 2 4" xfId="12447" xr:uid="{0D44AEBE-56D3-4E9B-B80B-F98013D9FF3F}"/>
    <cellStyle name="Comma 39 2 2 3 2 4 2" xfId="27857" xr:uid="{030C8DC6-89C6-4269-A0CE-6FDB775850BD}"/>
    <cellStyle name="Comma 39 2 2 3 2 5" xfId="17588" xr:uid="{747D9D6C-9CF3-4C66-BCE0-6C7774D0F890}"/>
    <cellStyle name="Comma 39 2 2 3 3" xfId="3475" xr:uid="{42AEEBDC-BA63-4917-BB9C-C01F0A6B897D}"/>
    <cellStyle name="Comma 39 2 2 3 3 2" xfId="8601" xr:uid="{2BD4BD85-C4E0-40B7-A93C-33CEEE66D098}"/>
    <cellStyle name="Comma 39 2 2 3 3 2 2" xfId="24011" xr:uid="{86A6CFCD-6660-49D1-9E56-E96664427098}"/>
    <cellStyle name="Comma 39 2 2 3 3 3" xfId="13744" xr:uid="{17886753-14B3-4A58-BDCB-00F071CE9DA0}"/>
    <cellStyle name="Comma 39 2 2 3 3 3 2" xfId="29154" xr:uid="{F53C02FF-0359-41A5-85D7-E25F7D2661C7}"/>
    <cellStyle name="Comma 39 2 2 3 3 4" xfId="18885" xr:uid="{76606A71-96BB-4D90-AB14-DEDCB636FB96}"/>
    <cellStyle name="Comma 39 2 2 3 4" xfId="6053" xr:uid="{FA54330D-E7F9-44EE-AF6E-1CFC065B50E8}"/>
    <cellStyle name="Comma 39 2 2 3 4 2" xfId="21463" xr:uid="{C73229A6-2C48-421F-ADBA-7CABB39A0A29}"/>
    <cellStyle name="Comma 39 2 2 3 5" xfId="11196" xr:uid="{725233D2-2221-4A8A-BBDB-894A8C92D6F2}"/>
    <cellStyle name="Comma 39 2 2 3 5 2" xfId="26606" xr:uid="{A094763E-25F7-46F3-BBAD-543D6EAB8783}"/>
    <cellStyle name="Comma 39 2 2 3 6" xfId="16337" xr:uid="{3CF9978B-CB72-48F9-8DE9-AF169DEF0D83}"/>
    <cellStyle name="Comma 39 2 2 4" xfId="1547" xr:uid="{069319EB-8F38-4BAD-BC6E-473590CEA546}"/>
    <cellStyle name="Comma 39 2 2 4 2" xfId="4115" xr:uid="{507DBD22-4659-4C4B-B491-495891427E64}"/>
    <cellStyle name="Comma 39 2 2 4 2 2" xfId="9241" xr:uid="{F0C53116-A995-450B-9E0D-0A59A270568D}"/>
    <cellStyle name="Comma 39 2 2 4 2 2 2" xfId="24651" xr:uid="{1A586C32-A556-470D-915B-382CD2578589}"/>
    <cellStyle name="Comma 39 2 2 4 2 3" xfId="14384" xr:uid="{650D0877-04AC-40D6-B857-8C52DA01163A}"/>
    <cellStyle name="Comma 39 2 2 4 2 3 2" xfId="29794" xr:uid="{FB05CA27-3FF1-4841-95F9-4D49C10EA860}"/>
    <cellStyle name="Comma 39 2 2 4 2 4" xfId="19525" xr:uid="{92CE6FBF-2C05-4630-AE05-C32EC3A35043}"/>
    <cellStyle name="Comma 39 2 2 4 3" xfId="6693" xr:uid="{8278B7D3-60BE-4356-BBBC-2D7B54A801B2}"/>
    <cellStyle name="Comma 39 2 2 4 3 2" xfId="22103" xr:uid="{4A04283C-86E6-4756-87D5-20FFB2CDA539}"/>
    <cellStyle name="Comma 39 2 2 4 4" xfId="11836" xr:uid="{127536FE-653D-4DF4-BCFC-CC253BD54080}"/>
    <cellStyle name="Comma 39 2 2 4 4 2" xfId="27246" xr:uid="{B3362104-74E3-4C17-977A-5034323DA175}"/>
    <cellStyle name="Comma 39 2 2 4 5" xfId="16977" xr:uid="{466974B2-C2D2-45E6-BBB3-E851AC9DBC44}"/>
    <cellStyle name="Comma 39 2 2 5" xfId="2864" xr:uid="{3A2445CE-AF75-4CA8-8DDA-977CA5C1BA06}"/>
    <cellStyle name="Comma 39 2 2 5 2" xfId="7990" xr:uid="{DE26A8A6-64A0-4EEC-82AE-7D7CA5EEAEA0}"/>
    <cellStyle name="Comma 39 2 2 5 2 2" xfId="23400" xr:uid="{35F30221-16EC-49E7-89C5-889B5F2E7D4B}"/>
    <cellStyle name="Comma 39 2 2 5 3" xfId="13133" xr:uid="{83298BC0-D661-466A-96A4-E684879295B9}"/>
    <cellStyle name="Comma 39 2 2 5 3 2" xfId="28543" xr:uid="{0DA138DD-DB9B-40AF-B6F9-8D5A9A4E09B2}"/>
    <cellStyle name="Comma 39 2 2 5 4" xfId="18274" xr:uid="{C86E5C77-AF0B-4C2F-AA3B-F0AB690178BC}"/>
    <cellStyle name="Comma 39 2 2 6" xfId="5442" xr:uid="{5DC17541-9AA8-4BC4-B87A-E4EC8343E257}"/>
    <cellStyle name="Comma 39 2 2 6 2" xfId="20852" xr:uid="{CB1E094F-6A9E-49CF-BD13-2BB6A1CE67DE}"/>
    <cellStyle name="Comma 39 2 2 7" xfId="10585" xr:uid="{3AE2DBDA-152F-4EFA-9329-8AE8CB9C826B}"/>
    <cellStyle name="Comma 39 2 2 7 2" xfId="25995" xr:uid="{2D862AA4-C338-47CE-9A5C-464CDDF6D3CA}"/>
    <cellStyle name="Comma 39 2 2 8" xfId="15726" xr:uid="{16A0B41C-27B7-4DC2-94D6-DA9F92C22F15}"/>
    <cellStyle name="Comma 39 2 3" xfId="447" xr:uid="{F250C7AF-3D94-4B11-A901-01F70FE86DA4}"/>
    <cellStyle name="Comma 39 2 3 2" xfId="1059" xr:uid="{1081CE64-A3D7-43F9-AB46-0B4CC76634EC}"/>
    <cellStyle name="Comma 39 2 3 2 2" xfId="2311" xr:uid="{18AE7D4E-82A3-467D-98DF-25DAB1CF2350}"/>
    <cellStyle name="Comma 39 2 3 2 2 2" xfId="4879" xr:uid="{C27CED64-E421-4909-92D0-DA8AEF3CF5D9}"/>
    <cellStyle name="Comma 39 2 3 2 2 2 2" xfId="10005" xr:uid="{C1A58920-AC2D-4478-AECC-D42CF461AED5}"/>
    <cellStyle name="Comma 39 2 3 2 2 2 2 2" xfId="25415" xr:uid="{594DAD31-DD69-45BF-9684-802F7314A1E7}"/>
    <cellStyle name="Comma 39 2 3 2 2 2 3" xfId="15148" xr:uid="{EACDEC4D-758B-4C63-9B6A-C3D00D815B9E}"/>
    <cellStyle name="Comma 39 2 3 2 2 2 3 2" xfId="30558" xr:uid="{FE1EFFAC-133C-4566-9AB2-08F199E0CD1E}"/>
    <cellStyle name="Comma 39 2 3 2 2 2 4" xfId="20289" xr:uid="{CE9BD3A4-72F3-453E-94EF-B5755D6B9F5C}"/>
    <cellStyle name="Comma 39 2 3 2 2 3" xfId="7457" xr:uid="{E182A802-4AFC-4D61-92FB-B0746C402CB1}"/>
    <cellStyle name="Comma 39 2 3 2 2 3 2" xfId="22867" xr:uid="{61AEC52F-957B-4952-BB06-880495CDF0A8}"/>
    <cellStyle name="Comma 39 2 3 2 2 4" xfId="12600" xr:uid="{8C898C97-F4A2-483E-A1BC-3269C49C4631}"/>
    <cellStyle name="Comma 39 2 3 2 2 4 2" xfId="28010" xr:uid="{F05E8637-975D-4048-8A42-011456FE834E}"/>
    <cellStyle name="Comma 39 2 3 2 2 5" xfId="17741" xr:uid="{10DB16FD-AE90-42C2-B8E2-87787600A12B}"/>
    <cellStyle name="Comma 39 2 3 2 3" xfId="3628" xr:uid="{697BD0C8-3819-4617-824B-ADB79C6A93FF}"/>
    <cellStyle name="Comma 39 2 3 2 3 2" xfId="8754" xr:uid="{C1499657-292E-41F6-9B67-53D17CD34368}"/>
    <cellStyle name="Comma 39 2 3 2 3 2 2" xfId="24164" xr:uid="{5D57F368-6C14-42AB-AAE2-6B9F43F9F0A9}"/>
    <cellStyle name="Comma 39 2 3 2 3 3" xfId="13897" xr:uid="{5C9699F3-B0F1-4F8F-921C-917DE1A09563}"/>
    <cellStyle name="Comma 39 2 3 2 3 3 2" xfId="29307" xr:uid="{2B60E952-63F6-45D0-951C-98287C742CC2}"/>
    <cellStyle name="Comma 39 2 3 2 3 4" xfId="19038" xr:uid="{4BEDC5F9-BD9F-460B-9AF5-4283EB973CCB}"/>
    <cellStyle name="Comma 39 2 3 2 4" xfId="6206" xr:uid="{B9DBD519-D208-4D7D-90D0-35C2FFB51C5B}"/>
    <cellStyle name="Comma 39 2 3 2 4 2" xfId="21616" xr:uid="{8D68D243-6F22-4902-860C-95D9216D5AAD}"/>
    <cellStyle name="Comma 39 2 3 2 5" xfId="11349" xr:uid="{E7BC3935-86C5-43F3-92C5-1B03C4027CAF}"/>
    <cellStyle name="Comma 39 2 3 2 5 2" xfId="26759" xr:uid="{C1A4F988-E08B-407F-A62E-21EFBB044516}"/>
    <cellStyle name="Comma 39 2 3 2 6" xfId="16490" xr:uid="{D803C550-A88A-4529-B957-A328C556EA3C}"/>
    <cellStyle name="Comma 39 2 3 3" xfId="1700" xr:uid="{45D551A1-5041-47B8-8EB3-727A394C2142}"/>
    <cellStyle name="Comma 39 2 3 3 2" xfId="4268" xr:uid="{F35E0BBD-EC4D-4C48-8834-D53B93277C88}"/>
    <cellStyle name="Comma 39 2 3 3 2 2" xfId="9394" xr:uid="{C25533B9-5F9F-4016-9690-A3DC138FC71C}"/>
    <cellStyle name="Comma 39 2 3 3 2 2 2" xfId="24804" xr:uid="{0D5A2840-D159-41E3-BD6C-4C55DF548E6C}"/>
    <cellStyle name="Comma 39 2 3 3 2 3" xfId="14537" xr:uid="{FA6B8809-BF01-4C1D-8295-F2F4209F9680}"/>
    <cellStyle name="Comma 39 2 3 3 2 3 2" xfId="29947" xr:uid="{981C9DDE-E3C6-4DC8-B3D6-D7EF8D590D5B}"/>
    <cellStyle name="Comma 39 2 3 3 2 4" xfId="19678" xr:uid="{54642C6B-F6B3-459F-9788-0CC9D70BF9F3}"/>
    <cellStyle name="Comma 39 2 3 3 3" xfId="6846" xr:uid="{1ECBE4CB-7573-49A7-BB00-D4E6956B4C48}"/>
    <cellStyle name="Comma 39 2 3 3 3 2" xfId="22256" xr:uid="{AB103F1D-04D8-441E-B85E-4F484B0DFA77}"/>
    <cellStyle name="Comma 39 2 3 3 4" xfId="11989" xr:uid="{DF0F0B07-6F26-4E02-8FE0-F0675EB8974C}"/>
    <cellStyle name="Comma 39 2 3 3 4 2" xfId="27399" xr:uid="{0B5BE5A4-C358-4926-A80C-283E837FD5B3}"/>
    <cellStyle name="Comma 39 2 3 3 5" xfId="17130" xr:uid="{3B12E299-6F25-419E-96A3-192DB8C5B74B}"/>
    <cellStyle name="Comma 39 2 3 4" xfId="3017" xr:uid="{C05C68A3-01CA-443C-8128-7AD3DAE6736C}"/>
    <cellStyle name="Comma 39 2 3 4 2" xfId="8143" xr:uid="{E94FED9F-BA36-482D-A5F6-BBF96357F573}"/>
    <cellStyle name="Comma 39 2 3 4 2 2" xfId="23553" xr:uid="{36E5CDC1-8511-4ED1-A366-2B1E62D82460}"/>
    <cellStyle name="Comma 39 2 3 4 3" xfId="13286" xr:uid="{2DAAC93D-1AC3-408E-915A-F795E4699A7E}"/>
    <cellStyle name="Comma 39 2 3 4 3 2" xfId="28696" xr:uid="{DFF61322-2BE9-4928-9D1D-5759800EECE8}"/>
    <cellStyle name="Comma 39 2 3 4 4" xfId="18427" xr:uid="{5A9CB0CA-0453-403A-A1E2-0E7FFF12F068}"/>
    <cellStyle name="Comma 39 2 3 5" xfId="5595" xr:uid="{68852BD7-D870-4132-BD1B-B444FE099D54}"/>
    <cellStyle name="Comma 39 2 3 5 2" xfId="21005" xr:uid="{BE6EBB3D-9E35-4A40-BC0C-BA9D5F93E24D}"/>
    <cellStyle name="Comma 39 2 3 6" xfId="10738" xr:uid="{6C6583DF-EBA1-42BA-9CC0-AC4DF624400F}"/>
    <cellStyle name="Comma 39 2 3 6 2" xfId="26148" xr:uid="{B6DC48A4-ADFB-44DC-BDE2-43555BD716CD}"/>
    <cellStyle name="Comma 39 2 3 7" xfId="15879" xr:uid="{14163F36-1D3C-4D82-9476-0454E9BDF0AC}"/>
    <cellStyle name="Comma 39 2 4" xfId="764" xr:uid="{841A94C2-88FA-44C2-970C-9DC4BDEB81E6}"/>
    <cellStyle name="Comma 39 2 4 2" xfId="2016" xr:uid="{51B847AF-5516-4A15-B357-AC1746DFA4E6}"/>
    <cellStyle name="Comma 39 2 4 2 2" xfId="4584" xr:uid="{77BC738D-46A8-4107-A204-FC3B3948E229}"/>
    <cellStyle name="Comma 39 2 4 2 2 2" xfId="9710" xr:uid="{C4D5FD99-7F64-4A68-AC39-4F2170BBBF1A}"/>
    <cellStyle name="Comma 39 2 4 2 2 2 2" xfId="25120" xr:uid="{59184FDC-086B-4FF3-A1AB-7E999544603C}"/>
    <cellStyle name="Comma 39 2 4 2 2 3" xfId="14853" xr:uid="{CACDE43A-1233-46FA-9AE7-8C6C711B15E2}"/>
    <cellStyle name="Comma 39 2 4 2 2 3 2" xfId="30263" xr:uid="{BACCAF2F-8B48-4CFA-BC7F-DC0858EFCBF5}"/>
    <cellStyle name="Comma 39 2 4 2 2 4" xfId="19994" xr:uid="{2F14FE2D-2CFD-4A69-B33C-DDDFFD771EF2}"/>
    <cellStyle name="Comma 39 2 4 2 3" xfId="7162" xr:uid="{B37BFDCC-38FB-4B07-9353-502900D52AFC}"/>
    <cellStyle name="Comma 39 2 4 2 3 2" xfId="22572" xr:uid="{00A88E9E-C614-48F0-802E-1108B3EC5CF5}"/>
    <cellStyle name="Comma 39 2 4 2 4" xfId="12305" xr:uid="{2573F97D-69AB-4241-9560-33552F70E8BB}"/>
    <cellStyle name="Comma 39 2 4 2 4 2" xfId="27715" xr:uid="{DFD8771A-671D-4D07-82DC-67CACCCA09AF}"/>
    <cellStyle name="Comma 39 2 4 2 5" xfId="17446" xr:uid="{BF32E645-41E4-4501-921D-0AAF989E9F79}"/>
    <cellStyle name="Comma 39 2 4 3" xfId="3333" xr:uid="{08A530BE-2A3C-46C5-B816-CA73C184135A}"/>
    <cellStyle name="Comma 39 2 4 3 2" xfId="8459" xr:uid="{72C4DAD9-8568-4677-9EC2-E6AAD6B918C5}"/>
    <cellStyle name="Comma 39 2 4 3 2 2" xfId="23869" xr:uid="{4B6CD842-5D3F-4317-95C3-F5877E21A025}"/>
    <cellStyle name="Comma 39 2 4 3 3" xfId="13602" xr:uid="{63C607DB-AAA8-4D4E-A5E6-4205A304D2E1}"/>
    <cellStyle name="Comma 39 2 4 3 3 2" xfId="29012" xr:uid="{CBD879BD-C389-4121-B31C-5F265C6ED87D}"/>
    <cellStyle name="Comma 39 2 4 3 4" xfId="18743" xr:uid="{2AC05879-3FAE-4DCF-8719-0FDF385EC3AF}"/>
    <cellStyle name="Comma 39 2 4 4" xfId="5911" xr:uid="{040863DD-E3AA-4FD2-A791-4408AF8B2760}"/>
    <cellStyle name="Comma 39 2 4 4 2" xfId="21321" xr:uid="{E7D59848-1431-45AF-8964-813FA74EB832}"/>
    <cellStyle name="Comma 39 2 4 5" xfId="11054" xr:uid="{FE2FC740-D2C6-4792-9B34-F8C974056DF2}"/>
    <cellStyle name="Comma 39 2 4 5 2" xfId="26464" xr:uid="{651CD41C-5F58-4E5D-9595-1374DC68DC62}"/>
    <cellStyle name="Comma 39 2 4 6" xfId="16195" xr:uid="{3F053FBD-28A8-4E99-8AEA-80A4A10F1563}"/>
    <cellStyle name="Comma 39 2 5" xfId="1405" xr:uid="{12E6C4D1-9F2E-4384-9B51-68E9EAF32339}"/>
    <cellStyle name="Comma 39 2 5 2" xfId="3973" xr:uid="{B016AE33-45BA-47D6-9A46-B985FE4BB0FC}"/>
    <cellStyle name="Comma 39 2 5 2 2" xfId="9099" xr:uid="{680C22EC-F463-4101-ADA1-D8483333A281}"/>
    <cellStyle name="Comma 39 2 5 2 2 2" xfId="24509" xr:uid="{05A4A8B5-896D-4A5D-B6E4-00AE30795368}"/>
    <cellStyle name="Comma 39 2 5 2 3" xfId="14242" xr:uid="{A935889A-7D17-4E7C-A2E0-279F968C8960}"/>
    <cellStyle name="Comma 39 2 5 2 3 2" xfId="29652" xr:uid="{95B266E4-B00E-4A22-97BB-772CBEDC71B4}"/>
    <cellStyle name="Comma 39 2 5 2 4" xfId="19383" xr:uid="{32E21816-D51E-44EB-8918-2C94C2E8D88F}"/>
    <cellStyle name="Comma 39 2 5 3" xfId="6551" xr:uid="{13B169C8-B56A-4469-B2FB-25E8E46FC532}"/>
    <cellStyle name="Comma 39 2 5 3 2" xfId="21961" xr:uid="{0D3970B0-46DA-4B3A-A01A-91B61CC29E99}"/>
    <cellStyle name="Comma 39 2 5 4" xfId="11694" xr:uid="{7F2C482C-7F9C-4930-830C-359818BAB577}"/>
    <cellStyle name="Comma 39 2 5 4 2" xfId="27104" xr:uid="{A249E1D7-52FE-4648-B121-648B8899461A}"/>
    <cellStyle name="Comma 39 2 5 5" xfId="16835" xr:uid="{D046B409-2C76-434E-A453-6D71625BD6C3}"/>
    <cellStyle name="Comma 39 2 6" xfId="2722" xr:uid="{CC307838-850B-469E-AA5D-9B6C3D4E01B9}"/>
    <cellStyle name="Comma 39 2 6 2" xfId="7848" xr:uid="{6287DBBF-C58F-41C9-AAE6-F838BC3ECCF0}"/>
    <cellStyle name="Comma 39 2 6 2 2" xfId="23258" xr:uid="{B5B3C55C-AEF4-4D78-B9E6-F20314728F63}"/>
    <cellStyle name="Comma 39 2 6 3" xfId="12991" xr:uid="{C046FACB-0BD5-447B-A613-EE9FAA4F04F1}"/>
    <cellStyle name="Comma 39 2 6 3 2" xfId="28401" xr:uid="{45555907-777E-48F5-B95C-3943C3494493}"/>
    <cellStyle name="Comma 39 2 6 4" xfId="18132" xr:uid="{B8BC1E9C-75F9-4EE3-87B0-D9E2BCB247E7}"/>
    <cellStyle name="Comma 39 2 7" xfId="5300" xr:uid="{3F9AC24F-BF2B-4696-A2F2-21F117602DBE}"/>
    <cellStyle name="Comma 39 2 7 2" xfId="20710" xr:uid="{6774D05F-CE70-4806-8DC9-275E8DEF4E38}"/>
    <cellStyle name="Comma 39 2 8" xfId="10443" xr:uid="{809F265A-1641-458F-B168-EA5CFDBA5055}"/>
    <cellStyle name="Comma 39 2 8 2" xfId="25853" xr:uid="{7CEF9A52-AD5F-48FB-A6E8-47997069EE8F}"/>
    <cellStyle name="Comma 39 2 9" xfId="15584" xr:uid="{9218D56C-5938-4203-8398-544B7CA60CF5}"/>
    <cellStyle name="Comma 39 3" xfId="220" xr:uid="{00F4165C-D213-4E64-9B91-30589D8393E3}"/>
    <cellStyle name="Comma 39 3 2" xfId="517" xr:uid="{D3CEA4C9-7979-4971-97FC-60B2CC75E054}"/>
    <cellStyle name="Comma 39 3 2 2" xfId="1129" xr:uid="{3CB44A31-CEF2-4B43-927D-A8998641F9E3}"/>
    <cellStyle name="Comma 39 3 2 2 2" xfId="2381" xr:uid="{0D58D287-BACB-40B3-A7C6-F3663464FC99}"/>
    <cellStyle name="Comma 39 3 2 2 2 2" xfId="4949" xr:uid="{4CF94E46-5E8D-4098-9A74-A59217393868}"/>
    <cellStyle name="Comma 39 3 2 2 2 2 2" xfId="10075" xr:uid="{01C49DC3-E5B0-4C93-BA10-305EC7FC055B}"/>
    <cellStyle name="Comma 39 3 2 2 2 2 2 2" xfId="25485" xr:uid="{771AF270-B858-47F6-989F-9146BD41739D}"/>
    <cellStyle name="Comma 39 3 2 2 2 2 3" xfId="15218" xr:uid="{E5FD0CF3-8BB1-46A1-9749-BAF72F497AAA}"/>
    <cellStyle name="Comma 39 3 2 2 2 2 3 2" xfId="30628" xr:uid="{35ED6CB7-406F-465A-B7F1-5CE56EF096DA}"/>
    <cellStyle name="Comma 39 3 2 2 2 2 4" xfId="20359" xr:uid="{CC2EE3E7-6601-4CA6-A6DC-FF3DD23E2C28}"/>
    <cellStyle name="Comma 39 3 2 2 2 3" xfId="7527" xr:uid="{393556B9-2911-42CB-AE66-2A27873E68A4}"/>
    <cellStyle name="Comma 39 3 2 2 2 3 2" xfId="22937" xr:uid="{581218D9-D208-4E63-BC37-C7E10F90282D}"/>
    <cellStyle name="Comma 39 3 2 2 2 4" xfId="12670" xr:uid="{BC560A1A-7953-4F9D-A6AF-648DFCC04B1D}"/>
    <cellStyle name="Comma 39 3 2 2 2 4 2" xfId="28080" xr:uid="{170BA6C1-8D70-497A-923D-D19FCD8F1EEF}"/>
    <cellStyle name="Comma 39 3 2 2 2 5" xfId="17811" xr:uid="{35C33632-F88E-40ED-B5F2-3E79B4575B23}"/>
    <cellStyle name="Comma 39 3 2 2 3" xfId="3698" xr:uid="{2D57A047-B9E2-42F9-B039-4DAE682D8DA3}"/>
    <cellStyle name="Comma 39 3 2 2 3 2" xfId="8824" xr:uid="{C804D535-8A11-4C44-B3BE-F13BF1DB783F}"/>
    <cellStyle name="Comma 39 3 2 2 3 2 2" xfId="24234" xr:uid="{E3DC1C27-36C1-4A8D-96C6-127D2DF99C15}"/>
    <cellStyle name="Comma 39 3 2 2 3 3" xfId="13967" xr:uid="{00E8E947-8921-4305-91DF-10F7F892CD3B}"/>
    <cellStyle name="Comma 39 3 2 2 3 3 2" xfId="29377" xr:uid="{1837B024-3FB8-4B9E-BE8F-8F9BF91157C5}"/>
    <cellStyle name="Comma 39 3 2 2 3 4" xfId="19108" xr:uid="{BFE44CC7-CCB3-4719-9EB3-0763D68F88AB}"/>
    <cellStyle name="Comma 39 3 2 2 4" xfId="6276" xr:uid="{DB5B2CC0-8253-44A6-B556-EE784FDED7D8}"/>
    <cellStyle name="Comma 39 3 2 2 4 2" xfId="21686" xr:uid="{7D76AB75-74B3-483C-A117-43053C8287B0}"/>
    <cellStyle name="Comma 39 3 2 2 5" xfId="11419" xr:uid="{4075365D-6E71-4FA3-830F-BB844D5C9BA0}"/>
    <cellStyle name="Comma 39 3 2 2 5 2" xfId="26829" xr:uid="{6013E732-86CD-45D8-9231-6F98543C77EE}"/>
    <cellStyle name="Comma 39 3 2 2 6" xfId="16560" xr:uid="{71BA5CFC-E7AE-4D3B-802C-9A9309B344B4}"/>
    <cellStyle name="Comma 39 3 2 3" xfId="1770" xr:uid="{8366EBEA-0EC0-4A6E-B289-C71DD0CD3695}"/>
    <cellStyle name="Comma 39 3 2 3 2" xfId="4338" xr:uid="{49A435B5-E593-4C0C-A069-BEF7D4503881}"/>
    <cellStyle name="Comma 39 3 2 3 2 2" xfId="9464" xr:uid="{AEA00F4C-6E5B-45C4-B28A-BCA36B1C9204}"/>
    <cellStyle name="Comma 39 3 2 3 2 2 2" xfId="24874" xr:uid="{817DB2B0-4A30-4A46-A7C8-5A90A5F892A2}"/>
    <cellStyle name="Comma 39 3 2 3 2 3" xfId="14607" xr:uid="{2ECF14CD-372D-4EF8-B925-46CAC3373BC2}"/>
    <cellStyle name="Comma 39 3 2 3 2 3 2" xfId="30017" xr:uid="{464322B4-98C2-4D4A-A9DC-235B269496CE}"/>
    <cellStyle name="Comma 39 3 2 3 2 4" xfId="19748" xr:uid="{F698915F-4D5C-4602-88B3-91AB0A37B742}"/>
    <cellStyle name="Comma 39 3 2 3 3" xfId="6916" xr:uid="{9605AA00-BE4F-4E98-9726-8C39D3A2E571}"/>
    <cellStyle name="Comma 39 3 2 3 3 2" xfId="22326" xr:uid="{EE4820AC-148C-4030-AAF0-30C47E77AC41}"/>
    <cellStyle name="Comma 39 3 2 3 4" xfId="12059" xr:uid="{935E9A0E-BEE9-4B03-92C2-EAF144A59562}"/>
    <cellStyle name="Comma 39 3 2 3 4 2" xfId="27469" xr:uid="{ABB25AE9-27E1-494C-BA71-A7AF94093A50}"/>
    <cellStyle name="Comma 39 3 2 3 5" xfId="17200" xr:uid="{07D9AE80-108B-4AC6-9F5B-6D82D397DE2E}"/>
    <cellStyle name="Comma 39 3 2 4" xfId="3087" xr:uid="{712EF386-F31E-4BEA-9615-47DDBA18397E}"/>
    <cellStyle name="Comma 39 3 2 4 2" xfId="8213" xr:uid="{A04A62CB-6D26-4245-93B3-4434A812287F}"/>
    <cellStyle name="Comma 39 3 2 4 2 2" xfId="23623" xr:uid="{675E10DC-E20C-4FEC-9C84-AD54169C1F1F}"/>
    <cellStyle name="Comma 39 3 2 4 3" xfId="13356" xr:uid="{5CE7031A-1460-4F09-B80A-FA8E50BC14E3}"/>
    <cellStyle name="Comma 39 3 2 4 3 2" xfId="28766" xr:uid="{C2149668-9154-48BE-BB21-7CC64D08E09A}"/>
    <cellStyle name="Comma 39 3 2 4 4" xfId="18497" xr:uid="{00612E95-66DE-4375-8E79-3059D467FA7E}"/>
    <cellStyle name="Comma 39 3 2 5" xfId="5665" xr:uid="{398118BD-C7E9-40F2-B39C-94DA6F58774C}"/>
    <cellStyle name="Comma 39 3 2 5 2" xfId="21075" xr:uid="{A615FAD6-14DA-4C79-A4E3-7733953F9C03}"/>
    <cellStyle name="Comma 39 3 2 6" xfId="10808" xr:uid="{B5A0F5FC-70CE-4380-834C-62FE921DB8FD}"/>
    <cellStyle name="Comma 39 3 2 6 2" xfId="26218" xr:uid="{4C1FDF21-CD7A-48A4-AFF3-CD11809F0F28}"/>
    <cellStyle name="Comma 39 3 2 7" xfId="15949" xr:uid="{A85F298D-92D9-4700-9CF3-9AF7450F7467}"/>
    <cellStyle name="Comma 39 3 3" xfId="834" xr:uid="{1125645C-8C50-457C-9692-855664DB725E}"/>
    <cellStyle name="Comma 39 3 3 2" xfId="2086" xr:uid="{F46C1E5B-74AC-4EE0-AEB1-761AE1C552BA}"/>
    <cellStyle name="Comma 39 3 3 2 2" xfId="4654" xr:uid="{2FC40076-20F4-4FAB-88E2-BED3E046D305}"/>
    <cellStyle name="Comma 39 3 3 2 2 2" xfId="9780" xr:uid="{F8CA6C1E-C427-4D98-8AA5-6DC4086BF06C}"/>
    <cellStyle name="Comma 39 3 3 2 2 2 2" xfId="25190" xr:uid="{446F6D63-2BC6-4F7F-91C4-C86FEFD0AC38}"/>
    <cellStyle name="Comma 39 3 3 2 2 3" xfId="14923" xr:uid="{731B6181-1D2B-4B7A-B0D0-97ECEE2D237D}"/>
    <cellStyle name="Comma 39 3 3 2 2 3 2" xfId="30333" xr:uid="{2FC20FE9-B31D-4B18-8CE0-90DA5B1F9E23}"/>
    <cellStyle name="Comma 39 3 3 2 2 4" xfId="20064" xr:uid="{4AF1119A-89F5-41EE-8A1E-15007270587F}"/>
    <cellStyle name="Comma 39 3 3 2 3" xfId="7232" xr:uid="{042EF41F-8634-4658-BD54-47E730716E43}"/>
    <cellStyle name="Comma 39 3 3 2 3 2" xfId="22642" xr:uid="{93ED732E-DF37-49DF-9355-D414A2153A9A}"/>
    <cellStyle name="Comma 39 3 3 2 4" xfId="12375" xr:uid="{8CED8CB1-9379-4512-9FD7-348E17F6EB39}"/>
    <cellStyle name="Comma 39 3 3 2 4 2" xfId="27785" xr:uid="{9620A4F6-C3BF-4A4F-92E2-C4708AD754A2}"/>
    <cellStyle name="Comma 39 3 3 2 5" xfId="17516" xr:uid="{80E211EC-4513-4AC2-AC55-A99046A9CA96}"/>
    <cellStyle name="Comma 39 3 3 3" xfId="3403" xr:uid="{7BFCED5D-226C-47D5-A483-DA9EE732EB82}"/>
    <cellStyle name="Comma 39 3 3 3 2" xfId="8529" xr:uid="{6B9C3150-D832-4C5C-9DFD-03029700C4D6}"/>
    <cellStyle name="Comma 39 3 3 3 2 2" xfId="23939" xr:uid="{E4816077-A1B2-4D6B-A9EC-B67416B5FC14}"/>
    <cellStyle name="Comma 39 3 3 3 3" xfId="13672" xr:uid="{E5845B12-5798-43C6-95B7-68AAB35B4A17}"/>
    <cellStyle name="Comma 39 3 3 3 3 2" xfId="29082" xr:uid="{6CBC5B0E-B1BA-42F9-A669-07E882205DE7}"/>
    <cellStyle name="Comma 39 3 3 3 4" xfId="18813" xr:uid="{807F886B-55AC-4416-956A-6F7FC1D94034}"/>
    <cellStyle name="Comma 39 3 3 4" xfId="5981" xr:uid="{C9B86B6F-C597-4934-81D3-A9C7E18BD042}"/>
    <cellStyle name="Comma 39 3 3 4 2" xfId="21391" xr:uid="{4D5709C7-4BAA-4B32-9F15-C516B51C310F}"/>
    <cellStyle name="Comma 39 3 3 5" xfId="11124" xr:uid="{C65CC97C-CF7A-4BF4-B4BB-F7A88FA3DC8F}"/>
    <cellStyle name="Comma 39 3 3 5 2" xfId="26534" xr:uid="{C718D367-A7AB-45AC-BFA5-E5FB89C115FE}"/>
    <cellStyle name="Comma 39 3 3 6" xfId="16265" xr:uid="{2DD4D072-87D8-4C08-A778-42EFF8BC8DCD}"/>
    <cellStyle name="Comma 39 3 4" xfId="1475" xr:uid="{67DE97C5-D8BE-4B85-90B7-B69A607FD606}"/>
    <cellStyle name="Comma 39 3 4 2" xfId="4043" xr:uid="{4CD7271A-2046-4BB4-8CAF-9C7AA354CED7}"/>
    <cellStyle name="Comma 39 3 4 2 2" xfId="9169" xr:uid="{0D1382B7-CAA7-4161-8E6B-A1E2126EF6D4}"/>
    <cellStyle name="Comma 39 3 4 2 2 2" xfId="24579" xr:uid="{3CABB919-2027-4A15-A59F-447E7204307B}"/>
    <cellStyle name="Comma 39 3 4 2 3" xfId="14312" xr:uid="{72F0D3FA-7CA7-4B42-9BD3-3BB138EABBB8}"/>
    <cellStyle name="Comma 39 3 4 2 3 2" xfId="29722" xr:uid="{C7A20A5C-287A-4968-971B-C05241516401}"/>
    <cellStyle name="Comma 39 3 4 2 4" xfId="19453" xr:uid="{94403973-C958-447C-94B1-17DF8ABA1660}"/>
    <cellStyle name="Comma 39 3 4 3" xfId="6621" xr:uid="{DF679BA0-6049-4CC7-87EA-A133B4F54034}"/>
    <cellStyle name="Comma 39 3 4 3 2" xfId="22031" xr:uid="{E5FBF83D-8033-40E4-802E-A6698637231B}"/>
    <cellStyle name="Comma 39 3 4 4" xfId="11764" xr:uid="{25D0D050-FA4A-4C94-9E1D-76D0FAA971B2}"/>
    <cellStyle name="Comma 39 3 4 4 2" xfId="27174" xr:uid="{273289BC-4641-4FE5-8EA5-0810CCE826C4}"/>
    <cellStyle name="Comma 39 3 4 5" xfId="16905" xr:uid="{AF104DAE-E88F-4535-849B-A4C5574E4D6D}"/>
    <cellStyle name="Comma 39 3 5" xfId="2792" xr:uid="{E9538090-A03C-459E-A6C2-ECC646AA6A44}"/>
    <cellStyle name="Comma 39 3 5 2" xfId="7918" xr:uid="{C49A12A8-13E0-4592-90F7-271B93BBC3EA}"/>
    <cellStyle name="Comma 39 3 5 2 2" xfId="23328" xr:uid="{CD759D85-E61D-438A-8A1C-2CF7438370F5}"/>
    <cellStyle name="Comma 39 3 5 3" xfId="13061" xr:uid="{F3C0FA26-6ABD-441E-ABE9-B7C8AF9498F7}"/>
    <cellStyle name="Comma 39 3 5 3 2" xfId="28471" xr:uid="{7D8A5C69-EFDF-49B5-9FC4-D6A36C55029D}"/>
    <cellStyle name="Comma 39 3 5 4" xfId="18202" xr:uid="{A95606A9-6478-4212-AA26-1E419C51BD6D}"/>
    <cellStyle name="Comma 39 3 6" xfId="5370" xr:uid="{F195B1F5-9F81-43B2-99C8-9AEC052F8693}"/>
    <cellStyle name="Comma 39 3 6 2" xfId="20780" xr:uid="{6DF7DB56-FEB5-450F-ACC8-69A7BB343AE1}"/>
    <cellStyle name="Comma 39 3 7" xfId="10513" xr:uid="{8A2EDCA7-14B7-4A50-BE02-B51211DB2010}"/>
    <cellStyle name="Comma 39 3 7 2" xfId="25923" xr:uid="{D3936DD3-BEE4-41B4-B80C-D2D2D23FD0CA}"/>
    <cellStyle name="Comma 39 3 8" xfId="15654" xr:uid="{E1FF9CCB-4422-487C-9F8C-221FB6C26C6D}"/>
    <cellStyle name="Comma 39 4" xfId="375" xr:uid="{E9D2A626-DF51-4639-A4C0-57E9451C7F87}"/>
    <cellStyle name="Comma 39 4 2" xfId="987" xr:uid="{150E1B81-1520-434A-8530-94877D39C3AE}"/>
    <cellStyle name="Comma 39 4 2 2" xfId="2239" xr:uid="{4245CEE8-3D9B-4B8E-B1B4-17A6D423C745}"/>
    <cellStyle name="Comma 39 4 2 2 2" xfId="4807" xr:uid="{89EE76CC-011E-477C-BB1F-5B92B2EB177E}"/>
    <cellStyle name="Comma 39 4 2 2 2 2" xfId="9933" xr:uid="{57DF6CC6-1137-4430-9AC9-88F7B8D978D8}"/>
    <cellStyle name="Comma 39 4 2 2 2 2 2" xfId="25343" xr:uid="{B7F86D6B-01C0-4D27-9D97-2DD0DE9907B9}"/>
    <cellStyle name="Comma 39 4 2 2 2 3" xfId="15076" xr:uid="{2EC3DB80-87B2-46D0-A089-3DAC28C290F4}"/>
    <cellStyle name="Comma 39 4 2 2 2 3 2" xfId="30486" xr:uid="{6F921E7D-3A9E-45DC-8EA1-8DDA081B7ABD}"/>
    <cellStyle name="Comma 39 4 2 2 2 4" xfId="20217" xr:uid="{0FF1BBA2-4B49-4048-A546-08CCA2731D57}"/>
    <cellStyle name="Comma 39 4 2 2 3" xfId="7385" xr:uid="{51FDFFB9-17B6-4633-AEBD-D7513A255205}"/>
    <cellStyle name="Comma 39 4 2 2 3 2" xfId="22795" xr:uid="{FC7F5E09-7E65-4C1D-8A1F-80F420035F32}"/>
    <cellStyle name="Comma 39 4 2 2 4" xfId="12528" xr:uid="{A5710838-FA8F-4A65-AF30-84F16DFE7DF3}"/>
    <cellStyle name="Comma 39 4 2 2 4 2" xfId="27938" xr:uid="{E0E202EB-8C59-4A56-8262-64D393AE34CD}"/>
    <cellStyle name="Comma 39 4 2 2 5" xfId="17669" xr:uid="{F7942F5C-4E58-4ECA-B9F1-0F6E2CDFA9AA}"/>
    <cellStyle name="Comma 39 4 2 3" xfId="3556" xr:uid="{22280F1D-C3A6-4E3D-85AA-58C575EA1377}"/>
    <cellStyle name="Comma 39 4 2 3 2" xfId="8682" xr:uid="{DDC8297B-06C0-48C3-AD74-AC2A321DF582}"/>
    <cellStyle name="Comma 39 4 2 3 2 2" xfId="24092" xr:uid="{ADC3D6CC-5B3F-4EE2-84DE-06A9C0289F4C}"/>
    <cellStyle name="Comma 39 4 2 3 3" xfId="13825" xr:uid="{0706A62F-EC93-4B97-9F0A-730A4F452183}"/>
    <cellStyle name="Comma 39 4 2 3 3 2" xfId="29235" xr:uid="{0D06942D-D072-4BA6-8F5B-FCFA43E482CE}"/>
    <cellStyle name="Comma 39 4 2 3 4" xfId="18966" xr:uid="{6D079F10-4CE6-4A57-B392-60122EC5BBDF}"/>
    <cellStyle name="Comma 39 4 2 4" xfId="6134" xr:uid="{3DDA2803-DC0D-451F-BBDC-69B8FCE0B9AC}"/>
    <cellStyle name="Comma 39 4 2 4 2" xfId="21544" xr:uid="{1FDCCB66-B5C8-4E2A-A426-232A9E265AFF}"/>
    <cellStyle name="Comma 39 4 2 5" xfId="11277" xr:uid="{62DA7D51-FBC0-4502-BA70-BCEFB8E1A755}"/>
    <cellStyle name="Comma 39 4 2 5 2" xfId="26687" xr:uid="{E781711B-9A88-42E5-9728-11962CB68341}"/>
    <cellStyle name="Comma 39 4 2 6" xfId="16418" xr:uid="{D244753F-91D6-4CAD-9215-EE1DFC9B8759}"/>
    <cellStyle name="Comma 39 4 3" xfId="1628" xr:uid="{D806BB17-1E51-43CD-9388-DA01789A8E5D}"/>
    <cellStyle name="Comma 39 4 3 2" xfId="4196" xr:uid="{6D2DD911-B6BF-4B64-A115-2011042B9AA2}"/>
    <cellStyle name="Comma 39 4 3 2 2" xfId="9322" xr:uid="{B588C8C3-7352-4D7D-A8FB-B7E8632A8BA8}"/>
    <cellStyle name="Comma 39 4 3 2 2 2" xfId="24732" xr:uid="{2E4A2AA2-07B6-48E5-81EA-1D420FD077CB}"/>
    <cellStyle name="Comma 39 4 3 2 3" xfId="14465" xr:uid="{7C5E147A-E1AA-40F7-9568-960B663D7B5E}"/>
    <cellStyle name="Comma 39 4 3 2 3 2" xfId="29875" xr:uid="{EBCBDAFD-822D-4ED3-8BAA-74D3ADAE5D83}"/>
    <cellStyle name="Comma 39 4 3 2 4" xfId="19606" xr:uid="{4EC868EA-F063-45DE-950C-EDE7E721AE1F}"/>
    <cellStyle name="Comma 39 4 3 3" xfId="6774" xr:uid="{F5A4FE79-5B38-47E5-B593-C199E0948F6E}"/>
    <cellStyle name="Comma 39 4 3 3 2" xfId="22184" xr:uid="{C9B42E56-C597-44B2-93F0-05AE853FF54E}"/>
    <cellStyle name="Comma 39 4 3 4" xfId="11917" xr:uid="{8CFE0AF6-9676-4D51-ADC4-11FC304BF588}"/>
    <cellStyle name="Comma 39 4 3 4 2" xfId="27327" xr:uid="{623A4691-B4C0-4E2C-AF27-FBD4E016E96E}"/>
    <cellStyle name="Comma 39 4 3 5" xfId="17058" xr:uid="{0822D892-8CEE-4628-BE0C-02B1C2BD1B04}"/>
    <cellStyle name="Comma 39 4 4" xfId="2945" xr:uid="{E014F7EC-3DF7-4F9F-A3D8-CDD937306CB3}"/>
    <cellStyle name="Comma 39 4 4 2" xfId="8071" xr:uid="{51312E55-1BF2-4BAF-B468-F39B3457C214}"/>
    <cellStyle name="Comma 39 4 4 2 2" xfId="23481" xr:uid="{EEBCC8C4-FA0F-45AE-B090-1C99680CB8C2}"/>
    <cellStyle name="Comma 39 4 4 3" xfId="13214" xr:uid="{8DA7E4F2-7E31-411D-A6DB-1241C6A24BCD}"/>
    <cellStyle name="Comma 39 4 4 3 2" xfId="28624" xr:uid="{8B9B7AF0-3BF9-488F-A993-CCD44135644D}"/>
    <cellStyle name="Comma 39 4 4 4" xfId="18355" xr:uid="{88BC58AE-F4F8-4946-831D-7D4570EA5627}"/>
    <cellStyle name="Comma 39 4 5" xfId="5523" xr:uid="{4815095B-AE16-47DB-93DE-95D49F0400ED}"/>
    <cellStyle name="Comma 39 4 5 2" xfId="20933" xr:uid="{3A6FB287-2800-4524-959C-A52EB20B36CF}"/>
    <cellStyle name="Comma 39 4 6" xfId="10666" xr:uid="{5EF5682B-E106-4917-BCFC-BA8DB316DCF4}"/>
    <cellStyle name="Comma 39 4 6 2" xfId="26076" xr:uid="{A52BD454-DF48-47EC-8EE7-817DFDC3FCB0}"/>
    <cellStyle name="Comma 39 4 7" xfId="15807" xr:uid="{4B1D4DD3-A08F-4A04-B864-D9967F1BBA3A}"/>
    <cellStyle name="Comma 39 5" xfId="692" xr:uid="{6ECEFE1F-5F79-4A43-9E70-A9B4595D40B6}"/>
    <cellStyle name="Comma 39 5 2" xfId="1944" xr:uid="{FE318C24-2D05-4B7D-845F-A528CF3632D5}"/>
    <cellStyle name="Comma 39 5 2 2" xfId="4512" xr:uid="{E936D564-E933-4D7E-8C6B-9A7EC798A309}"/>
    <cellStyle name="Comma 39 5 2 2 2" xfId="9638" xr:uid="{E0746C46-E21E-44C5-994F-F1438BBE8612}"/>
    <cellStyle name="Comma 39 5 2 2 2 2" xfId="25048" xr:uid="{A5C7BDC2-91AE-4EF6-88F1-FC0EF36480E8}"/>
    <cellStyle name="Comma 39 5 2 2 3" xfId="14781" xr:uid="{6AD1BF5E-566E-487B-8B1B-E85A73F73A0D}"/>
    <cellStyle name="Comma 39 5 2 2 3 2" xfId="30191" xr:uid="{7FC851AB-F8D1-4E5C-8AF7-6D243D9EEC0E}"/>
    <cellStyle name="Comma 39 5 2 2 4" xfId="19922" xr:uid="{588CB89F-E794-44C7-AA3A-6DF4474E10FD}"/>
    <cellStyle name="Comma 39 5 2 3" xfId="7090" xr:uid="{C17678E9-8FBA-4277-B6FB-67212E6AA97A}"/>
    <cellStyle name="Comma 39 5 2 3 2" xfId="22500" xr:uid="{BAABA1E2-346E-4D5C-9B5B-22C5FA36D6DC}"/>
    <cellStyle name="Comma 39 5 2 4" xfId="12233" xr:uid="{3C79F611-FA81-486B-A1B7-C887A5F4724A}"/>
    <cellStyle name="Comma 39 5 2 4 2" xfId="27643" xr:uid="{B70A8073-9ECA-4933-B752-DA78D35D2221}"/>
    <cellStyle name="Comma 39 5 2 5" xfId="17374" xr:uid="{D6992E53-4094-4DBA-ABF0-A25B115C9291}"/>
    <cellStyle name="Comma 39 5 3" xfId="3261" xr:uid="{DD63783E-3FE8-456D-9742-DD3DF973AD96}"/>
    <cellStyle name="Comma 39 5 3 2" xfId="8387" xr:uid="{1FFE8DC5-5DA7-4AE0-B3E0-7662E7FB6463}"/>
    <cellStyle name="Comma 39 5 3 2 2" xfId="23797" xr:uid="{4BDFF149-F75A-40AC-A03F-1AE9D3DD546E}"/>
    <cellStyle name="Comma 39 5 3 3" xfId="13530" xr:uid="{B9CD32F2-0A7B-4E27-A325-0436357CC82E}"/>
    <cellStyle name="Comma 39 5 3 3 2" xfId="28940" xr:uid="{E9BAB314-635F-4C37-B0F8-E96858B75317}"/>
    <cellStyle name="Comma 39 5 3 4" xfId="18671" xr:uid="{EB72503C-AAF9-4166-B54A-6B1C9C63E44F}"/>
    <cellStyle name="Comma 39 5 4" xfId="5839" xr:uid="{528EACD9-6F6A-429E-B62A-0E78A50883CA}"/>
    <cellStyle name="Comma 39 5 4 2" xfId="21249" xr:uid="{83B420E2-1336-48B5-82F9-C2D83238C0E1}"/>
    <cellStyle name="Comma 39 5 5" xfId="10982" xr:uid="{90F0949A-A44B-4025-8933-D1B8F4015422}"/>
    <cellStyle name="Comma 39 5 5 2" xfId="26392" xr:uid="{883A492A-2A14-47B4-83B3-ABCB244052CB}"/>
    <cellStyle name="Comma 39 5 6" xfId="16123" xr:uid="{334AD140-E0F2-40B1-9158-CD6693FEDBA8}"/>
    <cellStyle name="Comma 39 6" xfId="1333" xr:uid="{F5A69E7A-36F7-4252-A1DF-CCC9299E7112}"/>
    <cellStyle name="Comma 39 6 2" xfId="3901" xr:uid="{B784AD2F-5AB8-4F75-82EB-97F31CF5C4E3}"/>
    <cellStyle name="Comma 39 6 2 2" xfId="9027" xr:uid="{A7D2C789-68AC-4232-AF47-EDAE4443D1CA}"/>
    <cellStyle name="Comma 39 6 2 2 2" xfId="24437" xr:uid="{7407B437-5307-4F24-B8F3-8958FE332E03}"/>
    <cellStyle name="Comma 39 6 2 3" xfId="14170" xr:uid="{205E4966-A0B7-425A-8FAD-C6A234ECE55C}"/>
    <cellStyle name="Comma 39 6 2 3 2" xfId="29580" xr:uid="{91E514B1-5F30-47D6-AF6D-328EED32B33D}"/>
    <cellStyle name="Comma 39 6 2 4" xfId="19311" xr:uid="{C7A260A1-083C-4A22-910F-7DDA5B8D701A}"/>
    <cellStyle name="Comma 39 6 3" xfId="6479" xr:uid="{8F947500-50B2-48A9-B6A2-92F9C7BEB7EF}"/>
    <cellStyle name="Comma 39 6 3 2" xfId="21889" xr:uid="{D979360D-F637-4BA6-954B-611D48D7DF9D}"/>
    <cellStyle name="Comma 39 6 4" xfId="11622" xr:uid="{08B28686-92EE-4EB4-9793-EA91FCEE274C}"/>
    <cellStyle name="Comma 39 6 4 2" xfId="27032" xr:uid="{C0473F2B-A615-4910-9786-2007785E594E}"/>
    <cellStyle name="Comma 39 6 5" xfId="16763" xr:uid="{24C013E0-9D9F-4AB0-8DD3-C06CC85EB4E5}"/>
    <cellStyle name="Comma 39 7" xfId="2651" xr:uid="{A5743D4C-82C8-451C-BB83-9F3492068F47}"/>
    <cellStyle name="Comma 39 7 2" xfId="7777" xr:uid="{2D382FDE-C75E-4AE6-A20C-E12BAD62295B}"/>
    <cellStyle name="Comma 39 7 2 2" xfId="23187" xr:uid="{07D399D7-E6E2-4191-B07B-22AF0A607256}"/>
    <cellStyle name="Comma 39 7 3" xfId="12920" xr:uid="{1F63B64B-F1C0-4CFA-8E1B-0784209A05B4}"/>
    <cellStyle name="Comma 39 7 3 2" xfId="28330" xr:uid="{56DC78D8-5E66-4927-B872-22EF84C9376E}"/>
    <cellStyle name="Comma 39 7 4" xfId="18061" xr:uid="{270CCDDA-7EEB-49FD-8115-E4811C399726}"/>
    <cellStyle name="Comma 39 8" xfId="5229" xr:uid="{4CC4DC04-E8FB-47AD-8DC1-F70619C0243D}"/>
    <cellStyle name="Comma 39 8 2" xfId="20639" xr:uid="{85FF7250-5FF2-4996-8A6F-5A282CB7C727}"/>
    <cellStyle name="Comma 39 9" xfId="10372" xr:uid="{92E05DE3-6589-4AE1-ABBA-5B15F8A505CA}"/>
    <cellStyle name="Comma 39 9 2" xfId="25782" xr:uid="{3354DF59-9EE8-4A0F-8702-43B7C7FB4C2D}"/>
    <cellStyle name="Comma 4" xfId="23" xr:uid="{633D257A-A42F-4E38-B591-D20E04F9D3BB}"/>
    <cellStyle name="Comma 4 10" xfId="5182" xr:uid="{CC114B0F-A018-4049-943D-1E178E1C7757}"/>
    <cellStyle name="Comma 4 10 2" xfId="20592" xr:uid="{45A7A608-CB1A-45A2-B373-505B50794C90}"/>
    <cellStyle name="Comma 4 11" xfId="10325" xr:uid="{41378524-AFAB-4AEB-A305-A404FF5F9F4C}"/>
    <cellStyle name="Comma 4 11 2" xfId="25735" xr:uid="{405DDB10-7A68-4A84-8DF9-CED242D7A3DC}"/>
    <cellStyle name="Comma 4 12" xfId="15466" xr:uid="{46B8CE69-D1EF-49B0-879B-F3B4E66C45EA}"/>
    <cellStyle name="Comma 4 2" xfId="44" xr:uid="{7E94CA32-F87B-4430-80FD-526567A478E5}"/>
    <cellStyle name="Comma 4 2 10" xfId="10345" xr:uid="{16D78DCA-7E53-4106-AE70-7D898B809A6D}"/>
    <cellStyle name="Comma 4 2 10 2" xfId="25755" xr:uid="{4A0236F2-CCE9-4B57-9E85-DCE1B4F63B41}"/>
    <cellStyle name="Comma 4 2 11" xfId="15486" xr:uid="{20AAAA01-6FB8-4F3B-93B4-DC23F4888B71}"/>
    <cellStyle name="Comma 4 2 2" xfId="123" xr:uid="{E518EA4A-6A3A-4A53-85CB-822CE5B4487D}"/>
    <cellStyle name="Comma 4 2 2 2" xfId="266" xr:uid="{86B4C7D5-1C22-482E-AB82-D91BD740B717}"/>
    <cellStyle name="Comma 4 2 2 2 2" xfId="562" xr:uid="{A2CD8E1C-139A-4710-992E-8B40E49A151E}"/>
    <cellStyle name="Comma 4 2 2 2 2 2" xfId="1174" xr:uid="{A8A41B66-EF47-4506-9DF8-3C8224B080B2}"/>
    <cellStyle name="Comma 4 2 2 2 2 2 2" xfId="2426" xr:uid="{8D5B356E-DC03-4A9C-A29D-14C14484AA75}"/>
    <cellStyle name="Comma 4 2 2 2 2 2 2 2" xfId="4994" xr:uid="{E6F7B679-6198-4CD7-9135-52DDA3A0132A}"/>
    <cellStyle name="Comma 4 2 2 2 2 2 2 2 2" xfId="10120" xr:uid="{A180143D-0D43-4E89-BD52-69990285B335}"/>
    <cellStyle name="Comma 4 2 2 2 2 2 2 2 2 2" xfId="25530" xr:uid="{49CBFDB1-43FF-4BFC-8E0E-6DBCD55C8C75}"/>
    <cellStyle name="Comma 4 2 2 2 2 2 2 2 3" xfId="15263" xr:uid="{0F9F9F56-B983-4040-9FFD-B56F567758E3}"/>
    <cellStyle name="Comma 4 2 2 2 2 2 2 2 3 2" xfId="30673" xr:uid="{399709B3-C9F6-4035-BCF1-FA41908599AF}"/>
    <cellStyle name="Comma 4 2 2 2 2 2 2 2 4" xfId="20404" xr:uid="{879B32D1-A347-468B-91E9-8D3A31A3B4A0}"/>
    <cellStyle name="Comma 4 2 2 2 2 2 2 3" xfId="7572" xr:uid="{CCB395A5-F94E-445B-89A6-75DC1F46418D}"/>
    <cellStyle name="Comma 4 2 2 2 2 2 2 3 2" xfId="22982" xr:uid="{5A5363C9-1E97-441B-A6DD-4ADC6FCEEF79}"/>
    <cellStyle name="Comma 4 2 2 2 2 2 2 4" xfId="12715" xr:uid="{9946AF28-2EA7-48AE-9409-BD8D8A48223C}"/>
    <cellStyle name="Comma 4 2 2 2 2 2 2 4 2" xfId="28125" xr:uid="{233D8744-7C30-4B94-BD48-909ACC29C345}"/>
    <cellStyle name="Comma 4 2 2 2 2 2 2 5" xfId="17856" xr:uid="{B1344022-84B3-4F67-9963-5983E002E6E8}"/>
    <cellStyle name="Comma 4 2 2 2 2 2 3" xfId="3743" xr:uid="{B6E046D7-9183-4423-A0BF-87765A3DC675}"/>
    <cellStyle name="Comma 4 2 2 2 2 2 3 2" xfId="8869" xr:uid="{DAF9481F-9689-461B-A0F6-B12F255E1CE2}"/>
    <cellStyle name="Comma 4 2 2 2 2 2 3 2 2" xfId="24279" xr:uid="{2145D1D4-1633-4179-AB8F-CE33A5B0541F}"/>
    <cellStyle name="Comma 4 2 2 2 2 2 3 3" xfId="14012" xr:uid="{9D4247E4-851F-4FB3-A88A-4DBD8B44E816}"/>
    <cellStyle name="Comma 4 2 2 2 2 2 3 3 2" xfId="29422" xr:uid="{6B921B55-7882-4A5A-8368-6466F22CE4F8}"/>
    <cellStyle name="Comma 4 2 2 2 2 2 3 4" xfId="19153" xr:uid="{72F366A5-0E72-416B-8A67-655E0BC19F53}"/>
    <cellStyle name="Comma 4 2 2 2 2 2 4" xfId="6321" xr:uid="{4A17E58D-DF08-49C8-8196-E5A87AF3C7DF}"/>
    <cellStyle name="Comma 4 2 2 2 2 2 4 2" xfId="21731" xr:uid="{CB23B332-9F53-43C0-BA27-9492FD6BA1B6}"/>
    <cellStyle name="Comma 4 2 2 2 2 2 5" xfId="11464" xr:uid="{7C0FD49F-9511-4782-AEBD-A851B7FAA628}"/>
    <cellStyle name="Comma 4 2 2 2 2 2 5 2" xfId="26874" xr:uid="{10A74536-C75B-4622-A603-03DD9B632907}"/>
    <cellStyle name="Comma 4 2 2 2 2 2 6" xfId="16605" xr:uid="{B76E1008-579D-4F25-9B1D-195D492E9C5D}"/>
    <cellStyle name="Comma 4 2 2 2 2 3" xfId="1815" xr:uid="{CE863FC7-D62B-407E-936D-81B3863FD848}"/>
    <cellStyle name="Comma 4 2 2 2 2 3 2" xfId="4383" xr:uid="{109D27F9-76C2-40AB-8C7D-9CAB09434FFE}"/>
    <cellStyle name="Comma 4 2 2 2 2 3 2 2" xfId="9509" xr:uid="{8494156A-EAC1-4324-8CA4-46F891D66704}"/>
    <cellStyle name="Comma 4 2 2 2 2 3 2 2 2" xfId="24919" xr:uid="{1C529121-A126-41A6-8CF8-774F24F92885}"/>
    <cellStyle name="Comma 4 2 2 2 2 3 2 3" xfId="14652" xr:uid="{7ECE3B60-9D60-4D06-B28F-4DF16E135A5B}"/>
    <cellStyle name="Comma 4 2 2 2 2 3 2 3 2" xfId="30062" xr:uid="{F143F378-7389-4803-B399-4811CE5B8B50}"/>
    <cellStyle name="Comma 4 2 2 2 2 3 2 4" xfId="19793" xr:uid="{0D02630D-BB99-48E0-AB77-E369F1E62812}"/>
    <cellStyle name="Comma 4 2 2 2 2 3 3" xfId="6961" xr:uid="{4611C84A-B40D-4BB9-8E74-A15F2FC12CFB}"/>
    <cellStyle name="Comma 4 2 2 2 2 3 3 2" xfId="22371" xr:uid="{FC5BFA41-66F4-4ECA-B454-EC43A281FF12}"/>
    <cellStyle name="Comma 4 2 2 2 2 3 4" xfId="12104" xr:uid="{1D6EAFCF-C79C-446E-BF5C-3A678A49F713}"/>
    <cellStyle name="Comma 4 2 2 2 2 3 4 2" xfId="27514" xr:uid="{6CADC585-AC33-47C7-8D56-F10722FDAD8B}"/>
    <cellStyle name="Comma 4 2 2 2 2 3 5" xfId="17245" xr:uid="{BAFFBA73-DAF7-4AAE-8190-7FBB685A3400}"/>
    <cellStyle name="Comma 4 2 2 2 2 4" xfId="3132" xr:uid="{CFFDA4AD-3F0C-479D-A796-74640F192AFB}"/>
    <cellStyle name="Comma 4 2 2 2 2 4 2" xfId="8258" xr:uid="{DB4E057B-B674-4057-8C95-0F267763DC3F}"/>
    <cellStyle name="Comma 4 2 2 2 2 4 2 2" xfId="23668" xr:uid="{71F93A71-0849-4A4B-9A05-984038BD6EB4}"/>
    <cellStyle name="Comma 4 2 2 2 2 4 3" xfId="13401" xr:uid="{55969F93-D865-493D-B8ED-3C1FEAB272BE}"/>
    <cellStyle name="Comma 4 2 2 2 2 4 3 2" xfId="28811" xr:uid="{4D294973-EEC1-4FBA-ADF9-9CAA423A0C7B}"/>
    <cellStyle name="Comma 4 2 2 2 2 4 4" xfId="18542" xr:uid="{7531FBAE-E537-4117-8CBA-4AC43212B356}"/>
    <cellStyle name="Comma 4 2 2 2 2 5" xfId="5710" xr:uid="{9F92FD8F-EAA4-440F-B339-DC691117D4DE}"/>
    <cellStyle name="Comma 4 2 2 2 2 5 2" xfId="21120" xr:uid="{DB3C48F8-7BF6-4AD0-BB01-182611D3C504}"/>
    <cellStyle name="Comma 4 2 2 2 2 6" xfId="10853" xr:uid="{0398AC83-33E7-4331-9A34-CF3C7792B600}"/>
    <cellStyle name="Comma 4 2 2 2 2 6 2" xfId="26263" xr:uid="{AB94016E-882B-40FD-BF2D-666A476EFFDE}"/>
    <cellStyle name="Comma 4 2 2 2 2 7" xfId="15994" xr:uid="{2400D15C-095B-4DFE-A366-87BB0CE715B8}"/>
    <cellStyle name="Comma 4 2 2 2 3" xfId="879" xr:uid="{00AE426A-3476-44DF-BC8B-8F28D02E081B}"/>
    <cellStyle name="Comma 4 2 2 2 3 2" xfId="2131" xr:uid="{FB7C9CBC-3360-4475-A1DA-48C89FB52187}"/>
    <cellStyle name="Comma 4 2 2 2 3 2 2" xfId="4699" xr:uid="{55804BA9-D467-4251-B419-AE032A0C3B17}"/>
    <cellStyle name="Comma 4 2 2 2 3 2 2 2" xfId="9825" xr:uid="{A93DA9FE-5E11-421F-8E15-E43021277B6F}"/>
    <cellStyle name="Comma 4 2 2 2 3 2 2 2 2" xfId="25235" xr:uid="{D4A762B9-1A2B-4094-9117-B1514E79B88D}"/>
    <cellStyle name="Comma 4 2 2 2 3 2 2 3" xfId="14968" xr:uid="{E3E9104F-E59A-4B80-9A20-D3C7856A9E6E}"/>
    <cellStyle name="Comma 4 2 2 2 3 2 2 3 2" xfId="30378" xr:uid="{A5118D5E-AF02-45E8-AFC4-6BCF934EEDD2}"/>
    <cellStyle name="Comma 4 2 2 2 3 2 2 4" xfId="20109" xr:uid="{A590B6A6-9A0F-404C-A5EF-C68E04CC5F35}"/>
    <cellStyle name="Comma 4 2 2 2 3 2 3" xfId="7277" xr:uid="{2CE7CDB2-0488-4824-B345-C134DE221609}"/>
    <cellStyle name="Comma 4 2 2 2 3 2 3 2" xfId="22687" xr:uid="{6F01BCE5-9F48-4AF1-8718-6AD729D08683}"/>
    <cellStyle name="Comma 4 2 2 2 3 2 4" xfId="12420" xr:uid="{58BB873D-2FAF-4E9A-B3BF-348F7B937D9A}"/>
    <cellStyle name="Comma 4 2 2 2 3 2 4 2" xfId="27830" xr:uid="{1A62BCA7-2924-4D15-98B8-17BEFD599E3D}"/>
    <cellStyle name="Comma 4 2 2 2 3 2 5" xfId="17561" xr:uid="{1F695F1F-2424-4015-8B67-E53880E696FF}"/>
    <cellStyle name="Comma 4 2 2 2 3 3" xfId="3448" xr:uid="{8348131E-A255-4A2C-9829-C33F643D3C30}"/>
    <cellStyle name="Comma 4 2 2 2 3 3 2" xfId="8574" xr:uid="{58A6DFA0-EEAD-4E4F-90EB-720802B42489}"/>
    <cellStyle name="Comma 4 2 2 2 3 3 2 2" xfId="23984" xr:uid="{0257D98A-67FA-45E0-8E46-4BD1BF7C25C0}"/>
    <cellStyle name="Comma 4 2 2 2 3 3 3" xfId="13717" xr:uid="{93F68954-16BF-4A97-A77E-B819E9B634A1}"/>
    <cellStyle name="Comma 4 2 2 2 3 3 3 2" xfId="29127" xr:uid="{DB5BEE5C-0289-4213-86CB-72414CD6F6EA}"/>
    <cellStyle name="Comma 4 2 2 2 3 3 4" xfId="18858" xr:uid="{0956F34B-E4B5-42B8-B64E-BE8DB96B8B1B}"/>
    <cellStyle name="Comma 4 2 2 2 3 4" xfId="6026" xr:uid="{FA29F8B2-FE8F-4DE4-9BDC-77919104D884}"/>
    <cellStyle name="Comma 4 2 2 2 3 4 2" xfId="21436" xr:uid="{138D0DEF-31ED-4C20-9069-5F57904D7A18}"/>
    <cellStyle name="Comma 4 2 2 2 3 5" xfId="11169" xr:uid="{EAABD3E0-E3E9-4A18-B1DA-65B603DA47DF}"/>
    <cellStyle name="Comma 4 2 2 2 3 5 2" xfId="26579" xr:uid="{7653A7E0-3365-457C-B3A4-BE6CD55D9165}"/>
    <cellStyle name="Comma 4 2 2 2 3 6" xfId="16310" xr:uid="{673D45A9-3956-48F8-9AB0-A6E304823B11}"/>
    <cellStyle name="Comma 4 2 2 2 4" xfId="1520" xr:uid="{A2CA3E74-DF65-45DB-83A6-D5A6F400203C}"/>
    <cellStyle name="Comma 4 2 2 2 4 2" xfId="4088" xr:uid="{29103BA4-52E8-442B-8217-0811DB5233D4}"/>
    <cellStyle name="Comma 4 2 2 2 4 2 2" xfId="9214" xr:uid="{6136576D-07EB-438D-B623-E507ABE9FFED}"/>
    <cellStyle name="Comma 4 2 2 2 4 2 2 2" xfId="24624" xr:uid="{80E471CA-9577-4704-8771-942C223CE0B1}"/>
    <cellStyle name="Comma 4 2 2 2 4 2 3" xfId="14357" xr:uid="{30C458DB-2BD1-4A33-BDE0-1C7897839B8C}"/>
    <cellStyle name="Comma 4 2 2 2 4 2 3 2" xfId="29767" xr:uid="{D89098C8-9AA6-428D-869A-72607FA3BF95}"/>
    <cellStyle name="Comma 4 2 2 2 4 2 4" xfId="19498" xr:uid="{9C496B35-D009-4D9A-BD2B-4DDFDC692684}"/>
    <cellStyle name="Comma 4 2 2 2 4 3" xfId="6666" xr:uid="{BCE5141C-5EC9-448B-BFC6-79AC3CF51AE2}"/>
    <cellStyle name="Comma 4 2 2 2 4 3 2" xfId="22076" xr:uid="{DDE4C6AE-FEA9-4FE7-93B8-BE7835905876}"/>
    <cellStyle name="Comma 4 2 2 2 4 4" xfId="11809" xr:uid="{ED34FF86-0E2B-4DD0-B7DE-49A12A08D961}"/>
    <cellStyle name="Comma 4 2 2 2 4 4 2" xfId="27219" xr:uid="{0920ED9A-35CD-4411-B2A6-7A440B079A48}"/>
    <cellStyle name="Comma 4 2 2 2 4 5" xfId="16950" xr:uid="{2BF25DA6-E82E-4F91-A1A2-ED123BDCA452}"/>
    <cellStyle name="Comma 4 2 2 2 5" xfId="2837" xr:uid="{C3BB75A7-9DE8-4391-A02E-EEEB2CEB32FF}"/>
    <cellStyle name="Comma 4 2 2 2 5 2" xfId="7963" xr:uid="{E16BCE16-BAE2-424F-9ADB-19B773BCB003}"/>
    <cellStyle name="Comma 4 2 2 2 5 2 2" xfId="23373" xr:uid="{0A044A10-B6DE-4F30-A9B2-3238A76014B7}"/>
    <cellStyle name="Comma 4 2 2 2 5 3" xfId="13106" xr:uid="{9EC9838D-C3AD-4BC6-A43A-28441C911EC2}"/>
    <cellStyle name="Comma 4 2 2 2 5 3 2" xfId="28516" xr:uid="{4EF29D5E-83D7-4015-9CFF-789644A7544A}"/>
    <cellStyle name="Comma 4 2 2 2 5 4" xfId="18247" xr:uid="{440DD49D-920D-4BE4-A2E5-F69A669E22AF}"/>
    <cellStyle name="Comma 4 2 2 2 6" xfId="5415" xr:uid="{8583CBE1-6FDE-4FA7-8368-541337874259}"/>
    <cellStyle name="Comma 4 2 2 2 6 2" xfId="20825" xr:uid="{DAA58E8B-A504-43FE-9BCE-5C55F9FCC96D}"/>
    <cellStyle name="Comma 4 2 2 2 7" xfId="10558" xr:uid="{ECFA70C6-CBCC-447F-89AA-5F9F62812831}"/>
    <cellStyle name="Comma 4 2 2 2 7 2" xfId="25968" xr:uid="{C5FD2E44-E702-4111-A3B2-413081587660}"/>
    <cellStyle name="Comma 4 2 2 2 8" xfId="15699" xr:uid="{51F27906-8B88-485B-9A3B-EE62C5667FB8}"/>
    <cellStyle name="Comma 4 2 2 3" xfId="420" xr:uid="{F8DFD461-D76B-4CD1-9360-3F787963AB9C}"/>
    <cellStyle name="Comma 4 2 2 3 2" xfId="1032" xr:uid="{56CB63B6-042C-4EBF-98E8-F616D73F6A5C}"/>
    <cellStyle name="Comma 4 2 2 3 2 2" xfId="2284" xr:uid="{226D0778-750D-40FB-A534-02F492860D57}"/>
    <cellStyle name="Comma 4 2 2 3 2 2 2" xfId="4852" xr:uid="{C1820B31-2AB8-43E6-8337-7A84DA189C2B}"/>
    <cellStyle name="Comma 4 2 2 3 2 2 2 2" xfId="9978" xr:uid="{AB9809D1-A1F8-4ED5-BCD2-4391E618FC0F}"/>
    <cellStyle name="Comma 4 2 2 3 2 2 2 2 2" xfId="25388" xr:uid="{1D112EA6-59F3-43F0-806A-DA5A6DDFDEED}"/>
    <cellStyle name="Comma 4 2 2 3 2 2 2 3" xfId="15121" xr:uid="{AF3D42FB-94A2-4284-BBE7-C2B59907EFA9}"/>
    <cellStyle name="Comma 4 2 2 3 2 2 2 3 2" xfId="30531" xr:uid="{E3227591-99F4-4C17-B59D-34AA4E1B5B67}"/>
    <cellStyle name="Comma 4 2 2 3 2 2 2 4" xfId="20262" xr:uid="{EB134286-6196-4262-AE8E-A9B732535B34}"/>
    <cellStyle name="Comma 4 2 2 3 2 2 3" xfId="7430" xr:uid="{A1ED83C6-6E64-4D49-86B4-CCAB8FB6D5E5}"/>
    <cellStyle name="Comma 4 2 2 3 2 2 3 2" xfId="22840" xr:uid="{F473CC16-83F3-4F6B-8D44-995484D2842A}"/>
    <cellStyle name="Comma 4 2 2 3 2 2 4" xfId="12573" xr:uid="{883D6654-D53A-4D84-B409-D5C2423875D5}"/>
    <cellStyle name="Comma 4 2 2 3 2 2 4 2" xfId="27983" xr:uid="{56778B42-09EC-4C6D-8280-305DCF13AFE4}"/>
    <cellStyle name="Comma 4 2 2 3 2 2 5" xfId="17714" xr:uid="{C4779D3E-0A23-4E3E-825D-559DF934C749}"/>
    <cellStyle name="Comma 4 2 2 3 2 3" xfId="3601" xr:uid="{50939130-C101-4B0B-BB32-1CD2F5E4621D}"/>
    <cellStyle name="Comma 4 2 2 3 2 3 2" xfId="8727" xr:uid="{535ECAD9-AFCE-4EF4-9B94-D3B8A3339D32}"/>
    <cellStyle name="Comma 4 2 2 3 2 3 2 2" xfId="24137" xr:uid="{FE9445C0-4BD0-4E7C-9977-89798F89EC7B}"/>
    <cellStyle name="Comma 4 2 2 3 2 3 3" xfId="13870" xr:uid="{2A003631-00AF-4DC6-B29F-E5FC4EA04419}"/>
    <cellStyle name="Comma 4 2 2 3 2 3 3 2" xfId="29280" xr:uid="{82AC0F8E-28E4-4386-AC18-079167DDB339}"/>
    <cellStyle name="Comma 4 2 2 3 2 3 4" xfId="19011" xr:uid="{21BDF06E-5E87-4413-ACAA-690A1ED64166}"/>
    <cellStyle name="Comma 4 2 2 3 2 4" xfId="6179" xr:uid="{98F9B531-40C5-422E-98AF-0559218AF250}"/>
    <cellStyle name="Comma 4 2 2 3 2 4 2" xfId="21589" xr:uid="{4C1E8D0F-D06A-48C8-BEB7-A4F9F8157418}"/>
    <cellStyle name="Comma 4 2 2 3 2 5" xfId="11322" xr:uid="{CADFC8D1-E697-4A73-8DD2-7632CE4D845E}"/>
    <cellStyle name="Comma 4 2 2 3 2 5 2" xfId="26732" xr:uid="{F3E6DE66-5FF0-4014-9AC4-487B3BB9689E}"/>
    <cellStyle name="Comma 4 2 2 3 2 6" xfId="16463" xr:uid="{39A998DF-9171-477C-9E99-B4BF59EB30C2}"/>
    <cellStyle name="Comma 4 2 2 3 3" xfId="1673" xr:uid="{B68FA13F-C2B2-4AAA-AD9D-C91C55F79334}"/>
    <cellStyle name="Comma 4 2 2 3 3 2" xfId="4241" xr:uid="{BC1FDE55-B9BE-4166-8825-C8A5FD67D454}"/>
    <cellStyle name="Comma 4 2 2 3 3 2 2" xfId="9367" xr:uid="{7A9EC935-6A73-473A-B21E-3C64E943F849}"/>
    <cellStyle name="Comma 4 2 2 3 3 2 2 2" xfId="24777" xr:uid="{24E21D56-F0AD-42F2-A1AF-7E68429B6386}"/>
    <cellStyle name="Comma 4 2 2 3 3 2 3" xfId="14510" xr:uid="{1FF6E744-D269-4278-B8A8-96E4C3DF4DFF}"/>
    <cellStyle name="Comma 4 2 2 3 3 2 3 2" xfId="29920" xr:uid="{8CEC68A5-2398-4F4E-808A-43DF6F07B2E9}"/>
    <cellStyle name="Comma 4 2 2 3 3 2 4" xfId="19651" xr:uid="{8DB32C86-76BB-4148-B654-F2D94CF4E872}"/>
    <cellStyle name="Comma 4 2 2 3 3 3" xfId="6819" xr:uid="{9DA30466-0108-40FC-A9F0-97EBC5A76F4E}"/>
    <cellStyle name="Comma 4 2 2 3 3 3 2" xfId="22229" xr:uid="{9B2A66A3-FF43-4F31-8DA9-A9FED2D735E1}"/>
    <cellStyle name="Comma 4 2 2 3 3 4" xfId="11962" xr:uid="{B8ACA51F-5201-4D30-9327-F1002EB48017}"/>
    <cellStyle name="Comma 4 2 2 3 3 4 2" xfId="27372" xr:uid="{89A3B4D8-C7A4-4761-81B0-EDDD5427FE6D}"/>
    <cellStyle name="Comma 4 2 2 3 3 5" xfId="17103" xr:uid="{F16160F0-F4CE-41E1-BC75-B2C2FBF44990}"/>
    <cellStyle name="Comma 4 2 2 3 4" xfId="2990" xr:uid="{E6641CD3-A8BE-4766-9B04-DE48EE0F03A1}"/>
    <cellStyle name="Comma 4 2 2 3 4 2" xfId="8116" xr:uid="{84C91849-4B44-4FB0-9158-838BEB675F64}"/>
    <cellStyle name="Comma 4 2 2 3 4 2 2" xfId="23526" xr:uid="{98BED6FD-CBAC-4538-9C24-872FEDB0354A}"/>
    <cellStyle name="Comma 4 2 2 3 4 3" xfId="13259" xr:uid="{90B4B147-DEBA-482D-912C-804E4AF1F551}"/>
    <cellStyle name="Comma 4 2 2 3 4 3 2" xfId="28669" xr:uid="{E3689226-3028-43F8-90A9-56953EB71DC2}"/>
    <cellStyle name="Comma 4 2 2 3 4 4" xfId="18400" xr:uid="{1333F457-4A94-4837-9035-04EE50FD492B}"/>
    <cellStyle name="Comma 4 2 2 3 5" xfId="5568" xr:uid="{345F4FF0-827B-4AEB-89FF-A452CD21F3BF}"/>
    <cellStyle name="Comma 4 2 2 3 5 2" xfId="20978" xr:uid="{F6D12FEB-3366-463B-B4EF-6B0316059D1F}"/>
    <cellStyle name="Comma 4 2 2 3 6" xfId="10711" xr:uid="{E808255F-46D3-4D74-B4C2-DF20065BA543}"/>
    <cellStyle name="Comma 4 2 2 3 6 2" xfId="26121" xr:uid="{9657FF8C-73DC-4140-8330-073F9C60C96D}"/>
    <cellStyle name="Comma 4 2 2 3 7" xfId="15852" xr:uid="{C14B6E86-8A21-478A-9FF4-E3841AA44703}"/>
    <cellStyle name="Comma 4 2 2 4" xfId="737" xr:uid="{0DF7C0DD-63DF-47D5-B03E-7500FEB7B246}"/>
    <cellStyle name="Comma 4 2 2 4 2" xfId="1989" xr:uid="{C1E2C96B-D892-4602-9476-B9C70317EEBD}"/>
    <cellStyle name="Comma 4 2 2 4 2 2" xfId="4557" xr:uid="{A4CE9EA7-6306-4BCF-BCAE-858BF5B1A324}"/>
    <cellStyle name="Comma 4 2 2 4 2 2 2" xfId="9683" xr:uid="{43ADB1F6-52F8-4285-B0A2-8BA7DD51ACD3}"/>
    <cellStyle name="Comma 4 2 2 4 2 2 2 2" xfId="25093" xr:uid="{64559BA5-2558-43BF-90AE-0F5A9C697345}"/>
    <cellStyle name="Comma 4 2 2 4 2 2 3" xfId="14826" xr:uid="{D08EF29C-146A-4BF4-9EE7-7D5E233DC7D7}"/>
    <cellStyle name="Comma 4 2 2 4 2 2 3 2" xfId="30236" xr:uid="{7ECD1849-0754-4CCB-85F0-885498D10177}"/>
    <cellStyle name="Comma 4 2 2 4 2 2 4" xfId="19967" xr:uid="{FF78647C-A44D-4E50-8EF4-0D6B92673246}"/>
    <cellStyle name="Comma 4 2 2 4 2 3" xfId="7135" xr:uid="{7F939B68-DAA1-457A-8C79-5A123A817173}"/>
    <cellStyle name="Comma 4 2 2 4 2 3 2" xfId="22545" xr:uid="{4DBCD32F-27A5-4434-BD0D-531116C38359}"/>
    <cellStyle name="Comma 4 2 2 4 2 4" xfId="12278" xr:uid="{C23A8F33-5108-4342-8B1C-E3236DA20232}"/>
    <cellStyle name="Comma 4 2 2 4 2 4 2" xfId="27688" xr:uid="{539CFC18-A4A4-4BBB-8214-24D5770AB954}"/>
    <cellStyle name="Comma 4 2 2 4 2 5" xfId="17419" xr:uid="{144DEDA7-A63C-4773-8D59-18859179454E}"/>
    <cellStyle name="Comma 4 2 2 4 3" xfId="3306" xr:uid="{1E1D717C-8560-43AD-9BFD-04C4FC29FB6F}"/>
    <cellStyle name="Comma 4 2 2 4 3 2" xfId="8432" xr:uid="{4F11912B-A50F-470C-85BC-19509ABA486E}"/>
    <cellStyle name="Comma 4 2 2 4 3 2 2" xfId="23842" xr:uid="{7D4074B0-AAF4-46AC-BD84-2C84C6A71B4B}"/>
    <cellStyle name="Comma 4 2 2 4 3 3" xfId="13575" xr:uid="{14C7F296-3D89-4513-AEBD-7288FD8BEBFE}"/>
    <cellStyle name="Comma 4 2 2 4 3 3 2" xfId="28985" xr:uid="{C7757DD8-C9B5-4B53-9F97-7CDAA1FE6B01}"/>
    <cellStyle name="Comma 4 2 2 4 3 4" xfId="18716" xr:uid="{9C340B18-E244-412F-BBA7-011B4F53A249}"/>
    <cellStyle name="Comma 4 2 2 4 4" xfId="5884" xr:uid="{53D779A0-C328-4C49-874A-5085D521A5E5}"/>
    <cellStyle name="Comma 4 2 2 4 4 2" xfId="21294" xr:uid="{C3C81925-C8A9-42A9-A0FE-CF433B0CCAAA}"/>
    <cellStyle name="Comma 4 2 2 4 5" xfId="11027" xr:uid="{3744E450-C141-43CA-A9D0-2FC17D4F2D38}"/>
    <cellStyle name="Comma 4 2 2 4 5 2" xfId="26437" xr:uid="{C9CD06A2-D79C-4711-A415-713DF81DE30A}"/>
    <cellStyle name="Comma 4 2 2 4 6" xfId="16168" xr:uid="{19CC0938-632C-4FB4-B8A7-DC5E1190481A}"/>
    <cellStyle name="Comma 4 2 2 5" xfId="1378" xr:uid="{DCCFF53B-2BA4-4A94-891A-F1ACBF2F3AAF}"/>
    <cellStyle name="Comma 4 2 2 5 2" xfId="3946" xr:uid="{09F4CA1E-415D-4DC7-A509-3F2341129855}"/>
    <cellStyle name="Comma 4 2 2 5 2 2" xfId="9072" xr:uid="{347F1061-DADB-449A-99C1-A05B3672C7BD}"/>
    <cellStyle name="Comma 4 2 2 5 2 2 2" xfId="24482" xr:uid="{35B27BCB-9F68-4B0E-B9D5-4B53228B34C2}"/>
    <cellStyle name="Comma 4 2 2 5 2 3" xfId="14215" xr:uid="{4110E7A5-A24D-48D6-B208-19F5D49B71F8}"/>
    <cellStyle name="Comma 4 2 2 5 2 3 2" xfId="29625" xr:uid="{D0E151AF-4DF3-4740-B2F2-3ECA48F94606}"/>
    <cellStyle name="Comma 4 2 2 5 2 4" xfId="19356" xr:uid="{44DDF471-C667-4F6F-83EA-3445AC4F5C65}"/>
    <cellStyle name="Comma 4 2 2 5 3" xfId="6524" xr:uid="{81EC58BE-D640-4573-8C48-551392B4CB49}"/>
    <cellStyle name="Comma 4 2 2 5 3 2" xfId="21934" xr:uid="{4340F801-04EB-4654-A23D-F3622D2FB053}"/>
    <cellStyle name="Comma 4 2 2 5 4" xfId="11667" xr:uid="{4477A2C6-1518-4B42-AB96-609CA7834456}"/>
    <cellStyle name="Comma 4 2 2 5 4 2" xfId="27077" xr:uid="{D30F6627-9BB6-45B5-904E-6544C885A58B}"/>
    <cellStyle name="Comma 4 2 2 5 5" xfId="16808" xr:uid="{D93F74C4-6C6F-4AAB-8BDD-F357DE839474}"/>
    <cellStyle name="Comma 4 2 2 6" xfId="2695" xr:uid="{BC59E7B3-F4A7-4B61-81FC-10B153ABA529}"/>
    <cellStyle name="Comma 4 2 2 6 2" xfId="7821" xr:uid="{1A85D74F-4FED-4ED5-A3A5-49FF0924672E}"/>
    <cellStyle name="Comma 4 2 2 6 2 2" xfId="23231" xr:uid="{480A0498-6C10-4880-820A-1EFB173751A1}"/>
    <cellStyle name="Comma 4 2 2 6 3" xfId="12964" xr:uid="{F2C33D16-CD1A-4A53-9A2F-923A166E6903}"/>
    <cellStyle name="Comma 4 2 2 6 3 2" xfId="28374" xr:uid="{573AEABB-BDB1-46D3-8F1A-9C77A6FE8412}"/>
    <cellStyle name="Comma 4 2 2 6 4" xfId="18105" xr:uid="{9AEEC166-A1C4-4CC8-A0FF-05E8F956E45F}"/>
    <cellStyle name="Comma 4 2 2 7" xfId="5273" xr:uid="{C51C0236-FABD-4E08-9AC1-03DF15763CF1}"/>
    <cellStyle name="Comma 4 2 2 7 2" xfId="20683" xr:uid="{408BE7C1-0EC6-4873-AA50-B0C3EBEA068D}"/>
    <cellStyle name="Comma 4 2 2 8" xfId="10416" xr:uid="{7F84B2EC-C345-4C7B-AE4D-9D9550653DD0}"/>
    <cellStyle name="Comma 4 2 2 8 2" xfId="25826" xr:uid="{2B58C417-05B4-4AAD-BA43-B4AF30C77E53}"/>
    <cellStyle name="Comma 4 2 2 9" xfId="15557" xr:uid="{05DF40EF-1170-4B1F-AC0B-A32B42C02188}"/>
    <cellStyle name="Comma 4 2 3" xfId="193" xr:uid="{3B460703-5BEA-45E1-9516-58E1E3E51D17}"/>
    <cellStyle name="Comma 4 2 3 2" xfId="490" xr:uid="{98DBF107-4EC7-4465-BC5B-9F9F9B7EA33A}"/>
    <cellStyle name="Comma 4 2 3 2 2" xfId="1102" xr:uid="{75E6618B-0B21-4128-9508-FEC3434FE117}"/>
    <cellStyle name="Comma 4 2 3 2 2 2" xfId="2354" xr:uid="{A7A53E2B-9FCD-4C73-894E-EDC799BA1F64}"/>
    <cellStyle name="Comma 4 2 3 2 2 2 2" xfId="4922" xr:uid="{8E7E71B7-F0A8-45E5-904E-54DC8FD31EEA}"/>
    <cellStyle name="Comma 4 2 3 2 2 2 2 2" xfId="10048" xr:uid="{670D2865-41CA-4C9D-9967-F2579BDD6A8B}"/>
    <cellStyle name="Comma 4 2 3 2 2 2 2 2 2" xfId="25458" xr:uid="{5C975FFE-F8E5-4D23-8090-9DC26ADEFF82}"/>
    <cellStyle name="Comma 4 2 3 2 2 2 2 3" xfId="15191" xr:uid="{930B3B2F-EA4E-4C0C-AC1F-381C8A1BB783}"/>
    <cellStyle name="Comma 4 2 3 2 2 2 2 3 2" xfId="30601" xr:uid="{604E7B2D-EE82-4DF6-9EB9-25ED282CED1A}"/>
    <cellStyle name="Comma 4 2 3 2 2 2 2 4" xfId="20332" xr:uid="{B024100C-7B12-46E3-8F27-B04C77F89007}"/>
    <cellStyle name="Comma 4 2 3 2 2 2 3" xfId="7500" xr:uid="{5AD411E8-BC98-46B9-A9A5-30D157621202}"/>
    <cellStyle name="Comma 4 2 3 2 2 2 3 2" xfId="22910" xr:uid="{6A527CFE-8029-4C94-A7BC-77A00358FFA3}"/>
    <cellStyle name="Comma 4 2 3 2 2 2 4" xfId="12643" xr:uid="{5D245F90-6243-4AB5-B45B-05DB052815C2}"/>
    <cellStyle name="Comma 4 2 3 2 2 2 4 2" xfId="28053" xr:uid="{FC341CE4-388D-4DE0-9F50-713BDF95DDFA}"/>
    <cellStyle name="Comma 4 2 3 2 2 2 5" xfId="17784" xr:uid="{26702AE8-797A-45D9-8F7F-20950F37ECEB}"/>
    <cellStyle name="Comma 4 2 3 2 2 3" xfId="3671" xr:uid="{8924F859-D978-4034-8D8A-B8AFDABEBFD8}"/>
    <cellStyle name="Comma 4 2 3 2 2 3 2" xfId="8797" xr:uid="{A624A679-DF62-4CDE-B0E6-519DEB1BEFB1}"/>
    <cellStyle name="Comma 4 2 3 2 2 3 2 2" xfId="24207" xr:uid="{50515992-DDBE-45B3-B429-041C809C4A07}"/>
    <cellStyle name="Comma 4 2 3 2 2 3 3" xfId="13940" xr:uid="{57EC8C72-6769-489E-A071-7F9C87DB3AA4}"/>
    <cellStyle name="Comma 4 2 3 2 2 3 3 2" xfId="29350" xr:uid="{BFBE9D54-54F8-455F-9744-EDA48E745584}"/>
    <cellStyle name="Comma 4 2 3 2 2 3 4" xfId="19081" xr:uid="{4184A96F-A65A-4003-A360-56DA1799D805}"/>
    <cellStyle name="Comma 4 2 3 2 2 4" xfId="6249" xr:uid="{3F937C6E-830D-425E-9A77-90A178A21D8A}"/>
    <cellStyle name="Comma 4 2 3 2 2 4 2" xfId="21659" xr:uid="{EA304B04-4991-4EF2-87C8-6BB9BCEB0C43}"/>
    <cellStyle name="Comma 4 2 3 2 2 5" xfId="11392" xr:uid="{D86234E7-FF37-4007-9310-3E2B577C273F}"/>
    <cellStyle name="Comma 4 2 3 2 2 5 2" xfId="26802" xr:uid="{42E48FED-EE36-47E8-AD19-D1182584C64D}"/>
    <cellStyle name="Comma 4 2 3 2 2 6" xfId="16533" xr:uid="{3395925A-C68B-4FCF-A49C-DDC3C2EF03AC}"/>
    <cellStyle name="Comma 4 2 3 2 3" xfId="1743" xr:uid="{594D852C-95BC-4E2D-BA97-3E47BDEBEADD}"/>
    <cellStyle name="Comma 4 2 3 2 3 2" xfId="4311" xr:uid="{C5C3F9E4-FDAA-4F02-883D-9B55DD652CE5}"/>
    <cellStyle name="Comma 4 2 3 2 3 2 2" xfId="9437" xr:uid="{404AF641-866F-482E-94C7-38E88F750E16}"/>
    <cellStyle name="Comma 4 2 3 2 3 2 2 2" xfId="24847" xr:uid="{8CB29B54-DEF8-42DA-A265-82492DAFCC88}"/>
    <cellStyle name="Comma 4 2 3 2 3 2 3" xfId="14580" xr:uid="{518B1F3B-F2B4-4F38-BD0F-6612403C96E2}"/>
    <cellStyle name="Comma 4 2 3 2 3 2 3 2" xfId="29990" xr:uid="{59F674EE-2FEC-4869-816B-B142961733E2}"/>
    <cellStyle name="Comma 4 2 3 2 3 2 4" xfId="19721" xr:uid="{7ABC0B95-64AF-46F5-BCCD-540908622A44}"/>
    <cellStyle name="Comma 4 2 3 2 3 3" xfId="6889" xr:uid="{CC9C039A-54EF-41EB-8D15-4CB9C4C65CA3}"/>
    <cellStyle name="Comma 4 2 3 2 3 3 2" xfId="22299" xr:uid="{E85EB45E-27A3-41E3-B351-30E5EB472F93}"/>
    <cellStyle name="Comma 4 2 3 2 3 4" xfId="12032" xr:uid="{FAE73618-65C4-47B6-ADD7-7EDED2EBD3B9}"/>
    <cellStyle name="Comma 4 2 3 2 3 4 2" xfId="27442" xr:uid="{1E07248A-2FFA-4C74-9931-B1AE493861EE}"/>
    <cellStyle name="Comma 4 2 3 2 3 5" xfId="17173" xr:uid="{DE9513C6-0B17-48A5-8DA2-D40776BD555C}"/>
    <cellStyle name="Comma 4 2 3 2 4" xfId="3060" xr:uid="{4790A611-F361-45A8-AB83-3C818C76E056}"/>
    <cellStyle name="Comma 4 2 3 2 4 2" xfId="8186" xr:uid="{26839D48-9474-46DE-B079-8A634E0FCAA6}"/>
    <cellStyle name="Comma 4 2 3 2 4 2 2" xfId="23596" xr:uid="{3B6A2F21-4445-4CCB-BF92-4A082616D64A}"/>
    <cellStyle name="Comma 4 2 3 2 4 3" xfId="13329" xr:uid="{138B3AFA-5FF2-4229-8F48-85BCB7D12684}"/>
    <cellStyle name="Comma 4 2 3 2 4 3 2" xfId="28739" xr:uid="{E0D6052D-0880-42B5-B7EE-A5E9BE43425E}"/>
    <cellStyle name="Comma 4 2 3 2 4 4" xfId="18470" xr:uid="{B92CFEA3-B345-4FAE-AC40-F510DE1B35C0}"/>
    <cellStyle name="Comma 4 2 3 2 5" xfId="5638" xr:uid="{9E106A8F-FCA0-44CC-8113-A971FE20443F}"/>
    <cellStyle name="Comma 4 2 3 2 5 2" xfId="21048" xr:uid="{4528B8E9-66ED-4F79-8478-37A84C277723}"/>
    <cellStyle name="Comma 4 2 3 2 6" xfId="10781" xr:uid="{D6BA8026-7CE0-4ED4-A3EF-461F7F5D4230}"/>
    <cellStyle name="Comma 4 2 3 2 6 2" xfId="26191" xr:uid="{C1774250-E2BC-4172-92BB-D9560C2A4AE6}"/>
    <cellStyle name="Comma 4 2 3 2 7" xfId="15922" xr:uid="{FC2CC73E-0D27-45A3-B60B-0935746712CA}"/>
    <cellStyle name="Comma 4 2 3 3" xfId="807" xr:uid="{72B9E69C-4E96-401E-8A92-2CA878D506EB}"/>
    <cellStyle name="Comma 4 2 3 3 2" xfId="2059" xr:uid="{F385E21A-1360-4862-BDC4-4C8EAB473D73}"/>
    <cellStyle name="Comma 4 2 3 3 2 2" xfId="4627" xr:uid="{9788A04D-F8DA-495B-A57D-A397E7BF1AB2}"/>
    <cellStyle name="Comma 4 2 3 3 2 2 2" xfId="9753" xr:uid="{0508EBD5-0E5E-4F15-8823-5991A1FC25B5}"/>
    <cellStyle name="Comma 4 2 3 3 2 2 2 2" xfId="25163" xr:uid="{5D748629-A0CB-4684-93CA-B3866D0E5D02}"/>
    <cellStyle name="Comma 4 2 3 3 2 2 3" xfId="14896" xr:uid="{B8CBA8A0-0A08-4395-9B47-76714B6F4958}"/>
    <cellStyle name="Comma 4 2 3 3 2 2 3 2" xfId="30306" xr:uid="{36641B06-11E9-4600-85EA-8E48A527D117}"/>
    <cellStyle name="Comma 4 2 3 3 2 2 4" xfId="20037" xr:uid="{09759D4D-D905-4BF2-99D0-B86E10E91C3B}"/>
    <cellStyle name="Comma 4 2 3 3 2 3" xfId="7205" xr:uid="{B3B83223-943F-445F-827A-8885859A2A2C}"/>
    <cellStyle name="Comma 4 2 3 3 2 3 2" xfId="22615" xr:uid="{7B65768B-614D-4367-A2A6-8966A7166BAD}"/>
    <cellStyle name="Comma 4 2 3 3 2 4" xfId="12348" xr:uid="{A5773BC7-D66C-4BD7-A9C2-5A0FD3763A3E}"/>
    <cellStyle name="Comma 4 2 3 3 2 4 2" xfId="27758" xr:uid="{13BDF879-665F-401F-A2CF-3D21AE781E76}"/>
    <cellStyle name="Comma 4 2 3 3 2 5" xfId="17489" xr:uid="{064D48AF-2EE9-48DD-B3DD-307BE7EECB6C}"/>
    <cellStyle name="Comma 4 2 3 3 3" xfId="3376" xr:uid="{A885AAD6-65BD-498F-87B0-64F28B8B209D}"/>
    <cellStyle name="Comma 4 2 3 3 3 2" xfId="8502" xr:uid="{52727442-F68F-4193-B2D2-D73582F57F83}"/>
    <cellStyle name="Comma 4 2 3 3 3 2 2" xfId="23912" xr:uid="{86B9A584-6380-4FA8-9154-5B999DCA76EF}"/>
    <cellStyle name="Comma 4 2 3 3 3 3" xfId="13645" xr:uid="{F6A3365A-028C-4F85-84CA-933CB2CB8B69}"/>
    <cellStyle name="Comma 4 2 3 3 3 3 2" xfId="29055" xr:uid="{9765F8B6-056B-4D0F-81A2-FD1A23F07156}"/>
    <cellStyle name="Comma 4 2 3 3 3 4" xfId="18786" xr:uid="{E0C9492A-D791-4258-B7DA-7B300ABA0B7E}"/>
    <cellStyle name="Comma 4 2 3 3 4" xfId="5954" xr:uid="{7A4151EF-63F2-44D9-ACE8-D548271DF7EF}"/>
    <cellStyle name="Comma 4 2 3 3 4 2" xfId="21364" xr:uid="{A285A2D9-89AB-4831-8170-9438EEDCC82B}"/>
    <cellStyle name="Comma 4 2 3 3 5" xfId="11097" xr:uid="{A90145E5-BA35-4A33-87F3-A435DF2ADDAD}"/>
    <cellStyle name="Comma 4 2 3 3 5 2" xfId="26507" xr:uid="{A68C8672-F5E8-49F4-BC71-D01CE38362F9}"/>
    <cellStyle name="Comma 4 2 3 3 6" xfId="16238" xr:uid="{8917AAAF-BA79-475A-8F32-7DFB670D7541}"/>
    <cellStyle name="Comma 4 2 3 4" xfId="1448" xr:uid="{3C830365-05A9-4CC6-9C9D-4A7B7228E299}"/>
    <cellStyle name="Comma 4 2 3 4 2" xfId="4016" xr:uid="{04B9C8AA-65C9-44EA-BAF8-699C2667B0C5}"/>
    <cellStyle name="Comma 4 2 3 4 2 2" xfId="9142" xr:uid="{1AEDEC49-19B0-4E43-A519-E335E9781EF5}"/>
    <cellStyle name="Comma 4 2 3 4 2 2 2" xfId="24552" xr:uid="{F77DE272-5DF0-4F5B-BD8A-94148E48FC57}"/>
    <cellStyle name="Comma 4 2 3 4 2 3" xfId="14285" xr:uid="{5CC556F1-711F-4113-A4A5-C89BA929624B}"/>
    <cellStyle name="Comma 4 2 3 4 2 3 2" xfId="29695" xr:uid="{D42F9759-916A-4281-B140-262FB7ECB090}"/>
    <cellStyle name="Comma 4 2 3 4 2 4" xfId="19426" xr:uid="{9E5D25CC-687E-43DE-BA13-2F0B7818371F}"/>
    <cellStyle name="Comma 4 2 3 4 3" xfId="6594" xr:uid="{BD667C21-7E2E-434F-B38A-BAD65BCCA65D}"/>
    <cellStyle name="Comma 4 2 3 4 3 2" xfId="22004" xr:uid="{9E52D220-24CC-440E-AEE8-F5D9F3492C2B}"/>
    <cellStyle name="Comma 4 2 3 4 4" xfId="11737" xr:uid="{7FD46C73-E7DD-427D-B675-1661C9F0C996}"/>
    <cellStyle name="Comma 4 2 3 4 4 2" xfId="27147" xr:uid="{C9FC7E84-6A19-4F81-8CED-BA6F2202AD5F}"/>
    <cellStyle name="Comma 4 2 3 4 5" xfId="16878" xr:uid="{68E12BFA-F766-4A31-B042-F0205C8C1103}"/>
    <cellStyle name="Comma 4 2 3 5" xfId="2765" xr:uid="{3EF46855-DCBA-459A-A168-FA18F089D315}"/>
    <cellStyle name="Comma 4 2 3 5 2" xfId="7891" xr:uid="{357EE56A-5F9B-4084-B8DA-C074358EA72D}"/>
    <cellStyle name="Comma 4 2 3 5 2 2" xfId="23301" xr:uid="{EC03F62A-ACCC-45E0-90EA-8D6662A2121A}"/>
    <cellStyle name="Comma 4 2 3 5 3" xfId="13034" xr:uid="{0CA6197A-DACA-4F77-8356-47E5B7C85B67}"/>
    <cellStyle name="Comma 4 2 3 5 3 2" xfId="28444" xr:uid="{AEBD8D8B-06E5-4BD2-A62E-237F99B571A7}"/>
    <cellStyle name="Comma 4 2 3 5 4" xfId="18175" xr:uid="{ADF743CC-2D2F-428C-88D5-D66ABC857BA4}"/>
    <cellStyle name="Comma 4 2 3 6" xfId="5343" xr:uid="{0A12B7F6-05AA-4DB1-AF16-E5B31C884177}"/>
    <cellStyle name="Comma 4 2 3 6 2" xfId="20753" xr:uid="{B99BC81A-DCD6-4289-B70E-2570D20693B0}"/>
    <cellStyle name="Comma 4 2 3 7" xfId="10486" xr:uid="{4B71C57F-1E76-4B41-9325-57544515DB68}"/>
    <cellStyle name="Comma 4 2 3 7 2" xfId="25896" xr:uid="{63EF2438-31AF-45B0-AC7B-6E62E091E444}"/>
    <cellStyle name="Comma 4 2 3 8" xfId="15627" xr:uid="{99CDD5E9-B736-4AC8-8DA3-D5882AEF5F34}"/>
    <cellStyle name="Comma 4 2 4" xfId="348" xr:uid="{B6EF1388-ED0E-458A-9E89-101D5B623EDB}"/>
    <cellStyle name="Comma 4 2 4 2" xfId="960" xr:uid="{A59A40BF-561B-4D76-B9E8-0A73C3B457A2}"/>
    <cellStyle name="Comma 4 2 4 2 2" xfId="2212" xr:uid="{E4FC3AD0-34AC-4B9B-9CEF-491CC906035A}"/>
    <cellStyle name="Comma 4 2 4 2 2 2" xfId="4780" xr:uid="{E8161C8D-EF40-433E-9FA1-2EE0CBA10559}"/>
    <cellStyle name="Comma 4 2 4 2 2 2 2" xfId="9906" xr:uid="{6F2AF9E5-F5F2-4711-AE9B-BC64D1A16905}"/>
    <cellStyle name="Comma 4 2 4 2 2 2 2 2" xfId="25316" xr:uid="{B8E95B94-1448-4309-A7BF-9D9FC1E59953}"/>
    <cellStyle name="Comma 4 2 4 2 2 2 3" xfId="15049" xr:uid="{31B70161-78F9-42C9-82AA-9601153E6DC0}"/>
    <cellStyle name="Comma 4 2 4 2 2 2 3 2" xfId="30459" xr:uid="{4EA7CA6B-E8E4-4A23-8FCC-363D1254BE59}"/>
    <cellStyle name="Comma 4 2 4 2 2 2 4" xfId="20190" xr:uid="{26EFA629-7646-4ECC-8060-FCDCE4382EE2}"/>
    <cellStyle name="Comma 4 2 4 2 2 3" xfId="7358" xr:uid="{61EBE1D3-2493-4770-B1FA-EDA722C4F5E3}"/>
    <cellStyle name="Comma 4 2 4 2 2 3 2" xfId="22768" xr:uid="{236B5B03-3A28-4F2D-89B3-C5C9734CA639}"/>
    <cellStyle name="Comma 4 2 4 2 2 4" xfId="12501" xr:uid="{EA3C3C4A-2739-4359-AD93-D392B712565F}"/>
    <cellStyle name="Comma 4 2 4 2 2 4 2" xfId="27911" xr:uid="{75E1FB1D-E396-4D10-94D8-3DB4CF3EB4A1}"/>
    <cellStyle name="Comma 4 2 4 2 2 5" xfId="17642" xr:uid="{9FEC3009-0E45-4583-BFB0-39200B0293F7}"/>
    <cellStyle name="Comma 4 2 4 2 3" xfId="3529" xr:uid="{52520B87-3A57-4DC2-B16C-C6532BBC65E7}"/>
    <cellStyle name="Comma 4 2 4 2 3 2" xfId="8655" xr:uid="{37DD007C-AFC5-49BF-8575-59161117C5CE}"/>
    <cellStyle name="Comma 4 2 4 2 3 2 2" xfId="24065" xr:uid="{42FA524D-C2C7-4998-A15E-EDFCA40BF3B6}"/>
    <cellStyle name="Comma 4 2 4 2 3 3" xfId="13798" xr:uid="{3524344D-E55A-4F42-8855-B6C9A7FA5607}"/>
    <cellStyle name="Comma 4 2 4 2 3 3 2" xfId="29208" xr:uid="{351C9F34-D71E-4C7F-86BF-321201145FED}"/>
    <cellStyle name="Comma 4 2 4 2 3 4" xfId="18939" xr:uid="{25D478A4-5DE9-441D-B396-2483313A29B8}"/>
    <cellStyle name="Comma 4 2 4 2 4" xfId="6107" xr:uid="{D6F30BD3-2B24-4E18-BA2A-747B6161EC0F}"/>
    <cellStyle name="Comma 4 2 4 2 4 2" xfId="21517" xr:uid="{B1B4160D-878F-45E2-A21B-3D7D87203D48}"/>
    <cellStyle name="Comma 4 2 4 2 5" xfId="11250" xr:uid="{726AAFFC-5F0A-496E-B93A-95D05AB8455B}"/>
    <cellStyle name="Comma 4 2 4 2 5 2" xfId="26660" xr:uid="{8CB6EEA7-14DB-4144-9E4C-309DAA968B6C}"/>
    <cellStyle name="Comma 4 2 4 2 6" xfId="16391" xr:uid="{B9D8C380-21E5-4519-8299-6BC3F2DAFC33}"/>
    <cellStyle name="Comma 4 2 4 3" xfId="1601" xr:uid="{7AC4F287-5F67-4604-8E21-E9050F27413C}"/>
    <cellStyle name="Comma 4 2 4 3 2" xfId="4169" xr:uid="{35C5BD9A-FDA6-4776-AFDC-420B520A0E5D}"/>
    <cellStyle name="Comma 4 2 4 3 2 2" xfId="9295" xr:uid="{C84E752B-C9EF-4E83-AD72-7A13AB26A239}"/>
    <cellStyle name="Comma 4 2 4 3 2 2 2" xfId="24705" xr:uid="{26E6A38D-4ACE-40B4-83A8-83B2A9CB39C8}"/>
    <cellStyle name="Comma 4 2 4 3 2 3" xfId="14438" xr:uid="{97537E2C-E737-488A-A6ED-37E7A487C99E}"/>
    <cellStyle name="Comma 4 2 4 3 2 3 2" xfId="29848" xr:uid="{AB137875-3F8B-4994-9670-4E7547657756}"/>
    <cellStyle name="Comma 4 2 4 3 2 4" xfId="19579" xr:uid="{0CD2DC9B-5D63-44D8-B843-E69468582A3B}"/>
    <cellStyle name="Comma 4 2 4 3 3" xfId="6747" xr:uid="{5D23828D-5A9B-4BB8-B854-666AACA9B3E9}"/>
    <cellStyle name="Comma 4 2 4 3 3 2" xfId="22157" xr:uid="{CB80FC09-D481-42D4-874A-D6650CF10777}"/>
    <cellStyle name="Comma 4 2 4 3 4" xfId="11890" xr:uid="{1848B343-0A01-4FCA-BD2C-5B5FCD502B76}"/>
    <cellStyle name="Comma 4 2 4 3 4 2" xfId="27300" xr:uid="{5B5E61A6-7837-41B7-9A23-CC0F6645CDD3}"/>
    <cellStyle name="Comma 4 2 4 3 5" xfId="17031" xr:uid="{2CC35BE2-026C-4307-AADE-B0C0F191BC59}"/>
    <cellStyle name="Comma 4 2 4 4" xfId="2918" xr:uid="{373EEC5E-4173-4C76-BC20-AB2C03033AFE}"/>
    <cellStyle name="Comma 4 2 4 4 2" xfId="8044" xr:uid="{8229350E-A6AD-4690-9566-4E9E1EF9CDDD}"/>
    <cellStyle name="Comma 4 2 4 4 2 2" xfId="23454" xr:uid="{477552F3-71BA-4347-8E5B-01152C38385F}"/>
    <cellStyle name="Comma 4 2 4 4 3" xfId="13187" xr:uid="{212A26FE-8CDE-425E-8563-9F9985420B64}"/>
    <cellStyle name="Comma 4 2 4 4 3 2" xfId="28597" xr:uid="{A0D9590E-B854-4D14-BA18-D4ACC217D809}"/>
    <cellStyle name="Comma 4 2 4 4 4" xfId="18328" xr:uid="{FAEDFFD4-8DE3-47A9-B388-7C323B2ADB4F}"/>
    <cellStyle name="Comma 4 2 4 5" xfId="5496" xr:uid="{0CAA2995-00F8-492B-9A30-CEBB10E08AD2}"/>
    <cellStyle name="Comma 4 2 4 5 2" xfId="20906" xr:uid="{506692C3-F184-4062-91FE-B0D80DA80E6E}"/>
    <cellStyle name="Comma 4 2 4 6" xfId="10639" xr:uid="{F4980510-8AB0-4DDD-92C5-CF919768BE9D}"/>
    <cellStyle name="Comma 4 2 4 6 2" xfId="26049" xr:uid="{F2FC3760-EBAC-43EB-AB41-657F07A2BFCC}"/>
    <cellStyle name="Comma 4 2 4 7" xfId="15780" xr:uid="{B8769A25-451E-49FE-B10A-5966414D40D3}"/>
    <cellStyle name="Comma 4 2 5" xfId="665" xr:uid="{0CA87FCF-1E02-4AF8-A0D4-07088B99601D}"/>
    <cellStyle name="Comma 4 2 5 2" xfId="1917" xr:uid="{30DD486D-DEC5-48A7-AF8D-B2BC5EEE7729}"/>
    <cellStyle name="Comma 4 2 5 2 2" xfId="4485" xr:uid="{E09CF412-E401-4705-BA01-937437E4E882}"/>
    <cellStyle name="Comma 4 2 5 2 2 2" xfId="9611" xr:uid="{7D2ABFCC-AE98-44B9-8F1C-800532B24682}"/>
    <cellStyle name="Comma 4 2 5 2 2 2 2" xfId="25021" xr:uid="{47D94704-7F26-4A45-B5A1-8B46281C84E8}"/>
    <cellStyle name="Comma 4 2 5 2 2 3" xfId="14754" xr:uid="{390DA108-9858-48E0-883B-1D00152540F5}"/>
    <cellStyle name="Comma 4 2 5 2 2 3 2" xfId="30164" xr:uid="{2849CAD3-D793-417F-9AE7-B342DAE440DE}"/>
    <cellStyle name="Comma 4 2 5 2 2 4" xfId="19895" xr:uid="{F756A7D3-733D-4FF5-B149-7527116C0015}"/>
    <cellStyle name="Comma 4 2 5 2 3" xfId="7063" xr:uid="{C5AEC5BF-E34D-4F5F-B2A2-C8A0D0950AD4}"/>
    <cellStyle name="Comma 4 2 5 2 3 2" xfId="22473" xr:uid="{CB4A28A5-07A5-448F-86D7-1BF3153EC458}"/>
    <cellStyle name="Comma 4 2 5 2 4" xfId="12206" xr:uid="{A0433A83-9684-41BB-9FEC-3ACB5B795A9E}"/>
    <cellStyle name="Comma 4 2 5 2 4 2" xfId="27616" xr:uid="{65BFA6DE-72A1-4DDE-9CC1-9C8EA4083EC2}"/>
    <cellStyle name="Comma 4 2 5 2 5" xfId="17347" xr:uid="{B76D6D20-1B62-4C6A-A083-F341F599D60B}"/>
    <cellStyle name="Comma 4 2 5 3" xfId="3234" xr:uid="{4AEDC617-0377-4A08-AD52-07A1C33C8327}"/>
    <cellStyle name="Comma 4 2 5 3 2" xfId="8360" xr:uid="{3F130054-3508-4E58-B972-441792CBA5D5}"/>
    <cellStyle name="Comma 4 2 5 3 2 2" xfId="23770" xr:uid="{3813FA44-7EED-4698-B557-62F0B72AE531}"/>
    <cellStyle name="Comma 4 2 5 3 3" xfId="13503" xr:uid="{05A4326B-9D6D-4AE8-89DD-3D2D2C7D6A4C}"/>
    <cellStyle name="Comma 4 2 5 3 3 2" xfId="28913" xr:uid="{7A06EB80-82FB-4FC8-8D73-F63CCB1564F6}"/>
    <cellStyle name="Comma 4 2 5 3 4" xfId="18644" xr:uid="{D0BDC430-2B0C-4BF9-A34A-6EC7A6BE155D}"/>
    <cellStyle name="Comma 4 2 5 4" xfId="5812" xr:uid="{6CEC7A4A-401B-4504-843F-0D162AF0DECF}"/>
    <cellStyle name="Comma 4 2 5 4 2" xfId="21222" xr:uid="{7973B9C0-A338-482D-AD1E-737B6A9FA4C3}"/>
    <cellStyle name="Comma 4 2 5 5" xfId="10955" xr:uid="{1EFB86EC-6C1A-4BCD-B775-7CCE6674E7FE}"/>
    <cellStyle name="Comma 4 2 5 5 2" xfId="26365" xr:uid="{917A925F-FB95-423E-9E74-032D009D9F9B}"/>
    <cellStyle name="Comma 4 2 5 6" xfId="16096" xr:uid="{ABDFDCA3-9379-4590-B7D8-5684203B1AFD}"/>
    <cellStyle name="Comma 4 2 6" xfId="1306" xr:uid="{65AF9F2F-F4B5-475D-B554-CB69EC356AA8}"/>
    <cellStyle name="Comma 4 2 6 2" xfId="3874" xr:uid="{85F6839D-5961-47AA-BF0C-4DC04CB1F84A}"/>
    <cellStyle name="Comma 4 2 6 2 2" xfId="9000" xr:uid="{8ED0DCC2-E83F-4022-8AB6-165473A7A6FF}"/>
    <cellStyle name="Comma 4 2 6 2 2 2" xfId="24410" xr:uid="{F1C86C47-393D-4CF2-A095-77CAA047C887}"/>
    <cellStyle name="Comma 4 2 6 2 3" xfId="14143" xr:uid="{DAA1B9DD-197B-4ABE-8004-64027396D8F8}"/>
    <cellStyle name="Comma 4 2 6 2 3 2" xfId="29553" xr:uid="{929AB9AE-1D9E-4006-870B-5C6933798AC3}"/>
    <cellStyle name="Comma 4 2 6 2 4" xfId="19284" xr:uid="{A39403AF-4A0C-4625-A5B8-9CA74F13AE99}"/>
    <cellStyle name="Comma 4 2 6 3" xfId="6452" xr:uid="{069A6946-1ADE-4172-81B5-A5E23272FC52}"/>
    <cellStyle name="Comma 4 2 6 3 2" xfId="21862" xr:uid="{7F7DC9E8-06F8-462E-B0B6-3F7D73EA77CA}"/>
    <cellStyle name="Comma 4 2 6 4" xfId="11595" xr:uid="{EBE992C3-DD08-49EE-B7C0-8A52F82D3EF2}"/>
    <cellStyle name="Comma 4 2 6 4 2" xfId="27005" xr:uid="{13C89D70-E93A-4836-92BD-F9AACDC32087}"/>
    <cellStyle name="Comma 4 2 6 5" xfId="16736" xr:uid="{DBE38811-905A-486B-8537-852E3A45EE6D}"/>
    <cellStyle name="Comma 4 2 7" xfId="2557" xr:uid="{CD4AF027-1851-4E43-9B7F-ED31BE00E6D7}"/>
    <cellStyle name="Comma 4 2 7 2" xfId="5124" xr:uid="{F4FAF42B-63ED-4E16-A135-CE30324ADCC9}"/>
    <cellStyle name="Comma 4 2 7 2 2" xfId="10250" xr:uid="{BBC6461C-80F0-4319-B64D-61C2A1FA8C23}"/>
    <cellStyle name="Comma 4 2 7 2 2 2" xfId="25660" xr:uid="{179F7770-C21F-409E-A45B-09EEB6AEF93D}"/>
    <cellStyle name="Comma 4 2 7 2 3" xfId="15393" xr:uid="{FEEB13ED-0794-4A95-B5A7-1B165F777964}"/>
    <cellStyle name="Comma 4 2 7 2 3 2" xfId="30803" xr:uid="{CC65A8C3-B7BD-4F32-BB15-A6B40BADE1B4}"/>
    <cellStyle name="Comma 4 2 7 2 4" xfId="20534" xr:uid="{EAB6F24D-EBE2-42F9-97E7-CFDB5885D931}"/>
    <cellStyle name="Comma 4 2 7 3" xfId="7702" xr:uid="{88150C67-D25E-4909-B522-45FC4C93FF3E}"/>
    <cellStyle name="Comma 4 2 7 3 2" xfId="23112" xr:uid="{BB071A68-7653-4F67-B313-12C187504047}"/>
    <cellStyle name="Comma 4 2 7 4" xfId="12845" xr:uid="{037945B9-C0AA-4FBF-956D-E0072C365314}"/>
    <cellStyle name="Comma 4 2 7 4 2" xfId="28255" xr:uid="{736D8CB6-0B61-43FD-AECA-BA90309C9E94}"/>
    <cellStyle name="Comma 4 2 7 5" xfId="17986" xr:uid="{26D0EF42-6873-41D3-9AEB-BB9270A512BA}"/>
    <cellStyle name="Comma 4 2 8" xfId="2624" xr:uid="{8E49A60A-A38C-4C9B-B3A3-1119ACC30090}"/>
    <cellStyle name="Comma 4 2 8 2" xfId="7750" xr:uid="{381C63A6-7FCE-4400-A19C-B53546AD4EE2}"/>
    <cellStyle name="Comma 4 2 8 2 2" xfId="23160" xr:uid="{445C1036-FFDF-4EE4-AF55-209DE02497B8}"/>
    <cellStyle name="Comma 4 2 8 3" xfId="12893" xr:uid="{E21846F9-C772-4906-96B6-50C571399CAE}"/>
    <cellStyle name="Comma 4 2 8 3 2" xfId="28303" xr:uid="{685E4C96-4570-4900-AB51-C72E1229B091}"/>
    <cellStyle name="Comma 4 2 8 4" xfId="18034" xr:uid="{C9017B7B-4863-4F87-8831-E7B815C30A7D}"/>
    <cellStyle name="Comma 4 2 9" xfId="5202" xr:uid="{0EFD5D3D-06F4-4A80-8B70-C25E90BF4DE0}"/>
    <cellStyle name="Comma 4 2 9 2" xfId="20612" xr:uid="{C783ECA9-9A55-4BB5-AA62-B2A85FAE9ADB}"/>
    <cellStyle name="Comma 4 3" xfId="103" xr:uid="{146F1603-97C0-47E6-A6DF-F5213C22D0E8}"/>
    <cellStyle name="Comma 4 3 2" xfId="246" xr:uid="{06E2BD8F-279A-4E16-8296-7CC25B201425}"/>
    <cellStyle name="Comma 4 3 2 2" xfId="542" xr:uid="{06339686-09D4-4660-B63A-DF45329C9469}"/>
    <cellStyle name="Comma 4 3 2 2 2" xfId="1154" xr:uid="{AD030AEA-4E69-47A8-96C0-0FEF554FE6E7}"/>
    <cellStyle name="Comma 4 3 2 2 2 2" xfId="2406" xr:uid="{421CBAD7-3F45-434D-A887-CE63829CD427}"/>
    <cellStyle name="Comma 4 3 2 2 2 2 2" xfId="4974" xr:uid="{1678C7D8-592C-451E-99DD-94F98D225FD3}"/>
    <cellStyle name="Comma 4 3 2 2 2 2 2 2" xfId="10100" xr:uid="{021940E3-8443-452A-A1A0-BF160A9A64F8}"/>
    <cellStyle name="Comma 4 3 2 2 2 2 2 2 2" xfId="25510" xr:uid="{FF10EDEE-7DAE-4BC1-BC44-9E7BA7B5EEC5}"/>
    <cellStyle name="Comma 4 3 2 2 2 2 2 3" xfId="15243" xr:uid="{97F8C5F8-5C71-464C-A872-08A85B1C346E}"/>
    <cellStyle name="Comma 4 3 2 2 2 2 2 3 2" xfId="30653" xr:uid="{25F9E260-5ADE-42DB-B7EF-3A96521B1C4D}"/>
    <cellStyle name="Comma 4 3 2 2 2 2 2 4" xfId="20384" xr:uid="{EBC76543-CC41-4407-8737-39BE47BD7A83}"/>
    <cellStyle name="Comma 4 3 2 2 2 2 3" xfId="7552" xr:uid="{00F342D3-D65A-4624-8204-05EA71D2B38C}"/>
    <cellStyle name="Comma 4 3 2 2 2 2 3 2" xfId="22962" xr:uid="{93B6796B-4010-4CC0-AEFD-162B138A31C1}"/>
    <cellStyle name="Comma 4 3 2 2 2 2 4" xfId="12695" xr:uid="{617AB6D8-576C-41E2-9FC9-55704855BB51}"/>
    <cellStyle name="Comma 4 3 2 2 2 2 4 2" xfId="28105" xr:uid="{5D807259-99DC-45F3-B982-782077E51F6A}"/>
    <cellStyle name="Comma 4 3 2 2 2 2 5" xfId="17836" xr:uid="{DD21A4A4-CB10-42BD-9845-5E0A46145B63}"/>
    <cellStyle name="Comma 4 3 2 2 2 3" xfId="3723" xr:uid="{63DF54FE-A745-41D0-AF55-E52345E610A3}"/>
    <cellStyle name="Comma 4 3 2 2 2 3 2" xfId="8849" xr:uid="{8F96184E-C869-4D7E-A93F-BB01FB27B1D0}"/>
    <cellStyle name="Comma 4 3 2 2 2 3 2 2" xfId="24259" xr:uid="{E117BED3-C375-4807-83A3-2B4604A7C45B}"/>
    <cellStyle name="Comma 4 3 2 2 2 3 3" xfId="13992" xr:uid="{86923BAF-679B-42BF-9BCA-E7774B89DEF6}"/>
    <cellStyle name="Comma 4 3 2 2 2 3 3 2" xfId="29402" xr:uid="{5F43C5B4-0A63-4984-A0C9-96579FC7E043}"/>
    <cellStyle name="Comma 4 3 2 2 2 3 4" xfId="19133" xr:uid="{64910D3F-F6D9-4B66-8A55-04756366D5D4}"/>
    <cellStyle name="Comma 4 3 2 2 2 4" xfId="6301" xr:uid="{7C6E1ACF-4D6B-4134-8EFC-6E91BF7133CF}"/>
    <cellStyle name="Comma 4 3 2 2 2 4 2" xfId="21711" xr:uid="{96A0C473-E003-40B0-83AB-F1D5D9DB9561}"/>
    <cellStyle name="Comma 4 3 2 2 2 5" xfId="11444" xr:uid="{F38CABB7-A90C-4833-B531-9322458AAD7A}"/>
    <cellStyle name="Comma 4 3 2 2 2 5 2" xfId="26854" xr:uid="{3907293C-A857-4AAA-A464-EA1019A45BC0}"/>
    <cellStyle name="Comma 4 3 2 2 2 6" xfId="16585" xr:uid="{CC787245-59F1-4493-992B-F475D9E378C3}"/>
    <cellStyle name="Comma 4 3 2 2 3" xfId="1795" xr:uid="{6F4778EB-2DE3-480B-86E1-A1209EA7B95E}"/>
    <cellStyle name="Comma 4 3 2 2 3 2" xfId="4363" xr:uid="{B36BAEAA-7F95-4734-B696-C98CA4B7ECAD}"/>
    <cellStyle name="Comma 4 3 2 2 3 2 2" xfId="9489" xr:uid="{1F2F02D9-A0C8-4445-A282-7AB9A5127E3E}"/>
    <cellStyle name="Comma 4 3 2 2 3 2 2 2" xfId="24899" xr:uid="{44ABD980-5B96-4540-9077-0800863BFF28}"/>
    <cellStyle name="Comma 4 3 2 2 3 2 3" xfId="14632" xr:uid="{97AE9CF7-F152-470A-BE28-19D7AA8F39FF}"/>
    <cellStyle name="Comma 4 3 2 2 3 2 3 2" xfId="30042" xr:uid="{B5CDB766-7441-4B7E-A907-8A849DA56C57}"/>
    <cellStyle name="Comma 4 3 2 2 3 2 4" xfId="19773" xr:uid="{36B13D68-1892-47EF-A21F-7D0273A5ADC3}"/>
    <cellStyle name="Comma 4 3 2 2 3 3" xfId="6941" xr:uid="{D6172DC4-3D71-4EB5-9E82-78A1B333E993}"/>
    <cellStyle name="Comma 4 3 2 2 3 3 2" xfId="22351" xr:uid="{CDD744BA-2E47-4349-A7B2-37640373F90B}"/>
    <cellStyle name="Comma 4 3 2 2 3 4" xfId="12084" xr:uid="{CFC05168-6B0C-48C9-B54D-08F3A990EA63}"/>
    <cellStyle name="Comma 4 3 2 2 3 4 2" xfId="27494" xr:uid="{0554536E-13BB-4DFE-8680-4521F3699009}"/>
    <cellStyle name="Comma 4 3 2 2 3 5" xfId="17225" xr:uid="{E85BD110-CAD4-41A4-A295-26B95F698652}"/>
    <cellStyle name="Comma 4 3 2 2 4" xfId="3112" xr:uid="{F9152FD1-21E1-49B1-A7D2-C2B6A3B46263}"/>
    <cellStyle name="Comma 4 3 2 2 4 2" xfId="8238" xr:uid="{2DD10C4E-25F7-4097-A20E-C11F8EF2E4D6}"/>
    <cellStyle name="Comma 4 3 2 2 4 2 2" xfId="23648" xr:uid="{4454B383-DAA6-4E42-B62A-28EBB5D8AD63}"/>
    <cellStyle name="Comma 4 3 2 2 4 3" xfId="13381" xr:uid="{01BCD62C-0029-4A2E-A496-DF0F4391BC7A}"/>
    <cellStyle name="Comma 4 3 2 2 4 3 2" xfId="28791" xr:uid="{E7BC7004-6C34-4950-8441-BCF49D93C0FB}"/>
    <cellStyle name="Comma 4 3 2 2 4 4" xfId="18522" xr:uid="{C5B2CAA9-ECA0-4A7C-AD25-2511084CFD38}"/>
    <cellStyle name="Comma 4 3 2 2 5" xfId="5690" xr:uid="{1C1C7BDF-F1C4-47C6-A170-6B1B59BC811C}"/>
    <cellStyle name="Comma 4 3 2 2 5 2" xfId="21100" xr:uid="{880BF47E-0D12-46E7-996E-D9E28D59C1C9}"/>
    <cellStyle name="Comma 4 3 2 2 6" xfId="10833" xr:uid="{37793CBC-A6B1-46DA-A207-3539F29243DB}"/>
    <cellStyle name="Comma 4 3 2 2 6 2" xfId="26243" xr:uid="{D09FF88E-D3EC-4BD2-A566-FAA1F8FA7897}"/>
    <cellStyle name="Comma 4 3 2 2 7" xfId="15974" xr:uid="{42524CB7-DC2F-4A28-BFEA-4352E1A9C971}"/>
    <cellStyle name="Comma 4 3 2 3" xfId="859" xr:uid="{9775B511-662F-4A35-8A88-C9002DC7ED5A}"/>
    <cellStyle name="Comma 4 3 2 3 2" xfId="2111" xr:uid="{7419E977-F96D-4AED-BED5-A8E8F878678C}"/>
    <cellStyle name="Comma 4 3 2 3 2 2" xfId="4679" xr:uid="{4FD16A09-3B80-45ED-A9CE-439E9CEA6FD4}"/>
    <cellStyle name="Comma 4 3 2 3 2 2 2" xfId="9805" xr:uid="{D253234C-043A-49D3-AEE0-B306AEEFF8B3}"/>
    <cellStyle name="Comma 4 3 2 3 2 2 2 2" xfId="25215" xr:uid="{A27992EB-4A97-4D2C-BC2B-B1276E0D72A5}"/>
    <cellStyle name="Comma 4 3 2 3 2 2 3" xfId="14948" xr:uid="{6412F7EE-55A0-4B82-B194-48251A996F01}"/>
    <cellStyle name="Comma 4 3 2 3 2 2 3 2" xfId="30358" xr:uid="{0CF387AE-EC3A-4C75-AC89-63A71F6EE386}"/>
    <cellStyle name="Comma 4 3 2 3 2 2 4" xfId="20089" xr:uid="{46FFA01C-8414-4BC9-AF0D-D10A15E69920}"/>
    <cellStyle name="Comma 4 3 2 3 2 3" xfId="7257" xr:uid="{057BC3BB-7854-4EB1-B0A3-3120B79855EA}"/>
    <cellStyle name="Comma 4 3 2 3 2 3 2" xfId="22667" xr:uid="{4FC75E16-CB71-470E-8F42-76BE787068B0}"/>
    <cellStyle name="Comma 4 3 2 3 2 4" xfId="12400" xr:uid="{C747E3FB-212F-43B6-88CA-B35768E03569}"/>
    <cellStyle name="Comma 4 3 2 3 2 4 2" xfId="27810" xr:uid="{3F4290E6-F161-4064-A703-262D5A95A982}"/>
    <cellStyle name="Comma 4 3 2 3 2 5" xfId="17541" xr:uid="{7CCD3BB7-B55C-440D-9312-EE9749F60045}"/>
    <cellStyle name="Comma 4 3 2 3 3" xfId="3428" xr:uid="{AF5A0ACE-8332-42F3-9353-1E88D9D5242B}"/>
    <cellStyle name="Comma 4 3 2 3 3 2" xfId="8554" xr:uid="{D0F53458-DC72-458D-AB29-51BA269D85B1}"/>
    <cellStyle name="Comma 4 3 2 3 3 2 2" xfId="23964" xr:uid="{DFA71AE2-31AF-418E-A28B-960EAA57C596}"/>
    <cellStyle name="Comma 4 3 2 3 3 3" xfId="13697" xr:uid="{D7C51C93-8587-4EA5-A482-14A70B08F86D}"/>
    <cellStyle name="Comma 4 3 2 3 3 3 2" xfId="29107" xr:uid="{5A509B6A-7855-4148-A712-83DE5E470CF7}"/>
    <cellStyle name="Comma 4 3 2 3 3 4" xfId="18838" xr:uid="{4F67C75E-BCA9-4C4B-9744-2C677691BF2C}"/>
    <cellStyle name="Comma 4 3 2 3 4" xfId="6006" xr:uid="{7AB3D67A-D277-4D4B-9A57-6A4DC936738E}"/>
    <cellStyle name="Comma 4 3 2 3 4 2" xfId="21416" xr:uid="{4434F261-4F9D-4A62-93B7-39863E26B2D7}"/>
    <cellStyle name="Comma 4 3 2 3 5" xfId="11149" xr:uid="{649AA5A4-3BE2-4187-9206-E0E944D850C5}"/>
    <cellStyle name="Comma 4 3 2 3 5 2" xfId="26559" xr:uid="{8E650FEE-2140-4B87-B6DC-10F19A472BCA}"/>
    <cellStyle name="Comma 4 3 2 3 6" xfId="16290" xr:uid="{F9CCCB56-7869-4F1A-BEFA-080D8F233C56}"/>
    <cellStyle name="Comma 4 3 2 4" xfId="1500" xr:uid="{1D56E5A8-6FEE-4C61-AAD7-F60D275BB156}"/>
    <cellStyle name="Comma 4 3 2 4 2" xfId="4068" xr:uid="{BACEDB1A-48B1-48B3-B487-3FC4D3B3142F}"/>
    <cellStyle name="Comma 4 3 2 4 2 2" xfId="9194" xr:uid="{43CCE3C6-A635-4F9A-8128-DCC090070330}"/>
    <cellStyle name="Comma 4 3 2 4 2 2 2" xfId="24604" xr:uid="{2CB55B52-21EB-4F15-98A3-0B1B455B9735}"/>
    <cellStyle name="Comma 4 3 2 4 2 3" xfId="14337" xr:uid="{8D2327B7-0AAD-424D-953A-55C08287599A}"/>
    <cellStyle name="Comma 4 3 2 4 2 3 2" xfId="29747" xr:uid="{EF211359-8FA4-452F-8FFD-F48762270D95}"/>
    <cellStyle name="Comma 4 3 2 4 2 4" xfId="19478" xr:uid="{F05309A1-9895-4A7A-B2D0-BD5A579E354E}"/>
    <cellStyle name="Comma 4 3 2 4 3" xfId="6646" xr:uid="{E13A81F0-0D4D-45ED-83DB-CC8AEF7219B6}"/>
    <cellStyle name="Comma 4 3 2 4 3 2" xfId="22056" xr:uid="{1CFBCA1C-BDC3-404E-9250-5F905B3AA063}"/>
    <cellStyle name="Comma 4 3 2 4 4" xfId="11789" xr:uid="{A9CF99B2-33CF-44DD-A97C-C19C1406DC45}"/>
    <cellStyle name="Comma 4 3 2 4 4 2" xfId="27199" xr:uid="{058B378B-55D9-497D-ACCE-DEA220400A2B}"/>
    <cellStyle name="Comma 4 3 2 4 5" xfId="16930" xr:uid="{05F5DEB0-F2B5-4A79-B24D-3A6AE7E795E5}"/>
    <cellStyle name="Comma 4 3 2 5" xfId="2817" xr:uid="{C0360D6E-DB36-484F-8450-EE6FE2E19FE7}"/>
    <cellStyle name="Comma 4 3 2 5 2" xfId="7943" xr:uid="{BEFE8EF1-52E3-4DB9-A5BD-B4473B5D8B2F}"/>
    <cellStyle name="Comma 4 3 2 5 2 2" xfId="23353" xr:uid="{465AE848-8A03-4BF9-9968-4D18B18E5199}"/>
    <cellStyle name="Comma 4 3 2 5 3" xfId="13086" xr:uid="{3B41155E-02B0-4377-8161-73683E410044}"/>
    <cellStyle name="Comma 4 3 2 5 3 2" xfId="28496" xr:uid="{A59DF876-C94A-4E02-A890-D1C32BC1830C}"/>
    <cellStyle name="Comma 4 3 2 5 4" xfId="18227" xr:uid="{8224F318-057C-4637-8B99-604DC1BACF8A}"/>
    <cellStyle name="Comma 4 3 2 6" xfId="5395" xr:uid="{88FC3234-A860-4C9B-BE39-F2280029559C}"/>
    <cellStyle name="Comma 4 3 2 6 2" xfId="20805" xr:uid="{6C448CD5-DBDA-4378-80B5-98A3CA0710AD}"/>
    <cellStyle name="Comma 4 3 2 7" xfId="10538" xr:uid="{74B5200B-B495-4F8E-B3FF-DE04B15C815D}"/>
    <cellStyle name="Comma 4 3 2 7 2" xfId="25948" xr:uid="{3072A2E5-660D-43CA-8220-94A6D0BE44C3}"/>
    <cellStyle name="Comma 4 3 2 8" xfId="15679" xr:uid="{3BE2DD23-8356-4CBF-AF0E-F1DB04255044}"/>
    <cellStyle name="Comma 4 3 3" xfId="400" xr:uid="{42077CDC-3B6D-4257-8DCA-DBF8F6467017}"/>
    <cellStyle name="Comma 4 3 3 2" xfId="1012" xr:uid="{511A5FA4-D1E8-4B89-A8E4-74BAB5902BB4}"/>
    <cellStyle name="Comma 4 3 3 2 2" xfId="2264" xr:uid="{EC0BB89C-9C84-48C6-AD60-7302DEFD4C32}"/>
    <cellStyle name="Comma 4 3 3 2 2 2" xfId="4832" xr:uid="{8421B292-74BA-4476-BF87-0CAE49A39A1D}"/>
    <cellStyle name="Comma 4 3 3 2 2 2 2" xfId="9958" xr:uid="{0B0C67ED-D782-4CC2-B18A-05230E74A637}"/>
    <cellStyle name="Comma 4 3 3 2 2 2 2 2" xfId="25368" xr:uid="{891D0DD8-D983-49AF-B860-1802295EDFE9}"/>
    <cellStyle name="Comma 4 3 3 2 2 2 3" xfId="15101" xr:uid="{99AE90DF-50C9-4991-BDD4-5415F3443F25}"/>
    <cellStyle name="Comma 4 3 3 2 2 2 3 2" xfId="30511" xr:uid="{393A0A13-F861-45A3-94C7-4E482A418D28}"/>
    <cellStyle name="Comma 4 3 3 2 2 2 4" xfId="20242" xr:uid="{F4107D6C-D85A-451B-B5CF-6845E4F320B8}"/>
    <cellStyle name="Comma 4 3 3 2 2 3" xfId="7410" xr:uid="{9B9B8808-F818-41B3-8BCB-07F58A62570C}"/>
    <cellStyle name="Comma 4 3 3 2 2 3 2" xfId="22820" xr:uid="{D820B05C-72CB-4AC1-BC5E-F88D27FD2740}"/>
    <cellStyle name="Comma 4 3 3 2 2 4" xfId="12553" xr:uid="{A168809D-5A4E-4528-86F1-331BD1407F54}"/>
    <cellStyle name="Comma 4 3 3 2 2 4 2" xfId="27963" xr:uid="{70946805-AD00-48D8-A2A1-5FBB3C540E38}"/>
    <cellStyle name="Comma 4 3 3 2 2 5" xfId="17694" xr:uid="{7BCBC2A7-B173-4BFC-8F53-6B6317C5DDE0}"/>
    <cellStyle name="Comma 4 3 3 2 3" xfId="3581" xr:uid="{755D03F3-EF2C-45B9-BDCB-7384A10BE8E9}"/>
    <cellStyle name="Comma 4 3 3 2 3 2" xfId="8707" xr:uid="{52A68990-5DBF-4B5C-8914-1DB7BD0A5FE3}"/>
    <cellStyle name="Comma 4 3 3 2 3 2 2" xfId="24117" xr:uid="{EA98AD92-DF3A-481F-ADB1-6F01D4942D7F}"/>
    <cellStyle name="Comma 4 3 3 2 3 3" xfId="13850" xr:uid="{C1B127AD-D501-4F8E-B098-618D93CC3B8F}"/>
    <cellStyle name="Comma 4 3 3 2 3 3 2" xfId="29260" xr:uid="{24F0FCAA-C199-46E7-8D96-929665EAC442}"/>
    <cellStyle name="Comma 4 3 3 2 3 4" xfId="18991" xr:uid="{2AA444B4-FA77-40AE-9F65-6F8FDE8B2D44}"/>
    <cellStyle name="Comma 4 3 3 2 4" xfId="6159" xr:uid="{60EF8A43-3252-4154-B3C5-51B497A84A3C}"/>
    <cellStyle name="Comma 4 3 3 2 4 2" xfId="21569" xr:uid="{694913FA-70A4-4517-8E15-06705C72A6F4}"/>
    <cellStyle name="Comma 4 3 3 2 5" xfId="11302" xr:uid="{EAFA6598-1838-426B-BE52-72B3183E737E}"/>
    <cellStyle name="Comma 4 3 3 2 5 2" xfId="26712" xr:uid="{9D6C6B59-3119-4788-BFB7-A97D5F67C395}"/>
    <cellStyle name="Comma 4 3 3 2 6" xfId="16443" xr:uid="{F867DAAE-87BD-4DBF-AC7C-63EAF3AFAD37}"/>
    <cellStyle name="Comma 4 3 3 3" xfId="1653" xr:uid="{CC4BCC57-788C-4885-BF85-E3324D1756F3}"/>
    <cellStyle name="Comma 4 3 3 3 2" xfId="4221" xr:uid="{0FAF971B-909C-41AD-969B-F590E08C2A17}"/>
    <cellStyle name="Comma 4 3 3 3 2 2" xfId="9347" xr:uid="{6C1B1AEA-C35C-4A51-93C7-41BA9742F77A}"/>
    <cellStyle name="Comma 4 3 3 3 2 2 2" xfId="24757" xr:uid="{D438FDC0-8414-4AD4-896C-6813FB41048F}"/>
    <cellStyle name="Comma 4 3 3 3 2 3" xfId="14490" xr:uid="{AE9FB44E-7430-4C64-B47A-B7EB58ADDCD3}"/>
    <cellStyle name="Comma 4 3 3 3 2 3 2" xfId="29900" xr:uid="{DFE983D7-2A91-44D3-82DB-29726D349866}"/>
    <cellStyle name="Comma 4 3 3 3 2 4" xfId="19631" xr:uid="{0A3FDEFE-81EB-4805-8903-D41CD0AEFB57}"/>
    <cellStyle name="Comma 4 3 3 3 3" xfId="6799" xr:uid="{B5D7B5F2-57CF-4C48-BA9B-04BE5D0D4DFF}"/>
    <cellStyle name="Comma 4 3 3 3 3 2" xfId="22209" xr:uid="{4F3D3DE6-D4CA-4AEC-BA52-D1CA9D3CFD55}"/>
    <cellStyle name="Comma 4 3 3 3 4" xfId="11942" xr:uid="{4D2FA22C-7A64-45C0-A184-17C95F98D85D}"/>
    <cellStyle name="Comma 4 3 3 3 4 2" xfId="27352" xr:uid="{7B3EB1A5-59AC-4EAF-BA97-EDC5404639ED}"/>
    <cellStyle name="Comma 4 3 3 3 5" xfId="17083" xr:uid="{0FA6EEA1-29D8-42F7-BA1B-12DB6467B0C9}"/>
    <cellStyle name="Comma 4 3 3 4" xfId="2970" xr:uid="{D828331B-65BB-4708-96D5-0E59C03AF061}"/>
    <cellStyle name="Comma 4 3 3 4 2" xfId="8096" xr:uid="{97A167C7-9E44-4A26-BBBA-17686495A484}"/>
    <cellStyle name="Comma 4 3 3 4 2 2" xfId="23506" xr:uid="{9D59D903-A6D0-4363-903B-86C9D778CADD}"/>
    <cellStyle name="Comma 4 3 3 4 3" xfId="13239" xr:uid="{09602352-24B5-4FAA-B365-616BF5AB8A21}"/>
    <cellStyle name="Comma 4 3 3 4 3 2" xfId="28649" xr:uid="{A5B908B9-8DA8-4B52-938D-815C1B3E9D7F}"/>
    <cellStyle name="Comma 4 3 3 4 4" xfId="18380" xr:uid="{A6998436-3417-4CCE-A2C2-D4746E5C813C}"/>
    <cellStyle name="Comma 4 3 3 5" xfId="5548" xr:uid="{6C13D1AB-6959-4EF2-99C0-E2315272D804}"/>
    <cellStyle name="Comma 4 3 3 5 2" xfId="20958" xr:uid="{A9243BB3-7E71-4524-A54A-EA38FE91BF74}"/>
    <cellStyle name="Comma 4 3 3 6" xfId="10691" xr:uid="{56CCAC1A-F74E-4F62-AEB7-5D06DB3D34D7}"/>
    <cellStyle name="Comma 4 3 3 6 2" xfId="26101" xr:uid="{EE405C72-7DBF-4778-979D-7CD510DF953B}"/>
    <cellStyle name="Comma 4 3 3 7" xfId="15832" xr:uid="{D04A24E4-1F57-4F11-BDB3-0AF966F99BA0}"/>
    <cellStyle name="Comma 4 3 4" xfId="717" xr:uid="{0B35FC80-93F7-44E5-A0E4-A7120D7A6BA0}"/>
    <cellStyle name="Comma 4 3 4 2" xfId="1969" xr:uid="{19D59E21-3BC8-48A1-841B-B815FB5EB5D7}"/>
    <cellStyle name="Comma 4 3 4 2 2" xfId="4537" xr:uid="{A836217D-DDED-43E4-86D0-FC0C2E6426B5}"/>
    <cellStyle name="Comma 4 3 4 2 2 2" xfId="9663" xr:uid="{8B0D764C-BB6E-481F-9AD2-40DF0C9903FD}"/>
    <cellStyle name="Comma 4 3 4 2 2 2 2" xfId="25073" xr:uid="{8874C3BB-4BE7-4B61-9CA6-62E054A774FB}"/>
    <cellStyle name="Comma 4 3 4 2 2 3" xfId="14806" xr:uid="{13A16480-10D1-40D9-A6FC-DFEB923AACDB}"/>
    <cellStyle name="Comma 4 3 4 2 2 3 2" xfId="30216" xr:uid="{09741438-CDCB-4C75-8881-20258AE0BE06}"/>
    <cellStyle name="Comma 4 3 4 2 2 4" xfId="19947" xr:uid="{C8B25890-1F10-4DE2-A163-064089B9AB25}"/>
    <cellStyle name="Comma 4 3 4 2 3" xfId="7115" xr:uid="{1819ED93-B7B3-4793-9FC1-A850B7B2C093}"/>
    <cellStyle name="Comma 4 3 4 2 3 2" xfId="22525" xr:uid="{B1B2C108-2993-4934-B977-9F733EEA31B5}"/>
    <cellStyle name="Comma 4 3 4 2 4" xfId="12258" xr:uid="{DD2DDD2E-2415-4066-B092-C1DDD8003036}"/>
    <cellStyle name="Comma 4 3 4 2 4 2" xfId="27668" xr:uid="{CC2F3FA1-2785-4D08-8D66-3551911766B4}"/>
    <cellStyle name="Comma 4 3 4 2 5" xfId="17399" xr:uid="{DC88A072-76A4-4AAA-90CE-855F99A1F95C}"/>
    <cellStyle name="Comma 4 3 4 3" xfId="3286" xr:uid="{7CEB135C-114C-4F22-A268-E184B233B1E5}"/>
    <cellStyle name="Comma 4 3 4 3 2" xfId="8412" xr:uid="{97FC63C4-5C60-46BA-BC07-2517143D2E7E}"/>
    <cellStyle name="Comma 4 3 4 3 2 2" xfId="23822" xr:uid="{03970CFB-D88C-4D84-B79A-6D674A940B3B}"/>
    <cellStyle name="Comma 4 3 4 3 3" xfId="13555" xr:uid="{96011604-C1E0-41D2-B2EF-26758967EE8D}"/>
    <cellStyle name="Comma 4 3 4 3 3 2" xfId="28965" xr:uid="{B16D0486-944C-452E-92AF-CF57CB660D5F}"/>
    <cellStyle name="Comma 4 3 4 3 4" xfId="18696" xr:uid="{4D016CCD-C697-4A26-92A5-5FB3943434BE}"/>
    <cellStyle name="Comma 4 3 4 4" xfId="5864" xr:uid="{1690D3EC-3A38-4BE3-9CDD-C369F6A2F043}"/>
    <cellStyle name="Comma 4 3 4 4 2" xfId="21274" xr:uid="{327A8E22-B816-412E-A2B2-4F325936332A}"/>
    <cellStyle name="Comma 4 3 4 5" xfId="11007" xr:uid="{16184CBC-DDCF-4C11-928B-21CA4FDEE9A8}"/>
    <cellStyle name="Comma 4 3 4 5 2" xfId="26417" xr:uid="{606546C8-41F0-4B44-871B-F41421DC00A3}"/>
    <cellStyle name="Comma 4 3 4 6" xfId="16148" xr:uid="{FE5DA7F5-21C9-4CC6-A359-D711CC11B9E6}"/>
    <cellStyle name="Comma 4 3 5" xfId="1358" xr:uid="{939C1209-CDE9-4C37-BFB7-EAF62687D68C}"/>
    <cellStyle name="Comma 4 3 5 2" xfId="3926" xr:uid="{48EA61FA-CA9A-4ABB-B7B7-FFBD73BB4B37}"/>
    <cellStyle name="Comma 4 3 5 2 2" xfId="9052" xr:uid="{833A9F65-D15E-4161-AC1B-3DF719C41F82}"/>
    <cellStyle name="Comma 4 3 5 2 2 2" xfId="24462" xr:uid="{A3C0390B-325C-4D6C-BCE9-2BDAFE45533D}"/>
    <cellStyle name="Comma 4 3 5 2 3" xfId="14195" xr:uid="{B9E60DFF-4425-4F76-BA5F-B4AC6FE093F8}"/>
    <cellStyle name="Comma 4 3 5 2 3 2" xfId="29605" xr:uid="{A1D9FB33-6C07-418C-A2A3-73906BB0F985}"/>
    <cellStyle name="Comma 4 3 5 2 4" xfId="19336" xr:uid="{C19879CD-FD63-4BE5-9F82-BAAC89F351AE}"/>
    <cellStyle name="Comma 4 3 5 3" xfId="6504" xr:uid="{5379255B-8E5A-45DF-AADD-6AFCEEC93890}"/>
    <cellStyle name="Comma 4 3 5 3 2" xfId="21914" xr:uid="{27C6B897-82AC-480C-8911-9C26A183CCBE}"/>
    <cellStyle name="Comma 4 3 5 4" xfId="11647" xr:uid="{926C061C-3DC1-4652-B4EA-A0503C337994}"/>
    <cellStyle name="Comma 4 3 5 4 2" xfId="27057" xr:uid="{B9D22FC2-52C8-49B7-9E61-A651B6FCCC93}"/>
    <cellStyle name="Comma 4 3 5 5" xfId="16788" xr:uid="{ECCA62BF-C9DE-46D1-9512-40112FA9DEE2}"/>
    <cellStyle name="Comma 4 3 6" xfId="2675" xr:uid="{6EB4A56E-5594-4375-9D78-F710B2098CC7}"/>
    <cellStyle name="Comma 4 3 6 2" xfId="7801" xr:uid="{958248C0-6E12-4265-82EB-3DB7A1AE094E}"/>
    <cellStyle name="Comma 4 3 6 2 2" xfId="23211" xr:uid="{C88561F0-5FFB-4DBE-9D30-52A2439D40AE}"/>
    <cellStyle name="Comma 4 3 6 3" xfId="12944" xr:uid="{1E296234-2652-42A2-AC01-AC1708F448C6}"/>
    <cellStyle name="Comma 4 3 6 3 2" xfId="28354" xr:uid="{51A812D2-0EB5-40FA-AF8C-894F62129A41}"/>
    <cellStyle name="Comma 4 3 6 4" xfId="18085" xr:uid="{5C043611-683C-4B74-8A4C-C3F2C3BF77EC}"/>
    <cellStyle name="Comma 4 3 7" xfId="5253" xr:uid="{C1B33DCA-21BF-432D-9C6E-85C18AB7ACFE}"/>
    <cellStyle name="Comma 4 3 7 2" xfId="20663" xr:uid="{2D5B1995-5049-4B4C-92C2-3C3AE96687B0}"/>
    <cellStyle name="Comma 4 3 8" xfId="10396" xr:uid="{AE3C4A72-1CAD-40A2-98A4-F49948757F31}"/>
    <cellStyle name="Comma 4 3 8 2" xfId="25806" xr:uid="{AAB4D2B0-3B43-467B-80CD-2FA2A60051E2}"/>
    <cellStyle name="Comma 4 3 9" xfId="15537" xr:uid="{8BB76F63-F02D-448F-8988-389FB0AB342C}"/>
    <cellStyle name="Comma 4 4" xfId="173" xr:uid="{B3C91118-1145-4D6F-AF95-06F0BD33A4E3}"/>
    <cellStyle name="Comma 4 4 2" xfId="470" xr:uid="{E9C55F6B-7078-48DB-B5E1-BE89029B7B57}"/>
    <cellStyle name="Comma 4 4 2 2" xfId="1082" xr:uid="{3843F7C8-384C-4B9B-AEF6-41CD5B69B813}"/>
    <cellStyle name="Comma 4 4 2 2 2" xfId="2334" xr:uid="{4B7145A0-904D-4F0D-806B-BB6AFA9206B3}"/>
    <cellStyle name="Comma 4 4 2 2 2 2" xfId="4902" xr:uid="{263C990B-D9F9-4E4F-AC43-60F8CCA6955C}"/>
    <cellStyle name="Comma 4 4 2 2 2 2 2" xfId="10028" xr:uid="{80196A90-66EB-443E-9256-F2DB659177B8}"/>
    <cellStyle name="Comma 4 4 2 2 2 2 2 2" xfId="25438" xr:uid="{9ABE64C9-E879-4DC0-A101-1254FD05FA50}"/>
    <cellStyle name="Comma 4 4 2 2 2 2 3" xfId="15171" xr:uid="{1AB09E73-8193-4917-AC74-D6A2840B7175}"/>
    <cellStyle name="Comma 4 4 2 2 2 2 3 2" xfId="30581" xr:uid="{338ED14C-275B-4F23-BC74-4ECAD984D910}"/>
    <cellStyle name="Comma 4 4 2 2 2 2 4" xfId="20312" xr:uid="{CEF7B5FE-A5C8-4691-8C8A-DC8C4B1BF484}"/>
    <cellStyle name="Comma 4 4 2 2 2 3" xfId="7480" xr:uid="{40E778F2-577C-4A90-A4DD-613172FFCF30}"/>
    <cellStyle name="Comma 4 4 2 2 2 3 2" xfId="22890" xr:uid="{48A68645-CBC4-4B08-B7A4-78FCDFDCE6B7}"/>
    <cellStyle name="Comma 4 4 2 2 2 4" xfId="12623" xr:uid="{927EF51D-7419-42AC-8153-26EBE0426D4B}"/>
    <cellStyle name="Comma 4 4 2 2 2 4 2" xfId="28033" xr:uid="{8F983DEF-F2CA-4323-BF08-20585C7456CA}"/>
    <cellStyle name="Comma 4 4 2 2 2 5" xfId="17764" xr:uid="{534CBBDE-A159-4CB9-87E4-95CC51EBECAB}"/>
    <cellStyle name="Comma 4 4 2 2 3" xfId="3651" xr:uid="{D9962219-BB52-4671-9CF8-957613F468E7}"/>
    <cellStyle name="Comma 4 4 2 2 3 2" xfId="8777" xr:uid="{88B42615-D48E-4AEA-A89C-2D921004D5A7}"/>
    <cellStyle name="Comma 4 4 2 2 3 2 2" xfId="24187" xr:uid="{B19F2939-B885-4C0A-973D-76F43AA5714B}"/>
    <cellStyle name="Comma 4 4 2 2 3 3" xfId="13920" xr:uid="{158BF3FF-528C-422D-82A2-F41B26B443A5}"/>
    <cellStyle name="Comma 4 4 2 2 3 3 2" xfId="29330" xr:uid="{9A1259C2-CD04-4B96-AF70-952997F02FE2}"/>
    <cellStyle name="Comma 4 4 2 2 3 4" xfId="19061" xr:uid="{9F3A55E7-4933-492D-96CE-6A306924358A}"/>
    <cellStyle name="Comma 4 4 2 2 4" xfId="6229" xr:uid="{A8DCEF1A-19A5-4D8D-8071-A123B08E1863}"/>
    <cellStyle name="Comma 4 4 2 2 4 2" xfId="21639" xr:uid="{D842AECB-9C78-4E91-AAED-E0F73CEA33E1}"/>
    <cellStyle name="Comma 4 4 2 2 5" xfId="11372" xr:uid="{2C070D7D-11FD-4859-B91A-2BB038C17BA5}"/>
    <cellStyle name="Comma 4 4 2 2 5 2" xfId="26782" xr:uid="{B73B2C02-BE25-4195-9A89-013AE6B12E88}"/>
    <cellStyle name="Comma 4 4 2 2 6" xfId="16513" xr:uid="{CCA6272B-9215-4B3F-99C4-45F63C9831B3}"/>
    <cellStyle name="Comma 4 4 2 3" xfId="1723" xr:uid="{7B9A66AC-2FEE-49F9-BA91-4E068E1EEC93}"/>
    <cellStyle name="Comma 4 4 2 3 2" xfId="4291" xr:uid="{5C67A4C6-04A5-4DCD-8309-3EBD5A903BCF}"/>
    <cellStyle name="Comma 4 4 2 3 2 2" xfId="9417" xr:uid="{E5A41C0B-8B1C-4218-9177-C90D79049D14}"/>
    <cellStyle name="Comma 4 4 2 3 2 2 2" xfId="24827" xr:uid="{E6314C51-251E-4AF2-8615-BF1F6321427A}"/>
    <cellStyle name="Comma 4 4 2 3 2 3" xfId="14560" xr:uid="{C2E43E07-D36A-4A77-A484-C3623E3EF650}"/>
    <cellStyle name="Comma 4 4 2 3 2 3 2" xfId="29970" xr:uid="{2066CEE7-8703-4506-8928-5F585BEEE4BE}"/>
    <cellStyle name="Comma 4 4 2 3 2 4" xfId="19701" xr:uid="{9F0566BC-13EC-49C5-8B06-B0837F551DE8}"/>
    <cellStyle name="Comma 4 4 2 3 3" xfId="6869" xr:uid="{470D5959-94DD-467D-AD63-29CA8091D8E2}"/>
    <cellStyle name="Comma 4 4 2 3 3 2" xfId="22279" xr:uid="{7DA896C8-A3A4-4AC0-A564-1C923B329A67}"/>
    <cellStyle name="Comma 4 4 2 3 4" xfId="12012" xr:uid="{122A12DC-9B20-429A-933D-D1104C68A5F5}"/>
    <cellStyle name="Comma 4 4 2 3 4 2" xfId="27422" xr:uid="{DE7AEA40-52DB-43C7-9457-D34C18A922DC}"/>
    <cellStyle name="Comma 4 4 2 3 5" xfId="17153" xr:uid="{0C700D81-0681-48ED-B125-438B4299943F}"/>
    <cellStyle name="Comma 4 4 2 4" xfId="3040" xr:uid="{95D6AFA7-0927-4B12-98A6-5AB0328A4E3C}"/>
    <cellStyle name="Comma 4 4 2 4 2" xfId="8166" xr:uid="{DDF935FF-0348-48F0-AAFE-3142FBC3E002}"/>
    <cellStyle name="Comma 4 4 2 4 2 2" xfId="23576" xr:uid="{05B3D957-336A-404B-BBD8-4B205A9D1B55}"/>
    <cellStyle name="Comma 4 4 2 4 3" xfId="13309" xr:uid="{5C498CB1-FDB5-42CC-A9BC-1668D87C965B}"/>
    <cellStyle name="Comma 4 4 2 4 3 2" xfId="28719" xr:uid="{3F22D5B2-81C4-46A6-8A1A-34BDD9608151}"/>
    <cellStyle name="Comma 4 4 2 4 4" xfId="18450" xr:uid="{50EF6AD4-ACF1-42C1-8FFD-EE1EEF526E3A}"/>
    <cellStyle name="Comma 4 4 2 5" xfId="5618" xr:uid="{1908953C-2F77-4577-AF54-695DEF9B373B}"/>
    <cellStyle name="Comma 4 4 2 5 2" xfId="21028" xr:uid="{735D9C27-2B5B-474A-B36C-2F3C894ECEEE}"/>
    <cellStyle name="Comma 4 4 2 6" xfId="10761" xr:uid="{C0508E28-33AA-4705-AF90-B3B0A5E5FD13}"/>
    <cellStyle name="Comma 4 4 2 6 2" xfId="26171" xr:uid="{1E9122E6-5E35-47F0-88CE-3506557E13EC}"/>
    <cellStyle name="Comma 4 4 2 7" xfId="15902" xr:uid="{1AEEF579-CF4F-4DEB-9E11-9B2F4099ECC0}"/>
    <cellStyle name="Comma 4 4 3" xfId="787" xr:uid="{2C05BEE6-7D6C-4DE3-B519-986ADB3E601C}"/>
    <cellStyle name="Comma 4 4 3 2" xfId="2039" xr:uid="{3C236747-7EC1-4C08-8F25-97599FE2BC0F}"/>
    <cellStyle name="Comma 4 4 3 2 2" xfId="4607" xr:uid="{3DB21DD8-B5C7-4EA0-822D-156F06DD3A8F}"/>
    <cellStyle name="Comma 4 4 3 2 2 2" xfId="9733" xr:uid="{84568D85-3BB1-42FF-A851-9C13C9496167}"/>
    <cellStyle name="Comma 4 4 3 2 2 2 2" xfId="25143" xr:uid="{B42CC419-E628-46EC-A226-8B810FF4EF43}"/>
    <cellStyle name="Comma 4 4 3 2 2 3" xfId="14876" xr:uid="{D891A7AF-0733-4C9B-AD2E-EA0D7A8011B0}"/>
    <cellStyle name="Comma 4 4 3 2 2 3 2" xfId="30286" xr:uid="{144FE63B-154F-4827-8C83-447CC17635BB}"/>
    <cellStyle name="Comma 4 4 3 2 2 4" xfId="20017" xr:uid="{0D8AE928-8B41-4C32-B249-54C4180FF566}"/>
    <cellStyle name="Comma 4 4 3 2 3" xfId="7185" xr:uid="{40226E64-F759-412C-B116-D156F730CD51}"/>
    <cellStyle name="Comma 4 4 3 2 3 2" xfId="22595" xr:uid="{B0722356-8E97-4A45-A4C3-83EAE781C084}"/>
    <cellStyle name="Comma 4 4 3 2 4" xfId="12328" xr:uid="{38FBF989-5390-452D-8D69-15210F78924A}"/>
    <cellStyle name="Comma 4 4 3 2 4 2" xfId="27738" xr:uid="{8105D641-B10A-4DA0-BB13-62381E6B3F40}"/>
    <cellStyle name="Comma 4 4 3 2 5" xfId="17469" xr:uid="{EAED76D9-34D6-4F96-8ADA-B539E718CE02}"/>
    <cellStyle name="Comma 4 4 3 3" xfId="3356" xr:uid="{B6AAEE73-19EF-4987-9DA0-238BDF7F6244}"/>
    <cellStyle name="Comma 4 4 3 3 2" xfId="8482" xr:uid="{C9AFB3EA-A45A-47BE-9531-FCCC7B49AF16}"/>
    <cellStyle name="Comma 4 4 3 3 2 2" xfId="23892" xr:uid="{1EEBC2AD-7776-4A31-83F8-D5A74E716D38}"/>
    <cellStyle name="Comma 4 4 3 3 3" xfId="13625" xr:uid="{5E7C0960-7BF9-4879-AC49-58536EB76C0F}"/>
    <cellStyle name="Comma 4 4 3 3 3 2" xfId="29035" xr:uid="{A4BF31CE-E9BC-4D99-9FF2-87FBE4DAF7F5}"/>
    <cellStyle name="Comma 4 4 3 3 4" xfId="18766" xr:uid="{3B126862-DF22-4C05-B2ED-BA6665E5F3D0}"/>
    <cellStyle name="Comma 4 4 3 4" xfId="5934" xr:uid="{3C876E54-0857-484A-AF41-F9420D53FFC4}"/>
    <cellStyle name="Comma 4 4 3 4 2" xfId="21344" xr:uid="{13D82857-8408-4D26-BCDA-0078B4872094}"/>
    <cellStyle name="Comma 4 4 3 5" xfId="11077" xr:uid="{83D64FA9-E287-41CA-8741-7A64CE693FB2}"/>
    <cellStyle name="Comma 4 4 3 5 2" xfId="26487" xr:uid="{1B8577FC-3BE0-4783-914C-6BF87D524AA8}"/>
    <cellStyle name="Comma 4 4 3 6" xfId="16218" xr:uid="{B4F9B678-D0E2-498B-8DB8-04B180F6D0D8}"/>
    <cellStyle name="Comma 4 4 4" xfId="1428" xr:uid="{8DF1AC38-F165-42C9-BB24-1B393D6D41AD}"/>
    <cellStyle name="Comma 4 4 4 2" xfId="3996" xr:uid="{77050572-6B4A-4D48-82D7-E7EE403B70CE}"/>
    <cellStyle name="Comma 4 4 4 2 2" xfId="9122" xr:uid="{04E0915E-0580-40A7-B65E-D7836F21FD5F}"/>
    <cellStyle name="Comma 4 4 4 2 2 2" xfId="24532" xr:uid="{30509F18-7CDB-4894-8408-3729690B243F}"/>
    <cellStyle name="Comma 4 4 4 2 3" xfId="14265" xr:uid="{5DC52E51-F2E2-488E-992A-EE95ABEA727E}"/>
    <cellStyle name="Comma 4 4 4 2 3 2" xfId="29675" xr:uid="{529D6698-728A-4460-99CD-D523B783B5F7}"/>
    <cellStyle name="Comma 4 4 4 2 4" xfId="19406" xr:uid="{099815AF-82EC-410D-A7AB-7987640F7849}"/>
    <cellStyle name="Comma 4 4 4 3" xfId="6574" xr:uid="{3ED608F6-D9BB-4742-AED7-7F3E1B5509E8}"/>
    <cellStyle name="Comma 4 4 4 3 2" xfId="21984" xr:uid="{D0CA276E-58C9-4211-A99C-0D1996BF1CFF}"/>
    <cellStyle name="Comma 4 4 4 4" xfId="11717" xr:uid="{041B2D1C-6BEF-4C99-9728-4F58375DD283}"/>
    <cellStyle name="Comma 4 4 4 4 2" xfId="27127" xr:uid="{7492CC7D-1B29-4503-A216-913D75A1FF31}"/>
    <cellStyle name="Comma 4 4 4 5" xfId="16858" xr:uid="{AF23BC68-FE7E-4D88-A42E-68AEDDA0A946}"/>
    <cellStyle name="Comma 4 4 5" xfId="2745" xr:uid="{C128BA30-653F-47EA-A500-7BAE766EEDDF}"/>
    <cellStyle name="Comma 4 4 5 2" xfId="7871" xr:uid="{1AE1796E-5BBE-45D6-BED7-6024AC4D635F}"/>
    <cellStyle name="Comma 4 4 5 2 2" xfId="23281" xr:uid="{A324B3F9-239E-4F31-8467-796B5775B324}"/>
    <cellStyle name="Comma 4 4 5 3" xfId="13014" xr:uid="{92D9C330-B6FA-495F-89A2-941D7A589B02}"/>
    <cellStyle name="Comma 4 4 5 3 2" xfId="28424" xr:uid="{3BA5978E-5A72-4BFB-A6CB-11BF4D39831B}"/>
    <cellStyle name="Comma 4 4 5 4" xfId="18155" xr:uid="{11D62EC1-2FF0-4AB1-990D-6CC5EDB5E658}"/>
    <cellStyle name="Comma 4 4 6" xfId="5323" xr:uid="{250AB096-4DAB-4DDF-A4A0-3EDA35D824ED}"/>
    <cellStyle name="Comma 4 4 6 2" xfId="20733" xr:uid="{5F00D092-CD9A-4AF1-9433-3943BFE3C807}"/>
    <cellStyle name="Comma 4 4 7" xfId="10466" xr:uid="{C108D550-6732-4F92-BD5D-BC09B2702A15}"/>
    <cellStyle name="Comma 4 4 7 2" xfId="25876" xr:uid="{FDCD535C-CE60-4152-B0FA-02C7658F7E74}"/>
    <cellStyle name="Comma 4 4 8" xfId="15607" xr:uid="{1F6811B7-E276-482F-8563-DF39C861B2E4}"/>
    <cellStyle name="Comma 4 5" xfId="328" xr:uid="{3E4AA7BD-2F2C-464C-8852-556F08169CC3}"/>
    <cellStyle name="Comma 4 5 2" xfId="940" xr:uid="{E2855CCD-B502-42FF-8D27-8E2DCEDAF21B}"/>
    <cellStyle name="Comma 4 5 2 2" xfId="2192" xr:uid="{41A3B71E-6C1F-4828-A202-CBB1FBFF0C8A}"/>
    <cellStyle name="Comma 4 5 2 2 2" xfId="4760" xr:uid="{1338C6D3-AF50-4D4F-B0EB-251A919A14E5}"/>
    <cellStyle name="Comma 4 5 2 2 2 2" xfId="9886" xr:uid="{9112C451-25BB-4E65-9D32-7B37CAC096BC}"/>
    <cellStyle name="Comma 4 5 2 2 2 2 2" xfId="25296" xr:uid="{3BD75099-B5CF-46AE-B76D-BD40975246AF}"/>
    <cellStyle name="Comma 4 5 2 2 2 3" xfId="15029" xr:uid="{AD4B4BFE-3FF6-4D03-B419-1C4161CA0214}"/>
    <cellStyle name="Comma 4 5 2 2 2 3 2" xfId="30439" xr:uid="{7C55297E-D945-4D31-A252-ECA8DC128431}"/>
    <cellStyle name="Comma 4 5 2 2 2 4" xfId="20170" xr:uid="{976F8A0C-B4B7-42A5-937F-5399A996FF27}"/>
    <cellStyle name="Comma 4 5 2 2 3" xfId="7338" xr:uid="{493E6D36-738F-48AC-82F2-12444DD5E249}"/>
    <cellStyle name="Comma 4 5 2 2 3 2" xfId="22748" xr:uid="{A819F758-D2A7-465A-884F-25C6E7ABC905}"/>
    <cellStyle name="Comma 4 5 2 2 4" xfId="12481" xr:uid="{B3D32078-6789-443B-BE76-A9CAF59299C8}"/>
    <cellStyle name="Comma 4 5 2 2 4 2" xfId="27891" xr:uid="{47F0A22C-F43A-4492-8D77-832DCE8CBCD7}"/>
    <cellStyle name="Comma 4 5 2 2 5" xfId="17622" xr:uid="{ABBB0303-46C2-4E97-9BDA-2C1455B502EA}"/>
    <cellStyle name="Comma 4 5 2 3" xfId="3509" xr:uid="{C0EBA33F-3E9B-4E64-BC41-47868E7D49A3}"/>
    <cellStyle name="Comma 4 5 2 3 2" xfId="8635" xr:uid="{6E7739CE-90E8-4B99-A9CD-8B768B61A16C}"/>
    <cellStyle name="Comma 4 5 2 3 2 2" xfId="24045" xr:uid="{4877CBC5-4AFC-42E1-87D8-33DADC0E0A92}"/>
    <cellStyle name="Comma 4 5 2 3 3" xfId="13778" xr:uid="{821DB611-1577-4CF3-BAF0-B0EF8D0E023D}"/>
    <cellStyle name="Comma 4 5 2 3 3 2" xfId="29188" xr:uid="{B3F12736-D3BA-436B-815F-E8B250F2AF9D}"/>
    <cellStyle name="Comma 4 5 2 3 4" xfId="18919" xr:uid="{90D82516-CC1B-4B37-8CC4-B402CF4E3A6A}"/>
    <cellStyle name="Comma 4 5 2 4" xfId="6087" xr:uid="{6606C0E5-3DEC-4E19-94A6-193CF3B0F279}"/>
    <cellStyle name="Comma 4 5 2 4 2" xfId="21497" xr:uid="{075856A7-2F48-43B9-A98F-AF4B66C9A45B}"/>
    <cellStyle name="Comma 4 5 2 5" xfId="11230" xr:uid="{FCE05DD4-A7B9-491D-9E43-432C9984790B}"/>
    <cellStyle name="Comma 4 5 2 5 2" xfId="26640" xr:uid="{718F5EA0-117F-4074-82B7-BC500DCF2832}"/>
    <cellStyle name="Comma 4 5 2 6" xfId="16371" xr:uid="{76BFE9C9-331B-4EF3-895A-6940CB06225E}"/>
    <cellStyle name="Comma 4 5 3" xfId="1581" xr:uid="{D005029F-44B5-4249-B27C-9AAB6B8EC0C6}"/>
    <cellStyle name="Comma 4 5 3 2" xfId="4149" xr:uid="{6B5427C5-431F-4376-A390-C6C8AC1ACC27}"/>
    <cellStyle name="Comma 4 5 3 2 2" xfId="9275" xr:uid="{D2C5B5AE-12DA-464A-81F7-BB0A932B6655}"/>
    <cellStyle name="Comma 4 5 3 2 2 2" xfId="24685" xr:uid="{0A9288B3-AFA2-422E-83A7-06448042983B}"/>
    <cellStyle name="Comma 4 5 3 2 3" xfId="14418" xr:uid="{758AB5EA-77D0-4890-8A9A-7A076E7767B4}"/>
    <cellStyle name="Comma 4 5 3 2 3 2" xfId="29828" xr:uid="{3A07BBE4-DF7D-4980-BE1C-983290F4CF19}"/>
    <cellStyle name="Comma 4 5 3 2 4" xfId="19559" xr:uid="{17136231-4CB4-44A0-8610-3F2B054A842A}"/>
    <cellStyle name="Comma 4 5 3 3" xfId="6727" xr:uid="{0352245C-A3AE-40FC-8F66-1F17C1CCB540}"/>
    <cellStyle name="Comma 4 5 3 3 2" xfId="22137" xr:uid="{4F2B10AD-24FA-4EE6-809A-0F5DC3CF5D39}"/>
    <cellStyle name="Comma 4 5 3 4" xfId="11870" xr:uid="{94158E31-FC4F-4D7E-8E6D-5ED973A56D88}"/>
    <cellStyle name="Comma 4 5 3 4 2" xfId="27280" xr:uid="{DCEE47E7-D827-4E8B-B655-7F4D78172D12}"/>
    <cellStyle name="Comma 4 5 3 5" xfId="17011" xr:uid="{6CA53C9F-D636-4F79-8223-CB2E5EAC3097}"/>
    <cellStyle name="Comma 4 5 4" xfId="2898" xr:uid="{F793B2AF-92AD-492D-82A3-A07A7018F642}"/>
    <cellStyle name="Comma 4 5 4 2" xfId="8024" xr:uid="{ABCBDEED-CF2F-4100-9F77-88F49BDB73B9}"/>
    <cellStyle name="Comma 4 5 4 2 2" xfId="23434" xr:uid="{DBA7CD07-C3F8-410D-A7D5-B8D85E794BD3}"/>
    <cellStyle name="Comma 4 5 4 3" xfId="13167" xr:uid="{39D67D17-2B8B-4873-9767-8393C392B265}"/>
    <cellStyle name="Comma 4 5 4 3 2" xfId="28577" xr:uid="{212AD825-19D6-4520-96AC-7298061745BB}"/>
    <cellStyle name="Comma 4 5 4 4" xfId="18308" xr:uid="{01B286ED-E2D1-4CEA-879A-E6623A01AADB}"/>
    <cellStyle name="Comma 4 5 5" xfId="5476" xr:uid="{F9E58786-363B-4F8F-911A-5FD9782FFB3A}"/>
    <cellStyle name="Comma 4 5 5 2" xfId="20886" xr:uid="{1EA4D2A7-53F0-4501-A8AE-C7437A440018}"/>
    <cellStyle name="Comma 4 5 6" xfId="10619" xr:uid="{4A8849F9-4370-43C0-B330-C9AEFA5ED1B8}"/>
    <cellStyle name="Comma 4 5 6 2" xfId="26029" xr:uid="{24931433-9D68-402F-A514-043A673FBB0B}"/>
    <cellStyle name="Comma 4 5 7" xfId="15760" xr:uid="{A922FF51-CB8C-4709-AC12-DFB7CDA51F42}"/>
    <cellStyle name="Comma 4 6" xfId="645" xr:uid="{3E1EA17A-F335-458D-A14C-0870C837D610}"/>
    <cellStyle name="Comma 4 6 2" xfId="1897" xr:uid="{A7707CAB-B629-44B1-B7F6-A3DDAB15BD89}"/>
    <cellStyle name="Comma 4 6 2 2" xfId="4465" xr:uid="{A9DCA9D0-F649-4E96-8762-75EA4AEB6226}"/>
    <cellStyle name="Comma 4 6 2 2 2" xfId="9591" xr:uid="{35C3E179-C0F5-4796-87B6-C4CBEC0D7113}"/>
    <cellStyle name="Comma 4 6 2 2 2 2" xfId="25001" xr:uid="{3A820C48-BAB5-4458-A0D5-AFDDDF315DE4}"/>
    <cellStyle name="Comma 4 6 2 2 3" xfId="14734" xr:uid="{56E588DF-34AA-4DB3-BF74-9C575D82B109}"/>
    <cellStyle name="Comma 4 6 2 2 3 2" xfId="30144" xr:uid="{C15D0AE0-BAD7-42FC-95B8-C647D4EC67C5}"/>
    <cellStyle name="Comma 4 6 2 2 4" xfId="19875" xr:uid="{947F2F49-A49E-4C24-9213-86F6539832AE}"/>
    <cellStyle name="Comma 4 6 2 3" xfId="7043" xr:uid="{94A60EB3-7FE5-482C-BFD9-1FC9BAE12961}"/>
    <cellStyle name="Comma 4 6 2 3 2" xfId="22453" xr:uid="{A15DD3A8-291F-4F74-9876-7C4660520F90}"/>
    <cellStyle name="Comma 4 6 2 4" xfId="12186" xr:uid="{AFE7AE56-5DE3-44F6-B6F8-B24F7AA01A58}"/>
    <cellStyle name="Comma 4 6 2 4 2" xfId="27596" xr:uid="{2D00F80D-B467-4E62-B4DF-5BB501E7C30B}"/>
    <cellStyle name="Comma 4 6 2 5" xfId="17327" xr:uid="{318E14D2-C081-442E-B044-C88D55B55409}"/>
    <cellStyle name="Comma 4 6 3" xfId="3214" xr:uid="{4D5D65EB-6D4F-4B82-BB82-950B4041A7FF}"/>
    <cellStyle name="Comma 4 6 3 2" xfId="8340" xr:uid="{D21BB5D4-4C68-49AB-A284-0D3A16D28FF2}"/>
    <cellStyle name="Comma 4 6 3 2 2" xfId="23750" xr:uid="{96FDC63C-F740-4AC6-9C49-1DBDE0972133}"/>
    <cellStyle name="Comma 4 6 3 3" xfId="13483" xr:uid="{CCFCB664-E144-4B37-A6AE-7BF178AF190E}"/>
    <cellStyle name="Comma 4 6 3 3 2" xfId="28893" xr:uid="{6B6AEADD-DCBF-42E5-8A15-4584C32819FE}"/>
    <cellStyle name="Comma 4 6 3 4" xfId="18624" xr:uid="{421F33C4-BB7E-47F7-A89A-EFF27AC748EA}"/>
    <cellStyle name="Comma 4 6 4" xfId="5792" xr:uid="{78070614-D9DF-49DB-B805-65A568C6C63C}"/>
    <cellStyle name="Comma 4 6 4 2" xfId="21202" xr:uid="{C8D7BEED-3D7A-4C91-B5DB-662014CF03D0}"/>
    <cellStyle name="Comma 4 6 5" xfId="10935" xr:uid="{4B489432-9004-4D5C-971C-2F3066B138A7}"/>
    <cellStyle name="Comma 4 6 5 2" xfId="26345" xr:uid="{2D2E16EF-1BC8-4E55-9E84-2565E6BF6CC1}"/>
    <cellStyle name="Comma 4 6 6" xfId="16076" xr:uid="{D538045C-7750-476E-B2DB-094025DE4AD4}"/>
    <cellStyle name="Comma 4 7" xfId="1286" xr:uid="{CB7E0246-C150-4A18-A964-CAD832C63399}"/>
    <cellStyle name="Comma 4 7 2" xfId="3854" xr:uid="{C1668661-AA01-44F1-AEA1-D48A0D478EE0}"/>
    <cellStyle name="Comma 4 7 2 2" xfId="8980" xr:uid="{1F6B79ED-23F4-48E6-9AB4-4AD3BCD74C5A}"/>
    <cellStyle name="Comma 4 7 2 2 2" xfId="24390" xr:uid="{F6DFBD16-826E-46F5-9411-8ED2921B64BA}"/>
    <cellStyle name="Comma 4 7 2 3" xfId="14123" xr:uid="{29DEB310-1EC4-41F5-B22A-774031C36126}"/>
    <cellStyle name="Comma 4 7 2 3 2" xfId="29533" xr:uid="{C8504F17-17F7-44E7-9B74-7816DAF53EB5}"/>
    <cellStyle name="Comma 4 7 2 4" xfId="19264" xr:uid="{616284F8-20F9-438F-BCDF-E2CCEEFF4103}"/>
    <cellStyle name="Comma 4 7 3" xfId="6432" xr:uid="{47CCD9CF-5935-4397-BA13-C797DF1B5E5A}"/>
    <cellStyle name="Comma 4 7 3 2" xfId="21842" xr:uid="{46343E77-3A05-42A7-939F-4F68113D90D0}"/>
    <cellStyle name="Comma 4 7 4" xfId="11575" xr:uid="{E8C36ADD-14BD-4063-8975-DCAE88976B47}"/>
    <cellStyle name="Comma 4 7 4 2" xfId="26985" xr:uid="{3D63CCA7-25B0-47DB-9570-784078BDEF6E}"/>
    <cellStyle name="Comma 4 7 5" xfId="16716" xr:uid="{4EDA5C07-DFA7-4E95-9CA1-C94ECCD9A07B}"/>
    <cellStyle name="Comma 4 8" xfId="2556" xr:uid="{D42EC4F0-70F2-4452-AEC0-7D1D2EDA1D27}"/>
    <cellStyle name="Comma 4 8 2" xfId="5123" xr:uid="{4355C6B8-701D-4544-AF8D-62BB3AEC4E02}"/>
    <cellStyle name="Comma 4 8 2 2" xfId="10249" xr:uid="{AC4955FD-BBA2-4A0A-86C7-863A095E7181}"/>
    <cellStyle name="Comma 4 8 2 2 2" xfId="25659" xr:uid="{971E3993-5BCB-43A3-8653-BF1219A54782}"/>
    <cellStyle name="Comma 4 8 2 3" xfId="15392" xr:uid="{4275CF9D-E6FD-4ECF-9350-FBA611910C86}"/>
    <cellStyle name="Comma 4 8 2 3 2" xfId="30802" xr:uid="{3A85922E-4E5A-4A37-9085-D1E1D3A803AD}"/>
    <cellStyle name="Comma 4 8 2 4" xfId="20533" xr:uid="{02905324-C3DF-4A20-B813-38D9559AA681}"/>
    <cellStyle name="Comma 4 8 3" xfId="7701" xr:uid="{AB9AAA9D-DBE3-4BE6-9984-121955F1733D}"/>
    <cellStyle name="Comma 4 8 3 2" xfId="23111" xr:uid="{8F1A949A-4563-4470-B4FE-66555C4735E9}"/>
    <cellStyle name="Comma 4 8 4" xfId="12844" xr:uid="{7983F873-00E6-485D-8A50-7A8A886B7FCF}"/>
    <cellStyle name="Comma 4 8 4 2" xfId="28254" xr:uid="{82878F5B-4E22-41E3-B9B2-BE5019D73687}"/>
    <cellStyle name="Comma 4 8 5" xfId="17985" xr:uid="{00AB6441-0533-4022-B6DF-BE965A7332CB}"/>
    <cellStyle name="Comma 4 9" xfId="2604" xr:uid="{7B449BD6-A899-48C7-BD39-5CBF2DE0CF3F}"/>
    <cellStyle name="Comma 4 9 2" xfId="7730" xr:uid="{919F8EAC-6F18-4C13-9BBA-3E3F1A7499FF}"/>
    <cellStyle name="Comma 4 9 2 2" xfId="23140" xr:uid="{FA5684DD-D370-4C86-B43E-50483D121147}"/>
    <cellStyle name="Comma 4 9 3" xfId="12873" xr:uid="{0EB8CC72-3FF4-4490-99DF-B2001ED732ED}"/>
    <cellStyle name="Comma 4 9 3 2" xfId="28283" xr:uid="{E71B0CAD-DC95-4EF1-8D4C-382EE90AE5FE}"/>
    <cellStyle name="Comma 4 9 4" xfId="18014" xr:uid="{A4FF399F-7688-4E11-90CF-56B10EFD6C84}"/>
    <cellStyle name="Comma 40" xfId="49" xr:uid="{CD055125-697C-4484-904E-C5B6555AC713}"/>
    <cellStyle name="Comma 40 10" xfId="15491" xr:uid="{B2142460-E355-4833-AD53-211A7D1D1A4B}"/>
    <cellStyle name="Comma 40 2" xfId="128" xr:uid="{470F4A09-55A6-4398-80C8-A8D9BE8FF409}"/>
    <cellStyle name="Comma 40 2 2" xfId="271" xr:uid="{D6606F75-B928-433F-B8B2-4F07D7B65DE2}"/>
    <cellStyle name="Comma 40 2 2 2" xfId="567" xr:uid="{7855147F-6C26-406C-9215-82574A6985A7}"/>
    <cellStyle name="Comma 40 2 2 2 2" xfId="1179" xr:uid="{D62371D1-720B-415A-B6C7-FDF320CC58A1}"/>
    <cellStyle name="Comma 40 2 2 2 2 2" xfId="2431" xr:uid="{10D79506-8BF8-4223-9FF3-DEF8115316FC}"/>
    <cellStyle name="Comma 40 2 2 2 2 2 2" xfId="4999" xr:uid="{DB4EF636-EB35-47F9-A006-297D9894C36D}"/>
    <cellStyle name="Comma 40 2 2 2 2 2 2 2" xfId="10125" xr:uid="{7F248F06-8F98-47ED-8636-5ACE207207AA}"/>
    <cellStyle name="Comma 40 2 2 2 2 2 2 2 2" xfId="25535" xr:uid="{A325335E-2ECD-4690-9C56-72A30847C8C8}"/>
    <cellStyle name="Comma 40 2 2 2 2 2 2 3" xfId="15268" xr:uid="{8424D48F-491D-47CE-8450-F2253932C9B4}"/>
    <cellStyle name="Comma 40 2 2 2 2 2 2 3 2" xfId="30678" xr:uid="{CA9340EE-508F-4CB9-886F-9DDFC4B9B48B}"/>
    <cellStyle name="Comma 40 2 2 2 2 2 2 4" xfId="20409" xr:uid="{0D79D3F4-12AC-40B6-869E-81879ABACF5E}"/>
    <cellStyle name="Comma 40 2 2 2 2 2 3" xfId="7577" xr:uid="{4B0BA957-91E0-4E6E-BE90-88D1077D1C50}"/>
    <cellStyle name="Comma 40 2 2 2 2 2 3 2" xfId="22987" xr:uid="{10342A06-4C2E-4835-8F7E-5A6F81036A5F}"/>
    <cellStyle name="Comma 40 2 2 2 2 2 4" xfId="12720" xr:uid="{AEE7213A-BA5B-4AE4-A291-94C052736FAA}"/>
    <cellStyle name="Comma 40 2 2 2 2 2 4 2" xfId="28130" xr:uid="{00BC9558-6BCF-4F04-8047-14BA9D635E0C}"/>
    <cellStyle name="Comma 40 2 2 2 2 2 5" xfId="17861" xr:uid="{7ABE5645-4A6E-4044-B3F3-AB23C92CFB23}"/>
    <cellStyle name="Comma 40 2 2 2 2 3" xfId="3748" xr:uid="{8FD66619-5572-47CE-BFF0-37A5246CED4F}"/>
    <cellStyle name="Comma 40 2 2 2 2 3 2" xfId="8874" xr:uid="{CC42401E-B08F-4F44-A3A0-1356DB5F06BD}"/>
    <cellStyle name="Comma 40 2 2 2 2 3 2 2" xfId="24284" xr:uid="{FCCB56F6-0096-44EE-AA0D-1001789947D9}"/>
    <cellStyle name="Comma 40 2 2 2 2 3 3" xfId="14017" xr:uid="{D809A9E2-B2AE-407B-B387-AC056BC0B8FC}"/>
    <cellStyle name="Comma 40 2 2 2 2 3 3 2" xfId="29427" xr:uid="{BDC4F42D-C4E9-4A26-9B4F-1DABFFA2579C}"/>
    <cellStyle name="Comma 40 2 2 2 2 3 4" xfId="19158" xr:uid="{16A6C765-0EFD-4986-AD37-3A94A3F4D4A5}"/>
    <cellStyle name="Comma 40 2 2 2 2 4" xfId="6326" xr:uid="{FAF6C2CC-00AF-47FF-9E19-264D5C210726}"/>
    <cellStyle name="Comma 40 2 2 2 2 4 2" xfId="21736" xr:uid="{FAA3C828-7FE2-49C0-AFBF-1ADFBADAEA70}"/>
    <cellStyle name="Comma 40 2 2 2 2 5" xfId="11469" xr:uid="{94732EF9-6576-480E-9746-5C2E3F7E0369}"/>
    <cellStyle name="Comma 40 2 2 2 2 5 2" xfId="26879" xr:uid="{33C025B1-EFE8-41DD-9023-745C7B2DB1A7}"/>
    <cellStyle name="Comma 40 2 2 2 2 6" xfId="16610" xr:uid="{1509ED43-895B-448C-9C30-BFD6E977EC2B}"/>
    <cellStyle name="Comma 40 2 2 2 3" xfId="1820" xr:uid="{8E29F029-91BE-4A5C-AE36-7718C0B5C3BF}"/>
    <cellStyle name="Comma 40 2 2 2 3 2" xfId="4388" xr:uid="{5301AEAC-0E39-4C1C-A9FB-49734DCB43A9}"/>
    <cellStyle name="Comma 40 2 2 2 3 2 2" xfId="9514" xr:uid="{7F73A038-5122-4115-9EA1-37F8333AF4A4}"/>
    <cellStyle name="Comma 40 2 2 2 3 2 2 2" xfId="24924" xr:uid="{4B23DF80-D5E8-456F-B157-C3EA7EEEB0F9}"/>
    <cellStyle name="Comma 40 2 2 2 3 2 3" xfId="14657" xr:uid="{DFBAD737-4810-43C1-86A8-102D49ED1BA1}"/>
    <cellStyle name="Comma 40 2 2 2 3 2 3 2" xfId="30067" xr:uid="{7FE009B5-42B7-4134-8BA9-69A3E9A9CB05}"/>
    <cellStyle name="Comma 40 2 2 2 3 2 4" xfId="19798" xr:uid="{2812671B-3171-4CC2-A2DE-B2AF0B45DC05}"/>
    <cellStyle name="Comma 40 2 2 2 3 3" xfId="6966" xr:uid="{57BACBC4-1E6B-48A2-9A87-E7816CA07FDC}"/>
    <cellStyle name="Comma 40 2 2 2 3 3 2" xfId="22376" xr:uid="{DD99158D-E93C-4735-B031-06ED5D5C64ED}"/>
    <cellStyle name="Comma 40 2 2 2 3 4" xfId="12109" xr:uid="{B721BAD8-4E27-49C2-BA47-16F95E459E91}"/>
    <cellStyle name="Comma 40 2 2 2 3 4 2" xfId="27519" xr:uid="{4067D6E9-F143-42D5-8A85-9EBD6B2A4FDA}"/>
    <cellStyle name="Comma 40 2 2 2 3 5" xfId="17250" xr:uid="{0B40E089-188D-43DA-B07B-DDD952771785}"/>
    <cellStyle name="Comma 40 2 2 2 4" xfId="3137" xr:uid="{D3613AA7-EC21-417E-8EE2-2BFAA18F2839}"/>
    <cellStyle name="Comma 40 2 2 2 4 2" xfId="8263" xr:uid="{285AB62D-95EB-4B14-9B36-B1C9222AABF2}"/>
    <cellStyle name="Comma 40 2 2 2 4 2 2" xfId="23673" xr:uid="{7ECB5C54-8FE2-4535-8894-D5021C065127}"/>
    <cellStyle name="Comma 40 2 2 2 4 3" xfId="13406" xr:uid="{F36E9D7E-9039-4D14-B673-3034AAF5DD53}"/>
    <cellStyle name="Comma 40 2 2 2 4 3 2" xfId="28816" xr:uid="{DC8C4D85-81EC-4E20-A666-D37257A750A3}"/>
    <cellStyle name="Comma 40 2 2 2 4 4" xfId="18547" xr:uid="{F23C517F-E8DF-4012-8231-B4B43C14CA14}"/>
    <cellStyle name="Comma 40 2 2 2 5" xfId="5715" xr:uid="{3762B7B1-FFD5-470D-ACA1-C4ADF09EC217}"/>
    <cellStyle name="Comma 40 2 2 2 5 2" xfId="21125" xr:uid="{B462FAEA-EC7B-466E-B7DF-A6A3F0698C08}"/>
    <cellStyle name="Comma 40 2 2 2 6" xfId="10858" xr:uid="{BB4D19E6-D3D6-43A7-91CA-CB818D82ADFA}"/>
    <cellStyle name="Comma 40 2 2 2 6 2" xfId="26268" xr:uid="{4283AF37-3E36-405C-ACE5-C58E6BDDAF77}"/>
    <cellStyle name="Comma 40 2 2 2 7" xfId="15999" xr:uid="{FD2B05B2-66E5-4EDE-90E6-CC7EB53114BD}"/>
    <cellStyle name="Comma 40 2 2 3" xfId="884" xr:uid="{A6E409FA-DCAB-490F-BB82-DCF8D2BCCE4C}"/>
    <cellStyle name="Comma 40 2 2 3 2" xfId="2136" xr:uid="{A5505BE3-4939-40D1-A993-F8497D3FABA0}"/>
    <cellStyle name="Comma 40 2 2 3 2 2" xfId="4704" xr:uid="{ACA0DE0D-3F79-473E-80CE-3A29C29D0261}"/>
    <cellStyle name="Comma 40 2 2 3 2 2 2" xfId="9830" xr:uid="{25F2ECBB-435B-4A9C-B76C-6CE25727499D}"/>
    <cellStyle name="Comma 40 2 2 3 2 2 2 2" xfId="25240" xr:uid="{BCCEA3F2-CF0E-4895-9722-43729DC5AE4D}"/>
    <cellStyle name="Comma 40 2 2 3 2 2 3" xfId="14973" xr:uid="{5C8148AF-D5F3-490E-A948-A23C0375339A}"/>
    <cellStyle name="Comma 40 2 2 3 2 2 3 2" xfId="30383" xr:uid="{95E9D525-E68A-4918-8177-DABCFECB3149}"/>
    <cellStyle name="Comma 40 2 2 3 2 2 4" xfId="20114" xr:uid="{4C23B1CB-E1DF-494F-B534-E96ED80FD706}"/>
    <cellStyle name="Comma 40 2 2 3 2 3" xfId="7282" xr:uid="{58BA6CFD-F84A-4D8D-AF6D-969ED7144A51}"/>
    <cellStyle name="Comma 40 2 2 3 2 3 2" xfId="22692" xr:uid="{F0BC85F6-7389-4408-BEBC-9087C5D5451F}"/>
    <cellStyle name="Comma 40 2 2 3 2 4" xfId="12425" xr:uid="{7C76B986-6C25-4387-8FC1-154E4DA50FA0}"/>
    <cellStyle name="Comma 40 2 2 3 2 4 2" xfId="27835" xr:uid="{50F0F1D2-BC82-4BAB-8B37-C446B176DDD7}"/>
    <cellStyle name="Comma 40 2 2 3 2 5" xfId="17566" xr:uid="{1E5B7BF3-D604-47DE-A73A-7CC7D076BC15}"/>
    <cellStyle name="Comma 40 2 2 3 3" xfId="3453" xr:uid="{A3CD5004-8EF4-4605-B65D-54E381B401A0}"/>
    <cellStyle name="Comma 40 2 2 3 3 2" xfId="8579" xr:uid="{D0305CD3-E1C9-4C61-9A7E-852CA1BC6091}"/>
    <cellStyle name="Comma 40 2 2 3 3 2 2" xfId="23989" xr:uid="{8626A097-71DB-47BF-83BB-8D912D9A83C6}"/>
    <cellStyle name="Comma 40 2 2 3 3 3" xfId="13722" xr:uid="{78A6C3CD-4C07-4912-9D91-489400AADFFB}"/>
    <cellStyle name="Comma 40 2 2 3 3 3 2" xfId="29132" xr:uid="{8D4F901E-2659-4AD8-B57E-6EB822A9EE66}"/>
    <cellStyle name="Comma 40 2 2 3 3 4" xfId="18863" xr:uid="{D520DD5F-E7E3-40C1-8948-83C5002C26AB}"/>
    <cellStyle name="Comma 40 2 2 3 4" xfId="6031" xr:uid="{E9D0D815-D9C6-4C02-9016-E8F8AED3FD4C}"/>
    <cellStyle name="Comma 40 2 2 3 4 2" xfId="21441" xr:uid="{4B2FA177-4797-407E-A094-6EFF8010FCB8}"/>
    <cellStyle name="Comma 40 2 2 3 5" xfId="11174" xr:uid="{C0DC16EE-51CE-4E84-8B3C-D9A385A7C588}"/>
    <cellStyle name="Comma 40 2 2 3 5 2" xfId="26584" xr:uid="{D6F3E899-D5EB-41CC-9F4C-928E288E1D90}"/>
    <cellStyle name="Comma 40 2 2 3 6" xfId="16315" xr:uid="{1EAB771F-804B-4CEC-863B-B45EDCC8694B}"/>
    <cellStyle name="Comma 40 2 2 4" xfId="1525" xr:uid="{6C4BBF48-726A-403D-A649-80485C2B8BB7}"/>
    <cellStyle name="Comma 40 2 2 4 2" xfId="4093" xr:uid="{E2A5A4B4-721F-4EEE-A629-BD98CCCF5803}"/>
    <cellStyle name="Comma 40 2 2 4 2 2" xfId="9219" xr:uid="{61F7B0BF-39D4-49F6-ACA0-1E35CBB58F32}"/>
    <cellStyle name="Comma 40 2 2 4 2 2 2" xfId="24629" xr:uid="{584BD286-486F-4B6F-882B-D01DE749569A}"/>
    <cellStyle name="Comma 40 2 2 4 2 3" xfId="14362" xr:uid="{A5ACFD17-20E4-4318-867E-B860655331E0}"/>
    <cellStyle name="Comma 40 2 2 4 2 3 2" xfId="29772" xr:uid="{558E8942-739E-4239-B0FF-9E379D5B446B}"/>
    <cellStyle name="Comma 40 2 2 4 2 4" xfId="19503" xr:uid="{F4354E6E-AE88-471A-843B-E112A3530F66}"/>
    <cellStyle name="Comma 40 2 2 4 3" xfId="6671" xr:uid="{C9820C77-8593-4460-999C-67902DC75D6D}"/>
    <cellStyle name="Comma 40 2 2 4 3 2" xfId="22081" xr:uid="{92D9698C-652F-4C1E-B5A9-58BB7CF00995}"/>
    <cellStyle name="Comma 40 2 2 4 4" xfId="11814" xr:uid="{F573DD1C-D57E-4655-8288-7AC193B38EEA}"/>
    <cellStyle name="Comma 40 2 2 4 4 2" xfId="27224" xr:uid="{DD7FBB28-290B-4731-85BD-DC728B34D487}"/>
    <cellStyle name="Comma 40 2 2 4 5" xfId="16955" xr:uid="{BCF24F6D-1353-40B1-8354-C5084AA6DE0A}"/>
    <cellStyle name="Comma 40 2 2 5" xfId="2842" xr:uid="{42731ED1-2B8A-4C00-809B-A388BB143E17}"/>
    <cellStyle name="Comma 40 2 2 5 2" xfId="7968" xr:uid="{4026A13A-EBBF-4045-BD7F-D9ACD375B3FD}"/>
    <cellStyle name="Comma 40 2 2 5 2 2" xfId="23378" xr:uid="{806A6938-9A63-4AF2-919A-963B9004D62B}"/>
    <cellStyle name="Comma 40 2 2 5 3" xfId="13111" xr:uid="{DFA14BE7-CDED-4520-96D3-89599F0570E0}"/>
    <cellStyle name="Comma 40 2 2 5 3 2" xfId="28521" xr:uid="{E5028CDC-8336-4FAB-9344-D25BC9170C3E}"/>
    <cellStyle name="Comma 40 2 2 5 4" xfId="18252" xr:uid="{016D722D-4A7A-4B47-9BBE-A21B1B1E7DF7}"/>
    <cellStyle name="Comma 40 2 2 6" xfId="5420" xr:uid="{88A032E3-B883-4B25-B4C3-57E1C60B3CD3}"/>
    <cellStyle name="Comma 40 2 2 6 2" xfId="20830" xr:uid="{01E43653-96EB-4095-AB36-CF4517A806A4}"/>
    <cellStyle name="Comma 40 2 2 7" xfId="10563" xr:uid="{DA43D501-E8BB-46A2-88D4-221DA6837E35}"/>
    <cellStyle name="Comma 40 2 2 7 2" xfId="25973" xr:uid="{8D9ACC89-A9D2-466C-BC5F-946E7C966772}"/>
    <cellStyle name="Comma 40 2 2 8" xfId="15704" xr:uid="{21FFA04B-BB2D-46B4-856D-32D30FD342A7}"/>
    <cellStyle name="Comma 40 2 3" xfId="425" xr:uid="{882C30F7-BF25-4409-A3D3-37912EAECA9D}"/>
    <cellStyle name="Comma 40 2 3 2" xfId="1037" xr:uid="{1854C98A-8CAF-4CC4-90CF-2A06516EF0C4}"/>
    <cellStyle name="Comma 40 2 3 2 2" xfId="2289" xr:uid="{00C06CB0-6A9E-4FD6-A6A9-F22276F3A70B}"/>
    <cellStyle name="Comma 40 2 3 2 2 2" xfId="4857" xr:uid="{C24DF243-7702-4C48-B137-A447832E3483}"/>
    <cellStyle name="Comma 40 2 3 2 2 2 2" xfId="9983" xr:uid="{D51856A8-428E-4913-9448-824BFF7B4161}"/>
    <cellStyle name="Comma 40 2 3 2 2 2 2 2" xfId="25393" xr:uid="{73A61011-A6E8-4D0D-81F5-98B7698A7EFF}"/>
    <cellStyle name="Comma 40 2 3 2 2 2 3" xfId="15126" xr:uid="{7C75E61E-DDCF-481F-8A67-4F6A6CA76882}"/>
    <cellStyle name="Comma 40 2 3 2 2 2 3 2" xfId="30536" xr:uid="{106BC82E-63BE-4929-907E-4C6A16B45753}"/>
    <cellStyle name="Comma 40 2 3 2 2 2 4" xfId="20267" xr:uid="{6CDC70A5-783D-48D4-A392-999E6B7FF919}"/>
    <cellStyle name="Comma 40 2 3 2 2 3" xfId="7435" xr:uid="{C8E77039-DBE5-4950-BA31-413C6E6B281B}"/>
    <cellStyle name="Comma 40 2 3 2 2 3 2" xfId="22845" xr:uid="{73082E57-2DE3-46AC-AA5A-BB69ACB6E303}"/>
    <cellStyle name="Comma 40 2 3 2 2 4" xfId="12578" xr:uid="{F3AD1847-6EAD-44DA-BF49-2D1EAE4AD0B4}"/>
    <cellStyle name="Comma 40 2 3 2 2 4 2" xfId="27988" xr:uid="{D7A97335-5FDF-41D4-A7D9-83EEAD953354}"/>
    <cellStyle name="Comma 40 2 3 2 2 5" xfId="17719" xr:uid="{98463006-F90D-4461-BB52-E1A22FDA5A60}"/>
    <cellStyle name="Comma 40 2 3 2 3" xfId="3606" xr:uid="{3F83DAC3-BFA3-4BC2-BEBB-875DA5F521E3}"/>
    <cellStyle name="Comma 40 2 3 2 3 2" xfId="8732" xr:uid="{56B77C82-234B-4799-AF16-19302FF6685C}"/>
    <cellStyle name="Comma 40 2 3 2 3 2 2" xfId="24142" xr:uid="{7D919C4C-19C2-4643-AB5D-A320778AE96D}"/>
    <cellStyle name="Comma 40 2 3 2 3 3" xfId="13875" xr:uid="{B97D1855-8E1D-4433-BE83-4008C6D79AD0}"/>
    <cellStyle name="Comma 40 2 3 2 3 3 2" xfId="29285" xr:uid="{9C4D28E1-BD42-4DD4-A55D-2EED7718F3F8}"/>
    <cellStyle name="Comma 40 2 3 2 3 4" xfId="19016" xr:uid="{5A3FF0F3-70FC-4590-B1A6-615C6C618BEC}"/>
    <cellStyle name="Comma 40 2 3 2 4" xfId="6184" xr:uid="{B86F8389-EB6B-4296-8F77-2F8F1063E6B1}"/>
    <cellStyle name="Comma 40 2 3 2 4 2" xfId="21594" xr:uid="{0E3471D7-F576-44D9-A0C7-EDD71B142911}"/>
    <cellStyle name="Comma 40 2 3 2 5" xfId="11327" xr:uid="{23E741BC-112A-4C8D-873D-7EA3D06E7D4B}"/>
    <cellStyle name="Comma 40 2 3 2 5 2" xfId="26737" xr:uid="{AED272EC-7805-4677-B3F1-92B66C442E41}"/>
    <cellStyle name="Comma 40 2 3 2 6" xfId="16468" xr:uid="{57A22C96-A813-4E77-BE3B-22EDDB4957CC}"/>
    <cellStyle name="Comma 40 2 3 3" xfId="1678" xr:uid="{3D3DEFEF-D103-4B3F-8848-FDEE1471A8DF}"/>
    <cellStyle name="Comma 40 2 3 3 2" xfId="4246" xr:uid="{A2C95A2E-A410-4752-8F7D-C49E5FF691BE}"/>
    <cellStyle name="Comma 40 2 3 3 2 2" xfId="9372" xr:uid="{C1748533-2096-424F-8B2C-017F90A17A85}"/>
    <cellStyle name="Comma 40 2 3 3 2 2 2" xfId="24782" xr:uid="{E66973E0-90E7-4AE1-BCAB-58A1858B5238}"/>
    <cellStyle name="Comma 40 2 3 3 2 3" xfId="14515" xr:uid="{BBFEECD2-3F7B-4E9A-ADD7-B0D85E0063B3}"/>
    <cellStyle name="Comma 40 2 3 3 2 3 2" xfId="29925" xr:uid="{97B61EB7-412C-4895-835E-A4E6830C8A66}"/>
    <cellStyle name="Comma 40 2 3 3 2 4" xfId="19656" xr:uid="{DCDB39F7-3444-497A-B758-1ADB3600DD62}"/>
    <cellStyle name="Comma 40 2 3 3 3" xfId="6824" xr:uid="{639AF53A-6625-4F07-A76D-7143852D27F9}"/>
    <cellStyle name="Comma 40 2 3 3 3 2" xfId="22234" xr:uid="{F24C16B0-7850-4805-93CD-A3F58329D5A9}"/>
    <cellStyle name="Comma 40 2 3 3 4" xfId="11967" xr:uid="{0A508942-1442-4605-AB09-C35A56A30E10}"/>
    <cellStyle name="Comma 40 2 3 3 4 2" xfId="27377" xr:uid="{D6F82062-3E28-4966-9F3A-9D7296EA13CA}"/>
    <cellStyle name="Comma 40 2 3 3 5" xfId="17108" xr:uid="{D48A6C76-BCAB-4BB6-97CC-F2A484CF3D58}"/>
    <cellStyle name="Comma 40 2 3 4" xfId="2995" xr:uid="{050C5F10-5204-4E85-873D-5EC053D28070}"/>
    <cellStyle name="Comma 40 2 3 4 2" xfId="8121" xr:uid="{F182C8F8-4AA4-46EE-B9BE-C5151FED2994}"/>
    <cellStyle name="Comma 40 2 3 4 2 2" xfId="23531" xr:uid="{CA82D6C1-9AD1-4687-8961-05D3C3E57EB2}"/>
    <cellStyle name="Comma 40 2 3 4 3" xfId="13264" xr:uid="{404F8A58-2A4E-4A86-B1FC-065782D36C40}"/>
    <cellStyle name="Comma 40 2 3 4 3 2" xfId="28674" xr:uid="{6B86F153-BFDA-4A41-8E6E-DA4BAA7E37AF}"/>
    <cellStyle name="Comma 40 2 3 4 4" xfId="18405" xr:uid="{6A98A6E8-0F09-4F22-84A6-AB42E6A2AD4C}"/>
    <cellStyle name="Comma 40 2 3 5" xfId="5573" xr:uid="{9F4A8CEE-6C61-4837-9416-D80647D55EA3}"/>
    <cellStyle name="Comma 40 2 3 5 2" xfId="20983" xr:uid="{B7B44248-6671-4372-8E29-229EF5676CA3}"/>
    <cellStyle name="Comma 40 2 3 6" xfId="10716" xr:uid="{B573B896-E858-4B73-B2FC-1E283BD441E9}"/>
    <cellStyle name="Comma 40 2 3 6 2" xfId="26126" xr:uid="{EDBC0272-CA5D-4ED5-9040-892978F67E90}"/>
    <cellStyle name="Comma 40 2 3 7" xfId="15857" xr:uid="{2844F014-2F2D-4A4E-B66D-4189623E34BA}"/>
    <cellStyle name="Comma 40 2 4" xfId="742" xr:uid="{374A2227-4B3E-4BAE-AD1D-3FC6BFB71B06}"/>
    <cellStyle name="Comma 40 2 4 2" xfId="1994" xr:uid="{4BEBA99F-677B-457C-8172-B20D9E16C336}"/>
    <cellStyle name="Comma 40 2 4 2 2" xfId="4562" xr:uid="{6490F01B-F4A2-4CA4-80C7-2D9C406EE833}"/>
    <cellStyle name="Comma 40 2 4 2 2 2" xfId="9688" xr:uid="{019C9380-A263-42BC-B279-6EDA9C6FAE47}"/>
    <cellStyle name="Comma 40 2 4 2 2 2 2" xfId="25098" xr:uid="{46563C41-78B9-4988-9502-8A4676D2C105}"/>
    <cellStyle name="Comma 40 2 4 2 2 3" xfId="14831" xr:uid="{F296280E-9DF0-4A6A-96EE-D8C4AF67724C}"/>
    <cellStyle name="Comma 40 2 4 2 2 3 2" xfId="30241" xr:uid="{AB5DEC71-5BF3-496C-981A-EC3059E96AB4}"/>
    <cellStyle name="Comma 40 2 4 2 2 4" xfId="19972" xr:uid="{15F23E39-DF7D-4F4F-8557-F3F8782F4848}"/>
    <cellStyle name="Comma 40 2 4 2 3" xfId="7140" xr:uid="{7830AFC9-D25E-4387-A310-C55A78B83791}"/>
    <cellStyle name="Comma 40 2 4 2 3 2" xfId="22550" xr:uid="{F5096365-00A9-491F-9A69-C0538637E93C}"/>
    <cellStyle name="Comma 40 2 4 2 4" xfId="12283" xr:uid="{D1FD2A8D-45CB-426E-A81F-3EC0EA249431}"/>
    <cellStyle name="Comma 40 2 4 2 4 2" xfId="27693" xr:uid="{683A1990-8CED-4153-9AB0-BDF211BA4DC5}"/>
    <cellStyle name="Comma 40 2 4 2 5" xfId="17424" xr:uid="{B12CF820-F7AC-4533-BC39-885730D92AE4}"/>
    <cellStyle name="Comma 40 2 4 3" xfId="3311" xr:uid="{4C007C96-21C1-45B8-9328-6E0C93BB4F62}"/>
    <cellStyle name="Comma 40 2 4 3 2" xfId="8437" xr:uid="{B5A8AF13-3B34-4A0A-A39D-5051D1E27B33}"/>
    <cellStyle name="Comma 40 2 4 3 2 2" xfId="23847" xr:uid="{38F98072-210A-46DC-883A-3CBEB5F99453}"/>
    <cellStyle name="Comma 40 2 4 3 3" xfId="13580" xr:uid="{ABB0B259-9D6D-46F1-9035-DDBD93BA74E0}"/>
    <cellStyle name="Comma 40 2 4 3 3 2" xfId="28990" xr:uid="{2D45B0A2-AA47-47CB-8804-7E4B2F1BB3EA}"/>
    <cellStyle name="Comma 40 2 4 3 4" xfId="18721" xr:uid="{B733BC71-C665-4093-A05F-779B2F7719A6}"/>
    <cellStyle name="Comma 40 2 4 4" xfId="5889" xr:uid="{37D03E91-5775-4F19-94C2-2CEA93CB4D13}"/>
    <cellStyle name="Comma 40 2 4 4 2" xfId="21299" xr:uid="{23D2F33A-AE39-4188-BD0E-DDF0D4ED4258}"/>
    <cellStyle name="Comma 40 2 4 5" xfId="11032" xr:uid="{B0B86F9E-9D6C-4C1B-802C-C1492C65AF10}"/>
    <cellStyle name="Comma 40 2 4 5 2" xfId="26442" xr:uid="{7D8439B7-3B75-4CC4-AF55-2A7557C3EFDB}"/>
    <cellStyle name="Comma 40 2 4 6" xfId="16173" xr:uid="{BFA4302E-B271-4F3C-AE55-906BFEFD3920}"/>
    <cellStyle name="Comma 40 2 5" xfId="1383" xr:uid="{A82BF26D-8408-4653-A785-D151C00F063C}"/>
    <cellStyle name="Comma 40 2 5 2" xfId="3951" xr:uid="{67CA7807-2CAA-48AB-8A83-0EDC0504B4BF}"/>
    <cellStyle name="Comma 40 2 5 2 2" xfId="9077" xr:uid="{A95010E6-3F0A-42DF-B79D-CA153C48B866}"/>
    <cellStyle name="Comma 40 2 5 2 2 2" xfId="24487" xr:uid="{C61A793B-DEA8-4EE0-AC94-12CC9052256B}"/>
    <cellStyle name="Comma 40 2 5 2 3" xfId="14220" xr:uid="{01CE96E3-F26E-4736-B957-2C43AF2A94A4}"/>
    <cellStyle name="Comma 40 2 5 2 3 2" xfId="29630" xr:uid="{DA73C393-539C-456F-8924-0622DE851626}"/>
    <cellStyle name="Comma 40 2 5 2 4" xfId="19361" xr:uid="{341D5DF6-40E1-4049-ABB2-0969E34670CE}"/>
    <cellStyle name="Comma 40 2 5 3" xfId="6529" xr:uid="{5571670B-C3EE-4DB6-B4ED-FCF5CCEFFDA4}"/>
    <cellStyle name="Comma 40 2 5 3 2" xfId="21939" xr:uid="{AEBA7B23-CC3F-4D6C-BFFD-A4B7A56DBF53}"/>
    <cellStyle name="Comma 40 2 5 4" xfId="11672" xr:uid="{5161AAC3-BA01-49FF-B4CE-7A7349743732}"/>
    <cellStyle name="Comma 40 2 5 4 2" xfId="27082" xr:uid="{FCB54D2E-DFA4-457F-A7ED-B38BC9269045}"/>
    <cellStyle name="Comma 40 2 5 5" xfId="16813" xr:uid="{CE8E090A-0216-4ED6-81F1-FEC430B8E368}"/>
    <cellStyle name="Comma 40 2 6" xfId="2700" xr:uid="{EC087224-A58C-41A5-B57F-4318F35286CD}"/>
    <cellStyle name="Comma 40 2 6 2" xfId="7826" xr:uid="{68C38B1D-72B4-4653-BF9B-F563BA239DFD}"/>
    <cellStyle name="Comma 40 2 6 2 2" xfId="23236" xr:uid="{30D9D2F6-9DCB-4396-880B-72CF9FC4D7D8}"/>
    <cellStyle name="Comma 40 2 6 3" xfId="12969" xr:uid="{711B9AE3-6585-467A-AB2E-B3D0CDCD6EE1}"/>
    <cellStyle name="Comma 40 2 6 3 2" xfId="28379" xr:uid="{4460E773-C41C-4F61-BBC2-DF221EDF3792}"/>
    <cellStyle name="Comma 40 2 6 4" xfId="18110" xr:uid="{932430D7-2131-4B67-85A5-E74282FEA19A}"/>
    <cellStyle name="Comma 40 2 7" xfId="5278" xr:uid="{90AB26B9-66F4-4AE4-A531-505797915D0B}"/>
    <cellStyle name="Comma 40 2 7 2" xfId="20688" xr:uid="{A7A6DFE5-1B78-4344-973B-0C5BD28B19B3}"/>
    <cellStyle name="Comma 40 2 8" xfId="10421" xr:uid="{E083F2F6-9CB3-4CB1-B004-C6CF59D6A21A}"/>
    <cellStyle name="Comma 40 2 8 2" xfId="25831" xr:uid="{A8FFB8DB-B079-489C-9C96-5367E332E479}"/>
    <cellStyle name="Comma 40 2 9" xfId="15562" xr:uid="{A775F7B0-1D6A-4B08-9E12-BA8E2E07D238}"/>
    <cellStyle name="Comma 40 3" xfId="198" xr:uid="{D3198979-3723-45FC-96A1-D640915262A2}"/>
    <cellStyle name="Comma 40 3 2" xfId="495" xr:uid="{4C8C3F87-F1A5-4770-ADDF-81F2C2F755DD}"/>
    <cellStyle name="Comma 40 3 2 2" xfId="1107" xr:uid="{35AD34A1-C238-41E7-94EA-CB80CCBD232E}"/>
    <cellStyle name="Comma 40 3 2 2 2" xfId="2359" xr:uid="{20F57F37-C11C-4CC1-9291-E54AC9A21C1A}"/>
    <cellStyle name="Comma 40 3 2 2 2 2" xfId="4927" xr:uid="{B2DE83FE-81D9-43F5-93A9-4D695DC332E2}"/>
    <cellStyle name="Comma 40 3 2 2 2 2 2" xfId="10053" xr:uid="{057CCB7B-94BE-4B01-B12F-598DA6DD2590}"/>
    <cellStyle name="Comma 40 3 2 2 2 2 2 2" xfId="25463" xr:uid="{B2A2413C-3C72-4690-92D0-9D1EB96110FA}"/>
    <cellStyle name="Comma 40 3 2 2 2 2 3" xfId="15196" xr:uid="{BC686BEE-F76E-4B0C-81E3-3860301BC90B}"/>
    <cellStyle name="Comma 40 3 2 2 2 2 3 2" xfId="30606" xr:uid="{6912E190-FFF9-4FBA-9756-76C7E50A8743}"/>
    <cellStyle name="Comma 40 3 2 2 2 2 4" xfId="20337" xr:uid="{A830220E-CD85-4C6E-87CC-7F2411263E38}"/>
    <cellStyle name="Comma 40 3 2 2 2 3" xfId="7505" xr:uid="{ACA7046E-F67D-4DCB-93FB-A4A3892618C7}"/>
    <cellStyle name="Comma 40 3 2 2 2 3 2" xfId="22915" xr:uid="{5581D262-538A-4B3F-B634-550DE79E9467}"/>
    <cellStyle name="Comma 40 3 2 2 2 4" xfId="12648" xr:uid="{635AEB1B-336F-4137-9264-2EF079DE8CF2}"/>
    <cellStyle name="Comma 40 3 2 2 2 4 2" xfId="28058" xr:uid="{DE46F7CC-7E5D-41D8-BF5C-81A3CE1D37AD}"/>
    <cellStyle name="Comma 40 3 2 2 2 5" xfId="17789" xr:uid="{EEE1841B-D03B-4467-92C9-E81D327EBF41}"/>
    <cellStyle name="Comma 40 3 2 2 3" xfId="3676" xr:uid="{FF7815BD-0008-4B6B-A91C-510DFE4D79F0}"/>
    <cellStyle name="Comma 40 3 2 2 3 2" xfId="8802" xr:uid="{07A6E3E3-B62B-47BE-A03E-9E8B8B16B4EE}"/>
    <cellStyle name="Comma 40 3 2 2 3 2 2" xfId="24212" xr:uid="{A6F44024-6BD1-4698-8D56-B91A4A2CCD7F}"/>
    <cellStyle name="Comma 40 3 2 2 3 3" xfId="13945" xr:uid="{03648581-9515-44A0-9959-9C44F099C02E}"/>
    <cellStyle name="Comma 40 3 2 2 3 3 2" xfId="29355" xr:uid="{52EDE81E-2036-4E06-825E-42B589A948EF}"/>
    <cellStyle name="Comma 40 3 2 2 3 4" xfId="19086" xr:uid="{B2F2A8F6-1B42-403E-8214-28C57E833FF4}"/>
    <cellStyle name="Comma 40 3 2 2 4" xfId="6254" xr:uid="{F1D94178-1FC1-42F1-A432-D35CA70CD307}"/>
    <cellStyle name="Comma 40 3 2 2 4 2" xfId="21664" xr:uid="{534F8C91-CC0D-4936-AA29-747612B56E7A}"/>
    <cellStyle name="Comma 40 3 2 2 5" xfId="11397" xr:uid="{6E48B2C7-254B-49DC-9431-4F9AA3456ABA}"/>
    <cellStyle name="Comma 40 3 2 2 5 2" xfId="26807" xr:uid="{25647633-CD93-4300-AD2B-204093E79009}"/>
    <cellStyle name="Comma 40 3 2 2 6" xfId="16538" xr:uid="{7264E6AC-0A60-40B2-BD62-A48B60DFD5C0}"/>
    <cellStyle name="Comma 40 3 2 3" xfId="1748" xr:uid="{D959261A-9C14-412C-A557-858D2E51FA15}"/>
    <cellStyle name="Comma 40 3 2 3 2" xfId="4316" xr:uid="{268B5B4B-BF0D-4357-BA6B-58CF791F70D9}"/>
    <cellStyle name="Comma 40 3 2 3 2 2" xfId="9442" xr:uid="{6770DA52-AEA5-4F43-A9FB-5F76A79F7C29}"/>
    <cellStyle name="Comma 40 3 2 3 2 2 2" xfId="24852" xr:uid="{D307A05F-A495-47CA-AAFF-2E38DDA943D8}"/>
    <cellStyle name="Comma 40 3 2 3 2 3" xfId="14585" xr:uid="{C77D24E3-AE9F-48AC-9D33-6DA9A5B490FA}"/>
    <cellStyle name="Comma 40 3 2 3 2 3 2" xfId="29995" xr:uid="{BA83A9D6-3677-4967-834F-FCC9D74861ED}"/>
    <cellStyle name="Comma 40 3 2 3 2 4" xfId="19726" xr:uid="{E3A3988C-5B31-4638-B1F9-4B791200A24A}"/>
    <cellStyle name="Comma 40 3 2 3 3" xfId="6894" xr:uid="{51C707F4-C9A8-46CC-A372-FD7E93FB0868}"/>
    <cellStyle name="Comma 40 3 2 3 3 2" xfId="22304" xr:uid="{520CCD28-1F7C-465F-AD80-A31E0BC1F9A0}"/>
    <cellStyle name="Comma 40 3 2 3 4" xfId="12037" xr:uid="{4DE169D3-73D6-419D-BCCB-6707D87E1BD0}"/>
    <cellStyle name="Comma 40 3 2 3 4 2" xfId="27447" xr:uid="{F6060F4D-145B-4B05-8CEB-092FCAC294D8}"/>
    <cellStyle name="Comma 40 3 2 3 5" xfId="17178" xr:uid="{E2CD120C-2889-47FC-B300-5B5101A3BF4C}"/>
    <cellStyle name="Comma 40 3 2 4" xfId="3065" xr:uid="{690A0C0B-B209-4CF1-8EAA-E63AD4962614}"/>
    <cellStyle name="Comma 40 3 2 4 2" xfId="8191" xr:uid="{A66AC0D6-CAC7-4499-BF6F-2E6990F308AD}"/>
    <cellStyle name="Comma 40 3 2 4 2 2" xfId="23601" xr:uid="{19B54E6C-4747-4F6C-B10C-5EB5B6378119}"/>
    <cellStyle name="Comma 40 3 2 4 3" xfId="13334" xr:uid="{AE158BF8-48A7-4B13-9D07-A90852E19FB0}"/>
    <cellStyle name="Comma 40 3 2 4 3 2" xfId="28744" xr:uid="{589F027E-15D8-44F0-9FFD-770D51D27373}"/>
    <cellStyle name="Comma 40 3 2 4 4" xfId="18475" xr:uid="{2EE01D39-66F7-4373-827B-F56933332B13}"/>
    <cellStyle name="Comma 40 3 2 5" xfId="5643" xr:uid="{FD8F9E45-D2A1-4D5B-9BF0-8FCA108B0C56}"/>
    <cellStyle name="Comma 40 3 2 5 2" xfId="21053" xr:uid="{C1AE9D34-AA1E-4E4E-AF44-E8AEFF3AAAE6}"/>
    <cellStyle name="Comma 40 3 2 6" xfId="10786" xr:uid="{68A0F6F2-4B70-48B5-BB9F-A948E093FFF4}"/>
    <cellStyle name="Comma 40 3 2 6 2" xfId="26196" xr:uid="{B0A55317-F24D-476B-A4CB-C24F4C4E5A64}"/>
    <cellStyle name="Comma 40 3 2 7" xfId="15927" xr:uid="{4869431E-F667-478A-93CE-B697525C3AB1}"/>
    <cellStyle name="Comma 40 3 3" xfId="812" xr:uid="{1C009A05-2A11-437B-9C2F-4C71D858A10C}"/>
    <cellStyle name="Comma 40 3 3 2" xfId="2064" xr:uid="{69BBA566-F2FD-4B2D-934F-2318708A6664}"/>
    <cellStyle name="Comma 40 3 3 2 2" xfId="4632" xr:uid="{948568D6-3CF8-424F-AAF8-F8D04C329679}"/>
    <cellStyle name="Comma 40 3 3 2 2 2" xfId="9758" xr:uid="{A207F5F7-40E4-411B-830B-007C9C06553A}"/>
    <cellStyle name="Comma 40 3 3 2 2 2 2" xfId="25168" xr:uid="{8D2C0278-20AB-450A-947E-B3782C570069}"/>
    <cellStyle name="Comma 40 3 3 2 2 3" xfId="14901" xr:uid="{1860A8E4-D6D6-4650-8ACC-16EF077D27A4}"/>
    <cellStyle name="Comma 40 3 3 2 2 3 2" xfId="30311" xr:uid="{CB5BBA78-547A-4F79-A6AC-63BF7C381913}"/>
    <cellStyle name="Comma 40 3 3 2 2 4" xfId="20042" xr:uid="{DE81481B-3681-4F1D-9207-484860120571}"/>
    <cellStyle name="Comma 40 3 3 2 3" xfId="7210" xr:uid="{CB7AC252-D598-4DE9-AA89-0E05C6D582A4}"/>
    <cellStyle name="Comma 40 3 3 2 3 2" xfId="22620" xr:uid="{4F3D0B6B-B7F1-4C1B-B258-C9E74743F481}"/>
    <cellStyle name="Comma 40 3 3 2 4" xfId="12353" xr:uid="{039CEF6F-BD03-4FF6-909B-B960D4B3A2A8}"/>
    <cellStyle name="Comma 40 3 3 2 4 2" xfId="27763" xr:uid="{BD668571-56CF-40FA-BCB8-027E1D26F960}"/>
    <cellStyle name="Comma 40 3 3 2 5" xfId="17494" xr:uid="{65F317BF-6BD9-4C6A-AEAF-4522AE2E0AE1}"/>
    <cellStyle name="Comma 40 3 3 3" xfId="3381" xr:uid="{C413AE0B-31A8-4ADB-B3E3-76DB4E2977CB}"/>
    <cellStyle name="Comma 40 3 3 3 2" xfId="8507" xr:uid="{7688E876-24F8-4229-A655-61F184D48C95}"/>
    <cellStyle name="Comma 40 3 3 3 2 2" xfId="23917" xr:uid="{0729884A-DBFB-47A5-858E-E873D006FABA}"/>
    <cellStyle name="Comma 40 3 3 3 3" xfId="13650" xr:uid="{562A7B74-FC2B-44F4-949F-16491BA64736}"/>
    <cellStyle name="Comma 40 3 3 3 3 2" xfId="29060" xr:uid="{69C4169D-1327-4285-BF72-C121614E1845}"/>
    <cellStyle name="Comma 40 3 3 3 4" xfId="18791" xr:uid="{5D4E8702-5513-41A2-8595-105F47FE88EE}"/>
    <cellStyle name="Comma 40 3 3 4" xfId="5959" xr:uid="{2A24925D-5997-47AE-87B3-BF22BB6A2FA8}"/>
    <cellStyle name="Comma 40 3 3 4 2" xfId="21369" xr:uid="{C0A38297-B9F8-4B9B-9C0E-E6CCBFD96CCD}"/>
    <cellStyle name="Comma 40 3 3 5" xfId="11102" xr:uid="{092CE661-D16B-48C2-B3CB-BA431C2EC8C6}"/>
    <cellStyle name="Comma 40 3 3 5 2" xfId="26512" xr:uid="{A81EEF92-7C54-4789-9585-5959DD9553A3}"/>
    <cellStyle name="Comma 40 3 3 6" xfId="16243" xr:uid="{D206DB12-1BA7-4BCB-A31D-EABE9F21B143}"/>
    <cellStyle name="Comma 40 3 4" xfId="1453" xr:uid="{DBAFD081-8780-492F-9182-F3A1233C0F36}"/>
    <cellStyle name="Comma 40 3 4 2" xfId="4021" xr:uid="{0577F07B-B5B0-4834-8B01-17B1C6474E9D}"/>
    <cellStyle name="Comma 40 3 4 2 2" xfId="9147" xr:uid="{ACFB9BFA-1584-4EC9-A6FB-DCD490A51198}"/>
    <cellStyle name="Comma 40 3 4 2 2 2" xfId="24557" xr:uid="{B4311941-1EA8-463B-B168-77469F6AD63F}"/>
    <cellStyle name="Comma 40 3 4 2 3" xfId="14290" xr:uid="{E3F22AB5-734F-47B0-897F-D43A4EFA8A0A}"/>
    <cellStyle name="Comma 40 3 4 2 3 2" xfId="29700" xr:uid="{575337C4-21A8-4CAB-81BC-DF965B9C5A8C}"/>
    <cellStyle name="Comma 40 3 4 2 4" xfId="19431" xr:uid="{5DD956FB-2606-4EC7-8823-FA88BA032131}"/>
    <cellStyle name="Comma 40 3 4 3" xfId="6599" xr:uid="{868C44A1-5CD6-41ED-AA66-AA25D9AB962E}"/>
    <cellStyle name="Comma 40 3 4 3 2" xfId="22009" xr:uid="{F7C28D6B-DE7B-4A4F-A361-DBCB752E503F}"/>
    <cellStyle name="Comma 40 3 4 4" xfId="11742" xr:uid="{2F4631C3-BAFB-4E1E-8B13-3C90CF77870B}"/>
    <cellStyle name="Comma 40 3 4 4 2" xfId="27152" xr:uid="{145BBA89-9BDD-4BE8-A71C-139F69CA6126}"/>
    <cellStyle name="Comma 40 3 4 5" xfId="16883" xr:uid="{5081371E-33F1-4840-A741-17F53E5CEDA6}"/>
    <cellStyle name="Comma 40 3 5" xfId="2770" xr:uid="{4E4E12EF-BD6E-4AB9-BA3D-4DE367F85EAD}"/>
    <cellStyle name="Comma 40 3 5 2" xfId="7896" xr:uid="{F8CEB2F8-EA19-4F70-9E20-45C0B94A58F6}"/>
    <cellStyle name="Comma 40 3 5 2 2" xfId="23306" xr:uid="{E968E167-256E-4454-8815-1DBBC2632E20}"/>
    <cellStyle name="Comma 40 3 5 3" xfId="13039" xr:uid="{8879D1FA-1149-43DF-96D1-1A0EBAA0086A}"/>
    <cellStyle name="Comma 40 3 5 3 2" xfId="28449" xr:uid="{00473E36-8E69-4C0C-B165-D901C4666596}"/>
    <cellStyle name="Comma 40 3 5 4" xfId="18180" xr:uid="{4AF1F4B7-06DF-492C-9029-6915959D1488}"/>
    <cellStyle name="Comma 40 3 6" xfId="5348" xr:uid="{B0DC372E-7161-4392-89B2-34B16DE9537B}"/>
    <cellStyle name="Comma 40 3 6 2" xfId="20758" xr:uid="{0C1841EF-C221-4BF1-AA8A-5DA6848B0B9B}"/>
    <cellStyle name="Comma 40 3 7" xfId="10491" xr:uid="{B55F8BBA-E39B-498F-A51B-484B1685BF22}"/>
    <cellStyle name="Comma 40 3 7 2" xfId="25901" xr:uid="{BDFB6033-BACD-4863-86A4-52C8AB79BDF0}"/>
    <cellStyle name="Comma 40 3 8" xfId="15632" xr:uid="{F74BF5F5-E457-47C5-A062-1E72B231E85C}"/>
    <cellStyle name="Comma 40 4" xfId="353" xr:uid="{AA47DF03-2309-4BA8-B6CF-1D319B00BD1F}"/>
    <cellStyle name="Comma 40 4 2" xfId="965" xr:uid="{69D37250-6983-477A-A3B0-76B78BB0AD05}"/>
    <cellStyle name="Comma 40 4 2 2" xfId="2217" xr:uid="{934EA8FD-6DAC-4872-B862-B85A8DA0A7A1}"/>
    <cellStyle name="Comma 40 4 2 2 2" xfId="4785" xr:uid="{6D1AFBBD-30B6-4186-84F0-C9E9F3EEF884}"/>
    <cellStyle name="Comma 40 4 2 2 2 2" xfId="9911" xr:uid="{3F5C860E-A522-4A4F-B267-2E0F9DE58FEF}"/>
    <cellStyle name="Comma 40 4 2 2 2 2 2" xfId="25321" xr:uid="{5B5CABEE-036F-48D1-9A57-A138D64211B0}"/>
    <cellStyle name="Comma 40 4 2 2 2 3" xfId="15054" xr:uid="{493FB5CF-F31F-4CED-B65B-F8C9146628A0}"/>
    <cellStyle name="Comma 40 4 2 2 2 3 2" xfId="30464" xr:uid="{F8F702FB-F46A-4141-933A-C472BAEBBEA7}"/>
    <cellStyle name="Comma 40 4 2 2 2 4" xfId="20195" xr:uid="{43908F15-0E30-4317-AF2E-C4351CDD9990}"/>
    <cellStyle name="Comma 40 4 2 2 3" xfId="7363" xr:uid="{0A98F467-83A1-4BD2-8AC7-669E96ABF25B}"/>
    <cellStyle name="Comma 40 4 2 2 3 2" xfId="22773" xr:uid="{0381D62C-9F40-42B2-88C9-4B53DF38B9A4}"/>
    <cellStyle name="Comma 40 4 2 2 4" xfId="12506" xr:uid="{97304587-5D6A-419E-81CD-478AD742CF24}"/>
    <cellStyle name="Comma 40 4 2 2 4 2" xfId="27916" xr:uid="{715F2CEE-7905-4A25-9308-2D2BDF4C8A96}"/>
    <cellStyle name="Comma 40 4 2 2 5" xfId="17647" xr:uid="{157403D8-230B-446D-98D3-5B214E366DE6}"/>
    <cellStyle name="Comma 40 4 2 3" xfId="3534" xr:uid="{D028930F-7571-40B4-A3EC-DE8E536A052A}"/>
    <cellStyle name="Comma 40 4 2 3 2" xfId="8660" xr:uid="{B715C16B-18E6-4BB7-AAFE-5F206A5750A1}"/>
    <cellStyle name="Comma 40 4 2 3 2 2" xfId="24070" xr:uid="{F36F190D-DC8C-4C4B-9124-639B53EAE2C0}"/>
    <cellStyle name="Comma 40 4 2 3 3" xfId="13803" xr:uid="{4DF22288-DC1C-430D-BC10-3F88666C8F34}"/>
    <cellStyle name="Comma 40 4 2 3 3 2" xfId="29213" xr:uid="{082B701E-CD18-4E99-AA2B-48AF00710EE7}"/>
    <cellStyle name="Comma 40 4 2 3 4" xfId="18944" xr:uid="{3A823CCB-CE37-4124-B280-90716A12289D}"/>
    <cellStyle name="Comma 40 4 2 4" xfId="6112" xr:uid="{0AB60B26-29ED-4343-B080-DAF121F46965}"/>
    <cellStyle name="Comma 40 4 2 4 2" xfId="21522" xr:uid="{B8D7D7EF-01E6-49B0-A625-9E633E673897}"/>
    <cellStyle name="Comma 40 4 2 5" xfId="11255" xr:uid="{6B56D3DA-E01F-4860-8D9C-52857341C592}"/>
    <cellStyle name="Comma 40 4 2 5 2" xfId="26665" xr:uid="{10DEB2BC-BE54-4C44-BE88-91B4EBD35AE0}"/>
    <cellStyle name="Comma 40 4 2 6" xfId="16396" xr:uid="{3DEAAAD8-6BBB-4FCC-B432-D53B9C021FF7}"/>
    <cellStyle name="Comma 40 4 3" xfId="1606" xr:uid="{2313B583-C6CA-4031-8528-EAAD373A2356}"/>
    <cellStyle name="Comma 40 4 3 2" xfId="4174" xr:uid="{6822BB29-6650-432C-8BDB-104618C48456}"/>
    <cellStyle name="Comma 40 4 3 2 2" xfId="9300" xr:uid="{2F9E4982-ED2E-4572-8840-88F88D9CD2FF}"/>
    <cellStyle name="Comma 40 4 3 2 2 2" xfId="24710" xr:uid="{E013AEA0-F3B2-4BE5-8A95-55040243692F}"/>
    <cellStyle name="Comma 40 4 3 2 3" xfId="14443" xr:uid="{481F6752-91AC-4171-B5F5-FDCE9E9E8792}"/>
    <cellStyle name="Comma 40 4 3 2 3 2" xfId="29853" xr:uid="{9E87908A-0BD2-48AA-9BC5-D88C34D1FDAF}"/>
    <cellStyle name="Comma 40 4 3 2 4" xfId="19584" xr:uid="{D5FB0E9C-8E7F-4ED1-A235-76D14B4CC5CF}"/>
    <cellStyle name="Comma 40 4 3 3" xfId="6752" xr:uid="{A02B0F29-B715-4618-9FFB-6B44043344BD}"/>
    <cellStyle name="Comma 40 4 3 3 2" xfId="22162" xr:uid="{CACA6EF6-9A8B-49FF-9465-7C1A55667E6F}"/>
    <cellStyle name="Comma 40 4 3 4" xfId="11895" xr:uid="{90BF3123-F9A1-4EBD-975A-DF161E5B4591}"/>
    <cellStyle name="Comma 40 4 3 4 2" xfId="27305" xr:uid="{B7CF98D8-D444-4732-A138-154EFF04A771}"/>
    <cellStyle name="Comma 40 4 3 5" xfId="17036" xr:uid="{28BC2119-A4DC-4BE0-B1B1-5E0F44EA7678}"/>
    <cellStyle name="Comma 40 4 4" xfId="2923" xr:uid="{3A6754E4-C541-4F48-8B5D-80AB0BC5A35D}"/>
    <cellStyle name="Comma 40 4 4 2" xfId="8049" xr:uid="{D95DB082-8126-421E-BBA8-027E6C550CE4}"/>
    <cellStyle name="Comma 40 4 4 2 2" xfId="23459" xr:uid="{AD7A11F6-9D03-4C91-8C63-7D50CA993CE1}"/>
    <cellStyle name="Comma 40 4 4 3" xfId="13192" xr:uid="{C70FA57D-80CD-4B97-89A0-B946E487087B}"/>
    <cellStyle name="Comma 40 4 4 3 2" xfId="28602" xr:uid="{3016A251-2C4E-4834-B1D1-C5EA1CA779D6}"/>
    <cellStyle name="Comma 40 4 4 4" xfId="18333" xr:uid="{433C8DCD-E74D-418C-B613-543BFF7F59FD}"/>
    <cellStyle name="Comma 40 4 5" xfId="5501" xr:uid="{5535E420-DB24-4F40-9D81-E1FBE9147B05}"/>
    <cellStyle name="Comma 40 4 5 2" xfId="20911" xr:uid="{9AE5AE30-0AFF-46FF-A876-87BBB867A219}"/>
    <cellStyle name="Comma 40 4 6" xfId="10644" xr:uid="{97A24F2F-72BB-4331-AA9F-DB65511740FB}"/>
    <cellStyle name="Comma 40 4 6 2" xfId="26054" xr:uid="{D72F569D-B78B-4293-8F8B-A34009027369}"/>
    <cellStyle name="Comma 40 4 7" xfId="15785" xr:uid="{B85B1017-FC58-4986-B2B3-A9570A018E26}"/>
    <cellStyle name="Comma 40 5" xfId="670" xr:uid="{503EEF2C-94C7-48A5-A7B1-59D5D69E4EAC}"/>
    <cellStyle name="Comma 40 5 2" xfId="1922" xr:uid="{E8821B24-A3C1-4AFD-88F9-CAF4FA7B861A}"/>
    <cellStyle name="Comma 40 5 2 2" xfId="4490" xr:uid="{0A7359B5-829B-4BA7-94BF-8B1B0385D564}"/>
    <cellStyle name="Comma 40 5 2 2 2" xfId="9616" xr:uid="{F64B76F3-5F89-4079-9CA5-469ADBFCAA48}"/>
    <cellStyle name="Comma 40 5 2 2 2 2" xfId="25026" xr:uid="{A1FA95F9-E9CE-47A3-9E92-72530545B230}"/>
    <cellStyle name="Comma 40 5 2 2 3" xfId="14759" xr:uid="{1822F10C-5843-4129-B4E5-747A271CFACA}"/>
    <cellStyle name="Comma 40 5 2 2 3 2" xfId="30169" xr:uid="{B18FF050-5C8A-4DAF-943D-2E5D99555119}"/>
    <cellStyle name="Comma 40 5 2 2 4" xfId="19900" xr:uid="{8418331A-B7AF-4ABF-B537-65C3A744C87B}"/>
    <cellStyle name="Comma 40 5 2 3" xfId="7068" xr:uid="{EB4A74E3-4F10-469F-B9CE-FDE94A22B954}"/>
    <cellStyle name="Comma 40 5 2 3 2" xfId="22478" xr:uid="{D29357A5-0AF3-4233-8B44-DE81D0FCD325}"/>
    <cellStyle name="Comma 40 5 2 4" xfId="12211" xr:uid="{8845D933-91B1-4464-8DDF-182B856FF28F}"/>
    <cellStyle name="Comma 40 5 2 4 2" xfId="27621" xr:uid="{DE8EF6C8-2F99-443D-8F77-054D3281A798}"/>
    <cellStyle name="Comma 40 5 2 5" xfId="17352" xr:uid="{CD1E1C2A-7CBA-4A7A-AE3B-185349DD9C2E}"/>
    <cellStyle name="Comma 40 5 3" xfId="3239" xr:uid="{9BD28858-8145-4640-AD9A-F65170B3BFDC}"/>
    <cellStyle name="Comma 40 5 3 2" xfId="8365" xr:uid="{1288B9BD-9198-4DA7-AC4B-8C90AD374A0C}"/>
    <cellStyle name="Comma 40 5 3 2 2" xfId="23775" xr:uid="{ABF257B0-0936-4059-8EEA-3096063E188B}"/>
    <cellStyle name="Comma 40 5 3 3" xfId="13508" xr:uid="{338D26DE-5C4D-4754-A825-6629BB6E80E8}"/>
    <cellStyle name="Comma 40 5 3 3 2" xfId="28918" xr:uid="{87FCE1BC-901C-4EC7-98F8-BF16EAA9B8F4}"/>
    <cellStyle name="Comma 40 5 3 4" xfId="18649" xr:uid="{CFFA1334-A440-4C74-AF39-7093A9BD3ABE}"/>
    <cellStyle name="Comma 40 5 4" xfId="5817" xr:uid="{A5C003C3-DAC2-4EDB-8CC5-C5C529626AB6}"/>
    <cellStyle name="Comma 40 5 4 2" xfId="21227" xr:uid="{AF641A1B-AC7B-479F-9263-FAAD78879E6E}"/>
    <cellStyle name="Comma 40 5 5" xfId="10960" xr:uid="{67266BD2-0739-40F1-84F0-44E0EB51B40F}"/>
    <cellStyle name="Comma 40 5 5 2" xfId="26370" xr:uid="{ACF5687E-205F-4E84-B1C5-139C3FB78F42}"/>
    <cellStyle name="Comma 40 5 6" xfId="16101" xr:uid="{C756FFDB-A93B-4F8C-BD1E-2866650F7D1E}"/>
    <cellStyle name="Comma 40 6" xfId="1311" xr:uid="{10E5B92B-1EF6-48B9-96C6-272A2B7CB3B0}"/>
    <cellStyle name="Comma 40 6 2" xfId="3879" xr:uid="{2F29713B-886C-4C5A-A8E2-192703BF03E3}"/>
    <cellStyle name="Comma 40 6 2 2" xfId="9005" xr:uid="{14386C71-FF49-42D5-B5F7-BCD1691008BE}"/>
    <cellStyle name="Comma 40 6 2 2 2" xfId="24415" xr:uid="{E843E1EA-015E-47FD-977C-BBB0B7700C71}"/>
    <cellStyle name="Comma 40 6 2 3" xfId="14148" xr:uid="{8C23E35E-0DC9-441B-B255-532BC0702E3C}"/>
    <cellStyle name="Comma 40 6 2 3 2" xfId="29558" xr:uid="{F55301DF-8631-4308-8062-B98B56BDD2BD}"/>
    <cellStyle name="Comma 40 6 2 4" xfId="19289" xr:uid="{591607E4-A6E4-43FC-97D5-F6E75F5E85CC}"/>
    <cellStyle name="Comma 40 6 3" xfId="6457" xr:uid="{99F295FA-AEA5-4B39-9CFA-C084FD7260C7}"/>
    <cellStyle name="Comma 40 6 3 2" xfId="21867" xr:uid="{7E7C6982-D520-4DC0-9A2F-C310619E18CC}"/>
    <cellStyle name="Comma 40 6 4" xfId="11600" xr:uid="{5FB3CACF-DEBF-4027-A083-6AF604041D25}"/>
    <cellStyle name="Comma 40 6 4 2" xfId="27010" xr:uid="{AD763641-CFBA-4C4F-9723-B2B0B773BBAA}"/>
    <cellStyle name="Comma 40 6 5" xfId="16741" xr:uid="{C0BD563A-2E71-4CAE-B9D5-5604E80C5DDE}"/>
    <cellStyle name="Comma 40 7" xfId="2629" xr:uid="{F75EE3A5-1BB1-47D9-94EF-450E6E53BB04}"/>
    <cellStyle name="Comma 40 7 2" xfId="7755" xr:uid="{FB9BB09F-6BF6-4E7F-A8A4-41DA0F600367}"/>
    <cellStyle name="Comma 40 7 2 2" xfId="23165" xr:uid="{5C4984E3-3A95-44CB-B8CD-F7FF0C89525E}"/>
    <cellStyle name="Comma 40 7 3" xfId="12898" xr:uid="{C6576002-6F79-4292-AD86-9C2852A86C4A}"/>
    <cellStyle name="Comma 40 7 3 2" xfId="28308" xr:uid="{84EAFD9B-1723-46E7-A6DD-889E72A40AEA}"/>
    <cellStyle name="Comma 40 7 4" xfId="18039" xr:uid="{5C662214-3EA3-4055-A48C-4443965D8CFC}"/>
    <cellStyle name="Comma 40 8" xfId="5207" xr:uid="{80208045-30EB-48C7-8801-F74ED852F43E}"/>
    <cellStyle name="Comma 40 8 2" xfId="20617" xr:uid="{E987950F-C0DE-42A8-9DF0-CB366F9421C0}"/>
    <cellStyle name="Comma 40 9" xfId="10350" xr:uid="{56351091-224A-42F2-A46F-45B5241DE1EC}"/>
    <cellStyle name="Comma 40 9 2" xfId="25760" xr:uid="{B5C311F0-E8B6-4D71-93FA-350559D6FA09}"/>
    <cellStyle name="Comma 41" xfId="163" xr:uid="{CEDF0E0C-A19E-449A-88DB-312E43762503}"/>
    <cellStyle name="Comma 41 2" xfId="460" xr:uid="{54566064-61CB-467D-9B54-F6AC7EC24B11}"/>
    <cellStyle name="Comma 41 2 2" xfId="1072" xr:uid="{599F4024-FDC2-459C-8EAC-B72F5676B95A}"/>
    <cellStyle name="Comma 41 2 2 2" xfId="2324" xr:uid="{C01CF3E3-8AB7-4197-93DA-F4A9E7BAA62A}"/>
    <cellStyle name="Comma 41 2 2 2 2" xfId="4892" xr:uid="{A0608662-1A19-4A7C-9F1F-9B9FAA319F75}"/>
    <cellStyle name="Comma 41 2 2 2 2 2" xfId="10018" xr:uid="{599F3ADD-D50D-4D98-A668-D53FFAE36C74}"/>
    <cellStyle name="Comma 41 2 2 2 2 2 2" xfId="25428" xr:uid="{947AD9C9-3D49-43AA-886C-1BBABD1B0895}"/>
    <cellStyle name="Comma 41 2 2 2 2 3" xfId="15161" xr:uid="{58D6254E-0C7F-4BE9-A51B-EEA0CB99EDDD}"/>
    <cellStyle name="Comma 41 2 2 2 2 3 2" xfId="30571" xr:uid="{FC3A4D56-91A2-402A-9F5A-9E78D5C3313F}"/>
    <cellStyle name="Comma 41 2 2 2 2 4" xfId="20302" xr:uid="{1D33A485-1EBC-44AD-B2A2-C1FCBAD60DEC}"/>
    <cellStyle name="Comma 41 2 2 2 3" xfId="7470" xr:uid="{4B69729B-C19C-479C-A427-D118677CA1A2}"/>
    <cellStyle name="Comma 41 2 2 2 3 2" xfId="22880" xr:uid="{767F9B2E-9F88-40F2-B0DB-107F37E54E80}"/>
    <cellStyle name="Comma 41 2 2 2 4" xfId="12613" xr:uid="{579E3AA3-F990-41B2-9E94-DD069FBFD1F0}"/>
    <cellStyle name="Comma 41 2 2 2 4 2" xfId="28023" xr:uid="{E7A2A96D-EDA9-499F-B411-D2208A99A260}"/>
    <cellStyle name="Comma 41 2 2 2 5" xfId="17754" xr:uid="{CFCD911D-4D93-4932-8306-32A9699754CE}"/>
    <cellStyle name="Comma 41 2 2 3" xfId="3641" xr:uid="{4683E044-BF50-4E87-9E5C-FE9645DA8C2D}"/>
    <cellStyle name="Comma 41 2 2 3 2" xfId="8767" xr:uid="{9BC320DF-552D-4331-A385-D023F0EC38CC}"/>
    <cellStyle name="Comma 41 2 2 3 2 2" xfId="24177" xr:uid="{7BC90BED-70A2-4AB9-A3A6-A04D3B69B8DF}"/>
    <cellStyle name="Comma 41 2 2 3 3" xfId="13910" xr:uid="{D36C5203-4AF9-453F-82B4-11A7E8F97E9C}"/>
    <cellStyle name="Comma 41 2 2 3 3 2" xfId="29320" xr:uid="{FEBF9033-4DA8-4456-83DB-8150ED8F4191}"/>
    <cellStyle name="Comma 41 2 2 3 4" xfId="19051" xr:uid="{740E7932-EFB6-433A-BAA0-8C97BAD1F3E7}"/>
    <cellStyle name="Comma 41 2 2 4" xfId="6219" xr:uid="{BBFC5B88-ADB9-44F0-B8D9-3D590A771E9B}"/>
    <cellStyle name="Comma 41 2 2 4 2" xfId="21629" xr:uid="{88897D7F-19C6-42E8-AE9D-4266C40D9E9C}"/>
    <cellStyle name="Comma 41 2 2 5" xfId="11362" xr:uid="{8B430A07-6652-4BD4-9B5D-C3DF004B4461}"/>
    <cellStyle name="Comma 41 2 2 5 2" xfId="26772" xr:uid="{C1379A30-63C6-4709-A969-45BCA2E22333}"/>
    <cellStyle name="Comma 41 2 2 6" xfId="16503" xr:uid="{1E3B3666-363C-4AC1-B3E7-A169049A06AC}"/>
    <cellStyle name="Comma 41 2 3" xfId="1713" xr:uid="{BA425B3B-40E5-4874-90E6-CCF56103BCBC}"/>
    <cellStyle name="Comma 41 2 3 2" xfId="4281" xr:uid="{C5265753-7A48-4025-90BD-3E836E49F765}"/>
    <cellStyle name="Comma 41 2 3 2 2" xfId="9407" xr:uid="{A7E6B75E-3E7E-4C6C-9604-58C2FA0F95BA}"/>
    <cellStyle name="Comma 41 2 3 2 2 2" xfId="24817" xr:uid="{0305FECD-E47D-4FF4-8938-F4ADE84426BD}"/>
    <cellStyle name="Comma 41 2 3 2 3" xfId="14550" xr:uid="{2F58C934-1F34-4C1E-95F5-B73CC36C7024}"/>
    <cellStyle name="Comma 41 2 3 2 3 2" xfId="29960" xr:uid="{176507DF-0E3A-45B2-B606-EEAD9A1407DD}"/>
    <cellStyle name="Comma 41 2 3 2 4" xfId="19691" xr:uid="{5D62C4D3-9A70-4367-93D8-7341BE7D3FF6}"/>
    <cellStyle name="Comma 41 2 3 3" xfId="6859" xr:uid="{DF0782FD-1512-4283-A8EA-BB447B0DA1D9}"/>
    <cellStyle name="Comma 41 2 3 3 2" xfId="22269" xr:uid="{38EA6BA3-A56B-46C5-B59B-DCBAACB6B823}"/>
    <cellStyle name="Comma 41 2 3 4" xfId="12002" xr:uid="{52944C72-532A-4A39-A200-4E538F084FAF}"/>
    <cellStyle name="Comma 41 2 3 4 2" xfId="27412" xr:uid="{E3766A2B-C9B2-4EAD-B2FA-5B6077F45A49}"/>
    <cellStyle name="Comma 41 2 3 5" xfId="17143" xr:uid="{350E0C2A-E0E6-4579-A21A-06CC7F8C17C5}"/>
    <cellStyle name="Comma 41 2 4" xfId="3030" xr:uid="{2ACE11F8-9CCD-42BA-8823-DD6624AB2354}"/>
    <cellStyle name="Comma 41 2 4 2" xfId="8156" xr:uid="{5C3D57B5-B051-487F-9FAB-A413042CD0BD}"/>
    <cellStyle name="Comma 41 2 4 2 2" xfId="23566" xr:uid="{0082D6A9-048B-4FF9-B22B-6E0B9302C17E}"/>
    <cellStyle name="Comma 41 2 4 3" xfId="13299" xr:uid="{CB0F0E18-EAC7-421F-AAFA-E7722B50D565}"/>
    <cellStyle name="Comma 41 2 4 3 2" xfId="28709" xr:uid="{1A5DCFD4-C4C3-4516-ABB4-6B77BC995012}"/>
    <cellStyle name="Comma 41 2 4 4" xfId="18440" xr:uid="{0FCA65F1-C7AA-4B9A-A208-3C967CD361EE}"/>
    <cellStyle name="Comma 41 2 5" xfId="5608" xr:uid="{55F53159-680C-4B58-87C7-45F1242FBA8A}"/>
    <cellStyle name="Comma 41 2 5 2" xfId="21018" xr:uid="{E4C78450-E2A2-48CD-B0BC-3EC06FB57D18}"/>
    <cellStyle name="Comma 41 2 6" xfId="10751" xr:uid="{7666A9B6-AE6B-4021-ADDC-69E8E44224B5}"/>
    <cellStyle name="Comma 41 2 6 2" xfId="26161" xr:uid="{E37FADE2-67F9-4698-AAD1-D0B2A688DCCA}"/>
    <cellStyle name="Comma 41 2 7" xfId="15892" xr:uid="{40E39800-3299-4BA5-B988-58DCD0FC3BF0}"/>
    <cellStyle name="Comma 41 3" xfId="777" xr:uid="{0761E619-CC7E-46AD-9489-7A85E1C58CBF}"/>
    <cellStyle name="Comma 41 3 2" xfId="2029" xr:uid="{0C317273-4F88-48F1-8A44-E66BB27975B0}"/>
    <cellStyle name="Comma 41 3 2 2" xfId="4597" xr:uid="{DF398C2B-BD7C-44CC-BBA1-F1B2BBA22E24}"/>
    <cellStyle name="Comma 41 3 2 2 2" xfId="9723" xr:uid="{57CB4C3C-34B3-46AA-A5E2-305DE1596C4A}"/>
    <cellStyle name="Comma 41 3 2 2 2 2" xfId="25133" xr:uid="{283E42FD-9350-4128-BA43-CD76D7E4385C}"/>
    <cellStyle name="Comma 41 3 2 2 3" xfId="14866" xr:uid="{1CFD3D12-012D-487F-8676-4FD421C7DA6D}"/>
    <cellStyle name="Comma 41 3 2 2 3 2" xfId="30276" xr:uid="{A126BB0A-1DA9-47B2-AE49-D5AF66418FA0}"/>
    <cellStyle name="Comma 41 3 2 2 4" xfId="20007" xr:uid="{B0E359C6-01E7-4E0B-9D9B-B59CE3819636}"/>
    <cellStyle name="Comma 41 3 2 3" xfId="7175" xr:uid="{71E95B0A-D9C4-4A81-A654-FCAFF86F5652}"/>
    <cellStyle name="Comma 41 3 2 3 2" xfId="22585" xr:uid="{42734011-DBBA-490B-B307-ED5D169E1CE3}"/>
    <cellStyle name="Comma 41 3 2 4" xfId="12318" xr:uid="{7FD0D62F-DE42-4FFA-A223-683C70A668CF}"/>
    <cellStyle name="Comma 41 3 2 4 2" xfId="27728" xr:uid="{DA9187E7-08A7-428B-8D65-34ED6CAFBBAE}"/>
    <cellStyle name="Comma 41 3 2 5" xfId="17459" xr:uid="{EA3A65BF-8FDA-4B6C-B880-584428828EAA}"/>
    <cellStyle name="Comma 41 3 3" xfId="3346" xr:uid="{2DA11757-8259-4C96-8FBB-D7C3C8DDB59C}"/>
    <cellStyle name="Comma 41 3 3 2" xfId="8472" xr:uid="{4AC476B6-D628-4496-8BE2-A9DD19CC351E}"/>
    <cellStyle name="Comma 41 3 3 2 2" xfId="23882" xr:uid="{35B5AA20-F3FD-42DD-AF5E-F298D1D8BABF}"/>
    <cellStyle name="Comma 41 3 3 3" xfId="13615" xr:uid="{1768789A-1CDC-4241-B1C2-ED984B972DD6}"/>
    <cellStyle name="Comma 41 3 3 3 2" xfId="29025" xr:uid="{8A19122F-B1E9-4840-BE86-3420E8306A41}"/>
    <cellStyle name="Comma 41 3 3 4" xfId="18756" xr:uid="{779F9F34-3A63-4BB2-90E0-D9691503F62C}"/>
    <cellStyle name="Comma 41 3 4" xfId="5924" xr:uid="{0F6208E9-C239-4970-AF5E-BC1242323914}"/>
    <cellStyle name="Comma 41 3 4 2" xfId="21334" xr:uid="{4159986B-4AC4-48E6-A335-03BE1B967BE2}"/>
    <cellStyle name="Comma 41 3 5" xfId="11067" xr:uid="{D157E417-114F-4AEB-A314-D8C5CCB5648D}"/>
    <cellStyle name="Comma 41 3 5 2" xfId="26477" xr:uid="{23FD51D3-623C-493F-940D-7F93464761CC}"/>
    <cellStyle name="Comma 41 3 6" xfId="16208" xr:uid="{6C0D2DAC-FCC4-49FD-BD7F-2DD054524BD9}"/>
    <cellStyle name="Comma 41 4" xfId="1418" xr:uid="{E9D51707-FAAC-4951-86EB-D5A95A3296EB}"/>
    <cellStyle name="Comma 41 4 2" xfId="3986" xr:uid="{CADCD458-4309-4380-9A41-53134FE64E10}"/>
    <cellStyle name="Comma 41 4 2 2" xfId="9112" xr:uid="{EF908045-7DD3-41EA-BA04-59367325DF1A}"/>
    <cellStyle name="Comma 41 4 2 2 2" xfId="24522" xr:uid="{47E470EA-A848-4EDE-BC03-F23306B1903B}"/>
    <cellStyle name="Comma 41 4 2 3" xfId="14255" xr:uid="{3001F106-87CD-4870-951A-DA97D740FCC9}"/>
    <cellStyle name="Comma 41 4 2 3 2" xfId="29665" xr:uid="{807BB856-F89F-469A-8E97-3E39AD208291}"/>
    <cellStyle name="Comma 41 4 2 4" xfId="19396" xr:uid="{20E9CAB6-9E1C-4462-851D-767943105B1D}"/>
    <cellStyle name="Comma 41 4 3" xfId="6564" xr:uid="{38682E43-A8E3-4B90-9AFD-022A9DE06AD8}"/>
    <cellStyle name="Comma 41 4 3 2" xfId="21974" xr:uid="{4347B7EA-BCD4-46D0-A313-03E00AD249E9}"/>
    <cellStyle name="Comma 41 4 4" xfId="11707" xr:uid="{43BF04DA-983D-45C1-B3C2-544E1BFF1877}"/>
    <cellStyle name="Comma 41 4 4 2" xfId="27117" xr:uid="{AC510F65-6BB2-4D1E-B326-45616A6CBA35}"/>
    <cellStyle name="Comma 41 4 5" xfId="16848" xr:uid="{5E129AC8-380C-4488-9662-983BEABF8866}"/>
    <cellStyle name="Comma 41 5" xfId="2735" xr:uid="{DA9C56B3-FA37-4822-8C22-09E32AEBEE49}"/>
    <cellStyle name="Comma 41 5 2" xfId="7861" xr:uid="{041C5440-4044-4352-99D1-8B7CD9E6942E}"/>
    <cellStyle name="Comma 41 5 2 2" xfId="23271" xr:uid="{6B950114-A621-46A7-A661-C832CF528B6A}"/>
    <cellStyle name="Comma 41 5 3" xfId="13004" xr:uid="{DEC4E1BD-C219-4716-8BB3-A7B885DDCA70}"/>
    <cellStyle name="Comma 41 5 3 2" xfId="28414" xr:uid="{61B90D1A-ECBE-4A4E-884A-8E1435CCE901}"/>
    <cellStyle name="Comma 41 5 4" xfId="18145" xr:uid="{9201EDFE-AF59-4595-964E-731DF223B2BE}"/>
    <cellStyle name="Comma 41 6" xfId="5313" xr:uid="{85515F62-94A4-479B-B9CC-275E93820667}"/>
    <cellStyle name="Comma 41 6 2" xfId="20723" xr:uid="{1D66354E-22C2-4B5B-893F-5C054AB4FAC0}"/>
    <cellStyle name="Comma 41 7" xfId="10456" xr:uid="{BE42982D-441A-48ED-BC8F-EA4EC0E9408F}"/>
    <cellStyle name="Comma 41 7 2" xfId="25866" xr:uid="{835DD825-C200-4B57-A8C4-7FB472E9D714}"/>
    <cellStyle name="Comma 41 8" xfId="15597" xr:uid="{276A80A7-E037-425B-B3F3-FA319E6AB9E0}"/>
    <cellStyle name="Comma 42" xfId="230" xr:uid="{02181987-B078-4020-86CB-B69DC9995088}"/>
    <cellStyle name="Comma 42 2" xfId="526" xr:uid="{C7D5DB69-13EE-41EF-83E8-15EA253EFE92}"/>
    <cellStyle name="Comma 42 2 2" xfId="1138" xr:uid="{4419AFEA-77BB-4873-B1C1-BD17B3E03E40}"/>
    <cellStyle name="Comma 42 2 2 2" xfId="2390" xr:uid="{E05E4896-73BE-4B32-AEFB-28E6E0837D8F}"/>
    <cellStyle name="Comma 42 2 2 2 2" xfId="4958" xr:uid="{42482AAE-C410-43B3-897C-DED08A7AABCB}"/>
    <cellStyle name="Comma 42 2 2 2 2 2" xfId="10084" xr:uid="{383732FC-4615-4306-B09D-62C7B836B5E3}"/>
    <cellStyle name="Comma 42 2 2 2 2 2 2" xfId="25494" xr:uid="{0AEC01AD-5B3F-4838-B443-FC220DDD8B53}"/>
    <cellStyle name="Comma 42 2 2 2 2 3" xfId="15227" xr:uid="{C6895BEC-C282-4C4D-829C-1489D161C9CF}"/>
    <cellStyle name="Comma 42 2 2 2 2 3 2" xfId="30637" xr:uid="{D4D00EC6-F4DD-400C-975D-24BA50E51F32}"/>
    <cellStyle name="Comma 42 2 2 2 2 4" xfId="20368" xr:uid="{6DA746FF-56DD-4260-8187-64305B619BDC}"/>
    <cellStyle name="Comma 42 2 2 2 3" xfId="7536" xr:uid="{5D57B085-D8CA-41EE-8D74-685F13279AAD}"/>
    <cellStyle name="Comma 42 2 2 2 3 2" xfId="22946" xr:uid="{DE4BCA27-CD82-49CE-8774-BA2B80FE2A7C}"/>
    <cellStyle name="Comma 42 2 2 2 4" xfId="12679" xr:uid="{FDA56456-D58B-4570-977C-640C814BBC90}"/>
    <cellStyle name="Comma 42 2 2 2 4 2" xfId="28089" xr:uid="{2EE46688-E375-49DD-8851-580133F880BE}"/>
    <cellStyle name="Comma 42 2 2 2 5" xfId="17820" xr:uid="{8DC40277-2643-44F0-823A-B7E26B2C3390}"/>
    <cellStyle name="Comma 42 2 2 3" xfId="3707" xr:uid="{F838C8C1-3A7A-4BB2-BBF8-D91833146A7A}"/>
    <cellStyle name="Comma 42 2 2 3 2" xfId="8833" xr:uid="{A0DFB3C7-3116-43C5-9DA2-950DE0D0422B}"/>
    <cellStyle name="Comma 42 2 2 3 2 2" xfId="24243" xr:uid="{6E9B4AD4-C5AE-439E-B82E-D757D3680EAC}"/>
    <cellStyle name="Comma 42 2 2 3 3" xfId="13976" xr:uid="{F4086E24-3AD0-423A-A956-9985C9A848FD}"/>
    <cellStyle name="Comma 42 2 2 3 3 2" xfId="29386" xr:uid="{B5FE354C-5261-4FF7-AD15-54764E3DFC06}"/>
    <cellStyle name="Comma 42 2 2 3 4" xfId="19117" xr:uid="{8C4A4E23-6819-45CF-99D1-9FE03A3F6842}"/>
    <cellStyle name="Comma 42 2 2 4" xfId="6285" xr:uid="{8DA62AA4-B9F5-4794-9D6C-20A433A217C2}"/>
    <cellStyle name="Comma 42 2 2 4 2" xfId="21695" xr:uid="{78C43CA8-3A0F-44D0-B3EE-51B33DFDFF77}"/>
    <cellStyle name="Comma 42 2 2 5" xfId="11428" xr:uid="{6E37EC93-4CD6-4458-87C5-EE6E82E5E732}"/>
    <cellStyle name="Comma 42 2 2 5 2" xfId="26838" xr:uid="{AEC50181-5537-4208-92AA-A0441EA093EB}"/>
    <cellStyle name="Comma 42 2 2 6" xfId="16569" xr:uid="{C5F1AF5E-C06F-447D-9490-DDFBF4DA864E}"/>
    <cellStyle name="Comma 42 2 3" xfId="1779" xr:uid="{D27B2816-3F5A-4F48-AE66-88B048329097}"/>
    <cellStyle name="Comma 42 2 3 2" xfId="4347" xr:uid="{A3A7DC8F-039E-418C-B5B9-8AA25EC24F3D}"/>
    <cellStyle name="Comma 42 2 3 2 2" xfId="9473" xr:uid="{EE85EF54-F5C5-4CB5-9886-FB547C9F49AA}"/>
    <cellStyle name="Comma 42 2 3 2 2 2" xfId="24883" xr:uid="{A6FBB8A8-4D57-43D9-BE35-54021E5C5D34}"/>
    <cellStyle name="Comma 42 2 3 2 3" xfId="14616" xr:uid="{AF3BC57B-B6A1-4290-8275-D6574F16A105}"/>
    <cellStyle name="Comma 42 2 3 2 3 2" xfId="30026" xr:uid="{0709335C-EED9-4682-AE47-46BA8F64F9FD}"/>
    <cellStyle name="Comma 42 2 3 2 4" xfId="19757" xr:uid="{2D31B702-DA4F-4BDA-9503-611767EA121A}"/>
    <cellStyle name="Comma 42 2 3 3" xfId="6925" xr:uid="{5649D604-C5B8-4474-A3B1-A14CB375B002}"/>
    <cellStyle name="Comma 42 2 3 3 2" xfId="22335" xr:uid="{25A70C61-8D35-46A2-A033-6D43CFB7E745}"/>
    <cellStyle name="Comma 42 2 3 4" xfId="12068" xr:uid="{4A35EFCC-3A58-4E57-B53D-C0A2DE22FF32}"/>
    <cellStyle name="Comma 42 2 3 4 2" xfId="27478" xr:uid="{25968B46-936C-4C57-B9AA-03EBC13E0E6C}"/>
    <cellStyle name="Comma 42 2 3 5" xfId="17209" xr:uid="{6411D889-7CBA-471C-9641-7530D8A8DDA1}"/>
    <cellStyle name="Comma 42 2 4" xfId="3096" xr:uid="{2C4782DE-89AB-4078-B856-19EC78A60D76}"/>
    <cellStyle name="Comma 42 2 4 2" xfId="8222" xr:uid="{B520A655-84F8-400D-9A1A-C9A2528E5C9A}"/>
    <cellStyle name="Comma 42 2 4 2 2" xfId="23632" xr:uid="{D73022E3-D1A0-4930-88CE-80BEE0B2CD48}"/>
    <cellStyle name="Comma 42 2 4 3" xfId="13365" xr:uid="{1AF87006-6B6E-4009-BCE6-D88CC4C9C9A4}"/>
    <cellStyle name="Comma 42 2 4 3 2" xfId="28775" xr:uid="{F9837893-C77F-43DA-8F2B-684F82303CE8}"/>
    <cellStyle name="Comma 42 2 4 4" xfId="18506" xr:uid="{6FD5422F-19E5-48CB-9CE6-3242E960054F}"/>
    <cellStyle name="Comma 42 2 5" xfId="5674" xr:uid="{E07C6F1E-535B-4173-8BA8-9B041EE03FE1}"/>
    <cellStyle name="Comma 42 2 5 2" xfId="21084" xr:uid="{80BA3E52-AC83-4B93-A1B4-35F4307BCA41}"/>
    <cellStyle name="Comma 42 2 6" xfId="10817" xr:uid="{E037DEA2-EBFF-4890-9D49-0903A25A44C9}"/>
    <cellStyle name="Comma 42 2 6 2" xfId="26227" xr:uid="{84106400-11C6-411C-83BB-352061B73DA0}"/>
    <cellStyle name="Comma 42 2 7" xfId="15958" xr:uid="{EB667CA7-AFD6-4A2A-A8C5-A5BEF2F81317}"/>
    <cellStyle name="Comma 42 3" xfId="843" xr:uid="{F37DFE79-6511-4893-BE60-AD8250F0420E}"/>
    <cellStyle name="Comma 42 3 2" xfId="2095" xr:uid="{636AEE4F-B545-4A5F-810A-DC07D2C8DB98}"/>
    <cellStyle name="Comma 42 3 2 2" xfId="4663" xr:uid="{683BF4B0-0451-478D-82AC-8A07143CE77B}"/>
    <cellStyle name="Comma 42 3 2 2 2" xfId="9789" xr:uid="{131C620C-E06D-45F7-AB52-9DB6885A13AC}"/>
    <cellStyle name="Comma 42 3 2 2 2 2" xfId="25199" xr:uid="{7EE924AB-F13F-4D1B-B190-9FE059D455BD}"/>
    <cellStyle name="Comma 42 3 2 2 3" xfId="14932" xr:uid="{17F9B0F1-53FF-4FAF-800F-48995B778BDA}"/>
    <cellStyle name="Comma 42 3 2 2 3 2" xfId="30342" xr:uid="{D4FB5BF5-4FC0-4C2A-8BB4-053D8F829D47}"/>
    <cellStyle name="Comma 42 3 2 2 4" xfId="20073" xr:uid="{52324EBE-6F78-4068-9FED-A57E34C0633B}"/>
    <cellStyle name="Comma 42 3 2 3" xfId="7241" xr:uid="{799B785C-3920-4012-99B0-4E3ABD76EF20}"/>
    <cellStyle name="Comma 42 3 2 3 2" xfId="22651" xr:uid="{5003B61E-E55C-42E8-909A-28C32AA32F51}"/>
    <cellStyle name="Comma 42 3 2 4" xfId="12384" xr:uid="{ACBCBE5D-5E5F-4D9C-870F-EDE5149466E0}"/>
    <cellStyle name="Comma 42 3 2 4 2" xfId="27794" xr:uid="{9D2AACE2-73AD-4B82-9E84-1625E70CBD42}"/>
    <cellStyle name="Comma 42 3 2 5" xfId="17525" xr:uid="{9DDF6B04-991D-4B4C-8375-5F27E0B3F226}"/>
    <cellStyle name="Comma 42 3 3" xfId="3412" xr:uid="{C6C0E849-DB4A-454E-90E2-64C9ADA3658E}"/>
    <cellStyle name="Comma 42 3 3 2" xfId="8538" xr:uid="{53DFFC93-725D-4AB6-B110-DEBCE028C518}"/>
    <cellStyle name="Comma 42 3 3 2 2" xfId="23948" xr:uid="{20767A3C-5B83-462D-B253-F8369B00B9A8}"/>
    <cellStyle name="Comma 42 3 3 3" xfId="13681" xr:uid="{771A7837-DDB5-4A08-A548-0BA3C57706A2}"/>
    <cellStyle name="Comma 42 3 3 3 2" xfId="29091" xr:uid="{F719A62A-DD0E-4C17-A43A-9638C8A151F4}"/>
    <cellStyle name="Comma 42 3 3 4" xfId="18822" xr:uid="{9429B3B6-7F90-4BCE-8D86-5BE1BC71F4D6}"/>
    <cellStyle name="Comma 42 3 4" xfId="5990" xr:uid="{19B1827E-DB90-4A3D-A0BE-41120AE5B6DD}"/>
    <cellStyle name="Comma 42 3 4 2" xfId="21400" xr:uid="{39606672-9363-4E65-892D-03D4DD384A42}"/>
    <cellStyle name="Comma 42 3 5" xfId="11133" xr:uid="{1B6A4688-EC0E-4A60-88DB-F874B9A1736F}"/>
    <cellStyle name="Comma 42 3 5 2" xfId="26543" xr:uid="{2BDE2D06-094E-4C7F-978D-7098B0C5B7BD}"/>
    <cellStyle name="Comma 42 3 6" xfId="16274" xr:uid="{2C79EB4D-132D-4538-BDAE-5F4A0CA018B9}"/>
    <cellStyle name="Comma 42 4" xfId="1484" xr:uid="{E5651127-85DE-44A6-808A-22CE142C0653}"/>
    <cellStyle name="Comma 42 4 2" xfId="4052" xr:uid="{5F0B0421-B1BF-4524-8266-BD633666309E}"/>
    <cellStyle name="Comma 42 4 2 2" xfId="9178" xr:uid="{1739A10B-E6DF-4A78-A32F-2BC338F8CCCF}"/>
    <cellStyle name="Comma 42 4 2 2 2" xfId="24588" xr:uid="{EDBF9961-EA72-404C-85A6-90D718996156}"/>
    <cellStyle name="Comma 42 4 2 3" xfId="14321" xr:uid="{5473C5F8-25FC-4D1D-AF18-B8C517ECE842}"/>
    <cellStyle name="Comma 42 4 2 3 2" xfId="29731" xr:uid="{6DD7A7F7-4F84-4ED6-98BF-9C6B9444BED0}"/>
    <cellStyle name="Comma 42 4 2 4" xfId="19462" xr:uid="{79B6F85A-B7E7-449D-BDBE-A3011A5BE8C5}"/>
    <cellStyle name="Comma 42 4 3" xfId="6630" xr:uid="{A91D1B3E-0831-4464-9424-71FA2FA68A7F}"/>
    <cellStyle name="Comma 42 4 3 2" xfId="22040" xr:uid="{DBA77582-E9D7-49FF-B73B-5F1FF0A7FDEB}"/>
    <cellStyle name="Comma 42 4 4" xfId="11773" xr:uid="{12CFE5A5-EBE4-4FD5-B74C-DDBA4922DBF4}"/>
    <cellStyle name="Comma 42 4 4 2" xfId="27183" xr:uid="{26899098-63BC-41E3-89FD-A3DC698140D5}"/>
    <cellStyle name="Comma 42 4 5" xfId="16914" xr:uid="{003EE74D-B22E-407F-97FF-62FAFF867DD9}"/>
    <cellStyle name="Comma 42 5" xfId="2801" xr:uid="{80B2C197-DB48-43D1-97DD-C72EB2367821}"/>
    <cellStyle name="Comma 42 5 2" xfId="7927" xr:uid="{A1F495BD-BA26-4EF1-9DA9-7B4D49AD059B}"/>
    <cellStyle name="Comma 42 5 2 2" xfId="23337" xr:uid="{9171626E-9983-47F7-860F-F0A64C8D539C}"/>
    <cellStyle name="Comma 42 5 3" xfId="13070" xr:uid="{1BD91AD0-D34D-4CD8-904D-21D8234C6253}"/>
    <cellStyle name="Comma 42 5 3 2" xfId="28480" xr:uid="{F0FC026D-10F2-448F-8012-2BC758E84A0D}"/>
    <cellStyle name="Comma 42 5 4" xfId="18211" xr:uid="{CFAF5049-BFC9-41E7-A250-983376E69624}"/>
    <cellStyle name="Comma 42 6" xfId="5379" xr:uid="{530813D0-1336-4132-8537-B7EEAF083C92}"/>
    <cellStyle name="Comma 42 6 2" xfId="20789" xr:uid="{91513695-7B10-4CC3-A2A0-1AD815FA31E9}"/>
    <cellStyle name="Comma 42 7" xfId="10522" xr:uid="{7F3A6E04-B6AA-4DFE-A8DB-30E7A0711B74}"/>
    <cellStyle name="Comma 42 7 2" xfId="25932" xr:uid="{5EFF0F7B-711B-49E6-B334-360C00DC70D0}"/>
    <cellStyle name="Comma 42 8" xfId="15663" xr:uid="{FCE5453D-8745-471A-884F-2B726BFDC83E}"/>
    <cellStyle name="Comma 43" xfId="308" xr:uid="{ED008F0C-37CF-438E-9609-406276E8F164}"/>
    <cellStyle name="Comma 43 2" xfId="604" xr:uid="{C3D11585-FC25-46F5-8E09-C89E6073CD67}"/>
    <cellStyle name="Comma 43 2 2" xfId="1216" xr:uid="{2CAAA2A0-7D74-45B0-AD12-F606703971A9}"/>
    <cellStyle name="Comma 43 2 2 2" xfId="2468" xr:uid="{46724E0B-B324-4EAE-870A-532C5F83C353}"/>
    <cellStyle name="Comma 43 2 2 2 2" xfId="5036" xr:uid="{0669EDB4-808C-4954-A585-B5DFA68646ED}"/>
    <cellStyle name="Comma 43 2 2 2 2 2" xfId="10162" xr:uid="{665817DA-C866-4685-859A-58A98B8E6F91}"/>
    <cellStyle name="Comma 43 2 2 2 2 2 2" xfId="25572" xr:uid="{E44279F7-415D-40FA-95D6-0383443EB11D}"/>
    <cellStyle name="Comma 43 2 2 2 2 3" xfId="15305" xr:uid="{4D5B11BF-0BD5-4DE0-B7D4-EEE3A95393B1}"/>
    <cellStyle name="Comma 43 2 2 2 2 3 2" xfId="30715" xr:uid="{CEF76FF2-A6A8-414E-BF3F-9FAE708F9A30}"/>
    <cellStyle name="Comma 43 2 2 2 2 4" xfId="20446" xr:uid="{E7ACC2AF-C8DB-49CD-92E4-845AB68A07E7}"/>
    <cellStyle name="Comma 43 2 2 2 3" xfId="7614" xr:uid="{0DF31A73-5AC7-4A10-97F8-6EA0A9A5362B}"/>
    <cellStyle name="Comma 43 2 2 2 3 2" xfId="23024" xr:uid="{1E10607A-3409-4223-856C-24BEF81AA08B}"/>
    <cellStyle name="Comma 43 2 2 2 4" xfId="12757" xr:uid="{666D9B8A-857E-4C52-91F8-7C6F58588765}"/>
    <cellStyle name="Comma 43 2 2 2 4 2" xfId="28167" xr:uid="{056FDA62-69DD-41F7-A1DE-1A65A4EF974A}"/>
    <cellStyle name="Comma 43 2 2 2 5" xfId="17898" xr:uid="{C7CA6442-DC62-48B2-AAD8-3987A0EEA8A2}"/>
    <cellStyle name="Comma 43 2 2 3" xfId="3785" xr:uid="{8D7F1D59-92A8-4680-A874-F807D8E4B93E}"/>
    <cellStyle name="Comma 43 2 2 3 2" xfId="8911" xr:uid="{640E60C2-6401-4164-A590-FA200148CA7E}"/>
    <cellStyle name="Comma 43 2 2 3 2 2" xfId="24321" xr:uid="{B2F957F6-13B6-488D-98F2-71969D509279}"/>
    <cellStyle name="Comma 43 2 2 3 3" xfId="14054" xr:uid="{7DF94B76-C355-4D73-B0C8-80AC4E31FC7D}"/>
    <cellStyle name="Comma 43 2 2 3 3 2" xfId="29464" xr:uid="{AE42C02E-DE29-4B0A-B789-F003D0A2AB57}"/>
    <cellStyle name="Comma 43 2 2 3 4" xfId="19195" xr:uid="{417CDE58-EBF5-4739-8144-04731C88681B}"/>
    <cellStyle name="Comma 43 2 2 4" xfId="6363" xr:uid="{DA4EB923-D3A9-4DCC-A014-9DF0A5305ABA}"/>
    <cellStyle name="Comma 43 2 2 4 2" xfId="21773" xr:uid="{E4EF6F36-0A6B-4034-ACB8-5898F38D5EC5}"/>
    <cellStyle name="Comma 43 2 2 5" xfId="11506" xr:uid="{B53C6F44-FC91-4D4E-B049-B049BE18C31E}"/>
    <cellStyle name="Comma 43 2 2 5 2" xfId="26916" xr:uid="{72EFCB53-E28C-4A0B-8034-76BD782E00C5}"/>
    <cellStyle name="Comma 43 2 2 6" xfId="16647" xr:uid="{50B806BC-3017-4DD2-B976-8BB178711C6A}"/>
    <cellStyle name="Comma 43 2 3" xfId="1857" xr:uid="{4C8A0ADF-F0EA-4373-A4A4-D76379F1100F}"/>
    <cellStyle name="Comma 43 2 3 2" xfId="4425" xr:uid="{9F6D2985-01FB-45A0-ADBD-ADF355C85CB4}"/>
    <cellStyle name="Comma 43 2 3 2 2" xfId="9551" xr:uid="{0B611B79-05FE-452C-AA2E-42F185CAFFE1}"/>
    <cellStyle name="Comma 43 2 3 2 2 2" xfId="24961" xr:uid="{2C841B36-79B6-4876-8DED-D35073E07D4D}"/>
    <cellStyle name="Comma 43 2 3 2 3" xfId="14694" xr:uid="{82613C94-9757-4221-B449-E2EC0B1A940D}"/>
    <cellStyle name="Comma 43 2 3 2 3 2" xfId="30104" xr:uid="{A24EA1ED-0B57-40A8-B0D9-C2CAB9139CE5}"/>
    <cellStyle name="Comma 43 2 3 2 4" xfId="19835" xr:uid="{78A670E1-FBD7-4175-A7B2-51E227ACE788}"/>
    <cellStyle name="Comma 43 2 3 3" xfId="7003" xr:uid="{9F2DB553-C7E4-439E-B4B1-E08140A0324E}"/>
    <cellStyle name="Comma 43 2 3 3 2" xfId="22413" xr:uid="{6A44CEEB-AE7C-4323-84F3-89731F468276}"/>
    <cellStyle name="Comma 43 2 3 4" xfId="12146" xr:uid="{D57E541C-EB4C-47A1-9742-38ED20D3D3CC}"/>
    <cellStyle name="Comma 43 2 3 4 2" xfId="27556" xr:uid="{FCDC0950-C958-42DC-8D9E-E5F327921497}"/>
    <cellStyle name="Comma 43 2 3 5" xfId="17287" xr:uid="{8F7167FB-6ECE-49C7-A099-B0FCF160F17D}"/>
    <cellStyle name="Comma 43 2 4" xfId="3174" xr:uid="{D0D7EC06-4AF0-49C4-B3B1-5E2C2F4479AC}"/>
    <cellStyle name="Comma 43 2 4 2" xfId="8300" xr:uid="{85FC91D0-3B6B-4D85-8400-611AF601CA64}"/>
    <cellStyle name="Comma 43 2 4 2 2" xfId="23710" xr:uid="{798D68EE-8953-4947-A1E0-8F741604B048}"/>
    <cellStyle name="Comma 43 2 4 3" xfId="13443" xr:uid="{E36A781F-3142-46E5-9E2F-01987AA06FDF}"/>
    <cellStyle name="Comma 43 2 4 3 2" xfId="28853" xr:uid="{189CDC0A-626E-4441-B0DD-D9E664D632A4}"/>
    <cellStyle name="Comma 43 2 4 4" xfId="18584" xr:uid="{DE77F929-1E9C-4699-B260-FCFFA40A54C5}"/>
    <cellStyle name="Comma 43 2 5" xfId="5752" xr:uid="{E5ACE895-536D-4016-A13C-E1FA48B7ACED}"/>
    <cellStyle name="Comma 43 2 5 2" xfId="21162" xr:uid="{0925B7DE-1997-4605-9787-23774CB69F17}"/>
    <cellStyle name="Comma 43 2 6" xfId="10895" xr:uid="{6490E93E-4CFF-4B50-A8C8-075E80FF9A37}"/>
    <cellStyle name="Comma 43 2 6 2" xfId="26305" xr:uid="{AB02EFE9-B41C-44F0-B4F8-9E7B0B5F015A}"/>
    <cellStyle name="Comma 43 2 7" xfId="16036" xr:uid="{04D549D8-D6F7-412C-A29C-1999B41B48EE}"/>
    <cellStyle name="Comma 43 3" xfId="921" xr:uid="{25F9D8F1-A7C9-44AC-BE9C-CC9EF44C096D}"/>
    <cellStyle name="Comma 43 3 2" xfId="2173" xr:uid="{7B5710D6-B5C3-4444-80AB-191C151FEE2B}"/>
    <cellStyle name="Comma 43 3 2 2" xfId="4741" xr:uid="{1933A68B-3429-4A68-973E-EFBD5E43ACC4}"/>
    <cellStyle name="Comma 43 3 2 2 2" xfId="9867" xr:uid="{40D20FC0-0845-44E8-8E03-05E8072C72F9}"/>
    <cellStyle name="Comma 43 3 2 2 2 2" xfId="25277" xr:uid="{B019803D-2F50-46A2-97D7-CE33E2A2299C}"/>
    <cellStyle name="Comma 43 3 2 2 3" xfId="15010" xr:uid="{849F43B5-0636-4445-ACD2-FCA8CCB09AA2}"/>
    <cellStyle name="Comma 43 3 2 2 3 2" xfId="30420" xr:uid="{90F96DD6-0B79-4366-B2BB-08F2103A4F8E}"/>
    <cellStyle name="Comma 43 3 2 2 4" xfId="20151" xr:uid="{42E87994-1826-4AF0-BAB4-719038C147E4}"/>
    <cellStyle name="Comma 43 3 2 3" xfId="7319" xr:uid="{94BC9D52-D7C1-43D6-AD29-7FABA9CF584B}"/>
    <cellStyle name="Comma 43 3 2 3 2" xfId="22729" xr:uid="{0936B46F-4406-4BEA-857F-79C665F885BB}"/>
    <cellStyle name="Comma 43 3 2 4" xfId="12462" xr:uid="{EC604586-D674-4181-9E92-32BC9866738C}"/>
    <cellStyle name="Comma 43 3 2 4 2" xfId="27872" xr:uid="{CAFDC9D2-7ABD-4509-AD57-7BDE63AC23D1}"/>
    <cellStyle name="Comma 43 3 2 5" xfId="17603" xr:uid="{3791B2BE-EC86-4AF1-892F-1FDDE588169F}"/>
    <cellStyle name="Comma 43 3 3" xfId="3490" xr:uid="{E78BFFFC-A1F9-45D5-9E8D-B18BC2FC6BC0}"/>
    <cellStyle name="Comma 43 3 3 2" xfId="8616" xr:uid="{0F555D41-2A11-4D67-A435-366C51839D24}"/>
    <cellStyle name="Comma 43 3 3 2 2" xfId="24026" xr:uid="{3D6100D0-7A1D-4288-A3E0-3C1F7FD78D0D}"/>
    <cellStyle name="Comma 43 3 3 3" xfId="13759" xr:uid="{E12F9B78-6E54-496C-BB89-EACA520CAEDA}"/>
    <cellStyle name="Comma 43 3 3 3 2" xfId="29169" xr:uid="{0FBB762A-3311-4E84-99F7-55F4F451DA9E}"/>
    <cellStyle name="Comma 43 3 3 4" xfId="18900" xr:uid="{CC35FEC3-0758-4A92-B39E-F2FAFA6ADD16}"/>
    <cellStyle name="Comma 43 3 4" xfId="6068" xr:uid="{E4E581C4-B43D-4582-9DC3-6FE9021C09B6}"/>
    <cellStyle name="Comma 43 3 4 2" xfId="21478" xr:uid="{BC4F619E-7414-434D-9F8B-8B0F1FD32631}"/>
    <cellStyle name="Comma 43 3 5" xfId="11211" xr:uid="{F217643E-698A-4165-B724-0EF81A874C69}"/>
    <cellStyle name="Comma 43 3 5 2" xfId="26621" xr:uid="{36C65820-BC7F-4FE3-8451-BC355BB15694}"/>
    <cellStyle name="Comma 43 3 6" xfId="16352" xr:uid="{22B3FA33-8CCC-4C8B-B5F7-5A95FEB1AE81}"/>
    <cellStyle name="Comma 43 4" xfId="1562" xr:uid="{4C423A12-15DD-4C3F-824B-5AD4DAE260E2}"/>
    <cellStyle name="Comma 43 4 2" xfId="4130" xr:uid="{6B8C3B11-3792-4F0B-8722-68D81D584A92}"/>
    <cellStyle name="Comma 43 4 2 2" xfId="9256" xr:uid="{73853B27-5C07-4E89-B544-4BA7B0ED4F45}"/>
    <cellStyle name="Comma 43 4 2 2 2" xfId="24666" xr:uid="{AE7B5B2C-C22A-4741-9E00-63C07B84AF50}"/>
    <cellStyle name="Comma 43 4 2 3" xfId="14399" xr:uid="{578E4D43-FDBF-4C45-B0A5-83D529D2D305}"/>
    <cellStyle name="Comma 43 4 2 3 2" xfId="29809" xr:uid="{06A244D3-B1E3-401E-8E63-8111798B5C67}"/>
    <cellStyle name="Comma 43 4 2 4" xfId="19540" xr:uid="{E2F99FF3-AC67-48F0-8A8A-DAF1F58DC2F1}"/>
    <cellStyle name="Comma 43 4 3" xfId="6708" xr:uid="{3157912E-C3EE-4030-936D-92CE0DAA8B8B}"/>
    <cellStyle name="Comma 43 4 3 2" xfId="22118" xr:uid="{54CCA8D8-C6F9-412E-91C8-ABCD3295BBF1}"/>
    <cellStyle name="Comma 43 4 4" xfId="11851" xr:uid="{F73209FB-050F-4291-B91A-675DCFF8CEEC}"/>
    <cellStyle name="Comma 43 4 4 2" xfId="27261" xr:uid="{A8B67622-193F-41EA-AFB2-B275770FE01A}"/>
    <cellStyle name="Comma 43 4 5" xfId="16992" xr:uid="{326E8F89-BB89-49C6-A9EC-EAD7F6776B3A}"/>
    <cellStyle name="Comma 43 5" xfId="2879" xr:uid="{26B8E9E7-41FB-4853-9EB2-822CCA80DA44}"/>
    <cellStyle name="Comma 43 5 2" xfId="8005" xr:uid="{B7EF693B-DC4A-4958-AFD8-ACF4DA7DCE37}"/>
    <cellStyle name="Comma 43 5 2 2" xfId="23415" xr:uid="{A9348029-1520-4C06-A56A-A8A6FD36132D}"/>
    <cellStyle name="Comma 43 5 3" xfId="13148" xr:uid="{0DAC3DDA-293A-4724-83F0-96320E9ABE7F}"/>
    <cellStyle name="Comma 43 5 3 2" xfId="28558" xr:uid="{38FE3A0A-DB06-4636-B729-BCE952755FF5}"/>
    <cellStyle name="Comma 43 5 4" xfId="18289" xr:uid="{2BB972F7-2176-4433-BD10-B01966E30074}"/>
    <cellStyle name="Comma 43 6" xfId="5457" xr:uid="{38970E21-7E0A-41BA-BEEA-01D4520EACC0}"/>
    <cellStyle name="Comma 43 6 2" xfId="20867" xr:uid="{825C7C74-D049-4202-A2FB-B0D9FC0204AC}"/>
    <cellStyle name="Comma 43 7" xfId="10600" xr:uid="{C205F1F0-64A4-4AA9-90FD-5FD13BB57636}"/>
    <cellStyle name="Comma 43 7 2" xfId="26010" xr:uid="{FCB0F1C5-5E74-412F-BE39-F6D2738F7517}"/>
    <cellStyle name="Comma 43 8" xfId="15741" xr:uid="{F8BC98CA-E9D3-45DA-A393-46119EE54743}"/>
    <cellStyle name="Comma 44" xfId="311" xr:uid="{B43795CA-1F16-4047-9232-6D55A5B2F23F}"/>
    <cellStyle name="Comma 44 2" xfId="607" xr:uid="{69B4B92F-FC25-465A-9365-CCB1422EE872}"/>
    <cellStyle name="Comma 44 2 2" xfId="1219" xr:uid="{38013DD2-B9DC-4597-9BD8-0B1EFB63505E}"/>
    <cellStyle name="Comma 44 2 2 2" xfId="2471" xr:uid="{64332B5D-AA37-4BFE-BF59-3EB9B14D0B94}"/>
    <cellStyle name="Comma 44 2 2 2 2" xfId="5039" xr:uid="{E9D8D27F-E2FB-402F-90C7-0AB0A75BFA78}"/>
    <cellStyle name="Comma 44 2 2 2 2 2" xfId="10165" xr:uid="{C5D390A8-5BD9-472F-84AF-6F9A23980CAE}"/>
    <cellStyle name="Comma 44 2 2 2 2 2 2" xfId="25575" xr:uid="{3C833E51-ABD7-42C7-8D50-2B5B221F0DA9}"/>
    <cellStyle name="Comma 44 2 2 2 2 3" xfId="15308" xr:uid="{9C910F67-6571-428C-8AF2-9019C647060F}"/>
    <cellStyle name="Comma 44 2 2 2 2 3 2" xfId="30718" xr:uid="{BA55E080-D1F8-4691-8FD9-45B176083E82}"/>
    <cellStyle name="Comma 44 2 2 2 2 4" xfId="20449" xr:uid="{D9C58EA8-FBD6-4899-8E3C-DE01D29C2D54}"/>
    <cellStyle name="Comma 44 2 2 2 3" xfId="7617" xr:uid="{7DB8A391-3ED9-4B2F-9FAB-C22DAE799952}"/>
    <cellStyle name="Comma 44 2 2 2 3 2" xfId="23027" xr:uid="{9DAF4AF0-4FD5-47F0-9A65-A1C0152DF38C}"/>
    <cellStyle name="Comma 44 2 2 2 4" xfId="12760" xr:uid="{0FDCDF69-C998-4330-BE79-A3C4812E1F39}"/>
    <cellStyle name="Comma 44 2 2 2 4 2" xfId="28170" xr:uid="{5BCE91E3-C7F9-40DB-876B-8F758D62A0F1}"/>
    <cellStyle name="Comma 44 2 2 2 5" xfId="17901" xr:uid="{11A99F0A-B926-4A47-A12E-9375707B850F}"/>
    <cellStyle name="Comma 44 2 2 3" xfId="3788" xr:uid="{DB569158-41D5-43CE-874F-62FE1552426F}"/>
    <cellStyle name="Comma 44 2 2 3 2" xfId="8914" xr:uid="{E1F51BF4-914D-4C3F-8D2B-494A1E53E1A9}"/>
    <cellStyle name="Comma 44 2 2 3 2 2" xfId="24324" xr:uid="{16EE2137-34D6-4897-9AC8-223C5C5B8AFA}"/>
    <cellStyle name="Comma 44 2 2 3 3" xfId="14057" xr:uid="{7D38F00E-224A-4CAD-A03C-DA06BE861F66}"/>
    <cellStyle name="Comma 44 2 2 3 3 2" xfId="29467" xr:uid="{E782B85B-CDAA-4751-BB0B-FA29D66A6F53}"/>
    <cellStyle name="Comma 44 2 2 3 4" xfId="19198" xr:uid="{0F35A8A9-DB5F-4E62-BE04-20945A48DDCE}"/>
    <cellStyle name="Comma 44 2 2 4" xfId="6366" xr:uid="{4398B93B-DAFA-4533-9DFB-FF1FD827C920}"/>
    <cellStyle name="Comma 44 2 2 4 2" xfId="21776" xr:uid="{19515C03-56CA-4160-9F4E-137F0803730E}"/>
    <cellStyle name="Comma 44 2 2 5" xfId="11509" xr:uid="{4431972B-E930-4D50-9756-93E506018D8B}"/>
    <cellStyle name="Comma 44 2 2 5 2" xfId="26919" xr:uid="{4D1402ED-5CAA-4EAC-856F-36A0B71C7AF1}"/>
    <cellStyle name="Comma 44 2 2 6" xfId="16650" xr:uid="{58C0B9F7-7879-480D-9695-C5D6103F16AF}"/>
    <cellStyle name="Comma 44 2 3" xfId="1860" xr:uid="{BB3F2C86-5053-4C73-A86F-F5ED0B602465}"/>
    <cellStyle name="Comma 44 2 3 2" xfId="4428" xr:uid="{2901A112-B4A4-4D77-9280-45DFFA83905F}"/>
    <cellStyle name="Comma 44 2 3 2 2" xfId="9554" xr:uid="{AD383738-A6E9-4C47-AF9A-C4FE6CA61F4E}"/>
    <cellStyle name="Comma 44 2 3 2 2 2" xfId="24964" xr:uid="{61B592B3-BC41-4550-BF70-D5706AE5DAE7}"/>
    <cellStyle name="Comma 44 2 3 2 3" xfId="14697" xr:uid="{615B9F97-5070-45BB-A70D-5C44631DE136}"/>
    <cellStyle name="Comma 44 2 3 2 3 2" xfId="30107" xr:uid="{C5D69BED-5DE0-4F53-954B-AD57C3CA6595}"/>
    <cellStyle name="Comma 44 2 3 2 4" xfId="19838" xr:uid="{AB679A1E-4659-48FD-9AA3-2B4FC44E7F42}"/>
    <cellStyle name="Comma 44 2 3 3" xfId="7006" xr:uid="{84DEB72F-C995-4E7A-BAEE-BC6F80746FC6}"/>
    <cellStyle name="Comma 44 2 3 3 2" xfId="22416" xr:uid="{4E0B5C4A-A813-4E71-8C5B-A1CE0AFE7F4E}"/>
    <cellStyle name="Comma 44 2 3 4" xfId="12149" xr:uid="{291A6123-57D5-4F95-BD3F-9A24597C53B1}"/>
    <cellStyle name="Comma 44 2 3 4 2" xfId="27559" xr:uid="{459813A0-89CA-4BE2-9256-CB18C10B455E}"/>
    <cellStyle name="Comma 44 2 3 5" xfId="17290" xr:uid="{F684B102-67D5-4ACD-BC74-16A15E4E0884}"/>
    <cellStyle name="Comma 44 2 4" xfId="3177" xr:uid="{FB896233-DAE0-4111-8E05-AA874BECFC2C}"/>
    <cellStyle name="Comma 44 2 4 2" xfId="8303" xr:uid="{D7BCE730-5049-4556-9BCB-0E7E0BD9F536}"/>
    <cellStyle name="Comma 44 2 4 2 2" xfId="23713" xr:uid="{89E2B384-B419-4C40-8266-D3016B59CA02}"/>
    <cellStyle name="Comma 44 2 4 3" xfId="13446" xr:uid="{FA2CDFF7-C2A6-4A53-B22A-21D859335513}"/>
    <cellStyle name="Comma 44 2 4 3 2" xfId="28856" xr:uid="{C353E1C5-036F-4AE1-A4D0-9E50C2088B9A}"/>
    <cellStyle name="Comma 44 2 4 4" xfId="18587" xr:uid="{37328C9C-2EFA-49C4-BC41-1F12660FF0C8}"/>
    <cellStyle name="Comma 44 2 5" xfId="5755" xr:uid="{CBCCC1D4-1184-4AC7-8872-6052067CDCBA}"/>
    <cellStyle name="Comma 44 2 5 2" xfId="21165" xr:uid="{21AB2A8C-1D5F-4EF0-BA33-417D9589CF0D}"/>
    <cellStyle name="Comma 44 2 6" xfId="10898" xr:uid="{D7FCFF22-2BF0-4875-80A1-8469764E1FEA}"/>
    <cellStyle name="Comma 44 2 6 2" xfId="26308" xr:uid="{5D114E87-432C-471F-ADF5-04BBD313902F}"/>
    <cellStyle name="Comma 44 2 7" xfId="16039" xr:uid="{B56F94FA-3C4B-4FD2-9C05-38A7633D6955}"/>
    <cellStyle name="Comma 44 3" xfId="924" xr:uid="{B7026290-FEA9-437B-9D26-2D057644CFD5}"/>
    <cellStyle name="Comma 44 3 2" xfId="2176" xr:uid="{3E9A207E-8640-4F77-8609-1B877B4080B8}"/>
    <cellStyle name="Comma 44 3 2 2" xfId="4744" xr:uid="{3CFAE640-CE02-4E86-8068-E23287BE9FF5}"/>
    <cellStyle name="Comma 44 3 2 2 2" xfId="9870" xr:uid="{FA75FE64-0EA7-4BF4-A847-388AE6C6C68F}"/>
    <cellStyle name="Comma 44 3 2 2 2 2" xfId="25280" xr:uid="{00347044-26ED-469D-B2AF-5EC7FB58B5C6}"/>
    <cellStyle name="Comma 44 3 2 2 3" xfId="15013" xr:uid="{8BF4497B-B5D5-4167-A9CA-C1427ACB9AFE}"/>
    <cellStyle name="Comma 44 3 2 2 3 2" xfId="30423" xr:uid="{CA09C7CB-4768-4353-A7A6-0C16A87D66CD}"/>
    <cellStyle name="Comma 44 3 2 2 4" xfId="20154" xr:uid="{E96CAB33-841C-43D3-8EA5-5D086365FAEC}"/>
    <cellStyle name="Comma 44 3 2 3" xfId="7322" xr:uid="{A73FEC59-FB87-475E-AF10-8357E7D5F2D4}"/>
    <cellStyle name="Comma 44 3 2 3 2" xfId="22732" xr:uid="{BF8E6C22-3988-4B91-84D3-7DD1426E9053}"/>
    <cellStyle name="Comma 44 3 2 4" xfId="12465" xr:uid="{7517D806-B9E4-476C-B462-922936B085EC}"/>
    <cellStyle name="Comma 44 3 2 4 2" xfId="27875" xr:uid="{F38A0EE8-06AE-407A-92E1-6ADD899D9AE8}"/>
    <cellStyle name="Comma 44 3 2 5" xfId="17606" xr:uid="{1A8130A7-47E5-4033-A5D2-C6F50D80AD67}"/>
    <cellStyle name="Comma 44 3 3" xfId="3493" xr:uid="{12728CF1-4D8B-421C-A8D4-87AF274A9806}"/>
    <cellStyle name="Comma 44 3 3 2" xfId="8619" xr:uid="{3B509012-A707-459B-9DE9-06EA72A74B2A}"/>
    <cellStyle name="Comma 44 3 3 2 2" xfId="24029" xr:uid="{4346CBFD-1AFB-4A3A-9A3E-F902D75584B4}"/>
    <cellStyle name="Comma 44 3 3 3" xfId="13762" xr:uid="{45A948E0-03AF-498F-AADF-F2EDB0FE5D81}"/>
    <cellStyle name="Comma 44 3 3 3 2" xfId="29172" xr:uid="{6B5FCE0F-1D13-4545-8E70-C4BA087B4A71}"/>
    <cellStyle name="Comma 44 3 3 4" xfId="18903" xr:uid="{4105D8C9-1913-4B1F-B9F8-AB87C98B4735}"/>
    <cellStyle name="Comma 44 3 4" xfId="6071" xr:uid="{3C9E04A5-C411-4314-BDA9-D3266AAE4349}"/>
    <cellStyle name="Comma 44 3 4 2" xfId="21481" xr:uid="{7527104C-001E-4E71-B0E8-6257FB959E0D}"/>
    <cellStyle name="Comma 44 3 5" xfId="11214" xr:uid="{548D0BA0-608E-49BA-B361-0D37C51CF5B8}"/>
    <cellStyle name="Comma 44 3 5 2" xfId="26624" xr:uid="{D8C686B8-D6BC-4A49-AEE7-F6C74397A798}"/>
    <cellStyle name="Comma 44 3 6" xfId="16355" xr:uid="{8E7EDE90-4913-4AA5-99F0-214816EF8F24}"/>
    <cellStyle name="Comma 44 4" xfId="1565" xr:uid="{78515F81-876B-4C50-B31A-0FB0A2EB64D9}"/>
    <cellStyle name="Comma 44 4 2" xfId="4133" xr:uid="{8809DE6B-D160-430E-9A55-D7886AD44823}"/>
    <cellStyle name="Comma 44 4 2 2" xfId="9259" xr:uid="{1320A409-090E-450E-AF7E-36FFD002FB96}"/>
    <cellStyle name="Comma 44 4 2 2 2" xfId="24669" xr:uid="{9F018741-3C7C-4DA4-8225-58CE1BFEC62C}"/>
    <cellStyle name="Comma 44 4 2 3" xfId="14402" xr:uid="{CC13985E-CB4D-40AB-8E33-26ABB6540185}"/>
    <cellStyle name="Comma 44 4 2 3 2" xfId="29812" xr:uid="{24FF90D7-CC0B-4B35-B060-8ACA88B82566}"/>
    <cellStyle name="Comma 44 4 2 4" xfId="19543" xr:uid="{BF620AAE-3AB9-48F5-96B5-5B85E6D1410A}"/>
    <cellStyle name="Comma 44 4 3" xfId="6711" xr:uid="{239E5A6F-54A3-46FD-A2BF-E57F7C232FA1}"/>
    <cellStyle name="Comma 44 4 3 2" xfId="22121" xr:uid="{680D0B59-498A-4827-82D7-CE6B42514A72}"/>
    <cellStyle name="Comma 44 4 4" xfId="11854" xr:uid="{20EE8690-D063-44B3-9F09-4DC2A165C5A4}"/>
    <cellStyle name="Comma 44 4 4 2" xfId="27264" xr:uid="{A0D72181-13BD-4892-9F7E-F4153550EE88}"/>
    <cellStyle name="Comma 44 4 5" xfId="16995" xr:uid="{6B6F4D72-57AE-495B-A2E7-58DB5C416A13}"/>
    <cellStyle name="Comma 44 5" xfId="2882" xr:uid="{AC11CA39-E495-4117-8E04-B3D4DEBED353}"/>
    <cellStyle name="Comma 44 5 2" xfId="8008" xr:uid="{0EBE38B5-4478-47B4-88CD-AD2E5883547E}"/>
    <cellStyle name="Comma 44 5 2 2" xfId="23418" xr:uid="{DF9F4EAB-25A7-4CC1-9299-DF8038372226}"/>
    <cellStyle name="Comma 44 5 3" xfId="13151" xr:uid="{24925BDF-7031-4288-84FE-60D99983EEEF}"/>
    <cellStyle name="Comma 44 5 3 2" xfId="28561" xr:uid="{698136CA-97BA-4817-A479-444614CD01CF}"/>
    <cellStyle name="Comma 44 5 4" xfId="18292" xr:uid="{057DF8FC-F777-4DFB-A340-64CD5BB84D0A}"/>
    <cellStyle name="Comma 44 6" xfId="5460" xr:uid="{D5E402DA-F759-4855-B0B3-AB0EF6A0112E}"/>
    <cellStyle name="Comma 44 6 2" xfId="20870" xr:uid="{1AEA400A-64C2-41FC-8C74-3BF60B272E8E}"/>
    <cellStyle name="Comma 44 7" xfId="10603" xr:uid="{31D8E429-EE0E-4E75-A088-35699D1DFC81}"/>
    <cellStyle name="Comma 44 7 2" xfId="26013" xr:uid="{7ADC3B00-25EA-402B-B810-EB92D3017C5E}"/>
    <cellStyle name="Comma 44 8" xfId="15744" xr:uid="{71158E0C-9FE9-4F7C-B24C-DB83AE728A67}"/>
    <cellStyle name="Comma 45" xfId="307" xr:uid="{1146795A-9CE6-480D-A67A-767C6EAC56BB}"/>
    <cellStyle name="Comma 45 2" xfId="603" xr:uid="{9A6BCE97-E83D-4DB5-93F2-FF621EDBF7A9}"/>
    <cellStyle name="Comma 45 2 2" xfId="1215" xr:uid="{1373F9B4-8997-4C02-A70E-C1AF91B5962A}"/>
    <cellStyle name="Comma 45 2 2 2" xfId="2467" xr:uid="{0E6CE3A2-06CA-42D5-9D7A-4E4AFEB6030B}"/>
    <cellStyle name="Comma 45 2 2 2 2" xfId="5035" xr:uid="{1CAA0462-9A34-4909-B639-29031BB5FC83}"/>
    <cellStyle name="Comma 45 2 2 2 2 2" xfId="10161" xr:uid="{3A5EF838-61CC-470D-BA55-F286ADDBB595}"/>
    <cellStyle name="Comma 45 2 2 2 2 2 2" xfId="25571" xr:uid="{AF9654B0-825F-459D-9A38-02D5B6F24FD8}"/>
    <cellStyle name="Comma 45 2 2 2 2 3" xfId="15304" xr:uid="{25831B14-9315-4C72-804C-2E770C0E8711}"/>
    <cellStyle name="Comma 45 2 2 2 2 3 2" xfId="30714" xr:uid="{DFF97722-5E99-49A9-B9AD-572F1BA23271}"/>
    <cellStyle name="Comma 45 2 2 2 2 4" xfId="20445" xr:uid="{AC3F6CD1-55CD-4051-940C-278C1B08C5A0}"/>
    <cellStyle name="Comma 45 2 2 2 3" xfId="7613" xr:uid="{FAD22177-1742-40C5-A014-51B6C726974A}"/>
    <cellStyle name="Comma 45 2 2 2 3 2" xfId="23023" xr:uid="{E8BDDDDF-C645-45AF-9A81-0D8BCCC36C28}"/>
    <cellStyle name="Comma 45 2 2 2 4" xfId="12756" xr:uid="{2C24A35C-FC5C-497E-8069-57C9F91F36FA}"/>
    <cellStyle name="Comma 45 2 2 2 4 2" xfId="28166" xr:uid="{9C2AFD21-6582-44C6-8C39-5F7B2482FA81}"/>
    <cellStyle name="Comma 45 2 2 2 5" xfId="17897" xr:uid="{C52CC8FA-689C-4CB5-98F3-05F354CC887E}"/>
    <cellStyle name="Comma 45 2 2 3" xfId="3784" xr:uid="{B19471FF-4E00-4E62-A840-88221273BB49}"/>
    <cellStyle name="Comma 45 2 2 3 2" xfId="8910" xr:uid="{5B90F2F3-4AC3-4C61-8100-5E39C1CCA2CE}"/>
    <cellStyle name="Comma 45 2 2 3 2 2" xfId="24320" xr:uid="{8AEA343F-158E-478F-8FBE-0744002FD82A}"/>
    <cellStyle name="Comma 45 2 2 3 3" xfId="14053" xr:uid="{6390E94E-0370-44C4-A310-FBB8277F48E9}"/>
    <cellStyle name="Comma 45 2 2 3 3 2" xfId="29463" xr:uid="{E4BCDF0D-F518-4730-A351-93A71C6C8F89}"/>
    <cellStyle name="Comma 45 2 2 3 4" xfId="19194" xr:uid="{BCCE65B4-7CCD-4D70-828E-121713E508BC}"/>
    <cellStyle name="Comma 45 2 2 4" xfId="6362" xr:uid="{4306EB98-4CE8-4E4A-9522-F554C3C41D3B}"/>
    <cellStyle name="Comma 45 2 2 4 2" xfId="21772" xr:uid="{0B846A34-B403-4926-965A-8132D89EC2E1}"/>
    <cellStyle name="Comma 45 2 2 5" xfId="11505" xr:uid="{0AF08A94-0B19-43D4-94FF-65BD1D0C19BF}"/>
    <cellStyle name="Comma 45 2 2 5 2" xfId="26915" xr:uid="{9D56DD40-3894-428E-905D-23D34DC67FEF}"/>
    <cellStyle name="Comma 45 2 2 6" xfId="16646" xr:uid="{B5DE4A56-DA04-405C-B53B-A638D3328985}"/>
    <cellStyle name="Comma 45 2 3" xfId="1856" xr:uid="{72A8B236-694D-4E22-AF00-DBE2AE9FF498}"/>
    <cellStyle name="Comma 45 2 3 2" xfId="4424" xr:uid="{6A285CEC-B6AE-473E-98AB-2948972D9CC3}"/>
    <cellStyle name="Comma 45 2 3 2 2" xfId="9550" xr:uid="{7D6E23E2-2FD2-4058-866C-162E2AB28E24}"/>
    <cellStyle name="Comma 45 2 3 2 2 2" xfId="24960" xr:uid="{D83AB622-FAD8-4129-9358-443E8967FB36}"/>
    <cellStyle name="Comma 45 2 3 2 3" xfId="14693" xr:uid="{E672CDAB-58AD-4644-A921-33D5FF791A5A}"/>
    <cellStyle name="Comma 45 2 3 2 3 2" xfId="30103" xr:uid="{0354B5B5-4BA6-4335-BB6E-A583941AE16E}"/>
    <cellStyle name="Comma 45 2 3 2 4" xfId="19834" xr:uid="{FB837D24-BC1B-470F-B9DC-1950690B2EAF}"/>
    <cellStyle name="Comma 45 2 3 3" xfId="7002" xr:uid="{D6B165CD-1F58-48DB-B899-F5F0ABAC46A7}"/>
    <cellStyle name="Comma 45 2 3 3 2" xfId="22412" xr:uid="{D22ACD4D-B92C-4C90-8887-9462146A8441}"/>
    <cellStyle name="Comma 45 2 3 4" xfId="12145" xr:uid="{DD69F3EB-8E78-4E9A-A4DF-1BA9919F6C7A}"/>
    <cellStyle name="Comma 45 2 3 4 2" xfId="27555" xr:uid="{0D940BAA-5368-4366-82F8-FC20ECCD0B03}"/>
    <cellStyle name="Comma 45 2 3 5" xfId="17286" xr:uid="{A6713B9D-19A7-48AB-87A0-5B598944351C}"/>
    <cellStyle name="Comma 45 2 4" xfId="3173" xr:uid="{5650E2AD-DEB2-4BC7-B49E-BB8ABE0C0218}"/>
    <cellStyle name="Comma 45 2 4 2" xfId="8299" xr:uid="{B0499A5E-6995-4750-B28B-22468CE85A31}"/>
    <cellStyle name="Comma 45 2 4 2 2" xfId="23709" xr:uid="{E11105D6-D96C-47A9-B1AB-2D754C11818D}"/>
    <cellStyle name="Comma 45 2 4 3" xfId="13442" xr:uid="{5A626A97-59E8-45B7-91C6-37733F7D61DC}"/>
    <cellStyle name="Comma 45 2 4 3 2" xfId="28852" xr:uid="{5527336A-6A5A-42B3-8D0B-D75C6B55A271}"/>
    <cellStyle name="Comma 45 2 4 4" xfId="18583" xr:uid="{060C317F-E553-40BA-84C9-CD0A22AF830E}"/>
    <cellStyle name="Comma 45 2 5" xfId="5751" xr:uid="{D2E60D39-CB33-4D17-B9BC-AB26A6FACD17}"/>
    <cellStyle name="Comma 45 2 5 2" xfId="21161" xr:uid="{BCFF9B1A-BB96-4DF3-B41C-D3D95F8C96FA}"/>
    <cellStyle name="Comma 45 2 6" xfId="10894" xr:uid="{7D1FF21C-A8AD-4066-ADCA-3D681419E875}"/>
    <cellStyle name="Comma 45 2 6 2" xfId="26304" xr:uid="{6F2E7DCC-985E-4400-A296-ADCE756CA7E3}"/>
    <cellStyle name="Comma 45 2 7" xfId="16035" xr:uid="{79ED7395-606D-47BD-A973-E12459C82B01}"/>
    <cellStyle name="Comma 45 3" xfId="920" xr:uid="{C4FDF9CE-50C2-4EF2-BAFA-F2F3EB7A7740}"/>
    <cellStyle name="Comma 45 3 2" xfId="2172" xr:uid="{D90DC1DA-56C6-4588-99EB-8256EC960E92}"/>
    <cellStyle name="Comma 45 3 2 2" xfId="4740" xr:uid="{9C00185F-6A6B-4906-838C-CE363F070848}"/>
    <cellStyle name="Comma 45 3 2 2 2" xfId="9866" xr:uid="{48FFAEE8-6BEF-48CF-B886-6BFBBFD404CF}"/>
    <cellStyle name="Comma 45 3 2 2 2 2" xfId="25276" xr:uid="{07CEC902-E01F-424E-97B5-8116B2F18208}"/>
    <cellStyle name="Comma 45 3 2 2 3" xfId="15009" xr:uid="{9B6E375B-BE62-49F2-9BD2-06277A697BD3}"/>
    <cellStyle name="Comma 45 3 2 2 3 2" xfId="30419" xr:uid="{FC0AFCC9-6AD1-4EE6-BF47-CA6B84F3D99B}"/>
    <cellStyle name="Comma 45 3 2 2 4" xfId="20150" xr:uid="{E4B007C9-ABA4-401A-87B1-BC85276B8B4D}"/>
    <cellStyle name="Comma 45 3 2 3" xfId="7318" xr:uid="{B307E6BD-9678-468A-AB3E-CA00D85BB7A9}"/>
    <cellStyle name="Comma 45 3 2 3 2" xfId="22728" xr:uid="{BF59382A-C2AA-4B1E-ADDC-7FDC6DB442F8}"/>
    <cellStyle name="Comma 45 3 2 4" xfId="12461" xr:uid="{D86815BF-3F10-416D-92BC-B5254B4A572D}"/>
    <cellStyle name="Comma 45 3 2 4 2" xfId="27871" xr:uid="{D7305B78-4FAB-4193-BA71-AF14E48BB759}"/>
    <cellStyle name="Comma 45 3 2 5" xfId="17602" xr:uid="{E8D4826A-EEA2-40E5-88E0-2FA4202BAB26}"/>
    <cellStyle name="Comma 45 3 3" xfId="3489" xr:uid="{997324C8-71DC-4C61-98FE-E8451F8290B6}"/>
    <cellStyle name="Comma 45 3 3 2" xfId="8615" xr:uid="{71323EF5-C75A-4346-A9F0-14C39465CBBA}"/>
    <cellStyle name="Comma 45 3 3 2 2" xfId="24025" xr:uid="{FC5AFC0E-B22F-4593-93D5-4ACFEB970474}"/>
    <cellStyle name="Comma 45 3 3 3" xfId="13758" xr:uid="{A9078235-D08F-4C53-A808-F4E8D4800FBC}"/>
    <cellStyle name="Comma 45 3 3 3 2" xfId="29168" xr:uid="{01B71E47-0455-4C5E-B772-6CE7B10592ED}"/>
    <cellStyle name="Comma 45 3 3 4" xfId="18899" xr:uid="{D2BDB070-63EA-4F16-A4D4-4BCBCAF284FE}"/>
    <cellStyle name="Comma 45 3 4" xfId="6067" xr:uid="{0B5C6C41-DF82-437C-8424-3ADF3969CAC7}"/>
    <cellStyle name="Comma 45 3 4 2" xfId="21477" xr:uid="{4A7919E0-08A9-418B-9C6D-0B25EB2BD7F8}"/>
    <cellStyle name="Comma 45 3 5" xfId="11210" xr:uid="{BBB863A6-F955-4015-A8B2-6D469410BA77}"/>
    <cellStyle name="Comma 45 3 5 2" xfId="26620" xr:uid="{3F7AFE01-03EC-45EC-BF3A-C5729131F14F}"/>
    <cellStyle name="Comma 45 3 6" xfId="16351" xr:uid="{59980AFC-FD28-43AD-A551-53433ED8FA08}"/>
    <cellStyle name="Comma 45 4" xfId="1561" xr:uid="{C4948241-C6A3-4E2A-9D12-234C785728C3}"/>
    <cellStyle name="Comma 45 4 2" xfId="4129" xr:uid="{2916332F-CB45-4C01-ACBD-7C78B79E1CEC}"/>
    <cellStyle name="Comma 45 4 2 2" xfId="9255" xr:uid="{19318B2C-AE1C-4DF9-9789-ED3D6173CFF6}"/>
    <cellStyle name="Comma 45 4 2 2 2" xfId="24665" xr:uid="{B13D78AA-58A8-4AE4-8BA4-6372369E6C9A}"/>
    <cellStyle name="Comma 45 4 2 3" xfId="14398" xr:uid="{39802C09-A9C8-462B-A312-0B9C421BAF77}"/>
    <cellStyle name="Comma 45 4 2 3 2" xfId="29808" xr:uid="{871B0FCE-2A3C-4CC4-8969-C6D8FBF1496E}"/>
    <cellStyle name="Comma 45 4 2 4" xfId="19539" xr:uid="{3FFFBCF4-77C5-4300-8462-28EA45CC6299}"/>
    <cellStyle name="Comma 45 4 3" xfId="6707" xr:uid="{7502000F-0217-4384-8B24-A62FA8EDABDC}"/>
    <cellStyle name="Comma 45 4 3 2" xfId="22117" xr:uid="{F6767CFA-8C96-4C82-A125-14AAB4B5BB23}"/>
    <cellStyle name="Comma 45 4 4" xfId="11850" xr:uid="{E3A33F17-1D61-42CD-BF7D-8A5C3A55489D}"/>
    <cellStyle name="Comma 45 4 4 2" xfId="27260" xr:uid="{B27BA945-24E5-44DD-AB32-91DC324C957F}"/>
    <cellStyle name="Comma 45 4 5" xfId="16991" xr:uid="{6B7C5B81-3779-4C58-9762-B1D8F4889E35}"/>
    <cellStyle name="Comma 45 5" xfId="2878" xr:uid="{85FF911E-AFD2-4EFD-B406-89482A3F387E}"/>
    <cellStyle name="Comma 45 5 2" xfId="8004" xr:uid="{01C9774A-7CD7-4588-BF4B-62B2A0C4B1ED}"/>
    <cellStyle name="Comma 45 5 2 2" xfId="23414" xr:uid="{6E54ED90-FE11-452C-9479-F2A988CDA030}"/>
    <cellStyle name="Comma 45 5 3" xfId="13147" xr:uid="{713FD1FA-68DB-4DCF-9933-2CC170F4FB7D}"/>
    <cellStyle name="Comma 45 5 3 2" xfId="28557" xr:uid="{CA3E01E6-93A1-400A-B5F6-2E3AD80AC39D}"/>
    <cellStyle name="Comma 45 5 4" xfId="18288" xr:uid="{936D5135-998C-4F84-8B12-67586DCE9244}"/>
    <cellStyle name="Comma 45 6" xfId="5456" xr:uid="{701A21D6-0155-4023-ACCB-0F35E4DE6492}"/>
    <cellStyle name="Comma 45 6 2" xfId="20866" xr:uid="{7F635C2D-3144-483E-B03F-7A68AD277AE1}"/>
    <cellStyle name="Comma 45 7" xfId="10599" xr:uid="{A3F703DE-B98D-4235-89AA-77F213BBA778}"/>
    <cellStyle name="Comma 45 7 2" xfId="26009" xr:uid="{A067C9D4-2F58-41C7-8454-FDAEFF7A432B}"/>
    <cellStyle name="Comma 45 8" xfId="15740" xr:uid="{7CFB5242-6ED0-4E58-A56C-7095587EC281}"/>
    <cellStyle name="Comma 46" xfId="306" xr:uid="{8B79C3D7-60E7-4C7F-9332-3932EACDF7E7}"/>
    <cellStyle name="Comma 46 2" xfId="602" xr:uid="{8BA38768-CE9D-4AB4-88A5-A28718328C35}"/>
    <cellStyle name="Comma 46 2 2" xfId="1214" xr:uid="{A7BD4F0E-24C0-44D2-9B18-37DE16D8A728}"/>
    <cellStyle name="Comma 46 2 2 2" xfId="2466" xr:uid="{EB5AA848-8AF2-4E73-BCAA-6640420E1AF6}"/>
    <cellStyle name="Comma 46 2 2 2 2" xfId="5034" xr:uid="{65959C92-3435-45A6-B826-3C8CF2B6C2B7}"/>
    <cellStyle name="Comma 46 2 2 2 2 2" xfId="10160" xr:uid="{B33081DA-3FE3-4079-8162-57EEB640455D}"/>
    <cellStyle name="Comma 46 2 2 2 2 2 2" xfId="25570" xr:uid="{3EA51788-E533-4CC6-9C21-482B531B7B88}"/>
    <cellStyle name="Comma 46 2 2 2 2 3" xfId="15303" xr:uid="{30ABE140-EBBC-40D6-88C5-961F00BCEF5B}"/>
    <cellStyle name="Comma 46 2 2 2 2 3 2" xfId="30713" xr:uid="{F2B84B81-814F-4625-92A1-019A74631456}"/>
    <cellStyle name="Comma 46 2 2 2 2 4" xfId="20444" xr:uid="{5598A04B-888D-48E3-9007-351FF5E5460E}"/>
    <cellStyle name="Comma 46 2 2 2 3" xfId="7612" xr:uid="{1B1AC46C-C406-4C73-B1BA-8EC4DC789E27}"/>
    <cellStyle name="Comma 46 2 2 2 3 2" xfId="23022" xr:uid="{20D70DEB-942A-4069-8B42-6B21DB876C1E}"/>
    <cellStyle name="Comma 46 2 2 2 4" xfId="12755" xr:uid="{66B408FE-7CCE-4AC6-B64E-4E26BD1288C9}"/>
    <cellStyle name="Comma 46 2 2 2 4 2" xfId="28165" xr:uid="{9EC07D69-2C97-44E3-A718-4A67AE5A6C57}"/>
    <cellStyle name="Comma 46 2 2 2 5" xfId="17896" xr:uid="{D5C9EAFB-528D-4D5B-A7B7-7F9D4979B00D}"/>
    <cellStyle name="Comma 46 2 2 3" xfId="3783" xr:uid="{451BA3BD-AA66-46AF-853D-09F46C6DA169}"/>
    <cellStyle name="Comma 46 2 2 3 2" xfId="8909" xr:uid="{EA10D3D6-4077-47DD-9FC7-E0B2AA948923}"/>
    <cellStyle name="Comma 46 2 2 3 2 2" xfId="24319" xr:uid="{5A1CC69D-FEDF-462C-92BE-A8F33465B543}"/>
    <cellStyle name="Comma 46 2 2 3 3" xfId="14052" xr:uid="{6D07F6AA-F33A-4201-92CA-F94CE1F406CE}"/>
    <cellStyle name="Comma 46 2 2 3 3 2" xfId="29462" xr:uid="{EC0F6516-D476-4A06-9E36-C7B9ED1D18CA}"/>
    <cellStyle name="Comma 46 2 2 3 4" xfId="19193" xr:uid="{66FB203A-0327-46CE-9CE8-D0C00379088F}"/>
    <cellStyle name="Comma 46 2 2 4" xfId="6361" xr:uid="{85B34AE6-9805-48E8-BE52-52CA24AC659C}"/>
    <cellStyle name="Comma 46 2 2 4 2" xfId="21771" xr:uid="{B2269EBD-EBE6-40E4-A7FC-A1F429A37470}"/>
    <cellStyle name="Comma 46 2 2 5" xfId="11504" xr:uid="{1F9BFE41-4F4F-4F5B-B57D-6CB3316CA946}"/>
    <cellStyle name="Comma 46 2 2 5 2" xfId="26914" xr:uid="{6CDB84E4-2CC8-4ED0-A760-8E1E7F6DC3BA}"/>
    <cellStyle name="Comma 46 2 2 6" xfId="16645" xr:uid="{E8F15095-53E6-420E-BBD6-47951AD7A990}"/>
    <cellStyle name="Comma 46 2 3" xfId="1855" xr:uid="{00A889E9-3519-478C-9607-AB77E59F7993}"/>
    <cellStyle name="Comma 46 2 3 2" xfId="4423" xr:uid="{AB47B20A-CF3D-4F1F-91FF-1BF03EBDAD47}"/>
    <cellStyle name="Comma 46 2 3 2 2" xfId="9549" xr:uid="{B118C42C-E64E-4501-BCE3-D6D30C651EE3}"/>
    <cellStyle name="Comma 46 2 3 2 2 2" xfId="24959" xr:uid="{63B5448D-07C0-48D4-BF42-4FA814D0875B}"/>
    <cellStyle name="Comma 46 2 3 2 3" xfId="14692" xr:uid="{0598DCDC-A1FD-4F70-853F-E45FCE0ED62E}"/>
    <cellStyle name="Comma 46 2 3 2 3 2" xfId="30102" xr:uid="{995CA0C4-82A2-4E5F-9D7C-7683BAF7E924}"/>
    <cellStyle name="Comma 46 2 3 2 4" xfId="19833" xr:uid="{6D6A3D68-534E-47DC-8CA7-E13A51144BDB}"/>
    <cellStyle name="Comma 46 2 3 3" xfId="7001" xr:uid="{D56B9DBE-9BA2-4F49-875E-C8073CC45E66}"/>
    <cellStyle name="Comma 46 2 3 3 2" xfId="22411" xr:uid="{8DB48F91-90D4-477A-A7AE-DC9538DCFED6}"/>
    <cellStyle name="Comma 46 2 3 4" xfId="12144" xr:uid="{A859F6B2-741C-41CA-AEDD-1324B519DDCD}"/>
    <cellStyle name="Comma 46 2 3 4 2" xfId="27554" xr:uid="{02D1798A-0E54-40E1-A382-CF944343F3AF}"/>
    <cellStyle name="Comma 46 2 3 5" xfId="17285" xr:uid="{5CDAC338-CE4E-41CD-A4AE-D8D5AE9A4CC9}"/>
    <cellStyle name="Comma 46 2 4" xfId="3172" xr:uid="{4392366F-CD1F-4AE1-B232-59B612668568}"/>
    <cellStyle name="Comma 46 2 4 2" xfId="8298" xr:uid="{03577C07-8E7B-4F83-9368-A306B20A9C39}"/>
    <cellStyle name="Comma 46 2 4 2 2" xfId="23708" xr:uid="{E585560A-F92E-4ABD-A6F9-8510430C16D2}"/>
    <cellStyle name="Comma 46 2 4 3" xfId="13441" xr:uid="{C402D497-D2BB-4B27-AC25-D22582EE6DC9}"/>
    <cellStyle name="Comma 46 2 4 3 2" xfId="28851" xr:uid="{8A6A7981-8DA6-49C8-AD1E-68ADABCFC416}"/>
    <cellStyle name="Comma 46 2 4 4" xfId="18582" xr:uid="{AB561995-2A40-4307-9180-6E3566BA80E2}"/>
    <cellStyle name="Comma 46 2 5" xfId="5750" xr:uid="{09B61C94-3B3C-4B11-AFE3-697D25D6E210}"/>
    <cellStyle name="Comma 46 2 5 2" xfId="21160" xr:uid="{1376A827-613C-4F7C-8B26-C30087134431}"/>
    <cellStyle name="Comma 46 2 6" xfId="10893" xr:uid="{7062F40B-2D98-46FC-8076-F40D5069AAF8}"/>
    <cellStyle name="Comma 46 2 6 2" xfId="26303" xr:uid="{1FC2BC8B-C1B7-4DF5-8B20-CADB70770E93}"/>
    <cellStyle name="Comma 46 2 7" xfId="16034" xr:uid="{A7D43470-2E80-47B5-B69D-62CDC1477ECA}"/>
    <cellStyle name="Comma 46 3" xfId="919" xr:uid="{29028700-7028-410C-BCBC-4F3CDECED2AB}"/>
    <cellStyle name="Comma 46 3 2" xfId="2171" xr:uid="{DA25E669-9C06-4185-BEC7-609037C7256E}"/>
    <cellStyle name="Comma 46 3 2 2" xfId="4739" xr:uid="{2E284D1D-9FB4-4B33-A889-7D0908994120}"/>
    <cellStyle name="Comma 46 3 2 2 2" xfId="9865" xr:uid="{5D8B7F46-CE9F-40C0-BC2D-7AB91CA853EC}"/>
    <cellStyle name="Comma 46 3 2 2 2 2" xfId="25275" xr:uid="{67157782-D5CC-481B-AF27-E1F52C60CF24}"/>
    <cellStyle name="Comma 46 3 2 2 3" xfId="15008" xr:uid="{AE0E3E7A-403C-4829-8F16-B2B249A45F22}"/>
    <cellStyle name="Comma 46 3 2 2 3 2" xfId="30418" xr:uid="{A37EE101-8B09-4942-9793-C9335BA01E2F}"/>
    <cellStyle name="Comma 46 3 2 2 4" xfId="20149" xr:uid="{6780E9E3-3050-45B1-BC2B-1AC4510AE204}"/>
    <cellStyle name="Comma 46 3 2 3" xfId="7317" xr:uid="{CB471563-7D6E-4799-908E-3C3AAF6DC73F}"/>
    <cellStyle name="Comma 46 3 2 3 2" xfId="22727" xr:uid="{CC2C8637-A36B-4373-8185-4FBB97193276}"/>
    <cellStyle name="Comma 46 3 2 4" xfId="12460" xr:uid="{EA323BB5-2FE7-4E19-802F-AE29DB5F6F3E}"/>
    <cellStyle name="Comma 46 3 2 4 2" xfId="27870" xr:uid="{981DE5C1-E18D-4BF7-A6C4-503AF6558090}"/>
    <cellStyle name="Comma 46 3 2 5" xfId="17601" xr:uid="{52AB5D32-72F2-4B93-BED4-0F7AF2D7DC7D}"/>
    <cellStyle name="Comma 46 3 3" xfId="3488" xr:uid="{83B6A053-6D99-40E7-A2B0-98D9B566E82A}"/>
    <cellStyle name="Comma 46 3 3 2" xfId="8614" xr:uid="{5DD37A94-1767-457F-B5AF-BF5DB8840089}"/>
    <cellStyle name="Comma 46 3 3 2 2" xfId="24024" xr:uid="{8F75F7B2-1C93-453A-BD62-21D9CA5CDF07}"/>
    <cellStyle name="Comma 46 3 3 3" xfId="13757" xr:uid="{E3D9AB52-88C2-46FA-8262-94E308693136}"/>
    <cellStyle name="Comma 46 3 3 3 2" xfId="29167" xr:uid="{6CFBF4D3-4614-4813-89E4-5BD853C2340A}"/>
    <cellStyle name="Comma 46 3 3 4" xfId="18898" xr:uid="{F281FA40-FA6B-4555-A748-95F30C1F7586}"/>
    <cellStyle name="Comma 46 3 4" xfId="6066" xr:uid="{8260AEF8-3258-4971-9C47-9865C91DA151}"/>
    <cellStyle name="Comma 46 3 4 2" xfId="21476" xr:uid="{69E85953-29CE-4387-A259-40AA305F5224}"/>
    <cellStyle name="Comma 46 3 5" xfId="11209" xr:uid="{5898634C-5BBA-4AEB-BE34-42E816EA1A88}"/>
    <cellStyle name="Comma 46 3 5 2" xfId="26619" xr:uid="{B3CE783C-E12F-4CD9-9667-3EB486E2576E}"/>
    <cellStyle name="Comma 46 3 6" xfId="16350" xr:uid="{A8BBED31-402B-44E2-966D-F6CC8583B49E}"/>
    <cellStyle name="Comma 46 4" xfId="1560" xr:uid="{B93F56F1-6447-4500-961B-986BAC2C3098}"/>
    <cellStyle name="Comma 46 4 2" xfId="4128" xr:uid="{BD2C5FD7-3A54-4414-987D-F7AAC76C3406}"/>
    <cellStyle name="Comma 46 4 2 2" xfId="9254" xr:uid="{35C58932-3A78-4DA5-AA96-B375ECCA9DB4}"/>
    <cellStyle name="Comma 46 4 2 2 2" xfId="24664" xr:uid="{DB1417A3-E1A3-4393-B9C1-AD12883E280D}"/>
    <cellStyle name="Comma 46 4 2 3" xfId="14397" xr:uid="{2B2ED9B7-534D-486C-872E-A28324D0338C}"/>
    <cellStyle name="Comma 46 4 2 3 2" xfId="29807" xr:uid="{C908692B-5AE1-46C0-A6F8-EDD732373E95}"/>
    <cellStyle name="Comma 46 4 2 4" xfId="19538" xr:uid="{13E0D4FE-2477-484D-B60E-DC30E85A0AB0}"/>
    <cellStyle name="Comma 46 4 3" xfId="6706" xr:uid="{CF0EFE45-CC83-45F4-AFC6-3F0100B8A08B}"/>
    <cellStyle name="Comma 46 4 3 2" xfId="22116" xr:uid="{D1E6A319-647E-46C3-9417-D901A3ACA11A}"/>
    <cellStyle name="Comma 46 4 4" xfId="11849" xr:uid="{1C5B0365-8818-4FD3-9C19-C4840DFAAB45}"/>
    <cellStyle name="Comma 46 4 4 2" xfId="27259" xr:uid="{FA7F47A1-22C5-4C2D-96A8-93CB41BDAB19}"/>
    <cellStyle name="Comma 46 4 5" xfId="16990" xr:uid="{BCBDE36C-D81A-4637-9A4D-C7D39CA40528}"/>
    <cellStyle name="Comma 46 5" xfId="2877" xr:uid="{C6021F12-BFEF-47CF-B940-33620039F4A7}"/>
    <cellStyle name="Comma 46 5 2" xfId="8003" xr:uid="{EF0D7593-443A-40E6-83A9-745C7617DAF6}"/>
    <cellStyle name="Comma 46 5 2 2" xfId="23413" xr:uid="{22530991-FE09-4B19-8A85-8D07C1BB8223}"/>
    <cellStyle name="Comma 46 5 3" xfId="13146" xr:uid="{4AC75FD8-5FC0-4FA4-B3C3-A977D510B352}"/>
    <cellStyle name="Comma 46 5 3 2" xfId="28556" xr:uid="{25E72C18-2438-4C5D-A38A-F79885241754}"/>
    <cellStyle name="Comma 46 5 4" xfId="18287" xr:uid="{2B96CEE6-FDCC-4395-9888-AD1500F9A9B6}"/>
    <cellStyle name="Comma 46 6" xfId="5455" xr:uid="{C1D06E78-C37B-4F1A-A0BE-9B323FF9A4A9}"/>
    <cellStyle name="Comma 46 6 2" xfId="20865" xr:uid="{71402274-30AE-4C7E-B5D1-F516A8D5A811}"/>
    <cellStyle name="Comma 46 7" xfId="10598" xr:uid="{5C863A8F-A276-4366-B002-2F351BE39646}"/>
    <cellStyle name="Comma 46 7 2" xfId="26008" xr:uid="{525C9BD8-A154-4C6D-AEC2-BF87140391FC}"/>
    <cellStyle name="Comma 46 8" xfId="15739" xr:uid="{BF89D22F-0D8A-484E-9E07-3A4A3ED97EF7}"/>
    <cellStyle name="Comma 47" xfId="310" xr:uid="{6AF6DB23-3514-40DB-B48B-8415BE6BCE29}"/>
    <cellStyle name="Comma 47 2" xfId="606" xr:uid="{3A9FE729-12AF-4F55-89AB-6E297E0D36F8}"/>
    <cellStyle name="Comma 47 2 2" xfId="1218" xr:uid="{86B85355-F81E-4D32-8C80-60B362AFC790}"/>
    <cellStyle name="Comma 47 2 2 2" xfId="2470" xr:uid="{30008556-6048-4F3B-8B85-2285FB6D925B}"/>
    <cellStyle name="Comma 47 2 2 2 2" xfId="5038" xr:uid="{3E2B45E6-1C25-4441-97E0-C4E10BEB692F}"/>
    <cellStyle name="Comma 47 2 2 2 2 2" xfId="10164" xr:uid="{BA0CE904-BCD4-4372-9D7E-36F097D691C0}"/>
    <cellStyle name="Comma 47 2 2 2 2 2 2" xfId="25574" xr:uid="{86D83685-4BF0-44C6-92E4-8B3E0ABA74A0}"/>
    <cellStyle name="Comma 47 2 2 2 2 3" xfId="15307" xr:uid="{4040920B-16AC-4A11-A413-98CA691C7C5F}"/>
    <cellStyle name="Comma 47 2 2 2 2 3 2" xfId="30717" xr:uid="{691B5794-75C9-48E4-8D4E-D7B474164D9C}"/>
    <cellStyle name="Comma 47 2 2 2 2 4" xfId="20448" xr:uid="{828418EE-F252-4F7B-B654-D9D940D949EC}"/>
    <cellStyle name="Comma 47 2 2 2 3" xfId="7616" xr:uid="{4B309A20-010C-404A-9BE1-1287D3813533}"/>
    <cellStyle name="Comma 47 2 2 2 3 2" xfId="23026" xr:uid="{BDBCEA3A-32EB-4038-870D-ACFFA6671FAE}"/>
    <cellStyle name="Comma 47 2 2 2 4" xfId="12759" xr:uid="{749ACD32-F848-4ABF-82B8-C44EE3D8B0D3}"/>
    <cellStyle name="Comma 47 2 2 2 4 2" xfId="28169" xr:uid="{01BAA621-C906-4F89-BEE8-40A8CF2AFA7D}"/>
    <cellStyle name="Comma 47 2 2 2 5" xfId="17900" xr:uid="{CFAEBE11-C683-4F34-B39B-0A587B6DD98B}"/>
    <cellStyle name="Comma 47 2 2 3" xfId="3787" xr:uid="{453B31C6-132E-41F9-AF30-67DAB536183F}"/>
    <cellStyle name="Comma 47 2 2 3 2" xfId="8913" xr:uid="{4FBCC08A-9AC7-408B-9370-3CB49A9B6512}"/>
    <cellStyle name="Comma 47 2 2 3 2 2" xfId="24323" xr:uid="{E398F55F-9C9A-4F0B-A422-AD8E0C20537D}"/>
    <cellStyle name="Comma 47 2 2 3 3" xfId="14056" xr:uid="{72765F31-CFD8-402B-BB13-4A4F58DFA119}"/>
    <cellStyle name="Comma 47 2 2 3 3 2" xfId="29466" xr:uid="{02936D47-A500-4F83-BC45-82013582F60A}"/>
    <cellStyle name="Comma 47 2 2 3 4" xfId="19197" xr:uid="{F6336D1B-7F84-4272-8950-CAD4F27C0F18}"/>
    <cellStyle name="Comma 47 2 2 4" xfId="6365" xr:uid="{0637B616-3721-4432-84B3-066EE9AFA7DD}"/>
    <cellStyle name="Comma 47 2 2 4 2" xfId="21775" xr:uid="{94F6A432-5E0A-48F6-9E51-FF21989E928E}"/>
    <cellStyle name="Comma 47 2 2 5" xfId="11508" xr:uid="{9A5DDAEF-8F76-407A-865A-1E92D14AC97C}"/>
    <cellStyle name="Comma 47 2 2 5 2" xfId="26918" xr:uid="{8591727E-5C11-4D4D-9F1D-35721AEE8C07}"/>
    <cellStyle name="Comma 47 2 2 6" xfId="16649" xr:uid="{42447D03-43BF-4E7C-9495-61F37E7FC8D0}"/>
    <cellStyle name="Comma 47 2 3" xfId="1859" xr:uid="{DE2D2C9B-8630-4214-BDAF-2CEFDE495FD8}"/>
    <cellStyle name="Comma 47 2 3 2" xfId="4427" xr:uid="{1942C3E7-96EA-4015-AA2C-14C7252B253F}"/>
    <cellStyle name="Comma 47 2 3 2 2" xfId="9553" xr:uid="{D916EFBD-7C3E-485F-B99E-E1704CD91B07}"/>
    <cellStyle name="Comma 47 2 3 2 2 2" xfId="24963" xr:uid="{0336E124-915E-42E1-97D5-B70FF4958949}"/>
    <cellStyle name="Comma 47 2 3 2 3" xfId="14696" xr:uid="{B7D94554-7BFE-48E2-9CE9-7006B62B5217}"/>
    <cellStyle name="Comma 47 2 3 2 3 2" xfId="30106" xr:uid="{037BB999-7345-4674-9521-BB249ACB8A77}"/>
    <cellStyle name="Comma 47 2 3 2 4" xfId="19837" xr:uid="{4CA94C93-DF70-4B1A-AECD-E07072F057D8}"/>
    <cellStyle name="Comma 47 2 3 3" xfId="7005" xr:uid="{EA1F74C4-7DDB-4A4C-80A1-E05FC9D0DE01}"/>
    <cellStyle name="Comma 47 2 3 3 2" xfId="22415" xr:uid="{38DF9B95-9209-40B8-AD90-41134650D438}"/>
    <cellStyle name="Comma 47 2 3 4" xfId="12148" xr:uid="{E946819C-314C-4F20-BD0C-B5A260CBE12F}"/>
    <cellStyle name="Comma 47 2 3 4 2" xfId="27558" xr:uid="{1A19002E-825F-42A1-8858-F36456B6C995}"/>
    <cellStyle name="Comma 47 2 3 5" xfId="17289" xr:uid="{30EC7BE1-31A6-4675-A236-DCD667EC8E06}"/>
    <cellStyle name="Comma 47 2 4" xfId="3176" xr:uid="{2AE52773-4075-47F9-B19B-3CEC438851BF}"/>
    <cellStyle name="Comma 47 2 4 2" xfId="8302" xr:uid="{754D53BD-2CDB-4BEA-AF27-A084D2F9C9C2}"/>
    <cellStyle name="Comma 47 2 4 2 2" xfId="23712" xr:uid="{6F405E7A-68F4-415A-8081-8BAC04743707}"/>
    <cellStyle name="Comma 47 2 4 3" xfId="13445" xr:uid="{2C066389-49B2-41C3-A164-DB0CDD244007}"/>
    <cellStyle name="Comma 47 2 4 3 2" xfId="28855" xr:uid="{3A0421EB-4E0C-43BC-8464-D87328D0959E}"/>
    <cellStyle name="Comma 47 2 4 4" xfId="18586" xr:uid="{16A2DF0C-C854-4424-9FC1-AE61B583985B}"/>
    <cellStyle name="Comma 47 2 5" xfId="5754" xr:uid="{57FFED7D-4A5D-424E-8406-6EDA4DA7CFA4}"/>
    <cellStyle name="Comma 47 2 5 2" xfId="21164" xr:uid="{A00215C3-B67B-4DB3-A928-985C56FA9DF6}"/>
    <cellStyle name="Comma 47 2 6" xfId="10897" xr:uid="{E17A0CB5-4D22-4086-83A8-A856465C252E}"/>
    <cellStyle name="Comma 47 2 6 2" xfId="26307" xr:uid="{AC69A984-2E0D-4BE6-B5DF-747FCF42D059}"/>
    <cellStyle name="Comma 47 2 7" xfId="16038" xr:uid="{0BF67434-EC69-4492-863E-3E6B5DA84D89}"/>
    <cellStyle name="Comma 47 3" xfId="923" xr:uid="{D17BA229-5B2D-4525-934A-D084DD54651E}"/>
    <cellStyle name="Comma 47 3 2" xfId="2175" xr:uid="{F15BB889-1B8B-429E-A82C-9F66BDB67C57}"/>
    <cellStyle name="Comma 47 3 2 2" xfId="4743" xr:uid="{E20B809A-37C8-438B-9195-306047873651}"/>
    <cellStyle name="Comma 47 3 2 2 2" xfId="9869" xr:uid="{B30E2694-946B-4DDD-A73D-75365DA7ABAB}"/>
    <cellStyle name="Comma 47 3 2 2 2 2" xfId="25279" xr:uid="{C6E2A82B-A098-43CF-A16B-8A6359FE582E}"/>
    <cellStyle name="Comma 47 3 2 2 3" xfId="15012" xr:uid="{ABDAB1A2-AE02-4D3A-99D7-61E297FBC079}"/>
    <cellStyle name="Comma 47 3 2 2 3 2" xfId="30422" xr:uid="{51F6884D-1646-434A-A56E-D958E1B78EDF}"/>
    <cellStyle name="Comma 47 3 2 2 4" xfId="20153" xr:uid="{1C423E2D-7C60-43B4-BF1F-9C7CAC6403A8}"/>
    <cellStyle name="Comma 47 3 2 3" xfId="7321" xr:uid="{8BF506FA-BC79-407F-AECA-6E0F94017664}"/>
    <cellStyle name="Comma 47 3 2 3 2" xfId="22731" xr:uid="{CDF40060-30C8-4889-A854-130990ABD865}"/>
    <cellStyle name="Comma 47 3 2 4" xfId="12464" xr:uid="{5AFE9745-38D1-4853-BE19-8D0C84E78697}"/>
    <cellStyle name="Comma 47 3 2 4 2" xfId="27874" xr:uid="{915278ED-5516-42B8-A300-55F2DEA00AFD}"/>
    <cellStyle name="Comma 47 3 2 5" xfId="17605" xr:uid="{2BB6EF4A-D293-4CC6-832D-3DD7324E791D}"/>
    <cellStyle name="Comma 47 3 3" xfId="3492" xr:uid="{BF130A22-60BF-4315-859C-DB0C44CC2F22}"/>
    <cellStyle name="Comma 47 3 3 2" xfId="8618" xr:uid="{59CD05FE-F99D-47D3-A0E0-1B3514DE29E1}"/>
    <cellStyle name="Comma 47 3 3 2 2" xfId="24028" xr:uid="{A8F3B584-DE34-4402-B60A-4FB8E9C17AD2}"/>
    <cellStyle name="Comma 47 3 3 3" xfId="13761" xr:uid="{D2D796E5-7DC0-457E-B646-9AD1ADFBD13C}"/>
    <cellStyle name="Comma 47 3 3 3 2" xfId="29171" xr:uid="{C115B99D-8B4F-40A8-A7DE-2AEFA37562DE}"/>
    <cellStyle name="Comma 47 3 3 4" xfId="18902" xr:uid="{19B76F62-FA0F-4306-8F8A-9E65336B3F04}"/>
    <cellStyle name="Comma 47 3 4" xfId="6070" xr:uid="{ED9D259D-9FF8-4271-AACE-19A10F308AE4}"/>
    <cellStyle name="Comma 47 3 4 2" xfId="21480" xr:uid="{9ED040C3-E5E5-4A34-875A-5DAF3AB2184A}"/>
    <cellStyle name="Comma 47 3 5" xfId="11213" xr:uid="{112BC941-A181-4759-8B0B-A80896B5615C}"/>
    <cellStyle name="Comma 47 3 5 2" xfId="26623" xr:uid="{17FCC005-AF5E-47C2-BA80-FFD5D673A198}"/>
    <cellStyle name="Comma 47 3 6" xfId="16354" xr:uid="{B6BB51F3-4D8E-492A-BC57-B347DA35BCA8}"/>
    <cellStyle name="Comma 47 4" xfId="1564" xr:uid="{2317B774-F3FF-4BEC-B175-C534671FAF8A}"/>
    <cellStyle name="Comma 47 4 2" xfId="4132" xr:uid="{CBF6CA82-8B53-4EAE-B90F-9C5334F41EA7}"/>
    <cellStyle name="Comma 47 4 2 2" xfId="9258" xr:uid="{B162BEA2-2487-4B5F-AFA1-C9F6870C39C3}"/>
    <cellStyle name="Comma 47 4 2 2 2" xfId="24668" xr:uid="{FD6CBAB1-712B-4E3D-B207-F830713A54E6}"/>
    <cellStyle name="Comma 47 4 2 3" xfId="14401" xr:uid="{17384CF8-1043-4643-93DE-431FBDAEBD89}"/>
    <cellStyle name="Comma 47 4 2 3 2" xfId="29811" xr:uid="{5FB94763-CD71-4EEF-AA92-24DDF048CE3E}"/>
    <cellStyle name="Comma 47 4 2 4" xfId="19542" xr:uid="{7DCAB2C0-BB65-4A1F-B9F7-9F5F5B132605}"/>
    <cellStyle name="Comma 47 4 3" xfId="6710" xr:uid="{B9157B11-85FD-4215-B1C1-5CF9A0089001}"/>
    <cellStyle name="Comma 47 4 3 2" xfId="22120" xr:uid="{EF959929-BC75-4FD9-B83C-96C99259D498}"/>
    <cellStyle name="Comma 47 4 4" xfId="11853" xr:uid="{1E9DE71E-257E-489F-81AA-CD0AF9714C8A}"/>
    <cellStyle name="Comma 47 4 4 2" xfId="27263" xr:uid="{8D78BE09-680E-41ED-B3E1-D7F9E88ED1E8}"/>
    <cellStyle name="Comma 47 4 5" xfId="16994" xr:uid="{25FF2E1A-D2D1-4487-B585-DD3031997C1A}"/>
    <cellStyle name="Comma 47 5" xfId="2881" xr:uid="{1171A295-678F-4F61-B800-017882C628C3}"/>
    <cellStyle name="Comma 47 5 2" xfId="8007" xr:uid="{BDA31C82-2816-4768-A901-CBDB7CB1CE7B}"/>
    <cellStyle name="Comma 47 5 2 2" xfId="23417" xr:uid="{A25001F9-4D11-45A2-AB85-14D93DA3310B}"/>
    <cellStyle name="Comma 47 5 3" xfId="13150" xr:uid="{CB23B328-8566-43B0-9188-DB412B542682}"/>
    <cellStyle name="Comma 47 5 3 2" xfId="28560" xr:uid="{C576CF93-9990-4695-BEFC-D96A4F307F35}"/>
    <cellStyle name="Comma 47 5 4" xfId="18291" xr:uid="{6D49EE7B-90C3-439D-8BEC-EF7289E66B36}"/>
    <cellStyle name="Comma 47 6" xfId="5459" xr:uid="{9974E503-F13D-4DCB-9D7E-4208148BFDFB}"/>
    <cellStyle name="Comma 47 6 2" xfId="20869" xr:uid="{9D797B41-6123-43E6-90D1-3D082AD4BFD8}"/>
    <cellStyle name="Comma 47 7" xfId="10602" xr:uid="{1C927E19-50C1-45DA-A87A-9C621A0A0568}"/>
    <cellStyle name="Comma 47 7 2" xfId="26012" xr:uid="{BE56DB8B-F3D0-42F9-8B04-8DC5BC4C709C}"/>
    <cellStyle name="Comma 47 8" xfId="15743" xr:uid="{E3B38C70-E685-4C2B-A109-14D93A3A664D}"/>
    <cellStyle name="Comma 48" xfId="309" xr:uid="{7EA6BCDA-D92D-4CFC-B5B7-ECC800AA7C0F}"/>
    <cellStyle name="Comma 48 2" xfId="605" xr:uid="{91A60CA3-0AC0-4ED3-8B19-ED72D7849D6C}"/>
    <cellStyle name="Comma 48 2 2" xfId="1217" xr:uid="{EC95364A-3BA4-4E89-BB56-2C3880550289}"/>
    <cellStyle name="Comma 48 2 2 2" xfId="2469" xr:uid="{041D434F-D737-4062-A276-9E88EEADADF6}"/>
    <cellStyle name="Comma 48 2 2 2 2" xfId="5037" xr:uid="{10521A4B-FE43-433D-B454-D665CA141002}"/>
    <cellStyle name="Comma 48 2 2 2 2 2" xfId="10163" xr:uid="{E881C2FE-F12D-4B56-81A9-2FDA7D443EEE}"/>
    <cellStyle name="Comma 48 2 2 2 2 2 2" xfId="25573" xr:uid="{8BE4846F-D0D7-4FDD-BCB6-C0BF1B43CF70}"/>
    <cellStyle name="Comma 48 2 2 2 2 3" xfId="15306" xr:uid="{791A8F8B-1E06-40F1-AA62-48C729341F84}"/>
    <cellStyle name="Comma 48 2 2 2 2 3 2" xfId="30716" xr:uid="{D31D31B6-0CEC-4700-B798-96C24075BB71}"/>
    <cellStyle name="Comma 48 2 2 2 2 4" xfId="20447" xr:uid="{F6EBD20F-B3C4-45BA-9175-F56AFF7E90A6}"/>
    <cellStyle name="Comma 48 2 2 2 3" xfId="7615" xr:uid="{E899A0A2-B13A-4238-B15E-2C10AB6CAC4F}"/>
    <cellStyle name="Comma 48 2 2 2 3 2" xfId="23025" xr:uid="{C58ABDA9-6FB1-44C5-AC06-970E45259B39}"/>
    <cellStyle name="Comma 48 2 2 2 4" xfId="12758" xr:uid="{76ED781B-3D26-4F0A-B020-D5B695BED293}"/>
    <cellStyle name="Comma 48 2 2 2 4 2" xfId="28168" xr:uid="{961328F9-FDDD-4BE1-86E0-4A462C48C49E}"/>
    <cellStyle name="Comma 48 2 2 2 5" xfId="17899" xr:uid="{17AB9D34-8638-4A71-BCBD-28B69ED35B63}"/>
    <cellStyle name="Comma 48 2 2 3" xfId="3786" xr:uid="{F1507B9E-5611-446E-8B47-6A23A161EFC7}"/>
    <cellStyle name="Comma 48 2 2 3 2" xfId="8912" xr:uid="{AE86CDBB-78F8-4CD0-93A9-3CA0A7735FB5}"/>
    <cellStyle name="Comma 48 2 2 3 2 2" xfId="24322" xr:uid="{1BDF575F-905F-4DFD-BCF4-F8B9445599E2}"/>
    <cellStyle name="Comma 48 2 2 3 3" xfId="14055" xr:uid="{27FEDA86-FE0B-48E2-B02A-DFBD15309CA7}"/>
    <cellStyle name="Comma 48 2 2 3 3 2" xfId="29465" xr:uid="{698515A3-9280-476C-86C4-BB4B7D5CBE4B}"/>
    <cellStyle name="Comma 48 2 2 3 4" xfId="19196" xr:uid="{DA545271-04E4-4541-A249-72D86BA11BD9}"/>
    <cellStyle name="Comma 48 2 2 4" xfId="6364" xr:uid="{F5E57222-C413-4104-954B-B95D2DEB698F}"/>
    <cellStyle name="Comma 48 2 2 4 2" xfId="21774" xr:uid="{543430E7-F32B-4754-9D94-46D86238B5B3}"/>
    <cellStyle name="Comma 48 2 2 5" xfId="11507" xr:uid="{A1787000-3801-41E3-8121-62CB477E3EEF}"/>
    <cellStyle name="Comma 48 2 2 5 2" xfId="26917" xr:uid="{E0B79829-4512-40B0-AD68-63124DBBF283}"/>
    <cellStyle name="Comma 48 2 2 6" xfId="16648" xr:uid="{FE623C21-FAD2-407F-8370-7A53491317AA}"/>
    <cellStyle name="Comma 48 2 3" xfId="1858" xr:uid="{0117105C-7BC8-4A9B-8055-648A1CE3D426}"/>
    <cellStyle name="Comma 48 2 3 2" xfId="4426" xr:uid="{8373D9B3-205A-4405-8162-855F45122A07}"/>
    <cellStyle name="Comma 48 2 3 2 2" xfId="9552" xr:uid="{453EE1A0-5925-438D-AE49-35A21E800B09}"/>
    <cellStyle name="Comma 48 2 3 2 2 2" xfId="24962" xr:uid="{898CF26C-8FE2-4F78-A559-84414338122E}"/>
    <cellStyle name="Comma 48 2 3 2 3" xfId="14695" xr:uid="{81572019-417A-47A4-BACE-43918C48FED9}"/>
    <cellStyle name="Comma 48 2 3 2 3 2" xfId="30105" xr:uid="{26D5A5A2-1349-4234-AAD5-E4F3D4D6542E}"/>
    <cellStyle name="Comma 48 2 3 2 4" xfId="19836" xr:uid="{080D5145-ED3B-4EBE-A5BA-5157C7A46B34}"/>
    <cellStyle name="Comma 48 2 3 3" xfId="7004" xr:uid="{BC3B9717-3DAE-4715-AC84-ECDBA42BA602}"/>
    <cellStyle name="Comma 48 2 3 3 2" xfId="22414" xr:uid="{025C03AB-08A9-4635-87B8-28C6CEBBE759}"/>
    <cellStyle name="Comma 48 2 3 4" xfId="12147" xr:uid="{665950E3-87A8-4E38-8820-D4AF059E8C4B}"/>
    <cellStyle name="Comma 48 2 3 4 2" xfId="27557" xr:uid="{1473AEA8-A61D-4BF9-B268-83144B0A2719}"/>
    <cellStyle name="Comma 48 2 3 5" xfId="17288" xr:uid="{6E6CF280-BCE9-4090-A775-EFAD7AED57F6}"/>
    <cellStyle name="Comma 48 2 4" xfId="3175" xr:uid="{7AD188A5-7585-4D1A-A372-D41B2FF22F44}"/>
    <cellStyle name="Comma 48 2 4 2" xfId="8301" xr:uid="{75AF076E-D3B6-4DD9-B038-831D5E3F2C86}"/>
    <cellStyle name="Comma 48 2 4 2 2" xfId="23711" xr:uid="{19E17DBA-28D3-441F-935E-FDFE3AB50DFC}"/>
    <cellStyle name="Comma 48 2 4 3" xfId="13444" xr:uid="{5DF2CE1F-9777-4B39-AFA0-8F91A3395794}"/>
    <cellStyle name="Comma 48 2 4 3 2" xfId="28854" xr:uid="{E666F35D-7FFB-4002-B6AC-51F5AABE4588}"/>
    <cellStyle name="Comma 48 2 4 4" xfId="18585" xr:uid="{C20AA4E2-C9C8-4FD2-BEE1-0625C636B66B}"/>
    <cellStyle name="Comma 48 2 5" xfId="5753" xr:uid="{01F56882-00D8-49B0-A289-22E72FBE50C1}"/>
    <cellStyle name="Comma 48 2 5 2" xfId="21163" xr:uid="{C3B88BF5-6D72-49B5-98EC-9934DFC06418}"/>
    <cellStyle name="Comma 48 2 6" xfId="10896" xr:uid="{22F2A5FC-8A78-42E5-AAC9-9486245CE00F}"/>
    <cellStyle name="Comma 48 2 6 2" xfId="26306" xr:uid="{0F36F401-76CD-4433-A0D2-FB2258A22614}"/>
    <cellStyle name="Comma 48 2 7" xfId="16037" xr:uid="{547F766F-4157-40E1-9B4F-264EDCD61209}"/>
    <cellStyle name="Comma 48 3" xfId="922" xr:uid="{E4278CD1-A2E8-4E0D-923D-C367440E7FB0}"/>
    <cellStyle name="Comma 48 3 2" xfId="2174" xr:uid="{37E88E8D-58FF-4865-B84D-57A39A0F7044}"/>
    <cellStyle name="Comma 48 3 2 2" xfId="4742" xr:uid="{9FB1FCBE-63EF-4C41-B09E-14D142CC5EEF}"/>
    <cellStyle name="Comma 48 3 2 2 2" xfId="9868" xr:uid="{3BC4D078-3BF8-4274-B15A-63FCDF4965F1}"/>
    <cellStyle name="Comma 48 3 2 2 2 2" xfId="25278" xr:uid="{F134F9DD-3F22-487A-AEA7-A34763A783F6}"/>
    <cellStyle name="Comma 48 3 2 2 3" xfId="15011" xr:uid="{923A4FAA-3B30-44AC-83E6-34210738EB06}"/>
    <cellStyle name="Comma 48 3 2 2 3 2" xfId="30421" xr:uid="{6362A431-BA10-40A0-8575-1AAC7DE36AAA}"/>
    <cellStyle name="Comma 48 3 2 2 4" xfId="20152" xr:uid="{0E646D16-360D-4EAA-BC56-3365563850D9}"/>
    <cellStyle name="Comma 48 3 2 3" xfId="7320" xr:uid="{F4C715D3-E963-4489-B8B1-361FC149DD4C}"/>
    <cellStyle name="Comma 48 3 2 3 2" xfId="22730" xr:uid="{3C6BD823-9DC2-48FB-A671-D0A3DC49D018}"/>
    <cellStyle name="Comma 48 3 2 4" xfId="12463" xr:uid="{1F392C82-1F37-4BB3-9D62-6F2AB1C0B82C}"/>
    <cellStyle name="Comma 48 3 2 4 2" xfId="27873" xr:uid="{A487AE36-E337-413E-9026-CC418284567A}"/>
    <cellStyle name="Comma 48 3 2 5" xfId="17604" xr:uid="{F8D9F849-6CB5-4C28-A921-5F97A681A26A}"/>
    <cellStyle name="Comma 48 3 3" xfId="3491" xr:uid="{832376CE-E02F-48F9-BC35-90990D77A428}"/>
    <cellStyle name="Comma 48 3 3 2" xfId="8617" xr:uid="{A018B7A0-994D-4DCE-B948-30B4E62214BF}"/>
    <cellStyle name="Comma 48 3 3 2 2" xfId="24027" xr:uid="{8004C977-5E5B-4F1B-B814-5615271E78AB}"/>
    <cellStyle name="Comma 48 3 3 3" xfId="13760" xr:uid="{0CA2D8A4-9360-4D8A-BC51-7423EA601438}"/>
    <cellStyle name="Comma 48 3 3 3 2" xfId="29170" xr:uid="{FE126B62-D552-427D-8DC6-83BED50C78B8}"/>
    <cellStyle name="Comma 48 3 3 4" xfId="18901" xr:uid="{69A2CF58-0B05-46F7-8435-1BB4C3835E0C}"/>
    <cellStyle name="Comma 48 3 4" xfId="6069" xr:uid="{002AF433-6EF9-4F44-8385-8FC9F7AFFAB0}"/>
    <cellStyle name="Comma 48 3 4 2" xfId="21479" xr:uid="{D4E5D86C-71D9-4E31-BA2D-1D4D5C2AE3BB}"/>
    <cellStyle name="Comma 48 3 5" xfId="11212" xr:uid="{3A1E36B4-8A41-4228-A35A-B9002908F361}"/>
    <cellStyle name="Comma 48 3 5 2" xfId="26622" xr:uid="{5ED5DF87-7120-4BBA-9E4D-5A4BE9114686}"/>
    <cellStyle name="Comma 48 3 6" xfId="16353" xr:uid="{6AA92578-7540-457B-8C90-4831A9633019}"/>
    <cellStyle name="Comma 48 4" xfId="1563" xr:uid="{76DAC4E8-C037-4E4C-9FC2-BA482190BE98}"/>
    <cellStyle name="Comma 48 4 2" xfId="4131" xr:uid="{54F06DD8-82FC-4020-BCF0-4EEC543D33AF}"/>
    <cellStyle name="Comma 48 4 2 2" xfId="9257" xr:uid="{29F8C2BA-390B-4BA9-B33D-CA234F3E414B}"/>
    <cellStyle name="Comma 48 4 2 2 2" xfId="24667" xr:uid="{67B6D162-67D3-4936-BEE2-A5B5349420AB}"/>
    <cellStyle name="Comma 48 4 2 3" xfId="14400" xr:uid="{0FF91240-1037-4856-AC1F-F6E73581BD9D}"/>
    <cellStyle name="Comma 48 4 2 3 2" xfId="29810" xr:uid="{980BF920-3CE3-469E-943B-0B1EC369AF2F}"/>
    <cellStyle name="Comma 48 4 2 4" xfId="19541" xr:uid="{CC809F2C-92C6-4538-93B5-0F910AAD4A81}"/>
    <cellStyle name="Comma 48 4 3" xfId="6709" xr:uid="{337F50EB-7E15-4068-A3D7-D058EF2288B9}"/>
    <cellStyle name="Comma 48 4 3 2" xfId="22119" xr:uid="{BD26FB33-C0D8-44F0-97EC-C20DE188CD2B}"/>
    <cellStyle name="Comma 48 4 4" xfId="11852" xr:uid="{BA9A06C7-B792-4D82-938C-A7E831F6F940}"/>
    <cellStyle name="Comma 48 4 4 2" xfId="27262" xr:uid="{FB5EFA6B-B606-4887-AB7A-4F714D493034}"/>
    <cellStyle name="Comma 48 4 5" xfId="16993" xr:uid="{0851DF8A-28F1-4345-938D-86FE62DCB4DD}"/>
    <cellStyle name="Comma 48 5" xfId="2880" xr:uid="{03774CF4-29CD-4597-8106-B3AE5EF866D2}"/>
    <cellStyle name="Comma 48 5 2" xfId="8006" xr:uid="{7404BA73-C8F5-4156-8B01-7FD77DAE94BD}"/>
    <cellStyle name="Comma 48 5 2 2" xfId="23416" xr:uid="{C00D5CBE-29F5-476F-B7FD-2C1F583AA9B1}"/>
    <cellStyle name="Comma 48 5 3" xfId="13149" xr:uid="{3A7C06C9-39FE-44A6-BF5E-192E02867A1D}"/>
    <cellStyle name="Comma 48 5 3 2" xfId="28559" xr:uid="{41929E5F-F4CD-4CF9-9722-EF147F4E1267}"/>
    <cellStyle name="Comma 48 5 4" xfId="18290" xr:uid="{0FE02E0D-AEC9-4816-A1B6-2C9EF5E3B70F}"/>
    <cellStyle name="Comma 48 6" xfId="5458" xr:uid="{739ACAFE-58ED-4407-AB98-A28429F7CD64}"/>
    <cellStyle name="Comma 48 6 2" xfId="20868" xr:uid="{10BBBDCF-9B59-460B-B951-050E0D349ED3}"/>
    <cellStyle name="Comma 48 7" xfId="10601" xr:uid="{A51104DF-4B98-40B9-A351-5315431A53E2}"/>
    <cellStyle name="Comma 48 7 2" xfId="26011" xr:uid="{F4F663F3-1997-451F-B533-62A9CDAE1C40}"/>
    <cellStyle name="Comma 48 8" xfId="15742" xr:uid="{182F5D97-7572-4413-8BA1-0FBE584544B2}"/>
    <cellStyle name="Comma 49" xfId="318" xr:uid="{06F95E5B-901D-4A70-831E-5B27435D24FE}"/>
    <cellStyle name="Comma 49 2" xfId="930" xr:uid="{1005C07D-635A-4759-890B-7A32BFD01728}"/>
    <cellStyle name="Comma 49 2 2" xfId="2182" xr:uid="{78B54502-5FB9-4C6C-B06E-A83F2CD22809}"/>
    <cellStyle name="Comma 49 2 2 2" xfId="4750" xr:uid="{48311C9A-191D-4BCC-99FC-578E2EEA7832}"/>
    <cellStyle name="Comma 49 2 2 2 2" xfId="9876" xr:uid="{781650A8-B6C4-41DF-B1B8-16890D0B4743}"/>
    <cellStyle name="Comma 49 2 2 2 2 2" xfId="25286" xr:uid="{22A5F9A7-834C-43C2-A9CD-1EA696EFEDE4}"/>
    <cellStyle name="Comma 49 2 2 2 3" xfId="15019" xr:uid="{26B449C3-5903-41C5-B945-4F3299FB8806}"/>
    <cellStyle name="Comma 49 2 2 2 3 2" xfId="30429" xr:uid="{6C147946-DE74-41A1-9510-57153E59BA5C}"/>
    <cellStyle name="Comma 49 2 2 2 4" xfId="20160" xr:uid="{908269D4-9F5C-4CA5-8FF1-9687AA00144E}"/>
    <cellStyle name="Comma 49 2 2 3" xfId="7328" xr:uid="{4A8B3D39-458B-456C-81D5-60828A140F36}"/>
    <cellStyle name="Comma 49 2 2 3 2" xfId="22738" xr:uid="{C1ADD9D6-8429-4A87-9802-55D630E03C14}"/>
    <cellStyle name="Comma 49 2 2 4" xfId="12471" xr:uid="{17DBE7F5-1C50-4FF8-AC34-7A1077E5D6DB}"/>
    <cellStyle name="Comma 49 2 2 4 2" xfId="27881" xr:uid="{F596FD3D-9570-4E98-B8B1-B2E5C0EDA73D}"/>
    <cellStyle name="Comma 49 2 2 5" xfId="17612" xr:uid="{FD917E92-FE84-4064-8A0C-8C8FD93980E2}"/>
    <cellStyle name="Comma 49 2 3" xfId="3499" xr:uid="{4A2D6005-BCA9-4DC6-8D06-000FA7C71F92}"/>
    <cellStyle name="Comma 49 2 3 2" xfId="8625" xr:uid="{D5A539B2-DE87-488D-A56F-8690E0CE2F18}"/>
    <cellStyle name="Comma 49 2 3 2 2" xfId="24035" xr:uid="{5408FAC3-5DCA-45CF-B58D-6FEDEDB50B59}"/>
    <cellStyle name="Comma 49 2 3 3" xfId="13768" xr:uid="{46049356-487A-48D9-8068-2013736E8463}"/>
    <cellStyle name="Comma 49 2 3 3 2" xfId="29178" xr:uid="{0074EF96-039E-4927-BA24-9F0B796666A9}"/>
    <cellStyle name="Comma 49 2 3 4" xfId="18909" xr:uid="{4EF07792-5646-409C-8840-56DD934AFEAB}"/>
    <cellStyle name="Comma 49 2 4" xfId="6077" xr:uid="{891B0BB6-1F81-404B-BD8E-94AF36C4EC53}"/>
    <cellStyle name="Comma 49 2 4 2" xfId="21487" xr:uid="{108C9588-E4B4-4E9B-AD48-15AFD4CF60CF}"/>
    <cellStyle name="Comma 49 2 5" xfId="11220" xr:uid="{63983986-AF16-42BE-9465-9EB1CDEE2D0D}"/>
    <cellStyle name="Comma 49 2 5 2" xfId="26630" xr:uid="{E1F12BEB-F64C-430B-812A-4BA54DDA918A}"/>
    <cellStyle name="Comma 49 2 6" xfId="16361" xr:uid="{8A8588EC-326F-491C-8B94-FB90C69C144C}"/>
    <cellStyle name="Comma 49 3" xfId="1571" xr:uid="{11307FF9-8F24-43DC-8291-A381B632A8B0}"/>
    <cellStyle name="Comma 49 3 2" xfId="4139" xr:uid="{3C2F09EC-C580-4312-A82E-D60AE274234E}"/>
    <cellStyle name="Comma 49 3 2 2" xfId="9265" xr:uid="{1A031FD5-AF8E-41C7-8D77-C95CCE9952CA}"/>
    <cellStyle name="Comma 49 3 2 2 2" xfId="24675" xr:uid="{FDF2902A-F300-4FB3-BE21-95DAD2298F76}"/>
    <cellStyle name="Comma 49 3 2 3" xfId="14408" xr:uid="{FE3C0D5C-3AC1-434A-80DB-102C54BF3AC7}"/>
    <cellStyle name="Comma 49 3 2 3 2" xfId="29818" xr:uid="{09CDD8EC-F071-4B06-9721-6A19B79B3D1F}"/>
    <cellStyle name="Comma 49 3 2 4" xfId="19549" xr:uid="{D4F3A04B-A184-4562-ACB8-A88E114C9E4A}"/>
    <cellStyle name="Comma 49 3 3" xfId="6717" xr:uid="{CA64FC80-827B-44A0-ACA2-215C3A2E7F31}"/>
    <cellStyle name="Comma 49 3 3 2" xfId="22127" xr:uid="{BD1F4772-B1E0-4CF4-B690-91A62AF4E8AE}"/>
    <cellStyle name="Comma 49 3 4" xfId="11860" xr:uid="{59024327-6DDA-4EA1-828E-BFA534ECA112}"/>
    <cellStyle name="Comma 49 3 4 2" xfId="27270" xr:uid="{1D391E97-009A-45DD-BCAB-172F0762BE0D}"/>
    <cellStyle name="Comma 49 3 5" xfId="17001" xr:uid="{3022BBD8-16D5-4578-87A9-B5D4F4D0DE55}"/>
    <cellStyle name="Comma 49 4" xfId="2888" xr:uid="{216F2E10-50A3-49C5-BA8A-AFECA457B579}"/>
    <cellStyle name="Comma 49 4 2" xfId="8014" xr:uid="{737C7EA2-D429-4EAC-8831-968497AEEA57}"/>
    <cellStyle name="Comma 49 4 2 2" xfId="23424" xr:uid="{F1A293D5-9C9E-4212-AF79-D1647DE129D8}"/>
    <cellStyle name="Comma 49 4 3" xfId="13157" xr:uid="{F97C0C95-3D62-4166-8C51-8F51405545F6}"/>
    <cellStyle name="Comma 49 4 3 2" xfId="28567" xr:uid="{C2B1CDA6-77B8-473D-AF20-B60767FA26E3}"/>
    <cellStyle name="Comma 49 4 4" xfId="18298" xr:uid="{F8D3F5BE-23C3-4E56-A69E-E861BED87F7D}"/>
    <cellStyle name="Comma 49 5" xfId="5466" xr:uid="{24BAA701-C878-4C6E-A99D-9B9B557E05DE}"/>
    <cellStyle name="Comma 49 5 2" xfId="20876" xr:uid="{DDB90F15-74D0-4F4A-ADC2-6AD7296371D3}"/>
    <cellStyle name="Comma 49 6" xfId="10609" xr:uid="{A2FF762F-3BD5-4693-A464-71BD22E82E0F}"/>
    <cellStyle name="Comma 49 6 2" xfId="26019" xr:uid="{093EAD9E-EF75-4068-A17F-935717F4D140}"/>
    <cellStyle name="Comma 49 7" xfId="15750" xr:uid="{98516778-F398-4399-A87A-54DC4E5F1DFB}"/>
    <cellStyle name="Comma 5" xfId="26" xr:uid="{AD9202DF-4176-4253-BA9F-E22A010814DC}"/>
    <cellStyle name="Comma 5 10" xfId="10327" xr:uid="{81D4B236-FC51-4E9F-BB4C-80A61DEFCB9B}"/>
    <cellStyle name="Comma 5 10 2" xfId="25737" xr:uid="{D796465B-0B10-4580-8CE5-26413F2517FF}"/>
    <cellStyle name="Comma 5 11" xfId="15468" xr:uid="{1EADDE51-F926-48B2-85D6-BE6F011D7E56}"/>
    <cellStyle name="Comma 5 2" xfId="105" xr:uid="{79A67A63-9BD2-4BD3-83CE-0DDF9245DD81}"/>
    <cellStyle name="Comma 5 2 10" xfId="15539" xr:uid="{03EEC5A7-9388-41B8-9DDA-5C5390B147FA}"/>
    <cellStyle name="Comma 5 2 2" xfId="248" xr:uid="{0AFCB7BE-458D-4F3D-8023-8E8F3B8781FE}"/>
    <cellStyle name="Comma 5 2 2 2" xfId="544" xr:uid="{C8C1030A-ED00-47B1-A337-6A52E328A205}"/>
    <cellStyle name="Comma 5 2 2 2 2" xfId="1156" xr:uid="{D6D27C0A-B4FE-4DC4-86B8-B21F8B59FF85}"/>
    <cellStyle name="Comma 5 2 2 2 2 2" xfId="2408" xr:uid="{CE3EAD98-E90F-4BDC-A7B9-0CDE09438B39}"/>
    <cellStyle name="Comma 5 2 2 2 2 2 2" xfId="4976" xr:uid="{08CA41F5-3832-4B46-ACBD-A70997A89782}"/>
    <cellStyle name="Comma 5 2 2 2 2 2 2 2" xfId="10102" xr:uid="{210D1563-6EA3-4B90-99EB-5D95DDD151A3}"/>
    <cellStyle name="Comma 5 2 2 2 2 2 2 2 2" xfId="25512" xr:uid="{14AD2A4D-D489-410A-8636-0F505E2FADCF}"/>
    <cellStyle name="Comma 5 2 2 2 2 2 2 3" xfId="15245" xr:uid="{FFB75516-67B9-48B1-80DE-460484521B73}"/>
    <cellStyle name="Comma 5 2 2 2 2 2 2 3 2" xfId="30655" xr:uid="{E7B33F60-0049-41BE-8310-6723A8456439}"/>
    <cellStyle name="Comma 5 2 2 2 2 2 2 4" xfId="20386" xr:uid="{5C7CA866-9D35-4CD7-87E8-2EEF3425C239}"/>
    <cellStyle name="Comma 5 2 2 2 2 2 3" xfId="7554" xr:uid="{C2AC9901-EA41-441D-B05D-3A0805A3A513}"/>
    <cellStyle name="Comma 5 2 2 2 2 2 3 2" xfId="22964" xr:uid="{AEF024E4-0A57-4384-ACDC-371A72DE94F2}"/>
    <cellStyle name="Comma 5 2 2 2 2 2 4" xfId="12697" xr:uid="{B1C160A8-5C06-403C-984C-AFFA13070F84}"/>
    <cellStyle name="Comma 5 2 2 2 2 2 4 2" xfId="28107" xr:uid="{1A23B51C-AB71-452C-AD5D-22A5E047409A}"/>
    <cellStyle name="Comma 5 2 2 2 2 2 5" xfId="17838" xr:uid="{C5777792-D2E4-48D1-998A-1B12173EA357}"/>
    <cellStyle name="Comma 5 2 2 2 2 3" xfId="3725" xr:uid="{840878CA-AF7D-4447-8C20-4E06C2531A05}"/>
    <cellStyle name="Comma 5 2 2 2 2 3 2" xfId="8851" xr:uid="{4348041C-6784-4F64-AAB4-314405C50CBF}"/>
    <cellStyle name="Comma 5 2 2 2 2 3 2 2" xfId="24261" xr:uid="{FFD2F62C-C17C-4A1B-A629-14C5D99F1224}"/>
    <cellStyle name="Comma 5 2 2 2 2 3 3" xfId="13994" xr:uid="{076E7EFF-F932-4D1E-ABCC-96A013CE10D4}"/>
    <cellStyle name="Comma 5 2 2 2 2 3 3 2" xfId="29404" xr:uid="{C9A598EA-6AB2-4999-BC3D-4ABF4CC2783C}"/>
    <cellStyle name="Comma 5 2 2 2 2 3 4" xfId="19135" xr:uid="{8FEECAB2-89D8-48CD-8CF6-5EB5C65328DB}"/>
    <cellStyle name="Comma 5 2 2 2 2 4" xfId="6303" xr:uid="{3EC513F2-83BD-4F73-B8B8-5DD174E50363}"/>
    <cellStyle name="Comma 5 2 2 2 2 4 2" xfId="21713" xr:uid="{749AB53A-C3C1-4F59-9643-DDD8F86D649E}"/>
    <cellStyle name="Comma 5 2 2 2 2 5" xfId="11446" xr:uid="{F42E927E-C300-451C-826D-3DB7A89755C0}"/>
    <cellStyle name="Comma 5 2 2 2 2 5 2" xfId="26856" xr:uid="{53BBD752-6E12-4572-AF51-53CB9B947895}"/>
    <cellStyle name="Comma 5 2 2 2 2 6" xfId="16587" xr:uid="{B57A8E86-1DE8-46D8-9B1D-E3FFFD1B3C6E}"/>
    <cellStyle name="Comma 5 2 2 2 3" xfId="1797" xr:uid="{760ACE24-BD90-4C90-98D5-F049714A08D1}"/>
    <cellStyle name="Comma 5 2 2 2 3 2" xfId="4365" xr:uid="{B3FA9E8B-3502-48F6-8BBF-9357AED6D1BD}"/>
    <cellStyle name="Comma 5 2 2 2 3 2 2" xfId="9491" xr:uid="{1D022733-922D-4631-9D14-75D3BA5458DC}"/>
    <cellStyle name="Comma 5 2 2 2 3 2 2 2" xfId="24901" xr:uid="{1938F9A0-CD02-44F3-917D-564413CDE278}"/>
    <cellStyle name="Comma 5 2 2 2 3 2 3" xfId="14634" xr:uid="{5189F825-62FB-45C5-B923-00004C347481}"/>
    <cellStyle name="Comma 5 2 2 2 3 2 3 2" xfId="30044" xr:uid="{2EF933A0-DF3D-4637-BCF8-2190279E54BC}"/>
    <cellStyle name="Comma 5 2 2 2 3 2 4" xfId="19775" xr:uid="{09995F7F-6F2C-4440-8AE0-7496E3D575A4}"/>
    <cellStyle name="Comma 5 2 2 2 3 3" xfId="6943" xr:uid="{0669E6B0-A3B5-449C-B660-1BFA8DE6D5E6}"/>
    <cellStyle name="Comma 5 2 2 2 3 3 2" xfId="22353" xr:uid="{07D5234E-A320-422F-BC75-751CA4A29AF0}"/>
    <cellStyle name="Comma 5 2 2 2 3 4" xfId="12086" xr:uid="{0E6B30E6-B0B2-4014-AB79-FB6F0F46CD3D}"/>
    <cellStyle name="Comma 5 2 2 2 3 4 2" xfId="27496" xr:uid="{311F10D6-1511-4101-BCBA-9612E2B4CD7E}"/>
    <cellStyle name="Comma 5 2 2 2 3 5" xfId="17227" xr:uid="{30A3E758-F17B-457F-9473-199F85F48C78}"/>
    <cellStyle name="Comma 5 2 2 2 4" xfId="3114" xr:uid="{8B2CE474-5C92-4E02-9AE8-C18A7791C87B}"/>
    <cellStyle name="Comma 5 2 2 2 4 2" xfId="8240" xr:uid="{211DC05E-E70E-42AC-96D2-48BD454F30F8}"/>
    <cellStyle name="Comma 5 2 2 2 4 2 2" xfId="23650" xr:uid="{2CAAEA2D-3A0D-432A-9FBE-961CA1B6DA87}"/>
    <cellStyle name="Comma 5 2 2 2 4 3" xfId="13383" xr:uid="{D70B8766-443F-4EC1-BDF6-3B1F769FAF76}"/>
    <cellStyle name="Comma 5 2 2 2 4 3 2" xfId="28793" xr:uid="{29552357-AB63-4F00-994A-5CB4E273FC99}"/>
    <cellStyle name="Comma 5 2 2 2 4 4" xfId="18524" xr:uid="{BBF9FAFE-F244-4D8C-9360-F17B5475B071}"/>
    <cellStyle name="Comma 5 2 2 2 5" xfId="5692" xr:uid="{2ABAA107-4951-4559-B2E7-C3BE39119449}"/>
    <cellStyle name="Comma 5 2 2 2 5 2" xfId="21102" xr:uid="{641C13B4-6BA4-4C4C-ADE1-2CF1D7741B33}"/>
    <cellStyle name="Comma 5 2 2 2 6" xfId="10835" xr:uid="{556BC1E3-B9A0-44DE-8B7A-0473FA888924}"/>
    <cellStyle name="Comma 5 2 2 2 6 2" xfId="26245" xr:uid="{A3971C73-0C39-4E05-9E14-8F0A3ADEC004}"/>
    <cellStyle name="Comma 5 2 2 2 7" xfId="15976" xr:uid="{E9D7B63C-00B5-4107-9A1B-8C0F8BB02829}"/>
    <cellStyle name="Comma 5 2 2 3" xfId="861" xr:uid="{8D1936E1-B776-4E7B-836B-EAE851A5ABFE}"/>
    <cellStyle name="Comma 5 2 2 3 2" xfId="2113" xr:uid="{261D7821-D294-46BD-8FCE-954172BD821C}"/>
    <cellStyle name="Comma 5 2 2 3 2 2" xfId="4681" xr:uid="{73450623-9E2A-4F36-BA06-D2D795269457}"/>
    <cellStyle name="Comma 5 2 2 3 2 2 2" xfId="9807" xr:uid="{049F90D2-A187-4B90-BCD1-A0AED2AE0CE6}"/>
    <cellStyle name="Comma 5 2 2 3 2 2 2 2" xfId="25217" xr:uid="{9ABC8368-058F-40E2-80A2-96BB0995214C}"/>
    <cellStyle name="Comma 5 2 2 3 2 2 3" xfId="14950" xr:uid="{C54C17BC-94D8-4724-A3BF-EA8EF4CBA85B}"/>
    <cellStyle name="Comma 5 2 2 3 2 2 3 2" xfId="30360" xr:uid="{77DE1C3E-5CC2-4381-AFF0-92BC07414FC3}"/>
    <cellStyle name="Comma 5 2 2 3 2 2 4" xfId="20091" xr:uid="{CE6FF68C-F49C-4682-AB69-038B5C7934AD}"/>
    <cellStyle name="Comma 5 2 2 3 2 3" xfId="7259" xr:uid="{46F03214-9B53-457B-A62B-42AB5B42550B}"/>
    <cellStyle name="Comma 5 2 2 3 2 3 2" xfId="22669" xr:uid="{CCB71825-237A-4A02-965E-05DEFE90DB58}"/>
    <cellStyle name="Comma 5 2 2 3 2 4" xfId="12402" xr:uid="{712DFE6A-CC93-4640-8352-7B893D5474B9}"/>
    <cellStyle name="Comma 5 2 2 3 2 4 2" xfId="27812" xr:uid="{5A4AF00F-7FEC-4D61-A94F-EE527F2A2FCA}"/>
    <cellStyle name="Comma 5 2 2 3 2 5" xfId="17543" xr:uid="{75B5F8E2-6FEB-4267-978E-CF58EA371CCB}"/>
    <cellStyle name="Comma 5 2 2 3 3" xfId="3430" xr:uid="{2709B483-D215-41CF-8B15-8E4A360375D2}"/>
    <cellStyle name="Comma 5 2 2 3 3 2" xfId="8556" xr:uid="{B6014CF1-422D-404C-BEC3-335F7A9B1A0F}"/>
    <cellStyle name="Comma 5 2 2 3 3 2 2" xfId="23966" xr:uid="{10F94A26-AB34-4E93-A65A-960484AA7329}"/>
    <cellStyle name="Comma 5 2 2 3 3 3" xfId="13699" xr:uid="{A93F507B-1A60-459E-B3DB-7439BFE8872F}"/>
    <cellStyle name="Comma 5 2 2 3 3 3 2" xfId="29109" xr:uid="{234F16A5-F9D7-4C61-BAD1-E6BB3664500F}"/>
    <cellStyle name="Comma 5 2 2 3 3 4" xfId="18840" xr:uid="{E1480720-9223-41DC-A3E6-DBBE5E5FC2ED}"/>
    <cellStyle name="Comma 5 2 2 3 4" xfId="6008" xr:uid="{0B00999C-99FD-4476-BDA3-49006243C6C2}"/>
    <cellStyle name="Comma 5 2 2 3 4 2" xfId="21418" xr:uid="{9B1C24D7-D66E-4A0D-B2DA-52C1DF82F6F8}"/>
    <cellStyle name="Comma 5 2 2 3 5" xfId="11151" xr:uid="{C49ABA34-E6A9-4671-BB60-875A4B7FDF8D}"/>
    <cellStyle name="Comma 5 2 2 3 5 2" xfId="26561" xr:uid="{D9BBB93E-7516-4B31-8623-4CCA0D4C49D2}"/>
    <cellStyle name="Comma 5 2 2 3 6" xfId="16292" xr:uid="{29C82173-CF9D-48E9-AB56-0EA826D4E2B7}"/>
    <cellStyle name="Comma 5 2 2 4" xfId="1502" xr:uid="{EED5177E-F0DB-4F14-8FA0-E41A9F2500ED}"/>
    <cellStyle name="Comma 5 2 2 4 2" xfId="4070" xr:uid="{606C0779-F7A0-406E-8D5A-8407200D9B37}"/>
    <cellStyle name="Comma 5 2 2 4 2 2" xfId="9196" xr:uid="{0F9821CC-BF8C-4A64-B282-404FD6245135}"/>
    <cellStyle name="Comma 5 2 2 4 2 2 2" xfId="24606" xr:uid="{7D280A93-9A19-4273-BB63-73FCB684CDB0}"/>
    <cellStyle name="Comma 5 2 2 4 2 3" xfId="14339" xr:uid="{3C3399C8-F68D-4D39-AD13-00FBD71FC005}"/>
    <cellStyle name="Comma 5 2 2 4 2 3 2" xfId="29749" xr:uid="{682C82B1-8682-44EF-A8D6-3050D723BDE8}"/>
    <cellStyle name="Comma 5 2 2 4 2 4" xfId="19480" xr:uid="{67C880B4-B249-432D-855C-7FD1CE0CC621}"/>
    <cellStyle name="Comma 5 2 2 4 3" xfId="6648" xr:uid="{3FB331FC-D377-4566-9B26-1A4F002C932D}"/>
    <cellStyle name="Comma 5 2 2 4 3 2" xfId="22058" xr:uid="{A3E9182E-3C2C-4DEC-AD46-AB64268D65C3}"/>
    <cellStyle name="Comma 5 2 2 4 4" xfId="11791" xr:uid="{F8C2686E-45AB-40A8-A5B1-F230AF36ABFD}"/>
    <cellStyle name="Comma 5 2 2 4 4 2" xfId="27201" xr:uid="{95259175-369A-4B4E-9B50-87B81D4E9F82}"/>
    <cellStyle name="Comma 5 2 2 4 5" xfId="16932" xr:uid="{C83FC7B8-E884-4B28-8107-3E0A1A386392}"/>
    <cellStyle name="Comma 5 2 2 5" xfId="2819" xr:uid="{A072E7F0-62B1-434C-907D-E9F0E765FB63}"/>
    <cellStyle name="Comma 5 2 2 5 2" xfId="7945" xr:uid="{2FAEDFEA-6B40-4573-B3B6-02249FAD45E5}"/>
    <cellStyle name="Comma 5 2 2 5 2 2" xfId="23355" xr:uid="{0A80F14A-0E3C-4603-9F7C-091F12C29658}"/>
    <cellStyle name="Comma 5 2 2 5 3" xfId="13088" xr:uid="{129A6BEE-2630-43C2-BEE0-57C9BCAF56BA}"/>
    <cellStyle name="Comma 5 2 2 5 3 2" xfId="28498" xr:uid="{0BD5F477-8BD2-4AF1-800D-9FA3EABEA5AA}"/>
    <cellStyle name="Comma 5 2 2 5 4" xfId="18229" xr:uid="{142F0CD5-B9E5-4FEC-B9C5-6F572AEABF1D}"/>
    <cellStyle name="Comma 5 2 2 6" xfId="5397" xr:uid="{2C70BA35-4382-4743-BE93-08AE5A8B4A59}"/>
    <cellStyle name="Comma 5 2 2 6 2" xfId="20807" xr:uid="{0826CC63-A274-48FC-BCCE-018F31F0E9A0}"/>
    <cellStyle name="Comma 5 2 2 7" xfId="10540" xr:uid="{708B2074-464F-45F1-9951-B2C0EB1905C4}"/>
    <cellStyle name="Comma 5 2 2 7 2" xfId="25950" xr:uid="{C7F03985-F9A2-4F92-87FA-8D8ABE005BE4}"/>
    <cellStyle name="Comma 5 2 2 8" xfId="15681" xr:uid="{9BBCE333-6ED6-4402-B690-0115E62482FC}"/>
    <cellStyle name="Comma 5 2 3" xfId="402" xr:uid="{0985BD9C-6A6A-4B1E-AC3E-07087708C572}"/>
    <cellStyle name="Comma 5 2 3 2" xfId="1014" xr:uid="{FA9E5952-764A-43D3-A269-DDCFC778355C}"/>
    <cellStyle name="Comma 5 2 3 2 2" xfId="2266" xr:uid="{CCF8CC98-B31D-4251-A9C2-621752E1ECE2}"/>
    <cellStyle name="Comma 5 2 3 2 2 2" xfId="4834" xr:uid="{71D285A5-147A-4332-91A0-A497C8C5BDAF}"/>
    <cellStyle name="Comma 5 2 3 2 2 2 2" xfId="9960" xr:uid="{B67E3FA6-B347-4E2C-ACD4-63A90D799786}"/>
    <cellStyle name="Comma 5 2 3 2 2 2 2 2" xfId="25370" xr:uid="{B14C3F91-8396-488C-9D07-B30F4FB72D4A}"/>
    <cellStyle name="Comma 5 2 3 2 2 2 3" xfId="15103" xr:uid="{7880C8CC-DD33-4BB1-8379-AEC44DDC4E2E}"/>
    <cellStyle name="Comma 5 2 3 2 2 2 3 2" xfId="30513" xr:uid="{307DEE03-136E-48DF-BBA7-10BC02F6616A}"/>
    <cellStyle name="Comma 5 2 3 2 2 2 4" xfId="20244" xr:uid="{B5A554A7-DCAC-4251-A3C1-E606F13034EA}"/>
    <cellStyle name="Comma 5 2 3 2 2 3" xfId="7412" xr:uid="{45EB3807-6B87-451F-B2ED-FF243C9E5C61}"/>
    <cellStyle name="Comma 5 2 3 2 2 3 2" xfId="22822" xr:uid="{5B90D1AA-D34F-432F-A8E7-546C36485733}"/>
    <cellStyle name="Comma 5 2 3 2 2 4" xfId="12555" xr:uid="{5251B3A6-9EFF-4AEF-8D26-AB646D63921F}"/>
    <cellStyle name="Comma 5 2 3 2 2 4 2" xfId="27965" xr:uid="{29D07FD4-1019-4E5A-B2A2-36F275C5494E}"/>
    <cellStyle name="Comma 5 2 3 2 2 5" xfId="17696" xr:uid="{44B1D3F7-134D-4DEA-B171-5CF6733A0961}"/>
    <cellStyle name="Comma 5 2 3 2 3" xfId="3583" xr:uid="{004A82A6-2EB5-4A4D-AAE1-D8182812CE59}"/>
    <cellStyle name="Comma 5 2 3 2 3 2" xfId="8709" xr:uid="{62693328-0AA7-411E-8126-D981E74D0773}"/>
    <cellStyle name="Comma 5 2 3 2 3 2 2" xfId="24119" xr:uid="{7655A6A8-FBBE-4356-BDBA-D47F3B4521B8}"/>
    <cellStyle name="Comma 5 2 3 2 3 3" xfId="13852" xr:uid="{9E0FF1DE-EB1F-4505-B657-6692A0197B76}"/>
    <cellStyle name="Comma 5 2 3 2 3 3 2" xfId="29262" xr:uid="{1279B087-EC10-41CF-89E4-3AF815E8FBEA}"/>
    <cellStyle name="Comma 5 2 3 2 3 4" xfId="18993" xr:uid="{C2F56560-DE28-4F59-AA64-F011A0E198AC}"/>
    <cellStyle name="Comma 5 2 3 2 4" xfId="6161" xr:uid="{9B0482EA-E78D-4984-A1BA-7BFDA69EBFA6}"/>
    <cellStyle name="Comma 5 2 3 2 4 2" xfId="21571" xr:uid="{655B789F-CF4B-48DB-BB74-07B5F66CA660}"/>
    <cellStyle name="Comma 5 2 3 2 5" xfId="11304" xr:uid="{0441741A-B3FC-4859-9A25-E6BBD31DCFBA}"/>
    <cellStyle name="Comma 5 2 3 2 5 2" xfId="26714" xr:uid="{1C2A1C87-DAC6-4244-956D-4F7234719426}"/>
    <cellStyle name="Comma 5 2 3 2 6" xfId="16445" xr:uid="{995D4D53-B340-4462-B29D-66E8FB8C5551}"/>
    <cellStyle name="Comma 5 2 3 3" xfId="1655" xr:uid="{09AFC7D0-0FBE-45A9-8B80-F16143025E73}"/>
    <cellStyle name="Comma 5 2 3 3 2" xfId="4223" xr:uid="{7990CFDB-0C8D-485C-AB38-EFD3DDA4E49C}"/>
    <cellStyle name="Comma 5 2 3 3 2 2" xfId="9349" xr:uid="{1827B687-7E1E-4F67-89E3-2F0757D1E345}"/>
    <cellStyle name="Comma 5 2 3 3 2 2 2" xfId="24759" xr:uid="{CD655A3B-7444-4128-88AE-2C9592E76465}"/>
    <cellStyle name="Comma 5 2 3 3 2 3" xfId="14492" xr:uid="{79B06F08-1CED-4C0E-93EE-C2F2D930BADB}"/>
    <cellStyle name="Comma 5 2 3 3 2 3 2" xfId="29902" xr:uid="{AAEFB79D-2B6A-4E95-8BD8-85E5331556BA}"/>
    <cellStyle name="Comma 5 2 3 3 2 4" xfId="19633" xr:uid="{5EFA450F-D252-4BDD-856D-06E6DF512FAB}"/>
    <cellStyle name="Comma 5 2 3 3 3" xfId="6801" xr:uid="{E18138DB-C04A-44DD-A8F2-30F4E6C2DD32}"/>
    <cellStyle name="Comma 5 2 3 3 3 2" xfId="22211" xr:uid="{DABF6CB6-D377-4849-838A-B022D646567D}"/>
    <cellStyle name="Comma 5 2 3 3 4" xfId="11944" xr:uid="{E556538F-D298-4F2E-8A62-3271FFAF096D}"/>
    <cellStyle name="Comma 5 2 3 3 4 2" xfId="27354" xr:uid="{9EB45288-89CB-4EC5-8BD3-F54276AF6817}"/>
    <cellStyle name="Comma 5 2 3 3 5" xfId="17085" xr:uid="{142BD9C0-9681-4C03-BF37-953635BCCF86}"/>
    <cellStyle name="Comma 5 2 3 4" xfId="2972" xr:uid="{D199D542-52BE-4A58-BD55-D172FA3AFA7A}"/>
    <cellStyle name="Comma 5 2 3 4 2" xfId="8098" xr:uid="{70237542-6968-4AEA-BDFB-D80C7964F247}"/>
    <cellStyle name="Comma 5 2 3 4 2 2" xfId="23508" xr:uid="{FED40608-3F14-45E8-9444-DC51255F1A67}"/>
    <cellStyle name="Comma 5 2 3 4 3" xfId="13241" xr:uid="{193AC93F-EB0B-456A-860C-09352B0F3242}"/>
    <cellStyle name="Comma 5 2 3 4 3 2" xfId="28651" xr:uid="{D8F0E24B-738B-4ACB-B697-9CDE87A24F76}"/>
    <cellStyle name="Comma 5 2 3 4 4" xfId="18382" xr:uid="{A3688C27-72F2-41FF-98A2-D79B31C69147}"/>
    <cellStyle name="Comma 5 2 3 5" xfId="5550" xr:uid="{F267527D-62F8-47B4-A514-7A50E6350B2A}"/>
    <cellStyle name="Comma 5 2 3 5 2" xfId="20960" xr:uid="{25026971-A600-4C24-9B69-795807508910}"/>
    <cellStyle name="Comma 5 2 3 6" xfId="10693" xr:uid="{0C894AC9-E471-4B9B-94E3-443ECD396B5B}"/>
    <cellStyle name="Comma 5 2 3 6 2" xfId="26103" xr:uid="{76C8D6C0-963D-4780-A261-1312C9F3651B}"/>
    <cellStyle name="Comma 5 2 3 7" xfId="15834" xr:uid="{A661327B-6AE7-44A8-8DC1-909F4AA3DE45}"/>
    <cellStyle name="Comma 5 2 4" xfId="719" xr:uid="{F75E72EE-5E4F-405E-9EA2-81DE57086111}"/>
    <cellStyle name="Comma 5 2 4 2" xfId="1971" xr:uid="{8BE47C84-4B97-446B-83E6-2BD85CC147C6}"/>
    <cellStyle name="Comma 5 2 4 2 2" xfId="4539" xr:uid="{EAE3D8C0-4A4A-4678-A867-9FDAE70CC260}"/>
    <cellStyle name="Comma 5 2 4 2 2 2" xfId="9665" xr:uid="{6EA69766-598F-450D-BEEF-D445EBFBEBC9}"/>
    <cellStyle name="Comma 5 2 4 2 2 2 2" xfId="25075" xr:uid="{7CFE9D14-6875-415C-840E-23DEB1D53FB8}"/>
    <cellStyle name="Comma 5 2 4 2 2 3" xfId="14808" xr:uid="{B73AB693-6041-4448-90C1-78AE02E602E4}"/>
    <cellStyle name="Comma 5 2 4 2 2 3 2" xfId="30218" xr:uid="{BC7340CE-94AA-4532-8B10-3EDFB9FA17E1}"/>
    <cellStyle name="Comma 5 2 4 2 2 4" xfId="19949" xr:uid="{78C60589-7493-4E19-9226-5FFE9C937BDE}"/>
    <cellStyle name="Comma 5 2 4 2 3" xfId="7117" xr:uid="{77C8559C-A811-4841-B127-6964698FB285}"/>
    <cellStyle name="Comma 5 2 4 2 3 2" xfId="22527" xr:uid="{231D8527-0DBF-4B35-9E0A-34F8915E2F96}"/>
    <cellStyle name="Comma 5 2 4 2 4" xfId="12260" xr:uid="{D7968B80-DD34-4380-8EBA-133078843F0B}"/>
    <cellStyle name="Comma 5 2 4 2 4 2" xfId="27670" xr:uid="{FF42770F-5BA3-4A93-B88B-6B78C2172EA8}"/>
    <cellStyle name="Comma 5 2 4 2 5" xfId="17401" xr:uid="{071030AF-6E2C-4F4D-A32E-7A1BEC6E657B}"/>
    <cellStyle name="Comma 5 2 4 3" xfId="3288" xr:uid="{466E448B-3CE6-4B45-85BF-9D55B61F3C97}"/>
    <cellStyle name="Comma 5 2 4 3 2" xfId="8414" xr:uid="{56E577E3-8EB2-4FCC-B6B3-5693B733EB39}"/>
    <cellStyle name="Comma 5 2 4 3 2 2" xfId="23824" xr:uid="{DD16A81E-CE78-47C0-89CE-477FD59D5F6E}"/>
    <cellStyle name="Comma 5 2 4 3 3" xfId="13557" xr:uid="{52794D19-1C43-43B9-9544-02C128552B1E}"/>
    <cellStyle name="Comma 5 2 4 3 3 2" xfId="28967" xr:uid="{BF3972AF-A0FD-4A55-8648-A86BAA260204}"/>
    <cellStyle name="Comma 5 2 4 3 4" xfId="18698" xr:uid="{08CAEAD5-C9D9-4E9D-8BF3-B9721F26620F}"/>
    <cellStyle name="Comma 5 2 4 4" xfId="5866" xr:uid="{A0236048-F481-4700-AFC4-91BD3038C83E}"/>
    <cellStyle name="Comma 5 2 4 4 2" xfId="21276" xr:uid="{D2978B5A-76EA-4001-B5A6-A38B6960BA96}"/>
    <cellStyle name="Comma 5 2 4 5" xfId="11009" xr:uid="{3F2B6207-B85D-448B-8706-7D12723C57DF}"/>
    <cellStyle name="Comma 5 2 4 5 2" xfId="26419" xr:uid="{17F22E0A-D23F-460D-B662-08C80070BD52}"/>
    <cellStyle name="Comma 5 2 4 6" xfId="16150" xr:uid="{4AB15B4A-5998-4FE1-9DD3-FF1DF4CD5DBA}"/>
    <cellStyle name="Comma 5 2 5" xfId="1360" xr:uid="{19CE48A7-F00B-40FB-92FD-4A7BC6A19E0C}"/>
    <cellStyle name="Comma 5 2 5 2" xfId="3928" xr:uid="{19402DA8-7E36-4F48-83DC-CD47F579BE20}"/>
    <cellStyle name="Comma 5 2 5 2 2" xfId="9054" xr:uid="{8BCF3465-5D9B-45E0-A1EC-6C5EE46BF4E0}"/>
    <cellStyle name="Comma 5 2 5 2 2 2" xfId="24464" xr:uid="{7BE8FFEA-0836-4C4C-AFAE-31871459D318}"/>
    <cellStyle name="Comma 5 2 5 2 3" xfId="14197" xr:uid="{BD1718EF-FFFB-4D08-8ED4-FD6FBFD59B8F}"/>
    <cellStyle name="Comma 5 2 5 2 3 2" xfId="29607" xr:uid="{13068EA9-1662-4844-A31F-CC22E96D7D7E}"/>
    <cellStyle name="Comma 5 2 5 2 4" xfId="19338" xr:uid="{1D60B80D-B8FD-4CBC-9293-B1F41454C5E4}"/>
    <cellStyle name="Comma 5 2 5 3" xfId="6506" xr:uid="{D6CE8A83-E620-48D5-B953-A47E1000D38F}"/>
    <cellStyle name="Comma 5 2 5 3 2" xfId="21916" xr:uid="{D6633769-96FA-48F0-A84B-BE55CE8E27AE}"/>
    <cellStyle name="Comma 5 2 5 4" xfId="11649" xr:uid="{15572FAA-2187-4239-945E-2DC4D2127968}"/>
    <cellStyle name="Comma 5 2 5 4 2" xfId="27059" xr:uid="{9110C189-1B55-4B32-9768-B7F9C524382F}"/>
    <cellStyle name="Comma 5 2 5 5" xfId="16790" xr:uid="{55E0C072-4543-41A4-ABB4-A8E181908AA7}"/>
    <cellStyle name="Comma 5 2 6" xfId="2559" xr:uid="{B0AEC223-4B2A-4A47-BC30-AA86C6531E92}"/>
    <cellStyle name="Comma 5 2 6 2" xfId="5126" xr:uid="{3070A6AA-18CE-4590-975F-4FBCB51FCE38}"/>
    <cellStyle name="Comma 5 2 6 2 2" xfId="10252" xr:uid="{C67FD18D-40D0-4612-904B-7D7EF198B66F}"/>
    <cellStyle name="Comma 5 2 6 2 2 2" xfId="25662" xr:uid="{596CF772-1AA1-4753-BF28-1A98F784B3CA}"/>
    <cellStyle name="Comma 5 2 6 2 3" xfId="15395" xr:uid="{EC0BB3C9-5657-42F4-8845-B140095CB110}"/>
    <cellStyle name="Comma 5 2 6 2 3 2" xfId="30805" xr:uid="{96276268-E5CE-4E4D-9C8F-086D8A879B41}"/>
    <cellStyle name="Comma 5 2 6 2 4" xfId="20536" xr:uid="{73BC1C75-9CB5-422B-BC99-B3C1675A9CE1}"/>
    <cellStyle name="Comma 5 2 6 3" xfId="7704" xr:uid="{EE3704A2-8049-4B7B-8F2E-6DFFA4D9500D}"/>
    <cellStyle name="Comma 5 2 6 3 2" xfId="23114" xr:uid="{853BC136-1336-4FE7-8E10-C3D6CDA4BAFE}"/>
    <cellStyle name="Comma 5 2 6 4" xfId="12847" xr:uid="{C1F39BD9-5324-447F-B9A2-7C0C7216FFE1}"/>
    <cellStyle name="Comma 5 2 6 4 2" xfId="28257" xr:uid="{A3A31304-D90C-4404-AD47-B36F715AE1DD}"/>
    <cellStyle name="Comma 5 2 6 5" xfId="17988" xr:uid="{FDC90338-5B57-47AE-BBA7-0025F8B5DC30}"/>
    <cellStyle name="Comma 5 2 7" xfId="2677" xr:uid="{7C63DE90-EB9E-4ADF-9664-A5389501EE3A}"/>
    <cellStyle name="Comma 5 2 7 2" xfId="7803" xr:uid="{E5784D6B-EC76-401C-8A20-5D6ED0AD6ECC}"/>
    <cellStyle name="Comma 5 2 7 2 2" xfId="23213" xr:uid="{67F7CE11-E43E-42E6-AA4C-2B4AD67F6DBF}"/>
    <cellStyle name="Comma 5 2 7 3" xfId="12946" xr:uid="{E8BDE00C-99C4-4002-A4F4-0BD5AE246AEF}"/>
    <cellStyle name="Comma 5 2 7 3 2" xfId="28356" xr:uid="{FA08522D-7004-433E-B927-1C3BE803612B}"/>
    <cellStyle name="Comma 5 2 7 4" xfId="18087" xr:uid="{95EE09AB-000C-410C-B763-99DCF88C64FA}"/>
    <cellStyle name="Comma 5 2 8" xfId="5255" xr:uid="{D8D09230-DA06-4FF1-98AD-1852D9C547BB}"/>
    <cellStyle name="Comma 5 2 8 2" xfId="20665" xr:uid="{37249797-0823-4CE0-B65D-D97086ABBCDB}"/>
    <cellStyle name="Comma 5 2 9" xfId="10398" xr:uid="{17E4729C-5CBF-425C-8941-009FB264CB7D}"/>
    <cellStyle name="Comma 5 2 9 2" xfId="25808" xr:uid="{9F381230-11F7-46FD-83AF-DD208C16E47A}"/>
    <cellStyle name="Comma 5 3" xfId="175" xr:uid="{396273BF-6015-4701-A7DE-8CAC73CF868B}"/>
    <cellStyle name="Comma 5 3 2" xfId="472" xr:uid="{EFF7B317-E3DE-476C-BC51-2D6F1E384299}"/>
    <cellStyle name="Comma 5 3 2 2" xfId="1084" xr:uid="{927995BD-58D3-4C12-8415-51BE5B209234}"/>
    <cellStyle name="Comma 5 3 2 2 2" xfId="2336" xr:uid="{38C856D6-90E8-4CE5-8F5D-BE6697C81150}"/>
    <cellStyle name="Comma 5 3 2 2 2 2" xfId="4904" xr:uid="{9EB7759F-675E-4986-931F-547D7AA07252}"/>
    <cellStyle name="Comma 5 3 2 2 2 2 2" xfId="10030" xr:uid="{511987DB-8640-4F5A-BC88-734F9E238D95}"/>
    <cellStyle name="Comma 5 3 2 2 2 2 2 2" xfId="25440" xr:uid="{0B6CAC37-BB06-4011-AE1C-FEE88CF0DEB1}"/>
    <cellStyle name="Comma 5 3 2 2 2 2 3" xfId="15173" xr:uid="{62F28996-37CA-42B6-AFE0-820617AFFF7C}"/>
    <cellStyle name="Comma 5 3 2 2 2 2 3 2" xfId="30583" xr:uid="{4C32275D-F3D9-491A-8C8B-D41A7729C5ED}"/>
    <cellStyle name="Comma 5 3 2 2 2 2 4" xfId="20314" xr:uid="{71D6B9C6-D54C-4E07-93A2-A5527CF2C9CA}"/>
    <cellStyle name="Comma 5 3 2 2 2 3" xfId="7482" xr:uid="{6946E918-36EA-4B57-BA0A-45C960621433}"/>
    <cellStyle name="Comma 5 3 2 2 2 3 2" xfId="22892" xr:uid="{0178F916-D044-4ED6-90CF-A1096D74587B}"/>
    <cellStyle name="Comma 5 3 2 2 2 4" xfId="12625" xr:uid="{66CD7E53-8DA8-4D2B-B735-A59488EE04C4}"/>
    <cellStyle name="Comma 5 3 2 2 2 4 2" xfId="28035" xr:uid="{8F98414C-3161-4676-8A8A-8CE3D74D7A4B}"/>
    <cellStyle name="Comma 5 3 2 2 2 5" xfId="17766" xr:uid="{22677699-5814-4F8F-93EE-7FC572FDC622}"/>
    <cellStyle name="Comma 5 3 2 2 3" xfId="3653" xr:uid="{C0AA0CD8-D77F-49E3-A66C-D0119820F948}"/>
    <cellStyle name="Comma 5 3 2 2 3 2" xfId="8779" xr:uid="{FAB0D5D4-2CC3-4413-A3F2-9D455D995B7A}"/>
    <cellStyle name="Comma 5 3 2 2 3 2 2" xfId="24189" xr:uid="{88A8B94B-56B4-4B12-96FE-0DC41D8C8AC5}"/>
    <cellStyle name="Comma 5 3 2 2 3 3" xfId="13922" xr:uid="{A570F9F3-FA45-4245-B610-1282A3B3B21F}"/>
    <cellStyle name="Comma 5 3 2 2 3 3 2" xfId="29332" xr:uid="{279D18D2-6BA1-41F4-A249-77E0ABAB942D}"/>
    <cellStyle name="Comma 5 3 2 2 3 4" xfId="19063" xr:uid="{2662421D-1A3A-429B-A5E6-0371F8AA1203}"/>
    <cellStyle name="Comma 5 3 2 2 4" xfId="6231" xr:uid="{65589E3A-2030-43DB-8327-B2A8C4BDFA11}"/>
    <cellStyle name="Comma 5 3 2 2 4 2" xfId="21641" xr:uid="{A1060418-B923-43A3-85C1-038E988F04D7}"/>
    <cellStyle name="Comma 5 3 2 2 5" xfId="11374" xr:uid="{E17C0451-37CB-499C-BBF0-2CC85D562145}"/>
    <cellStyle name="Comma 5 3 2 2 5 2" xfId="26784" xr:uid="{F55E9989-0EFA-4DF1-88C9-BBD441838B6F}"/>
    <cellStyle name="Comma 5 3 2 2 6" xfId="16515" xr:uid="{53AA2140-A79F-480C-9A4D-FAFC7D8E644C}"/>
    <cellStyle name="Comma 5 3 2 3" xfId="1725" xr:uid="{1F8D08D9-7900-461D-906D-18AA2B2C1503}"/>
    <cellStyle name="Comma 5 3 2 3 2" xfId="4293" xr:uid="{1DAD2490-4FF9-469B-9F88-413DEBCDA134}"/>
    <cellStyle name="Comma 5 3 2 3 2 2" xfId="9419" xr:uid="{37617EE6-D8DD-4482-95A3-19E3F639521E}"/>
    <cellStyle name="Comma 5 3 2 3 2 2 2" xfId="24829" xr:uid="{00069110-407C-48B4-8378-44CB3E1A3BAE}"/>
    <cellStyle name="Comma 5 3 2 3 2 3" xfId="14562" xr:uid="{CB86F2E8-D890-47D7-BAA1-25111849BF4D}"/>
    <cellStyle name="Comma 5 3 2 3 2 3 2" xfId="29972" xr:uid="{F279732D-1C65-42A5-A0EE-B0F149559DCD}"/>
    <cellStyle name="Comma 5 3 2 3 2 4" xfId="19703" xr:uid="{823D5582-FB0E-4358-BDFB-4E6E4EFABD38}"/>
    <cellStyle name="Comma 5 3 2 3 3" xfId="6871" xr:uid="{7C77A61F-74D0-4350-876C-909391695715}"/>
    <cellStyle name="Comma 5 3 2 3 3 2" xfId="22281" xr:uid="{DC714732-8228-4EB2-A53E-6A49360510DD}"/>
    <cellStyle name="Comma 5 3 2 3 4" xfId="12014" xr:uid="{14BB71EC-4C3F-43A1-96B7-6F5AB62A03F8}"/>
    <cellStyle name="Comma 5 3 2 3 4 2" xfId="27424" xr:uid="{C0D9445D-E5EF-406A-A3EC-94C8C8D70475}"/>
    <cellStyle name="Comma 5 3 2 3 5" xfId="17155" xr:uid="{2752B055-9A62-4158-A31E-DF89BC9E6DC5}"/>
    <cellStyle name="Comma 5 3 2 4" xfId="3042" xr:uid="{7C873C12-075F-4018-8B3A-3841A4364E38}"/>
    <cellStyle name="Comma 5 3 2 4 2" xfId="8168" xr:uid="{5BECD700-F4A7-4C39-9146-0E9127FB1313}"/>
    <cellStyle name="Comma 5 3 2 4 2 2" xfId="23578" xr:uid="{BE7FED71-26B7-40C0-9B4B-49CADE3F1676}"/>
    <cellStyle name="Comma 5 3 2 4 3" xfId="13311" xr:uid="{984E62EE-1699-4357-BE86-1F18DC6C12AD}"/>
    <cellStyle name="Comma 5 3 2 4 3 2" xfId="28721" xr:uid="{B82BECA1-D831-45D5-87EF-106A33691839}"/>
    <cellStyle name="Comma 5 3 2 4 4" xfId="18452" xr:uid="{3D6F75FA-F8F1-40EA-B33B-684747678EA1}"/>
    <cellStyle name="Comma 5 3 2 5" xfId="5620" xr:uid="{12CDC218-22F1-4369-8EF2-554F0F5A5DB9}"/>
    <cellStyle name="Comma 5 3 2 5 2" xfId="21030" xr:uid="{420DF5E3-19FC-47C6-84D0-19A59176A68A}"/>
    <cellStyle name="Comma 5 3 2 6" xfId="10763" xr:uid="{D07EC0A1-740A-41F0-AED1-63C655B720FC}"/>
    <cellStyle name="Comma 5 3 2 6 2" xfId="26173" xr:uid="{9E007EC4-E78D-4006-BF70-D7C373BF6E39}"/>
    <cellStyle name="Comma 5 3 2 7" xfId="15904" xr:uid="{887F4B6B-7A3E-47C9-B6E2-523F82824D27}"/>
    <cellStyle name="Comma 5 3 3" xfId="789" xr:uid="{AB802B53-7637-4103-86D3-2A05A70500EC}"/>
    <cellStyle name="Comma 5 3 3 2" xfId="2041" xr:uid="{4C9142EE-944C-48E1-93F3-C3E1E5310612}"/>
    <cellStyle name="Comma 5 3 3 2 2" xfId="4609" xr:uid="{B6E5A706-CC41-45E6-BE43-70C5265E5764}"/>
    <cellStyle name="Comma 5 3 3 2 2 2" xfId="9735" xr:uid="{441E9167-3C82-4A3D-A401-BE7D01955CAA}"/>
    <cellStyle name="Comma 5 3 3 2 2 2 2" xfId="25145" xr:uid="{2441CDC0-77B7-4144-8637-D037C385041D}"/>
    <cellStyle name="Comma 5 3 3 2 2 3" xfId="14878" xr:uid="{49B8BC31-F031-4560-8986-4E5B0A5C3228}"/>
    <cellStyle name="Comma 5 3 3 2 2 3 2" xfId="30288" xr:uid="{2F9B2C89-656F-4F69-89B0-7957A7BFD849}"/>
    <cellStyle name="Comma 5 3 3 2 2 4" xfId="20019" xr:uid="{443CBD89-EB73-48FE-AF10-315752E80D72}"/>
    <cellStyle name="Comma 5 3 3 2 3" xfId="7187" xr:uid="{41AFDB69-A1A9-461B-991A-5210A836E2A4}"/>
    <cellStyle name="Comma 5 3 3 2 3 2" xfId="22597" xr:uid="{9C864D27-D3A9-43D2-A16E-D23EBC930678}"/>
    <cellStyle name="Comma 5 3 3 2 4" xfId="12330" xr:uid="{9FE2B405-9D70-4D4A-A2B0-A903698FEA42}"/>
    <cellStyle name="Comma 5 3 3 2 4 2" xfId="27740" xr:uid="{C48B082A-295D-4109-A711-25FCA2DAB523}"/>
    <cellStyle name="Comma 5 3 3 2 5" xfId="17471" xr:uid="{DA2033F7-D5E7-4EB9-A484-30F123B7581B}"/>
    <cellStyle name="Comma 5 3 3 3" xfId="3358" xr:uid="{17A3A526-66AA-46D7-A676-4E9D4329ACC6}"/>
    <cellStyle name="Comma 5 3 3 3 2" xfId="8484" xr:uid="{A51B49E5-D0B8-4C91-A0A7-40AFCA6294CF}"/>
    <cellStyle name="Comma 5 3 3 3 2 2" xfId="23894" xr:uid="{C8F10366-45C2-4699-B5BE-5765205B9048}"/>
    <cellStyle name="Comma 5 3 3 3 3" xfId="13627" xr:uid="{B2CBE3CE-1C64-4A52-AC52-D424281A1819}"/>
    <cellStyle name="Comma 5 3 3 3 3 2" xfId="29037" xr:uid="{1D09EABE-C7EB-42CF-8CDE-EC82C16D1952}"/>
    <cellStyle name="Comma 5 3 3 3 4" xfId="18768" xr:uid="{F69F3FED-30A1-47CA-8B08-948A85C80599}"/>
    <cellStyle name="Comma 5 3 3 4" xfId="5936" xr:uid="{B670B0C8-15AE-4FBC-91A7-C4FAA8B8EB6B}"/>
    <cellStyle name="Comma 5 3 3 4 2" xfId="21346" xr:uid="{0A0E8BA8-DC87-41D3-AD00-FB4ED4181526}"/>
    <cellStyle name="Comma 5 3 3 5" xfId="11079" xr:uid="{F7EFEDC9-35F0-46B6-974C-EF867D0678AA}"/>
    <cellStyle name="Comma 5 3 3 5 2" xfId="26489" xr:uid="{A4C41254-88C7-4588-A376-AA2941A41AED}"/>
    <cellStyle name="Comma 5 3 3 6" xfId="16220" xr:uid="{0ADD94B7-B34E-4718-ADC7-5384F7B845CE}"/>
    <cellStyle name="Comma 5 3 4" xfId="1430" xr:uid="{536044F3-BE3E-4906-B3C6-E0565B0722A0}"/>
    <cellStyle name="Comma 5 3 4 2" xfId="3998" xr:uid="{91539BCC-27E8-4EB3-BC66-174DAB21211A}"/>
    <cellStyle name="Comma 5 3 4 2 2" xfId="9124" xr:uid="{BAB18865-00BC-40A7-8C00-F00EBA9D5883}"/>
    <cellStyle name="Comma 5 3 4 2 2 2" xfId="24534" xr:uid="{01360E74-FA1F-4CFB-A96E-7F6F6323DE9C}"/>
    <cellStyle name="Comma 5 3 4 2 3" xfId="14267" xr:uid="{BA3BD236-E3C9-4F6F-8E81-76DDB7FD5656}"/>
    <cellStyle name="Comma 5 3 4 2 3 2" xfId="29677" xr:uid="{3D9F7427-A7C7-41B9-A3F8-6D7BC5F6171F}"/>
    <cellStyle name="Comma 5 3 4 2 4" xfId="19408" xr:uid="{42F93120-DE4A-4550-82A9-667D6ADDA0FF}"/>
    <cellStyle name="Comma 5 3 4 3" xfId="6576" xr:uid="{E3EB03DE-3A6C-4E81-92A7-7BE80B06C54A}"/>
    <cellStyle name="Comma 5 3 4 3 2" xfId="21986" xr:uid="{5628FBD6-30D1-4502-AD6C-16EB98223043}"/>
    <cellStyle name="Comma 5 3 4 4" xfId="11719" xr:uid="{8F6D3CA7-3131-4ADF-A718-60CFB617F44C}"/>
    <cellStyle name="Comma 5 3 4 4 2" xfId="27129" xr:uid="{A9474E40-DE80-466F-B83A-1FBAE1771864}"/>
    <cellStyle name="Comma 5 3 4 5" xfId="16860" xr:uid="{DF3D4E79-84B8-4941-84F3-6D50A16C9F3A}"/>
    <cellStyle name="Comma 5 3 5" xfId="2747" xr:uid="{10F0C26E-9A0C-4F98-ACD6-1C734B045B22}"/>
    <cellStyle name="Comma 5 3 5 2" xfId="7873" xr:uid="{D69A7AF4-3C4C-4A43-BB89-22C994E1609A}"/>
    <cellStyle name="Comma 5 3 5 2 2" xfId="23283" xr:uid="{311D82C2-D18B-40D9-9415-B02934F26BEE}"/>
    <cellStyle name="Comma 5 3 5 3" xfId="13016" xr:uid="{800D7882-D52F-4998-8644-6CB8EB4A5EC2}"/>
    <cellStyle name="Comma 5 3 5 3 2" xfId="28426" xr:uid="{BDE0A620-1D2A-4E0B-AA81-DAA64FBF43F8}"/>
    <cellStyle name="Comma 5 3 5 4" xfId="18157" xr:uid="{7E5DAF0A-19A3-4655-B9D6-1B095733604C}"/>
    <cellStyle name="Comma 5 3 6" xfId="5325" xr:uid="{107E8B0C-F087-499F-8D1B-3FBBE496E2A5}"/>
    <cellStyle name="Comma 5 3 6 2" xfId="20735" xr:uid="{BFFB1618-B24C-410A-96B1-82989846E009}"/>
    <cellStyle name="Comma 5 3 7" xfId="10468" xr:uid="{6DEAAD40-D12C-4FD1-B9A7-89E5A27897C4}"/>
    <cellStyle name="Comma 5 3 7 2" xfId="25878" xr:uid="{2D687276-813B-48C9-9439-555FD7A268A5}"/>
    <cellStyle name="Comma 5 3 8" xfId="15609" xr:uid="{D4E59516-3406-4972-A0B0-C3DCA8A30362}"/>
    <cellStyle name="Comma 5 4" xfId="330" xr:uid="{664FEB54-CD36-4FEB-B740-3F40D1066FF8}"/>
    <cellStyle name="Comma 5 4 2" xfId="942" xr:uid="{7CA7A746-A26F-4CB4-8CD2-108851469437}"/>
    <cellStyle name="Comma 5 4 2 2" xfId="2194" xr:uid="{F264B282-EAB3-45CE-ACBD-9C91227A20DE}"/>
    <cellStyle name="Comma 5 4 2 2 2" xfId="4762" xr:uid="{B22F08B9-81B0-483C-9AC6-87BDE29BD620}"/>
    <cellStyle name="Comma 5 4 2 2 2 2" xfId="9888" xr:uid="{AD1B8262-20B9-4602-9CC8-D655DC271F59}"/>
    <cellStyle name="Comma 5 4 2 2 2 2 2" xfId="25298" xr:uid="{DFB8EBED-9C48-483B-B943-49208B348EB1}"/>
    <cellStyle name="Comma 5 4 2 2 2 3" xfId="15031" xr:uid="{75C3820A-6B33-47F2-988C-32E5A2910AC6}"/>
    <cellStyle name="Comma 5 4 2 2 2 3 2" xfId="30441" xr:uid="{0E169CE4-05D3-44B8-9B37-C691BABA6B12}"/>
    <cellStyle name="Comma 5 4 2 2 2 4" xfId="20172" xr:uid="{AFF057FC-013D-4BF2-8338-A238810DAD3F}"/>
    <cellStyle name="Comma 5 4 2 2 3" xfId="7340" xr:uid="{BB41B92E-494D-4A85-932B-098BB288EDF7}"/>
    <cellStyle name="Comma 5 4 2 2 3 2" xfId="22750" xr:uid="{4226D0F7-CDDB-4CA4-8159-FD145680A54A}"/>
    <cellStyle name="Comma 5 4 2 2 4" xfId="12483" xr:uid="{E61D75E6-70FF-4668-B2DC-5B2E6EB29719}"/>
    <cellStyle name="Comma 5 4 2 2 4 2" xfId="27893" xr:uid="{38C4B3A1-5C90-4740-8ED1-492B537958B2}"/>
    <cellStyle name="Comma 5 4 2 2 5" xfId="17624" xr:uid="{F54613AD-973C-4BF7-A6A1-98130EFCEE6D}"/>
    <cellStyle name="Comma 5 4 2 3" xfId="3511" xr:uid="{A514BE23-AF7E-4540-B503-86AEB8AED82D}"/>
    <cellStyle name="Comma 5 4 2 3 2" xfId="8637" xr:uid="{8AD1963B-6F1C-42D1-8210-7B57FB24F837}"/>
    <cellStyle name="Comma 5 4 2 3 2 2" xfId="24047" xr:uid="{39D4B8A4-E3D7-4C5D-A0B3-5B5B2D6F1CF2}"/>
    <cellStyle name="Comma 5 4 2 3 3" xfId="13780" xr:uid="{EDC85F34-641F-496D-9FB0-03F85469009B}"/>
    <cellStyle name="Comma 5 4 2 3 3 2" xfId="29190" xr:uid="{5DDC3D7C-25D6-47BE-904A-9CF14CFF95B8}"/>
    <cellStyle name="Comma 5 4 2 3 4" xfId="18921" xr:uid="{413D880C-DFAC-4170-AC7A-AD7E3873517B}"/>
    <cellStyle name="Comma 5 4 2 4" xfId="6089" xr:uid="{1EF88362-D418-46DD-A5B8-ABCD9C3D51AF}"/>
    <cellStyle name="Comma 5 4 2 4 2" xfId="21499" xr:uid="{CB5B51CA-C31D-4855-B078-8F4659DE3AC5}"/>
    <cellStyle name="Comma 5 4 2 5" xfId="11232" xr:uid="{E398C4DF-B03E-42DD-B463-1716CC573629}"/>
    <cellStyle name="Comma 5 4 2 5 2" xfId="26642" xr:uid="{019E7732-C5AE-483E-AA94-976131358508}"/>
    <cellStyle name="Comma 5 4 2 6" xfId="16373" xr:uid="{6C4826D9-D225-4CD9-A54A-1F7195947C5F}"/>
    <cellStyle name="Comma 5 4 3" xfId="1583" xr:uid="{17C1093E-9849-44C1-8535-37D9E59105E9}"/>
    <cellStyle name="Comma 5 4 3 2" xfId="4151" xr:uid="{58CF2CAD-CA90-44D9-9B99-5AA911081A32}"/>
    <cellStyle name="Comma 5 4 3 2 2" xfId="9277" xr:uid="{C4556057-2614-4EEA-9077-66030DD45C32}"/>
    <cellStyle name="Comma 5 4 3 2 2 2" xfId="24687" xr:uid="{19C5D190-E14B-48AA-AA99-8946365FAF37}"/>
    <cellStyle name="Comma 5 4 3 2 3" xfId="14420" xr:uid="{BE003878-DF9F-4F8E-B2EF-D30CCEFF12C4}"/>
    <cellStyle name="Comma 5 4 3 2 3 2" xfId="29830" xr:uid="{2E24ADE4-5F60-4C1F-9DD8-AAD30D4EABDE}"/>
    <cellStyle name="Comma 5 4 3 2 4" xfId="19561" xr:uid="{D1C3133A-E903-4371-A284-4A7E169B8B6F}"/>
    <cellStyle name="Comma 5 4 3 3" xfId="6729" xr:uid="{C3104E4E-4B03-49D9-81A0-CE7D8EB0D822}"/>
    <cellStyle name="Comma 5 4 3 3 2" xfId="22139" xr:uid="{0D685634-B701-482D-BEF2-D55F84EF1804}"/>
    <cellStyle name="Comma 5 4 3 4" xfId="11872" xr:uid="{FD0AF43E-EAE2-4254-8C0B-D218B0515711}"/>
    <cellStyle name="Comma 5 4 3 4 2" xfId="27282" xr:uid="{D8868CCB-E0F5-4D6B-975A-0912C55508BC}"/>
    <cellStyle name="Comma 5 4 3 5" xfId="17013" xr:uid="{885B4477-78CD-487E-B3F1-0A7271087640}"/>
    <cellStyle name="Comma 5 4 4" xfId="2900" xr:uid="{4BF44A29-8D7E-4F07-9334-A1477DD6A827}"/>
    <cellStyle name="Comma 5 4 4 2" xfId="8026" xr:uid="{94DA8E18-E587-45B6-A19D-C22E079DE1F0}"/>
    <cellStyle name="Comma 5 4 4 2 2" xfId="23436" xr:uid="{817F763B-DA5A-4FAE-8FF7-D9F9A0F69D5E}"/>
    <cellStyle name="Comma 5 4 4 3" xfId="13169" xr:uid="{D4DCA0A8-C93E-4159-937C-F98551E62065}"/>
    <cellStyle name="Comma 5 4 4 3 2" xfId="28579" xr:uid="{99AA8A3C-A141-4B13-9FDC-E70E375F2122}"/>
    <cellStyle name="Comma 5 4 4 4" xfId="18310" xr:uid="{D268FB6F-C852-43C9-B17C-FC5DCF50CE6D}"/>
    <cellStyle name="Comma 5 4 5" xfId="5478" xr:uid="{3BC8FBBF-02C8-49E8-A8FD-653A14017C03}"/>
    <cellStyle name="Comma 5 4 5 2" xfId="20888" xr:uid="{5B1FD780-1E53-4046-BA71-18ADF463F75E}"/>
    <cellStyle name="Comma 5 4 6" xfId="10621" xr:uid="{77AAEF9B-DDB5-4490-8C95-F6C8D708B9B3}"/>
    <cellStyle name="Comma 5 4 6 2" xfId="26031" xr:uid="{79C1B72F-DE8B-4E15-A9E9-A4D7FC0C9BDD}"/>
    <cellStyle name="Comma 5 4 7" xfId="15762" xr:uid="{F2696CAF-EE4E-403B-9438-866584766F57}"/>
    <cellStyle name="Comma 5 5" xfId="647" xr:uid="{F6F119E7-DF4F-4DCE-94D0-D63CC8B41A16}"/>
    <cellStyle name="Comma 5 5 2" xfId="1899" xr:uid="{D28EF6AC-780F-4C07-AC57-861835E05D36}"/>
    <cellStyle name="Comma 5 5 2 2" xfId="4467" xr:uid="{6DB33A8A-FFD7-4061-B86F-43D953F36A3E}"/>
    <cellStyle name="Comma 5 5 2 2 2" xfId="9593" xr:uid="{EB41C296-216D-446F-9FA3-FC316AA1CE4A}"/>
    <cellStyle name="Comma 5 5 2 2 2 2" xfId="25003" xr:uid="{91666784-D418-47CC-A5B5-EF25F5FB394F}"/>
    <cellStyle name="Comma 5 5 2 2 3" xfId="14736" xr:uid="{29EBF8F0-B161-446E-8BB5-99F81BD55151}"/>
    <cellStyle name="Comma 5 5 2 2 3 2" xfId="30146" xr:uid="{BC52AA60-3344-4B71-8318-5FC094D164E5}"/>
    <cellStyle name="Comma 5 5 2 2 4" xfId="19877" xr:uid="{AD5F35D8-4C96-43A6-A246-2A7B1D147922}"/>
    <cellStyle name="Comma 5 5 2 3" xfId="7045" xr:uid="{6BA87BA6-7455-4146-BE74-5184C02D005D}"/>
    <cellStyle name="Comma 5 5 2 3 2" xfId="22455" xr:uid="{021C3F9C-9E89-4F53-9C55-9FA52FADF60E}"/>
    <cellStyle name="Comma 5 5 2 4" xfId="12188" xr:uid="{C332C4BA-79EE-48B1-80F3-7A4DFD04D9AB}"/>
    <cellStyle name="Comma 5 5 2 4 2" xfId="27598" xr:uid="{CEC269FA-6215-4324-8692-1795ED48CEAA}"/>
    <cellStyle name="Comma 5 5 2 5" xfId="17329" xr:uid="{8B554823-A512-436B-85FE-24EAE3947B8F}"/>
    <cellStyle name="Comma 5 5 3" xfId="3216" xr:uid="{09CA6D0D-E370-434B-81C5-7690661B0BC1}"/>
    <cellStyle name="Comma 5 5 3 2" xfId="8342" xr:uid="{C0AED65B-A60B-400B-A3BB-1FDD4041CBE7}"/>
    <cellStyle name="Comma 5 5 3 2 2" xfId="23752" xr:uid="{9641E280-EB17-4366-BF97-E6A2A66931BA}"/>
    <cellStyle name="Comma 5 5 3 3" xfId="13485" xr:uid="{D962E191-CD38-437A-915C-4C183B3A69C5}"/>
    <cellStyle name="Comma 5 5 3 3 2" xfId="28895" xr:uid="{35783A0C-B717-493F-A313-E78A74656BB1}"/>
    <cellStyle name="Comma 5 5 3 4" xfId="18626" xr:uid="{0ED8AF02-AD7A-4D64-9418-36156060B669}"/>
    <cellStyle name="Comma 5 5 4" xfId="5794" xr:uid="{90D174D2-2AD2-4589-9C50-426625905A61}"/>
    <cellStyle name="Comma 5 5 4 2" xfId="21204" xr:uid="{C015CED4-9F2A-4259-AE3D-A659F85526C9}"/>
    <cellStyle name="Comma 5 5 5" xfId="10937" xr:uid="{5F6501F2-2EFA-451A-A6A6-B45999A8A90C}"/>
    <cellStyle name="Comma 5 5 5 2" xfId="26347" xr:uid="{F3553449-74BD-48D2-ADC7-9CB4DA0B304B}"/>
    <cellStyle name="Comma 5 5 6" xfId="16078" xr:uid="{98DD0F2F-DFFD-4419-851C-FAA11A02D3A5}"/>
    <cellStyle name="Comma 5 6" xfId="1288" xr:uid="{BE6AAB57-11A0-4C94-8DE0-6F6774148135}"/>
    <cellStyle name="Comma 5 6 2" xfId="3856" xr:uid="{1B2402A2-6533-43A5-B7CC-1FF2E6AF1338}"/>
    <cellStyle name="Comma 5 6 2 2" xfId="8982" xr:uid="{5A90DD8B-F7D0-4AC0-9F76-799B91EDFD54}"/>
    <cellStyle name="Comma 5 6 2 2 2" xfId="24392" xr:uid="{995593DA-9CC5-4FCE-991B-84829AA92928}"/>
    <cellStyle name="Comma 5 6 2 3" xfId="14125" xr:uid="{3F7A8629-45F7-4D0C-B447-756AD994ADCF}"/>
    <cellStyle name="Comma 5 6 2 3 2" xfId="29535" xr:uid="{6CF09B90-765C-4AF0-A738-258022050EF6}"/>
    <cellStyle name="Comma 5 6 2 4" xfId="19266" xr:uid="{5561157A-A08D-4744-88D4-14706CE795B6}"/>
    <cellStyle name="Comma 5 6 3" xfId="6434" xr:uid="{07A73DF1-597D-48CF-A0EE-8B55068B9A03}"/>
    <cellStyle name="Comma 5 6 3 2" xfId="21844" xr:uid="{FC055186-C09E-49D4-BB1F-4E0E24113835}"/>
    <cellStyle name="Comma 5 6 4" xfId="11577" xr:uid="{EDEC48B5-1B0A-4B9B-A52B-69CEF55EBB43}"/>
    <cellStyle name="Comma 5 6 4 2" xfId="26987" xr:uid="{CD4062AA-F443-4C6E-A900-3EB61E6EE907}"/>
    <cellStyle name="Comma 5 6 5" xfId="16718" xr:uid="{FA1E70E1-A196-4999-9FB5-00CCD0BB51EC}"/>
    <cellStyle name="Comma 5 7" xfId="2558" xr:uid="{2843729E-8EF1-43D1-94E8-4A5ED74AD59C}"/>
    <cellStyle name="Comma 5 7 2" xfId="5125" xr:uid="{CCBA712A-D2F4-499A-905C-83A75D80763F}"/>
    <cellStyle name="Comma 5 7 2 2" xfId="10251" xr:uid="{C6BC8576-40A0-40D6-8145-E7A7112D563C}"/>
    <cellStyle name="Comma 5 7 2 2 2" xfId="25661" xr:uid="{D4F42305-9A42-46BF-8431-8B12C5CD7547}"/>
    <cellStyle name="Comma 5 7 2 3" xfId="15394" xr:uid="{40C9EC9F-5C89-4085-AD05-80FB68F0B69C}"/>
    <cellStyle name="Comma 5 7 2 3 2" xfId="30804" xr:uid="{2BA5D679-1BD8-4A2B-9F6C-A8808DBCF94F}"/>
    <cellStyle name="Comma 5 7 2 4" xfId="20535" xr:uid="{62E34522-CF60-4542-8DEA-E4B94A830E34}"/>
    <cellStyle name="Comma 5 7 3" xfId="7703" xr:uid="{FCE0940E-8E76-49C6-A41B-047BFF9D1207}"/>
    <cellStyle name="Comma 5 7 3 2" xfId="23113" xr:uid="{BA90728F-6006-4222-824F-142528F27A94}"/>
    <cellStyle name="Comma 5 7 4" xfId="12846" xr:uid="{A2504472-A7C6-4FF6-8FCD-D0BD68789D3F}"/>
    <cellStyle name="Comma 5 7 4 2" xfId="28256" xr:uid="{1982CC6D-201B-474B-B068-9313D89CFBF7}"/>
    <cellStyle name="Comma 5 7 5" xfId="17987" xr:uid="{3DB9EAEC-6123-4CB8-822D-D61A8C3EB268}"/>
    <cellStyle name="Comma 5 8" xfId="2606" xr:uid="{7A84D9C7-8C89-4E41-8A4D-4C3D9FF304CA}"/>
    <cellStyle name="Comma 5 8 2" xfId="7732" xr:uid="{5C6E9804-F8BF-4E63-AEA7-DE5CD78BA7DE}"/>
    <cellStyle name="Comma 5 8 2 2" xfId="23142" xr:uid="{8BAEB2E8-4C3A-4B1B-8DE5-2B649AD540D3}"/>
    <cellStyle name="Comma 5 8 3" xfId="12875" xr:uid="{ECD81D08-BD80-4CF5-8647-ADA603E39245}"/>
    <cellStyle name="Comma 5 8 3 2" xfId="28285" xr:uid="{E59BD331-896D-47AA-B5DB-B93F8133047D}"/>
    <cellStyle name="Comma 5 8 4" xfId="18016" xr:uid="{4A75FE6D-F0D2-4E91-9DA4-B5185ACE0C02}"/>
    <cellStyle name="Comma 5 9" xfId="5184" xr:uid="{42EA9A87-B289-4174-89B2-2216E7A7459F}"/>
    <cellStyle name="Comma 5 9 2" xfId="20594" xr:uid="{1DE0F790-335B-4EEF-8BA8-23AAC57B2C18}"/>
    <cellStyle name="Comma 50" xfId="384" xr:uid="{9ACEDF73-D2EB-4BCC-9882-AD5C1B1D4D1F}"/>
    <cellStyle name="Comma 50 2" xfId="996" xr:uid="{4DA0AB13-EAE9-4BB1-88F9-3E7E23C57108}"/>
    <cellStyle name="Comma 50 2 2" xfId="2248" xr:uid="{463235E9-F530-4290-A7E9-FCCC43C589CF}"/>
    <cellStyle name="Comma 50 2 2 2" xfId="4816" xr:uid="{DCF443CD-04F6-4D20-B87D-74056890C3FC}"/>
    <cellStyle name="Comma 50 2 2 2 2" xfId="9942" xr:uid="{D2FCCF55-4EE6-4674-87A1-093988AAC1AE}"/>
    <cellStyle name="Comma 50 2 2 2 2 2" xfId="25352" xr:uid="{E00CDA8E-BC84-4E8C-9313-9C870637DA46}"/>
    <cellStyle name="Comma 50 2 2 2 3" xfId="15085" xr:uid="{6528E43D-8D22-46D8-A563-0448CAEFAEC2}"/>
    <cellStyle name="Comma 50 2 2 2 3 2" xfId="30495" xr:uid="{9AC45B78-B487-4025-8AE0-B4994AF20E39}"/>
    <cellStyle name="Comma 50 2 2 2 4" xfId="20226" xr:uid="{ED08BC28-DD57-4C29-8617-5F232DB329F9}"/>
    <cellStyle name="Comma 50 2 2 3" xfId="7394" xr:uid="{8705E02B-771D-4C3E-BC27-AE3DE75CAD4B}"/>
    <cellStyle name="Comma 50 2 2 3 2" xfId="22804" xr:uid="{A7208EFB-ED61-4C1D-85EA-58B6FFD8E351}"/>
    <cellStyle name="Comma 50 2 2 4" xfId="12537" xr:uid="{6E344A0E-AEDC-4927-BC4F-B389F6AAA759}"/>
    <cellStyle name="Comma 50 2 2 4 2" xfId="27947" xr:uid="{E8A7D62A-9B63-45B9-A1DC-0EF25F095057}"/>
    <cellStyle name="Comma 50 2 2 5" xfId="17678" xr:uid="{21EA24A2-F502-495A-802B-E671BABCB4DD}"/>
    <cellStyle name="Comma 50 2 3" xfId="3565" xr:uid="{9B5FB90D-1CEA-4FCD-825D-07798975595C}"/>
    <cellStyle name="Comma 50 2 3 2" xfId="8691" xr:uid="{892BC0EF-A9BE-4090-8507-576B6CED327A}"/>
    <cellStyle name="Comma 50 2 3 2 2" xfId="24101" xr:uid="{30D8FAC4-AAA2-4F22-920B-8B1EA5068B34}"/>
    <cellStyle name="Comma 50 2 3 3" xfId="13834" xr:uid="{864249E0-E851-487C-92D4-DB35C74AE9A7}"/>
    <cellStyle name="Comma 50 2 3 3 2" xfId="29244" xr:uid="{FF807A7B-6591-4A15-B283-486ABB2DD875}"/>
    <cellStyle name="Comma 50 2 3 4" xfId="18975" xr:uid="{3CA55EC7-68EA-413F-A241-1E9FE7DE47A9}"/>
    <cellStyle name="Comma 50 2 4" xfId="6143" xr:uid="{C80C9A19-4F00-4282-950F-8AB53BEFAAF6}"/>
    <cellStyle name="Comma 50 2 4 2" xfId="21553" xr:uid="{E8A6E7AA-741F-42B9-8792-57A4982832F2}"/>
    <cellStyle name="Comma 50 2 5" xfId="11286" xr:uid="{3BE23764-14FD-4040-AC5F-32D55E54D55C}"/>
    <cellStyle name="Comma 50 2 5 2" xfId="26696" xr:uid="{E21EBC08-A723-4B9D-80F4-48983C6F794F}"/>
    <cellStyle name="Comma 50 2 6" xfId="16427" xr:uid="{4FA943F7-0A79-4484-8C86-7808EE705B49}"/>
    <cellStyle name="Comma 50 3" xfId="1637" xr:uid="{A6A890E6-64F3-43AC-B471-4C0146951C4B}"/>
    <cellStyle name="Comma 50 3 2" xfId="4205" xr:uid="{FDF6D0B2-3A31-4918-B431-D08CCE351BE0}"/>
    <cellStyle name="Comma 50 3 2 2" xfId="9331" xr:uid="{9FB9C1C9-7FD6-4B40-8A85-6EA4CEC1192F}"/>
    <cellStyle name="Comma 50 3 2 2 2" xfId="24741" xr:uid="{37A28A26-FF21-4898-B1E4-49A0B531AE30}"/>
    <cellStyle name="Comma 50 3 2 3" xfId="14474" xr:uid="{59D3E6FD-DFB3-476A-862F-00D1A69249F4}"/>
    <cellStyle name="Comma 50 3 2 3 2" xfId="29884" xr:uid="{F713EF00-D7F5-4021-911D-5AB7CB64858B}"/>
    <cellStyle name="Comma 50 3 2 4" xfId="19615" xr:uid="{A583BD15-2166-432D-A019-6D41DDE4D9A7}"/>
    <cellStyle name="Comma 50 3 3" xfId="6783" xr:uid="{96E79996-BD1A-4467-8911-A1113DC6EA65}"/>
    <cellStyle name="Comma 50 3 3 2" xfId="22193" xr:uid="{A26A1F07-92F0-44C9-B1A8-0F368C2D6834}"/>
    <cellStyle name="Comma 50 3 4" xfId="11926" xr:uid="{B1770431-F98C-4740-B3E4-41FBA7F81341}"/>
    <cellStyle name="Comma 50 3 4 2" xfId="27336" xr:uid="{1C7719B8-FA1F-4CB3-9E9D-B26CC4705D1A}"/>
    <cellStyle name="Comma 50 3 5" xfId="17067" xr:uid="{1006DF9A-1EE6-478A-9E05-DE6BFD365895}"/>
    <cellStyle name="Comma 50 4" xfId="2954" xr:uid="{F471725C-EC89-422F-9B05-DD32DC0F17C5}"/>
    <cellStyle name="Comma 50 4 2" xfId="8080" xr:uid="{C71594DD-A975-4D0C-A06D-76B532C7E28F}"/>
    <cellStyle name="Comma 50 4 2 2" xfId="23490" xr:uid="{B77BBC0B-FCDC-46A9-AC5A-FAFFD5AE1660}"/>
    <cellStyle name="Comma 50 4 3" xfId="13223" xr:uid="{34F7EAF5-84D9-46FC-8878-F1EFB16765E1}"/>
    <cellStyle name="Comma 50 4 3 2" xfId="28633" xr:uid="{156E9635-C96F-4CC9-912A-93C3C9F23A13}"/>
    <cellStyle name="Comma 50 4 4" xfId="18364" xr:uid="{7830FDE8-3EC0-4FF5-B61E-A149253B20A2}"/>
    <cellStyle name="Comma 50 5" xfId="5532" xr:uid="{876C64B9-7EE5-4120-AE8B-DD1ADA449FC3}"/>
    <cellStyle name="Comma 50 5 2" xfId="20942" xr:uid="{A08BF8DD-331B-427C-8758-3AA32ADB95E7}"/>
    <cellStyle name="Comma 50 6" xfId="10675" xr:uid="{E70EC62D-6493-467C-8403-F0A278C32158}"/>
    <cellStyle name="Comma 50 6 2" xfId="26085" xr:uid="{54BEFAA1-D652-465C-9933-AA2313A617FA}"/>
    <cellStyle name="Comma 50 7" xfId="15816" xr:uid="{50EBAE04-DD41-4456-9F53-2D76823F99CD}"/>
    <cellStyle name="Comma 51" xfId="617" xr:uid="{3FFF79A0-97DD-4E95-A7DF-AA391121947D}"/>
    <cellStyle name="Comma 51 2" xfId="1228" xr:uid="{C369EE8A-EEBB-4D8A-9A7A-9C52853DFEED}"/>
    <cellStyle name="Comma 51 2 2" xfId="2480" xr:uid="{FA143C09-77E0-493B-9CCD-DF0C673034B3}"/>
    <cellStyle name="Comma 51 2 2 2" xfId="5048" xr:uid="{CF877B8D-6A27-4724-BFF6-8EEAA2D7044D}"/>
    <cellStyle name="Comma 51 2 2 2 2" xfId="10174" xr:uid="{4B4C5E74-BFBC-432E-99EA-F56060D18357}"/>
    <cellStyle name="Comma 51 2 2 2 2 2" xfId="25584" xr:uid="{1DFB3497-954C-4339-965A-CB17210041F2}"/>
    <cellStyle name="Comma 51 2 2 2 3" xfId="15317" xr:uid="{9D847BDC-F979-48F8-8EC0-DDB56BEFAED2}"/>
    <cellStyle name="Comma 51 2 2 2 3 2" xfId="30727" xr:uid="{E882C49D-3024-4E93-A4DD-12A50A26971C}"/>
    <cellStyle name="Comma 51 2 2 2 4" xfId="20458" xr:uid="{4A15670E-9D69-48FE-BF1F-552EFD9C85F0}"/>
    <cellStyle name="Comma 51 2 2 3" xfId="7626" xr:uid="{4758BE4C-B43A-4E51-9D65-9E197CB10269}"/>
    <cellStyle name="Comma 51 2 2 3 2" xfId="23036" xr:uid="{ED151B7E-32B8-4B23-8D2B-540C600D851F}"/>
    <cellStyle name="Comma 51 2 2 4" xfId="12769" xr:uid="{C6C69940-2259-4918-9450-18F24AAF5CE3}"/>
    <cellStyle name="Comma 51 2 2 4 2" xfId="28179" xr:uid="{503AA40E-650D-44BE-AC7F-1B6BBFEBD08C}"/>
    <cellStyle name="Comma 51 2 2 5" xfId="17910" xr:uid="{0AFE4E55-2A75-4C41-AE2C-5D922488EC2B}"/>
    <cellStyle name="Comma 51 2 3" xfId="3797" xr:uid="{27BA7258-71B8-43C3-B5DA-430864A52904}"/>
    <cellStyle name="Comma 51 2 3 2" xfId="8923" xr:uid="{3501D6DB-8149-472B-BD95-EDD4D60530E9}"/>
    <cellStyle name="Comma 51 2 3 2 2" xfId="24333" xr:uid="{056F8155-C566-46CE-B882-E109BF510BE6}"/>
    <cellStyle name="Comma 51 2 3 3" xfId="14066" xr:uid="{43CA8BE6-C25D-4E62-BE4E-DDAE4074515D}"/>
    <cellStyle name="Comma 51 2 3 3 2" xfId="29476" xr:uid="{AF7D36F5-0716-4219-90BA-A855DBF06E70}"/>
    <cellStyle name="Comma 51 2 3 4" xfId="19207" xr:uid="{F30FBB7C-F3EC-4723-80E3-DA9D5867080E}"/>
    <cellStyle name="Comma 51 2 4" xfId="6375" xr:uid="{38D18DA0-2065-4E88-B7BD-782841AA70FC}"/>
    <cellStyle name="Comma 51 2 4 2" xfId="21785" xr:uid="{C6BD31B0-5F40-4A37-BA25-5351EAF53920}"/>
    <cellStyle name="Comma 51 2 5" xfId="11518" xr:uid="{D444772E-CB9F-449E-8DE3-4472F2D3B067}"/>
    <cellStyle name="Comma 51 2 5 2" xfId="26928" xr:uid="{42D21C1F-1368-41F2-86AB-9B28FB525EB7}"/>
    <cellStyle name="Comma 51 2 6" xfId="16659" xr:uid="{5B0B1F86-D338-4823-B03F-C4A8AF8B7B68}"/>
    <cellStyle name="Comma 51 3" xfId="1869" xr:uid="{6A84952E-82E2-467F-85D2-CE13ECB2EC0B}"/>
    <cellStyle name="Comma 51 3 2" xfId="4437" xr:uid="{80C45019-EF4C-4FF8-82E7-596EB0ED136B}"/>
    <cellStyle name="Comma 51 3 2 2" xfId="9563" xr:uid="{C75A68AA-DA32-4957-9A98-330B30C65C01}"/>
    <cellStyle name="Comma 51 3 2 2 2" xfId="24973" xr:uid="{743F343A-1765-4779-B89D-81EF226D3BB3}"/>
    <cellStyle name="Comma 51 3 2 3" xfId="14706" xr:uid="{2B30856A-669C-4A09-8E58-D63622F71083}"/>
    <cellStyle name="Comma 51 3 2 3 2" xfId="30116" xr:uid="{B7599AA0-8CD8-4FC6-BA08-80D10632D560}"/>
    <cellStyle name="Comma 51 3 2 4" xfId="19847" xr:uid="{7FC1F438-06C2-4F7A-9794-CC9E3A76DD4F}"/>
    <cellStyle name="Comma 51 3 3" xfId="7015" xr:uid="{E13E3571-CBCD-4F8A-9A28-B569A0C8E803}"/>
    <cellStyle name="Comma 51 3 3 2" xfId="22425" xr:uid="{EA2A0E3E-5550-4F9F-AAF8-C5425878F03E}"/>
    <cellStyle name="Comma 51 3 4" xfId="12158" xr:uid="{B36D8E1C-A458-49C5-BF30-3FE3ED125C9C}"/>
    <cellStyle name="Comma 51 3 4 2" xfId="27568" xr:uid="{EFD5A963-6016-4E31-A84A-4A91CD5A9204}"/>
    <cellStyle name="Comma 51 3 5" xfId="17299" xr:uid="{FBB3540D-0D62-44BB-9D16-93F954B0D21D}"/>
    <cellStyle name="Comma 51 4" xfId="3186" xr:uid="{7249C6B4-BD29-42FD-95A8-5683383AE3F8}"/>
    <cellStyle name="Comma 51 4 2" xfId="8312" xr:uid="{10FF2314-2132-4F56-9578-A0F5244AE456}"/>
    <cellStyle name="Comma 51 4 2 2" xfId="23722" xr:uid="{1E392C32-B0E7-4B32-AC2F-0F3AEFE9ADB4}"/>
    <cellStyle name="Comma 51 4 3" xfId="13455" xr:uid="{76D8000D-969B-4D21-BCE0-3AF30BF6F94F}"/>
    <cellStyle name="Comma 51 4 3 2" xfId="28865" xr:uid="{1718BEF2-9533-41EF-92D1-8A400E7F190D}"/>
    <cellStyle name="Comma 51 4 4" xfId="18596" xr:uid="{884E6D1F-EA63-478C-9C64-7F716056FA6D}"/>
    <cellStyle name="Comma 51 5" xfId="5764" xr:uid="{152A036F-C2E9-47CA-AD09-FBF38F495737}"/>
    <cellStyle name="Comma 51 5 2" xfId="21174" xr:uid="{BAD8B1DF-89FA-4F53-B3C9-FEE775C1E6F9}"/>
    <cellStyle name="Comma 51 6" xfId="10907" xr:uid="{A577FC63-E8C8-4F48-8231-425709E41635}"/>
    <cellStyle name="Comma 51 6 2" xfId="26317" xr:uid="{7BD07CAC-6943-4616-A6FC-61E54D8394B3}"/>
    <cellStyle name="Comma 51 7" xfId="16048" xr:uid="{AA316B1E-70DF-447E-91B0-DC14A0708445}"/>
    <cellStyle name="Comma 52" xfId="634" xr:uid="{839EA903-59F6-45AE-B5B9-5E7D8C492C79}"/>
    <cellStyle name="Comma 52 2" xfId="1245" xr:uid="{AC5E3713-6927-4538-B8D0-0B8D0BEC230E}"/>
    <cellStyle name="Comma 52 2 2" xfId="2497" xr:uid="{F2681C04-DB45-47D3-AAA8-9A49297E8A86}"/>
    <cellStyle name="Comma 52 2 2 2" xfId="5065" xr:uid="{0DF3437D-CC0B-45A9-BBB2-67E709A415F8}"/>
    <cellStyle name="Comma 52 2 2 2 2" xfId="10191" xr:uid="{82071284-BEA8-4614-AA39-613320210B7B}"/>
    <cellStyle name="Comma 52 2 2 2 2 2" xfId="25601" xr:uid="{675EC3E1-0C38-4D32-8F92-3FCEDA421C04}"/>
    <cellStyle name="Comma 52 2 2 2 3" xfId="15334" xr:uid="{6C0561BD-8367-4751-AA9A-D3D495B9D8A5}"/>
    <cellStyle name="Comma 52 2 2 2 3 2" xfId="30744" xr:uid="{62492881-F32C-405E-903B-73D0BBCC7B46}"/>
    <cellStyle name="Comma 52 2 2 2 4" xfId="20475" xr:uid="{C37C7EA5-664E-414E-8707-7F5DAFCE1B0B}"/>
    <cellStyle name="Comma 52 2 2 3" xfId="7643" xr:uid="{2932C4F6-53F0-4BCE-BF49-8461EAD7FC88}"/>
    <cellStyle name="Comma 52 2 2 3 2" xfId="23053" xr:uid="{AD5B43BD-BCE3-4F87-9496-0F44826A8136}"/>
    <cellStyle name="Comma 52 2 2 4" xfId="12786" xr:uid="{ED1206C7-1CF4-43D2-9795-843B8ADE40E0}"/>
    <cellStyle name="Comma 52 2 2 4 2" xfId="28196" xr:uid="{38945803-59EA-454A-9466-B0FAE1E51178}"/>
    <cellStyle name="Comma 52 2 2 5" xfId="17927" xr:uid="{73E15859-872C-4129-9578-08BD7F261363}"/>
    <cellStyle name="Comma 52 2 3" xfId="3814" xr:uid="{E9C6FDF4-6EEC-43F5-AD15-6E518144D206}"/>
    <cellStyle name="Comma 52 2 3 2" xfId="8940" xr:uid="{4B44DA30-F5FC-4464-A7F2-A86DB3DDA7D7}"/>
    <cellStyle name="Comma 52 2 3 2 2" xfId="24350" xr:uid="{883A9D12-6BC8-400C-A9B0-716B16BE0C85}"/>
    <cellStyle name="Comma 52 2 3 3" xfId="14083" xr:uid="{7A6AD06D-417A-4E40-9883-AF9FF56DE73A}"/>
    <cellStyle name="Comma 52 2 3 3 2" xfId="29493" xr:uid="{3B073053-FFB6-4B05-A1A2-3176F1833124}"/>
    <cellStyle name="Comma 52 2 3 4" xfId="19224" xr:uid="{080EBCEC-3121-4196-AD80-F28A8477920C}"/>
    <cellStyle name="Comma 52 2 4" xfId="6392" xr:uid="{C88DA92A-8338-4DF1-8E7A-44313D3B6F7B}"/>
    <cellStyle name="Comma 52 2 4 2" xfId="21802" xr:uid="{455C3CB6-4714-40F5-9829-780C3489CBA7}"/>
    <cellStyle name="Comma 52 2 5" xfId="11535" xr:uid="{071F2838-4E61-4D95-83AB-D7D4A6E9838D}"/>
    <cellStyle name="Comma 52 2 5 2" xfId="26945" xr:uid="{58E30434-4E88-42BA-8738-D503FB11A19C}"/>
    <cellStyle name="Comma 52 2 6" xfId="16676" xr:uid="{7053DA53-C4D8-4B49-9D18-9AFB2C5C1BC5}"/>
    <cellStyle name="Comma 52 3" xfId="1886" xr:uid="{E4AC0685-BB3D-4E39-920A-D236783ED267}"/>
    <cellStyle name="Comma 52 3 2" xfId="4454" xr:uid="{54BF5CDE-F36E-4620-9BCE-1EAA5FBFFC0D}"/>
    <cellStyle name="Comma 52 3 2 2" xfId="9580" xr:uid="{1174BB2B-EC4A-4B7F-A000-9600BC7B02D6}"/>
    <cellStyle name="Comma 52 3 2 2 2" xfId="24990" xr:uid="{BADB9EFE-353A-4592-B7EA-4D9DB2BE0806}"/>
    <cellStyle name="Comma 52 3 2 3" xfId="14723" xr:uid="{F7B000A5-E916-41AB-BE48-59F1F0A7F86E}"/>
    <cellStyle name="Comma 52 3 2 3 2" xfId="30133" xr:uid="{2E772C50-FF88-499A-8F69-48A9890B525A}"/>
    <cellStyle name="Comma 52 3 2 4" xfId="19864" xr:uid="{91C34384-4644-44C2-86D4-BABB4168F9BB}"/>
    <cellStyle name="Comma 52 3 3" xfId="7032" xr:uid="{FF41CA82-36EC-44C6-83F4-1A88826EBF52}"/>
    <cellStyle name="Comma 52 3 3 2" xfId="22442" xr:uid="{8836DDF0-2BCA-47C1-BD51-0F74AF0AD56F}"/>
    <cellStyle name="Comma 52 3 4" xfId="12175" xr:uid="{AD9F79E1-8717-46A5-B277-41E8B95960D6}"/>
    <cellStyle name="Comma 52 3 4 2" xfId="27585" xr:uid="{E6B61483-EDCB-413F-8E06-9EF006F93C1A}"/>
    <cellStyle name="Comma 52 3 5" xfId="17316" xr:uid="{19046183-9AC7-4075-A7F4-511E4BA50F3C}"/>
    <cellStyle name="Comma 52 4" xfId="3203" xr:uid="{24FE1A2F-376D-4634-9FF3-C80F2E0A314F}"/>
    <cellStyle name="Comma 52 4 2" xfId="8329" xr:uid="{807CBC13-D96C-4DBF-BA3D-88D1AEF4E79C}"/>
    <cellStyle name="Comma 52 4 2 2" xfId="23739" xr:uid="{F97733FF-FB78-4546-AD4C-F26403A36121}"/>
    <cellStyle name="Comma 52 4 3" xfId="13472" xr:uid="{FC0674E5-1AA0-407D-A92C-24D2EB6A39C9}"/>
    <cellStyle name="Comma 52 4 3 2" xfId="28882" xr:uid="{3F9531B4-05C5-4D5E-AF30-083BD3A72286}"/>
    <cellStyle name="Comma 52 4 4" xfId="18613" xr:uid="{F1495ED0-83D3-4A6D-B061-784176B9D6AC}"/>
    <cellStyle name="Comma 52 5" xfId="5781" xr:uid="{011173DA-E4DD-4308-A71F-DAD6BC64E1E0}"/>
    <cellStyle name="Comma 52 5 2" xfId="21191" xr:uid="{14CF436A-8C9F-4F92-A416-2DD25E6F3A90}"/>
    <cellStyle name="Comma 52 6" xfId="10924" xr:uid="{F11A2EFE-5BF7-492F-97C6-36877C5A73AA}"/>
    <cellStyle name="Comma 52 6 2" xfId="26334" xr:uid="{99C34838-BC72-44CC-9CE2-009F24FCAC3D}"/>
    <cellStyle name="Comma 52 7" xfId="16065" xr:uid="{E7104940-5933-4599-907E-4A73593E825B}"/>
    <cellStyle name="Comma 53" xfId="629" xr:uid="{7054D7CD-BEBA-42E6-BD4A-3AF315067B9F}"/>
    <cellStyle name="Comma 53 2" xfId="1240" xr:uid="{10B88CBF-79F6-417C-9791-F6E627AEF3AD}"/>
    <cellStyle name="Comma 53 2 2" xfId="2492" xr:uid="{2879CEDB-FF85-47D0-8303-B793E92786F6}"/>
    <cellStyle name="Comma 53 2 2 2" xfId="5060" xr:uid="{BFFC7B6C-3B20-4A56-9AA0-AED856861E99}"/>
    <cellStyle name="Comma 53 2 2 2 2" xfId="10186" xr:uid="{2165A84F-EC6B-4A74-9B2A-3AD17B5A39F3}"/>
    <cellStyle name="Comma 53 2 2 2 2 2" xfId="25596" xr:uid="{0BC940E3-62AA-45DE-B61B-14C6171E30CE}"/>
    <cellStyle name="Comma 53 2 2 2 3" xfId="15329" xr:uid="{094488C6-BA03-417C-8058-24A8C22A528D}"/>
    <cellStyle name="Comma 53 2 2 2 3 2" xfId="30739" xr:uid="{91A6E947-FAC7-4E6D-97C3-CF663E7DC33E}"/>
    <cellStyle name="Comma 53 2 2 2 4" xfId="20470" xr:uid="{ABCB62B8-209A-48B3-8A14-F944AC18C27E}"/>
    <cellStyle name="Comma 53 2 2 3" xfId="7638" xr:uid="{46B69E61-7154-4BA6-AFC7-55CBC5C946DD}"/>
    <cellStyle name="Comma 53 2 2 3 2" xfId="23048" xr:uid="{3185E458-9C12-42D7-8299-8EC881C2121E}"/>
    <cellStyle name="Comma 53 2 2 4" xfId="12781" xr:uid="{9A15A288-1E33-436E-A4AB-EDBEF90A66A7}"/>
    <cellStyle name="Comma 53 2 2 4 2" xfId="28191" xr:uid="{BDFF8697-545C-41D7-9CB8-1D2889B6A28F}"/>
    <cellStyle name="Comma 53 2 2 5" xfId="17922" xr:uid="{792B1FE9-B168-424D-8398-FA26006E4BF8}"/>
    <cellStyle name="Comma 53 2 3" xfId="3809" xr:uid="{28D608D7-BBD0-400C-9DC2-E38AE658847B}"/>
    <cellStyle name="Comma 53 2 3 2" xfId="8935" xr:uid="{5BAD562D-3940-47A2-A9E8-2D99D26AF7C6}"/>
    <cellStyle name="Comma 53 2 3 2 2" xfId="24345" xr:uid="{33789AF5-5B12-4A83-9379-57389E83C68B}"/>
    <cellStyle name="Comma 53 2 3 3" xfId="14078" xr:uid="{5D3DC0C8-B42B-469B-AE32-E17CBAA5199F}"/>
    <cellStyle name="Comma 53 2 3 3 2" xfId="29488" xr:uid="{9718CAC6-D974-4E85-B20C-3FCE8E3986CF}"/>
    <cellStyle name="Comma 53 2 3 4" xfId="19219" xr:uid="{B5669711-5576-4C59-84D9-B0E6D34E4BE0}"/>
    <cellStyle name="Comma 53 2 4" xfId="6387" xr:uid="{6F4B61D3-2718-451F-989A-95FBB29E8A34}"/>
    <cellStyle name="Comma 53 2 4 2" xfId="21797" xr:uid="{A9A2B2E3-7972-43B5-84DA-8E52335094C9}"/>
    <cellStyle name="Comma 53 2 5" xfId="11530" xr:uid="{5E713525-83D2-4EE4-A8E1-35BE9E2DC691}"/>
    <cellStyle name="Comma 53 2 5 2" xfId="26940" xr:uid="{9CDF9DA4-1EA9-4F03-B509-6281621FBFA1}"/>
    <cellStyle name="Comma 53 2 6" xfId="16671" xr:uid="{E4AF7537-6032-4F00-89FC-928A06E8E121}"/>
    <cellStyle name="Comma 53 3" xfId="1881" xr:uid="{35EE0DF1-43D6-4382-85ED-CAA88EA4EFE9}"/>
    <cellStyle name="Comma 53 3 2" xfId="4449" xr:uid="{E7B130DC-CC16-4D39-899B-D8EA1B88EFD2}"/>
    <cellStyle name="Comma 53 3 2 2" xfId="9575" xr:uid="{81C6C6EA-4895-439F-B0DE-EB3241437179}"/>
    <cellStyle name="Comma 53 3 2 2 2" xfId="24985" xr:uid="{7464F4E6-D233-4F46-986D-34D2868372AE}"/>
    <cellStyle name="Comma 53 3 2 3" xfId="14718" xr:uid="{B849C497-A543-4FB8-8185-FF73497A33FE}"/>
    <cellStyle name="Comma 53 3 2 3 2" xfId="30128" xr:uid="{CEEAB54A-B81D-435B-93B4-843BEDA76728}"/>
    <cellStyle name="Comma 53 3 2 4" xfId="19859" xr:uid="{D06E61A3-36CA-4AD6-8EAF-20F749F3B474}"/>
    <cellStyle name="Comma 53 3 3" xfId="7027" xr:uid="{BD17087C-1502-4B91-AE87-763299364B34}"/>
    <cellStyle name="Comma 53 3 3 2" xfId="22437" xr:uid="{6A4685BD-3C7B-4AE6-B0F2-85733F7CDC98}"/>
    <cellStyle name="Comma 53 3 4" xfId="12170" xr:uid="{9C1CDBAB-90E5-4416-BA80-490BD2BE3801}"/>
    <cellStyle name="Comma 53 3 4 2" xfId="27580" xr:uid="{DC102948-7000-493F-A147-3449828C4BCE}"/>
    <cellStyle name="Comma 53 3 5" xfId="17311" xr:uid="{6ADC228C-16C2-40D4-AA5D-C0A21E30260D}"/>
    <cellStyle name="Comma 53 4" xfId="3198" xr:uid="{CEA3B7D2-9448-40AE-8E93-5C04A7F41E52}"/>
    <cellStyle name="Comma 53 4 2" xfId="8324" xr:uid="{F8974E7D-58BD-4E96-BF36-6FE41ADDC840}"/>
    <cellStyle name="Comma 53 4 2 2" xfId="23734" xr:uid="{70020C91-3A33-48F6-88BB-49A7A1E90EDF}"/>
    <cellStyle name="Comma 53 4 3" xfId="13467" xr:uid="{412EDD29-EB1D-44E5-9730-2478E347231B}"/>
    <cellStyle name="Comma 53 4 3 2" xfId="28877" xr:uid="{7ABB9A4B-A941-4A40-8066-25EA8E1ECB14}"/>
    <cellStyle name="Comma 53 4 4" xfId="18608" xr:uid="{85A6AEC4-9CEA-43BE-9C5E-8B0DBB8148E9}"/>
    <cellStyle name="Comma 53 5" xfId="5776" xr:uid="{80E17B7F-502A-4CAF-9EDB-9561CE123E8D}"/>
    <cellStyle name="Comma 53 5 2" xfId="21186" xr:uid="{BCF5E5DA-E68B-4F7E-9253-A5273723734F}"/>
    <cellStyle name="Comma 53 6" xfId="10919" xr:uid="{7210DC5E-E881-4714-99D4-4486CCE2E201}"/>
    <cellStyle name="Comma 53 6 2" xfId="26329" xr:uid="{75BF5F12-15AB-46C7-98E8-5B0C71F812A1}"/>
    <cellStyle name="Comma 53 7" xfId="16060" xr:uid="{9C842639-7B7B-47D3-A3BB-C4CFB630B572}"/>
    <cellStyle name="Comma 54" xfId="626" xr:uid="{2E720FD1-7EEC-48A1-9A1D-E0F4CA7B5AC4}"/>
    <cellStyle name="Comma 54 2" xfId="1237" xr:uid="{9796C314-9D02-43E7-83D1-A9CBC542E0FF}"/>
    <cellStyle name="Comma 54 2 2" xfId="2489" xr:uid="{E4BCC64F-5B3F-47F6-A4D5-86AFE578D52F}"/>
    <cellStyle name="Comma 54 2 2 2" xfId="5057" xr:uid="{BFF24955-7862-4AA9-B28A-E77BD61C50D0}"/>
    <cellStyle name="Comma 54 2 2 2 2" xfId="10183" xr:uid="{7E911834-3420-4EE2-88B3-92286CE8361B}"/>
    <cellStyle name="Comma 54 2 2 2 2 2" xfId="25593" xr:uid="{EF895B9B-9D5E-46F9-AD18-212F929EB198}"/>
    <cellStyle name="Comma 54 2 2 2 3" xfId="15326" xr:uid="{39149117-697B-45C1-9638-F2181A67AD5A}"/>
    <cellStyle name="Comma 54 2 2 2 3 2" xfId="30736" xr:uid="{FB3E1767-42AE-4B29-B4F3-20E3B37D3977}"/>
    <cellStyle name="Comma 54 2 2 2 4" xfId="20467" xr:uid="{D1060B4D-839A-494B-BEA0-78ACDC9F13B5}"/>
    <cellStyle name="Comma 54 2 2 3" xfId="7635" xr:uid="{DEFF0206-075C-46D8-9AD0-FE5B3D7527F2}"/>
    <cellStyle name="Comma 54 2 2 3 2" xfId="23045" xr:uid="{7CC52049-42A0-4AEC-9917-0082A3BA4DDF}"/>
    <cellStyle name="Comma 54 2 2 4" xfId="12778" xr:uid="{643BE67D-5E9F-49BA-89F9-F77FD0FC8E28}"/>
    <cellStyle name="Comma 54 2 2 4 2" xfId="28188" xr:uid="{CDE4023C-677C-451E-9CCC-C489404D87F0}"/>
    <cellStyle name="Comma 54 2 2 5" xfId="17919" xr:uid="{CB392F1F-ACCB-43B0-8963-3F96F4914E49}"/>
    <cellStyle name="Comma 54 2 3" xfId="3806" xr:uid="{8C8AD5A2-A0AC-4838-82E3-DEE3B47795B3}"/>
    <cellStyle name="Comma 54 2 3 2" xfId="8932" xr:uid="{4A7BAE85-D66C-443F-B436-D97475B5EEFF}"/>
    <cellStyle name="Comma 54 2 3 2 2" xfId="24342" xr:uid="{C66B550C-35ED-4445-9EC5-6D2A9A46E3F3}"/>
    <cellStyle name="Comma 54 2 3 3" xfId="14075" xr:uid="{69AE1CD2-6F72-4A78-AE7E-BB7A5985D22F}"/>
    <cellStyle name="Comma 54 2 3 3 2" xfId="29485" xr:uid="{1194321A-A712-49F9-8BF3-9712411B0A9F}"/>
    <cellStyle name="Comma 54 2 3 4" xfId="19216" xr:uid="{0DDA1299-34AD-4E0D-B73A-65C5E5D21B83}"/>
    <cellStyle name="Comma 54 2 4" xfId="6384" xr:uid="{C7BA2BA0-3ED3-44E1-AAEA-95CD2362C727}"/>
    <cellStyle name="Comma 54 2 4 2" xfId="21794" xr:uid="{84625F87-B3DE-4F06-B08E-934726D966CA}"/>
    <cellStyle name="Comma 54 2 5" xfId="11527" xr:uid="{B716AAC2-2655-4960-9E22-D902E2B47B6B}"/>
    <cellStyle name="Comma 54 2 5 2" xfId="26937" xr:uid="{38EA2825-249F-49C9-966A-8DEA80FAD385}"/>
    <cellStyle name="Comma 54 2 6" xfId="16668" xr:uid="{9EC6FA93-CADB-4193-98CB-0B917416D203}"/>
    <cellStyle name="Comma 54 3" xfId="1878" xr:uid="{A2842788-1845-4412-8E40-1210D06DF918}"/>
    <cellStyle name="Comma 54 3 2" xfId="4446" xr:uid="{961667EC-38DC-4595-B538-5C7BE2AD79FD}"/>
    <cellStyle name="Comma 54 3 2 2" xfId="9572" xr:uid="{708CDD21-04A5-4C1C-B5D7-0C47C2C72EDC}"/>
    <cellStyle name="Comma 54 3 2 2 2" xfId="24982" xr:uid="{D47F8C40-74C9-4B41-8D56-6EF714FADEB9}"/>
    <cellStyle name="Comma 54 3 2 3" xfId="14715" xr:uid="{95A430F3-BF0B-4D83-846C-CD959B771955}"/>
    <cellStyle name="Comma 54 3 2 3 2" xfId="30125" xr:uid="{D07865A1-5ABD-4465-B748-61A9C1295FA1}"/>
    <cellStyle name="Comma 54 3 2 4" xfId="19856" xr:uid="{16455B1F-7D89-4586-A48B-1248D1B97C2A}"/>
    <cellStyle name="Comma 54 3 3" xfId="7024" xr:uid="{4E85A0D7-1A39-4034-8832-2072A9E9982F}"/>
    <cellStyle name="Comma 54 3 3 2" xfId="22434" xr:uid="{9DBD0529-A388-4D40-8329-9939FF396171}"/>
    <cellStyle name="Comma 54 3 4" xfId="12167" xr:uid="{E059B369-2BF3-41C1-B47D-E61339AF3ACB}"/>
    <cellStyle name="Comma 54 3 4 2" xfId="27577" xr:uid="{845353A2-187D-42D1-AA83-23C3AD59ADCE}"/>
    <cellStyle name="Comma 54 3 5" xfId="17308" xr:uid="{9704BE09-E3A6-4FBA-9602-2582F080670F}"/>
    <cellStyle name="Comma 54 4" xfId="3195" xr:uid="{0C6BD983-F4DB-4551-8CBF-14DF15D2DC2D}"/>
    <cellStyle name="Comma 54 4 2" xfId="8321" xr:uid="{737DED31-535F-4D88-8053-D72537BB8BF2}"/>
    <cellStyle name="Comma 54 4 2 2" xfId="23731" xr:uid="{C5036D4A-838B-4D4A-831F-11BA1EB5AA59}"/>
    <cellStyle name="Comma 54 4 3" xfId="13464" xr:uid="{69FF9EFF-E89B-4868-BC42-04066C34B1E1}"/>
    <cellStyle name="Comma 54 4 3 2" xfId="28874" xr:uid="{3AC403DB-30AF-40D8-818E-EE72D0C9902A}"/>
    <cellStyle name="Comma 54 4 4" xfId="18605" xr:uid="{A6A7ED94-EFC2-43AC-B16D-1C10B2793463}"/>
    <cellStyle name="Comma 54 5" xfId="5773" xr:uid="{36000F53-D411-44A3-84A2-901FB6CB1D04}"/>
    <cellStyle name="Comma 54 5 2" xfId="21183" xr:uid="{4C88608C-A75C-44E9-A76D-9A515651BD5B}"/>
    <cellStyle name="Comma 54 6" xfId="10916" xr:uid="{C34CBBA8-610B-4188-865D-176D5C0FF529}"/>
    <cellStyle name="Comma 54 6 2" xfId="26326" xr:uid="{4CE39C81-E429-4183-8B42-C281BB14B572}"/>
    <cellStyle name="Comma 54 7" xfId="16057" xr:uid="{D04D272F-8A6F-4679-A027-07C910C9C27E}"/>
    <cellStyle name="Comma 55" xfId="631" xr:uid="{FA9F0BAB-EA23-48CC-B399-897A21D5916F}"/>
    <cellStyle name="Comma 55 2" xfId="1242" xr:uid="{C1620B59-2622-44E9-9933-CA8B47840D79}"/>
    <cellStyle name="Comma 55 2 2" xfId="2494" xr:uid="{2FD1AD56-F72D-400B-AA60-850289992065}"/>
    <cellStyle name="Comma 55 2 2 2" xfId="5062" xr:uid="{2F1C2C9B-A3F5-4955-9505-DF12B37B8481}"/>
    <cellStyle name="Comma 55 2 2 2 2" xfId="10188" xr:uid="{2AE0FC30-E671-4713-8C81-204FF0398F4F}"/>
    <cellStyle name="Comma 55 2 2 2 2 2" xfId="25598" xr:uid="{7461859E-210C-4BEE-AF3A-6A869C915F86}"/>
    <cellStyle name="Comma 55 2 2 2 3" xfId="15331" xr:uid="{695A1B8B-D64A-4955-9524-DA0110228166}"/>
    <cellStyle name="Comma 55 2 2 2 3 2" xfId="30741" xr:uid="{C8B9BFE6-48FA-4FF0-B857-563CBCD9E39A}"/>
    <cellStyle name="Comma 55 2 2 2 4" xfId="20472" xr:uid="{076AF1B0-4F60-4BE1-8727-528B2323C7FB}"/>
    <cellStyle name="Comma 55 2 2 3" xfId="7640" xr:uid="{2F08ADC6-A7E6-4A7C-B942-05C1D00CE595}"/>
    <cellStyle name="Comma 55 2 2 3 2" xfId="23050" xr:uid="{93480A34-50AB-4B67-9F63-16543028AF70}"/>
    <cellStyle name="Comma 55 2 2 4" xfId="12783" xr:uid="{1BB86EF7-636D-4D5C-9D3A-DE2C47341770}"/>
    <cellStyle name="Comma 55 2 2 4 2" xfId="28193" xr:uid="{E27C6646-E5B2-491E-916A-00C514F38D33}"/>
    <cellStyle name="Comma 55 2 2 5" xfId="17924" xr:uid="{6B6B305F-9050-424C-BA26-F065174D63DA}"/>
    <cellStyle name="Comma 55 2 3" xfId="3811" xr:uid="{6694491A-C60D-46DF-9071-FD991C8E814F}"/>
    <cellStyle name="Comma 55 2 3 2" xfId="8937" xr:uid="{75A447B0-198E-41C9-99B7-C5241F25F4D6}"/>
    <cellStyle name="Comma 55 2 3 2 2" xfId="24347" xr:uid="{A8061798-B7BA-4137-96FC-2FE15F9AC997}"/>
    <cellStyle name="Comma 55 2 3 3" xfId="14080" xr:uid="{BA4524A2-3346-4604-B875-B6C983C75663}"/>
    <cellStyle name="Comma 55 2 3 3 2" xfId="29490" xr:uid="{C544FF2A-8068-4D28-9251-0564178FFE23}"/>
    <cellStyle name="Comma 55 2 3 4" xfId="19221" xr:uid="{A1074C2D-3DE7-4E3B-B046-A3B0A2E42A4A}"/>
    <cellStyle name="Comma 55 2 4" xfId="6389" xr:uid="{27E8CE33-57B4-4B22-8C00-B07F8DADC9C8}"/>
    <cellStyle name="Comma 55 2 4 2" xfId="21799" xr:uid="{2737A5C9-573F-465C-AF49-2E52BECA3AF3}"/>
    <cellStyle name="Comma 55 2 5" xfId="11532" xr:uid="{299DA672-FD8D-4A37-8C5C-DF4FD5D4C1BC}"/>
    <cellStyle name="Comma 55 2 5 2" xfId="26942" xr:uid="{0E6D68A6-2BB8-4852-8807-EFE86C397136}"/>
    <cellStyle name="Comma 55 2 6" xfId="16673" xr:uid="{07D2BF90-E5A1-4F78-9E20-3D623F006C5A}"/>
    <cellStyle name="Comma 55 3" xfId="1883" xr:uid="{AD427B1F-0A0E-40D3-B379-C5E3824EAEA2}"/>
    <cellStyle name="Comma 55 3 2" xfId="4451" xr:uid="{29256649-CCC1-4133-A42A-8F8736ACBC4E}"/>
    <cellStyle name="Comma 55 3 2 2" xfId="9577" xr:uid="{6AD02445-D678-4214-BFF1-047CAA107B12}"/>
    <cellStyle name="Comma 55 3 2 2 2" xfId="24987" xr:uid="{CF6F3E4C-2508-4DB2-B6F3-F5DF116616F3}"/>
    <cellStyle name="Comma 55 3 2 3" xfId="14720" xr:uid="{55F492B4-E698-44EA-99D9-E190CC3C5259}"/>
    <cellStyle name="Comma 55 3 2 3 2" xfId="30130" xr:uid="{BD874C0B-2517-4DB0-A4B0-3A435C8F2173}"/>
    <cellStyle name="Comma 55 3 2 4" xfId="19861" xr:uid="{E953B848-0D00-4379-95D7-9935CC6C6AB2}"/>
    <cellStyle name="Comma 55 3 3" xfId="7029" xr:uid="{17C2FD05-9D34-4155-BD3C-B86609857579}"/>
    <cellStyle name="Comma 55 3 3 2" xfId="22439" xr:uid="{3E736209-90EA-4B37-B7E1-07017B802477}"/>
    <cellStyle name="Comma 55 3 4" xfId="12172" xr:uid="{612F8070-09D9-4752-B0C1-CCB22D2F8AA9}"/>
    <cellStyle name="Comma 55 3 4 2" xfId="27582" xr:uid="{6A3AA52F-A1F0-41FE-AC0C-25F5BE90C90B}"/>
    <cellStyle name="Comma 55 3 5" xfId="17313" xr:uid="{DFB197A0-0DB4-4022-BC63-42190CDF3545}"/>
    <cellStyle name="Comma 55 4" xfId="3200" xr:uid="{3629C162-47BC-418A-8A49-306A1C258FC6}"/>
    <cellStyle name="Comma 55 4 2" xfId="8326" xr:uid="{586A88BB-38EC-4529-A4E0-5155FFA95C78}"/>
    <cellStyle name="Comma 55 4 2 2" xfId="23736" xr:uid="{D386DB4B-4CC7-4057-8A3F-EC3DA32C4125}"/>
    <cellStyle name="Comma 55 4 3" xfId="13469" xr:uid="{3F849149-3553-45DE-BAF7-B5DA9B8F6177}"/>
    <cellStyle name="Comma 55 4 3 2" xfId="28879" xr:uid="{20D49A02-6D1C-472C-ACAC-D60A94F93A29}"/>
    <cellStyle name="Comma 55 4 4" xfId="18610" xr:uid="{EC949115-12FC-4133-914A-D499B15BE5A8}"/>
    <cellStyle name="Comma 55 5" xfId="5778" xr:uid="{BC8DDA6B-1924-44A8-A678-AFDD2F4CD785}"/>
    <cellStyle name="Comma 55 5 2" xfId="21188" xr:uid="{14E5147F-43A7-4675-8BBB-4FB29CE01B0E}"/>
    <cellStyle name="Comma 55 6" xfId="10921" xr:uid="{B8B218D0-431F-407B-8A7C-CDCE084ABB5C}"/>
    <cellStyle name="Comma 55 6 2" xfId="26331" xr:uid="{C97B8E33-A815-4829-B173-4DFC25A04340}"/>
    <cellStyle name="Comma 55 7" xfId="16062" xr:uid="{E38614FD-1057-439F-961D-4768FE5420A6}"/>
    <cellStyle name="Comma 56" xfId="620" xr:uid="{555CD990-20F9-40F8-B3C4-FCA24BFAEB80}"/>
    <cellStyle name="Comma 56 2" xfId="1231" xr:uid="{74BA3089-9FEB-4254-A477-17976F99D30B}"/>
    <cellStyle name="Comma 56 2 2" xfId="2483" xr:uid="{4CAD2DE4-A484-4B8C-9FA1-7F4D2177B327}"/>
    <cellStyle name="Comma 56 2 2 2" xfId="5051" xr:uid="{3FB59572-FA60-4E30-B018-247757A70791}"/>
    <cellStyle name="Comma 56 2 2 2 2" xfId="10177" xr:uid="{C6727938-AD90-43CD-A371-12DE84C47177}"/>
    <cellStyle name="Comma 56 2 2 2 2 2" xfId="25587" xr:uid="{2EF28E04-98A2-440E-8400-78F3B1E9BDDA}"/>
    <cellStyle name="Comma 56 2 2 2 3" xfId="15320" xr:uid="{5F0AA1ED-C77C-48F8-8FAE-0C438B1F0DDB}"/>
    <cellStyle name="Comma 56 2 2 2 3 2" xfId="30730" xr:uid="{059F3C00-61B0-47CD-BF32-B2155235E521}"/>
    <cellStyle name="Comma 56 2 2 2 4" xfId="20461" xr:uid="{26484CBA-A7D1-4135-A3DB-FB1E5783A7B9}"/>
    <cellStyle name="Comma 56 2 2 3" xfId="7629" xr:uid="{36F8D3F9-A3E7-45E9-8D94-5E1086A8B6DA}"/>
    <cellStyle name="Comma 56 2 2 3 2" xfId="23039" xr:uid="{412BF141-6D3C-4E93-836B-EFEEC4B41C1A}"/>
    <cellStyle name="Comma 56 2 2 4" xfId="12772" xr:uid="{9B6B3F30-4BC3-4617-AECA-78BC4938E615}"/>
    <cellStyle name="Comma 56 2 2 4 2" xfId="28182" xr:uid="{1D358C40-A81B-4686-8423-50237E2488DD}"/>
    <cellStyle name="Comma 56 2 2 5" xfId="17913" xr:uid="{42D51E15-C73A-4CBA-ACCD-CAEDE52E0D31}"/>
    <cellStyle name="Comma 56 2 3" xfId="3800" xr:uid="{3BBAABB0-7953-40F2-A433-FFED551F7212}"/>
    <cellStyle name="Comma 56 2 3 2" xfId="8926" xr:uid="{80A28256-5B21-4763-AFDC-955076CA4F76}"/>
    <cellStyle name="Comma 56 2 3 2 2" xfId="24336" xr:uid="{EC86E148-AB76-421A-B1F2-605A361960EA}"/>
    <cellStyle name="Comma 56 2 3 3" xfId="14069" xr:uid="{66A63083-FA3E-4ECB-B6AC-F0A46E77DCB4}"/>
    <cellStyle name="Comma 56 2 3 3 2" xfId="29479" xr:uid="{2B0D258E-01B9-4195-9613-EA85F98B54D0}"/>
    <cellStyle name="Comma 56 2 3 4" xfId="19210" xr:uid="{7C5C43E6-4F7B-45CE-AAE5-3960FB10E506}"/>
    <cellStyle name="Comma 56 2 4" xfId="6378" xr:uid="{27862DA2-2E13-4723-878B-F00390F94E42}"/>
    <cellStyle name="Comma 56 2 4 2" xfId="21788" xr:uid="{A8FA42B1-288A-4C56-A2C9-90F8788D7952}"/>
    <cellStyle name="Comma 56 2 5" xfId="11521" xr:uid="{49A05F86-9723-443A-A49D-C58EA45FC562}"/>
    <cellStyle name="Comma 56 2 5 2" xfId="26931" xr:uid="{D2FA260D-DCA8-4C93-9D0F-CD70504EA52A}"/>
    <cellStyle name="Comma 56 2 6" xfId="16662" xr:uid="{F4167227-3517-4276-8FD0-63C1D1DBD09A}"/>
    <cellStyle name="Comma 56 3" xfId="1872" xr:uid="{7E1ED0B0-AB12-4575-8A40-8ACBF2E4F55C}"/>
    <cellStyle name="Comma 56 3 2" xfId="4440" xr:uid="{3061DB1B-C2CD-4703-A8D8-982E0FD9D0F4}"/>
    <cellStyle name="Comma 56 3 2 2" xfId="9566" xr:uid="{E52EAA4C-ADA2-440C-981E-7D67EB039AAF}"/>
    <cellStyle name="Comma 56 3 2 2 2" xfId="24976" xr:uid="{1C4A22CB-F23D-4D1A-894D-99C8EDFACDFA}"/>
    <cellStyle name="Comma 56 3 2 3" xfId="14709" xr:uid="{18C8E572-B3D3-4637-85D8-4D81633AD6A1}"/>
    <cellStyle name="Comma 56 3 2 3 2" xfId="30119" xr:uid="{2D5B8E9B-EB30-40F8-80C9-E9EF4B2A8084}"/>
    <cellStyle name="Comma 56 3 2 4" xfId="19850" xr:uid="{94DF0449-8113-4E7B-ADFF-6D639EDB2203}"/>
    <cellStyle name="Comma 56 3 3" xfId="7018" xr:uid="{074E446C-999C-4059-97BE-99A643FBE149}"/>
    <cellStyle name="Comma 56 3 3 2" xfId="22428" xr:uid="{21B3E25B-DEB3-48FA-8EFA-365299578E38}"/>
    <cellStyle name="Comma 56 3 4" xfId="12161" xr:uid="{1E12C18C-76E0-465C-AB9C-AFBF5335F129}"/>
    <cellStyle name="Comma 56 3 4 2" xfId="27571" xr:uid="{EDF4C64A-2659-4F0D-9F08-954717C12C88}"/>
    <cellStyle name="Comma 56 3 5" xfId="17302" xr:uid="{A20C7793-FF0D-4671-A775-F652261CF52C}"/>
    <cellStyle name="Comma 56 4" xfId="3189" xr:uid="{62F53F2F-FF6F-47FD-BA77-322D12393647}"/>
    <cellStyle name="Comma 56 4 2" xfId="8315" xr:uid="{5FEA52F9-DB32-4D5E-8368-9EF3C4662059}"/>
    <cellStyle name="Comma 56 4 2 2" xfId="23725" xr:uid="{4C795996-8F65-408F-AEF3-5E94861106EA}"/>
    <cellStyle name="Comma 56 4 3" xfId="13458" xr:uid="{0E34CF5A-6965-499F-8FD8-52DDF2A7BEF8}"/>
    <cellStyle name="Comma 56 4 3 2" xfId="28868" xr:uid="{8A8A9BD8-3BEB-4472-97A8-5CC1EB2D3366}"/>
    <cellStyle name="Comma 56 4 4" xfId="18599" xr:uid="{21FA0247-B051-44A0-9B6A-C443BDF0BDE3}"/>
    <cellStyle name="Comma 56 5" xfId="5767" xr:uid="{7B059E09-7B67-4FA3-89AD-D401AA5B8FE4}"/>
    <cellStyle name="Comma 56 5 2" xfId="21177" xr:uid="{B5D2F5EA-89CA-45DF-9636-14595332AFB7}"/>
    <cellStyle name="Comma 56 6" xfId="10910" xr:uid="{5880F75E-3C01-4A95-BA33-0477EA8E5039}"/>
    <cellStyle name="Comma 56 6 2" xfId="26320" xr:uid="{FD2D4E10-E0EB-446B-B664-52B56BAF759C}"/>
    <cellStyle name="Comma 56 7" xfId="16051" xr:uid="{128F16E2-34FB-4572-B79D-5B196700BEBB}"/>
    <cellStyle name="Comma 57" xfId="632" xr:uid="{08EFF6FE-1216-47BE-A97F-E5B522953B2A}"/>
    <cellStyle name="Comma 57 2" xfId="1243" xr:uid="{A04AFA9E-AA32-45B2-9282-A938EFF0DC22}"/>
    <cellStyle name="Comma 57 2 2" xfId="2495" xr:uid="{B161BFE8-A46A-46CA-8601-CA349C008E55}"/>
    <cellStyle name="Comma 57 2 2 2" xfId="5063" xr:uid="{549228E3-CD76-4CC9-89C5-E5C4F06002A5}"/>
    <cellStyle name="Comma 57 2 2 2 2" xfId="10189" xr:uid="{B7B32907-CAAE-4E24-B238-8239190B59A3}"/>
    <cellStyle name="Comma 57 2 2 2 2 2" xfId="25599" xr:uid="{B6972C9C-80BE-45D1-8B6A-A2F56CCF0D58}"/>
    <cellStyle name="Comma 57 2 2 2 3" xfId="15332" xr:uid="{513AD197-BCBA-4556-A759-2318C9EDCA3F}"/>
    <cellStyle name="Comma 57 2 2 2 3 2" xfId="30742" xr:uid="{A032E7BF-26AE-4FDC-9239-A883703E3D61}"/>
    <cellStyle name="Comma 57 2 2 2 4" xfId="20473" xr:uid="{6B15B7AE-EBA2-4B16-896E-42EFE2B2CA32}"/>
    <cellStyle name="Comma 57 2 2 3" xfId="7641" xr:uid="{2E9F26E6-3A6A-4452-90CA-CB35B1D4E817}"/>
    <cellStyle name="Comma 57 2 2 3 2" xfId="23051" xr:uid="{BB960A22-EB5C-4D35-9403-460296D6E631}"/>
    <cellStyle name="Comma 57 2 2 4" xfId="12784" xr:uid="{2A3A1313-4967-4A16-951B-886A10A7B627}"/>
    <cellStyle name="Comma 57 2 2 4 2" xfId="28194" xr:uid="{31F1732D-6D83-4253-A8C3-DFB20121C79F}"/>
    <cellStyle name="Comma 57 2 2 5" xfId="17925" xr:uid="{26915D0F-156D-4E56-89C6-365AC98B5BB7}"/>
    <cellStyle name="Comma 57 2 3" xfId="3812" xr:uid="{7FC271AF-7F65-4013-9AAF-858C9DA2AAC5}"/>
    <cellStyle name="Comma 57 2 3 2" xfId="8938" xr:uid="{4DB16343-F53C-4EA2-AE38-88E195D842B6}"/>
    <cellStyle name="Comma 57 2 3 2 2" xfId="24348" xr:uid="{EEF56CC3-EC49-4CED-A83A-8AAD239FA166}"/>
    <cellStyle name="Comma 57 2 3 3" xfId="14081" xr:uid="{F1D14A74-317C-4394-8964-5D949A72B389}"/>
    <cellStyle name="Comma 57 2 3 3 2" xfId="29491" xr:uid="{B0398F05-0661-4AE3-A26B-DCB192514CEF}"/>
    <cellStyle name="Comma 57 2 3 4" xfId="19222" xr:uid="{4C48A3A9-BFE0-43EC-BA6C-2398E44CEFB1}"/>
    <cellStyle name="Comma 57 2 4" xfId="6390" xr:uid="{3A119E26-DE11-402B-B9B4-306DD58F8541}"/>
    <cellStyle name="Comma 57 2 4 2" xfId="21800" xr:uid="{F61F803D-5B5C-4789-B044-68B6A41B87FD}"/>
    <cellStyle name="Comma 57 2 5" xfId="11533" xr:uid="{3558E36A-9DF1-402E-B0E1-77201F4CA82E}"/>
    <cellStyle name="Comma 57 2 5 2" xfId="26943" xr:uid="{A726AA7B-6157-434D-8E23-6A21B0C55F1A}"/>
    <cellStyle name="Comma 57 2 6" xfId="16674" xr:uid="{A65CF720-6FDF-4C7F-8912-504C41F3271B}"/>
    <cellStyle name="Comma 57 3" xfId="1884" xr:uid="{6FD22934-F882-4500-9FB5-38458F192791}"/>
    <cellStyle name="Comma 57 3 2" xfId="4452" xr:uid="{E3E01C0B-C010-4523-8FD6-5C0535EF36DB}"/>
    <cellStyle name="Comma 57 3 2 2" xfId="9578" xr:uid="{EF8BAD4A-5C3B-46D8-B8CA-E844A389167A}"/>
    <cellStyle name="Comma 57 3 2 2 2" xfId="24988" xr:uid="{2D16420F-4E03-4425-8B52-C7DF4C04BE83}"/>
    <cellStyle name="Comma 57 3 2 3" xfId="14721" xr:uid="{4E2D0781-0366-47C8-BE90-A20C4E02AE7D}"/>
    <cellStyle name="Comma 57 3 2 3 2" xfId="30131" xr:uid="{0B6B571F-A615-45F1-9F0E-380FA765415C}"/>
    <cellStyle name="Comma 57 3 2 4" xfId="19862" xr:uid="{59021BD6-EBA6-4038-8662-22D40E8B6316}"/>
    <cellStyle name="Comma 57 3 3" xfId="7030" xr:uid="{A4ABC31A-D332-4386-A61E-67485CB7CAC7}"/>
    <cellStyle name="Comma 57 3 3 2" xfId="22440" xr:uid="{E203798A-3894-41ED-AC6C-EA3080E664B4}"/>
    <cellStyle name="Comma 57 3 4" xfId="12173" xr:uid="{AC4C3C43-4C87-4D21-BF91-B490ED034AA4}"/>
    <cellStyle name="Comma 57 3 4 2" xfId="27583" xr:uid="{80990251-8251-46E6-B011-E7AECCF5A50F}"/>
    <cellStyle name="Comma 57 3 5" xfId="17314" xr:uid="{B978AA18-49E6-4395-8FD2-1E64D8162018}"/>
    <cellStyle name="Comma 57 4" xfId="3201" xr:uid="{7A75CF35-5C58-4549-9532-14271E79E67E}"/>
    <cellStyle name="Comma 57 4 2" xfId="8327" xr:uid="{E7E21F97-BAB6-4084-BD51-97C1239BEC20}"/>
    <cellStyle name="Comma 57 4 2 2" xfId="23737" xr:uid="{84E86914-8E85-4EB5-9C98-D94000F59FCA}"/>
    <cellStyle name="Comma 57 4 3" xfId="13470" xr:uid="{1EAC6BBF-09E6-46A8-B52F-A166B075FC15}"/>
    <cellStyle name="Comma 57 4 3 2" xfId="28880" xr:uid="{12584962-109A-428F-97E0-606ECA975A82}"/>
    <cellStyle name="Comma 57 4 4" xfId="18611" xr:uid="{C4E94D03-B094-4A8F-9F68-DF34CFDCC6AC}"/>
    <cellStyle name="Comma 57 5" xfId="5779" xr:uid="{E79AA158-52E2-4655-B5E9-CC4084A314CC}"/>
    <cellStyle name="Comma 57 5 2" xfId="21189" xr:uid="{3C2B7358-AEBD-436F-80FF-4B2E993C7F21}"/>
    <cellStyle name="Comma 57 6" xfId="10922" xr:uid="{6DF613D9-6618-4713-96EA-F077879294CD}"/>
    <cellStyle name="Comma 57 6 2" xfId="26332" xr:uid="{84D4C68B-5A8A-453F-9734-A31E8291A26B}"/>
    <cellStyle name="Comma 57 7" xfId="16063" xr:uid="{05D97E37-5891-4455-9E9E-7EBB580ED8B1}"/>
    <cellStyle name="Comma 58" xfId="615" xr:uid="{21D58225-404A-43BD-B070-C9D14EC31756}"/>
    <cellStyle name="Comma 58 2" xfId="1226" xr:uid="{89F5DB9F-61A0-41ED-B966-5A33ACB8A74B}"/>
    <cellStyle name="Comma 58 2 2" xfId="2478" xr:uid="{278A126A-BF05-4BCB-B477-F6FA83A3B4B4}"/>
    <cellStyle name="Comma 58 2 2 2" xfId="5046" xr:uid="{5CA7C41A-3C39-473C-9960-C01E468CB2CA}"/>
    <cellStyle name="Comma 58 2 2 2 2" xfId="10172" xr:uid="{37193182-3453-46B0-A798-9640531C13B1}"/>
    <cellStyle name="Comma 58 2 2 2 2 2" xfId="25582" xr:uid="{B1CD937F-C1C1-4432-867C-6CC97FB323E5}"/>
    <cellStyle name="Comma 58 2 2 2 3" xfId="15315" xr:uid="{C69C262D-7776-4B83-8AA5-081DA3C0460E}"/>
    <cellStyle name="Comma 58 2 2 2 3 2" xfId="30725" xr:uid="{ADE42BBE-0D73-410B-9530-5B7A07ED3F5D}"/>
    <cellStyle name="Comma 58 2 2 2 4" xfId="20456" xr:uid="{5E590303-BDEB-4D16-AEED-DEFED69F7480}"/>
    <cellStyle name="Comma 58 2 2 3" xfId="7624" xr:uid="{B94FBDE6-A80F-4B33-920D-A3059C74F51C}"/>
    <cellStyle name="Comma 58 2 2 3 2" xfId="23034" xr:uid="{AB08A0FB-C149-48C8-84DF-F02C127B839A}"/>
    <cellStyle name="Comma 58 2 2 4" xfId="12767" xr:uid="{C21E81A7-9661-427A-8490-2E8C63A6703C}"/>
    <cellStyle name="Comma 58 2 2 4 2" xfId="28177" xr:uid="{CE855B43-22BD-4F63-BE59-ADE3F101D276}"/>
    <cellStyle name="Comma 58 2 2 5" xfId="17908" xr:uid="{B9338AC0-9E66-46A3-BC88-522E69DFA684}"/>
    <cellStyle name="Comma 58 2 3" xfId="3795" xr:uid="{00C4E69C-44CD-464C-A427-572698142983}"/>
    <cellStyle name="Comma 58 2 3 2" xfId="8921" xr:uid="{58DEC2FC-0BEB-4CBA-A4E8-DDE4FDC6028D}"/>
    <cellStyle name="Comma 58 2 3 2 2" xfId="24331" xr:uid="{AC343ED7-D34A-4DBE-9A38-BB9680FD3488}"/>
    <cellStyle name="Comma 58 2 3 3" xfId="14064" xr:uid="{6DEF303A-EB14-4DDE-A6AE-CC0444819034}"/>
    <cellStyle name="Comma 58 2 3 3 2" xfId="29474" xr:uid="{A3CC38A0-E6BB-49FF-A3BE-26DA19E04A8D}"/>
    <cellStyle name="Comma 58 2 3 4" xfId="19205" xr:uid="{591A32F8-FE3D-42FA-94A9-B079E689826A}"/>
    <cellStyle name="Comma 58 2 4" xfId="6373" xr:uid="{A3679456-825C-4F47-AEEB-AF3821E2D0EF}"/>
    <cellStyle name="Comma 58 2 4 2" xfId="21783" xr:uid="{27D31598-C073-4100-966C-9400AD69CF3A}"/>
    <cellStyle name="Comma 58 2 5" xfId="11516" xr:uid="{F02BFA36-F994-4326-8C48-861E1617B018}"/>
    <cellStyle name="Comma 58 2 5 2" xfId="26926" xr:uid="{CB259921-C954-4C82-8A3A-851020F21E29}"/>
    <cellStyle name="Comma 58 2 6" xfId="16657" xr:uid="{37F6C936-C2F7-460B-9A05-B9EAF2BDEAC3}"/>
    <cellStyle name="Comma 58 3" xfId="1867" xr:uid="{4E9618EE-6574-4BBA-B097-C0B6E91ABD4D}"/>
    <cellStyle name="Comma 58 3 2" xfId="4435" xr:uid="{112985DD-8DBE-4EFF-9899-D00496A45E67}"/>
    <cellStyle name="Comma 58 3 2 2" xfId="9561" xr:uid="{FD38C957-4D46-4717-9274-05EE7BCE57ED}"/>
    <cellStyle name="Comma 58 3 2 2 2" xfId="24971" xr:uid="{C4057260-6B82-4886-B391-013FA1B4663E}"/>
    <cellStyle name="Comma 58 3 2 3" xfId="14704" xr:uid="{E9F0E882-F9FA-4D44-B28B-72216563821C}"/>
    <cellStyle name="Comma 58 3 2 3 2" xfId="30114" xr:uid="{2E4614BF-5133-4BA4-AD83-508E4010FA12}"/>
    <cellStyle name="Comma 58 3 2 4" xfId="19845" xr:uid="{F4FA6004-8DDC-487A-99E8-81B88BBCE156}"/>
    <cellStyle name="Comma 58 3 3" xfId="7013" xr:uid="{2231FB98-7011-49E1-9C37-E54152D79F2B}"/>
    <cellStyle name="Comma 58 3 3 2" xfId="22423" xr:uid="{22EF55BC-FD43-47F2-8933-4A26B737DD71}"/>
    <cellStyle name="Comma 58 3 4" xfId="12156" xr:uid="{473C85A7-50F0-4C5E-961C-B2B5E23F2064}"/>
    <cellStyle name="Comma 58 3 4 2" xfId="27566" xr:uid="{B1EB1023-D395-48E7-A998-B72DE8C15E9A}"/>
    <cellStyle name="Comma 58 3 5" xfId="17297" xr:uid="{0C492A2F-80E7-4D3C-9B2A-FCD3C2293EB9}"/>
    <cellStyle name="Comma 58 4" xfId="3184" xr:uid="{64A2A412-D22E-474D-BAC9-2CFC2763BCA1}"/>
    <cellStyle name="Comma 58 4 2" xfId="8310" xr:uid="{C356B219-2039-483C-8E1A-5720749A0FEA}"/>
    <cellStyle name="Comma 58 4 2 2" xfId="23720" xr:uid="{C1C0F43B-0B49-4879-88BA-7B9CEF3E1E89}"/>
    <cellStyle name="Comma 58 4 3" xfId="13453" xr:uid="{D71EB57E-029C-4F43-A2E8-687B001A783D}"/>
    <cellStyle name="Comma 58 4 3 2" xfId="28863" xr:uid="{76C4579A-56F2-4AEE-8B3F-11152AFAD29A}"/>
    <cellStyle name="Comma 58 4 4" xfId="18594" xr:uid="{69BC6DB0-C24A-4AC5-9B4F-EE167394A52D}"/>
    <cellStyle name="Comma 58 5" xfId="5762" xr:uid="{78A21EAC-9A54-4296-B6C7-DA461695825B}"/>
    <cellStyle name="Comma 58 5 2" xfId="21172" xr:uid="{352167FA-425B-4540-970B-2DB5ADB67ABB}"/>
    <cellStyle name="Comma 58 6" xfId="10905" xr:uid="{BC66ECFD-46C4-4B00-9512-271FA74BCE89}"/>
    <cellStyle name="Comma 58 6 2" xfId="26315" xr:uid="{0B9E1042-2A3D-4A97-BB9A-570FAC8756D4}"/>
    <cellStyle name="Comma 58 7" xfId="16046" xr:uid="{3366C3F9-158B-4C2C-B06A-DA94217871B7}"/>
    <cellStyle name="Comma 59" xfId="630" xr:uid="{C1535909-4091-499E-8BBB-8B3C0C87E87B}"/>
    <cellStyle name="Comma 59 2" xfId="1241" xr:uid="{3541F2C1-3017-4C1F-BDE4-3DEBBE4E023E}"/>
    <cellStyle name="Comma 59 2 2" xfId="2493" xr:uid="{BCEC0492-120C-4DF7-8D84-A83851C4CFF3}"/>
    <cellStyle name="Comma 59 2 2 2" xfId="5061" xr:uid="{0E05C0C9-1C9D-4AE6-8F08-613F410745EC}"/>
    <cellStyle name="Comma 59 2 2 2 2" xfId="10187" xr:uid="{52017DFA-F8B1-4B31-92F2-9D3FB80DE065}"/>
    <cellStyle name="Comma 59 2 2 2 2 2" xfId="25597" xr:uid="{C762EDCD-0E9D-4DBB-A65E-A4E7945FB12C}"/>
    <cellStyle name="Comma 59 2 2 2 3" xfId="15330" xr:uid="{0F80B47F-7F05-4F99-9248-BC74426D9160}"/>
    <cellStyle name="Comma 59 2 2 2 3 2" xfId="30740" xr:uid="{34765DE8-4AD4-4504-9570-9515BCFA4915}"/>
    <cellStyle name="Comma 59 2 2 2 4" xfId="20471" xr:uid="{4F10AB0D-DC13-403A-9193-F2B3B08352A5}"/>
    <cellStyle name="Comma 59 2 2 3" xfId="7639" xr:uid="{07BCD5E1-4528-4D86-8A9C-018A6F872E4A}"/>
    <cellStyle name="Comma 59 2 2 3 2" xfId="23049" xr:uid="{AC111155-59C7-4D29-85CE-5ACD5C504547}"/>
    <cellStyle name="Comma 59 2 2 4" xfId="12782" xr:uid="{A280D732-4CD5-4584-BD0D-01981C887D0A}"/>
    <cellStyle name="Comma 59 2 2 4 2" xfId="28192" xr:uid="{23EDD80F-C7D9-4ECC-9BB0-A77317BF4C9A}"/>
    <cellStyle name="Comma 59 2 2 5" xfId="17923" xr:uid="{9331F230-C7A3-40FE-9BF5-EB041D3D6A05}"/>
    <cellStyle name="Comma 59 2 3" xfId="3810" xr:uid="{3745518B-7E34-4480-825B-59E3759C56AF}"/>
    <cellStyle name="Comma 59 2 3 2" xfId="8936" xr:uid="{B1B61109-C0CB-4515-A9B6-77F871991487}"/>
    <cellStyle name="Comma 59 2 3 2 2" xfId="24346" xr:uid="{2A61F013-432C-4DF3-BD0F-653CB36CEDCE}"/>
    <cellStyle name="Comma 59 2 3 3" xfId="14079" xr:uid="{B0FC321D-94B7-444E-B5B1-168C3968EB39}"/>
    <cellStyle name="Comma 59 2 3 3 2" xfId="29489" xr:uid="{8781755A-E90C-4F54-9D4D-B72254C67FB7}"/>
    <cellStyle name="Comma 59 2 3 4" xfId="19220" xr:uid="{5698E084-8491-4D9F-8B4C-283A8CE49AC7}"/>
    <cellStyle name="Comma 59 2 4" xfId="6388" xr:uid="{38783AA2-DF45-44B0-A954-0D7B44E5B9FF}"/>
    <cellStyle name="Comma 59 2 4 2" xfId="21798" xr:uid="{92118AE1-5CED-41C0-B631-176105A0FBC2}"/>
    <cellStyle name="Comma 59 2 5" xfId="11531" xr:uid="{381135E7-0B3C-4161-A65A-32C3F220DAF6}"/>
    <cellStyle name="Comma 59 2 5 2" xfId="26941" xr:uid="{14979A94-1086-40EC-AB16-0D9A6C409B70}"/>
    <cellStyle name="Comma 59 2 6" xfId="16672" xr:uid="{5A4FC4B9-508F-4308-AB4C-E918A88A6C25}"/>
    <cellStyle name="Comma 59 3" xfId="1882" xr:uid="{58EF967D-B399-4FA8-A1FB-C4E934445CE6}"/>
    <cellStyle name="Comma 59 3 2" xfId="4450" xr:uid="{7C2F4134-5976-4AB0-9370-424C6C17A6C3}"/>
    <cellStyle name="Comma 59 3 2 2" xfId="9576" xr:uid="{CA3B81C9-4442-4D97-B842-C6B27B3B5FDE}"/>
    <cellStyle name="Comma 59 3 2 2 2" xfId="24986" xr:uid="{3E80A38F-145A-4539-B75F-6901572F7260}"/>
    <cellStyle name="Comma 59 3 2 3" xfId="14719" xr:uid="{CBD8444B-62DC-43B5-B775-9AA982696F2D}"/>
    <cellStyle name="Comma 59 3 2 3 2" xfId="30129" xr:uid="{8DD836B5-CA9D-4399-862E-349279A47123}"/>
    <cellStyle name="Comma 59 3 2 4" xfId="19860" xr:uid="{39672A96-6DF1-4D95-83E9-C594D20A623D}"/>
    <cellStyle name="Comma 59 3 3" xfId="7028" xr:uid="{88860FBF-77D8-4737-A881-89664FB42DC5}"/>
    <cellStyle name="Comma 59 3 3 2" xfId="22438" xr:uid="{E18FD950-F65C-4E67-8587-A50F10AD5E90}"/>
    <cellStyle name="Comma 59 3 4" xfId="12171" xr:uid="{0CB09613-48BF-4A0D-955E-04E63CAC8248}"/>
    <cellStyle name="Comma 59 3 4 2" xfId="27581" xr:uid="{06D2F609-E7E0-40BC-82EC-E197274A4308}"/>
    <cellStyle name="Comma 59 3 5" xfId="17312" xr:uid="{2D7048AC-F075-4E05-AE1C-62185C37C975}"/>
    <cellStyle name="Comma 59 4" xfId="3199" xr:uid="{4F632627-BCA4-46F6-872D-C6FA7473A0FA}"/>
    <cellStyle name="Comma 59 4 2" xfId="8325" xr:uid="{F52F3FD5-7ABD-492E-B95C-E727274EE4E1}"/>
    <cellStyle name="Comma 59 4 2 2" xfId="23735" xr:uid="{798F3E4F-E414-49AB-AA02-5EE9CDE1DE5B}"/>
    <cellStyle name="Comma 59 4 3" xfId="13468" xr:uid="{95D61FD0-0D5D-4890-B372-E7EDCD07DC89}"/>
    <cellStyle name="Comma 59 4 3 2" xfId="28878" xr:uid="{8386E3EB-5891-47B8-B3E7-DE53198BF303}"/>
    <cellStyle name="Comma 59 4 4" xfId="18609" xr:uid="{6F9F2E49-98A0-40F4-B80C-6F471083BF72}"/>
    <cellStyle name="Comma 59 5" xfId="5777" xr:uid="{ACF41E88-20B9-40D2-8CCE-275C8BC97823}"/>
    <cellStyle name="Comma 59 5 2" xfId="21187" xr:uid="{75C58667-AD63-4CBE-89F3-F55AFCB8DE4F}"/>
    <cellStyle name="Comma 59 6" xfId="10920" xr:uid="{68A7A0C4-5F10-4737-A4AB-25EC3B19EB2E}"/>
    <cellStyle name="Comma 59 6 2" xfId="26330" xr:uid="{9310826F-144B-4839-A8F8-1671EC14BF08}"/>
    <cellStyle name="Comma 59 7" xfId="16061" xr:uid="{7FA21B86-F87C-40E8-935D-6867F2993E20}"/>
    <cellStyle name="Comma 6" xfId="28" xr:uid="{FFF74D1C-F09D-4A33-B1DC-7D73CDBBA2D7}"/>
    <cellStyle name="Comma 6 10" xfId="10329" xr:uid="{3771E911-532A-4E14-AE4F-486A7494C7C7}"/>
    <cellStyle name="Comma 6 10 2" xfId="25739" xr:uid="{4255F0FF-6F47-447A-B8D1-85696E0C838A}"/>
    <cellStyle name="Comma 6 11" xfId="15470" xr:uid="{5BFEEF59-A17E-4B16-B9D4-74FDA73E735F}"/>
    <cellStyle name="Comma 6 2" xfId="107" xr:uid="{6425F9EE-B02E-442C-A6FF-94AADA9831D6}"/>
    <cellStyle name="Comma 6 2 2" xfId="250" xr:uid="{81AD6C58-D985-4113-9656-2562EDA26E7A}"/>
    <cellStyle name="Comma 6 2 2 2" xfId="546" xr:uid="{E68E4A85-3161-4E33-835F-11DD872C0568}"/>
    <cellStyle name="Comma 6 2 2 2 2" xfId="1158" xr:uid="{AE748B33-8610-4E85-9E4E-1C5E304A7DCF}"/>
    <cellStyle name="Comma 6 2 2 2 2 2" xfId="2410" xr:uid="{F0E0FBE1-8C2B-43B7-A6C8-55CE76678F38}"/>
    <cellStyle name="Comma 6 2 2 2 2 2 2" xfId="4978" xr:uid="{EEC3BADD-E289-4E4E-99CC-91EC750EA436}"/>
    <cellStyle name="Comma 6 2 2 2 2 2 2 2" xfId="10104" xr:uid="{C0BE916A-A2C0-4EC2-9C94-912D078A22EC}"/>
    <cellStyle name="Comma 6 2 2 2 2 2 2 2 2" xfId="25514" xr:uid="{C88D827E-0760-4146-BBA8-C82DF5F01A7F}"/>
    <cellStyle name="Comma 6 2 2 2 2 2 2 3" xfId="15247" xr:uid="{130F7288-3F92-44D8-842D-F053FB99A2D4}"/>
    <cellStyle name="Comma 6 2 2 2 2 2 2 3 2" xfId="30657" xr:uid="{4D268FBC-7DC5-4D16-BBD4-9C072830436D}"/>
    <cellStyle name="Comma 6 2 2 2 2 2 2 4" xfId="20388" xr:uid="{92B789DD-7C78-41FB-92DA-739585E726C3}"/>
    <cellStyle name="Comma 6 2 2 2 2 2 3" xfId="7556" xr:uid="{3ED4055E-F09F-4FB7-9DB9-78368117ADB3}"/>
    <cellStyle name="Comma 6 2 2 2 2 2 3 2" xfId="22966" xr:uid="{6C9B7B41-5121-40F2-856E-EBB2D645BA38}"/>
    <cellStyle name="Comma 6 2 2 2 2 2 4" xfId="12699" xr:uid="{926CE44E-9F5B-4D70-A150-1BBEB2581528}"/>
    <cellStyle name="Comma 6 2 2 2 2 2 4 2" xfId="28109" xr:uid="{D46C1B20-3D5B-4421-BB0B-46A8DAD7508C}"/>
    <cellStyle name="Comma 6 2 2 2 2 2 5" xfId="17840" xr:uid="{40012242-CDA7-419B-B238-E2A731538BCB}"/>
    <cellStyle name="Comma 6 2 2 2 2 3" xfId="3727" xr:uid="{E6AA102A-AA1E-4ACF-948B-70C3566FC225}"/>
    <cellStyle name="Comma 6 2 2 2 2 3 2" xfId="8853" xr:uid="{D9D26806-E1C9-4CB3-AFB4-D707AE2098E6}"/>
    <cellStyle name="Comma 6 2 2 2 2 3 2 2" xfId="24263" xr:uid="{D55F361E-09DA-4CB7-9205-41AAA826389F}"/>
    <cellStyle name="Comma 6 2 2 2 2 3 3" xfId="13996" xr:uid="{B7054CAA-1B06-4118-B263-24EF648BBFB5}"/>
    <cellStyle name="Comma 6 2 2 2 2 3 3 2" xfId="29406" xr:uid="{C2F7BDDF-70A0-4EB6-903E-60D9ECBF2B12}"/>
    <cellStyle name="Comma 6 2 2 2 2 3 4" xfId="19137" xr:uid="{07641390-7E71-4755-90A2-32BD558C3F47}"/>
    <cellStyle name="Comma 6 2 2 2 2 4" xfId="6305" xr:uid="{6E15CDA0-BD1E-4F0F-9AF9-BE32F08FF43E}"/>
    <cellStyle name="Comma 6 2 2 2 2 4 2" xfId="21715" xr:uid="{A94EE107-378E-4F7A-B1CB-7C389ADEC2B2}"/>
    <cellStyle name="Comma 6 2 2 2 2 5" xfId="11448" xr:uid="{181CB07B-7592-435D-86F4-5C0ECE1C2CF6}"/>
    <cellStyle name="Comma 6 2 2 2 2 5 2" xfId="26858" xr:uid="{AD6B04A0-0A65-4B38-9B2F-F0BD32F1736B}"/>
    <cellStyle name="Comma 6 2 2 2 2 6" xfId="16589" xr:uid="{C4C35D93-4FAE-4EC9-9C47-1F414A3B4681}"/>
    <cellStyle name="Comma 6 2 2 2 3" xfId="1799" xr:uid="{EB163117-5F63-4E4B-904E-C2B8679AAAB3}"/>
    <cellStyle name="Comma 6 2 2 2 3 2" xfId="4367" xr:uid="{0F46A588-7B7C-4D6E-A182-45542BD93036}"/>
    <cellStyle name="Comma 6 2 2 2 3 2 2" xfId="9493" xr:uid="{AF0ED08E-3528-401D-AA1F-F7F47032CF1F}"/>
    <cellStyle name="Comma 6 2 2 2 3 2 2 2" xfId="24903" xr:uid="{7F74880C-7C60-415D-BF28-D42D886355C1}"/>
    <cellStyle name="Comma 6 2 2 2 3 2 3" xfId="14636" xr:uid="{83A1FBB0-B090-4599-BBA0-72F259CED558}"/>
    <cellStyle name="Comma 6 2 2 2 3 2 3 2" xfId="30046" xr:uid="{92987A71-08FC-4E9B-9081-B6B3DB25EB85}"/>
    <cellStyle name="Comma 6 2 2 2 3 2 4" xfId="19777" xr:uid="{E73B7EB4-25CC-45FC-8671-D7581CF70E1C}"/>
    <cellStyle name="Comma 6 2 2 2 3 3" xfId="6945" xr:uid="{1B0E831B-26FD-4685-B910-9D4889D7F150}"/>
    <cellStyle name="Comma 6 2 2 2 3 3 2" xfId="22355" xr:uid="{8D09872F-2CE5-42EB-B65F-2F6C94299CBE}"/>
    <cellStyle name="Comma 6 2 2 2 3 4" xfId="12088" xr:uid="{EDCA32A0-72AC-4C94-BC95-92592F0688BD}"/>
    <cellStyle name="Comma 6 2 2 2 3 4 2" xfId="27498" xr:uid="{A91BBC27-4E5E-4A2F-BE97-CB842593D77C}"/>
    <cellStyle name="Comma 6 2 2 2 3 5" xfId="17229" xr:uid="{E552DE9B-01E1-4168-9F70-B79D7F9B70D8}"/>
    <cellStyle name="Comma 6 2 2 2 4" xfId="3116" xr:uid="{EC37BE0D-9891-4A50-A7BB-29A1324180D1}"/>
    <cellStyle name="Comma 6 2 2 2 4 2" xfId="8242" xr:uid="{723EFF92-E7DE-41B6-8F7E-AFDA3DCDEC2B}"/>
    <cellStyle name="Comma 6 2 2 2 4 2 2" xfId="23652" xr:uid="{E6C10578-B7A5-44E8-840E-48D151D7ED81}"/>
    <cellStyle name="Comma 6 2 2 2 4 3" xfId="13385" xr:uid="{E07E0B9B-1967-4610-99E8-56DB696FB535}"/>
    <cellStyle name="Comma 6 2 2 2 4 3 2" xfId="28795" xr:uid="{AC043929-EAFD-4EFD-8490-968528B61983}"/>
    <cellStyle name="Comma 6 2 2 2 4 4" xfId="18526" xr:uid="{9ECC5C59-3450-4361-B0E0-2C3481C4A300}"/>
    <cellStyle name="Comma 6 2 2 2 5" xfId="5694" xr:uid="{7CA542F5-E0AD-49EC-A26B-448C1D204E12}"/>
    <cellStyle name="Comma 6 2 2 2 5 2" xfId="21104" xr:uid="{84FC0A33-4960-43B6-80B3-2C16EFAD69AD}"/>
    <cellStyle name="Comma 6 2 2 2 6" xfId="10837" xr:uid="{2F4A47D0-67D7-4C97-AFAC-A95366B801F2}"/>
    <cellStyle name="Comma 6 2 2 2 6 2" xfId="26247" xr:uid="{D202B20A-C4F8-4F5A-B78C-B81CB4AA7DD8}"/>
    <cellStyle name="Comma 6 2 2 2 7" xfId="15978" xr:uid="{A3384580-4DD3-40B6-B1AC-C60D6266C7D3}"/>
    <cellStyle name="Comma 6 2 2 3" xfId="863" xr:uid="{C96ADDFC-0471-4F53-B9F4-3C726B8483D7}"/>
    <cellStyle name="Comma 6 2 2 3 2" xfId="2115" xr:uid="{17BE4D7B-DDBC-4EB6-AB69-0A1808979CD6}"/>
    <cellStyle name="Comma 6 2 2 3 2 2" xfId="4683" xr:uid="{8088562C-E62F-4990-8B9B-C85B507E6A98}"/>
    <cellStyle name="Comma 6 2 2 3 2 2 2" xfId="9809" xr:uid="{1C369CEB-704A-4559-AAA8-D81AAB041843}"/>
    <cellStyle name="Comma 6 2 2 3 2 2 2 2" xfId="25219" xr:uid="{720DEAF1-DCE6-4DD2-824D-E5A9F0B31226}"/>
    <cellStyle name="Comma 6 2 2 3 2 2 3" xfId="14952" xr:uid="{DAB481CE-AF04-4419-850F-CD55EA2F0E4A}"/>
    <cellStyle name="Comma 6 2 2 3 2 2 3 2" xfId="30362" xr:uid="{87E08728-4E7B-420A-8DC7-BC5496F9F269}"/>
    <cellStyle name="Comma 6 2 2 3 2 2 4" xfId="20093" xr:uid="{B761EBC3-4E3E-4F81-8928-4C9EF9775B93}"/>
    <cellStyle name="Comma 6 2 2 3 2 3" xfId="7261" xr:uid="{ABA7BBE0-BCBD-4137-812A-A1581A630CF7}"/>
    <cellStyle name="Comma 6 2 2 3 2 3 2" xfId="22671" xr:uid="{AB6AF3C0-3EC0-4AD3-94A2-C9B37188860F}"/>
    <cellStyle name="Comma 6 2 2 3 2 4" xfId="12404" xr:uid="{BC43631A-4722-46A4-AD9B-E80E0A384731}"/>
    <cellStyle name="Comma 6 2 2 3 2 4 2" xfId="27814" xr:uid="{C02B1C18-F1E3-4A4C-9F82-C05D22EA29AC}"/>
    <cellStyle name="Comma 6 2 2 3 2 5" xfId="17545" xr:uid="{4F051A09-CC52-492C-AB92-166A12E019B6}"/>
    <cellStyle name="Comma 6 2 2 3 3" xfId="3432" xr:uid="{719B2175-7303-4D3F-BEF8-DF7D3DF01D04}"/>
    <cellStyle name="Comma 6 2 2 3 3 2" xfId="8558" xr:uid="{4D393B41-1BDB-49A9-9FDB-AE7A53C25490}"/>
    <cellStyle name="Comma 6 2 2 3 3 2 2" xfId="23968" xr:uid="{E3D1A689-8008-4633-B45F-3B27E09BC5F0}"/>
    <cellStyle name="Comma 6 2 2 3 3 3" xfId="13701" xr:uid="{DA5FFC93-E8EF-40D8-AA30-17C1E482FFD6}"/>
    <cellStyle name="Comma 6 2 2 3 3 3 2" xfId="29111" xr:uid="{5569015C-F15E-4503-BD10-08BF343DB054}"/>
    <cellStyle name="Comma 6 2 2 3 3 4" xfId="18842" xr:uid="{ACC8270B-04E2-45B7-8D76-6D5722847A7A}"/>
    <cellStyle name="Comma 6 2 2 3 4" xfId="6010" xr:uid="{A6FD6B28-E69D-4DB2-97B7-5B3624B7EDB3}"/>
    <cellStyle name="Comma 6 2 2 3 4 2" xfId="21420" xr:uid="{055053E6-82A4-449E-953E-29B7118BD6A5}"/>
    <cellStyle name="Comma 6 2 2 3 5" xfId="11153" xr:uid="{8A120859-BE0B-4F41-8D92-C91108596094}"/>
    <cellStyle name="Comma 6 2 2 3 5 2" xfId="26563" xr:uid="{FA92CAB4-45AE-46B2-B1DC-C82BC549E113}"/>
    <cellStyle name="Comma 6 2 2 3 6" xfId="16294" xr:uid="{B4A9F2E8-689A-44C5-A7E0-F249AD7822AC}"/>
    <cellStyle name="Comma 6 2 2 4" xfId="1504" xr:uid="{0305D2F4-8069-4A7E-8469-B34CDAA8EABE}"/>
    <cellStyle name="Comma 6 2 2 4 2" xfId="4072" xr:uid="{42FC39F7-1F3B-4BEE-BC6F-3C38AC1A4866}"/>
    <cellStyle name="Comma 6 2 2 4 2 2" xfId="9198" xr:uid="{953D81F3-3B4F-4CCF-B342-E3265ECB6B5F}"/>
    <cellStyle name="Comma 6 2 2 4 2 2 2" xfId="24608" xr:uid="{F6CADD27-C826-4535-8FB5-BF98A0AE3C42}"/>
    <cellStyle name="Comma 6 2 2 4 2 3" xfId="14341" xr:uid="{54EA375D-74EE-458F-95CE-B18923C34502}"/>
    <cellStyle name="Comma 6 2 2 4 2 3 2" xfId="29751" xr:uid="{22CBB11A-AD0A-44C6-95BD-60A9F6C13600}"/>
    <cellStyle name="Comma 6 2 2 4 2 4" xfId="19482" xr:uid="{012F2A13-CC78-49DC-91C5-9E0AEF12F80D}"/>
    <cellStyle name="Comma 6 2 2 4 3" xfId="6650" xr:uid="{39315BCD-0BAF-4B12-B2BB-F1F67C07AC45}"/>
    <cellStyle name="Comma 6 2 2 4 3 2" xfId="22060" xr:uid="{3D527240-3A54-4934-930C-21357EC347E9}"/>
    <cellStyle name="Comma 6 2 2 4 4" xfId="11793" xr:uid="{6167B010-AD59-4325-BADE-385D5BEEE5C0}"/>
    <cellStyle name="Comma 6 2 2 4 4 2" xfId="27203" xr:uid="{74F8A014-F37E-4EDD-81FA-6EB79ED86BC2}"/>
    <cellStyle name="Comma 6 2 2 4 5" xfId="16934" xr:uid="{2A28E734-EEB0-4A77-84BC-D34A39D42A85}"/>
    <cellStyle name="Comma 6 2 2 5" xfId="2821" xr:uid="{DE6DFF1B-109E-48B4-B836-EEF3F4ABC9DD}"/>
    <cellStyle name="Comma 6 2 2 5 2" xfId="7947" xr:uid="{D57998AF-CC08-47C6-A790-0AD7B1F0304E}"/>
    <cellStyle name="Comma 6 2 2 5 2 2" xfId="23357" xr:uid="{5AB1B122-3D59-4315-A2B7-462BE9C3A399}"/>
    <cellStyle name="Comma 6 2 2 5 3" xfId="13090" xr:uid="{CC057960-DEAD-4C29-9554-A9A055008520}"/>
    <cellStyle name="Comma 6 2 2 5 3 2" xfId="28500" xr:uid="{897005AF-1EC5-440E-8955-F3FD666660AD}"/>
    <cellStyle name="Comma 6 2 2 5 4" xfId="18231" xr:uid="{356D5D4A-1026-4DAD-9652-C40F32F547DD}"/>
    <cellStyle name="Comma 6 2 2 6" xfId="5399" xr:uid="{C0E48B15-3028-4C8E-BA5C-23771799F0F0}"/>
    <cellStyle name="Comma 6 2 2 6 2" xfId="20809" xr:uid="{227BE884-CC3F-4172-84F5-32DB686B5963}"/>
    <cellStyle name="Comma 6 2 2 7" xfId="10542" xr:uid="{90D13291-59D7-4455-A4A8-47D69B842CB2}"/>
    <cellStyle name="Comma 6 2 2 7 2" xfId="25952" xr:uid="{FFBA4AA8-238E-4537-98E7-8D298ED0DF8D}"/>
    <cellStyle name="Comma 6 2 2 8" xfId="15683" xr:uid="{501C272C-D329-4FCC-9028-040B39FF0322}"/>
    <cellStyle name="Comma 6 2 3" xfId="404" xr:uid="{BB4F5FC5-1E98-42FD-9BB6-CCE3F82585FB}"/>
    <cellStyle name="Comma 6 2 3 2" xfId="1016" xr:uid="{878EFD24-2FA2-43CA-8E3D-6DE339F91B9A}"/>
    <cellStyle name="Comma 6 2 3 2 2" xfId="2268" xr:uid="{BE9234CD-E6C0-4755-830D-0CEFDD8D012D}"/>
    <cellStyle name="Comma 6 2 3 2 2 2" xfId="4836" xr:uid="{D3D85B1C-8AB6-464C-A820-8EDA3EA04581}"/>
    <cellStyle name="Comma 6 2 3 2 2 2 2" xfId="9962" xr:uid="{3648B7B4-9FAD-4850-BB95-3088B941BA7F}"/>
    <cellStyle name="Comma 6 2 3 2 2 2 2 2" xfId="25372" xr:uid="{950D1E02-013D-4508-8C88-8F91E761D9D5}"/>
    <cellStyle name="Comma 6 2 3 2 2 2 3" xfId="15105" xr:uid="{0E62A5C9-8AD5-45AB-B371-B38D81D7E8D4}"/>
    <cellStyle name="Comma 6 2 3 2 2 2 3 2" xfId="30515" xr:uid="{0CB1C881-5A92-418A-AF8E-FAB753DEB6F4}"/>
    <cellStyle name="Comma 6 2 3 2 2 2 4" xfId="20246" xr:uid="{13E99CE8-7DD0-45A5-AAD3-41A503374ADA}"/>
    <cellStyle name="Comma 6 2 3 2 2 3" xfId="7414" xr:uid="{80AECF0E-3DE5-4D7D-8711-0C86CA8B4D8F}"/>
    <cellStyle name="Comma 6 2 3 2 2 3 2" xfId="22824" xr:uid="{DD8D03A8-9B74-43D7-9172-752134E27AA6}"/>
    <cellStyle name="Comma 6 2 3 2 2 4" xfId="12557" xr:uid="{916DF117-F783-472B-B055-0D99FCF63D57}"/>
    <cellStyle name="Comma 6 2 3 2 2 4 2" xfId="27967" xr:uid="{C33D1007-8430-4EC9-9404-F401D0395AF4}"/>
    <cellStyle name="Comma 6 2 3 2 2 5" xfId="17698" xr:uid="{3952D14E-7072-4B74-916C-D74946B9D11D}"/>
    <cellStyle name="Comma 6 2 3 2 3" xfId="3585" xr:uid="{D0E7F3BE-5918-4E97-86A7-4BF2D61505E7}"/>
    <cellStyle name="Comma 6 2 3 2 3 2" xfId="8711" xr:uid="{E1363223-94E9-45DA-95FF-1317AB8E2683}"/>
    <cellStyle name="Comma 6 2 3 2 3 2 2" xfId="24121" xr:uid="{D6E42184-0E9D-4C05-A16B-FE93E0C76C16}"/>
    <cellStyle name="Comma 6 2 3 2 3 3" xfId="13854" xr:uid="{00142B2A-2DEF-4F78-89FD-6C8CA147FFBE}"/>
    <cellStyle name="Comma 6 2 3 2 3 3 2" xfId="29264" xr:uid="{67C8688D-A5BC-4499-B418-07C882D4FD22}"/>
    <cellStyle name="Comma 6 2 3 2 3 4" xfId="18995" xr:uid="{C0DB1F8B-A868-4E47-8922-4ADD545EE47F}"/>
    <cellStyle name="Comma 6 2 3 2 4" xfId="6163" xr:uid="{0BA810C3-0CD7-4C57-9E7F-3ED44F317FAF}"/>
    <cellStyle name="Comma 6 2 3 2 4 2" xfId="21573" xr:uid="{72EF6FCD-5BDF-4559-98D3-C4C398152F47}"/>
    <cellStyle name="Comma 6 2 3 2 5" xfId="11306" xr:uid="{F72E8A56-978A-4A2E-9100-7235307275DD}"/>
    <cellStyle name="Comma 6 2 3 2 5 2" xfId="26716" xr:uid="{5BA188BF-38FD-4F51-82DF-0E2680712D21}"/>
    <cellStyle name="Comma 6 2 3 2 6" xfId="16447" xr:uid="{816B5DAE-6EF9-4926-B405-501DB0DD70AC}"/>
    <cellStyle name="Comma 6 2 3 3" xfId="1657" xr:uid="{EFCACF0B-9BAE-413A-A3F6-87C70933A921}"/>
    <cellStyle name="Comma 6 2 3 3 2" xfId="4225" xr:uid="{62E6C55E-8559-46E9-8D9A-0402D900F79C}"/>
    <cellStyle name="Comma 6 2 3 3 2 2" xfId="9351" xr:uid="{D669CBE8-346C-4654-BB26-29CA97990228}"/>
    <cellStyle name="Comma 6 2 3 3 2 2 2" xfId="24761" xr:uid="{B221C674-9837-4EBB-9A3B-DD0E5363461D}"/>
    <cellStyle name="Comma 6 2 3 3 2 3" xfId="14494" xr:uid="{7037F8BB-F8AC-4898-98FC-40D522BFD9E6}"/>
    <cellStyle name="Comma 6 2 3 3 2 3 2" xfId="29904" xr:uid="{40ECA61A-5B5C-4AFB-8F78-CC4F118932D9}"/>
    <cellStyle name="Comma 6 2 3 3 2 4" xfId="19635" xr:uid="{60BFBC04-2016-4C79-977B-BF062F180123}"/>
    <cellStyle name="Comma 6 2 3 3 3" xfId="6803" xr:uid="{1D483A46-5266-425F-BA0E-CD2F3AB9074C}"/>
    <cellStyle name="Comma 6 2 3 3 3 2" xfId="22213" xr:uid="{1AFA5673-A196-46A4-9809-32650258F6C7}"/>
    <cellStyle name="Comma 6 2 3 3 4" xfId="11946" xr:uid="{07FFD600-2E21-4943-AFB2-A836998AF527}"/>
    <cellStyle name="Comma 6 2 3 3 4 2" xfId="27356" xr:uid="{F71C8E03-1EBF-4379-9BAF-3FA991EA96F3}"/>
    <cellStyle name="Comma 6 2 3 3 5" xfId="17087" xr:uid="{04B4B720-06CB-4DFF-A859-A573B1E0491E}"/>
    <cellStyle name="Comma 6 2 3 4" xfId="2974" xr:uid="{1F2AAC18-75E4-4794-A51A-32D92F0B27DA}"/>
    <cellStyle name="Comma 6 2 3 4 2" xfId="8100" xr:uid="{9D09C796-A7F4-4846-A9BA-756875B7F3B1}"/>
    <cellStyle name="Comma 6 2 3 4 2 2" xfId="23510" xr:uid="{B66CAD9B-1F66-4486-95A2-7AFDCC5E23B9}"/>
    <cellStyle name="Comma 6 2 3 4 3" xfId="13243" xr:uid="{32109F9F-4FA8-4478-9A7F-765C04437693}"/>
    <cellStyle name="Comma 6 2 3 4 3 2" xfId="28653" xr:uid="{3556C3AF-F875-4322-9E62-57F67E6B4A1C}"/>
    <cellStyle name="Comma 6 2 3 4 4" xfId="18384" xr:uid="{D12154F2-E3B7-446C-A552-9B896568FAB8}"/>
    <cellStyle name="Comma 6 2 3 5" xfId="5552" xr:uid="{C381C792-0423-4631-93F9-680E87F87E5A}"/>
    <cellStyle name="Comma 6 2 3 5 2" xfId="20962" xr:uid="{2FA9A6D4-13F6-42A1-9F3B-34DDEC0D8230}"/>
    <cellStyle name="Comma 6 2 3 6" xfId="10695" xr:uid="{AB218BD6-63A8-4814-B1A7-C86CC82AD2D7}"/>
    <cellStyle name="Comma 6 2 3 6 2" xfId="26105" xr:uid="{7CD63BB3-BFDD-4CAD-A544-688A1043F4E4}"/>
    <cellStyle name="Comma 6 2 3 7" xfId="15836" xr:uid="{338AE277-4E8B-4675-ACBA-4C79BB85A5D4}"/>
    <cellStyle name="Comma 6 2 4" xfId="721" xr:uid="{C6AB2EE2-8B9C-455B-BE05-5C9678AF5FC5}"/>
    <cellStyle name="Comma 6 2 4 2" xfId="1973" xr:uid="{5B7133C0-3CE5-4E57-B4DC-981F3B476E71}"/>
    <cellStyle name="Comma 6 2 4 2 2" xfId="4541" xr:uid="{35D9937A-8B5A-4EE3-9AAB-671519121842}"/>
    <cellStyle name="Comma 6 2 4 2 2 2" xfId="9667" xr:uid="{F0842CAB-7C38-4953-96C8-0813F69C2A2C}"/>
    <cellStyle name="Comma 6 2 4 2 2 2 2" xfId="25077" xr:uid="{B5F2BF52-2F25-436C-AB82-CAABCE1C2DB7}"/>
    <cellStyle name="Comma 6 2 4 2 2 3" xfId="14810" xr:uid="{3A8F7699-5340-433C-970D-9C1C630D6EAB}"/>
    <cellStyle name="Comma 6 2 4 2 2 3 2" xfId="30220" xr:uid="{A0C869A0-24DF-4DD9-BF96-FEC0900AFF4F}"/>
    <cellStyle name="Comma 6 2 4 2 2 4" xfId="19951" xr:uid="{7966AFB1-F903-43D8-88ED-85AF7A08D3A5}"/>
    <cellStyle name="Comma 6 2 4 2 3" xfId="7119" xr:uid="{F92CBA03-175E-474E-ACF3-29461894EFBA}"/>
    <cellStyle name="Comma 6 2 4 2 3 2" xfId="22529" xr:uid="{751E7D5C-6A7C-476B-9C08-C98FFDFF35AE}"/>
    <cellStyle name="Comma 6 2 4 2 4" xfId="12262" xr:uid="{4DFEC840-4AAD-4460-8F18-BF74C3A1259F}"/>
    <cellStyle name="Comma 6 2 4 2 4 2" xfId="27672" xr:uid="{EECF526A-7594-4C68-8B2B-7229EB9FC324}"/>
    <cellStyle name="Comma 6 2 4 2 5" xfId="17403" xr:uid="{C5299CD2-FCDC-4334-994D-772B21EDA3CA}"/>
    <cellStyle name="Comma 6 2 4 3" xfId="3290" xr:uid="{B97DBDE8-B833-4AE4-91DF-AC9450127194}"/>
    <cellStyle name="Comma 6 2 4 3 2" xfId="8416" xr:uid="{D2C658F9-CDCC-4385-A371-BD1439A9A4D6}"/>
    <cellStyle name="Comma 6 2 4 3 2 2" xfId="23826" xr:uid="{2760C81E-D3EE-4C86-BACA-B74F176A7406}"/>
    <cellStyle name="Comma 6 2 4 3 3" xfId="13559" xr:uid="{FE211F57-E6AF-44F6-BBB2-2F51A1B46C30}"/>
    <cellStyle name="Comma 6 2 4 3 3 2" xfId="28969" xr:uid="{0E265A9C-E049-4EE1-92A6-A21477FAB180}"/>
    <cellStyle name="Comma 6 2 4 3 4" xfId="18700" xr:uid="{EB177824-253B-43FE-977F-57E550114EAE}"/>
    <cellStyle name="Comma 6 2 4 4" xfId="5868" xr:uid="{9879F300-5384-47E3-B962-A4CA1488C169}"/>
    <cellStyle name="Comma 6 2 4 4 2" xfId="21278" xr:uid="{D3FB2593-E6B3-4E77-8D42-3C890754ABCA}"/>
    <cellStyle name="Comma 6 2 4 5" xfId="11011" xr:uid="{CF42BE6C-D762-4E0E-8FFD-001B05D7A323}"/>
    <cellStyle name="Comma 6 2 4 5 2" xfId="26421" xr:uid="{86BCC605-C0E6-470A-88F7-35AA825D8EF0}"/>
    <cellStyle name="Comma 6 2 4 6" xfId="16152" xr:uid="{399806F7-60EF-49EC-A269-029BF2650468}"/>
    <cellStyle name="Comma 6 2 5" xfId="1362" xr:uid="{46B046FE-D87B-42BE-9E79-722CBA7089DD}"/>
    <cellStyle name="Comma 6 2 5 2" xfId="3930" xr:uid="{EB7DDAA1-0A3B-42A3-AF81-2E6468D088B3}"/>
    <cellStyle name="Comma 6 2 5 2 2" xfId="9056" xr:uid="{5A9C4B88-8DA0-4EDE-BA93-744A5B98406D}"/>
    <cellStyle name="Comma 6 2 5 2 2 2" xfId="24466" xr:uid="{1EB6B9E2-2F03-4BC3-8EDD-37631D6EDAEE}"/>
    <cellStyle name="Comma 6 2 5 2 3" xfId="14199" xr:uid="{EB144503-4EB0-4171-B76B-EBF3E19A7E89}"/>
    <cellStyle name="Comma 6 2 5 2 3 2" xfId="29609" xr:uid="{48720BFA-CC6F-496A-837E-E2015A61A312}"/>
    <cellStyle name="Comma 6 2 5 2 4" xfId="19340" xr:uid="{561A6B24-4811-4A10-A1A4-5418599F8E30}"/>
    <cellStyle name="Comma 6 2 5 3" xfId="6508" xr:uid="{796F7C75-6549-49F4-A657-406BE9D49AA2}"/>
    <cellStyle name="Comma 6 2 5 3 2" xfId="21918" xr:uid="{54F55E3D-2DCC-4728-BD7B-AA8E3649831F}"/>
    <cellStyle name="Comma 6 2 5 4" xfId="11651" xr:uid="{DF66E3EB-6898-4FE4-A48F-874B6485D2CD}"/>
    <cellStyle name="Comma 6 2 5 4 2" xfId="27061" xr:uid="{87836275-84ED-454C-808B-14A8FFD2FA88}"/>
    <cellStyle name="Comma 6 2 5 5" xfId="16792" xr:uid="{D3D23923-1920-48E2-8D15-70AB4628E96A}"/>
    <cellStyle name="Comma 6 2 6" xfId="2679" xr:uid="{B9EEC0E4-EEA3-482F-87E7-9E0D8959AEAA}"/>
    <cellStyle name="Comma 6 2 6 2" xfId="7805" xr:uid="{7C75B583-AFB7-4454-A90F-A1E49BF363EF}"/>
    <cellStyle name="Comma 6 2 6 2 2" xfId="23215" xr:uid="{9AA711DA-E0FB-4400-8331-644A11CE17D2}"/>
    <cellStyle name="Comma 6 2 6 3" xfId="12948" xr:uid="{08E907AD-C54E-463C-B3BF-68C3D5AFBDC8}"/>
    <cellStyle name="Comma 6 2 6 3 2" xfId="28358" xr:uid="{6B7B1883-7ABF-47D9-A1FE-063372E54340}"/>
    <cellStyle name="Comma 6 2 6 4" xfId="18089" xr:uid="{4116AD92-6C28-456F-A333-A8EE3038B8EF}"/>
    <cellStyle name="Comma 6 2 7" xfId="5257" xr:uid="{D3459AB9-3B87-40A8-B7D2-ED913AAA3B45}"/>
    <cellStyle name="Comma 6 2 7 2" xfId="20667" xr:uid="{24F90E9A-D915-45FD-ACA4-4764420680A7}"/>
    <cellStyle name="Comma 6 2 8" xfId="10400" xr:uid="{E61FD162-096F-4DB0-BDF7-60D1CD84B67F}"/>
    <cellStyle name="Comma 6 2 8 2" xfId="25810" xr:uid="{F055A9C9-3D60-4BBC-8B55-A28225928298}"/>
    <cellStyle name="Comma 6 2 9" xfId="15541" xr:uid="{0537979C-D251-413D-BF0C-FF5190670635}"/>
    <cellStyle name="Comma 6 3" xfId="177" xr:uid="{77863075-6250-4BF5-A4A3-C8F14DD8836C}"/>
    <cellStyle name="Comma 6 3 2" xfId="474" xr:uid="{A5F166A1-165B-4B6D-8AC5-638652FC6067}"/>
    <cellStyle name="Comma 6 3 2 2" xfId="1086" xr:uid="{77F84163-0DAB-428F-BC5A-0895DEED522A}"/>
    <cellStyle name="Comma 6 3 2 2 2" xfId="2338" xr:uid="{07F5B315-B5C2-478F-8D8E-77A4E6FF83C5}"/>
    <cellStyle name="Comma 6 3 2 2 2 2" xfId="4906" xr:uid="{15A89C01-D1B3-42F7-996F-783555DF6832}"/>
    <cellStyle name="Comma 6 3 2 2 2 2 2" xfId="10032" xr:uid="{FE74855B-78F1-4EDD-BC0E-2026603799BD}"/>
    <cellStyle name="Comma 6 3 2 2 2 2 2 2" xfId="25442" xr:uid="{974181FB-FC36-481D-99F0-586AC32FE256}"/>
    <cellStyle name="Comma 6 3 2 2 2 2 3" xfId="15175" xr:uid="{4F0FDFAD-8273-40FA-A03E-3DBC3DE7CF38}"/>
    <cellStyle name="Comma 6 3 2 2 2 2 3 2" xfId="30585" xr:uid="{AC578940-0AF6-4D7E-A052-90A7009A1453}"/>
    <cellStyle name="Comma 6 3 2 2 2 2 4" xfId="20316" xr:uid="{55EFCEB2-FD37-4643-ADAD-C3FA04AC5133}"/>
    <cellStyle name="Comma 6 3 2 2 2 3" xfId="7484" xr:uid="{381128D7-DA9B-4B0E-A2DC-83DEBD921AD2}"/>
    <cellStyle name="Comma 6 3 2 2 2 3 2" xfId="22894" xr:uid="{369B25A0-B746-4B16-96BA-6979839DBE0F}"/>
    <cellStyle name="Comma 6 3 2 2 2 4" xfId="12627" xr:uid="{80A38ABC-FADE-4EF9-BE2F-05B0747DDD34}"/>
    <cellStyle name="Comma 6 3 2 2 2 4 2" xfId="28037" xr:uid="{8E0DCD1E-8CB4-47F1-B5EC-3F547B1C1C92}"/>
    <cellStyle name="Comma 6 3 2 2 2 5" xfId="17768" xr:uid="{716766EB-4145-42FC-8569-F7938A0366B5}"/>
    <cellStyle name="Comma 6 3 2 2 3" xfId="3655" xr:uid="{F0AE8F43-5E0B-4152-AA10-F2DD0128EF07}"/>
    <cellStyle name="Comma 6 3 2 2 3 2" xfId="8781" xr:uid="{C1C9E9E6-8D7E-4616-98BB-231A82AF960B}"/>
    <cellStyle name="Comma 6 3 2 2 3 2 2" xfId="24191" xr:uid="{FB677B58-DF86-4727-B6EF-815513BB153D}"/>
    <cellStyle name="Comma 6 3 2 2 3 3" xfId="13924" xr:uid="{A21438B7-3C18-47DC-BE59-50C897DFEB0B}"/>
    <cellStyle name="Comma 6 3 2 2 3 3 2" xfId="29334" xr:uid="{D3C88F75-ABA1-4B38-BF2D-2BFC658E571B}"/>
    <cellStyle name="Comma 6 3 2 2 3 4" xfId="19065" xr:uid="{36863787-F6E4-4595-B646-8611753C7E4B}"/>
    <cellStyle name="Comma 6 3 2 2 4" xfId="6233" xr:uid="{F6D3F76F-5C39-4280-B78B-1695569EC523}"/>
    <cellStyle name="Comma 6 3 2 2 4 2" xfId="21643" xr:uid="{D1F7F791-7617-4047-B31B-1B2CD349D3A6}"/>
    <cellStyle name="Comma 6 3 2 2 5" xfId="11376" xr:uid="{C2ACB991-1D2F-486A-BB54-16976E71FA1A}"/>
    <cellStyle name="Comma 6 3 2 2 5 2" xfId="26786" xr:uid="{4F192F01-8CBB-405B-A3E7-BE8995BB349F}"/>
    <cellStyle name="Comma 6 3 2 2 6" xfId="16517" xr:uid="{490B6ABF-CDE7-4242-A373-8186C39B2D0D}"/>
    <cellStyle name="Comma 6 3 2 3" xfId="1727" xr:uid="{E31AC056-8D06-4C37-9B7A-FE991C7DC54B}"/>
    <cellStyle name="Comma 6 3 2 3 2" xfId="4295" xr:uid="{7916D33D-6E78-4DDE-B3B1-76A7A4F304C5}"/>
    <cellStyle name="Comma 6 3 2 3 2 2" xfId="9421" xr:uid="{F8521BFF-26CA-4DFB-95B0-4B5F265AFA64}"/>
    <cellStyle name="Comma 6 3 2 3 2 2 2" xfId="24831" xr:uid="{C7BA155F-881F-4E17-A2AB-B9C5C0465C37}"/>
    <cellStyle name="Comma 6 3 2 3 2 3" xfId="14564" xr:uid="{E394B063-0C73-472E-9DFF-AA4AD27A0C44}"/>
    <cellStyle name="Comma 6 3 2 3 2 3 2" xfId="29974" xr:uid="{09D4490B-D9CC-48B3-AF51-A4C529376711}"/>
    <cellStyle name="Comma 6 3 2 3 2 4" xfId="19705" xr:uid="{7FAE8FBA-3A48-40AB-8265-57D82A2CCAE2}"/>
    <cellStyle name="Comma 6 3 2 3 3" xfId="6873" xr:uid="{E9F2C987-E1BC-47AE-BFB6-283292CF7801}"/>
    <cellStyle name="Comma 6 3 2 3 3 2" xfId="22283" xr:uid="{0B26F46E-621D-4D2F-A1E5-064A04831693}"/>
    <cellStyle name="Comma 6 3 2 3 4" xfId="12016" xr:uid="{88BC3A8A-FA54-47D5-956B-9842AA988B91}"/>
    <cellStyle name="Comma 6 3 2 3 4 2" xfId="27426" xr:uid="{09483A26-4262-40F9-B1AB-D75C72267ED0}"/>
    <cellStyle name="Comma 6 3 2 3 5" xfId="17157" xr:uid="{687A3926-1326-47E0-9B7B-6306B7AC234A}"/>
    <cellStyle name="Comma 6 3 2 4" xfId="3044" xr:uid="{72E1FE8F-5790-4F45-AEDB-BE2BB1D76D10}"/>
    <cellStyle name="Comma 6 3 2 4 2" xfId="8170" xr:uid="{D8BBE341-DA9D-4628-BFC9-38DF6763CD6D}"/>
    <cellStyle name="Comma 6 3 2 4 2 2" xfId="23580" xr:uid="{B790B2FD-0CEC-42CD-BB6D-591D4032A6DE}"/>
    <cellStyle name="Comma 6 3 2 4 3" xfId="13313" xr:uid="{CF75EE75-5EAD-433F-B25B-6D457FA31A81}"/>
    <cellStyle name="Comma 6 3 2 4 3 2" xfId="28723" xr:uid="{43C63361-E813-4878-8BA7-2D106F43743A}"/>
    <cellStyle name="Comma 6 3 2 4 4" xfId="18454" xr:uid="{EADD5A46-D692-428A-AAAF-273803363642}"/>
    <cellStyle name="Comma 6 3 2 5" xfId="5622" xr:uid="{E2BDB431-A532-43C0-AA0C-C73CE8FB2FB9}"/>
    <cellStyle name="Comma 6 3 2 5 2" xfId="21032" xr:uid="{C0595178-131A-49CA-8181-9DA676FBDE10}"/>
    <cellStyle name="Comma 6 3 2 6" xfId="10765" xr:uid="{D054B990-38D7-4129-8C6B-27DC725F99BD}"/>
    <cellStyle name="Comma 6 3 2 6 2" xfId="26175" xr:uid="{CFE36DBA-07BE-466C-9D8C-02FCC2638E91}"/>
    <cellStyle name="Comma 6 3 2 7" xfId="15906" xr:uid="{57E7BF03-0672-4DE7-98C8-933A80B1B5C4}"/>
    <cellStyle name="Comma 6 3 3" xfId="791" xr:uid="{D750891E-2C01-4F54-93C1-6C8D32697527}"/>
    <cellStyle name="Comma 6 3 3 2" xfId="2043" xr:uid="{05CC4D8C-EDF1-4057-83E2-6E2FEC98778C}"/>
    <cellStyle name="Comma 6 3 3 2 2" xfId="4611" xr:uid="{B20D9E9F-52A3-4103-811B-6F0ED3BBA824}"/>
    <cellStyle name="Comma 6 3 3 2 2 2" xfId="9737" xr:uid="{40047D1C-D971-4405-96E0-AA7D1F6A78B9}"/>
    <cellStyle name="Comma 6 3 3 2 2 2 2" xfId="25147" xr:uid="{487E7BFA-C3FE-48F8-B5E8-E6CE60CF07FF}"/>
    <cellStyle name="Comma 6 3 3 2 2 3" xfId="14880" xr:uid="{52604F01-47F5-430E-92A9-A0FE6186B02C}"/>
    <cellStyle name="Comma 6 3 3 2 2 3 2" xfId="30290" xr:uid="{C6F2B1D4-5DA5-4693-AEEF-95DA0D4C1DCF}"/>
    <cellStyle name="Comma 6 3 3 2 2 4" xfId="20021" xr:uid="{C7070D1C-6785-457A-A6B8-68DEFBBEA3E4}"/>
    <cellStyle name="Comma 6 3 3 2 3" xfId="7189" xr:uid="{EC3C942E-0C5C-4A00-BBE8-6D9AF0933A54}"/>
    <cellStyle name="Comma 6 3 3 2 3 2" xfId="22599" xr:uid="{74FFA525-4F40-4098-B2CA-A7D65191F321}"/>
    <cellStyle name="Comma 6 3 3 2 4" xfId="12332" xr:uid="{47DCB436-ADA0-44AC-9D9B-12530BFCD5CE}"/>
    <cellStyle name="Comma 6 3 3 2 4 2" xfId="27742" xr:uid="{C3EE2CE1-1D1F-46AA-A1B2-BA0BBA4DB900}"/>
    <cellStyle name="Comma 6 3 3 2 5" xfId="17473" xr:uid="{D4C9A554-156F-41E6-B364-2FC94974AC0D}"/>
    <cellStyle name="Comma 6 3 3 3" xfId="3360" xr:uid="{4BC0E6A2-4DB4-4AAF-9E14-D69F640B4F23}"/>
    <cellStyle name="Comma 6 3 3 3 2" xfId="8486" xr:uid="{4F6B22A4-1CF0-46CF-93DA-A0643E9AC083}"/>
    <cellStyle name="Comma 6 3 3 3 2 2" xfId="23896" xr:uid="{6CD27CD7-8AC3-4823-8694-A4B705EEBB04}"/>
    <cellStyle name="Comma 6 3 3 3 3" xfId="13629" xr:uid="{A00BBAA7-6F7E-46A5-8D2F-24C6610B4BB7}"/>
    <cellStyle name="Comma 6 3 3 3 3 2" xfId="29039" xr:uid="{528DFEBA-C07C-4DC7-85D3-59F1E4E17AF0}"/>
    <cellStyle name="Comma 6 3 3 3 4" xfId="18770" xr:uid="{25D94E7C-B975-42EE-932A-8EE36345F36F}"/>
    <cellStyle name="Comma 6 3 3 4" xfId="5938" xr:uid="{ECCB01A0-BF2F-478F-8D59-22C336B6F7E4}"/>
    <cellStyle name="Comma 6 3 3 4 2" xfId="21348" xr:uid="{864E350F-6163-467E-A8CA-3666CD1225A3}"/>
    <cellStyle name="Comma 6 3 3 5" xfId="11081" xr:uid="{4DBE1090-E4A2-4FC7-BA4F-40A3AC6AE160}"/>
    <cellStyle name="Comma 6 3 3 5 2" xfId="26491" xr:uid="{8CF6C3E9-21CD-43CA-90EF-A5DA4DEA96C7}"/>
    <cellStyle name="Comma 6 3 3 6" xfId="16222" xr:uid="{262DBC6E-B9B8-4AED-983F-5BB4D290A207}"/>
    <cellStyle name="Comma 6 3 4" xfId="1432" xr:uid="{7B1DEFB0-F695-4DDA-9927-72AB8157E460}"/>
    <cellStyle name="Comma 6 3 4 2" xfId="4000" xr:uid="{C68D5F7C-01DE-4311-8EAB-069B1D553F4E}"/>
    <cellStyle name="Comma 6 3 4 2 2" xfId="9126" xr:uid="{AF74BF4E-A156-49B9-A748-147C6D126A76}"/>
    <cellStyle name="Comma 6 3 4 2 2 2" xfId="24536" xr:uid="{8FB882CF-53F2-4229-98F4-967A54166496}"/>
    <cellStyle name="Comma 6 3 4 2 3" xfId="14269" xr:uid="{88B123DE-E1F6-4C10-AB22-BD2B7329C387}"/>
    <cellStyle name="Comma 6 3 4 2 3 2" xfId="29679" xr:uid="{9853A2AC-D76F-4447-911C-A1377E366193}"/>
    <cellStyle name="Comma 6 3 4 2 4" xfId="19410" xr:uid="{D28F4CBC-3F73-42EE-BABE-15204C440BE3}"/>
    <cellStyle name="Comma 6 3 4 3" xfId="6578" xr:uid="{D7DD701C-C09C-4D56-B202-9E3917FB59B5}"/>
    <cellStyle name="Comma 6 3 4 3 2" xfId="21988" xr:uid="{D5F2859F-6291-4FA2-B0E9-736F74F2D661}"/>
    <cellStyle name="Comma 6 3 4 4" xfId="11721" xr:uid="{C9F7AAB2-E929-4BE1-BCFC-A76D5178C15F}"/>
    <cellStyle name="Comma 6 3 4 4 2" xfId="27131" xr:uid="{665B3D81-CB12-4519-BD11-443D9C01401E}"/>
    <cellStyle name="Comma 6 3 4 5" xfId="16862" xr:uid="{109156F7-B8A4-446C-8934-E7696B52FB7F}"/>
    <cellStyle name="Comma 6 3 5" xfId="2749" xr:uid="{1F87B073-AD7F-44B5-81F2-D25E50CBFA0D}"/>
    <cellStyle name="Comma 6 3 5 2" xfId="7875" xr:uid="{33889E51-5D6C-43D0-A3DD-BAE4AC056E7E}"/>
    <cellStyle name="Comma 6 3 5 2 2" xfId="23285" xr:uid="{F8F133E0-F24A-4EA7-A6BE-9A39FBF2FFC2}"/>
    <cellStyle name="Comma 6 3 5 3" xfId="13018" xr:uid="{635BAD47-539C-4440-81B6-B11184A66BA2}"/>
    <cellStyle name="Comma 6 3 5 3 2" xfId="28428" xr:uid="{009A4744-CD24-4F45-ABB9-06A5CBCDF63A}"/>
    <cellStyle name="Comma 6 3 5 4" xfId="18159" xr:uid="{70A665CB-BB7E-4A41-A0D5-1979605C6E32}"/>
    <cellStyle name="Comma 6 3 6" xfId="5327" xr:uid="{5577C785-A7D0-4E97-B319-3B9E60B4FAB1}"/>
    <cellStyle name="Comma 6 3 6 2" xfId="20737" xr:uid="{526376D9-4375-4B56-A3E1-F477E484746F}"/>
    <cellStyle name="Comma 6 3 7" xfId="10470" xr:uid="{45C136D8-71D1-42A8-96B2-21C97B0E6BE9}"/>
    <cellStyle name="Comma 6 3 7 2" xfId="25880" xr:uid="{8F370082-2425-468D-90A7-EC0A8BD89508}"/>
    <cellStyle name="Comma 6 3 8" xfId="15611" xr:uid="{9A112C68-2B88-49BB-8412-FC0ECC135B62}"/>
    <cellStyle name="Comma 6 4" xfId="332" xr:uid="{AF6881F9-28C0-41EC-9128-C27DBF3FF5B3}"/>
    <cellStyle name="Comma 6 4 2" xfId="944" xr:uid="{63394AA4-2FBD-46C2-90F8-D5364180F25B}"/>
    <cellStyle name="Comma 6 4 2 2" xfId="2196" xr:uid="{1DC4F080-3362-4D04-97B4-4FDC122DD83B}"/>
    <cellStyle name="Comma 6 4 2 2 2" xfId="4764" xr:uid="{D828EB43-E94E-4668-AAB2-7E728188F7B1}"/>
    <cellStyle name="Comma 6 4 2 2 2 2" xfId="9890" xr:uid="{D6E742CE-7DF5-4F58-B0D7-84FD1613FCDA}"/>
    <cellStyle name="Comma 6 4 2 2 2 2 2" xfId="25300" xr:uid="{6C8BABA5-5F80-4814-A422-263D1122A883}"/>
    <cellStyle name="Comma 6 4 2 2 2 3" xfId="15033" xr:uid="{D77618D6-5F3F-4B4F-A41A-069CB15B4233}"/>
    <cellStyle name="Comma 6 4 2 2 2 3 2" xfId="30443" xr:uid="{A9163A41-2054-40C0-9559-7E05ECB0FC4D}"/>
    <cellStyle name="Comma 6 4 2 2 2 4" xfId="20174" xr:uid="{A634699A-CA31-42A2-8E1A-DF3D0AADA4B1}"/>
    <cellStyle name="Comma 6 4 2 2 3" xfId="7342" xr:uid="{F825D0BD-0191-4C4C-9343-CF1284A8210C}"/>
    <cellStyle name="Comma 6 4 2 2 3 2" xfId="22752" xr:uid="{349B4846-D40F-491E-9563-AA8BEFBFF2B3}"/>
    <cellStyle name="Comma 6 4 2 2 4" xfId="12485" xr:uid="{7CDE6109-C2EA-40E1-89D4-02A3D8C623BC}"/>
    <cellStyle name="Comma 6 4 2 2 4 2" xfId="27895" xr:uid="{ADDF2868-A218-4E94-B537-3F706FFD8693}"/>
    <cellStyle name="Comma 6 4 2 2 5" xfId="17626" xr:uid="{0E6DC5C3-36BA-47F2-89C8-EEC845A2B825}"/>
    <cellStyle name="Comma 6 4 2 3" xfId="3513" xr:uid="{ED531D27-845D-4764-BB1F-33A6753C7A4B}"/>
    <cellStyle name="Comma 6 4 2 3 2" xfId="8639" xr:uid="{F420A4A7-8ECC-4D09-83B2-38D72D25578C}"/>
    <cellStyle name="Comma 6 4 2 3 2 2" xfId="24049" xr:uid="{083D7B3B-020D-4ABB-9714-3A1B071E469D}"/>
    <cellStyle name="Comma 6 4 2 3 3" xfId="13782" xr:uid="{68384C24-89F4-472B-BA6F-0860D962A7FA}"/>
    <cellStyle name="Comma 6 4 2 3 3 2" xfId="29192" xr:uid="{397CF440-53AA-4B65-B08A-F5CDD47FE5C7}"/>
    <cellStyle name="Comma 6 4 2 3 4" xfId="18923" xr:uid="{8EB2498D-80C6-4114-BFEF-C296B59F5632}"/>
    <cellStyle name="Comma 6 4 2 4" xfId="6091" xr:uid="{F642AFA9-38DD-4257-AD05-39FD67C4BD7B}"/>
    <cellStyle name="Comma 6 4 2 4 2" xfId="21501" xr:uid="{983BA1A0-7D13-42DE-9EE8-B96FD9B3212A}"/>
    <cellStyle name="Comma 6 4 2 5" xfId="11234" xr:uid="{3077A8EE-A48C-4CEB-A086-26D8738C9611}"/>
    <cellStyle name="Comma 6 4 2 5 2" xfId="26644" xr:uid="{99D3D225-B1AD-4AD4-8825-6045F8D26041}"/>
    <cellStyle name="Comma 6 4 2 6" xfId="16375" xr:uid="{D33B1920-EDDE-459D-9DE7-D047A46737A1}"/>
    <cellStyle name="Comma 6 4 3" xfId="1585" xr:uid="{68E3DBB0-A583-42E5-A07E-C48594EA11BE}"/>
    <cellStyle name="Comma 6 4 3 2" xfId="4153" xr:uid="{B2F23DA0-DBC4-4A80-A339-17D015AE714D}"/>
    <cellStyle name="Comma 6 4 3 2 2" xfId="9279" xr:uid="{907B5069-D651-4379-AAA7-C0438D1A36E3}"/>
    <cellStyle name="Comma 6 4 3 2 2 2" xfId="24689" xr:uid="{1FDEDA33-EE6B-44BB-B6AF-162B452472AD}"/>
    <cellStyle name="Comma 6 4 3 2 3" xfId="14422" xr:uid="{D5FF1A01-59FE-42A7-B99B-E859BBFAF3C6}"/>
    <cellStyle name="Comma 6 4 3 2 3 2" xfId="29832" xr:uid="{F5852F00-EF17-4A73-B0ED-8C17FD49AA7E}"/>
    <cellStyle name="Comma 6 4 3 2 4" xfId="19563" xr:uid="{623FBCF4-9366-4CC3-A00E-9C8F44150659}"/>
    <cellStyle name="Comma 6 4 3 3" xfId="6731" xr:uid="{6917BF97-713B-4F37-BAA6-45DEEEDC76F6}"/>
    <cellStyle name="Comma 6 4 3 3 2" xfId="22141" xr:uid="{9F1A463F-ED3B-41EE-A125-F09048162B27}"/>
    <cellStyle name="Comma 6 4 3 4" xfId="11874" xr:uid="{3A34F17A-B4B0-4559-9262-542FED9F86BC}"/>
    <cellStyle name="Comma 6 4 3 4 2" xfId="27284" xr:uid="{21C3EAE1-F242-4525-8FDE-44A8FAD7B669}"/>
    <cellStyle name="Comma 6 4 3 5" xfId="17015" xr:uid="{E77383F5-0790-4B0B-B3A4-AB82893E6248}"/>
    <cellStyle name="Comma 6 4 4" xfId="2902" xr:uid="{E077F846-FC58-45A7-800F-846441B2249F}"/>
    <cellStyle name="Comma 6 4 4 2" xfId="8028" xr:uid="{E35B04BC-539B-4D54-891B-02A27926FCCF}"/>
    <cellStyle name="Comma 6 4 4 2 2" xfId="23438" xr:uid="{918C2265-BE69-4261-9356-EB36913DD21D}"/>
    <cellStyle name="Comma 6 4 4 3" xfId="13171" xr:uid="{3F681B96-9B86-4B0A-A882-44FE38D4BF04}"/>
    <cellStyle name="Comma 6 4 4 3 2" xfId="28581" xr:uid="{ECB72B31-C35E-45FB-B0FA-9D49E247F0F9}"/>
    <cellStyle name="Comma 6 4 4 4" xfId="18312" xr:uid="{F6F1DFD4-C5C1-4D51-826B-9BB797BB8574}"/>
    <cellStyle name="Comma 6 4 5" xfId="5480" xr:uid="{CE43268D-8349-4588-BFEA-0670007BA19A}"/>
    <cellStyle name="Comma 6 4 5 2" xfId="20890" xr:uid="{D6681302-088F-4704-B807-1EF63FFB2C80}"/>
    <cellStyle name="Comma 6 4 6" xfId="10623" xr:uid="{6F849281-C7A7-4AE8-AC21-4F622C2D3D8B}"/>
    <cellStyle name="Comma 6 4 6 2" xfId="26033" xr:uid="{F0E616CC-41D9-4285-9FA1-F5734F2549BE}"/>
    <cellStyle name="Comma 6 4 7" xfId="15764" xr:uid="{B4AD4578-9D5D-43BF-9831-3C1670C067B4}"/>
    <cellStyle name="Comma 6 5" xfId="649" xr:uid="{4F69EA06-DE3D-4EA9-BFAB-349FFED8887C}"/>
    <cellStyle name="Comma 6 5 2" xfId="1901" xr:uid="{DBC59ABB-17D9-4A1D-B5FF-79DF5EE65FE8}"/>
    <cellStyle name="Comma 6 5 2 2" xfId="4469" xr:uid="{ECDC0E44-A276-4837-943D-C1662C1B38A3}"/>
    <cellStyle name="Comma 6 5 2 2 2" xfId="9595" xr:uid="{038D0C87-2FE8-4434-9F40-17FDF6DBB51D}"/>
    <cellStyle name="Comma 6 5 2 2 2 2" xfId="25005" xr:uid="{92992681-311F-4CE6-9963-5B433FE54729}"/>
    <cellStyle name="Comma 6 5 2 2 3" xfId="14738" xr:uid="{FA918081-A177-4736-85DB-6D9BDDD96BCF}"/>
    <cellStyle name="Comma 6 5 2 2 3 2" xfId="30148" xr:uid="{44194C8D-8828-462F-9455-3EDFF4FB4910}"/>
    <cellStyle name="Comma 6 5 2 2 4" xfId="19879" xr:uid="{F66C528A-9B09-47CB-B2C8-BD5B126F58D2}"/>
    <cellStyle name="Comma 6 5 2 3" xfId="7047" xr:uid="{D54A8378-4B50-4E4E-B47C-7B5B59A2441B}"/>
    <cellStyle name="Comma 6 5 2 3 2" xfId="22457" xr:uid="{B0BDDDA1-A1CD-4F44-AA90-6817039D93F6}"/>
    <cellStyle name="Comma 6 5 2 4" xfId="12190" xr:uid="{BC0FA001-9057-4129-A471-891D0E3FAFF1}"/>
    <cellStyle name="Comma 6 5 2 4 2" xfId="27600" xr:uid="{7DC5DCD4-2EE5-4F00-88F2-8F66443904CA}"/>
    <cellStyle name="Comma 6 5 2 5" xfId="17331" xr:uid="{A825CB74-DCCD-4D00-A847-83C60B12050F}"/>
    <cellStyle name="Comma 6 5 3" xfId="3218" xr:uid="{A2598CED-E14B-412D-9BA1-45512AB2989F}"/>
    <cellStyle name="Comma 6 5 3 2" xfId="8344" xr:uid="{0865A4AA-8D91-408A-A93A-4101E9542A27}"/>
    <cellStyle name="Comma 6 5 3 2 2" xfId="23754" xr:uid="{363734E3-0AD9-442D-A6FD-B6CE9C0372D0}"/>
    <cellStyle name="Comma 6 5 3 3" xfId="13487" xr:uid="{1A888C5A-3048-44B2-863C-16FE15FBB134}"/>
    <cellStyle name="Comma 6 5 3 3 2" xfId="28897" xr:uid="{354F5396-9CBE-4FAD-B8A6-11B984450C9D}"/>
    <cellStyle name="Comma 6 5 3 4" xfId="18628" xr:uid="{A6132001-B4C8-49B8-8917-C0C0BED4FE8B}"/>
    <cellStyle name="Comma 6 5 4" xfId="5796" xr:uid="{F23630A9-8649-429A-8307-1C9E8E431BD2}"/>
    <cellStyle name="Comma 6 5 4 2" xfId="21206" xr:uid="{702B603D-C7BC-4D29-86B5-EC69C52DEFBB}"/>
    <cellStyle name="Comma 6 5 5" xfId="10939" xr:uid="{B4D9CA03-DFD2-43DC-BFC9-C1B511FB3CC0}"/>
    <cellStyle name="Comma 6 5 5 2" xfId="26349" xr:uid="{38570413-2114-45E2-8591-14A9FD9324AB}"/>
    <cellStyle name="Comma 6 5 6" xfId="16080" xr:uid="{7D232739-154C-44F4-94FC-40567765DF88}"/>
    <cellStyle name="Comma 6 6" xfId="1290" xr:uid="{7899714C-646D-4882-87F4-115890799D41}"/>
    <cellStyle name="Comma 6 6 2" xfId="75" xr:uid="{F337BE6F-C89C-472D-AB25-C968ED011ECE}"/>
    <cellStyle name="Comma 6 6 2 10" xfId="1272" xr:uid="{8C483402-6009-455D-A4D2-81E6603C2B17}"/>
    <cellStyle name="Comma 6 6 2 10 2" xfId="2523" xr:uid="{6335BDB1-F215-4C36-A9D6-7E60DFBDB925}"/>
    <cellStyle name="Comma 6 6 2 10 2 2" xfId="5091" xr:uid="{74B0D719-7EA2-469E-847E-A8CD8AE9790A}"/>
    <cellStyle name="Comma 6 6 2 10 2 2 2" xfId="10217" xr:uid="{797418F7-0E46-4EFF-BFA6-948C08235853}"/>
    <cellStyle name="Comma 6 6 2 10 2 2 2 2" xfId="25627" xr:uid="{278F339E-0729-473A-B547-67FF622EC3D7}"/>
    <cellStyle name="Comma 6 6 2 10 2 2 3" xfId="15360" xr:uid="{8801D4F8-20C7-4746-AE71-7D5D7A283EB4}"/>
    <cellStyle name="Comma 6 6 2 10 2 2 3 2" xfId="30770" xr:uid="{CF24B5ED-415C-41AF-9FEC-EFC208DE9CA9}"/>
    <cellStyle name="Comma 6 6 2 10 2 2 4" xfId="20501" xr:uid="{BD05F3D5-5DBB-40D1-9C0C-2C1173CA65BA}"/>
    <cellStyle name="Comma 6 6 2 10 2 3" xfId="7669" xr:uid="{194AF92E-1048-44B8-80D1-C8C7150F8854}"/>
    <cellStyle name="Comma 6 6 2 10 2 3 2" xfId="23079" xr:uid="{C5E7398D-9269-4325-B67F-10DA3CCCE9B2}"/>
    <cellStyle name="Comma 6 6 2 10 2 4" xfId="12812" xr:uid="{547A6197-8279-45C6-8441-F4D23798626A}"/>
    <cellStyle name="Comma 6 6 2 10 2 4 2" xfId="28222" xr:uid="{BBD15EB4-8300-4AC6-BD1C-3767C0C9EAD8}"/>
    <cellStyle name="Comma 6 6 2 10 2 5" xfId="17953" xr:uid="{3923B8EA-9EC5-4F84-B0B8-44D926DAE048}"/>
    <cellStyle name="Comma 6 6 2 10 3" xfId="3840" xr:uid="{BF3E942A-6CD4-49B8-826F-BE2F7EF9685C}"/>
    <cellStyle name="Comma 6 6 2 10 3 2" xfId="8966" xr:uid="{4CA5AF64-DD03-45A8-A1AF-3B993F679E56}"/>
    <cellStyle name="Comma 6 6 2 10 3 2 2" xfId="24376" xr:uid="{E0CDAF9E-6BAA-4285-BD30-A7F020E1B736}"/>
    <cellStyle name="Comma 6 6 2 10 3 3" xfId="14109" xr:uid="{000D3014-6002-4CF5-9CA5-998386EDBAC8}"/>
    <cellStyle name="Comma 6 6 2 10 3 3 2" xfId="29519" xr:uid="{97F03F3A-5A56-4968-B13D-A37D1829A5F9}"/>
    <cellStyle name="Comma 6 6 2 10 3 4" xfId="19250" xr:uid="{2FA4CA28-725C-4F41-B2A1-09A762BF2571}"/>
    <cellStyle name="Comma 6 6 2 10 4" xfId="6418" xr:uid="{33FE4A4B-E822-4AD2-BDC8-2A2935108A35}"/>
    <cellStyle name="Comma 6 6 2 10 4 2" xfId="21828" xr:uid="{2F895C2C-B277-4C04-9B42-68A9A385B218}"/>
    <cellStyle name="Comma 6 6 2 10 5" xfId="11561" xr:uid="{D955B19D-D33A-4D58-861D-F1FCA848C88F}"/>
    <cellStyle name="Comma 6 6 2 10 5 2" xfId="26971" xr:uid="{9ACBE6FD-802C-4A59-8134-21355CE116E6}"/>
    <cellStyle name="Comma 6 6 2 10 6" xfId="16702" xr:uid="{37B4C2CE-7455-4B8F-9B65-401984B5EC86}"/>
    <cellStyle name="Comma 6 6 2 11" xfId="1334" xr:uid="{1D2D9D15-1742-46DA-90F6-03732ADCDD77}"/>
    <cellStyle name="Comma 6 6 2 11 2" xfId="3902" xr:uid="{DB3AFA19-5743-4498-8453-644F59E02021}"/>
    <cellStyle name="Comma 6 6 2 11 2 2" xfId="9028" xr:uid="{7D1DD4A1-A720-4BFF-9738-4DF5B1F0F8EC}"/>
    <cellStyle name="Comma 6 6 2 11 2 2 2" xfId="24438" xr:uid="{A63711D1-FC69-405E-9019-33BB1A621D02}"/>
    <cellStyle name="Comma 6 6 2 11 2 3" xfId="14171" xr:uid="{DFB004DE-5B87-4DA5-B962-8D13D3CDB504}"/>
    <cellStyle name="Comma 6 6 2 11 2 3 2" xfId="29581" xr:uid="{9BAB3028-541C-4755-8BB9-F36DC2DEF955}"/>
    <cellStyle name="Comma 6 6 2 11 2 4" xfId="19312" xr:uid="{4F200E79-FDA6-44ED-9EF3-5A136A8A4408}"/>
    <cellStyle name="Comma 6 6 2 11 3" xfId="6480" xr:uid="{75DB6C24-B17E-458E-B526-40A46C014FA8}"/>
    <cellStyle name="Comma 6 6 2 11 3 2" xfId="21890" xr:uid="{AEFB4C97-EBB9-45AE-A792-1539862FDBF0}"/>
    <cellStyle name="Comma 6 6 2 11 4" xfId="11623" xr:uid="{42E40F7B-D07B-4581-965B-CF4B0D1F3EA9}"/>
    <cellStyle name="Comma 6 6 2 11 4 2" xfId="27033" xr:uid="{6288449C-3FA0-436A-ADC7-5204D685866C}"/>
    <cellStyle name="Comma 6 6 2 11 5" xfId="16764" xr:uid="{B5BA54FB-9C2C-46B2-93E7-250D25942F1E}"/>
    <cellStyle name="Comma 6 6 2 12" xfId="2652" xr:uid="{DD6688AF-F5CF-4573-8312-0AD865AF48DF}"/>
    <cellStyle name="Comma 6 6 2 12 2" xfId="7778" xr:uid="{F0E6019E-2A7C-443F-A22F-DC85C9E2E5E4}"/>
    <cellStyle name="Comma 6 6 2 12 2 2" xfId="23188" xr:uid="{AB86B4DE-A20A-42DB-9D00-918EED23FE9B}"/>
    <cellStyle name="Comma 6 6 2 12 3" xfId="12921" xr:uid="{D32F9E2A-9BED-4A2B-8632-0CADF1814600}"/>
    <cellStyle name="Comma 6 6 2 12 3 2" xfId="28331" xr:uid="{26525779-BDCE-4FEA-92E0-8E66D5DBDB6D}"/>
    <cellStyle name="Comma 6 6 2 12 4" xfId="18062" xr:uid="{2191F410-2F68-4E59-AF86-8CE2CA3A87D5}"/>
    <cellStyle name="Comma 6 6 2 13" xfId="5159" xr:uid="{03CD9721-790F-4BA1-9D1D-B68CF3F794EC}"/>
    <cellStyle name="Comma 6 6 2 13 2" xfId="10285" xr:uid="{D66BABCA-C277-480A-AF9A-F089CB10A552}"/>
    <cellStyle name="Comma 6 6 2 13 2 2" xfId="25695" xr:uid="{3E1F5D4E-ACF7-4807-ADF6-B3E347CE63D6}"/>
    <cellStyle name="Comma 6 6 2 13 3" xfId="15428" xr:uid="{6E1AF170-9031-4AA4-8EEB-2C204A1EF8E0}"/>
    <cellStyle name="Comma 6 6 2 13 3 2" xfId="30838" xr:uid="{6DAD8907-4651-4D66-B82C-1ED7006E496C}"/>
    <cellStyle name="Comma 6 6 2 13 4" xfId="20569" xr:uid="{8717B25A-CF10-4FC7-A4B7-C5EF412A3AFC}"/>
    <cellStyle name="Comma 6 6 2 14" xfId="5166" xr:uid="{41BE11CB-02BD-43DF-A9C2-758CA8B711DA}"/>
    <cellStyle name="Comma 6 6 2 14 2" xfId="10292" xr:uid="{C3E94BEE-3EAE-4BDE-ABCB-7CAA09C493F0}"/>
    <cellStyle name="Comma 6 6 2 14 2 2" xfId="25702" xr:uid="{EAF96AB9-3889-4056-9D8D-F080BBBE1F24}"/>
    <cellStyle name="Comma 6 6 2 14 3" xfId="15435" xr:uid="{232A717A-E692-443E-9950-50567DE27842}"/>
    <cellStyle name="Comma 6 6 2 14 3 2" xfId="30845" xr:uid="{ACC35E9E-FF9F-494B-833F-DE8BFB4F16F9}"/>
    <cellStyle name="Comma 6 6 2 14 4" xfId="20576" xr:uid="{A0D2BD96-DC54-4B75-A1AC-F6B4215355FB}"/>
    <cellStyle name="Comma 6 6 2 15" xfId="5230" xr:uid="{B1C2B4DD-10DD-4B25-8A2A-EA687DE58E18}"/>
    <cellStyle name="Comma 6 6 2 15 2" xfId="20640" xr:uid="{2C0EEFF1-45FF-4673-ACD8-D272DF4A54B7}"/>
    <cellStyle name="Comma 6 6 2 16" xfId="10373" xr:uid="{46CC4A39-8CDF-4FA1-8954-7155993BE9BA}"/>
    <cellStyle name="Comma 6 6 2 16 2" xfId="25783" xr:uid="{06EA3592-755A-41A4-AEDD-441564DD1C93}"/>
    <cellStyle name="Comma 6 6 2 17" xfId="15514" xr:uid="{2F564BA0-1143-4ABA-9E21-101DFDEE9657}"/>
    <cellStyle name="Comma 6 6 2 18" xfId="30871" xr:uid="{A817FDFF-196C-4326-BDEC-FA969B816217}"/>
    <cellStyle name="Comma 6 6 2 19" xfId="30880" xr:uid="{CD75C1BE-2950-453B-A565-5E571ED5D7B3}"/>
    <cellStyle name="Comma 6 6 2 2" xfId="80" xr:uid="{AFC4C5D4-692C-437E-B23B-A9A4529260B2}"/>
    <cellStyle name="Comma 6 6 2 2 10" xfId="5233" xr:uid="{F9307914-FB0F-4E38-823B-CA6A53E7A588}"/>
    <cellStyle name="Comma 6 6 2 2 10 2" xfId="20643" xr:uid="{DE43E74B-25CF-493B-9B29-774CB590E225}"/>
    <cellStyle name="Comma 6 6 2 2 11" xfId="10376" xr:uid="{193E31CE-3FED-4178-91B2-B57E4F81D8ED}"/>
    <cellStyle name="Comma 6 6 2 2 11 2" xfId="25786" xr:uid="{0A7DB538-3949-4F47-8668-AA7BFDA49482}"/>
    <cellStyle name="Comma 6 6 2 2 12" xfId="15517" xr:uid="{3CE327FF-ED56-494C-BF64-C26D1B7B9F5B}"/>
    <cellStyle name="Comma 6 6 2 2 13" xfId="30875" xr:uid="{52193848-74BC-4703-B945-2A49D2244970}"/>
    <cellStyle name="Comma 6 6 2 2 14" xfId="30884" xr:uid="{F4B20EE8-5B4F-46D5-8A1E-7565D23184E3}"/>
    <cellStyle name="Comma 6 6 2 2 2" xfId="154" xr:uid="{0C10789E-48AD-4DC9-A1A4-00478491B761}"/>
    <cellStyle name="Comma 6 6 2 2 2 2" xfId="297" xr:uid="{F7F51423-3E61-475C-8CE7-5B60827300AA}"/>
    <cellStyle name="Comma 6 6 2 2 2 2 2" xfId="593" xr:uid="{ADCE7B4E-4AC0-4AE0-8D75-DE6659CCA0CC}"/>
    <cellStyle name="Comma 6 6 2 2 2 2 2 2" xfId="1205" xr:uid="{363731B2-0CC5-4DF2-A04C-9C30FA471F9C}"/>
    <cellStyle name="Comma 6 6 2 2 2 2 2 2 2" xfId="2457" xr:uid="{71DFD6C4-8FE0-4D8A-8303-1FBABEC5F3BC}"/>
    <cellStyle name="Comma 6 6 2 2 2 2 2 2 2 2" xfId="5025" xr:uid="{5CD50E4F-66BD-4DA9-9734-22FF270CBE11}"/>
    <cellStyle name="Comma 6 6 2 2 2 2 2 2 2 2 2" xfId="10151" xr:uid="{208FEA00-8F44-42E2-AC14-69D33DD8C73C}"/>
    <cellStyle name="Comma 6 6 2 2 2 2 2 2 2 2 2 2" xfId="25561" xr:uid="{31238C1A-40BB-464D-8718-925D88E634F3}"/>
    <cellStyle name="Comma 6 6 2 2 2 2 2 2 2 2 3" xfId="15294" xr:uid="{75A1E8BB-0648-42C6-8513-575BCD728C27}"/>
    <cellStyle name="Comma 6 6 2 2 2 2 2 2 2 2 3 2" xfId="30704" xr:uid="{44BA71C3-3F35-431D-8BB1-8BE7F9F59B19}"/>
    <cellStyle name="Comma 6 6 2 2 2 2 2 2 2 2 4" xfId="20435" xr:uid="{8575527C-B288-4353-8782-D7E0E5C787ED}"/>
    <cellStyle name="Comma 6 6 2 2 2 2 2 2 2 3" xfId="7603" xr:uid="{80422FA1-AD33-43ED-8E74-E8F2338F337A}"/>
    <cellStyle name="Comma 6 6 2 2 2 2 2 2 2 3 2" xfId="23013" xr:uid="{67279FA1-25E1-45EC-9BDB-4F6ECDB1B1EF}"/>
    <cellStyle name="Comma 6 6 2 2 2 2 2 2 2 4" xfId="12746" xr:uid="{6F647D4D-8587-4A88-A738-963074722E1F}"/>
    <cellStyle name="Comma 6 6 2 2 2 2 2 2 2 4 2" xfId="28156" xr:uid="{5E805F76-E423-4C9C-B256-38CD13E0D39E}"/>
    <cellStyle name="Comma 6 6 2 2 2 2 2 2 2 5" xfId="17887" xr:uid="{52271729-8E63-4866-B9F0-23D34FF16F10}"/>
    <cellStyle name="Comma 6 6 2 2 2 2 2 2 3" xfId="3774" xr:uid="{742A91B7-58B9-4748-BD46-1DC52F8969E8}"/>
    <cellStyle name="Comma 6 6 2 2 2 2 2 2 3 2" xfId="8900" xr:uid="{D51AD05F-D0A8-48E9-A6E0-14BCA04C91CB}"/>
    <cellStyle name="Comma 6 6 2 2 2 2 2 2 3 2 2" xfId="24310" xr:uid="{167D47E7-F332-470D-B9FA-4F63B4253FD0}"/>
    <cellStyle name="Comma 6 6 2 2 2 2 2 2 3 3" xfId="14043" xr:uid="{BAF93B78-CCFF-4881-88CC-AF0A38E7C93E}"/>
    <cellStyle name="Comma 6 6 2 2 2 2 2 2 3 3 2" xfId="29453" xr:uid="{EDFB9D65-B12C-43E4-A580-B109C1610E69}"/>
    <cellStyle name="Comma 6 6 2 2 2 2 2 2 3 4" xfId="19184" xr:uid="{101BEE03-F05F-4E8E-9D5D-7CF5B83C73AC}"/>
    <cellStyle name="Comma 6 6 2 2 2 2 2 2 4" xfId="6352" xr:uid="{69994DB7-5BA3-446C-B3F0-F6D005F6BF6F}"/>
    <cellStyle name="Comma 6 6 2 2 2 2 2 2 4 2" xfId="21762" xr:uid="{668923D1-6272-4C10-802F-3039AF267A0C}"/>
    <cellStyle name="Comma 6 6 2 2 2 2 2 2 5" xfId="11495" xr:uid="{9726EA08-E6F6-4CC6-BFE5-2A5C0BDFBE6B}"/>
    <cellStyle name="Comma 6 6 2 2 2 2 2 2 5 2" xfId="26905" xr:uid="{922E01C8-301C-4F14-8590-CD7A71C0C6B1}"/>
    <cellStyle name="Comma 6 6 2 2 2 2 2 2 6" xfId="16636" xr:uid="{5854708B-B6D3-4D10-84B9-BD990DCC1D9B}"/>
    <cellStyle name="Comma 6 6 2 2 2 2 2 3" xfId="1846" xr:uid="{EF967023-6F99-4F74-BF5E-9630CDA3855A}"/>
    <cellStyle name="Comma 6 6 2 2 2 2 2 3 2" xfId="4414" xr:uid="{0A39B577-E5CD-4581-A473-F9CD284F73D3}"/>
    <cellStyle name="Comma 6 6 2 2 2 2 2 3 2 2" xfId="9540" xr:uid="{4AC2C4D0-3DF7-4678-BFB6-2B0A39A652C6}"/>
    <cellStyle name="Comma 6 6 2 2 2 2 2 3 2 2 2" xfId="24950" xr:uid="{5BCBF08E-7E02-4471-B0AD-6FBCE8FF0ABB}"/>
    <cellStyle name="Comma 6 6 2 2 2 2 2 3 2 3" xfId="14683" xr:uid="{6EAABE5B-35C2-46FC-9A1A-2ADDC5641859}"/>
    <cellStyle name="Comma 6 6 2 2 2 2 2 3 2 3 2" xfId="30093" xr:uid="{75F36026-9556-411B-B0F7-376C81B3105A}"/>
    <cellStyle name="Comma 6 6 2 2 2 2 2 3 2 4" xfId="19824" xr:uid="{D1366F2F-1DCA-4218-8C8D-B7CF491ECF4A}"/>
    <cellStyle name="Comma 6 6 2 2 2 2 2 3 3" xfId="6992" xr:uid="{4D71B0D2-30B8-41E9-9AC0-B0A08845DCE2}"/>
    <cellStyle name="Comma 6 6 2 2 2 2 2 3 3 2" xfId="22402" xr:uid="{D77F6940-FBB3-4BCF-BF9A-83D95C9E1BB9}"/>
    <cellStyle name="Comma 6 6 2 2 2 2 2 3 4" xfId="12135" xr:uid="{1061867D-C180-4BB9-A5C6-C571FCB74C44}"/>
    <cellStyle name="Comma 6 6 2 2 2 2 2 3 4 2" xfId="27545" xr:uid="{4A19EF82-579B-474A-AF6F-73E9A51EEC44}"/>
    <cellStyle name="Comma 6 6 2 2 2 2 2 3 5" xfId="17276" xr:uid="{8F5ADEFC-C5B9-486E-8CB5-941A61530FA2}"/>
    <cellStyle name="Comma 6 6 2 2 2 2 2 4" xfId="3163" xr:uid="{F37A21E1-24E9-4278-9BD6-8E4190984FC4}"/>
    <cellStyle name="Comma 6 6 2 2 2 2 2 4 2" xfId="8289" xr:uid="{9D8E74F5-2B5C-453A-B558-A82CDD872F2D}"/>
    <cellStyle name="Comma 6 6 2 2 2 2 2 4 2 2" xfId="23699" xr:uid="{3615A64F-7A87-433F-A37F-62E26D22C1FC}"/>
    <cellStyle name="Comma 6 6 2 2 2 2 2 4 3" xfId="13432" xr:uid="{6211974F-F99A-492B-BF77-5CC9EC5ED22D}"/>
    <cellStyle name="Comma 6 6 2 2 2 2 2 4 3 2" xfId="28842" xr:uid="{FF8B59CE-ABFC-41C9-9BF4-92EB8C1C3F2E}"/>
    <cellStyle name="Comma 6 6 2 2 2 2 2 4 4" xfId="18573" xr:uid="{F22DCC73-3A1C-4E75-A41B-D6A69EF6C6F9}"/>
    <cellStyle name="Comma 6 6 2 2 2 2 2 5" xfId="5741" xr:uid="{D29C64CE-62CF-454E-83C4-68644A2A9833}"/>
    <cellStyle name="Comma 6 6 2 2 2 2 2 5 2" xfId="21151" xr:uid="{C9E38BB5-EACA-43AD-A261-5F05D6560486}"/>
    <cellStyle name="Comma 6 6 2 2 2 2 2 6" xfId="10884" xr:uid="{D985BE7A-8B95-484C-9EF3-E4293D5E8E80}"/>
    <cellStyle name="Comma 6 6 2 2 2 2 2 6 2" xfId="26294" xr:uid="{A8A0657F-6C95-4082-AF8E-48CC7BC2ECDF}"/>
    <cellStyle name="Comma 6 6 2 2 2 2 2 7" xfId="16025" xr:uid="{E1470F61-DCF5-45C4-8481-1698D7AAD625}"/>
    <cellStyle name="Comma 6 6 2 2 2 2 3" xfId="910" xr:uid="{0A71A405-1A9F-437A-932E-299562D53A7D}"/>
    <cellStyle name="Comma 6 6 2 2 2 2 3 2" xfId="2162" xr:uid="{6423C28F-8BFF-4483-90C8-EDD669CD37C9}"/>
    <cellStyle name="Comma 6 6 2 2 2 2 3 2 2" xfId="4730" xr:uid="{17738D4D-141A-4DF0-9BB3-EE7CC6958940}"/>
    <cellStyle name="Comma 6 6 2 2 2 2 3 2 2 2" xfId="9856" xr:uid="{9B4D289D-875F-482D-BC37-47E62FA2BF3F}"/>
    <cellStyle name="Comma 6 6 2 2 2 2 3 2 2 2 2" xfId="25266" xr:uid="{ECC88C81-B5FE-4544-882F-4BD7027B93BA}"/>
    <cellStyle name="Comma 6 6 2 2 2 2 3 2 2 3" xfId="14999" xr:uid="{2D4624DD-1D1A-4A5D-96A4-93AAA50C7992}"/>
    <cellStyle name="Comma 6 6 2 2 2 2 3 2 2 3 2" xfId="30409" xr:uid="{E010A7AE-F72A-4A0F-905A-8413B6580976}"/>
    <cellStyle name="Comma 6 6 2 2 2 2 3 2 2 4" xfId="20140" xr:uid="{46C29DCC-C780-4DC0-8D2D-5678DCD30496}"/>
    <cellStyle name="Comma 6 6 2 2 2 2 3 2 3" xfId="7308" xr:uid="{4CD0EDA5-9D38-41C9-9EC5-43BBF919C801}"/>
    <cellStyle name="Comma 6 6 2 2 2 2 3 2 3 2" xfId="22718" xr:uid="{C13A3DC7-8303-46F0-82AE-4B88926A4EDB}"/>
    <cellStyle name="Comma 6 6 2 2 2 2 3 2 4" xfId="12451" xr:uid="{A692636B-C5A9-4A35-87F7-908D362A38F6}"/>
    <cellStyle name="Comma 6 6 2 2 2 2 3 2 4 2" xfId="27861" xr:uid="{21D1AA9F-755D-43C0-A863-E214FE1EB33D}"/>
    <cellStyle name="Comma 6 6 2 2 2 2 3 2 5" xfId="17592" xr:uid="{E77CCBA1-EBC7-4B8D-B283-5A9E39797149}"/>
    <cellStyle name="Comma 6 6 2 2 2 2 3 3" xfId="3479" xr:uid="{FDAD2034-EC1E-4A0A-BA2F-5519A7E6042D}"/>
    <cellStyle name="Comma 6 6 2 2 2 2 3 3 2" xfId="8605" xr:uid="{18B39291-BBBD-4B0D-A7CA-195091D3B6EF}"/>
    <cellStyle name="Comma 6 6 2 2 2 2 3 3 2 2" xfId="24015" xr:uid="{F72DD2D7-452A-4EAF-BB21-687E1F00D244}"/>
    <cellStyle name="Comma 6 6 2 2 2 2 3 3 3" xfId="13748" xr:uid="{A595AB7F-174B-4671-8C4C-097691BBCBD9}"/>
    <cellStyle name="Comma 6 6 2 2 2 2 3 3 3 2" xfId="29158" xr:uid="{B79843A5-167E-4359-979A-1ADC10E6A6B7}"/>
    <cellStyle name="Comma 6 6 2 2 2 2 3 3 4" xfId="18889" xr:uid="{E895977F-85E3-4358-B00E-E9FFDCCB4EAA}"/>
    <cellStyle name="Comma 6 6 2 2 2 2 3 4" xfId="6057" xr:uid="{0B18DF10-B35C-44A7-961C-AE5B021D26CE}"/>
    <cellStyle name="Comma 6 6 2 2 2 2 3 4 2" xfId="21467" xr:uid="{BBB22245-A92A-434F-AA7E-AD2DACE2AAD2}"/>
    <cellStyle name="Comma 6 6 2 2 2 2 3 5" xfId="11200" xr:uid="{3A000D41-719C-4464-B27D-27375C73D9C2}"/>
    <cellStyle name="Comma 6 6 2 2 2 2 3 5 2" xfId="26610" xr:uid="{093E005F-FECE-4EDB-A313-0582E8C8F5D3}"/>
    <cellStyle name="Comma 6 6 2 2 2 2 3 6" xfId="16341" xr:uid="{A844882F-7852-41D7-902D-04158A994E07}"/>
    <cellStyle name="Comma 6 6 2 2 2 2 4" xfId="1551" xr:uid="{BE413D1C-C05B-432D-988A-9E2A788EA3E4}"/>
    <cellStyle name="Comma 6 6 2 2 2 2 4 2" xfId="4119" xr:uid="{4856415F-AC07-4AD2-A5F8-AE62506613B3}"/>
    <cellStyle name="Comma 6 6 2 2 2 2 4 2 2" xfId="9245" xr:uid="{C7306C45-F787-4EFE-A6AF-1714E54824CF}"/>
    <cellStyle name="Comma 6 6 2 2 2 2 4 2 2 2" xfId="24655" xr:uid="{1DF4AE64-FBC5-4DE3-A772-A81350146906}"/>
    <cellStyle name="Comma 6 6 2 2 2 2 4 2 3" xfId="14388" xr:uid="{56D7B76E-EA29-4FD8-9B8F-E26EF5CB1420}"/>
    <cellStyle name="Comma 6 6 2 2 2 2 4 2 3 2" xfId="29798" xr:uid="{C8DE295D-C236-4C86-AAE0-C2AA0ADF4384}"/>
    <cellStyle name="Comma 6 6 2 2 2 2 4 2 4" xfId="19529" xr:uid="{558A6BD5-FDAE-4C30-941E-64DC830F1FC0}"/>
    <cellStyle name="Comma 6 6 2 2 2 2 4 3" xfId="6697" xr:uid="{4C390FCB-A3B9-434C-81F5-DA2A25BA4D4A}"/>
    <cellStyle name="Comma 6 6 2 2 2 2 4 3 2" xfId="22107" xr:uid="{5E8523A7-589C-4601-A7C2-878FCA83A688}"/>
    <cellStyle name="Comma 6 6 2 2 2 2 4 4" xfId="11840" xr:uid="{A243D960-CEB7-4588-9A13-C5FCE85AAF65}"/>
    <cellStyle name="Comma 6 6 2 2 2 2 4 4 2" xfId="27250" xr:uid="{0947BD97-7BC6-4DC1-A1E0-1A1068FC2EA3}"/>
    <cellStyle name="Comma 6 6 2 2 2 2 4 5" xfId="16981" xr:uid="{50217FC2-FB10-43C1-8B51-324A6B8EF1B6}"/>
    <cellStyle name="Comma 6 6 2 2 2 2 5" xfId="2868" xr:uid="{F6AA2D25-71DA-42FE-9986-8C9ECC23053B}"/>
    <cellStyle name="Comma 6 6 2 2 2 2 5 2" xfId="7994" xr:uid="{E8761A40-72FD-464D-976B-C64EF00458FB}"/>
    <cellStyle name="Comma 6 6 2 2 2 2 5 2 2" xfId="23404" xr:uid="{40F30961-0765-45DB-8796-7B445D572AB0}"/>
    <cellStyle name="Comma 6 6 2 2 2 2 5 3" xfId="13137" xr:uid="{04A2F7C1-1045-432C-B892-D291BA0A98F0}"/>
    <cellStyle name="Comma 6 6 2 2 2 2 5 3 2" xfId="28547" xr:uid="{C764C772-FE02-45DC-915C-DFE381C94ACC}"/>
    <cellStyle name="Comma 6 6 2 2 2 2 5 4" xfId="18278" xr:uid="{58DE78A7-1E5B-475F-B349-AFFA89906296}"/>
    <cellStyle name="Comma 6 6 2 2 2 2 6" xfId="5446" xr:uid="{65E6E66F-F094-4241-A26F-0B928D702FD2}"/>
    <cellStyle name="Comma 6 6 2 2 2 2 6 2" xfId="20856" xr:uid="{67D11E4F-B436-4D4C-9598-300E0F556059}"/>
    <cellStyle name="Comma 6 6 2 2 2 2 7" xfId="10589" xr:uid="{27A22B51-FC0F-4C4B-B9B0-182549AFF50B}"/>
    <cellStyle name="Comma 6 6 2 2 2 2 7 2" xfId="25999" xr:uid="{1F14D59A-64DB-4182-BDB2-A488BE545268}"/>
    <cellStyle name="Comma 6 6 2 2 2 2 8" xfId="15730" xr:uid="{6EA532A7-1855-43A9-B983-FD7C9B69294B}"/>
    <cellStyle name="Comma 6 6 2 2 2 3" xfId="451" xr:uid="{5C57A24F-1C8F-490E-9074-043700B56D91}"/>
    <cellStyle name="Comma 6 6 2 2 2 3 2" xfId="1063" xr:uid="{F005A404-808E-4F25-8FFA-3344B6A648AB}"/>
    <cellStyle name="Comma 6 6 2 2 2 3 2 2" xfId="2315" xr:uid="{6518F25B-45FC-4FED-AF05-7F42FF8C2E7F}"/>
    <cellStyle name="Comma 6 6 2 2 2 3 2 2 2" xfId="4883" xr:uid="{5DF0E700-C363-4D48-B3F5-F638646D63CC}"/>
    <cellStyle name="Comma 6 6 2 2 2 3 2 2 2 2" xfId="10009" xr:uid="{5B4DAD28-0944-4902-9410-DBB921981303}"/>
    <cellStyle name="Comma 6 6 2 2 2 3 2 2 2 2 2" xfId="25419" xr:uid="{44A0B11A-C68B-489A-A9DA-F000C176BB53}"/>
    <cellStyle name="Comma 6 6 2 2 2 3 2 2 2 3" xfId="15152" xr:uid="{98FA4A23-181E-403D-AC99-1F294257D3A0}"/>
    <cellStyle name="Comma 6 6 2 2 2 3 2 2 2 3 2" xfId="30562" xr:uid="{17EC2014-3C69-4881-A71A-D4CA94719A48}"/>
    <cellStyle name="Comma 6 6 2 2 2 3 2 2 2 4" xfId="20293" xr:uid="{E16843BA-8574-402D-9534-0B534D1F44A7}"/>
    <cellStyle name="Comma 6 6 2 2 2 3 2 2 3" xfId="7461" xr:uid="{65B9FBC8-D97E-4EC6-B1D7-08AFA545AF50}"/>
    <cellStyle name="Comma 6 6 2 2 2 3 2 2 3 2" xfId="22871" xr:uid="{2C2849A0-D1B8-4D32-A4AF-D67D6316ED6E}"/>
    <cellStyle name="Comma 6 6 2 2 2 3 2 2 4" xfId="12604" xr:uid="{B05BF242-697C-4E13-93C1-662117597977}"/>
    <cellStyle name="Comma 6 6 2 2 2 3 2 2 4 2" xfId="28014" xr:uid="{8767F29D-832E-4150-BE94-14AD2DB1CF38}"/>
    <cellStyle name="Comma 6 6 2 2 2 3 2 2 5" xfId="17745" xr:uid="{1A35C30E-5909-48D4-8994-6BCFBB41A713}"/>
    <cellStyle name="Comma 6 6 2 2 2 3 2 3" xfId="3632" xr:uid="{00610DB3-475B-4FDD-9CE1-83315EA108B0}"/>
    <cellStyle name="Comma 6 6 2 2 2 3 2 3 2" xfId="8758" xr:uid="{7D91A4C3-A329-41D8-BFC8-00BEC3903F76}"/>
    <cellStyle name="Comma 6 6 2 2 2 3 2 3 2 2" xfId="24168" xr:uid="{EAE2E55A-1CE7-42D1-84FC-E793C3FD7CAA}"/>
    <cellStyle name="Comma 6 6 2 2 2 3 2 3 3" xfId="13901" xr:uid="{2E1E0998-7045-4FB8-98D3-479BB2241559}"/>
    <cellStyle name="Comma 6 6 2 2 2 3 2 3 3 2" xfId="29311" xr:uid="{EF402C1E-C557-40E5-870A-1168AD919173}"/>
    <cellStyle name="Comma 6 6 2 2 2 3 2 3 4" xfId="19042" xr:uid="{E43EC3FA-0607-442A-8D42-C0DCEB0D048D}"/>
    <cellStyle name="Comma 6 6 2 2 2 3 2 4" xfId="6210" xr:uid="{721CE528-29CA-4B29-95B4-AB50D26F4CAB}"/>
    <cellStyle name="Comma 6 6 2 2 2 3 2 4 2" xfId="21620" xr:uid="{296ED8B6-BD97-4E5D-AA04-34CA801AD492}"/>
    <cellStyle name="Comma 6 6 2 2 2 3 2 5" xfId="11353" xr:uid="{ECA89937-2943-4C96-B3D9-A678BF2F2E4E}"/>
    <cellStyle name="Comma 6 6 2 2 2 3 2 5 2" xfId="26763" xr:uid="{35F0550F-BA10-4CDE-9FF4-EA4AD707D05B}"/>
    <cellStyle name="Comma 6 6 2 2 2 3 2 6" xfId="16494" xr:uid="{DB829820-ECD0-45DB-9C9A-BC3AC42EAD37}"/>
    <cellStyle name="Comma 6 6 2 2 2 3 3" xfId="1704" xr:uid="{4E59F6DA-5780-4521-9583-80CA69283912}"/>
    <cellStyle name="Comma 6 6 2 2 2 3 3 2" xfId="4272" xr:uid="{98632845-528B-4D5D-BCCD-F29DB92179C4}"/>
    <cellStyle name="Comma 6 6 2 2 2 3 3 2 2" xfId="9398" xr:uid="{4BFA218B-7F29-4267-9CB7-1F03C58F747B}"/>
    <cellStyle name="Comma 6 6 2 2 2 3 3 2 2 2" xfId="24808" xr:uid="{E156EBDD-E63F-467B-87D2-0FB83EF9381B}"/>
    <cellStyle name="Comma 6 6 2 2 2 3 3 2 3" xfId="14541" xr:uid="{402C0742-AF6F-4E42-8344-F782E8A2CF11}"/>
    <cellStyle name="Comma 6 6 2 2 2 3 3 2 3 2" xfId="29951" xr:uid="{8DAC4C56-3004-49F2-AD08-F50015058DA7}"/>
    <cellStyle name="Comma 6 6 2 2 2 3 3 2 4" xfId="19682" xr:uid="{BB9CAD6F-F67F-44F0-8AA6-85F4868EA7FE}"/>
    <cellStyle name="Comma 6 6 2 2 2 3 3 3" xfId="6850" xr:uid="{F17EBF3A-3940-466D-BD50-90DDF9789A2E}"/>
    <cellStyle name="Comma 6 6 2 2 2 3 3 3 2" xfId="22260" xr:uid="{63559007-5F26-4734-8F4D-62A2CAE219CF}"/>
    <cellStyle name="Comma 6 6 2 2 2 3 3 4" xfId="11993" xr:uid="{71A2FD5C-F23E-45A9-A2DE-DE8AD240B71E}"/>
    <cellStyle name="Comma 6 6 2 2 2 3 3 4 2" xfId="27403" xr:uid="{E1D76081-4281-43AB-80DB-ACDE08055D02}"/>
    <cellStyle name="Comma 6 6 2 2 2 3 3 5" xfId="17134" xr:uid="{731AF8C9-3AC4-44F0-AA8E-4B03DB724C14}"/>
    <cellStyle name="Comma 6 6 2 2 2 3 4" xfId="3021" xr:uid="{75A09C9D-D008-4A20-A120-D7FFFCEA9C5B}"/>
    <cellStyle name="Comma 6 6 2 2 2 3 4 2" xfId="8147" xr:uid="{F0516F1D-09AD-4DB8-B821-C7B1C8569B2F}"/>
    <cellStyle name="Comma 6 6 2 2 2 3 4 2 2" xfId="23557" xr:uid="{1AAB2238-8669-4856-988B-2F01B0C2B307}"/>
    <cellStyle name="Comma 6 6 2 2 2 3 4 3" xfId="13290" xr:uid="{EC8ABF64-9CF0-42A7-8446-838B08DE231F}"/>
    <cellStyle name="Comma 6 6 2 2 2 3 4 3 2" xfId="28700" xr:uid="{68550FA3-3252-4DBE-B2EF-F37AAA70B2B5}"/>
    <cellStyle name="Comma 6 6 2 2 2 3 4 4" xfId="18431" xr:uid="{13D8949B-4F3C-4CCD-9E3D-A33CBB984BC9}"/>
    <cellStyle name="Comma 6 6 2 2 2 3 5" xfId="5599" xr:uid="{26DD13C9-71C6-4CB4-B2D2-67E3E925340F}"/>
    <cellStyle name="Comma 6 6 2 2 2 3 5 2" xfId="21009" xr:uid="{714386D9-B650-4B34-AED7-B50940BA525A}"/>
    <cellStyle name="Comma 6 6 2 2 2 3 6" xfId="10742" xr:uid="{BCFD506D-9A2B-465C-AEC9-4C012385C507}"/>
    <cellStyle name="Comma 6 6 2 2 2 3 6 2" xfId="26152" xr:uid="{078DBBE2-C6F5-4320-9B88-2B6C0229C9A7}"/>
    <cellStyle name="Comma 6 6 2 2 2 3 7" xfId="15883" xr:uid="{4302D09C-4D6D-4C6E-AE7A-D380A58E32E5}"/>
    <cellStyle name="Comma 6 6 2 2 2 4" xfId="768" xr:uid="{60E7A825-8A31-48F8-9AD3-B755BB520035}"/>
    <cellStyle name="Comma 6 6 2 2 2 4 2" xfId="2020" xr:uid="{54153DFF-C34B-4835-90EC-E40B06FC28F3}"/>
    <cellStyle name="Comma 6 6 2 2 2 4 2 2" xfId="4588" xr:uid="{5BC35665-A015-4C64-AD2C-B5F4810FA999}"/>
    <cellStyle name="Comma 6 6 2 2 2 4 2 2 2" xfId="9714" xr:uid="{C648D525-5499-423E-B032-372F9BEDE1EC}"/>
    <cellStyle name="Comma 6 6 2 2 2 4 2 2 2 2" xfId="25124" xr:uid="{816C9156-93A7-4EB3-83D4-6821D9627376}"/>
    <cellStyle name="Comma 6 6 2 2 2 4 2 2 3" xfId="14857" xr:uid="{B7F46607-E67C-4736-85D7-B12C12C6B5FB}"/>
    <cellStyle name="Comma 6 6 2 2 2 4 2 2 3 2" xfId="30267" xr:uid="{94480AB2-5A9A-469D-B217-DA82E030663B}"/>
    <cellStyle name="Comma 6 6 2 2 2 4 2 2 4" xfId="19998" xr:uid="{66E7189E-46F4-4BC5-818C-70BC8DC3D982}"/>
    <cellStyle name="Comma 6 6 2 2 2 4 2 3" xfId="7166" xr:uid="{C37A6287-3BC4-4986-9D65-8E49387E3D08}"/>
    <cellStyle name="Comma 6 6 2 2 2 4 2 3 2" xfId="22576" xr:uid="{FF0CAD40-6470-433A-93D8-9744DC08EF57}"/>
    <cellStyle name="Comma 6 6 2 2 2 4 2 4" xfId="12309" xr:uid="{0C310CAE-618B-4382-8E8D-A6541072D19D}"/>
    <cellStyle name="Comma 6 6 2 2 2 4 2 4 2" xfId="27719" xr:uid="{259CD19D-E0B9-4B51-8175-0EB36D816AC4}"/>
    <cellStyle name="Comma 6 6 2 2 2 4 2 5" xfId="17450" xr:uid="{CD8B9ADC-040D-4714-8011-5743D96BE3BC}"/>
    <cellStyle name="Comma 6 6 2 2 2 4 3" xfId="3337" xr:uid="{18E2DE45-A17D-4360-9E60-67EE61D63287}"/>
    <cellStyle name="Comma 6 6 2 2 2 4 3 2" xfId="8463" xr:uid="{EB44F0B6-2A61-44BD-9530-C312F59A833E}"/>
    <cellStyle name="Comma 6 6 2 2 2 4 3 2 2" xfId="23873" xr:uid="{9BB39C77-CDD5-4DF7-AC2C-DF578C47B611}"/>
    <cellStyle name="Comma 6 6 2 2 2 4 3 3" xfId="13606" xr:uid="{A20DE905-06B5-49FE-87ED-9098A7116C91}"/>
    <cellStyle name="Comma 6 6 2 2 2 4 3 3 2" xfId="29016" xr:uid="{16578FD3-209E-4D13-840B-340FFC079743}"/>
    <cellStyle name="Comma 6 6 2 2 2 4 3 4" xfId="18747" xr:uid="{4BFA3F81-A5DF-48D8-A8F0-EC06D703C226}"/>
    <cellStyle name="Comma 6 6 2 2 2 4 4" xfId="5915" xr:uid="{C1FB0EA5-E1AB-4E79-B78D-2E8A60BF2485}"/>
    <cellStyle name="Comma 6 6 2 2 2 4 4 2" xfId="21325" xr:uid="{1EF3C689-B4D1-4C5F-9ABA-6CA2FA4A3449}"/>
    <cellStyle name="Comma 6 6 2 2 2 4 5" xfId="11058" xr:uid="{D1E46D5E-2695-4046-A7B6-4E3D1783582A}"/>
    <cellStyle name="Comma 6 6 2 2 2 4 5 2" xfId="26468" xr:uid="{86FE91E9-521A-47AE-979B-111657E0544F}"/>
    <cellStyle name="Comma 6 6 2 2 2 4 6" xfId="16199" xr:uid="{C4EC0B3A-DDC3-40F7-BA05-6FC7A2C16A1C}"/>
    <cellStyle name="Comma 6 6 2 2 2 5" xfId="1409" xr:uid="{C004CDC2-6DAE-4FA7-B9AC-F0E1DAD092F3}"/>
    <cellStyle name="Comma 6 6 2 2 2 5 2" xfId="3977" xr:uid="{5D5FD5A8-44A9-40F0-B3DF-CAC18CFED97E}"/>
    <cellStyle name="Comma 6 6 2 2 2 5 2 2" xfId="9103" xr:uid="{94866B36-8C68-4C2E-89CD-52AC6649EBD5}"/>
    <cellStyle name="Comma 6 6 2 2 2 5 2 2 2" xfId="24513" xr:uid="{A6DF9FA9-44FB-4B88-BD11-2832758209F6}"/>
    <cellStyle name="Comma 6 6 2 2 2 5 2 3" xfId="14246" xr:uid="{4FCA5E96-1E17-43A8-B729-35BB3302FDED}"/>
    <cellStyle name="Comma 6 6 2 2 2 5 2 3 2" xfId="29656" xr:uid="{E5DCB565-E400-40A5-B43A-20708169F350}"/>
    <cellStyle name="Comma 6 6 2 2 2 5 2 4" xfId="19387" xr:uid="{6628FC41-2B3B-40C4-A7ED-892CB64A624D}"/>
    <cellStyle name="Comma 6 6 2 2 2 5 3" xfId="6555" xr:uid="{923C2E58-B650-4BF6-8D88-8D5699713603}"/>
    <cellStyle name="Comma 6 6 2 2 2 5 3 2" xfId="21965" xr:uid="{5FCB8BF9-3314-421C-BE19-15F09608242D}"/>
    <cellStyle name="Comma 6 6 2 2 2 5 4" xfId="11698" xr:uid="{8F93CEC7-1FB4-4E92-904A-6DEFAE811118}"/>
    <cellStyle name="Comma 6 6 2 2 2 5 4 2" xfId="27108" xr:uid="{468252D4-339F-40C9-8B03-82C8552F8048}"/>
    <cellStyle name="Comma 6 6 2 2 2 5 5" xfId="16839" xr:uid="{FBCA92E7-5BBF-4F7E-992D-D6AB73634405}"/>
    <cellStyle name="Comma 6 6 2 2 2 6" xfId="2726" xr:uid="{160CA70D-A60A-4ADC-9A27-BFEF72FF3FF7}"/>
    <cellStyle name="Comma 6 6 2 2 2 6 2" xfId="7852" xr:uid="{BD3389E0-BF80-4C62-B2FD-872DF3E819A1}"/>
    <cellStyle name="Comma 6 6 2 2 2 6 2 2" xfId="23262" xr:uid="{5C4025B1-4B35-44E0-B8C1-98BC4AB8B92F}"/>
    <cellStyle name="Comma 6 6 2 2 2 6 3" xfId="12995" xr:uid="{B3B94796-4840-4360-87B5-D95928C2B717}"/>
    <cellStyle name="Comma 6 6 2 2 2 6 3 2" xfId="28405" xr:uid="{33E77D5E-9782-498A-87A9-4A64D8A0F58E}"/>
    <cellStyle name="Comma 6 6 2 2 2 6 4" xfId="18136" xr:uid="{F3DB1888-8493-4E7D-B966-3890A3F5DF3C}"/>
    <cellStyle name="Comma 6 6 2 2 2 7" xfId="5304" xr:uid="{AE341406-AF9E-47BD-88B9-013899CC1504}"/>
    <cellStyle name="Comma 6 6 2 2 2 7 2" xfId="20714" xr:uid="{B93492D2-6CB5-4AA4-BC70-3C748AA84836}"/>
    <cellStyle name="Comma 6 6 2 2 2 8" xfId="10447" xr:uid="{4B3E8E5D-4542-47B5-A9C6-F4D117195661}"/>
    <cellStyle name="Comma 6 6 2 2 2 8 2" xfId="25857" xr:uid="{723B7E2B-FD0D-4929-B2F3-BD1FD1450014}"/>
    <cellStyle name="Comma 6 6 2 2 2 9" xfId="15588" xr:uid="{524F7E4B-7445-42E5-A72E-237960F1F89E}"/>
    <cellStyle name="Comma 6 6 2 2 3" xfId="225" xr:uid="{19608B55-E964-4E78-AD64-8C642DB75A89}"/>
    <cellStyle name="Comma 6 6 2 2 3 2" xfId="521" xr:uid="{E09B5ABB-B31B-4A58-B7A7-9795C07C3C75}"/>
    <cellStyle name="Comma 6 6 2 2 3 2 2" xfId="1133" xr:uid="{60FB33FC-A492-4B1F-A27A-1BEF5BC26313}"/>
    <cellStyle name="Comma 6 6 2 2 3 2 2 2" xfId="2385" xr:uid="{70EBF44E-49BC-4177-918E-DF7BA91FD9F5}"/>
    <cellStyle name="Comma 6 6 2 2 3 2 2 2 2" xfId="4953" xr:uid="{8536D3C9-86D8-4253-B126-74A3B9DFCEB9}"/>
    <cellStyle name="Comma 6 6 2 2 3 2 2 2 2 2" xfId="10079" xr:uid="{457D6904-6CB4-43BD-B1F6-55E0311D5FE5}"/>
    <cellStyle name="Comma 6 6 2 2 3 2 2 2 2 2 2" xfId="25489" xr:uid="{34CA95B4-F1F1-4E4F-89B0-C69DBB3BB328}"/>
    <cellStyle name="Comma 6 6 2 2 3 2 2 2 2 3" xfId="15222" xr:uid="{F870E9F8-94AA-410C-83CA-53FCC7EF82DE}"/>
    <cellStyle name="Comma 6 6 2 2 3 2 2 2 2 3 2" xfId="30632" xr:uid="{F70DD867-3824-4498-9C52-B7A20584C701}"/>
    <cellStyle name="Comma 6 6 2 2 3 2 2 2 2 4" xfId="20363" xr:uid="{4F3E542E-7DBE-4C9A-8CD2-66F09634AEEE}"/>
    <cellStyle name="Comma 6 6 2 2 3 2 2 2 3" xfId="7531" xr:uid="{C0D5DD30-3600-4D0A-9712-4FACF39FB47B}"/>
    <cellStyle name="Comma 6 6 2 2 3 2 2 2 3 2" xfId="22941" xr:uid="{763A6150-7994-4EA1-B46E-72677C915ACB}"/>
    <cellStyle name="Comma 6 6 2 2 3 2 2 2 4" xfId="12674" xr:uid="{AD230ED2-0254-45F0-B151-5210D85DF929}"/>
    <cellStyle name="Comma 6 6 2 2 3 2 2 2 4 2" xfId="28084" xr:uid="{2BA6E9DC-3647-4737-923D-ACBFCFBFF654}"/>
    <cellStyle name="Comma 6 6 2 2 3 2 2 2 5" xfId="17815" xr:uid="{434BAFEC-22F9-47DC-B5F3-4356C61ADFBD}"/>
    <cellStyle name="Comma 6 6 2 2 3 2 2 3" xfId="3702" xr:uid="{21F50C8A-CC30-4826-80C1-B51D8F2DF6F0}"/>
    <cellStyle name="Comma 6 6 2 2 3 2 2 3 2" xfId="8828" xr:uid="{7434A086-30E6-42AC-9F1C-C094AAD62D89}"/>
    <cellStyle name="Comma 6 6 2 2 3 2 2 3 2 2" xfId="24238" xr:uid="{FA04C140-5FE7-45A2-8487-C8BA28418787}"/>
    <cellStyle name="Comma 6 6 2 2 3 2 2 3 3" xfId="13971" xr:uid="{751D6194-3F42-4F15-B511-58A0D7E6C35D}"/>
    <cellStyle name="Comma 6 6 2 2 3 2 2 3 3 2" xfId="29381" xr:uid="{7D3C8E9C-AF34-432C-ACAB-C6989A59C345}"/>
    <cellStyle name="Comma 6 6 2 2 3 2 2 3 4" xfId="19112" xr:uid="{9002ADA9-8314-474A-B0FE-78F696CC1E29}"/>
    <cellStyle name="Comma 6 6 2 2 3 2 2 4" xfId="6280" xr:uid="{745A02A4-66F9-4A48-81D5-212768254C4B}"/>
    <cellStyle name="Comma 6 6 2 2 3 2 2 4 2" xfId="21690" xr:uid="{0BD022E8-0248-409A-BEF6-B7A2DADC641C}"/>
    <cellStyle name="Comma 6 6 2 2 3 2 2 5" xfId="11423" xr:uid="{0A981EB7-2871-44FC-8981-F60B5ABD8F1F}"/>
    <cellStyle name="Comma 6 6 2 2 3 2 2 5 2" xfId="26833" xr:uid="{7C5167B2-DAAF-44B2-9F86-3958F0FE6F22}"/>
    <cellStyle name="Comma 6 6 2 2 3 2 2 6" xfId="16564" xr:uid="{C06C39A4-C0BF-4EB2-948D-0B5F38ADC3D9}"/>
    <cellStyle name="Comma 6 6 2 2 3 2 3" xfId="1774" xr:uid="{CE4371B0-7248-456A-9D79-1EA157ADB31B}"/>
    <cellStyle name="Comma 6 6 2 2 3 2 3 2" xfId="4342" xr:uid="{36841DD1-98A2-4B89-B542-651B3C72EB34}"/>
    <cellStyle name="Comma 6 6 2 2 3 2 3 2 2" xfId="9468" xr:uid="{C8B8BA78-30A6-4775-9134-1CEBFB9CA5C1}"/>
    <cellStyle name="Comma 6 6 2 2 3 2 3 2 2 2" xfId="24878" xr:uid="{C759FA22-7636-4334-A21A-ACBD65283F5B}"/>
    <cellStyle name="Comma 6 6 2 2 3 2 3 2 3" xfId="14611" xr:uid="{36D8780B-B2E4-4A5A-8E2C-BB095CF0CA44}"/>
    <cellStyle name="Comma 6 6 2 2 3 2 3 2 3 2" xfId="30021" xr:uid="{48CBCF1D-747E-46D4-8948-1831EDCD9300}"/>
    <cellStyle name="Comma 6 6 2 2 3 2 3 2 4" xfId="19752" xr:uid="{2AE3D7FE-7BED-4982-B464-551CBA783B0F}"/>
    <cellStyle name="Comma 6 6 2 2 3 2 3 3" xfId="6920" xr:uid="{09F71239-2A34-42EB-8544-5C3413506722}"/>
    <cellStyle name="Comma 6 6 2 2 3 2 3 3 2" xfId="22330" xr:uid="{66ABC793-1530-4B7A-85F5-7C381358F983}"/>
    <cellStyle name="Comma 6 6 2 2 3 2 3 4" xfId="12063" xr:uid="{6A9E46C4-600F-4C20-A568-9DBB44B17681}"/>
    <cellStyle name="Comma 6 6 2 2 3 2 3 4 2" xfId="27473" xr:uid="{3A589AF7-8BFE-41B1-967E-F173680391A6}"/>
    <cellStyle name="Comma 6 6 2 2 3 2 3 5" xfId="17204" xr:uid="{DB9EF341-7A41-468D-A923-D06AA61F4FB3}"/>
    <cellStyle name="Comma 6 6 2 2 3 2 4" xfId="3091" xr:uid="{98225C6B-CA81-49F3-9320-2275B98F25AB}"/>
    <cellStyle name="Comma 6 6 2 2 3 2 4 2" xfId="8217" xr:uid="{D646CE04-84E8-4997-A655-0936CB0C287A}"/>
    <cellStyle name="Comma 6 6 2 2 3 2 4 2 2" xfId="23627" xr:uid="{6EACD8FD-528D-4F9E-857D-4D6B4847DDBA}"/>
    <cellStyle name="Comma 6 6 2 2 3 2 4 3" xfId="13360" xr:uid="{C840787F-A8B0-41B0-B721-24F4362852EB}"/>
    <cellStyle name="Comma 6 6 2 2 3 2 4 3 2" xfId="28770" xr:uid="{C24601F1-BC3D-4DE9-B26B-BDFBD2D35B64}"/>
    <cellStyle name="Comma 6 6 2 2 3 2 4 4" xfId="18501" xr:uid="{4296F5E2-B0BB-4455-B03C-6BEC047176C8}"/>
    <cellStyle name="Comma 6 6 2 2 3 2 5" xfId="5669" xr:uid="{E83E9392-9757-4185-9D64-21C0889EB1E3}"/>
    <cellStyle name="Comma 6 6 2 2 3 2 5 2" xfId="21079" xr:uid="{FF7D2512-6B42-48A5-9FFE-FDAF9AFB7D7D}"/>
    <cellStyle name="Comma 6 6 2 2 3 2 6" xfId="10812" xr:uid="{CB961C2A-2738-4FE2-A318-50D367D1E5CA}"/>
    <cellStyle name="Comma 6 6 2 2 3 2 6 2" xfId="26222" xr:uid="{3728062D-D798-4C8E-A5A8-B2CB82D87F97}"/>
    <cellStyle name="Comma 6 6 2 2 3 2 7" xfId="15953" xr:uid="{586EAAAC-D229-483A-82F0-88CF0A37E075}"/>
    <cellStyle name="Comma 6 6 2 2 3 3" xfId="838" xr:uid="{FD337FB1-EA3A-4D4F-99A2-72225B50C36B}"/>
    <cellStyle name="Comma 6 6 2 2 3 3 2" xfId="2090" xr:uid="{C1ADC11A-5AC8-4A84-8076-01958F7718E3}"/>
    <cellStyle name="Comma 6 6 2 2 3 3 2 2" xfId="4658" xr:uid="{2C39E27A-49D2-4391-9C41-81EF302704B8}"/>
    <cellStyle name="Comma 6 6 2 2 3 3 2 2 2" xfId="9784" xr:uid="{3A224987-AC02-4B71-923A-B288CB13B50F}"/>
    <cellStyle name="Comma 6 6 2 2 3 3 2 2 2 2" xfId="25194" xr:uid="{C5BACB62-E5F3-4400-9206-778592D8CAC8}"/>
    <cellStyle name="Comma 6 6 2 2 3 3 2 2 3" xfId="14927" xr:uid="{76F9292D-5386-4A0E-845D-9CAC2AB1E7F6}"/>
    <cellStyle name="Comma 6 6 2 2 3 3 2 2 3 2" xfId="30337" xr:uid="{E2BF7861-7CCB-435B-9072-F6AA77C116FC}"/>
    <cellStyle name="Comma 6 6 2 2 3 3 2 2 4" xfId="20068" xr:uid="{34FAFEAD-8E54-4B14-8951-FFEBCE702548}"/>
    <cellStyle name="Comma 6 6 2 2 3 3 2 3" xfId="7236" xr:uid="{3293F428-B698-4E82-85D4-A22EBE227293}"/>
    <cellStyle name="Comma 6 6 2 2 3 3 2 3 2" xfId="22646" xr:uid="{A584B25A-3C7F-40E8-9FCD-F4A45A5D4EBA}"/>
    <cellStyle name="Comma 6 6 2 2 3 3 2 4" xfId="12379" xr:uid="{266577D7-B231-4F63-A299-9C9719022ECA}"/>
    <cellStyle name="Comma 6 6 2 2 3 3 2 4 2" xfId="27789" xr:uid="{502FDCF0-A219-45B9-A974-72D16240F108}"/>
    <cellStyle name="Comma 6 6 2 2 3 3 2 5" xfId="17520" xr:uid="{D4B68AC6-BA69-4ABD-9B01-9A48AB23FB17}"/>
    <cellStyle name="Comma 6 6 2 2 3 3 3" xfId="3407" xr:uid="{A6E7DAFA-5DB5-4C24-B680-BAF21788E1F1}"/>
    <cellStyle name="Comma 6 6 2 2 3 3 3 2" xfId="8533" xr:uid="{4836EFED-5AFA-46A1-B797-553F9F0425CA}"/>
    <cellStyle name="Comma 6 6 2 2 3 3 3 2 2" xfId="23943" xr:uid="{D8959415-BEB6-49B3-A8EB-3A945E64169F}"/>
    <cellStyle name="Comma 6 6 2 2 3 3 3 3" xfId="13676" xr:uid="{126DA9AA-F778-469F-B198-90A35D80215E}"/>
    <cellStyle name="Comma 6 6 2 2 3 3 3 3 2" xfId="29086" xr:uid="{7EE5CAD9-1B6C-48E3-A580-41301E2CAC58}"/>
    <cellStyle name="Comma 6 6 2 2 3 3 3 4" xfId="18817" xr:uid="{9CF28ED1-7ED9-4DCE-AE39-130B7004CA63}"/>
    <cellStyle name="Comma 6 6 2 2 3 3 4" xfId="5985" xr:uid="{9775458D-A007-4A9F-80C9-B53D32F3147E}"/>
    <cellStyle name="Comma 6 6 2 2 3 3 4 2" xfId="21395" xr:uid="{F9E7BA25-925B-4733-B2CC-C6618F7C0E08}"/>
    <cellStyle name="Comma 6 6 2 2 3 3 5" xfId="11128" xr:uid="{A06CC164-B48C-4979-9A03-14A08B6517E0}"/>
    <cellStyle name="Comma 6 6 2 2 3 3 5 2" xfId="26538" xr:uid="{44768358-2FD1-497B-8129-8D207D04915A}"/>
    <cellStyle name="Comma 6 6 2 2 3 3 6" xfId="16269" xr:uid="{CBBB0A9B-0607-44A0-BFE1-18D086A709B7}"/>
    <cellStyle name="Comma 6 6 2 2 3 4" xfId="1479" xr:uid="{AF5828F3-F40E-4452-8837-654411F35518}"/>
    <cellStyle name="Comma 6 6 2 2 3 4 2" xfId="4047" xr:uid="{7FAED18A-8E7C-4C28-84F0-F9A2BA592E13}"/>
    <cellStyle name="Comma 6 6 2 2 3 4 2 2" xfId="9173" xr:uid="{7009B771-44CD-4119-9133-090940C28ADC}"/>
    <cellStyle name="Comma 6 6 2 2 3 4 2 2 2" xfId="24583" xr:uid="{C2EE4D95-F546-40C9-8103-4FBC302F8F37}"/>
    <cellStyle name="Comma 6 6 2 2 3 4 2 3" xfId="14316" xr:uid="{F221D92D-DCF3-4A1A-B10C-62B327F467CC}"/>
    <cellStyle name="Comma 6 6 2 2 3 4 2 3 2" xfId="29726" xr:uid="{399F8F86-2C78-4231-BC43-20C9B42D4058}"/>
    <cellStyle name="Comma 6 6 2 2 3 4 2 4" xfId="19457" xr:uid="{86A63B96-B980-472E-8B9B-4320198E27E3}"/>
    <cellStyle name="Comma 6 6 2 2 3 4 3" xfId="6625" xr:uid="{84D6BD41-A988-40C9-8756-72F17884950F}"/>
    <cellStyle name="Comma 6 6 2 2 3 4 3 2" xfId="22035" xr:uid="{8E85396B-A460-4B2D-942C-F196BB306CA0}"/>
    <cellStyle name="Comma 6 6 2 2 3 4 4" xfId="11768" xr:uid="{3817D0B5-230F-46DA-97CC-D05D22F65400}"/>
    <cellStyle name="Comma 6 6 2 2 3 4 4 2" xfId="27178" xr:uid="{013BA6C3-91A1-4D91-B915-57B89098D57C}"/>
    <cellStyle name="Comma 6 6 2 2 3 4 5" xfId="16909" xr:uid="{EF28C74F-181F-4B2A-AAD3-D452C949A5E7}"/>
    <cellStyle name="Comma 6 6 2 2 3 5" xfId="2796" xr:uid="{68EEE90B-8C9C-41C9-AE75-70011FCE66FE}"/>
    <cellStyle name="Comma 6 6 2 2 3 5 2" xfId="7922" xr:uid="{4C3FC230-BEA2-4D30-9DAE-316585A15EFA}"/>
    <cellStyle name="Comma 6 6 2 2 3 5 2 2" xfId="23332" xr:uid="{6159DAD2-8E29-4641-BAB1-3CDCCB6D773B}"/>
    <cellStyle name="Comma 6 6 2 2 3 5 3" xfId="13065" xr:uid="{057D986A-C769-405C-B40A-E7E5F2C92572}"/>
    <cellStyle name="Comma 6 6 2 2 3 5 3 2" xfId="28475" xr:uid="{893B27D1-EF88-4D60-88AD-6668BBFFBA37}"/>
    <cellStyle name="Comma 6 6 2 2 3 5 4" xfId="18206" xr:uid="{2F8D1239-EE16-40E3-8603-97D8AB960CE0}"/>
    <cellStyle name="Comma 6 6 2 2 3 6" xfId="5374" xr:uid="{F7DEB429-693C-484E-903C-C16222BF79AB}"/>
    <cellStyle name="Comma 6 6 2 2 3 6 2" xfId="20784" xr:uid="{91CBDC4E-4464-4CE1-A751-5FDB21DBC9A3}"/>
    <cellStyle name="Comma 6 6 2 2 3 7" xfId="10517" xr:uid="{3165E6B7-57A7-4190-B852-340A2A042DFA}"/>
    <cellStyle name="Comma 6 6 2 2 3 7 2" xfId="25927" xr:uid="{50E5A8C5-5207-4C55-8D7C-25218A6F5B14}"/>
    <cellStyle name="Comma 6 6 2 2 3 8" xfId="15658" xr:uid="{5AD5B3B2-4D07-4581-A8CC-33195FD5B580}"/>
    <cellStyle name="Comma 6 6 2 2 4" xfId="379" xr:uid="{84C37C70-B718-4F1D-B14A-7EF43C730507}"/>
    <cellStyle name="Comma 6 6 2 2 4 2" xfId="991" xr:uid="{EEF6EF0D-AD2C-4565-B87F-071AAC1F159B}"/>
    <cellStyle name="Comma 6 6 2 2 4 2 2" xfId="2243" xr:uid="{96021F01-E0D0-46EB-8116-3219E2C83E1E}"/>
    <cellStyle name="Comma 6 6 2 2 4 2 2 2" xfId="4811" xr:uid="{28707D32-D884-4DAA-91DF-497E43018ADE}"/>
    <cellStyle name="Comma 6 6 2 2 4 2 2 2 2" xfId="9937" xr:uid="{6D132E29-9DCA-4D24-9B8C-EF5513610159}"/>
    <cellStyle name="Comma 6 6 2 2 4 2 2 2 2 2" xfId="25347" xr:uid="{B6241C6E-BDC2-4423-8DA0-41FD0EEBB88D}"/>
    <cellStyle name="Comma 6 6 2 2 4 2 2 2 3" xfId="15080" xr:uid="{627346C4-15C9-486F-A434-182CF69CB4FD}"/>
    <cellStyle name="Comma 6 6 2 2 4 2 2 2 3 2" xfId="30490" xr:uid="{52339401-C04A-4A49-BFAB-546A7A202A5C}"/>
    <cellStyle name="Comma 6 6 2 2 4 2 2 2 4" xfId="20221" xr:uid="{A651398B-16DC-4B96-8A1D-3E673D660E39}"/>
    <cellStyle name="Comma 6 6 2 2 4 2 2 3" xfId="7389" xr:uid="{73B70AF8-B0A0-47BE-9E39-E30BF712DBD4}"/>
    <cellStyle name="Comma 6 6 2 2 4 2 2 3 2" xfId="22799" xr:uid="{4FE1EAC4-8351-4715-B94A-5B72C7B0CC7F}"/>
    <cellStyle name="Comma 6 6 2 2 4 2 2 4" xfId="12532" xr:uid="{5B79CAA8-EB61-48B5-89B0-55B1EE14004F}"/>
    <cellStyle name="Comma 6 6 2 2 4 2 2 4 2" xfId="27942" xr:uid="{FE2587AE-CE28-4E19-AE8B-BB59EAD5D2B5}"/>
    <cellStyle name="Comma 6 6 2 2 4 2 2 5" xfId="17673" xr:uid="{7E2F04F6-8E66-4F4E-B8B8-E169712F38E8}"/>
    <cellStyle name="Comma 6 6 2 2 4 2 3" xfId="3560" xr:uid="{31C3F278-27F3-47BB-A837-55BB4C2B3469}"/>
    <cellStyle name="Comma 6 6 2 2 4 2 3 2" xfId="8686" xr:uid="{DF9FEA44-EF73-4F15-9525-929A5F8B8710}"/>
    <cellStyle name="Comma 6 6 2 2 4 2 3 2 2" xfId="24096" xr:uid="{07E54D88-B445-4547-B615-80C0A2D3BC64}"/>
    <cellStyle name="Comma 6 6 2 2 4 2 3 3" xfId="13829" xr:uid="{407B18E5-8B1C-4E59-ABBB-A0EFC49A90C5}"/>
    <cellStyle name="Comma 6 6 2 2 4 2 3 3 2" xfId="29239" xr:uid="{C981C052-45AD-47BA-96DC-3179B9710009}"/>
    <cellStyle name="Comma 6 6 2 2 4 2 3 4" xfId="18970" xr:uid="{E001DE2B-1EFD-42E2-8E16-D47E1E2E5D13}"/>
    <cellStyle name="Comma 6 6 2 2 4 2 4" xfId="6138" xr:uid="{B7468F14-DEF6-43DA-B885-9285620F4FD4}"/>
    <cellStyle name="Comma 6 6 2 2 4 2 4 2" xfId="21548" xr:uid="{4BBC7635-3367-4790-A40B-6E8DF8AFE7F7}"/>
    <cellStyle name="Comma 6 6 2 2 4 2 5" xfId="11281" xr:uid="{FBEE18FC-C1DE-4A33-8227-83BF872B12B4}"/>
    <cellStyle name="Comma 6 6 2 2 4 2 5 2" xfId="26691" xr:uid="{8F1E34D7-4AD7-4F69-B7BB-866C4A3AEDE3}"/>
    <cellStyle name="Comma 6 6 2 2 4 2 6" xfId="16422" xr:uid="{476BE549-E606-4312-89A5-D777DC999742}"/>
    <cellStyle name="Comma 6 6 2 2 4 3" xfId="1632" xr:uid="{64E29E8E-DEF1-4B2E-AF0C-620735EE71FA}"/>
    <cellStyle name="Comma 6 6 2 2 4 3 2" xfId="4200" xr:uid="{A0E73AD7-EA6C-42DB-8559-DD16331EC0EB}"/>
    <cellStyle name="Comma 6 6 2 2 4 3 2 2" xfId="9326" xr:uid="{2D1300E3-F951-41F3-8295-15A4A4589210}"/>
    <cellStyle name="Comma 6 6 2 2 4 3 2 2 2" xfId="24736" xr:uid="{2170E3DB-EB6C-4234-88CF-EDCDEFA17BF2}"/>
    <cellStyle name="Comma 6 6 2 2 4 3 2 3" xfId="14469" xr:uid="{E4D1A1A9-5DFA-4D15-B9CA-5011C6A16C58}"/>
    <cellStyle name="Comma 6 6 2 2 4 3 2 3 2" xfId="29879" xr:uid="{80C90FD7-3BE6-4265-B5C1-B8CA3CC9A083}"/>
    <cellStyle name="Comma 6 6 2 2 4 3 2 4" xfId="19610" xr:uid="{B6C9D88D-F1E9-43B3-95D9-03E50702005E}"/>
    <cellStyle name="Comma 6 6 2 2 4 3 3" xfId="6778" xr:uid="{505B3A88-8DC1-4DA0-87BF-8DC8ABFCB633}"/>
    <cellStyle name="Comma 6 6 2 2 4 3 3 2" xfId="22188" xr:uid="{B079D7B9-BF11-4E8D-ACF2-BE7570A97D49}"/>
    <cellStyle name="Comma 6 6 2 2 4 3 4" xfId="11921" xr:uid="{A0883287-DCB4-4B81-A757-CF0696E916FA}"/>
    <cellStyle name="Comma 6 6 2 2 4 3 4 2" xfId="27331" xr:uid="{218377A4-3FAC-4AA9-AB65-ECB31C299502}"/>
    <cellStyle name="Comma 6 6 2 2 4 3 5" xfId="17062" xr:uid="{3EE8A1D9-CF46-45CA-A1FC-00DF40778CA6}"/>
    <cellStyle name="Comma 6 6 2 2 4 4" xfId="2949" xr:uid="{B84B2FAE-888E-4C02-8AE1-23A85C4DB0A9}"/>
    <cellStyle name="Comma 6 6 2 2 4 4 2" xfId="8075" xr:uid="{82881D6D-9212-4485-816D-A9F328AC70AB}"/>
    <cellStyle name="Comma 6 6 2 2 4 4 2 2" xfId="23485" xr:uid="{2C585DE0-BF19-4779-8632-514E0D9CF967}"/>
    <cellStyle name="Comma 6 6 2 2 4 4 3" xfId="13218" xr:uid="{7563DE7C-6FFA-41F0-9025-D1202BA69B71}"/>
    <cellStyle name="Comma 6 6 2 2 4 4 3 2" xfId="28628" xr:uid="{51844335-241D-4CA6-A4AB-4FC4CC66BF42}"/>
    <cellStyle name="Comma 6 6 2 2 4 4 4" xfId="18359" xr:uid="{1DC2B06F-7D96-4B33-AF63-5CC8822F85F8}"/>
    <cellStyle name="Comma 6 6 2 2 4 5" xfId="5527" xr:uid="{7BB5A417-68B5-427D-BE22-DD8C7477F4E9}"/>
    <cellStyle name="Comma 6 6 2 2 4 5 2" xfId="20937" xr:uid="{EA653FB7-8E64-40F2-B329-23B0665E5F47}"/>
    <cellStyle name="Comma 6 6 2 2 4 6" xfId="10670" xr:uid="{5CE05D90-28E2-42A8-8904-00CA3DEAC76C}"/>
    <cellStyle name="Comma 6 6 2 2 4 6 2" xfId="26080" xr:uid="{593B0599-854B-4790-ADB2-E9F5EC8F2642}"/>
    <cellStyle name="Comma 6 6 2 2 4 7" xfId="15811" xr:uid="{D8355984-C820-44B7-BDF2-6D08BD63C3D8}"/>
    <cellStyle name="Comma 6 6 2 2 5" xfId="696" xr:uid="{45DE2233-07C1-45D4-A40D-EB5BC6E26909}"/>
    <cellStyle name="Comma 6 6 2 2 5 2" xfId="1948" xr:uid="{9E6ADDC5-918A-46CA-89EE-A1AC49CE6FCF}"/>
    <cellStyle name="Comma 6 6 2 2 5 2 2" xfId="4516" xr:uid="{F4491416-73AE-4B60-B393-D40F198CFCE5}"/>
    <cellStyle name="Comma 6 6 2 2 5 2 2 2" xfId="9642" xr:uid="{8E511A5A-C383-4940-ABDE-012579AE9466}"/>
    <cellStyle name="Comma 6 6 2 2 5 2 2 2 2" xfId="25052" xr:uid="{48560FA2-8F9D-4FB6-9239-CA60055968E4}"/>
    <cellStyle name="Comma 6 6 2 2 5 2 2 3" xfId="14785" xr:uid="{5465398B-E943-42BB-AC9D-16F014F7453A}"/>
    <cellStyle name="Comma 6 6 2 2 5 2 2 3 2" xfId="30195" xr:uid="{AC0809A8-369F-46F3-B2B5-EC335B9CF5EC}"/>
    <cellStyle name="Comma 6 6 2 2 5 2 2 4" xfId="19926" xr:uid="{D1CCB0DB-2671-4AF5-AD93-9F88F35CE97A}"/>
    <cellStyle name="Comma 6 6 2 2 5 2 3" xfId="7094" xr:uid="{D558CE9F-F09C-49F3-90D5-13205AB977FF}"/>
    <cellStyle name="Comma 6 6 2 2 5 2 3 2" xfId="22504" xr:uid="{443AE791-EFB5-48C9-8A4D-B9B9DA34172C}"/>
    <cellStyle name="Comma 6 6 2 2 5 2 4" xfId="12237" xr:uid="{73806C05-F8BF-43EC-BF68-E7D51CF62A5C}"/>
    <cellStyle name="Comma 6 6 2 2 5 2 4 2" xfId="27647" xr:uid="{010F9D48-2C3E-4B9F-8F9E-06713055F53B}"/>
    <cellStyle name="Comma 6 6 2 2 5 2 5" xfId="17378" xr:uid="{BD7FBBEC-88B5-4192-8F06-5942F458CECC}"/>
    <cellStyle name="Comma 6 6 2 2 5 3" xfId="3265" xr:uid="{9EF6F49F-C175-4A56-A067-9524A4111D2A}"/>
    <cellStyle name="Comma 6 6 2 2 5 3 2" xfId="8391" xr:uid="{BBF94503-5023-4CD9-9E42-1D10DDC377C7}"/>
    <cellStyle name="Comma 6 6 2 2 5 3 2 2" xfId="23801" xr:uid="{3DC34A49-0CD5-424A-8DB5-B948E494BB2D}"/>
    <cellStyle name="Comma 6 6 2 2 5 3 3" xfId="13534" xr:uid="{E5E95320-AF33-4181-A483-A11C923EE820}"/>
    <cellStyle name="Comma 6 6 2 2 5 3 3 2" xfId="28944" xr:uid="{CAC626B4-FF16-4CE4-930F-E94C6254C4FE}"/>
    <cellStyle name="Comma 6 6 2 2 5 3 4" xfId="18675" xr:uid="{19B4A807-9456-4ACE-9377-EB302662FC32}"/>
    <cellStyle name="Comma 6 6 2 2 5 4" xfId="5843" xr:uid="{EBAD1C4C-7314-41A1-8767-4612D34DA0D3}"/>
    <cellStyle name="Comma 6 6 2 2 5 4 2" xfId="21253" xr:uid="{2CE7F3FB-B28B-4256-A777-750631140383}"/>
    <cellStyle name="Comma 6 6 2 2 5 5" xfId="10986" xr:uid="{A91CB2A5-92C6-488A-ABE7-3CC7A783575A}"/>
    <cellStyle name="Comma 6 6 2 2 5 5 2" xfId="26396" xr:uid="{488A03E9-B578-4A78-9A02-83555E72647A}"/>
    <cellStyle name="Comma 6 6 2 2 5 6" xfId="16127" xr:uid="{2E06A2AC-173D-4ADB-8046-AB9AE50EDF89}"/>
    <cellStyle name="Comma 6 6 2 2 6" xfId="1337" xr:uid="{EE5F3077-CF12-4F7C-B4C7-DAC5885F683A}"/>
    <cellStyle name="Comma 6 6 2 2 6 2" xfId="3905" xr:uid="{6A563939-9D5B-45AD-A22E-BA339F929720}"/>
    <cellStyle name="Comma 6 6 2 2 6 2 2" xfId="9031" xr:uid="{546542C0-5ED5-4D1D-9097-5E0D6D7197A6}"/>
    <cellStyle name="Comma 6 6 2 2 6 2 2 2" xfId="24441" xr:uid="{91057C33-2254-4898-BC88-5D568FDB6D0C}"/>
    <cellStyle name="Comma 6 6 2 2 6 2 3" xfId="14174" xr:uid="{55CCC6F4-64FD-480D-89B0-F89A238B2F04}"/>
    <cellStyle name="Comma 6 6 2 2 6 2 3 2" xfId="29584" xr:uid="{D2AB7FE1-B605-410A-A83C-EDC77565331B}"/>
    <cellStyle name="Comma 6 6 2 2 6 2 4" xfId="19315" xr:uid="{9BE4B65E-64D9-49B2-8CC4-E44C85B1214E}"/>
    <cellStyle name="Comma 6 6 2 2 6 3" xfId="6483" xr:uid="{D6E620AD-D0AE-48A3-B2D9-1DF831082E8C}"/>
    <cellStyle name="Comma 6 6 2 2 6 3 2" xfId="21893" xr:uid="{345344E0-2681-4E4E-B7B6-644BFEB121F3}"/>
    <cellStyle name="Comma 6 6 2 2 6 4" xfId="11626" xr:uid="{EECF0187-3D2F-4EB7-9B18-B09DA90BB8A0}"/>
    <cellStyle name="Comma 6 6 2 2 6 4 2" xfId="27036" xr:uid="{991EB823-CB29-485D-B370-956EA6CD376D}"/>
    <cellStyle name="Comma 6 6 2 2 6 5" xfId="16767" xr:uid="{472463CA-0CC7-42E6-BE44-F139962DE54E}"/>
    <cellStyle name="Comma 6 6 2 2 7" xfId="2655" xr:uid="{23B23A45-418E-49AB-886A-DC25B1C9AB1A}"/>
    <cellStyle name="Comma 6 6 2 2 7 2" xfId="7781" xr:uid="{B055EF16-DE5C-4850-B970-2AF51C87A889}"/>
    <cellStyle name="Comma 6 6 2 2 7 2 2" xfId="23191" xr:uid="{C26ED3DC-4462-4DA6-A9F6-95033B843ECF}"/>
    <cellStyle name="Comma 6 6 2 2 7 3" xfId="12924" xr:uid="{0CFD78EC-C048-4EF2-A841-D0B42AC19C46}"/>
    <cellStyle name="Comma 6 6 2 2 7 3 2" xfId="28334" xr:uid="{2281E360-76B8-4435-94F7-E8387C5CFAC3}"/>
    <cellStyle name="Comma 6 6 2 2 7 4" xfId="18065" xr:uid="{6AD3E92F-4B53-4DB9-BF1C-2E5358C2246C}"/>
    <cellStyle name="Comma 6 6 2 2 8" xfId="5163" xr:uid="{714F64A8-32B9-494B-87B0-0D92B1B11427}"/>
    <cellStyle name="Comma 6 6 2 2 8 2" xfId="10289" xr:uid="{0D9FE61C-EAF9-4FAE-8145-9B5947943F85}"/>
    <cellStyle name="Comma 6 6 2 2 8 2 2" xfId="25699" xr:uid="{477D65BA-8160-49A0-9E6E-54122DD683E0}"/>
    <cellStyle name="Comma 6 6 2 2 8 3" xfId="15432" xr:uid="{602103DC-7DA3-4731-A358-B7AB28886B47}"/>
    <cellStyle name="Comma 6 6 2 2 8 3 2" xfId="30842" xr:uid="{C6F8E581-30B6-4200-BBDE-D713D1BC5149}"/>
    <cellStyle name="Comma 6 6 2 2 8 4" xfId="20573" xr:uid="{CE9578D5-99EF-4BE7-BCE2-684FD4118814}"/>
    <cellStyle name="Comma 6 6 2 2 9" xfId="5170" xr:uid="{E885C746-EC38-43CF-A947-64C039118789}"/>
    <cellStyle name="Comma 6 6 2 2 9 2" xfId="10296" xr:uid="{2D614306-FCA3-4D7F-A8BD-799DFFDBD103}"/>
    <cellStyle name="Comma 6 6 2 2 9 2 2" xfId="25706" xr:uid="{75C0792D-4084-4FA7-B663-A1F88F59CD35}"/>
    <cellStyle name="Comma 6 6 2 2 9 3" xfId="15439" xr:uid="{F6A972C0-2618-42C6-812A-B1A32FD7FD58}"/>
    <cellStyle name="Comma 6 6 2 2 9 3 2" xfId="30849" xr:uid="{DF962BA0-1E9A-45D6-8349-95F5918F211B}"/>
    <cellStyle name="Comma 6 6 2 2 9 4" xfId="20580" xr:uid="{B5CEB8DB-C8AF-45A5-957C-5773BC75649A}"/>
    <cellStyle name="Comma 6 6 2 3" xfId="85" xr:uid="{7D3F7E80-0005-4D83-B749-32B2FCA86685}"/>
    <cellStyle name="Comma 6 6 2 3 10" xfId="15520" xr:uid="{202503B7-3D70-4EC7-A27B-27C904156A45}"/>
    <cellStyle name="Comma 6 6 2 3 2" xfId="157" xr:uid="{F456DDD9-CA37-4167-BC8F-57DCC66F0B6A}"/>
    <cellStyle name="Comma 6 6 2 3 2 2" xfId="300" xr:uid="{A8C3B716-51A6-41A2-BCE7-4153A3695806}"/>
    <cellStyle name="Comma 6 6 2 3 2 2 2" xfId="596" xr:uid="{59FB9B34-56C0-4E82-B433-F554EA2BF1E1}"/>
    <cellStyle name="Comma 6 6 2 3 2 2 2 2" xfId="1208" xr:uid="{87F446BE-1417-46F4-BD50-C27B3F15A849}"/>
    <cellStyle name="Comma 6 6 2 3 2 2 2 2 2" xfId="2460" xr:uid="{46967EAB-C092-428F-8B26-319069069E0B}"/>
    <cellStyle name="Comma 6 6 2 3 2 2 2 2 2 2" xfId="5028" xr:uid="{CA83A9CD-2DDA-45FC-BC9F-4212D64B9104}"/>
    <cellStyle name="Comma 6 6 2 3 2 2 2 2 2 2 2" xfId="10154" xr:uid="{FE20E59B-BB6A-4206-8D91-32A3FB234B1B}"/>
    <cellStyle name="Comma 6 6 2 3 2 2 2 2 2 2 2 2" xfId="25564" xr:uid="{616AEF39-ABE8-4058-A398-882827443D4B}"/>
    <cellStyle name="Comma 6 6 2 3 2 2 2 2 2 2 3" xfId="15297" xr:uid="{C4FC9AE4-79F2-4564-8E2D-E418472CA31E}"/>
    <cellStyle name="Comma 6 6 2 3 2 2 2 2 2 2 3 2" xfId="30707" xr:uid="{AEEF549A-18AB-42D4-B90F-B03E850A2179}"/>
    <cellStyle name="Comma 6 6 2 3 2 2 2 2 2 2 4" xfId="20438" xr:uid="{FDB1EA6D-8178-4888-932A-21E06A38B40A}"/>
    <cellStyle name="Comma 6 6 2 3 2 2 2 2 2 3" xfId="7606" xr:uid="{1B7ABEF1-E9C9-44BA-AD35-4A8279C26EA4}"/>
    <cellStyle name="Comma 6 6 2 3 2 2 2 2 2 3 2" xfId="23016" xr:uid="{D2473298-BD8A-41D4-ADD6-86E486E9CC5C}"/>
    <cellStyle name="Comma 6 6 2 3 2 2 2 2 2 4" xfId="12749" xr:uid="{75FBBC0C-C44E-4AF3-888E-2F28A5582F7E}"/>
    <cellStyle name="Comma 6 6 2 3 2 2 2 2 2 4 2" xfId="28159" xr:uid="{79CB19D4-2C32-4560-8B5B-1BE3A76DDE98}"/>
    <cellStyle name="Comma 6 6 2 3 2 2 2 2 2 5" xfId="17890" xr:uid="{B19D07B1-3953-48DF-84F0-6471A7E84DF0}"/>
    <cellStyle name="Comma 6 6 2 3 2 2 2 2 3" xfId="3777" xr:uid="{70BCE1FB-32F5-4C9B-82A2-B969B80705C1}"/>
    <cellStyle name="Comma 6 6 2 3 2 2 2 2 3 2" xfId="8903" xr:uid="{3D4784BB-4EDE-4054-9D16-82D0E8BF29D3}"/>
    <cellStyle name="Comma 6 6 2 3 2 2 2 2 3 2 2" xfId="24313" xr:uid="{2C95CDF1-D9FB-49C7-A627-FEB62C377C13}"/>
    <cellStyle name="Comma 6 6 2 3 2 2 2 2 3 3" xfId="14046" xr:uid="{43BB29BD-A460-428D-A7FA-E7D0AAA51075}"/>
    <cellStyle name="Comma 6 6 2 3 2 2 2 2 3 3 2" xfId="29456" xr:uid="{006646B3-03A3-4F53-BDD0-C106541F718D}"/>
    <cellStyle name="Comma 6 6 2 3 2 2 2 2 3 4" xfId="19187" xr:uid="{69450F61-882A-40AA-A8F1-F53F5FECE304}"/>
    <cellStyle name="Comma 6 6 2 3 2 2 2 2 4" xfId="6355" xr:uid="{5C930B8B-630E-421E-A59F-E1DCB1525457}"/>
    <cellStyle name="Comma 6 6 2 3 2 2 2 2 4 2" xfId="21765" xr:uid="{C9C2CB54-B5E7-4E7B-81BF-37C2E695E5DE}"/>
    <cellStyle name="Comma 6 6 2 3 2 2 2 2 5" xfId="11498" xr:uid="{81A0EC52-E238-4620-9BFD-EEBCB29CD57A}"/>
    <cellStyle name="Comma 6 6 2 3 2 2 2 2 5 2" xfId="26908" xr:uid="{507AAB3B-69FD-4F9A-870B-49496D9D4E79}"/>
    <cellStyle name="Comma 6 6 2 3 2 2 2 2 6" xfId="16639" xr:uid="{E7E34CCB-EF22-452F-B587-98CF5555FDCF}"/>
    <cellStyle name="Comma 6 6 2 3 2 2 2 3" xfId="1849" xr:uid="{61E51D95-C6EB-4647-B249-5E5FD61DC7AD}"/>
    <cellStyle name="Comma 6 6 2 3 2 2 2 3 2" xfId="4417" xr:uid="{D79B334B-8445-4529-A8B1-0B17F6619E6A}"/>
    <cellStyle name="Comma 6 6 2 3 2 2 2 3 2 2" xfId="9543" xr:uid="{22B6CE25-2ABB-433B-B5AE-637446893583}"/>
    <cellStyle name="Comma 6 6 2 3 2 2 2 3 2 2 2" xfId="24953" xr:uid="{D52535BA-FED0-476B-B4E6-23BAAB3FFBCD}"/>
    <cellStyle name="Comma 6 6 2 3 2 2 2 3 2 3" xfId="14686" xr:uid="{82C0EC76-AC86-4EB4-A8A6-8E7987DD1E2D}"/>
    <cellStyle name="Comma 6 6 2 3 2 2 2 3 2 3 2" xfId="30096" xr:uid="{57117285-0066-4CB8-841E-E760C58EE325}"/>
    <cellStyle name="Comma 6 6 2 3 2 2 2 3 2 4" xfId="19827" xr:uid="{67439447-3398-4D3F-AFB2-5BA870E48D83}"/>
    <cellStyle name="Comma 6 6 2 3 2 2 2 3 3" xfId="6995" xr:uid="{6660E7CF-75DB-49CA-9671-F64FF254E07D}"/>
    <cellStyle name="Comma 6 6 2 3 2 2 2 3 3 2" xfId="22405" xr:uid="{2064BF3C-07AD-4110-B377-493C99807A0F}"/>
    <cellStyle name="Comma 6 6 2 3 2 2 2 3 4" xfId="12138" xr:uid="{E9398C43-F15E-4167-B39D-BA5EC0489445}"/>
    <cellStyle name="Comma 6 6 2 3 2 2 2 3 4 2" xfId="27548" xr:uid="{DDCEF593-F62A-4F00-A794-03B5FC9BA77D}"/>
    <cellStyle name="Comma 6 6 2 3 2 2 2 3 5" xfId="17279" xr:uid="{E661EAF3-B20A-40C8-8E99-A954484B7F97}"/>
    <cellStyle name="Comma 6 6 2 3 2 2 2 4" xfId="3166" xr:uid="{AECEA57A-29FB-41A8-892B-82CEBCAEF99A}"/>
    <cellStyle name="Comma 6 6 2 3 2 2 2 4 2" xfId="8292" xr:uid="{B87A56ED-1AAB-481E-96B6-0B8053CCBE0E}"/>
    <cellStyle name="Comma 6 6 2 3 2 2 2 4 2 2" xfId="23702" xr:uid="{1868C7A9-8CA4-4A5B-949D-73B81C3013BD}"/>
    <cellStyle name="Comma 6 6 2 3 2 2 2 4 3" xfId="13435" xr:uid="{F6600919-7C83-4884-A81E-D5B1A9B140E8}"/>
    <cellStyle name="Comma 6 6 2 3 2 2 2 4 3 2" xfId="28845" xr:uid="{38394191-6982-406C-967B-F2C79BF7AA94}"/>
    <cellStyle name="Comma 6 6 2 3 2 2 2 4 4" xfId="18576" xr:uid="{2CAAB957-E89D-495B-B6E2-E34C3FDF80DA}"/>
    <cellStyle name="Comma 6 6 2 3 2 2 2 5" xfId="5744" xr:uid="{1C61E0BC-EBCD-4384-AA4B-265FF94D345B}"/>
    <cellStyle name="Comma 6 6 2 3 2 2 2 5 2" xfId="21154" xr:uid="{1606B607-ABF3-4B74-A28D-CE4D49DE916F}"/>
    <cellStyle name="Comma 6 6 2 3 2 2 2 6" xfId="10887" xr:uid="{62E9562F-3A46-41BA-B811-158E3CBC4443}"/>
    <cellStyle name="Comma 6 6 2 3 2 2 2 6 2" xfId="26297" xr:uid="{5C5F2283-7B3F-4EDD-97B7-1C71B48409CA}"/>
    <cellStyle name="Comma 6 6 2 3 2 2 2 7" xfId="16028" xr:uid="{45EAECAE-1BE0-41EC-B8F1-D4CDAB2CC2DD}"/>
    <cellStyle name="Comma 6 6 2 3 2 2 3" xfId="913" xr:uid="{810817DD-44A8-481B-86FF-9752BEC636FD}"/>
    <cellStyle name="Comma 6 6 2 3 2 2 3 2" xfId="2165" xr:uid="{09661743-5700-484F-991E-27C64430577F}"/>
    <cellStyle name="Comma 6 6 2 3 2 2 3 2 2" xfId="4733" xr:uid="{23E281F2-91A0-4875-93F9-00E228559999}"/>
    <cellStyle name="Comma 6 6 2 3 2 2 3 2 2 2" xfId="9859" xr:uid="{AA6589EC-6327-4A0D-9F61-BF984434CE91}"/>
    <cellStyle name="Comma 6 6 2 3 2 2 3 2 2 2 2" xfId="25269" xr:uid="{436EA19A-C653-414E-8312-DC80C6A0E67A}"/>
    <cellStyle name="Comma 6 6 2 3 2 2 3 2 2 3" xfId="15002" xr:uid="{BB364CBF-0C12-4C7B-ADE8-7330FA0771DF}"/>
    <cellStyle name="Comma 6 6 2 3 2 2 3 2 2 3 2" xfId="30412" xr:uid="{4397646F-27F6-4CB3-A493-E980A322045B}"/>
    <cellStyle name="Comma 6 6 2 3 2 2 3 2 2 4" xfId="20143" xr:uid="{FEB489DA-FCA0-4988-8EA3-C41180DAC399}"/>
    <cellStyle name="Comma 6 6 2 3 2 2 3 2 3" xfId="7311" xr:uid="{8E03A58F-F951-4207-BC62-E63D4893ECC3}"/>
    <cellStyle name="Comma 6 6 2 3 2 2 3 2 3 2" xfId="22721" xr:uid="{1708CB62-8EB6-48E0-B08C-5805A66B6CBE}"/>
    <cellStyle name="Comma 6 6 2 3 2 2 3 2 4" xfId="12454" xr:uid="{4F593150-1339-4112-BC35-95B8AFC94E71}"/>
    <cellStyle name="Comma 6 6 2 3 2 2 3 2 4 2" xfId="27864" xr:uid="{11A5105B-E55C-4D72-8930-1DDEF7F66CD2}"/>
    <cellStyle name="Comma 6 6 2 3 2 2 3 2 5" xfId="17595" xr:uid="{AA607571-1EDA-4C2C-8718-BE25908B3550}"/>
    <cellStyle name="Comma 6 6 2 3 2 2 3 3" xfId="3482" xr:uid="{611B1BAF-DE67-4035-A037-447354C711FF}"/>
    <cellStyle name="Comma 6 6 2 3 2 2 3 3 2" xfId="8608" xr:uid="{C4294F53-B2DA-45A9-BB8A-7B492169B0B5}"/>
    <cellStyle name="Comma 6 6 2 3 2 2 3 3 2 2" xfId="24018" xr:uid="{F2483410-FD9C-4EC0-9EAF-56DEA6119837}"/>
    <cellStyle name="Comma 6 6 2 3 2 2 3 3 3" xfId="13751" xr:uid="{E6996692-E33A-4673-9F13-618B22E7A018}"/>
    <cellStyle name="Comma 6 6 2 3 2 2 3 3 3 2" xfId="29161" xr:uid="{97E06D85-9E72-4193-930C-872FB0419A1B}"/>
    <cellStyle name="Comma 6 6 2 3 2 2 3 3 4" xfId="18892" xr:uid="{A8DF7379-2AD8-4349-9941-2AD0DAD3C42F}"/>
    <cellStyle name="Comma 6 6 2 3 2 2 3 4" xfId="6060" xr:uid="{0317ECCA-7C38-4A69-AD41-C7917093ADD3}"/>
    <cellStyle name="Comma 6 6 2 3 2 2 3 4 2" xfId="21470" xr:uid="{73A031C9-6147-4671-92BB-87ECD41FEBD0}"/>
    <cellStyle name="Comma 6 6 2 3 2 2 3 5" xfId="11203" xr:uid="{0F78C433-2D5F-4A09-83F9-B3A7655B6BE1}"/>
    <cellStyle name="Comma 6 6 2 3 2 2 3 5 2" xfId="26613" xr:uid="{9FEC49CB-FC95-4D06-87D5-A160FC9EF848}"/>
    <cellStyle name="Comma 6 6 2 3 2 2 3 6" xfId="16344" xr:uid="{4AD63D23-850B-463E-B2B0-8F8843B8F724}"/>
    <cellStyle name="Comma 6 6 2 3 2 2 4" xfId="1554" xr:uid="{0C1DF74F-D44B-45A9-BF0B-8E14F4D10938}"/>
    <cellStyle name="Comma 6 6 2 3 2 2 4 2" xfId="4122" xr:uid="{C044CB1D-4459-4929-BE80-E55D5AA375C5}"/>
    <cellStyle name="Comma 6 6 2 3 2 2 4 2 2" xfId="9248" xr:uid="{305265CA-91B2-4355-9923-3EC0787727C0}"/>
    <cellStyle name="Comma 6 6 2 3 2 2 4 2 2 2" xfId="24658" xr:uid="{6DCA64C1-8B5D-4589-AFD2-7C4E4ED0FBC8}"/>
    <cellStyle name="Comma 6 6 2 3 2 2 4 2 3" xfId="14391" xr:uid="{F8FE8A59-CB29-47A6-AFCA-B5E175D1F618}"/>
    <cellStyle name="Comma 6 6 2 3 2 2 4 2 3 2" xfId="29801" xr:uid="{53E40031-0663-4B22-A76B-5B44F6DA1D00}"/>
    <cellStyle name="Comma 6 6 2 3 2 2 4 2 4" xfId="19532" xr:uid="{3A1A23AB-C95B-47B6-BE65-542B942AFCB3}"/>
    <cellStyle name="Comma 6 6 2 3 2 2 4 3" xfId="6700" xr:uid="{9274D955-49AE-41BA-BD11-C30F57EC93D1}"/>
    <cellStyle name="Comma 6 6 2 3 2 2 4 3 2" xfId="22110" xr:uid="{1DE61ADF-5146-44EA-8A1A-0A84499ECD25}"/>
    <cellStyle name="Comma 6 6 2 3 2 2 4 4" xfId="11843" xr:uid="{8D14BE82-B296-407E-8870-B52B2D842E8D}"/>
    <cellStyle name="Comma 6 6 2 3 2 2 4 4 2" xfId="27253" xr:uid="{B6A6BA35-2404-4735-BB46-0A26ECE9A1A5}"/>
    <cellStyle name="Comma 6 6 2 3 2 2 4 5" xfId="16984" xr:uid="{B7F69AF2-D62F-43EC-A1CE-844321A7CCF1}"/>
    <cellStyle name="Comma 6 6 2 3 2 2 5" xfId="2871" xr:uid="{90012E43-9E4A-45F3-8375-7A1DFA5B1224}"/>
    <cellStyle name="Comma 6 6 2 3 2 2 5 2" xfId="7997" xr:uid="{1B09AA14-5A3B-4153-97FF-9EBEEE3A0D0E}"/>
    <cellStyle name="Comma 6 6 2 3 2 2 5 2 2" xfId="23407" xr:uid="{6037F38D-803F-4E5A-9125-DE7A29855C60}"/>
    <cellStyle name="Comma 6 6 2 3 2 2 5 3" xfId="13140" xr:uid="{2A5265B0-4BA9-475C-9806-E88C0C3E0E48}"/>
    <cellStyle name="Comma 6 6 2 3 2 2 5 3 2" xfId="28550" xr:uid="{03976B35-3E02-406A-9A01-D5F0FC577706}"/>
    <cellStyle name="Comma 6 6 2 3 2 2 5 4" xfId="18281" xr:uid="{E62DFF67-11D5-48FF-B18E-63308F072619}"/>
    <cellStyle name="Comma 6 6 2 3 2 2 6" xfId="5449" xr:uid="{77A5581D-D4D9-478E-9B41-EFA7AD2C6BED}"/>
    <cellStyle name="Comma 6 6 2 3 2 2 6 2" xfId="20859" xr:uid="{44EAC866-4449-416A-90CC-30EA21253487}"/>
    <cellStyle name="Comma 6 6 2 3 2 2 7" xfId="10592" xr:uid="{C773D1BC-7EAA-4C36-9FB1-C3AA98A6F854}"/>
    <cellStyle name="Comma 6 6 2 3 2 2 7 2" xfId="26002" xr:uid="{317EB12D-76E4-4F5B-BD65-AE8FB0FEC87E}"/>
    <cellStyle name="Comma 6 6 2 3 2 2 8" xfId="15733" xr:uid="{6E83B584-6887-4E6A-8778-3B74A7CA9224}"/>
    <cellStyle name="Comma 6 6 2 3 2 3" xfId="454" xr:uid="{3C9D1F2A-AA44-49D1-BA36-228CCF00AEE6}"/>
    <cellStyle name="Comma 6 6 2 3 2 3 2" xfId="1066" xr:uid="{829B6DA5-072F-4829-9413-4E95F83DE4D2}"/>
    <cellStyle name="Comma 6 6 2 3 2 3 2 2" xfId="2318" xr:uid="{26AB7CB0-7492-4A57-8042-21B399F50B16}"/>
    <cellStyle name="Comma 6 6 2 3 2 3 2 2 2" xfId="4886" xr:uid="{5F097A4D-26FC-4668-B299-EAE14EEC21EE}"/>
    <cellStyle name="Comma 6 6 2 3 2 3 2 2 2 2" xfId="10012" xr:uid="{8066F2A5-AA01-462C-BB9C-75B61010AC6D}"/>
    <cellStyle name="Comma 6 6 2 3 2 3 2 2 2 2 2" xfId="25422" xr:uid="{CD893681-96C6-44F2-8240-B674CE13858A}"/>
    <cellStyle name="Comma 6 6 2 3 2 3 2 2 2 3" xfId="15155" xr:uid="{AA332074-DC1B-4B77-B5C5-1EEF54EDB866}"/>
    <cellStyle name="Comma 6 6 2 3 2 3 2 2 2 3 2" xfId="30565" xr:uid="{34C5B2FC-07F0-4E62-8B51-D476857F32B4}"/>
    <cellStyle name="Comma 6 6 2 3 2 3 2 2 2 4" xfId="20296" xr:uid="{8FDDABD3-176D-483A-95A7-A8678CC1179B}"/>
    <cellStyle name="Comma 6 6 2 3 2 3 2 2 3" xfId="7464" xr:uid="{C8311CF4-8F15-42A2-A52B-840D6BD8462F}"/>
    <cellStyle name="Comma 6 6 2 3 2 3 2 2 3 2" xfId="22874" xr:uid="{B92B2AE1-3B07-4131-BFE3-DA1E852DAF93}"/>
    <cellStyle name="Comma 6 6 2 3 2 3 2 2 4" xfId="12607" xr:uid="{8CE84FC1-CEAF-4B75-8E2E-8487A9DAF185}"/>
    <cellStyle name="Comma 6 6 2 3 2 3 2 2 4 2" xfId="28017" xr:uid="{D78D085F-639B-45B6-AE1C-ADA10B4F4404}"/>
    <cellStyle name="Comma 6 6 2 3 2 3 2 2 5" xfId="17748" xr:uid="{6AF25AE7-79BB-4781-9954-3D9889FB93BA}"/>
    <cellStyle name="Comma 6 6 2 3 2 3 2 3" xfId="3635" xr:uid="{DA221C0F-0E53-4EE9-8943-168D10C31B30}"/>
    <cellStyle name="Comma 6 6 2 3 2 3 2 3 2" xfId="8761" xr:uid="{75F32F52-6C28-4FA8-99A1-12AC58CDF027}"/>
    <cellStyle name="Comma 6 6 2 3 2 3 2 3 2 2" xfId="24171" xr:uid="{314FA362-F429-4345-A1BF-DCB591741A76}"/>
    <cellStyle name="Comma 6 6 2 3 2 3 2 3 3" xfId="13904" xr:uid="{93BAFEB5-19A9-4E95-B5B5-EDECCF78B1F3}"/>
    <cellStyle name="Comma 6 6 2 3 2 3 2 3 3 2" xfId="29314" xr:uid="{6F5111C1-0F36-41B3-99B8-55AD60B94D57}"/>
    <cellStyle name="Comma 6 6 2 3 2 3 2 3 4" xfId="19045" xr:uid="{1FC9E538-E1AF-4E5F-A575-36D5A8396D71}"/>
    <cellStyle name="Comma 6 6 2 3 2 3 2 4" xfId="6213" xr:uid="{7BF1BCE2-9BC6-4F28-82A9-3CAF8BE88CAE}"/>
    <cellStyle name="Comma 6 6 2 3 2 3 2 4 2" xfId="21623" xr:uid="{69018BDB-3BC9-47BA-8241-7BF74E447B60}"/>
    <cellStyle name="Comma 6 6 2 3 2 3 2 5" xfId="11356" xr:uid="{9470989B-A443-4807-9F82-DC3880638A6E}"/>
    <cellStyle name="Comma 6 6 2 3 2 3 2 5 2" xfId="26766" xr:uid="{8471205E-754E-4825-B26A-FECB6D62CEE1}"/>
    <cellStyle name="Comma 6 6 2 3 2 3 2 6" xfId="16497" xr:uid="{4B834AEA-0BC8-45B8-AE09-BAAB717FBB83}"/>
    <cellStyle name="Comma 6 6 2 3 2 3 3" xfId="1707" xr:uid="{CC5532C2-F0AE-4D50-864F-F245610A2BBD}"/>
    <cellStyle name="Comma 6 6 2 3 2 3 3 2" xfId="4275" xr:uid="{5372E895-5F80-4042-8F9B-BF6A605EA7B8}"/>
    <cellStyle name="Comma 6 6 2 3 2 3 3 2 2" xfId="9401" xr:uid="{EBE93431-1339-4B6B-81F3-8D7B3A69A816}"/>
    <cellStyle name="Comma 6 6 2 3 2 3 3 2 2 2" xfId="24811" xr:uid="{BEA3DAB7-F114-44C0-8EAA-443BD5C8DC4D}"/>
    <cellStyle name="Comma 6 6 2 3 2 3 3 2 3" xfId="14544" xr:uid="{272AFB71-D7DF-4E2E-91C4-CDF37F3F50A3}"/>
    <cellStyle name="Comma 6 6 2 3 2 3 3 2 3 2" xfId="29954" xr:uid="{8678AD0A-D703-496B-8650-749788FFEFC8}"/>
    <cellStyle name="Comma 6 6 2 3 2 3 3 2 4" xfId="19685" xr:uid="{8B14E2E7-F9BA-4BC9-86A7-AF31BB4CEB0A}"/>
    <cellStyle name="Comma 6 6 2 3 2 3 3 3" xfId="6853" xr:uid="{59226FBC-DC60-4232-8846-8D71F03149FB}"/>
    <cellStyle name="Comma 6 6 2 3 2 3 3 3 2" xfId="22263" xr:uid="{D8600885-D35C-4A56-BBD8-161823B798F3}"/>
    <cellStyle name="Comma 6 6 2 3 2 3 3 4" xfId="11996" xr:uid="{4ACAD2E8-C158-4A21-BDC7-E182369E43ED}"/>
    <cellStyle name="Comma 6 6 2 3 2 3 3 4 2" xfId="27406" xr:uid="{452BA9E5-CCF5-4875-8FA7-462E2AC50A29}"/>
    <cellStyle name="Comma 6 6 2 3 2 3 3 5" xfId="17137" xr:uid="{58FDD72A-CE7F-4CF4-B33D-B8237D79E6D2}"/>
    <cellStyle name="Comma 6 6 2 3 2 3 4" xfId="3024" xr:uid="{65568A4A-3A10-4766-A712-E4F931C96E00}"/>
    <cellStyle name="Comma 6 6 2 3 2 3 4 2" xfId="8150" xr:uid="{32FFB5D7-191D-44BB-8330-51D0F38DCBEE}"/>
    <cellStyle name="Comma 6 6 2 3 2 3 4 2 2" xfId="23560" xr:uid="{E4705DBB-0BC1-4EAC-9F0B-DA0EF38CCFE9}"/>
    <cellStyle name="Comma 6 6 2 3 2 3 4 3" xfId="13293" xr:uid="{6DFA6756-88B8-4289-821E-60F051334BC4}"/>
    <cellStyle name="Comma 6 6 2 3 2 3 4 3 2" xfId="28703" xr:uid="{F8AD5448-3792-4FF2-A805-C6131EBFF450}"/>
    <cellStyle name="Comma 6 6 2 3 2 3 4 4" xfId="18434" xr:uid="{1B7982AB-F0A8-411F-89BA-4C77E63CB622}"/>
    <cellStyle name="Comma 6 6 2 3 2 3 5" xfId="5602" xr:uid="{DD086A03-9EAC-430C-9916-4B27AD7779B8}"/>
    <cellStyle name="Comma 6 6 2 3 2 3 5 2" xfId="21012" xr:uid="{32E6494C-21C4-4143-A6F3-646584984589}"/>
    <cellStyle name="Comma 6 6 2 3 2 3 6" xfId="10745" xr:uid="{D017CFD4-880E-47A2-8656-B9CC68C75549}"/>
    <cellStyle name="Comma 6 6 2 3 2 3 6 2" xfId="26155" xr:uid="{4357F0D4-EACF-4BFD-8F2A-489C3717C4E3}"/>
    <cellStyle name="Comma 6 6 2 3 2 3 7" xfId="15886" xr:uid="{5CDCA3A1-B600-4A24-9BA6-C7F49ACB23C4}"/>
    <cellStyle name="Comma 6 6 2 3 2 4" xfId="771" xr:uid="{6A5A5097-4DA4-4F8B-A898-F43EACFD3B3C}"/>
    <cellStyle name="Comma 6 6 2 3 2 4 2" xfId="2023" xr:uid="{44F1AE96-E1CA-445D-A94B-1A962D18C7A1}"/>
    <cellStyle name="Comma 6 6 2 3 2 4 2 2" xfId="4591" xr:uid="{0BF842A2-1186-45A3-845D-8F5A1A6009E5}"/>
    <cellStyle name="Comma 6 6 2 3 2 4 2 2 2" xfId="9717" xr:uid="{E8146BB5-D2E7-48B7-B432-423397756CA2}"/>
    <cellStyle name="Comma 6 6 2 3 2 4 2 2 2 2" xfId="25127" xr:uid="{EAEA11C4-0097-46A1-8B10-94BF09673FC1}"/>
    <cellStyle name="Comma 6 6 2 3 2 4 2 2 3" xfId="14860" xr:uid="{A02EB90C-4625-47C1-BCA5-24E86A4AD374}"/>
    <cellStyle name="Comma 6 6 2 3 2 4 2 2 3 2" xfId="30270" xr:uid="{FAF62D99-3066-4960-9A48-427DDF5252D9}"/>
    <cellStyle name="Comma 6 6 2 3 2 4 2 2 4" xfId="20001" xr:uid="{A0F317DB-AAF5-4A08-BD72-F239719B03CB}"/>
    <cellStyle name="Comma 6 6 2 3 2 4 2 3" xfId="7169" xr:uid="{1FCDD25A-3441-4AB6-9EAD-04BEBDEC8CA0}"/>
    <cellStyle name="Comma 6 6 2 3 2 4 2 3 2" xfId="22579" xr:uid="{8EA522BA-46FD-44D1-8D26-E136042EA182}"/>
    <cellStyle name="Comma 6 6 2 3 2 4 2 4" xfId="12312" xr:uid="{BB22F2DE-2A32-48E3-96A0-561B98DB2EA5}"/>
    <cellStyle name="Comma 6 6 2 3 2 4 2 4 2" xfId="27722" xr:uid="{6CF56127-A06B-4850-B33A-E0DCCC37A5B7}"/>
    <cellStyle name="Comma 6 6 2 3 2 4 2 5" xfId="17453" xr:uid="{9F08BFCE-710F-428F-AFF7-71CEF4AC3679}"/>
    <cellStyle name="Comma 6 6 2 3 2 4 3" xfId="3340" xr:uid="{694BE125-4ABD-43B7-9C9F-D9E118D91691}"/>
    <cellStyle name="Comma 6 6 2 3 2 4 3 2" xfId="8466" xr:uid="{9D73E5E5-E4F6-4B48-82F8-75D7D79FF345}"/>
    <cellStyle name="Comma 6 6 2 3 2 4 3 2 2" xfId="23876" xr:uid="{E07179E4-034C-4727-BE03-94B885BE6E2A}"/>
    <cellStyle name="Comma 6 6 2 3 2 4 3 3" xfId="13609" xr:uid="{A3AA7D3B-4B2F-4878-973B-B71A8B4C1897}"/>
    <cellStyle name="Comma 6 6 2 3 2 4 3 3 2" xfId="29019" xr:uid="{C9CCE44A-6CCE-4ECB-B198-41D2C7B918B6}"/>
    <cellStyle name="Comma 6 6 2 3 2 4 3 4" xfId="18750" xr:uid="{D520346D-703B-43BD-844D-0632057BDE66}"/>
    <cellStyle name="Comma 6 6 2 3 2 4 4" xfId="5918" xr:uid="{0A851DDF-D093-4BEE-A24F-F871CEBA8438}"/>
    <cellStyle name="Comma 6 6 2 3 2 4 4 2" xfId="21328" xr:uid="{39C23AB4-798A-4A75-99E8-AC49CEF99319}"/>
    <cellStyle name="Comma 6 6 2 3 2 4 5" xfId="11061" xr:uid="{C8B1B84F-D577-415C-B9DA-9573CC6A2881}"/>
    <cellStyle name="Comma 6 6 2 3 2 4 5 2" xfId="26471" xr:uid="{0BF63A05-6569-4A08-8488-6FFE5824F7A6}"/>
    <cellStyle name="Comma 6 6 2 3 2 4 6" xfId="16202" xr:uid="{7C5F75EE-D25A-4D0C-95EC-C37ADDC68F6C}"/>
    <cellStyle name="Comma 6 6 2 3 2 5" xfId="1412" xr:uid="{EAB2CE3D-1967-4F0D-9F8E-D87CF9C67CF7}"/>
    <cellStyle name="Comma 6 6 2 3 2 5 2" xfId="3980" xr:uid="{59E62FB8-91AD-421B-A879-AD8A7E472010}"/>
    <cellStyle name="Comma 6 6 2 3 2 5 2 2" xfId="9106" xr:uid="{065248E4-3837-44B1-A9EE-AD4576BBC809}"/>
    <cellStyle name="Comma 6 6 2 3 2 5 2 2 2" xfId="24516" xr:uid="{73797FAA-99EC-4D2D-82FD-0F7339600D4A}"/>
    <cellStyle name="Comma 6 6 2 3 2 5 2 3" xfId="14249" xr:uid="{0DB53BFE-3EA1-478E-BEFB-D32627DF49D7}"/>
    <cellStyle name="Comma 6 6 2 3 2 5 2 3 2" xfId="29659" xr:uid="{020B914F-55F7-4A63-AEE7-45167826221D}"/>
    <cellStyle name="Comma 6 6 2 3 2 5 2 4" xfId="19390" xr:uid="{A37DA69A-C946-44BC-9F28-A6E5760E38D3}"/>
    <cellStyle name="Comma 6 6 2 3 2 5 3" xfId="6558" xr:uid="{5C773AEE-DC69-45B4-A5A7-CD55081FF128}"/>
    <cellStyle name="Comma 6 6 2 3 2 5 3 2" xfId="21968" xr:uid="{18FFA8C0-8E6F-49FB-81DB-B11EBD765C08}"/>
    <cellStyle name="Comma 6 6 2 3 2 5 4" xfId="11701" xr:uid="{D50CDDAD-30F6-4450-8258-AF0C294A29C2}"/>
    <cellStyle name="Comma 6 6 2 3 2 5 4 2" xfId="27111" xr:uid="{3C66029B-943F-4A09-9EDE-C7AB4415E142}"/>
    <cellStyle name="Comma 6 6 2 3 2 5 5" xfId="16842" xr:uid="{E6B1F81B-EE86-4151-BEBB-3CCB303EC491}"/>
    <cellStyle name="Comma 6 6 2 3 2 6" xfId="2729" xr:uid="{90617826-48E9-46B3-B270-DE01B7E66699}"/>
    <cellStyle name="Comma 6 6 2 3 2 6 2" xfId="7855" xr:uid="{D0B0C024-11E4-4F54-86CD-9A2693C61A0C}"/>
    <cellStyle name="Comma 6 6 2 3 2 6 2 2" xfId="23265" xr:uid="{0F43EE01-2C12-4153-81F8-AFE780D576DC}"/>
    <cellStyle name="Comma 6 6 2 3 2 6 3" xfId="12998" xr:uid="{4D912521-C4E7-4137-BE1D-6AE0C634E361}"/>
    <cellStyle name="Comma 6 6 2 3 2 6 3 2" xfId="28408" xr:uid="{9EC1A7C6-0F56-4835-A6C3-A73B7E44AF12}"/>
    <cellStyle name="Comma 6 6 2 3 2 6 4" xfId="18139" xr:uid="{51121341-3CC2-4C28-A271-15864CDD38E3}"/>
    <cellStyle name="Comma 6 6 2 3 2 7" xfId="5307" xr:uid="{81226C40-CA3F-4691-98EC-F8B015E1D108}"/>
    <cellStyle name="Comma 6 6 2 3 2 7 2" xfId="20717" xr:uid="{A931D80D-45DE-41E3-82AC-FD0E3363F6C7}"/>
    <cellStyle name="Comma 6 6 2 3 2 8" xfId="10450" xr:uid="{1A26A4C9-2E45-4D34-B6F6-62B2C7073D0A}"/>
    <cellStyle name="Comma 6 6 2 3 2 8 2" xfId="25860" xr:uid="{D80E2023-7BCB-41C4-B5F0-7C7B408C815B}"/>
    <cellStyle name="Comma 6 6 2 3 2 9" xfId="15591" xr:uid="{7A64D685-0AA7-46D9-93BD-A42DBAD89010}"/>
    <cellStyle name="Comma 6 6 2 3 3" xfId="228" xr:uid="{A54C1FDF-BE74-4197-B237-B74FB8D54027}"/>
    <cellStyle name="Comma 6 6 2 3 3 2" xfId="524" xr:uid="{C16B5D33-52A5-48FC-BDF9-03574F951C8E}"/>
    <cellStyle name="Comma 6 6 2 3 3 2 2" xfId="1136" xr:uid="{FDAB132F-7BAB-4C75-97A8-27A7FFA80E91}"/>
    <cellStyle name="Comma 6 6 2 3 3 2 2 2" xfId="2388" xr:uid="{ECCA9781-1AE9-4770-B0FF-4BC176CAA2E0}"/>
    <cellStyle name="Comma 6 6 2 3 3 2 2 2 2" xfId="4956" xr:uid="{1E649577-30AA-4D17-9611-34BA71124247}"/>
    <cellStyle name="Comma 6 6 2 3 3 2 2 2 2 2" xfId="10082" xr:uid="{AF0B1CBF-D2FE-48C8-9BCF-3EA697147D4E}"/>
    <cellStyle name="Comma 6 6 2 3 3 2 2 2 2 2 2" xfId="25492" xr:uid="{D6031C97-2E69-431D-9142-149E85776281}"/>
    <cellStyle name="Comma 6 6 2 3 3 2 2 2 2 3" xfId="15225" xr:uid="{630264AC-3E36-4BD4-879A-ABDDE9711EAC}"/>
    <cellStyle name="Comma 6 6 2 3 3 2 2 2 2 3 2" xfId="30635" xr:uid="{114A65BB-E5BF-408D-B554-CDDF34802694}"/>
    <cellStyle name="Comma 6 6 2 3 3 2 2 2 2 4" xfId="20366" xr:uid="{6A724CB4-7372-435E-82FC-8E615E0344CB}"/>
    <cellStyle name="Comma 6 6 2 3 3 2 2 2 3" xfId="7534" xr:uid="{85EAE8B5-D1CC-4007-83B2-CCBA4A3D6FFC}"/>
    <cellStyle name="Comma 6 6 2 3 3 2 2 2 3 2" xfId="22944" xr:uid="{6481D7B1-118A-41F8-AF9C-0AA98B1347D2}"/>
    <cellStyle name="Comma 6 6 2 3 3 2 2 2 4" xfId="12677" xr:uid="{4F03DCE4-51C8-4D64-9796-BADC0C9B3B6A}"/>
    <cellStyle name="Comma 6 6 2 3 3 2 2 2 4 2" xfId="28087" xr:uid="{2C459458-739B-4069-8A0C-21C8CF8E0260}"/>
    <cellStyle name="Comma 6 6 2 3 3 2 2 2 5" xfId="17818" xr:uid="{3B1F3D9E-BEB1-40A6-B8C9-9D032E1A27BE}"/>
    <cellStyle name="Comma 6 6 2 3 3 2 2 3" xfId="3705" xr:uid="{76466C92-A7A7-4AD8-9FF0-885B015DEF52}"/>
    <cellStyle name="Comma 6 6 2 3 3 2 2 3 2" xfId="8831" xr:uid="{1A501813-422A-4B1F-B0A7-12071EE1C701}"/>
    <cellStyle name="Comma 6 6 2 3 3 2 2 3 2 2" xfId="24241" xr:uid="{4BF718E6-5347-483F-BD85-C4AE4BBA724E}"/>
    <cellStyle name="Comma 6 6 2 3 3 2 2 3 3" xfId="13974" xr:uid="{B51959BA-2465-467B-BDA9-0A85BDFCF5C0}"/>
    <cellStyle name="Comma 6 6 2 3 3 2 2 3 3 2" xfId="29384" xr:uid="{47AB4C30-B698-43FF-9232-84CD23198E46}"/>
    <cellStyle name="Comma 6 6 2 3 3 2 2 3 4" xfId="19115" xr:uid="{423D2D47-F47C-429C-B8C7-04B24EFF1CB5}"/>
    <cellStyle name="Comma 6 6 2 3 3 2 2 4" xfId="6283" xr:uid="{45B808CB-3BCC-4295-A6A2-18150F0C0D94}"/>
    <cellStyle name="Comma 6 6 2 3 3 2 2 4 2" xfId="21693" xr:uid="{3F0D20ED-9AB7-4F73-8EB2-144CD2A97612}"/>
    <cellStyle name="Comma 6 6 2 3 3 2 2 5" xfId="11426" xr:uid="{6E84E800-4245-482A-9B1A-BAAED7F2E8D4}"/>
    <cellStyle name="Comma 6 6 2 3 3 2 2 5 2" xfId="26836" xr:uid="{85B9612A-E4D6-4170-9AFE-61F080000897}"/>
    <cellStyle name="Comma 6 6 2 3 3 2 2 6" xfId="16567" xr:uid="{E3411B47-D43B-42BA-9FA4-8099B8A291C6}"/>
    <cellStyle name="Comma 6 6 2 3 3 2 3" xfId="1777" xr:uid="{905F0A18-5D12-4A3D-B156-46F088FC02FD}"/>
    <cellStyle name="Comma 6 6 2 3 3 2 3 2" xfId="4345" xr:uid="{D2BBE64D-D7B4-4263-8CF3-CBE73013E8C7}"/>
    <cellStyle name="Comma 6 6 2 3 3 2 3 2 2" xfId="9471" xr:uid="{23A2E005-D2AD-4D85-8B90-99746C1584E1}"/>
    <cellStyle name="Comma 6 6 2 3 3 2 3 2 2 2" xfId="24881" xr:uid="{74D03549-33D5-4F40-ABA5-413CBDF046CD}"/>
    <cellStyle name="Comma 6 6 2 3 3 2 3 2 3" xfId="14614" xr:uid="{32158649-24BC-4CEF-8F92-7E9081362867}"/>
    <cellStyle name="Comma 6 6 2 3 3 2 3 2 3 2" xfId="30024" xr:uid="{816444F4-5F83-4530-A50C-C7606A317D09}"/>
    <cellStyle name="Comma 6 6 2 3 3 2 3 2 4" xfId="19755" xr:uid="{A7C21F83-472A-4CF0-B3E1-879E33876E95}"/>
    <cellStyle name="Comma 6 6 2 3 3 2 3 3" xfId="6923" xr:uid="{D6C7AC00-8FB2-4CBA-9787-B7D764ABD335}"/>
    <cellStyle name="Comma 6 6 2 3 3 2 3 3 2" xfId="22333" xr:uid="{2B1BD366-C13C-4CAF-9C3E-25A79B283C80}"/>
    <cellStyle name="Comma 6 6 2 3 3 2 3 4" xfId="12066" xr:uid="{F39D6533-AE13-4B1F-8556-CAD84E0B943F}"/>
    <cellStyle name="Comma 6 6 2 3 3 2 3 4 2" xfId="27476" xr:uid="{5A901828-A1B8-44F2-9FE6-5B36E2EB631E}"/>
    <cellStyle name="Comma 6 6 2 3 3 2 3 5" xfId="17207" xr:uid="{064F8FCD-DA11-4486-BC76-949CE994006F}"/>
    <cellStyle name="Comma 6 6 2 3 3 2 4" xfId="3094" xr:uid="{15B09B80-5198-4804-82DA-D76A53E3FE63}"/>
    <cellStyle name="Comma 6 6 2 3 3 2 4 2" xfId="8220" xr:uid="{E56B3E53-81DC-48AF-84CB-30313E7F2540}"/>
    <cellStyle name="Comma 6 6 2 3 3 2 4 2 2" xfId="23630" xr:uid="{15FC8EB1-75F0-4246-9284-4276DA5F4827}"/>
    <cellStyle name="Comma 6 6 2 3 3 2 4 3" xfId="13363" xr:uid="{F9D97DFB-ECE1-4551-A9DF-E2572E56786C}"/>
    <cellStyle name="Comma 6 6 2 3 3 2 4 3 2" xfId="28773" xr:uid="{F4DBCF6C-405A-4613-B353-129C7C603576}"/>
    <cellStyle name="Comma 6 6 2 3 3 2 4 4" xfId="18504" xr:uid="{F179C39C-807B-4978-A7C6-12E6DD793AE6}"/>
    <cellStyle name="Comma 6 6 2 3 3 2 5" xfId="5672" xr:uid="{4806AB07-B071-43A6-8D7B-BEBAA69C0586}"/>
    <cellStyle name="Comma 6 6 2 3 3 2 5 2" xfId="21082" xr:uid="{67992156-B009-4501-B3AE-36F4D8C5923B}"/>
    <cellStyle name="Comma 6 6 2 3 3 2 6" xfId="10815" xr:uid="{714F1707-2460-4C50-90C3-77616C702932}"/>
    <cellStyle name="Comma 6 6 2 3 3 2 6 2" xfId="26225" xr:uid="{3FC8BFD8-A0CA-41E6-A3C7-3852C146D1E0}"/>
    <cellStyle name="Comma 6 6 2 3 3 2 7" xfId="15956" xr:uid="{85FC1263-9B7A-4387-B139-F3B06D21C19B}"/>
    <cellStyle name="Comma 6 6 2 3 3 3" xfId="841" xr:uid="{593FD486-DA1D-49FD-92B7-7704479666CB}"/>
    <cellStyle name="Comma 6 6 2 3 3 3 2" xfId="2093" xr:uid="{AE69F80E-821D-4777-936F-C173B6FEA631}"/>
    <cellStyle name="Comma 6 6 2 3 3 3 2 2" xfId="4661" xr:uid="{8EB07243-C2F8-4ABF-B8D8-B975F64A019F}"/>
    <cellStyle name="Comma 6 6 2 3 3 3 2 2 2" xfId="9787" xr:uid="{2E442023-1992-4E8E-91B3-6BBA4CD74992}"/>
    <cellStyle name="Comma 6 6 2 3 3 3 2 2 2 2" xfId="25197" xr:uid="{BA02ED3E-1031-4B99-9795-1449C699E2BC}"/>
    <cellStyle name="Comma 6 6 2 3 3 3 2 2 3" xfId="14930" xr:uid="{F8C3A204-E0BB-4924-8DEC-8580D38CED6B}"/>
    <cellStyle name="Comma 6 6 2 3 3 3 2 2 3 2" xfId="30340" xr:uid="{E4347BD6-433F-45C6-9DA8-E1B8A37DB25F}"/>
    <cellStyle name="Comma 6 6 2 3 3 3 2 2 4" xfId="20071" xr:uid="{865E532B-CEC6-4D1A-B362-FC518A7AFF2F}"/>
    <cellStyle name="Comma 6 6 2 3 3 3 2 3" xfId="7239" xr:uid="{718D3589-494F-4EA6-A79D-24715095E014}"/>
    <cellStyle name="Comma 6 6 2 3 3 3 2 3 2" xfId="22649" xr:uid="{D2CA9B51-D1B9-4ED9-8DAD-130774DABDE0}"/>
    <cellStyle name="Comma 6 6 2 3 3 3 2 4" xfId="12382" xr:uid="{BE97EC3A-3999-47FF-B85F-95BD7072BFC7}"/>
    <cellStyle name="Comma 6 6 2 3 3 3 2 4 2" xfId="27792" xr:uid="{F1B50F64-B660-4053-B2D2-3D3EA341A947}"/>
    <cellStyle name="Comma 6 6 2 3 3 3 2 5" xfId="17523" xr:uid="{0D30EC50-0319-4EC5-9710-FAC98973EFF9}"/>
    <cellStyle name="Comma 6 6 2 3 3 3 3" xfId="3410" xr:uid="{A4D6FAB1-65CB-4666-AE24-88BB37534A6D}"/>
    <cellStyle name="Comma 6 6 2 3 3 3 3 2" xfId="8536" xr:uid="{DC049636-1A8F-42BD-88B6-FF9CA6BF4103}"/>
    <cellStyle name="Comma 6 6 2 3 3 3 3 2 2" xfId="23946" xr:uid="{0C121143-733A-4DB8-ADFF-A2B4B1DC06F9}"/>
    <cellStyle name="Comma 6 6 2 3 3 3 3 3" xfId="13679" xr:uid="{850BEDF9-4289-45EC-AB7D-D1F76EB32B0B}"/>
    <cellStyle name="Comma 6 6 2 3 3 3 3 3 2" xfId="29089" xr:uid="{2449E27D-1C61-460B-A8BB-8280ABC865F0}"/>
    <cellStyle name="Comma 6 6 2 3 3 3 3 4" xfId="18820" xr:uid="{135473DA-39D9-4A3A-AB18-F95D1FDA811B}"/>
    <cellStyle name="Comma 6 6 2 3 3 3 4" xfId="5988" xr:uid="{4980EAEE-BC6B-4D4B-A023-4E04D052BD57}"/>
    <cellStyle name="Comma 6 6 2 3 3 3 4 2" xfId="21398" xr:uid="{170B0A23-5141-4355-A551-998E75F9D1A7}"/>
    <cellStyle name="Comma 6 6 2 3 3 3 5" xfId="11131" xr:uid="{B80221D8-5DBE-434E-BA88-DCDEE815E55F}"/>
    <cellStyle name="Comma 6 6 2 3 3 3 5 2" xfId="26541" xr:uid="{9E958FA1-B516-4BE8-A53F-3C9AA24E83B0}"/>
    <cellStyle name="Comma 6 6 2 3 3 3 6" xfId="16272" xr:uid="{44F977B8-903A-4072-8FAE-5897D4B26F03}"/>
    <cellStyle name="Comma 6 6 2 3 3 4" xfId="1482" xr:uid="{AB2ED69E-FCD2-4DAC-BACF-754BB3AC0B4E}"/>
    <cellStyle name="Comma 6 6 2 3 3 4 2" xfId="4050" xr:uid="{169CCE32-1812-414A-B2CD-F906AA055B29}"/>
    <cellStyle name="Comma 6 6 2 3 3 4 2 2" xfId="9176" xr:uid="{469382A7-BB7A-491C-B781-F8D93E7997E0}"/>
    <cellStyle name="Comma 6 6 2 3 3 4 2 2 2" xfId="24586" xr:uid="{E98A3C16-36A7-4D70-9A5E-D7D618BF92A3}"/>
    <cellStyle name="Comma 6 6 2 3 3 4 2 3" xfId="14319" xr:uid="{C60D027F-6823-4EE6-B525-D68089B22726}"/>
    <cellStyle name="Comma 6 6 2 3 3 4 2 3 2" xfId="29729" xr:uid="{33D7EF9A-CDE3-4293-BE3A-25B82B26BC74}"/>
    <cellStyle name="Comma 6 6 2 3 3 4 2 4" xfId="19460" xr:uid="{FE22E99E-6052-459A-A342-D0DE36029D56}"/>
    <cellStyle name="Comma 6 6 2 3 3 4 3" xfId="6628" xr:uid="{04756D9B-6F9C-4C9B-A16F-D5547D6C952E}"/>
    <cellStyle name="Comma 6 6 2 3 3 4 3 2" xfId="22038" xr:uid="{C2A2EE29-21CD-461E-8E2F-1175965FA703}"/>
    <cellStyle name="Comma 6 6 2 3 3 4 4" xfId="11771" xr:uid="{66B99627-732E-45E0-84B9-A9045AF023E9}"/>
    <cellStyle name="Comma 6 6 2 3 3 4 4 2" xfId="27181" xr:uid="{6C4FCDB7-E6C2-45AD-95FF-A724E8D8AABD}"/>
    <cellStyle name="Comma 6 6 2 3 3 4 5" xfId="16912" xr:uid="{DDDB6BDE-FC01-42F3-8BBB-2A361F1E4ED0}"/>
    <cellStyle name="Comma 6 6 2 3 3 5" xfId="2799" xr:uid="{5361A3A9-DAEC-440E-90AB-EE5F2DCAFFBC}"/>
    <cellStyle name="Comma 6 6 2 3 3 5 2" xfId="7925" xr:uid="{6B5649A4-864E-492E-9F9B-92FE57C7EE9F}"/>
    <cellStyle name="Comma 6 6 2 3 3 5 2 2" xfId="23335" xr:uid="{ACF49270-35AF-4646-ABC4-18D896EDD9E5}"/>
    <cellStyle name="Comma 6 6 2 3 3 5 3" xfId="13068" xr:uid="{CCC1E2DD-1F54-4C37-83D7-1E23A640650F}"/>
    <cellStyle name="Comma 6 6 2 3 3 5 3 2" xfId="28478" xr:uid="{732352B6-E483-4336-94B6-23F5FFBB6792}"/>
    <cellStyle name="Comma 6 6 2 3 3 5 4" xfId="18209" xr:uid="{997F0E8C-C31C-4E34-BBF7-46D4D26CDD6A}"/>
    <cellStyle name="Comma 6 6 2 3 3 6" xfId="5377" xr:uid="{2BF985CA-02B4-4710-95D1-4D5B875019B6}"/>
    <cellStyle name="Comma 6 6 2 3 3 6 2" xfId="20787" xr:uid="{2C8A9042-1AD9-4DC2-AE76-75E857A2E2F7}"/>
    <cellStyle name="Comma 6 6 2 3 3 7" xfId="10520" xr:uid="{962FA43C-AF60-4BDE-94B0-3F57245C6002}"/>
    <cellStyle name="Comma 6 6 2 3 3 7 2" xfId="25930" xr:uid="{50F2F996-6D57-4CBA-BC25-D46799C05524}"/>
    <cellStyle name="Comma 6 6 2 3 3 8" xfId="15661" xr:uid="{F8AA1F6F-5B95-4ADE-B3BF-D3DD2E16482A}"/>
    <cellStyle name="Comma 6 6 2 3 4" xfId="382" xr:uid="{470B5D6F-4629-4A31-AA79-0240262A6B2E}"/>
    <cellStyle name="Comma 6 6 2 3 4 2" xfId="994" xr:uid="{1FF0D050-EB99-41C2-9836-C289930374D3}"/>
    <cellStyle name="Comma 6 6 2 3 4 2 2" xfId="2246" xr:uid="{68272901-410C-493C-8207-EADF14EFC254}"/>
    <cellStyle name="Comma 6 6 2 3 4 2 2 2" xfId="4814" xr:uid="{DC025E0C-AF39-4669-854A-EA72C6E34DB0}"/>
    <cellStyle name="Comma 6 6 2 3 4 2 2 2 2" xfId="9940" xr:uid="{147FEBF5-762F-4064-B194-82A3D7C2F8F6}"/>
    <cellStyle name="Comma 6 6 2 3 4 2 2 2 2 2" xfId="25350" xr:uid="{7E4A706A-A8E1-428D-9A05-77C52FCD6D23}"/>
    <cellStyle name="Comma 6 6 2 3 4 2 2 2 3" xfId="15083" xr:uid="{A41DB818-1AE9-4D84-A915-3DED4C87A92D}"/>
    <cellStyle name="Comma 6 6 2 3 4 2 2 2 3 2" xfId="30493" xr:uid="{F613B1BE-7EE0-4F0D-836E-2AAEC5508BA9}"/>
    <cellStyle name="Comma 6 6 2 3 4 2 2 2 4" xfId="20224" xr:uid="{00C6415C-413F-4863-B235-54FB9FEFE22C}"/>
    <cellStyle name="Comma 6 6 2 3 4 2 2 3" xfId="7392" xr:uid="{CE88AEC6-DCD1-4858-B405-B1E2D9AE687B}"/>
    <cellStyle name="Comma 6 6 2 3 4 2 2 3 2" xfId="22802" xr:uid="{3BB21F3C-EEAA-4AFA-9E72-DB8556B190C7}"/>
    <cellStyle name="Comma 6 6 2 3 4 2 2 4" xfId="12535" xr:uid="{7A1697DB-A040-4E7B-833A-71AD709D99CF}"/>
    <cellStyle name="Comma 6 6 2 3 4 2 2 4 2" xfId="27945" xr:uid="{B2276F6C-5AE8-489A-81FC-F5B4D970D98B}"/>
    <cellStyle name="Comma 6 6 2 3 4 2 2 5" xfId="17676" xr:uid="{021292A7-B29C-49D0-BDA7-59173DB07F24}"/>
    <cellStyle name="Comma 6 6 2 3 4 2 3" xfId="3563" xr:uid="{41DA54C4-87FB-4A7F-BBFC-248A059F9515}"/>
    <cellStyle name="Comma 6 6 2 3 4 2 3 2" xfId="8689" xr:uid="{75F4F2AD-793C-4E2D-AF3B-D88C7E48C03E}"/>
    <cellStyle name="Comma 6 6 2 3 4 2 3 2 2" xfId="24099" xr:uid="{CAC5D4ED-ABF9-4D68-B580-BA438BA2DE06}"/>
    <cellStyle name="Comma 6 6 2 3 4 2 3 3" xfId="13832" xr:uid="{A397C750-D438-4F25-9B0A-4B840913AF19}"/>
    <cellStyle name="Comma 6 6 2 3 4 2 3 3 2" xfId="29242" xr:uid="{CAE67E15-AC6D-4D55-B79F-638E36344664}"/>
    <cellStyle name="Comma 6 6 2 3 4 2 3 4" xfId="18973" xr:uid="{81BD468E-2EB0-482C-99D7-BA742D987AA7}"/>
    <cellStyle name="Comma 6 6 2 3 4 2 4" xfId="6141" xr:uid="{FC48C6A8-18E7-4FAE-AF63-08E4EC3066D2}"/>
    <cellStyle name="Comma 6 6 2 3 4 2 4 2" xfId="21551" xr:uid="{A58D5AD9-2020-4FC8-BDB4-C2D4A1CDDBE2}"/>
    <cellStyle name="Comma 6 6 2 3 4 2 5" xfId="11284" xr:uid="{94608D2F-7E80-4EF0-B74A-911F613A3810}"/>
    <cellStyle name="Comma 6 6 2 3 4 2 5 2" xfId="26694" xr:uid="{3B1D433A-ABBE-454F-9677-DBF93D20260B}"/>
    <cellStyle name="Comma 6 6 2 3 4 2 6" xfId="16425" xr:uid="{C0536E9B-0D7F-498C-9699-F02214B67EDA}"/>
    <cellStyle name="Comma 6 6 2 3 4 3" xfId="1635" xr:uid="{3414F80C-8492-45CD-9BD7-382AAFBA67BD}"/>
    <cellStyle name="Comma 6 6 2 3 4 3 2" xfId="4203" xr:uid="{0FB7E2DB-58D4-44AC-9669-C775142C1C71}"/>
    <cellStyle name="Comma 6 6 2 3 4 3 2 2" xfId="9329" xr:uid="{72972D8F-97B5-4668-A1F2-E2B64F9EFB07}"/>
    <cellStyle name="Comma 6 6 2 3 4 3 2 2 2" xfId="24739" xr:uid="{959FCB58-2AEE-4B52-8640-83BC6F165B50}"/>
    <cellStyle name="Comma 6 6 2 3 4 3 2 3" xfId="14472" xr:uid="{B76E2706-FD41-4168-985A-E0A43F415257}"/>
    <cellStyle name="Comma 6 6 2 3 4 3 2 3 2" xfId="29882" xr:uid="{99FADCB1-786E-41C0-9CAB-12DA8D2590BA}"/>
    <cellStyle name="Comma 6 6 2 3 4 3 2 4" xfId="19613" xr:uid="{5BCB2947-9A6E-485E-B2D0-8CC6C205CC4E}"/>
    <cellStyle name="Comma 6 6 2 3 4 3 3" xfId="6781" xr:uid="{7994C154-5707-4941-9DC1-62AEAD60E0BD}"/>
    <cellStyle name="Comma 6 6 2 3 4 3 3 2" xfId="22191" xr:uid="{29F21102-C6D0-4276-B179-5921969414EA}"/>
    <cellStyle name="Comma 6 6 2 3 4 3 4" xfId="11924" xr:uid="{AFDCC797-5E55-4AC1-9C06-C549CD389502}"/>
    <cellStyle name="Comma 6 6 2 3 4 3 4 2" xfId="27334" xr:uid="{9D81433B-8F2F-433B-A09E-9FAB59B440A8}"/>
    <cellStyle name="Comma 6 6 2 3 4 3 5" xfId="17065" xr:uid="{799F22A8-F4FD-4D06-B7ED-50E4C9FFAFBA}"/>
    <cellStyle name="Comma 6 6 2 3 4 4" xfId="2952" xr:uid="{9B1B0065-1990-48FC-89F0-CDF56DC40921}"/>
    <cellStyle name="Comma 6 6 2 3 4 4 2" xfId="8078" xr:uid="{38B28931-69BE-455B-A2F2-B0FC0A046695}"/>
    <cellStyle name="Comma 6 6 2 3 4 4 2 2" xfId="23488" xr:uid="{108F963C-F131-43FE-9CEE-86B1D9A0E4CD}"/>
    <cellStyle name="Comma 6 6 2 3 4 4 3" xfId="13221" xr:uid="{A8D9A761-C393-47C4-A572-86786E1A5329}"/>
    <cellStyle name="Comma 6 6 2 3 4 4 3 2" xfId="28631" xr:uid="{61F25257-F8AF-4FB7-BF57-11923E2558F9}"/>
    <cellStyle name="Comma 6 6 2 3 4 4 4" xfId="18362" xr:uid="{59CB1A08-A72A-4033-B3A5-4B4FEBA64C16}"/>
    <cellStyle name="Comma 6 6 2 3 4 5" xfId="5530" xr:uid="{5066A2E7-7831-46FD-AB2D-053DBBA39FD0}"/>
    <cellStyle name="Comma 6 6 2 3 4 5 2" xfId="20940" xr:uid="{9835C343-1F8B-4A8D-8F26-F25C20787944}"/>
    <cellStyle name="Comma 6 6 2 3 4 6" xfId="10673" xr:uid="{2C68D285-1DB9-48A3-9EFA-BCE48B3599DC}"/>
    <cellStyle name="Comma 6 6 2 3 4 6 2" xfId="26083" xr:uid="{910F002B-DA4D-4714-A6CF-4804E730A203}"/>
    <cellStyle name="Comma 6 6 2 3 4 7" xfId="15814" xr:uid="{4EBBFFC3-E048-4BD3-9E4A-671DFD72A6BA}"/>
    <cellStyle name="Comma 6 6 2 3 5" xfId="699" xr:uid="{E95C3D4A-983B-4A00-B183-C43F57281C55}"/>
    <cellStyle name="Comma 6 6 2 3 5 2" xfId="1951" xr:uid="{437EF44F-2EC0-4338-824D-DE575B8BCFA6}"/>
    <cellStyle name="Comma 6 6 2 3 5 2 2" xfId="4519" xr:uid="{E93AADE9-AB7B-4F8D-ACFD-51483C6D0E90}"/>
    <cellStyle name="Comma 6 6 2 3 5 2 2 2" xfId="9645" xr:uid="{81D7D75E-8778-4B5E-B6F7-F4F069409037}"/>
    <cellStyle name="Comma 6 6 2 3 5 2 2 2 2" xfId="25055" xr:uid="{AFA9B560-0860-41C5-9E92-B920F6B1882C}"/>
    <cellStyle name="Comma 6 6 2 3 5 2 2 3" xfId="14788" xr:uid="{D84D8810-16D7-4B9E-8CC0-82839EBD9CC3}"/>
    <cellStyle name="Comma 6 6 2 3 5 2 2 3 2" xfId="30198" xr:uid="{A4805F7F-E59F-4A1F-8ABB-012822B0CFC0}"/>
    <cellStyle name="Comma 6 6 2 3 5 2 2 4" xfId="19929" xr:uid="{5B922676-3BA9-4B54-A896-47723FA140E9}"/>
    <cellStyle name="Comma 6 6 2 3 5 2 3" xfId="7097" xr:uid="{DBC729FF-A7AB-443C-93E7-07218147E885}"/>
    <cellStyle name="Comma 6 6 2 3 5 2 3 2" xfId="22507" xr:uid="{46D02A4E-A001-455B-A8CD-7615A1533108}"/>
    <cellStyle name="Comma 6 6 2 3 5 2 4" xfId="12240" xr:uid="{87CD8956-4E65-435D-8D90-C1D59B5895EA}"/>
    <cellStyle name="Comma 6 6 2 3 5 2 4 2" xfId="27650" xr:uid="{3092162F-24B2-48BF-B527-FABAF0273F1B}"/>
    <cellStyle name="Comma 6 6 2 3 5 2 5" xfId="17381" xr:uid="{91D4B786-C35B-41D6-946E-76E51D37CAF4}"/>
    <cellStyle name="Comma 6 6 2 3 5 3" xfId="3268" xr:uid="{1CFDA47F-6D59-46C9-B596-0C231B4DA3A8}"/>
    <cellStyle name="Comma 6 6 2 3 5 3 2" xfId="8394" xr:uid="{A468A4D8-0FA2-4DB7-B1A1-FCFE76B0B2D8}"/>
    <cellStyle name="Comma 6 6 2 3 5 3 2 2" xfId="23804" xr:uid="{AA8139C0-FC3C-41BB-9F55-6893636E6E4E}"/>
    <cellStyle name="Comma 6 6 2 3 5 3 3" xfId="13537" xr:uid="{1AB1055E-E5F1-408C-BCAD-B8344A4C122F}"/>
    <cellStyle name="Comma 6 6 2 3 5 3 3 2" xfId="28947" xr:uid="{3284DBD5-00C7-4CC4-B216-53910E489BE7}"/>
    <cellStyle name="Comma 6 6 2 3 5 3 4" xfId="18678" xr:uid="{BF89E1E1-1AF6-4069-B909-03C2AF45CA73}"/>
    <cellStyle name="Comma 6 6 2 3 5 4" xfId="5846" xr:uid="{81FE15A1-DEBC-4639-9179-0763B03BEE0E}"/>
    <cellStyle name="Comma 6 6 2 3 5 4 2" xfId="21256" xr:uid="{273D0FF6-053E-4744-814C-E07F79E96B84}"/>
    <cellStyle name="Comma 6 6 2 3 5 5" xfId="10989" xr:uid="{4B55992E-F544-47AF-BD45-303CC6CC27F7}"/>
    <cellStyle name="Comma 6 6 2 3 5 5 2" xfId="26399" xr:uid="{E51C53CE-EA36-45F6-985E-A9D8B3E982B8}"/>
    <cellStyle name="Comma 6 6 2 3 5 6" xfId="16130" xr:uid="{FB07B4C8-3872-4104-A539-5A14E459B331}"/>
    <cellStyle name="Comma 6 6 2 3 6" xfId="1340" xr:uid="{00738043-B335-43CB-85E3-76C89717373B}"/>
    <cellStyle name="Comma 6 6 2 3 6 2" xfId="3908" xr:uid="{B2FD3910-83BB-4B9E-A454-A3052833955F}"/>
    <cellStyle name="Comma 6 6 2 3 6 2 2" xfId="9034" xr:uid="{56C97DBE-4A53-40ED-B58E-485641BDDAEF}"/>
    <cellStyle name="Comma 6 6 2 3 6 2 2 2" xfId="24444" xr:uid="{039ED4A6-D54C-461C-9AA5-01F5B9FD4CB3}"/>
    <cellStyle name="Comma 6 6 2 3 6 2 3" xfId="14177" xr:uid="{0CF43914-0494-4705-974A-9F12324199AE}"/>
    <cellStyle name="Comma 6 6 2 3 6 2 3 2" xfId="29587" xr:uid="{C0E972E3-491E-40D4-8A94-7E3F34FB6E61}"/>
    <cellStyle name="Comma 6 6 2 3 6 2 4" xfId="19318" xr:uid="{4D38242C-3B9A-41B7-8BF2-75658DFA49FC}"/>
    <cellStyle name="Comma 6 6 2 3 6 3" xfId="6486" xr:uid="{CDC3C0BB-558D-4CA0-A2CC-1886C0F7F0F8}"/>
    <cellStyle name="Comma 6 6 2 3 6 3 2" xfId="21896" xr:uid="{CCE408DA-0E31-49C4-8A1D-0F4275F01045}"/>
    <cellStyle name="Comma 6 6 2 3 6 4" xfId="11629" xr:uid="{9CDE86C2-C350-4C8B-9AC0-4982A3980DC8}"/>
    <cellStyle name="Comma 6 6 2 3 6 4 2" xfId="27039" xr:uid="{98580FE5-EDDC-4B01-9F38-7DDB3329A231}"/>
    <cellStyle name="Comma 6 6 2 3 6 5" xfId="16770" xr:uid="{08EB3041-5D11-4633-A7BD-35FD2BA41700}"/>
    <cellStyle name="Comma 6 6 2 3 7" xfId="2658" xr:uid="{3E8841A5-E1D6-4429-B4FC-97932AFF37D5}"/>
    <cellStyle name="Comma 6 6 2 3 7 2" xfId="7784" xr:uid="{A1ECEDB8-E3CE-4C84-9A53-EEAAE69A1BB6}"/>
    <cellStyle name="Comma 6 6 2 3 7 2 2" xfId="23194" xr:uid="{FAD715C1-D5DB-4A67-8B29-3C10E3189B56}"/>
    <cellStyle name="Comma 6 6 2 3 7 3" xfId="12927" xr:uid="{BD44D4D8-B45C-4509-8671-E5982C075D52}"/>
    <cellStyle name="Comma 6 6 2 3 7 3 2" xfId="28337" xr:uid="{7DEA47E6-68D8-44F9-89D2-EDD934ED8AB8}"/>
    <cellStyle name="Comma 6 6 2 3 7 4" xfId="18068" xr:uid="{67025DE1-2366-4695-ACE8-F08744033B6B}"/>
    <cellStyle name="Comma 6 6 2 3 8" xfId="5236" xr:uid="{0B4F90EB-98C5-4E4C-9949-8BBA48E8D0EE}"/>
    <cellStyle name="Comma 6 6 2 3 8 2" xfId="20646" xr:uid="{06A0BBA5-2A6A-41CC-80C3-65FB7C542A60}"/>
    <cellStyle name="Comma 6 6 2 3 9" xfId="10379" xr:uid="{A04712D0-4EA8-4AD1-AF8F-C4378870BD61}"/>
    <cellStyle name="Comma 6 6 2 3 9 2" xfId="25789" xr:uid="{A57D7FE9-968B-4BFE-800D-28054C5F9705}"/>
    <cellStyle name="Comma 6 6 2 4" xfId="90" xr:uid="{2D17D26F-5E0E-4402-8760-D72B1B77DAD5}"/>
    <cellStyle name="Comma 6 6 2 4 10" xfId="15524" xr:uid="{C5CB7DCF-677E-4FB1-A6F9-7BD7565354DA}"/>
    <cellStyle name="Comma 6 6 2 4 2" xfId="161" xr:uid="{D250879F-24AF-40FE-8C5E-93771E17453A}"/>
    <cellStyle name="Comma 6 6 2 4 2 2" xfId="304" xr:uid="{6BFE3889-C0AB-439D-990D-E3C0E2F1423D}"/>
    <cellStyle name="Comma 6 6 2 4 2 2 2" xfId="600" xr:uid="{212B483B-3887-422B-865A-81C04D047CE2}"/>
    <cellStyle name="Comma 6 6 2 4 2 2 2 2" xfId="1212" xr:uid="{7551D6C5-22F3-4396-A488-A14E2D5991B0}"/>
    <cellStyle name="Comma 6 6 2 4 2 2 2 2 2" xfId="2464" xr:uid="{26559BEC-D677-449E-8372-40C323190335}"/>
    <cellStyle name="Comma 6 6 2 4 2 2 2 2 2 2" xfId="5032" xr:uid="{A14E5280-3D6B-46E3-97F1-5B4BFD7CA196}"/>
    <cellStyle name="Comma 6 6 2 4 2 2 2 2 2 2 2" xfId="10158" xr:uid="{DCE5565D-0E05-41D4-AA7E-94D0A04EAFEE}"/>
    <cellStyle name="Comma 6 6 2 4 2 2 2 2 2 2 2 2" xfId="25568" xr:uid="{C5F0D76E-D04F-4A2B-91E8-FFC37ABF7717}"/>
    <cellStyle name="Comma 6 6 2 4 2 2 2 2 2 2 3" xfId="15301" xr:uid="{8E4109CC-BB96-461F-8D12-A9AAA9180F7B}"/>
    <cellStyle name="Comma 6 6 2 4 2 2 2 2 2 2 3 2" xfId="30711" xr:uid="{35810028-9418-4832-A622-771B18535439}"/>
    <cellStyle name="Comma 6 6 2 4 2 2 2 2 2 2 4" xfId="20442" xr:uid="{DB656348-F354-4034-A92B-52C9F4B4DFD7}"/>
    <cellStyle name="Comma 6 6 2 4 2 2 2 2 2 3" xfId="7610" xr:uid="{FF23CFCA-3C18-4C92-A186-05114C886D4C}"/>
    <cellStyle name="Comma 6 6 2 4 2 2 2 2 2 3 2" xfId="23020" xr:uid="{8A6E6A24-3785-496F-A321-4C48F0406A4F}"/>
    <cellStyle name="Comma 6 6 2 4 2 2 2 2 2 4" xfId="12753" xr:uid="{AB0D8785-CE76-4D12-BCF6-34762108E398}"/>
    <cellStyle name="Comma 6 6 2 4 2 2 2 2 2 4 2" xfId="28163" xr:uid="{8FC0F4B2-C49C-4587-8DF6-7D593048D0EC}"/>
    <cellStyle name="Comma 6 6 2 4 2 2 2 2 2 5" xfId="17894" xr:uid="{E266DB35-145F-42C1-9365-A836CD658044}"/>
    <cellStyle name="Comma 6 6 2 4 2 2 2 2 3" xfId="3781" xr:uid="{7717BAAC-FAB9-48EA-8E06-36BAB2AD0E19}"/>
    <cellStyle name="Comma 6 6 2 4 2 2 2 2 3 2" xfId="8907" xr:uid="{576C290C-920E-445B-8FB6-AFA4DD289304}"/>
    <cellStyle name="Comma 6 6 2 4 2 2 2 2 3 2 2" xfId="24317" xr:uid="{F264AEEC-4BF9-437D-80B0-690FB2165523}"/>
    <cellStyle name="Comma 6 6 2 4 2 2 2 2 3 3" xfId="14050" xr:uid="{8693596F-DD4B-4CAB-A8E8-807C2DADAA83}"/>
    <cellStyle name="Comma 6 6 2 4 2 2 2 2 3 3 2" xfId="29460" xr:uid="{0C81DBAB-AA4E-4B32-8578-E92AAB43715E}"/>
    <cellStyle name="Comma 6 6 2 4 2 2 2 2 3 4" xfId="19191" xr:uid="{93849AA2-80AB-4FBD-B5AA-EE3891195D62}"/>
    <cellStyle name="Comma 6 6 2 4 2 2 2 2 4" xfId="6359" xr:uid="{D2A871CD-E195-43EB-BD1A-FA30C7103C93}"/>
    <cellStyle name="Comma 6 6 2 4 2 2 2 2 4 2" xfId="21769" xr:uid="{9C7E617A-9240-4110-BE3F-A8AB6917A757}"/>
    <cellStyle name="Comma 6 6 2 4 2 2 2 2 5" xfId="11502" xr:uid="{BAE79000-59ED-4409-9583-2F0C2CE21CFB}"/>
    <cellStyle name="Comma 6 6 2 4 2 2 2 2 5 2" xfId="26912" xr:uid="{E5C2802B-9AAB-4E23-B486-123B4E9D21C1}"/>
    <cellStyle name="Comma 6 6 2 4 2 2 2 2 6" xfId="16643" xr:uid="{1CDD3220-2664-4881-BCAE-C83C39EBF430}"/>
    <cellStyle name="Comma 6 6 2 4 2 2 2 3" xfId="1853" xr:uid="{3657E26F-75C8-4041-A04A-D61811F14838}"/>
    <cellStyle name="Comma 6 6 2 4 2 2 2 3 2" xfId="4421" xr:uid="{9EA3038A-22C1-4B3A-B131-66E32EA060D3}"/>
    <cellStyle name="Comma 6 6 2 4 2 2 2 3 2 2" xfId="9547" xr:uid="{C2BB5822-AA4A-430B-9086-0F84F3D2B96E}"/>
    <cellStyle name="Comma 6 6 2 4 2 2 2 3 2 2 2" xfId="24957" xr:uid="{340F6188-7A55-4888-80C0-189D24968EAD}"/>
    <cellStyle name="Comma 6 6 2 4 2 2 2 3 2 3" xfId="14690" xr:uid="{ABE11C4F-BEB7-4BEF-9B39-9B2F95CD6BDD}"/>
    <cellStyle name="Comma 6 6 2 4 2 2 2 3 2 3 2" xfId="30100" xr:uid="{98592D3E-B399-46FA-87E5-D7D6DCF62EB3}"/>
    <cellStyle name="Comma 6 6 2 4 2 2 2 3 2 4" xfId="19831" xr:uid="{FA642BC2-07FC-4764-AE21-F5A5280584D0}"/>
    <cellStyle name="Comma 6 6 2 4 2 2 2 3 3" xfId="6999" xr:uid="{2B50BE3E-FEEB-4C9E-8BE9-DAF59A8F8FD7}"/>
    <cellStyle name="Comma 6 6 2 4 2 2 2 3 3 2" xfId="22409" xr:uid="{0FB09A33-C376-4310-BEA8-71C91A5268B7}"/>
    <cellStyle name="Comma 6 6 2 4 2 2 2 3 4" xfId="12142" xr:uid="{B1650078-1871-4A7C-8C20-2FA11F543D49}"/>
    <cellStyle name="Comma 6 6 2 4 2 2 2 3 4 2" xfId="27552" xr:uid="{7A82A424-5416-44A0-AE40-474EF64AEBBA}"/>
    <cellStyle name="Comma 6 6 2 4 2 2 2 3 5" xfId="17283" xr:uid="{6460DDE8-EECF-4F94-A36F-4E5B4CF84D17}"/>
    <cellStyle name="Comma 6 6 2 4 2 2 2 4" xfId="3170" xr:uid="{2346B107-1B3E-4C95-9E30-02F53717C8F8}"/>
    <cellStyle name="Comma 6 6 2 4 2 2 2 4 2" xfId="8296" xr:uid="{23E9C926-C242-4B45-9979-512B05302BCD}"/>
    <cellStyle name="Comma 6 6 2 4 2 2 2 4 2 2" xfId="23706" xr:uid="{DC0F9D21-99DC-47DE-B58C-0ADB2227C1B5}"/>
    <cellStyle name="Comma 6 6 2 4 2 2 2 4 3" xfId="13439" xr:uid="{3C2D633F-1425-4822-A568-EC2635FA5749}"/>
    <cellStyle name="Comma 6 6 2 4 2 2 2 4 3 2" xfId="28849" xr:uid="{0CADF844-7E8E-4975-BA01-A64DF3F01236}"/>
    <cellStyle name="Comma 6 6 2 4 2 2 2 4 4" xfId="18580" xr:uid="{0B3B3982-6141-4AE5-8D5C-8591FB5FC5AD}"/>
    <cellStyle name="Comma 6 6 2 4 2 2 2 5" xfId="5748" xr:uid="{4F4ADDC5-75DD-4EA7-BC1D-6BF49DDAEF89}"/>
    <cellStyle name="Comma 6 6 2 4 2 2 2 5 2" xfId="21158" xr:uid="{B3592CFD-E7AE-48C2-AE69-5BEB78D9F4A3}"/>
    <cellStyle name="Comma 6 6 2 4 2 2 2 6" xfId="10891" xr:uid="{B48841A0-43DA-4B5A-850B-49A63BBDD7AC}"/>
    <cellStyle name="Comma 6 6 2 4 2 2 2 6 2" xfId="26301" xr:uid="{ECD17046-9E77-4D04-86AC-6DC80928C383}"/>
    <cellStyle name="Comma 6 6 2 4 2 2 2 7" xfId="16032" xr:uid="{F856EC81-C9EA-48AE-8E50-E83499D2773A}"/>
    <cellStyle name="Comma 6 6 2 4 2 2 3" xfId="917" xr:uid="{ADB970CC-7EAA-4418-BAE8-3040892496D0}"/>
    <cellStyle name="Comma 6 6 2 4 2 2 3 2" xfId="2169" xr:uid="{11DF5C25-C494-4655-A491-92EB39CFADBC}"/>
    <cellStyle name="Comma 6 6 2 4 2 2 3 2 2" xfId="4737" xr:uid="{73650756-2A42-4846-9552-C84EB7B29C52}"/>
    <cellStyle name="Comma 6 6 2 4 2 2 3 2 2 2" xfId="9863" xr:uid="{E72EDABB-4FE9-426B-879A-F818EA8C472D}"/>
    <cellStyle name="Comma 6 6 2 4 2 2 3 2 2 2 2" xfId="25273" xr:uid="{7BB72158-3F7E-4ED1-A692-2BA06A866121}"/>
    <cellStyle name="Comma 6 6 2 4 2 2 3 2 2 3" xfId="15006" xr:uid="{1DEB28EB-00D4-4D9B-946A-7647BFC297E6}"/>
    <cellStyle name="Comma 6 6 2 4 2 2 3 2 2 3 2" xfId="30416" xr:uid="{12D4DD23-4DB8-4F74-A242-C52D9D2CDFAF}"/>
    <cellStyle name="Comma 6 6 2 4 2 2 3 2 2 4" xfId="20147" xr:uid="{4FC4ED1E-CB2A-401D-A355-7BB6104702D0}"/>
    <cellStyle name="Comma 6 6 2 4 2 2 3 2 3" xfId="7315" xr:uid="{C37180D9-D341-41BE-9E5B-C3E50ABB89FA}"/>
    <cellStyle name="Comma 6 6 2 4 2 2 3 2 3 2" xfId="22725" xr:uid="{AD12687D-671E-443E-8404-87D088A0A636}"/>
    <cellStyle name="Comma 6 6 2 4 2 2 3 2 4" xfId="12458" xr:uid="{AB77F335-FC9E-40D3-8519-A4B165B0AC68}"/>
    <cellStyle name="Comma 6 6 2 4 2 2 3 2 4 2" xfId="27868" xr:uid="{6A2AAAA2-8A8F-4389-90D5-BFBAAEF283FB}"/>
    <cellStyle name="Comma 6 6 2 4 2 2 3 2 5" xfId="17599" xr:uid="{889F0197-763A-4F80-87C9-71FB818D88D5}"/>
    <cellStyle name="Comma 6 6 2 4 2 2 3 3" xfId="3486" xr:uid="{E936CC41-ED10-4229-83EE-D27A1CCA70D4}"/>
    <cellStyle name="Comma 6 6 2 4 2 2 3 3 2" xfId="8612" xr:uid="{ED1054C9-5323-432B-A1DD-455BB83B098E}"/>
    <cellStyle name="Comma 6 6 2 4 2 2 3 3 2 2" xfId="24022" xr:uid="{0A87C02F-6EA9-43E1-A78D-228868EEB5E7}"/>
    <cellStyle name="Comma 6 6 2 4 2 2 3 3 3" xfId="13755" xr:uid="{54A46873-5768-41EF-BD29-13E1C8FBD2EA}"/>
    <cellStyle name="Comma 6 6 2 4 2 2 3 3 3 2" xfId="29165" xr:uid="{F5382117-F5A9-4350-B0B7-B3F9134696AE}"/>
    <cellStyle name="Comma 6 6 2 4 2 2 3 3 4" xfId="18896" xr:uid="{E441E6C0-6863-487E-9FE8-530AC066839A}"/>
    <cellStyle name="Comma 6 6 2 4 2 2 3 4" xfId="6064" xr:uid="{25826E5B-B837-4B16-B63D-1D0562C1A430}"/>
    <cellStyle name="Comma 6 6 2 4 2 2 3 4 2" xfId="21474" xr:uid="{813C0E67-5A6F-44FD-A1B7-A9E4A97B0AFF}"/>
    <cellStyle name="Comma 6 6 2 4 2 2 3 5" xfId="11207" xr:uid="{11BDA21F-8820-420E-A84F-81C757B2524F}"/>
    <cellStyle name="Comma 6 6 2 4 2 2 3 5 2" xfId="26617" xr:uid="{98205C05-2E61-4EA2-8964-CF3646F9ED7F}"/>
    <cellStyle name="Comma 6 6 2 4 2 2 3 6" xfId="16348" xr:uid="{7A6683F1-8657-4E10-B32C-8EA0FA419536}"/>
    <cellStyle name="Comma 6 6 2 4 2 2 4" xfId="1558" xr:uid="{36CA1992-D51E-45C0-9DE4-5102EE55E385}"/>
    <cellStyle name="Comma 6 6 2 4 2 2 4 2" xfId="4126" xr:uid="{25E8D144-339C-4774-9D99-F647738BA0B0}"/>
    <cellStyle name="Comma 6 6 2 4 2 2 4 2 2" xfId="9252" xr:uid="{81D6DED9-C142-4320-921D-3C75FF98C444}"/>
    <cellStyle name="Comma 6 6 2 4 2 2 4 2 2 2" xfId="24662" xr:uid="{95755A3B-CE33-4400-8371-DCFAFD1DAB9D}"/>
    <cellStyle name="Comma 6 6 2 4 2 2 4 2 3" xfId="14395" xr:uid="{64B2C009-4ACD-4DCF-A737-43235DB2EE26}"/>
    <cellStyle name="Comma 6 6 2 4 2 2 4 2 3 2" xfId="29805" xr:uid="{B1A63DDF-F28F-4DCE-8136-38AE13BB673D}"/>
    <cellStyle name="Comma 6 6 2 4 2 2 4 2 4" xfId="19536" xr:uid="{D63B774A-40A5-43F6-9455-27C05768ACC8}"/>
    <cellStyle name="Comma 6 6 2 4 2 2 4 3" xfId="6704" xr:uid="{E4F40EA7-0959-417B-912B-F16F8590D379}"/>
    <cellStyle name="Comma 6 6 2 4 2 2 4 3 2" xfId="22114" xr:uid="{BC39C5D9-9CEB-49C9-9AC7-449435FC47D1}"/>
    <cellStyle name="Comma 6 6 2 4 2 2 4 4" xfId="11847" xr:uid="{FEC74970-1350-4462-A223-B6B6D836254B}"/>
    <cellStyle name="Comma 6 6 2 4 2 2 4 4 2" xfId="27257" xr:uid="{E2FD7687-52DB-4B8E-B89D-E8D60CB02A1E}"/>
    <cellStyle name="Comma 6 6 2 4 2 2 4 5" xfId="16988" xr:uid="{3640A6EC-95F8-42A1-998F-85AF9354AC3F}"/>
    <cellStyle name="Comma 6 6 2 4 2 2 5" xfId="2875" xr:uid="{9EB64289-9F54-4D3F-B88D-AFB993303EB6}"/>
    <cellStyle name="Comma 6 6 2 4 2 2 5 2" xfId="8001" xr:uid="{EC120F1F-7E7D-44C7-AFC8-E4262B029BCC}"/>
    <cellStyle name="Comma 6 6 2 4 2 2 5 2 2" xfId="23411" xr:uid="{1C401574-47E5-4D77-B2A2-740CFE069977}"/>
    <cellStyle name="Comma 6 6 2 4 2 2 5 3" xfId="13144" xr:uid="{162C8295-338C-440C-8FAD-D9906C2C4FCB}"/>
    <cellStyle name="Comma 6 6 2 4 2 2 5 3 2" xfId="28554" xr:uid="{2F60CCC5-B092-444F-BB40-059BC921BBBD}"/>
    <cellStyle name="Comma 6 6 2 4 2 2 5 4" xfId="18285" xr:uid="{EA2C8BF5-C18C-46C2-AC49-DD06310AC698}"/>
    <cellStyle name="Comma 6 6 2 4 2 2 6" xfId="5453" xr:uid="{4B4E4E30-64CB-48DD-BF24-95419CDD734D}"/>
    <cellStyle name="Comma 6 6 2 4 2 2 6 2" xfId="20863" xr:uid="{2733A4C9-81C9-4D1E-8690-2C6F38E0B44C}"/>
    <cellStyle name="Comma 6 6 2 4 2 2 7" xfId="10596" xr:uid="{D6402DFD-DB05-43EB-B212-DD0605A8B629}"/>
    <cellStyle name="Comma 6 6 2 4 2 2 7 2" xfId="26006" xr:uid="{47911212-50BD-4164-B65A-F08B715DCCA2}"/>
    <cellStyle name="Comma 6 6 2 4 2 2 8" xfId="15737" xr:uid="{1B01B00F-83A1-4B52-A207-670554EBF0E2}"/>
    <cellStyle name="Comma 6 6 2 4 2 3" xfId="458" xr:uid="{A5CFB5FD-B10A-4C84-BB39-82939F69734A}"/>
    <cellStyle name="Comma 6 6 2 4 2 3 2" xfId="1070" xr:uid="{806F8A19-1BCA-468F-95E1-9147210FAAA5}"/>
    <cellStyle name="Comma 6 6 2 4 2 3 2 2" xfId="2322" xr:uid="{C0AFD249-0A4C-4D7A-9612-6813F3AFAD30}"/>
    <cellStyle name="Comma 6 6 2 4 2 3 2 2 2" xfId="4890" xr:uid="{2AB833F0-F8EC-4548-9564-AB5689388E91}"/>
    <cellStyle name="Comma 6 6 2 4 2 3 2 2 2 2" xfId="10016" xr:uid="{CC492D40-86B3-4D53-8DC5-B336B3C6E019}"/>
    <cellStyle name="Comma 6 6 2 4 2 3 2 2 2 2 2" xfId="25426" xr:uid="{7E8C7EC4-A19D-412B-86C3-A49170D3E82D}"/>
    <cellStyle name="Comma 6 6 2 4 2 3 2 2 2 3" xfId="15159" xr:uid="{EAAD5C59-684E-4EAF-8BA7-00C16AFE60F2}"/>
    <cellStyle name="Comma 6 6 2 4 2 3 2 2 2 3 2" xfId="30569" xr:uid="{3201EB79-2A89-478C-868B-2983074D6602}"/>
    <cellStyle name="Comma 6 6 2 4 2 3 2 2 2 4" xfId="20300" xr:uid="{29B1794D-FA17-4BAB-9692-AFC35735F874}"/>
    <cellStyle name="Comma 6 6 2 4 2 3 2 2 3" xfId="7468" xr:uid="{29739B99-8114-4FD9-93CA-1F37038193BB}"/>
    <cellStyle name="Comma 6 6 2 4 2 3 2 2 3 2" xfId="22878" xr:uid="{A4D9DC26-97F8-4118-B448-C1F8FA89DC48}"/>
    <cellStyle name="Comma 6 6 2 4 2 3 2 2 4" xfId="12611" xr:uid="{E4F464B1-94A1-4EB2-BBE9-34B79F7C7343}"/>
    <cellStyle name="Comma 6 6 2 4 2 3 2 2 4 2" xfId="28021" xr:uid="{FDC0BCE6-327E-4F2A-8653-6CAEA5EAF5A4}"/>
    <cellStyle name="Comma 6 6 2 4 2 3 2 2 5" xfId="17752" xr:uid="{34838C8B-6E2A-4014-802C-5E52550482A2}"/>
    <cellStyle name="Comma 6 6 2 4 2 3 2 3" xfId="3639" xr:uid="{40D37370-C41C-4737-8BB4-B91EB9552E2A}"/>
    <cellStyle name="Comma 6 6 2 4 2 3 2 3 2" xfId="8765" xr:uid="{309C8A42-7628-4C76-99FE-31660DA91A52}"/>
    <cellStyle name="Comma 6 6 2 4 2 3 2 3 2 2" xfId="24175" xr:uid="{F42DBCCF-FB1A-4D00-8363-332E27F71C11}"/>
    <cellStyle name="Comma 6 6 2 4 2 3 2 3 3" xfId="13908" xr:uid="{E77814BC-3769-44D2-9696-DA711B559DAD}"/>
    <cellStyle name="Comma 6 6 2 4 2 3 2 3 3 2" xfId="29318" xr:uid="{1F092F36-4499-4882-A6C4-515DEF79BB02}"/>
    <cellStyle name="Comma 6 6 2 4 2 3 2 3 4" xfId="19049" xr:uid="{D2E2D289-F901-4749-BADA-83165643A9A3}"/>
    <cellStyle name="Comma 6 6 2 4 2 3 2 4" xfId="6217" xr:uid="{7625593E-F10E-48CA-9783-AFD4B95A1A5A}"/>
    <cellStyle name="Comma 6 6 2 4 2 3 2 4 2" xfId="21627" xr:uid="{DB2EDC19-71C1-4268-8A29-CC642565368F}"/>
    <cellStyle name="Comma 6 6 2 4 2 3 2 5" xfId="11360" xr:uid="{E5F4EF3A-B201-4EC8-AB50-D32B07F57366}"/>
    <cellStyle name="Comma 6 6 2 4 2 3 2 5 2" xfId="26770" xr:uid="{1F1B342D-AC8F-49DE-906A-443107ECC23E}"/>
    <cellStyle name="Comma 6 6 2 4 2 3 2 6" xfId="16501" xr:uid="{83C3752C-86CD-4203-82E6-39AAC8B212C3}"/>
    <cellStyle name="Comma 6 6 2 4 2 3 3" xfId="1711" xr:uid="{9814BB32-62EF-4CA2-91CC-C6595D07383B}"/>
    <cellStyle name="Comma 6 6 2 4 2 3 3 2" xfId="4279" xr:uid="{3E812566-3009-4581-8684-E77987BA2DE6}"/>
    <cellStyle name="Comma 6 6 2 4 2 3 3 2 2" xfId="9405" xr:uid="{E2EAB895-1308-47CE-8BBF-DD30638DC70B}"/>
    <cellStyle name="Comma 6 6 2 4 2 3 3 2 2 2" xfId="24815" xr:uid="{0A85A109-3005-4410-8B9D-FB361785918E}"/>
    <cellStyle name="Comma 6 6 2 4 2 3 3 2 3" xfId="14548" xr:uid="{124D39FC-C4C1-4163-BFB0-C52A2C611CF2}"/>
    <cellStyle name="Comma 6 6 2 4 2 3 3 2 3 2" xfId="29958" xr:uid="{DF73868B-42B9-4C38-96EA-CAD472E74F42}"/>
    <cellStyle name="Comma 6 6 2 4 2 3 3 2 4" xfId="19689" xr:uid="{D297DBA3-5AE9-402C-9B8A-097B26BB44F6}"/>
    <cellStyle name="Comma 6 6 2 4 2 3 3 3" xfId="6857" xr:uid="{154880B5-6A36-4832-B145-4551B4F8D484}"/>
    <cellStyle name="Comma 6 6 2 4 2 3 3 3 2" xfId="22267" xr:uid="{A53DDB19-C94A-40B4-B23B-6769BE4FB90D}"/>
    <cellStyle name="Comma 6 6 2 4 2 3 3 4" xfId="12000" xr:uid="{26E28559-873C-4D9E-83AA-2BF044D1614B}"/>
    <cellStyle name="Comma 6 6 2 4 2 3 3 4 2" xfId="27410" xr:uid="{C0183092-121A-4C31-ACA3-1B2FE144F2C5}"/>
    <cellStyle name="Comma 6 6 2 4 2 3 3 5" xfId="17141" xr:uid="{0C68C84B-E334-4094-A6DC-D1CED9326A29}"/>
    <cellStyle name="Comma 6 6 2 4 2 3 4" xfId="3028" xr:uid="{A0931832-8535-45D9-A833-B10182EF7CAF}"/>
    <cellStyle name="Comma 6 6 2 4 2 3 4 2" xfId="8154" xr:uid="{CBC3F488-111D-4F78-BD41-6930307C8CFF}"/>
    <cellStyle name="Comma 6 6 2 4 2 3 4 2 2" xfId="23564" xr:uid="{A5B24938-F32B-4DFE-BE50-D8ED777B4013}"/>
    <cellStyle name="Comma 6 6 2 4 2 3 4 3" xfId="13297" xr:uid="{9C9793A0-0F50-4ECB-9EFE-FBCABC999147}"/>
    <cellStyle name="Comma 6 6 2 4 2 3 4 3 2" xfId="28707" xr:uid="{2B25A09F-EC74-4F37-BACC-445D69441154}"/>
    <cellStyle name="Comma 6 6 2 4 2 3 4 4" xfId="18438" xr:uid="{757EAEB9-5AFB-4958-8E86-6FF2F388D7E5}"/>
    <cellStyle name="Comma 6 6 2 4 2 3 5" xfId="5606" xr:uid="{7697BCE4-818C-4419-9C2C-D54D798EEE9D}"/>
    <cellStyle name="Comma 6 6 2 4 2 3 5 2" xfId="21016" xr:uid="{1C87176E-C33A-40DE-AE72-3DB6D52FA5C7}"/>
    <cellStyle name="Comma 6 6 2 4 2 3 6" xfId="10749" xr:uid="{42B27C82-E125-4C48-934C-D813694A4B65}"/>
    <cellStyle name="Comma 6 6 2 4 2 3 6 2" xfId="26159" xr:uid="{D63186B6-1B44-4F2A-97F2-C1666B6082B4}"/>
    <cellStyle name="Comma 6 6 2 4 2 3 7" xfId="15890" xr:uid="{4E6EF706-1BA7-4E7D-9D6F-02E76AA5B918}"/>
    <cellStyle name="Comma 6 6 2 4 2 4" xfId="775" xr:uid="{19EBD19B-A252-41F2-9D18-D55336909AB5}"/>
    <cellStyle name="Comma 6 6 2 4 2 4 2" xfId="2027" xr:uid="{9C08A504-B156-45A1-B81D-2F4815AADA05}"/>
    <cellStyle name="Comma 6 6 2 4 2 4 2 2" xfId="4595" xr:uid="{A59D360F-C2C3-4835-8534-A66E4C97B057}"/>
    <cellStyle name="Comma 6 6 2 4 2 4 2 2 2" xfId="9721" xr:uid="{E4B71C48-9C2C-4014-8714-5E87B90F6EF6}"/>
    <cellStyle name="Comma 6 6 2 4 2 4 2 2 2 2" xfId="25131" xr:uid="{A4B373D0-69FC-47B1-A69D-8A2C6BA59F73}"/>
    <cellStyle name="Comma 6 6 2 4 2 4 2 2 3" xfId="14864" xr:uid="{9E0C1F88-9497-417F-8738-DEC80E03A3BF}"/>
    <cellStyle name="Comma 6 6 2 4 2 4 2 2 3 2" xfId="30274" xr:uid="{09918847-39AB-43A0-B7C0-B27D907B56A8}"/>
    <cellStyle name="Comma 6 6 2 4 2 4 2 2 4" xfId="20005" xr:uid="{D9C09646-0A6D-44A1-97AA-F98610CE5B24}"/>
    <cellStyle name="Comma 6 6 2 4 2 4 2 3" xfId="7173" xr:uid="{94DAC500-D52E-44A4-B822-141979403B6C}"/>
    <cellStyle name="Comma 6 6 2 4 2 4 2 3 2" xfId="22583" xr:uid="{75D46EF0-4897-4345-85FD-43ACE1569C27}"/>
    <cellStyle name="Comma 6 6 2 4 2 4 2 4" xfId="12316" xr:uid="{B6D69DAC-C6E6-4711-8B93-AB1B85F5635B}"/>
    <cellStyle name="Comma 6 6 2 4 2 4 2 4 2" xfId="27726" xr:uid="{96A4DCCA-7A8E-4FBB-B785-7458DEC0474E}"/>
    <cellStyle name="Comma 6 6 2 4 2 4 2 5" xfId="17457" xr:uid="{4E847F82-D905-4247-867F-EF6EAADA9AB7}"/>
    <cellStyle name="Comma 6 6 2 4 2 4 3" xfId="3344" xr:uid="{6DEE2E3D-0811-49A0-AFC3-8C12923C6262}"/>
    <cellStyle name="Comma 6 6 2 4 2 4 3 2" xfId="8470" xr:uid="{235BCF8C-E9CF-41DF-9062-C8824725CB2B}"/>
    <cellStyle name="Comma 6 6 2 4 2 4 3 2 2" xfId="23880" xr:uid="{DB060828-C6D9-4F3B-8D6F-2F4DA1B6C7A8}"/>
    <cellStyle name="Comma 6 6 2 4 2 4 3 3" xfId="13613" xr:uid="{387FA06F-8945-49D0-B57C-93C1A1AAE21E}"/>
    <cellStyle name="Comma 6 6 2 4 2 4 3 3 2" xfId="29023" xr:uid="{76B8438D-C9BC-4E5C-ABBE-80A496B68A71}"/>
    <cellStyle name="Comma 6 6 2 4 2 4 3 4" xfId="18754" xr:uid="{1CE56F49-5F17-424F-940F-CF34EF8DC84B}"/>
    <cellStyle name="Comma 6 6 2 4 2 4 4" xfId="5922" xr:uid="{5A8EC6A3-12A4-4A4D-B031-A1E8A4C18671}"/>
    <cellStyle name="Comma 6 6 2 4 2 4 4 2" xfId="21332" xr:uid="{4D54B127-B3BE-4F9C-A3EB-EE9E7FF13FF1}"/>
    <cellStyle name="Comma 6 6 2 4 2 4 5" xfId="11065" xr:uid="{66B552DF-1E8B-4906-83AD-EC9553323F48}"/>
    <cellStyle name="Comma 6 6 2 4 2 4 5 2" xfId="26475" xr:uid="{3DDF092C-86D8-475F-8EDD-A438D55A8CA7}"/>
    <cellStyle name="Comma 6 6 2 4 2 4 6" xfId="16206" xr:uid="{0BD23411-750A-4602-BD4A-6F3BA3C02C17}"/>
    <cellStyle name="Comma 6 6 2 4 2 5" xfId="1416" xr:uid="{3DF8846C-DCE3-452F-AC51-366D693C57D0}"/>
    <cellStyle name="Comma 6 6 2 4 2 5 2" xfId="3984" xr:uid="{523F3643-11D2-4B86-8C89-5368D1A717BD}"/>
    <cellStyle name="Comma 6 6 2 4 2 5 2 2" xfId="9110" xr:uid="{1EB1B43B-938C-4E13-ABD1-E66A014E578E}"/>
    <cellStyle name="Comma 6 6 2 4 2 5 2 2 2" xfId="24520" xr:uid="{4D001291-C1C5-4E73-8744-40A0D1C4E11E}"/>
    <cellStyle name="Comma 6 6 2 4 2 5 2 3" xfId="14253" xr:uid="{7A992D17-15E7-44AC-8B02-C0E85DE1C9CE}"/>
    <cellStyle name="Comma 6 6 2 4 2 5 2 3 2" xfId="29663" xr:uid="{0BE55DE2-EC34-4C91-80B9-D65166BD518F}"/>
    <cellStyle name="Comma 6 6 2 4 2 5 2 4" xfId="19394" xr:uid="{749BD950-B417-4C94-8A2C-EEEF0DE39332}"/>
    <cellStyle name="Comma 6 6 2 4 2 5 3" xfId="6562" xr:uid="{44B4C365-FB48-4081-B61F-9A3B6BBC74F4}"/>
    <cellStyle name="Comma 6 6 2 4 2 5 3 2" xfId="21972" xr:uid="{12CB130D-6D5F-44D2-BC5C-63DD6FEE9F41}"/>
    <cellStyle name="Comma 6 6 2 4 2 5 4" xfId="11705" xr:uid="{FC30E8B9-EE03-4AB8-97E4-FB1F3FCA717F}"/>
    <cellStyle name="Comma 6 6 2 4 2 5 4 2" xfId="27115" xr:uid="{DB22F18B-56A1-4C0B-BFF1-DADBA326DF48}"/>
    <cellStyle name="Comma 6 6 2 4 2 5 5" xfId="16846" xr:uid="{36AB7AA0-A001-4951-A611-7C7E67342D39}"/>
    <cellStyle name="Comma 6 6 2 4 2 6" xfId="2733" xr:uid="{D0FEEA1B-2AC8-40B1-B0C4-7105E343D670}"/>
    <cellStyle name="Comma 6 6 2 4 2 6 2" xfId="7859" xr:uid="{2B549436-C2FC-473B-A988-D9A98130563F}"/>
    <cellStyle name="Comma 6 6 2 4 2 6 2 2" xfId="23269" xr:uid="{4D8CC9A7-C368-4EAC-889E-95D4D4314C61}"/>
    <cellStyle name="Comma 6 6 2 4 2 6 3" xfId="13002" xr:uid="{C6DEE8E7-0BD1-4ECE-B31C-8E43A7C535CA}"/>
    <cellStyle name="Comma 6 6 2 4 2 6 3 2" xfId="28412" xr:uid="{13DDAE49-B1AE-4FE0-95E3-DA1A8A17684F}"/>
    <cellStyle name="Comma 6 6 2 4 2 6 4" xfId="18143" xr:uid="{965CA52F-DE59-4661-8190-940A3A39E060}"/>
    <cellStyle name="Comma 6 6 2 4 2 7" xfId="5311" xr:uid="{AB4813CD-B7EB-48FB-9FB5-78DC6F1DF068}"/>
    <cellStyle name="Comma 6 6 2 4 2 7 2" xfId="20721" xr:uid="{2A84DA5D-C1DC-4353-8484-749DE613BF68}"/>
    <cellStyle name="Comma 6 6 2 4 2 8" xfId="10454" xr:uid="{8AD76B81-D796-4F0D-A359-C43074A5DCB6}"/>
    <cellStyle name="Comma 6 6 2 4 2 8 2" xfId="25864" xr:uid="{F9970D0F-6135-4E3D-9BED-AD913AB02982}"/>
    <cellStyle name="Comma 6 6 2 4 2 9" xfId="15595" xr:uid="{255D46E6-F9D8-422B-8A0B-D3BAE2E8E9E4}"/>
    <cellStyle name="Comma 6 6 2 4 3" xfId="233" xr:uid="{2366DB8B-6C8D-433F-809B-AF67F31FCFF7}"/>
    <cellStyle name="Comma 6 6 2 4 3 2" xfId="529" xr:uid="{D173593B-C527-47D2-A022-24B564FAAF57}"/>
    <cellStyle name="Comma 6 6 2 4 3 2 2" xfId="1141" xr:uid="{A5D53B55-E74D-4307-A83F-B7AC0385B869}"/>
    <cellStyle name="Comma 6 6 2 4 3 2 2 2" xfId="2393" xr:uid="{86759069-0AC1-4C23-9A0E-8AA634679551}"/>
    <cellStyle name="Comma 6 6 2 4 3 2 2 2 2" xfId="4961" xr:uid="{74410A03-BD54-4FCE-9DD6-470BE216E42D}"/>
    <cellStyle name="Comma 6 6 2 4 3 2 2 2 2 2" xfId="10087" xr:uid="{E11849C0-4E7E-46B6-9F3C-D39EE62E245B}"/>
    <cellStyle name="Comma 6 6 2 4 3 2 2 2 2 2 2" xfId="25497" xr:uid="{4CF1E2B1-DEE9-466E-9ADF-0BAAD197387C}"/>
    <cellStyle name="Comma 6 6 2 4 3 2 2 2 2 3" xfId="15230" xr:uid="{6B07DABC-5794-4013-BC5D-FA8761091710}"/>
    <cellStyle name="Comma 6 6 2 4 3 2 2 2 2 3 2" xfId="30640" xr:uid="{6339EB0D-1680-4CE6-A238-AC166E21C821}"/>
    <cellStyle name="Comma 6 6 2 4 3 2 2 2 2 4" xfId="20371" xr:uid="{F8910C88-B9B8-4AFC-B8BB-D38285063BB2}"/>
    <cellStyle name="Comma 6 6 2 4 3 2 2 2 3" xfId="7539" xr:uid="{950673D4-818C-401D-948E-F541D4BC5690}"/>
    <cellStyle name="Comma 6 6 2 4 3 2 2 2 3 2" xfId="22949" xr:uid="{CA11B0C0-52EC-4018-8ECE-0898A2A61986}"/>
    <cellStyle name="Comma 6 6 2 4 3 2 2 2 4" xfId="12682" xr:uid="{2EB6276D-A59C-4C2C-A162-0D583FDC29C1}"/>
    <cellStyle name="Comma 6 6 2 4 3 2 2 2 4 2" xfId="28092" xr:uid="{4257EDD7-063C-4F18-91FC-BDAABABA2B04}"/>
    <cellStyle name="Comma 6 6 2 4 3 2 2 2 5" xfId="17823" xr:uid="{EE467021-0B1D-4DA3-B0CF-599D0D5C1150}"/>
    <cellStyle name="Comma 6 6 2 4 3 2 2 3" xfId="3710" xr:uid="{8F1B5FAD-CC2D-4DB8-9421-57520C5EA997}"/>
    <cellStyle name="Comma 6 6 2 4 3 2 2 3 2" xfId="8836" xr:uid="{186026B0-6266-4DB8-B576-764397FA3056}"/>
    <cellStyle name="Comma 6 6 2 4 3 2 2 3 2 2" xfId="24246" xr:uid="{06A4C3BF-A725-4938-A198-495CDC556571}"/>
    <cellStyle name="Comma 6 6 2 4 3 2 2 3 3" xfId="13979" xr:uid="{7E0D9B38-AB06-4F39-A47D-D640001585D9}"/>
    <cellStyle name="Comma 6 6 2 4 3 2 2 3 3 2" xfId="29389" xr:uid="{4E29450F-6EEB-45AD-B6C8-5D7DEACEDB7C}"/>
    <cellStyle name="Comma 6 6 2 4 3 2 2 3 4" xfId="19120" xr:uid="{884E92E3-CA36-443B-A586-342344393244}"/>
    <cellStyle name="Comma 6 6 2 4 3 2 2 4" xfId="6288" xr:uid="{6FE0797F-1321-451D-B0CA-23DF0AF3E3BE}"/>
    <cellStyle name="Comma 6 6 2 4 3 2 2 4 2" xfId="21698" xr:uid="{4DC5D5B3-C8A3-4C03-9CD3-9B46F4973F77}"/>
    <cellStyle name="Comma 6 6 2 4 3 2 2 5" xfId="11431" xr:uid="{5DEE1AB2-5B7C-4B9E-98E7-6656E6B9BA71}"/>
    <cellStyle name="Comma 6 6 2 4 3 2 2 5 2" xfId="26841" xr:uid="{D7DD5291-E4C8-4336-815C-85E1A9D37057}"/>
    <cellStyle name="Comma 6 6 2 4 3 2 2 6" xfId="16572" xr:uid="{9418842E-B322-48D8-889A-8891207E3A7F}"/>
    <cellStyle name="Comma 6 6 2 4 3 2 3" xfId="1782" xr:uid="{B3A0148F-7CC4-43CC-B1AA-6E9C0654E8C9}"/>
    <cellStyle name="Comma 6 6 2 4 3 2 3 2" xfId="4350" xr:uid="{A468BCD3-6A80-490E-8C0E-77497568D01C}"/>
    <cellStyle name="Comma 6 6 2 4 3 2 3 2 2" xfId="9476" xr:uid="{8A2763CE-1075-4F72-AA36-562576D6D3D1}"/>
    <cellStyle name="Comma 6 6 2 4 3 2 3 2 2 2" xfId="24886" xr:uid="{C2564374-8F00-49C0-8DB6-1A0403D4B87D}"/>
    <cellStyle name="Comma 6 6 2 4 3 2 3 2 3" xfId="14619" xr:uid="{F34F6862-55A3-4FF5-A0A5-A2A441DEE501}"/>
    <cellStyle name="Comma 6 6 2 4 3 2 3 2 3 2" xfId="30029" xr:uid="{BC823529-9490-4DD9-81CA-368A2946E4D1}"/>
    <cellStyle name="Comma 6 6 2 4 3 2 3 2 4" xfId="19760" xr:uid="{015DEA5D-AB05-40BE-AB8E-CD4BDEDFFF43}"/>
    <cellStyle name="Comma 6 6 2 4 3 2 3 3" xfId="6928" xr:uid="{CEBACB13-5EBF-46A9-8B98-E8923BAB05B0}"/>
    <cellStyle name="Comma 6 6 2 4 3 2 3 3 2" xfId="22338" xr:uid="{1559EA9A-C194-4165-BFE7-4F4CF8055FDB}"/>
    <cellStyle name="Comma 6 6 2 4 3 2 3 4" xfId="12071" xr:uid="{2EA4BC1B-24D5-4C26-9085-D59B8F6AD3E8}"/>
    <cellStyle name="Comma 6 6 2 4 3 2 3 4 2" xfId="27481" xr:uid="{F6581AFE-9306-4F9C-8202-3E81DF41221C}"/>
    <cellStyle name="Comma 6 6 2 4 3 2 3 5" xfId="17212" xr:uid="{0BB412B0-C4DB-4A0F-8D99-3F26C90E8BB5}"/>
    <cellStyle name="Comma 6 6 2 4 3 2 4" xfId="3099" xr:uid="{EE557410-1DE7-4BA1-958A-23C0230B192E}"/>
    <cellStyle name="Comma 6 6 2 4 3 2 4 2" xfId="8225" xr:uid="{584F1DD7-478C-4297-B2AC-00FE82F13D49}"/>
    <cellStyle name="Comma 6 6 2 4 3 2 4 2 2" xfId="23635" xr:uid="{ED830963-CCF2-465D-AE50-FF9CADFABF17}"/>
    <cellStyle name="Comma 6 6 2 4 3 2 4 3" xfId="13368" xr:uid="{3B82C951-C1CB-4F58-A181-C06E23E52FAD}"/>
    <cellStyle name="Comma 6 6 2 4 3 2 4 3 2" xfId="28778" xr:uid="{84BBEBC9-3A50-4E46-999D-CFAC330EF5ED}"/>
    <cellStyle name="Comma 6 6 2 4 3 2 4 4" xfId="18509" xr:uid="{CABD5285-2BFD-476A-B1A9-119C3AA0B40A}"/>
    <cellStyle name="Comma 6 6 2 4 3 2 5" xfId="5677" xr:uid="{55EF1315-4BDC-4C16-9EDD-5CECB61B82BF}"/>
    <cellStyle name="Comma 6 6 2 4 3 2 5 2" xfId="21087" xr:uid="{1FCB4791-D7E3-4EEA-B279-5E84C156914E}"/>
    <cellStyle name="Comma 6 6 2 4 3 2 6" xfId="10820" xr:uid="{C930BB9E-19CE-4FD3-B898-3975E2496F45}"/>
    <cellStyle name="Comma 6 6 2 4 3 2 6 2" xfId="26230" xr:uid="{EF932840-6289-49E7-8CBA-595000D37279}"/>
    <cellStyle name="Comma 6 6 2 4 3 2 7" xfId="15961" xr:uid="{6A60BB73-9D42-4A14-ABAA-2919721D9434}"/>
    <cellStyle name="Comma 6 6 2 4 3 3" xfId="846" xr:uid="{12847466-8170-45B9-B4E0-23A432512E62}"/>
    <cellStyle name="Comma 6 6 2 4 3 3 2" xfId="2098" xr:uid="{D0F818C6-2280-4FF7-BC92-D631AC126EAD}"/>
    <cellStyle name="Comma 6 6 2 4 3 3 2 2" xfId="4666" xr:uid="{697AC217-B2D2-4E02-8713-C769ECF30EA3}"/>
    <cellStyle name="Comma 6 6 2 4 3 3 2 2 2" xfId="9792" xr:uid="{3B6DF2B7-EDDC-4B9B-B14A-69FF2BBCC4FF}"/>
    <cellStyle name="Comma 6 6 2 4 3 3 2 2 2 2" xfId="25202" xr:uid="{D3A92B7F-CF06-4F16-B116-04C41C05CB02}"/>
    <cellStyle name="Comma 6 6 2 4 3 3 2 2 3" xfId="14935" xr:uid="{0962958D-5C8B-42D9-B25D-1BB53FF2C661}"/>
    <cellStyle name="Comma 6 6 2 4 3 3 2 2 3 2" xfId="30345" xr:uid="{670F4290-8C33-41C5-BF02-6D598D2FA2DA}"/>
    <cellStyle name="Comma 6 6 2 4 3 3 2 2 4" xfId="20076" xr:uid="{A3B23D54-D8C9-4A2F-A004-AB0624082813}"/>
    <cellStyle name="Comma 6 6 2 4 3 3 2 3" xfId="7244" xr:uid="{85B786FC-7C34-4799-9161-BC83E0BA9084}"/>
    <cellStyle name="Comma 6 6 2 4 3 3 2 3 2" xfId="22654" xr:uid="{F08F16CC-E1B7-4B62-8829-59A2769F37BA}"/>
    <cellStyle name="Comma 6 6 2 4 3 3 2 4" xfId="12387" xr:uid="{F7F66951-08F9-42A3-902F-F2C5EBFE8413}"/>
    <cellStyle name="Comma 6 6 2 4 3 3 2 4 2" xfId="27797" xr:uid="{4691A653-7CE3-4473-A723-86383918AB80}"/>
    <cellStyle name="Comma 6 6 2 4 3 3 2 5" xfId="17528" xr:uid="{F0EC9726-DFCA-443E-A8CF-44061FD13829}"/>
    <cellStyle name="Comma 6 6 2 4 3 3 3" xfId="3415" xr:uid="{ADD09E90-5B36-4485-A1E4-6702B34E8824}"/>
    <cellStyle name="Comma 6 6 2 4 3 3 3 2" xfId="8541" xr:uid="{83A862A3-23B7-41FE-8FC9-0D01DD3ED896}"/>
    <cellStyle name="Comma 6 6 2 4 3 3 3 2 2" xfId="23951" xr:uid="{36F0B158-1225-406B-9901-600FF9AF97DE}"/>
    <cellStyle name="Comma 6 6 2 4 3 3 3 3" xfId="13684" xr:uid="{41A03D0A-2547-4B3F-AF3B-A775140E0539}"/>
    <cellStyle name="Comma 6 6 2 4 3 3 3 3 2" xfId="29094" xr:uid="{981599C6-39DD-4908-A9D3-835BC50BB163}"/>
    <cellStyle name="Comma 6 6 2 4 3 3 3 4" xfId="18825" xr:uid="{679DBD18-675B-411E-8B53-128B9F697328}"/>
    <cellStyle name="Comma 6 6 2 4 3 3 4" xfId="5993" xr:uid="{BED8EF43-A9BC-4BE4-8DAF-45FC24328E88}"/>
    <cellStyle name="Comma 6 6 2 4 3 3 4 2" xfId="21403" xr:uid="{E148F38A-68F4-4758-B114-1909B80C2480}"/>
    <cellStyle name="Comma 6 6 2 4 3 3 5" xfId="11136" xr:uid="{586AAFDE-4348-4C3E-9477-B7D2AFC62E7E}"/>
    <cellStyle name="Comma 6 6 2 4 3 3 5 2" xfId="26546" xr:uid="{7C3FB9BD-704D-4238-8EE1-C35F445116F0}"/>
    <cellStyle name="Comma 6 6 2 4 3 3 6" xfId="16277" xr:uid="{447BFDE5-6912-4C21-848A-3EE86EB0162F}"/>
    <cellStyle name="Comma 6 6 2 4 3 4" xfId="1487" xr:uid="{C3D25FF5-244B-4438-AD47-F22B7A6A04A7}"/>
    <cellStyle name="Comma 6 6 2 4 3 4 2" xfId="4055" xr:uid="{D0E87109-8415-4E73-AEB5-3708A3D403F3}"/>
    <cellStyle name="Comma 6 6 2 4 3 4 2 2" xfId="9181" xr:uid="{C9AAD344-488B-4DFB-B03B-89AC3F606EF2}"/>
    <cellStyle name="Comma 6 6 2 4 3 4 2 2 2" xfId="24591" xr:uid="{E541E611-6529-466E-B9A5-645A0E8F7AA7}"/>
    <cellStyle name="Comma 6 6 2 4 3 4 2 3" xfId="14324" xr:uid="{28A7B6C2-C039-47B7-825C-70404EFAAE4C}"/>
    <cellStyle name="Comma 6 6 2 4 3 4 2 3 2" xfId="29734" xr:uid="{4811A6C5-044E-4F79-9CCB-CB436834BFA4}"/>
    <cellStyle name="Comma 6 6 2 4 3 4 2 4" xfId="19465" xr:uid="{FF4F5676-A754-48D2-ADCF-013762A1E2E5}"/>
    <cellStyle name="Comma 6 6 2 4 3 4 3" xfId="6633" xr:uid="{BDDA1241-CBAF-4C59-B994-5B202928132A}"/>
    <cellStyle name="Comma 6 6 2 4 3 4 3 2" xfId="22043" xr:uid="{EE1ADD50-0402-4622-A4FA-C8D14847998B}"/>
    <cellStyle name="Comma 6 6 2 4 3 4 4" xfId="11776" xr:uid="{1B1C66B0-C2A5-4283-9EF4-633AEF2A572C}"/>
    <cellStyle name="Comma 6 6 2 4 3 4 4 2" xfId="27186" xr:uid="{D202A45C-9D69-4484-ADD5-DFF70A9ED5ED}"/>
    <cellStyle name="Comma 6 6 2 4 3 4 5" xfId="16917" xr:uid="{6BA3660A-EC29-4681-93AC-9E5BB22163F5}"/>
    <cellStyle name="Comma 6 6 2 4 3 5" xfId="2804" xr:uid="{973E0DA4-9677-4D04-9DFE-46F240E8D1D6}"/>
    <cellStyle name="Comma 6 6 2 4 3 5 2" xfId="7930" xr:uid="{F24E7FB5-A54A-4879-A575-B0CFF4B14581}"/>
    <cellStyle name="Comma 6 6 2 4 3 5 2 2" xfId="23340" xr:uid="{6862E92D-3BC3-481D-9C65-1A114DD96F74}"/>
    <cellStyle name="Comma 6 6 2 4 3 5 3" xfId="13073" xr:uid="{EB3CF67E-968B-4F4C-AFCC-46FE1595B5FB}"/>
    <cellStyle name="Comma 6 6 2 4 3 5 3 2" xfId="28483" xr:uid="{00915BE3-9BB0-49A6-85F4-693BDAF0B0D6}"/>
    <cellStyle name="Comma 6 6 2 4 3 5 4" xfId="18214" xr:uid="{56E8CD30-0B28-4EFB-9536-4990F33BA565}"/>
    <cellStyle name="Comma 6 6 2 4 3 6" xfId="5382" xr:uid="{FB8E0EFF-33FA-4674-A981-A21A9EE32863}"/>
    <cellStyle name="Comma 6 6 2 4 3 6 2" xfId="20792" xr:uid="{7AE65B0E-FA8B-41F7-B56F-7B065911A46A}"/>
    <cellStyle name="Comma 6 6 2 4 3 7" xfId="10525" xr:uid="{FB1F000E-81D8-47B6-9C84-35E328910FCA}"/>
    <cellStyle name="Comma 6 6 2 4 3 7 2" xfId="25935" xr:uid="{5EFCCBE7-0A9C-4119-B37B-04BE12BD43FB}"/>
    <cellStyle name="Comma 6 6 2 4 3 8" xfId="15666" xr:uid="{37A9968E-EEDF-4550-B221-A7E446759134}"/>
    <cellStyle name="Comma 6 6 2 4 4" xfId="387" xr:uid="{388B8F38-42C9-43CE-9F74-92E7F220BDA5}"/>
    <cellStyle name="Comma 6 6 2 4 4 2" xfId="999" xr:uid="{88480DCE-F3C0-494C-8F01-E1F8108B50B6}"/>
    <cellStyle name="Comma 6 6 2 4 4 2 2" xfId="2251" xr:uid="{D79FF3CF-D7FE-4745-945C-C97C81811D29}"/>
    <cellStyle name="Comma 6 6 2 4 4 2 2 2" xfId="4819" xr:uid="{5D28E29D-42AE-4209-A8B2-D93E6333505E}"/>
    <cellStyle name="Comma 6 6 2 4 4 2 2 2 2" xfId="9945" xr:uid="{DA4BCAA3-5DDD-4C53-B4DB-ECA3D8571780}"/>
    <cellStyle name="Comma 6 6 2 4 4 2 2 2 2 2" xfId="25355" xr:uid="{E9946E2D-4693-45BA-8F71-A00A34EC913B}"/>
    <cellStyle name="Comma 6 6 2 4 4 2 2 2 3" xfId="15088" xr:uid="{EF7BC543-6F21-4A1E-8CAB-0E141B49397C}"/>
    <cellStyle name="Comma 6 6 2 4 4 2 2 2 3 2" xfId="30498" xr:uid="{1FA2305F-F84B-4111-A575-AF93886505FA}"/>
    <cellStyle name="Comma 6 6 2 4 4 2 2 2 4" xfId="20229" xr:uid="{63228084-A96B-4C3B-B6E5-184B39C19DCD}"/>
    <cellStyle name="Comma 6 6 2 4 4 2 2 3" xfId="7397" xr:uid="{4E3FE169-B51B-4277-8999-FB7CCFFDDE7E}"/>
    <cellStyle name="Comma 6 6 2 4 4 2 2 3 2" xfId="22807" xr:uid="{1506670C-1D77-4753-8099-28F142B7FD07}"/>
    <cellStyle name="Comma 6 6 2 4 4 2 2 4" xfId="12540" xr:uid="{AB87D02C-98E5-4704-BB63-CFF76FF0D235}"/>
    <cellStyle name="Comma 6 6 2 4 4 2 2 4 2" xfId="27950" xr:uid="{1EC1C08A-5099-4533-919E-5783D76D20A4}"/>
    <cellStyle name="Comma 6 6 2 4 4 2 2 5" xfId="17681" xr:uid="{C653A725-3486-4DDA-8458-0052254789BC}"/>
    <cellStyle name="Comma 6 6 2 4 4 2 3" xfId="3568" xr:uid="{F8160810-7DDB-4850-829B-99F34CCE9879}"/>
    <cellStyle name="Comma 6 6 2 4 4 2 3 2" xfId="8694" xr:uid="{18F99963-969E-415A-A595-F0D2621BDDC4}"/>
    <cellStyle name="Comma 6 6 2 4 4 2 3 2 2" xfId="24104" xr:uid="{ED6EE65D-A4E2-493E-92A4-4CB03802A0F7}"/>
    <cellStyle name="Comma 6 6 2 4 4 2 3 3" xfId="13837" xr:uid="{1F8C6D79-24E1-44E0-B847-1445387A56CF}"/>
    <cellStyle name="Comma 6 6 2 4 4 2 3 3 2" xfId="29247" xr:uid="{ACB8B3CE-A8A2-4299-AC58-66DF0059E8C0}"/>
    <cellStyle name="Comma 6 6 2 4 4 2 3 4" xfId="18978" xr:uid="{AEBE25B1-4683-497B-A4CC-4778FC3383D0}"/>
    <cellStyle name="Comma 6 6 2 4 4 2 4" xfId="6146" xr:uid="{0A559774-32EA-46EA-9A46-12AC03F4F4BF}"/>
    <cellStyle name="Comma 6 6 2 4 4 2 4 2" xfId="21556" xr:uid="{D941A30D-EAFE-4B26-8770-7DF40A7970B8}"/>
    <cellStyle name="Comma 6 6 2 4 4 2 5" xfId="11289" xr:uid="{47745AF7-0526-4211-ABF5-4C8E1B746B3A}"/>
    <cellStyle name="Comma 6 6 2 4 4 2 5 2" xfId="26699" xr:uid="{93F0C3AD-3B10-4515-A124-06915F00588F}"/>
    <cellStyle name="Comma 6 6 2 4 4 2 6" xfId="16430" xr:uid="{01C8E33A-DDA5-4A9C-B0C0-8D7A56AB6CA7}"/>
    <cellStyle name="Comma 6 6 2 4 4 3" xfId="1640" xr:uid="{6E9BD55D-7DBB-4EB7-9766-76A9C75ED3E1}"/>
    <cellStyle name="Comma 6 6 2 4 4 3 2" xfId="4208" xr:uid="{14107572-153F-40D2-9508-8722C7295875}"/>
    <cellStyle name="Comma 6 6 2 4 4 3 2 2" xfId="9334" xr:uid="{07473917-D4F4-4733-99B3-DF281CE0D576}"/>
    <cellStyle name="Comma 6 6 2 4 4 3 2 2 2" xfId="24744" xr:uid="{F93832E5-9847-407C-B2DF-86896CD82227}"/>
    <cellStyle name="Comma 6 6 2 4 4 3 2 3" xfId="14477" xr:uid="{C7B2FEC9-DB40-4EC6-80FF-74CBA88655D1}"/>
    <cellStyle name="Comma 6 6 2 4 4 3 2 3 2" xfId="29887" xr:uid="{7DF1423A-42DE-4BA6-A505-5C1A0F4D6A29}"/>
    <cellStyle name="Comma 6 6 2 4 4 3 2 4" xfId="19618" xr:uid="{D913A455-47A9-496A-A019-599342A81D78}"/>
    <cellStyle name="Comma 6 6 2 4 4 3 3" xfId="6786" xr:uid="{580D4BCA-AAEE-4482-BB86-98AED4DE6C63}"/>
    <cellStyle name="Comma 6 6 2 4 4 3 3 2" xfId="22196" xr:uid="{605BF007-A03F-4543-B89F-1E07AD74D97B}"/>
    <cellStyle name="Comma 6 6 2 4 4 3 4" xfId="11929" xr:uid="{D39007A0-4711-46C6-B863-4A12F74DE148}"/>
    <cellStyle name="Comma 6 6 2 4 4 3 4 2" xfId="27339" xr:uid="{977A794C-C3DD-44C6-A4A1-83928486B8B2}"/>
    <cellStyle name="Comma 6 6 2 4 4 3 5" xfId="17070" xr:uid="{E8456222-C3AD-44B8-9982-6BFB229D4420}"/>
    <cellStyle name="Comma 6 6 2 4 4 4" xfId="2957" xr:uid="{227DE72B-093A-4080-A3F4-F71E95525519}"/>
    <cellStyle name="Comma 6 6 2 4 4 4 2" xfId="8083" xr:uid="{365BB8B3-0DC9-4112-92B3-C936B0013E87}"/>
    <cellStyle name="Comma 6 6 2 4 4 4 2 2" xfId="23493" xr:uid="{D66865EB-02D2-4493-A9D7-6E40A1D8D971}"/>
    <cellStyle name="Comma 6 6 2 4 4 4 3" xfId="13226" xr:uid="{8F13678F-7F71-4DEB-8FBB-5238DDFABDB1}"/>
    <cellStyle name="Comma 6 6 2 4 4 4 3 2" xfId="28636" xr:uid="{4CFCB3D1-92EB-4A48-8533-6FF5CB78477A}"/>
    <cellStyle name="Comma 6 6 2 4 4 4 4" xfId="18367" xr:uid="{7E5E503B-B63D-4ACE-9187-7D05676DDA41}"/>
    <cellStyle name="Comma 6 6 2 4 4 5" xfId="5535" xr:uid="{B490915D-5CE1-4C30-9029-6FBAEDF56714}"/>
    <cellStyle name="Comma 6 6 2 4 4 5 2" xfId="20945" xr:uid="{F75F49EF-CE8A-4295-A7D9-4FA74B37F709}"/>
    <cellStyle name="Comma 6 6 2 4 4 6" xfId="10678" xr:uid="{2629CA75-051D-434E-A7FC-F6F0CC870F69}"/>
    <cellStyle name="Comma 6 6 2 4 4 6 2" xfId="26088" xr:uid="{6D9BE578-B4A5-422B-871F-4EFF1B28947E}"/>
    <cellStyle name="Comma 6 6 2 4 4 7" xfId="15819" xr:uid="{3903DA41-1D20-4589-932A-1B76B5D7B0E8}"/>
    <cellStyle name="Comma 6 6 2 4 5" xfId="704" xr:uid="{0E063F4E-796B-40E9-949E-75754DA11FD6}"/>
    <cellStyle name="Comma 6 6 2 4 5 2" xfId="1956" xr:uid="{4F0CA281-DCA2-41C4-B9AA-B9BCB365BE7A}"/>
    <cellStyle name="Comma 6 6 2 4 5 2 2" xfId="4524" xr:uid="{13D18003-1E61-48EA-82C9-9548B6BBFF30}"/>
    <cellStyle name="Comma 6 6 2 4 5 2 2 2" xfId="9650" xr:uid="{263EA6FC-ABEB-409F-82D3-CDEDA1F8B837}"/>
    <cellStyle name="Comma 6 6 2 4 5 2 2 2 2" xfId="25060" xr:uid="{2DE719A2-7296-4D96-A0DA-E6A57B93675D}"/>
    <cellStyle name="Comma 6 6 2 4 5 2 2 3" xfId="14793" xr:uid="{E4962E79-97EE-49A5-9DE0-A5BFF6253965}"/>
    <cellStyle name="Comma 6 6 2 4 5 2 2 3 2" xfId="30203" xr:uid="{23960ED4-7DBE-47C5-B920-7B67FF425B29}"/>
    <cellStyle name="Comma 6 6 2 4 5 2 2 4" xfId="19934" xr:uid="{2D272787-0CD3-42EE-8CBB-CCBA26705810}"/>
    <cellStyle name="Comma 6 6 2 4 5 2 3" xfId="7102" xr:uid="{0D74E2E1-CF44-4906-9C93-052FD44E611C}"/>
    <cellStyle name="Comma 6 6 2 4 5 2 3 2" xfId="22512" xr:uid="{850ADCBB-28B4-4321-9B02-DDAD3664C3EC}"/>
    <cellStyle name="Comma 6 6 2 4 5 2 4" xfId="12245" xr:uid="{3177FB9C-C36E-486B-AA12-405A85A51C7C}"/>
    <cellStyle name="Comma 6 6 2 4 5 2 4 2" xfId="27655" xr:uid="{AD4867C9-EBE7-4227-ADE9-B88B1996A620}"/>
    <cellStyle name="Comma 6 6 2 4 5 2 5" xfId="17386" xr:uid="{54B31F6E-6285-45CA-A295-F343A4C240F8}"/>
    <cellStyle name="Comma 6 6 2 4 5 3" xfId="3273" xr:uid="{B82B02AF-09A7-43BB-8311-61B24C793390}"/>
    <cellStyle name="Comma 6 6 2 4 5 3 2" xfId="8399" xr:uid="{B5E4932F-B82B-4585-ADEF-B238E76CE186}"/>
    <cellStyle name="Comma 6 6 2 4 5 3 2 2" xfId="23809" xr:uid="{EABEAE3A-4497-45C0-9853-74984D037C36}"/>
    <cellStyle name="Comma 6 6 2 4 5 3 3" xfId="13542" xr:uid="{8BF4AB72-3532-4A08-9300-DA8229934D2C}"/>
    <cellStyle name="Comma 6 6 2 4 5 3 3 2" xfId="28952" xr:uid="{D9A457B7-C9E7-4BA9-BFD2-184F1F22DC64}"/>
    <cellStyle name="Comma 6 6 2 4 5 3 4" xfId="18683" xr:uid="{7593EA9F-AE54-47A6-8C2C-9D9F3375618B}"/>
    <cellStyle name="Comma 6 6 2 4 5 4" xfId="5851" xr:uid="{9AE1885D-444B-458D-A93A-3091E8EAAD44}"/>
    <cellStyle name="Comma 6 6 2 4 5 4 2" xfId="21261" xr:uid="{79A099E6-DDF1-4816-AFB9-D617942CB49D}"/>
    <cellStyle name="Comma 6 6 2 4 5 5" xfId="10994" xr:uid="{E8F9D019-7BFC-4BBD-8B34-9038A5F2C168}"/>
    <cellStyle name="Comma 6 6 2 4 5 5 2" xfId="26404" xr:uid="{764B7D17-6F70-4270-B73B-79FDD4F99914}"/>
    <cellStyle name="Comma 6 6 2 4 5 6" xfId="16135" xr:uid="{54AFF1F3-ABB2-4067-95C8-E4642F95C5D9}"/>
    <cellStyle name="Comma 6 6 2 4 6" xfId="1345" xr:uid="{1805BF23-9E19-4456-9CFB-20FE48CDE7EF}"/>
    <cellStyle name="Comma 6 6 2 4 6 2" xfId="3913" xr:uid="{32A8FF37-A8E3-4F0C-981D-DCEAE54278EF}"/>
    <cellStyle name="Comma 6 6 2 4 6 2 2" xfId="9039" xr:uid="{AF0444F6-27FF-4DBD-97B8-325A25AB6A87}"/>
    <cellStyle name="Comma 6 6 2 4 6 2 2 2" xfId="24449" xr:uid="{06505FBE-DAE9-484D-B238-E895C427FCA3}"/>
    <cellStyle name="Comma 6 6 2 4 6 2 3" xfId="14182" xr:uid="{C6EF59D8-1283-4C58-9FAC-2FC8967345A5}"/>
    <cellStyle name="Comma 6 6 2 4 6 2 3 2" xfId="29592" xr:uid="{24774F28-BCBA-48F5-B646-536AED3334C1}"/>
    <cellStyle name="Comma 6 6 2 4 6 2 4" xfId="19323" xr:uid="{A4D96BFE-6D68-4B3E-92A4-97F7FA85AE87}"/>
    <cellStyle name="Comma 6 6 2 4 6 3" xfId="6491" xr:uid="{FD5DE0B7-8642-464A-AE8B-EC50BA12D944}"/>
    <cellStyle name="Comma 6 6 2 4 6 3 2" xfId="21901" xr:uid="{0619B3BB-B8A0-4CF4-B01E-F620F54ADCD2}"/>
    <cellStyle name="Comma 6 6 2 4 6 4" xfId="11634" xr:uid="{428C5AF0-0DE7-4EC5-AAFC-7D122718291A}"/>
    <cellStyle name="Comma 6 6 2 4 6 4 2" xfId="27044" xr:uid="{07713025-45AC-44DA-B287-DA6B2933943C}"/>
    <cellStyle name="Comma 6 6 2 4 6 5" xfId="16775" xr:uid="{36A81AC4-BC94-4554-8D50-C75E05435509}"/>
    <cellStyle name="Comma 6 6 2 4 7" xfId="2662" xr:uid="{A990A3C1-B81D-4A11-9E6C-F6F7364800E0}"/>
    <cellStyle name="Comma 6 6 2 4 7 2" xfId="7788" xr:uid="{B5A57C8F-2123-4C6D-B447-57F128EA26DF}"/>
    <cellStyle name="Comma 6 6 2 4 7 2 2" xfId="23198" xr:uid="{6B7395C8-9A3E-4A63-AE13-91074CD185F2}"/>
    <cellStyle name="Comma 6 6 2 4 7 3" xfId="12931" xr:uid="{40B92AE0-6676-44DC-A0D3-49D965927F1A}"/>
    <cellStyle name="Comma 6 6 2 4 7 3 2" xfId="28341" xr:uid="{541AB4CD-2056-4DCF-94B6-ABB760B37DE3}"/>
    <cellStyle name="Comma 6 6 2 4 7 4" xfId="18072" xr:uid="{B9485785-A93B-4FAE-87D4-89C1648DA7BA}"/>
    <cellStyle name="Comma 6 6 2 4 8" xfId="5240" xr:uid="{2D9E0266-F703-46B9-9E95-C35D055D5280}"/>
    <cellStyle name="Comma 6 6 2 4 8 2" xfId="20650" xr:uid="{973A1517-66EA-4434-92FA-305DD9F2078B}"/>
    <cellStyle name="Comma 6 6 2 4 9" xfId="10383" xr:uid="{0ADAFF21-F689-4658-B823-76D22F1FF7E0}"/>
    <cellStyle name="Comma 6 6 2 4 9 2" xfId="25793" xr:uid="{B50C8C5F-F10E-4B19-8C5E-CF464022E14A}"/>
    <cellStyle name="Comma 6 6 2 5" xfId="151" xr:uid="{E23F7913-4A18-48A8-B186-51F74AE0BD7C}"/>
    <cellStyle name="Comma 6 6 2 5 2" xfId="294" xr:uid="{AFC0AD4D-A8C9-41E8-A8F9-87A9460D1327}"/>
    <cellStyle name="Comma 6 6 2 5 2 2" xfId="590" xr:uid="{A6B23377-FBF3-4A98-AD4C-50D4E3E96BCB}"/>
    <cellStyle name="Comma 6 6 2 5 2 2 2" xfId="1202" xr:uid="{FFA5ABAF-EB8D-4343-8F51-B35675127C98}"/>
    <cellStyle name="Comma 6 6 2 5 2 2 2 2" xfId="2454" xr:uid="{57180A21-F7B3-4A19-847A-93A54AF33CED}"/>
    <cellStyle name="Comma 6 6 2 5 2 2 2 2 2" xfId="5022" xr:uid="{18F78835-DE7F-4C03-90D7-39C48088562A}"/>
    <cellStyle name="Comma 6 6 2 5 2 2 2 2 2 2" xfId="10148" xr:uid="{D55BC327-D97D-413E-9E2F-B97D90B41990}"/>
    <cellStyle name="Comma 6 6 2 5 2 2 2 2 2 2 2" xfId="25558" xr:uid="{B34C8FBD-EF48-46F0-862D-965668921948}"/>
    <cellStyle name="Comma 6 6 2 5 2 2 2 2 2 3" xfId="15291" xr:uid="{3D3B1E69-CA23-4D4F-A68B-6BF93E5E6C55}"/>
    <cellStyle name="Comma 6 6 2 5 2 2 2 2 2 3 2" xfId="30701" xr:uid="{5738B424-6F87-41EC-B8E7-070799CBEDEC}"/>
    <cellStyle name="Comma 6 6 2 5 2 2 2 2 2 4" xfId="20432" xr:uid="{5E17BC35-F2D5-4559-B290-094D6583BEA2}"/>
    <cellStyle name="Comma 6 6 2 5 2 2 2 2 3" xfId="7600" xr:uid="{FD81A400-5B88-49FB-9B30-ECCBA2114489}"/>
    <cellStyle name="Comma 6 6 2 5 2 2 2 2 3 2" xfId="23010" xr:uid="{84328E52-2D28-46ED-9F59-337EF9A041FE}"/>
    <cellStyle name="Comma 6 6 2 5 2 2 2 2 4" xfId="12743" xr:uid="{A40CC5E0-F4B0-4F52-A176-90ED399F73D8}"/>
    <cellStyle name="Comma 6 6 2 5 2 2 2 2 4 2" xfId="28153" xr:uid="{2A1B8166-C629-4306-9AF5-B8E3A3540912}"/>
    <cellStyle name="Comma 6 6 2 5 2 2 2 2 5" xfId="17884" xr:uid="{C83E9055-154E-42B4-8703-7EBA71D1F8C9}"/>
    <cellStyle name="Comma 6 6 2 5 2 2 2 3" xfId="3771" xr:uid="{9D8BE01F-B7C0-4399-BD7A-F76F914C2650}"/>
    <cellStyle name="Comma 6 6 2 5 2 2 2 3 2" xfId="8897" xr:uid="{87B05FA1-1E0C-4CCB-9923-F857E763F952}"/>
    <cellStyle name="Comma 6 6 2 5 2 2 2 3 2 2" xfId="24307" xr:uid="{BC0D5425-5E6E-4A6A-A42E-FD267C8B2199}"/>
    <cellStyle name="Comma 6 6 2 5 2 2 2 3 3" xfId="14040" xr:uid="{4E5CE7F6-83A7-4583-B32A-8048346C3FEE}"/>
    <cellStyle name="Comma 6 6 2 5 2 2 2 3 3 2" xfId="29450" xr:uid="{66CF63FA-CB91-4497-8575-A7085A971260}"/>
    <cellStyle name="Comma 6 6 2 5 2 2 2 3 4" xfId="19181" xr:uid="{5C6C1CB8-F805-49A3-BBD1-38B3DB09FE6D}"/>
    <cellStyle name="Comma 6 6 2 5 2 2 2 4" xfId="6349" xr:uid="{1717D87D-79F3-4FF9-9FF5-655E4A9CFA33}"/>
    <cellStyle name="Comma 6 6 2 5 2 2 2 4 2" xfId="21759" xr:uid="{4883989B-00B8-447D-8792-D24FC125F029}"/>
    <cellStyle name="Comma 6 6 2 5 2 2 2 5" xfId="11492" xr:uid="{87168C8E-153C-4231-9CD0-3AFFC2A77E68}"/>
    <cellStyle name="Comma 6 6 2 5 2 2 2 5 2" xfId="26902" xr:uid="{9C6504EF-12FD-44F0-970C-D03BE1A85F48}"/>
    <cellStyle name="Comma 6 6 2 5 2 2 2 6" xfId="16633" xr:uid="{FBD97A9F-216F-4DDD-B6FB-DD594CF2EAF9}"/>
    <cellStyle name="Comma 6 6 2 5 2 2 3" xfId="1843" xr:uid="{91B3A894-F6B7-4142-8364-9D4058883B83}"/>
    <cellStyle name="Comma 6 6 2 5 2 2 3 2" xfId="4411" xr:uid="{8BF1D895-8444-4DC9-9EBE-6064460A5D63}"/>
    <cellStyle name="Comma 6 6 2 5 2 2 3 2 2" xfId="9537" xr:uid="{32AC3173-5431-4490-B93E-975F1E2D2863}"/>
    <cellStyle name="Comma 6 6 2 5 2 2 3 2 2 2" xfId="24947" xr:uid="{0C1208F9-1E0A-4235-BA98-BA89F20A3E18}"/>
    <cellStyle name="Comma 6 6 2 5 2 2 3 2 3" xfId="14680" xr:uid="{D90C95E2-DEE2-4E16-AA7D-0EA0AB93EF20}"/>
    <cellStyle name="Comma 6 6 2 5 2 2 3 2 3 2" xfId="30090" xr:uid="{377BF297-82E0-42C4-8B0B-536C0B65C733}"/>
    <cellStyle name="Comma 6 6 2 5 2 2 3 2 4" xfId="19821" xr:uid="{46445CFC-CB60-46CE-BDF1-7B1632372A08}"/>
    <cellStyle name="Comma 6 6 2 5 2 2 3 3" xfId="6989" xr:uid="{3C1953E5-FCC9-42A9-B3D1-72F21041DD0B}"/>
    <cellStyle name="Comma 6 6 2 5 2 2 3 3 2" xfId="22399" xr:uid="{3B6D9FCC-AA8F-4443-B7C8-B20E3183D28B}"/>
    <cellStyle name="Comma 6 6 2 5 2 2 3 4" xfId="12132" xr:uid="{0D6543B9-3591-40C1-B57B-02C14D0B8FBB}"/>
    <cellStyle name="Comma 6 6 2 5 2 2 3 4 2" xfId="27542" xr:uid="{85BB1BA3-5EF3-47CA-88D4-988A3A013C55}"/>
    <cellStyle name="Comma 6 6 2 5 2 2 3 5" xfId="17273" xr:uid="{DA48B6D2-8133-401B-AB31-7737E23F5EFC}"/>
    <cellStyle name="Comma 6 6 2 5 2 2 4" xfId="3160" xr:uid="{2EEB3863-1B78-4BDC-939A-BF2780A379A6}"/>
    <cellStyle name="Comma 6 6 2 5 2 2 4 2" xfId="8286" xr:uid="{15E2354B-1696-48E3-8AE3-9957E94258C5}"/>
    <cellStyle name="Comma 6 6 2 5 2 2 4 2 2" xfId="23696" xr:uid="{AE17C2F6-6BFC-48F3-AD7F-F475F4CB6210}"/>
    <cellStyle name="Comma 6 6 2 5 2 2 4 3" xfId="13429" xr:uid="{92A7A7FF-01AF-43BF-ACD7-71618141301B}"/>
    <cellStyle name="Comma 6 6 2 5 2 2 4 3 2" xfId="28839" xr:uid="{6D1B53AF-5C1D-409D-ADB6-5779C7C8EDAF}"/>
    <cellStyle name="Comma 6 6 2 5 2 2 4 4" xfId="18570" xr:uid="{55FE1930-470A-448A-B325-A3CEC244A844}"/>
    <cellStyle name="Comma 6 6 2 5 2 2 5" xfId="5738" xr:uid="{467CC585-839A-4FFE-BB92-C4A6EE8A4F2B}"/>
    <cellStyle name="Comma 6 6 2 5 2 2 5 2" xfId="21148" xr:uid="{07BD5B93-8B5B-42BD-86B2-111FC5983DC6}"/>
    <cellStyle name="Comma 6 6 2 5 2 2 6" xfId="10881" xr:uid="{A9679643-8779-477D-ABDC-7C2109E43599}"/>
    <cellStyle name="Comma 6 6 2 5 2 2 6 2" xfId="26291" xr:uid="{56B89EB6-9D5F-4741-AF20-ED94DA8D0592}"/>
    <cellStyle name="Comma 6 6 2 5 2 2 7" xfId="16022" xr:uid="{B3DD86AD-B2D8-44F2-BA00-CD242CD53504}"/>
    <cellStyle name="Comma 6 6 2 5 2 3" xfId="907" xr:uid="{672BCE46-40C2-4B93-A25B-2C8B4B91B264}"/>
    <cellStyle name="Comma 6 6 2 5 2 3 2" xfId="2159" xr:uid="{6240C314-71F1-47E2-984D-8D41EF7AFB21}"/>
    <cellStyle name="Comma 6 6 2 5 2 3 2 2" xfId="4727" xr:uid="{C5554BC6-F72B-4B67-934C-8DB2C8DD6B45}"/>
    <cellStyle name="Comma 6 6 2 5 2 3 2 2 2" xfId="9853" xr:uid="{22DFF14C-CF2B-4F46-80A1-5147ADAC2F92}"/>
    <cellStyle name="Comma 6 6 2 5 2 3 2 2 2 2" xfId="25263" xr:uid="{98392CE5-6756-4DDA-BA79-51F5E3E70296}"/>
    <cellStyle name="Comma 6 6 2 5 2 3 2 2 3" xfId="14996" xr:uid="{966541F0-EEFC-404C-B967-7A3F4E14EBC5}"/>
    <cellStyle name="Comma 6 6 2 5 2 3 2 2 3 2" xfId="30406" xr:uid="{67736E4D-A04C-4BED-9681-EC5DA80AD39D}"/>
    <cellStyle name="Comma 6 6 2 5 2 3 2 2 4" xfId="20137" xr:uid="{9E7BA698-C7F8-47C1-A2C8-A0087AD9E70E}"/>
    <cellStyle name="Comma 6 6 2 5 2 3 2 3" xfId="7305" xr:uid="{205BF7CE-4C53-4678-A470-5E2CB4C7C056}"/>
    <cellStyle name="Comma 6 6 2 5 2 3 2 3 2" xfId="22715" xr:uid="{4FFC218C-9859-4687-B511-546A6F7ED03B}"/>
    <cellStyle name="Comma 6 6 2 5 2 3 2 4" xfId="12448" xr:uid="{F865C2E7-80E7-437C-8F4A-B850669265CF}"/>
    <cellStyle name="Comma 6 6 2 5 2 3 2 4 2" xfId="27858" xr:uid="{FE2BCCA7-D2FB-4503-8C9A-7B01EF7F93CF}"/>
    <cellStyle name="Comma 6 6 2 5 2 3 2 5" xfId="17589" xr:uid="{6D78D0B2-881C-4E05-BB79-D400E82EB6A3}"/>
    <cellStyle name="Comma 6 6 2 5 2 3 3" xfId="3476" xr:uid="{7B62EDB1-BD6F-47E1-B7B3-85DFF5C0FA05}"/>
    <cellStyle name="Comma 6 6 2 5 2 3 3 2" xfId="8602" xr:uid="{FE051AC7-5F65-4C1C-A780-25771EF7171D}"/>
    <cellStyle name="Comma 6 6 2 5 2 3 3 2 2" xfId="24012" xr:uid="{692D9723-04B0-4C1D-89A0-33BB65F49C25}"/>
    <cellStyle name="Comma 6 6 2 5 2 3 3 3" xfId="13745" xr:uid="{718A30C5-0175-4080-9309-7BB332258DB6}"/>
    <cellStyle name="Comma 6 6 2 5 2 3 3 3 2" xfId="29155" xr:uid="{D912555E-D281-4029-AC3E-F9C326B8AF12}"/>
    <cellStyle name="Comma 6 6 2 5 2 3 3 4" xfId="18886" xr:uid="{6678F2FB-10BC-4AF7-A680-3F6677053F9B}"/>
    <cellStyle name="Comma 6 6 2 5 2 3 4" xfId="6054" xr:uid="{1B0FEE2D-4697-4FDD-BED1-90584BED4A6C}"/>
    <cellStyle name="Comma 6 6 2 5 2 3 4 2" xfId="21464" xr:uid="{F1520510-187D-4496-9CE2-F43667F5E583}"/>
    <cellStyle name="Comma 6 6 2 5 2 3 5" xfId="11197" xr:uid="{74C9CA6C-B50E-4882-A2D3-5E97DBE18906}"/>
    <cellStyle name="Comma 6 6 2 5 2 3 5 2" xfId="26607" xr:uid="{5773B85E-A510-4763-AD13-99348F15E068}"/>
    <cellStyle name="Comma 6 6 2 5 2 3 6" xfId="16338" xr:uid="{27E12098-973E-45D0-BB53-1B5CF24C8C42}"/>
    <cellStyle name="Comma 6 6 2 5 2 4" xfId="1548" xr:uid="{7090A76F-0B15-40AF-A84B-29107640547A}"/>
    <cellStyle name="Comma 6 6 2 5 2 4 2" xfId="4116" xr:uid="{981E294A-99ED-43F3-A423-BB1A7AE5728E}"/>
    <cellStyle name="Comma 6 6 2 5 2 4 2 2" xfId="9242" xr:uid="{B777B86C-90CD-4F59-83E7-301E6FD1A588}"/>
    <cellStyle name="Comma 6 6 2 5 2 4 2 2 2" xfId="24652" xr:uid="{7321978F-758F-4C4B-BC35-2632403A734D}"/>
    <cellStyle name="Comma 6 6 2 5 2 4 2 3" xfId="14385" xr:uid="{C7CBA5E7-562C-47ED-B740-388B7044174B}"/>
    <cellStyle name="Comma 6 6 2 5 2 4 2 3 2" xfId="29795" xr:uid="{A4A72B49-8DB9-4389-97CE-178F18E6609C}"/>
    <cellStyle name="Comma 6 6 2 5 2 4 2 4" xfId="19526" xr:uid="{CD0B3469-0CC0-4960-8EEE-DAFEA7CD773B}"/>
    <cellStyle name="Comma 6 6 2 5 2 4 3" xfId="6694" xr:uid="{D45C68A0-0F43-4970-93F8-F369E6F178A7}"/>
    <cellStyle name="Comma 6 6 2 5 2 4 3 2" xfId="22104" xr:uid="{85C4C096-66F5-4139-AA8D-B095C535DDF6}"/>
    <cellStyle name="Comma 6 6 2 5 2 4 4" xfId="11837" xr:uid="{7F32E23F-C76D-4328-89BE-4C110BEF8D07}"/>
    <cellStyle name="Comma 6 6 2 5 2 4 4 2" xfId="27247" xr:uid="{7D998BCA-1D8A-4169-9E4E-DC00A275D3E3}"/>
    <cellStyle name="Comma 6 6 2 5 2 4 5" xfId="16978" xr:uid="{4780770B-2321-4F9B-84B7-27975BA03914}"/>
    <cellStyle name="Comma 6 6 2 5 2 5" xfId="2865" xr:uid="{23591075-C3D7-4065-BFF4-C924BFD2F440}"/>
    <cellStyle name="Comma 6 6 2 5 2 5 2" xfId="7991" xr:uid="{B26F41A5-E7F7-4AB0-BF44-F275B11DBB80}"/>
    <cellStyle name="Comma 6 6 2 5 2 5 2 2" xfId="23401" xr:uid="{FA76AAD7-FBFB-4325-8201-DE4C6CDE7B90}"/>
    <cellStyle name="Comma 6 6 2 5 2 5 3" xfId="13134" xr:uid="{0670A19B-EEEA-4C20-89A8-F1D46F53450E}"/>
    <cellStyle name="Comma 6 6 2 5 2 5 3 2" xfId="28544" xr:uid="{214D85F5-5A09-44F2-AE84-765F1D98C27F}"/>
    <cellStyle name="Comma 6 6 2 5 2 5 4" xfId="18275" xr:uid="{6A725E67-E5AB-42DE-862F-94622582A4C8}"/>
    <cellStyle name="Comma 6 6 2 5 2 6" xfId="5443" xr:uid="{34CD7363-E605-4294-95BC-64BA2E2C3489}"/>
    <cellStyle name="Comma 6 6 2 5 2 6 2" xfId="20853" xr:uid="{EE951B5F-B125-469F-954C-030E4543954A}"/>
    <cellStyle name="Comma 6 6 2 5 2 7" xfId="10586" xr:uid="{2B09229A-58C8-4180-90E2-58F1955F78E9}"/>
    <cellStyle name="Comma 6 6 2 5 2 7 2" xfId="25996" xr:uid="{69D46C65-41C7-4DDB-896E-156BB8D5222C}"/>
    <cellStyle name="Comma 6 6 2 5 2 8" xfId="15727" xr:uid="{A60E2660-2513-41BF-947E-335C46B99B80}"/>
    <cellStyle name="Comma 6 6 2 5 3" xfId="448" xr:uid="{BB871F6F-82FE-40FD-8346-49BE0B2C4FF3}"/>
    <cellStyle name="Comma 6 6 2 5 3 2" xfId="1060" xr:uid="{E31A7742-B7F3-44B1-B31E-9521CD9EA484}"/>
    <cellStyle name="Comma 6 6 2 5 3 2 2" xfId="2312" xr:uid="{45DBD702-0A73-40CD-A4C2-50E511190519}"/>
    <cellStyle name="Comma 6 6 2 5 3 2 2 2" xfId="4880" xr:uid="{35BE3534-D57D-4EFD-8895-2A4E50BFE35D}"/>
    <cellStyle name="Comma 6 6 2 5 3 2 2 2 2" xfId="10006" xr:uid="{FEEC5399-CC2A-4DD9-B0EC-41774DE7525C}"/>
    <cellStyle name="Comma 6 6 2 5 3 2 2 2 2 2" xfId="25416" xr:uid="{22A4F55F-F743-4C4B-812A-2F69AE55103F}"/>
    <cellStyle name="Comma 6 6 2 5 3 2 2 2 3" xfId="15149" xr:uid="{0F0FE6A5-25C7-466F-9424-7EFD6DB27B61}"/>
    <cellStyle name="Comma 6 6 2 5 3 2 2 2 3 2" xfId="30559" xr:uid="{2AADFFE0-ABB1-4CDA-93CC-7DB8F3978262}"/>
    <cellStyle name="Comma 6 6 2 5 3 2 2 2 4" xfId="20290" xr:uid="{8825A5ED-AF7F-4CE7-9C76-4A56260D97A5}"/>
    <cellStyle name="Comma 6 6 2 5 3 2 2 3" xfId="7458" xr:uid="{C5BF4A5E-8829-4CBA-AFE0-C66A7D8855E3}"/>
    <cellStyle name="Comma 6 6 2 5 3 2 2 3 2" xfId="22868" xr:uid="{5AC0C4A9-C7FD-4AE3-A116-2C7D38800C2F}"/>
    <cellStyle name="Comma 6 6 2 5 3 2 2 4" xfId="12601" xr:uid="{9A0F821B-0751-46E9-A885-C77C3CA30E8D}"/>
    <cellStyle name="Comma 6 6 2 5 3 2 2 4 2" xfId="28011" xr:uid="{893B6691-6DCD-4CDE-A314-3F7BCD80947B}"/>
    <cellStyle name="Comma 6 6 2 5 3 2 2 5" xfId="17742" xr:uid="{B304DC20-2C99-4DCB-AFA8-368CE6EB2185}"/>
    <cellStyle name="Comma 6 6 2 5 3 2 3" xfId="3629" xr:uid="{9E5B321E-BA87-44A2-8725-89D3FDCD97B3}"/>
    <cellStyle name="Comma 6 6 2 5 3 2 3 2" xfId="8755" xr:uid="{85D17C52-2D23-4FE4-BF63-0838CE7E957F}"/>
    <cellStyle name="Comma 6 6 2 5 3 2 3 2 2" xfId="24165" xr:uid="{AC2B3017-1917-4518-BA93-EEBAEC2A24B6}"/>
    <cellStyle name="Comma 6 6 2 5 3 2 3 3" xfId="13898" xr:uid="{6EDC3FC5-B0B9-4040-9734-96F6F18BE8E2}"/>
    <cellStyle name="Comma 6 6 2 5 3 2 3 3 2" xfId="29308" xr:uid="{8C4438D7-056B-4B92-82A3-6F343A7D4552}"/>
    <cellStyle name="Comma 6 6 2 5 3 2 3 4" xfId="19039" xr:uid="{1765C4A8-73B7-4ABA-B1C4-D7CB844F3863}"/>
    <cellStyle name="Comma 6 6 2 5 3 2 4" xfId="6207" xr:uid="{4D43C4B6-9A06-459F-AA78-F106A4ACF0A6}"/>
    <cellStyle name="Comma 6 6 2 5 3 2 4 2" xfId="21617" xr:uid="{7F3F1E58-69C6-4050-8DE5-B6462D03C363}"/>
    <cellStyle name="Comma 6 6 2 5 3 2 5" xfId="11350" xr:uid="{9D19E859-B925-4AEC-9E09-72A6BA13DF74}"/>
    <cellStyle name="Comma 6 6 2 5 3 2 5 2" xfId="26760" xr:uid="{E2A9D636-6776-4EF5-B187-78504F9D29E7}"/>
    <cellStyle name="Comma 6 6 2 5 3 2 6" xfId="16491" xr:uid="{6EAA5FAC-6BF7-4A10-9D72-8506A3633216}"/>
    <cellStyle name="Comma 6 6 2 5 3 3" xfId="1701" xr:uid="{4A675067-CDDC-4E1D-A559-B91A6F1A3CD2}"/>
    <cellStyle name="Comma 6 6 2 5 3 3 2" xfId="4269" xr:uid="{C6930B9E-E6F5-40C0-B3C8-8CEB9287A239}"/>
    <cellStyle name="Comma 6 6 2 5 3 3 2 2" xfId="9395" xr:uid="{1E2D0228-2C2B-4261-AC92-A6962DB09B98}"/>
    <cellStyle name="Comma 6 6 2 5 3 3 2 2 2" xfId="24805" xr:uid="{D545DE18-10B3-486C-9FB2-7BF018E946F6}"/>
    <cellStyle name="Comma 6 6 2 5 3 3 2 3" xfId="14538" xr:uid="{C3A7B5FB-722C-4B86-BFD5-0275D47A6117}"/>
    <cellStyle name="Comma 6 6 2 5 3 3 2 3 2" xfId="29948" xr:uid="{5E9A6AC7-8F41-4EF5-BC3D-09EE7F51F67F}"/>
    <cellStyle name="Comma 6 6 2 5 3 3 2 4" xfId="19679" xr:uid="{3847C7B7-5627-488C-9C2E-942952457FE6}"/>
    <cellStyle name="Comma 6 6 2 5 3 3 3" xfId="6847" xr:uid="{1BBE94EF-C93D-4A52-87CF-9FA7E041F855}"/>
    <cellStyle name="Comma 6 6 2 5 3 3 3 2" xfId="22257" xr:uid="{B99FB997-AC0D-447D-B7B4-60FBC50478E9}"/>
    <cellStyle name="Comma 6 6 2 5 3 3 4" xfId="11990" xr:uid="{B7CB2340-9E27-435A-89BA-BD8B5D2B6D9C}"/>
    <cellStyle name="Comma 6 6 2 5 3 3 4 2" xfId="27400" xr:uid="{30FBCB5C-77D3-4706-AFBB-26CB6AE7A87D}"/>
    <cellStyle name="Comma 6 6 2 5 3 3 5" xfId="17131" xr:uid="{5D3BBFD8-4C0E-4F66-B2DB-F8052C8E9EE7}"/>
    <cellStyle name="Comma 6 6 2 5 3 4" xfId="3018" xr:uid="{767B4E74-8E50-481E-940B-CABBB3BD5F39}"/>
    <cellStyle name="Comma 6 6 2 5 3 4 2" xfId="8144" xr:uid="{86FE23B3-F8D9-4873-987C-1FAEB3007B41}"/>
    <cellStyle name="Comma 6 6 2 5 3 4 2 2" xfId="23554" xr:uid="{FD5F1E42-4B7C-4F6F-9D4F-6C1D2C63F2A7}"/>
    <cellStyle name="Comma 6 6 2 5 3 4 3" xfId="13287" xr:uid="{B66DC3E2-D8FF-4C6A-BB1B-C2A91D8B9AA4}"/>
    <cellStyle name="Comma 6 6 2 5 3 4 3 2" xfId="28697" xr:uid="{571169D6-30B5-4412-988B-51C0DF4C769E}"/>
    <cellStyle name="Comma 6 6 2 5 3 4 4" xfId="18428" xr:uid="{AB837BC4-5BAC-4CD8-AF3B-9E4B7AA2C554}"/>
    <cellStyle name="Comma 6 6 2 5 3 5" xfId="5596" xr:uid="{A178F704-4C3E-4BBD-96EF-0C2E153B9F60}"/>
    <cellStyle name="Comma 6 6 2 5 3 5 2" xfId="21006" xr:uid="{AD62A684-AE37-424E-8862-8F2C38810BC7}"/>
    <cellStyle name="Comma 6 6 2 5 3 6" xfId="10739" xr:uid="{D153E054-CF44-495A-B4D2-BD37154BF370}"/>
    <cellStyle name="Comma 6 6 2 5 3 6 2" xfId="26149" xr:uid="{0AD7EB89-BACB-4117-86CC-E667CA9A1F10}"/>
    <cellStyle name="Comma 6 6 2 5 3 7" xfId="15880" xr:uid="{200AD64C-E0F8-4A07-97FE-1AB3E62F3AA0}"/>
    <cellStyle name="Comma 6 6 2 5 4" xfId="765" xr:uid="{8244EB5F-65D0-4F20-8ADE-972D31397189}"/>
    <cellStyle name="Comma 6 6 2 5 4 2" xfId="2017" xr:uid="{97E4F8D5-9E05-4B4A-8C60-405887A4BBC0}"/>
    <cellStyle name="Comma 6 6 2 5 4 2 2" xfId="4585" xr:uid="{E9F38119-E278-415E-B051-C0B1BFD0C030}"/>
    <cellStyle name="Comma 6 6 2 5 4 2 2 2" xfId="9711" xr:uid="{29407A98-C39F-4A43-9259-05784C244C14}"/>
    <cellStyle name="Comma 6 6 2 5 4 2 2 2 2" xfId="25121" xr:uid="{99FD24C4-F6A2-4E55-8E15-866777F8C564}"/>
    <cellStyle name="Comma 6 6 2 5 4 2 2 3" xfId="14854" xr:uid="{2060A1BD-5D2E-443F-BFB4-9720B41C8605}"/>
    <cellStyle name="Comma 6 6 2 5 4 2 2 3 2" xfId="30264" xr:uid="{197860BC-F742-400D-9C05-213F4DE9AED9}"/>
    <cellStyle name="Comma 6 6 2 5 4 2 2 4" xfId="19995" xr:uid="{CA701A64-176D-424D-9E30-E60ECA91650E}"/>
    <cellStyle name="Comma 6 6 2 5 4 2 3" xfId="7163" xr:uid="{D34B4D94-9E65-4FCE-A03E-3593F456DC66}"/>
    <cellStyle name="Comma 6 6 2 5 4 2 3 2" xfId="22573" xr:uid="{23F0F216-0AD0-447E-AD07-699646C55269}"/>
    <cellStyle name="Comma 6 6 2 5 4 2 4" xfId="12306" xr:uid="{8104EA80-AD02-4710-B13B-98AB7960E410}"/>
    <cellStyle name="Comma 6 6 2 5 4 2 4 2" xfId="27716" xr:uid="{E2B547E7-1A50-4E11-9C02-6A9B9DD76C10}"/>
    <cellStyle name="Comma 6 6 2 5 4 2 5" xfId="17447" xr:uid="{FB7BD7A3-F7E1-4742-AFC5-DD589DB9E0D3}"/>
    <cellStyle name="Comma 6 6 2 5 4 3" xfId="3334" xr:uid="{860974F7-A634-41ED-833C-1566DA6BA34D}"/>
    <cellStyle name="Comma 6 6 2 5 4 3 2" xfId="8460" xr:uid="{A2D4D78A-0F39-4830-B606-0144D5770CAC}"/>
    <cellStyle name="Comma 6 6 2 5 4 3 2 2" xfId="23870" xr:uid="{05F25AF9-EC84-467A-B337-35E2133F23AB}"/>
    <cellStyle name="Comma 6 6 2 5 4 3 3" xfId="13603" xr:uid="{01D68193-D0D9-41B0-AAF9-C50BA80979D2}"/>
    <cellStyle name="Comma 6 6 2 5 4 3 3 2" xfId="29013" xr:uid="{345BA010-F85B-4AF8-9A7D-60D698D0B29A}"/>
    <cellStyle name="Comma 6 6 2 5 4 3 4" xfId="18744" xr:uid="{9281F64A-18C5-428C-AA88-994C93196012}"/>
    <cellStyle name="Comma 6 6 2 5 4 4" xfId="5912" xr:uid="{52AEE54E-EE08-441B-BA8D-B7AFAE32E963}"/>
    <cellStyle name="Comma 6 6 2 5 4 4 2" xfId="21322" xr:uid="{D0A3C8F7-F730-4B8D-A184-C31887D2C9D5}"/>
    <cellStyle name="Comma 6 6 2 5 4 5" xfId="11055" xr:uid="{592F0775-E109-4C33-9BA9-7E4ABFB53CD5}"/>
    <cellStyle name="Comma 6 6 2 5 4 5 2" xfId="26465" xr:uid="{F6B00B59-9687-451F-9D5C-50C13D3B3700}"/>
    <cellStyle name="Comma 6 6 2 5 4 6" xfId="16196" xr:uid="{03BB746B-89FE-4687-B7B3-2F6EB404F049}"/>
    <cellStyle name="Comma 6 6 2 5 5" xfId="1406" xr:uid="{72F34597-42A1-4E65-A9E8-6E739E448157}"/>
    <cellStyle name="Comma 6 6 2 5 5 2" xfId="3974" xr:uid="{C37698BE-DE6C-414F-B331-575D12F7DD7E}"/>
    <cellStyle name="Comma 6 6 2 5 5 2 2" xfId="9100" xr:uid="{A482EB40-CB26-44E5-8696-2981300E53B2}"/>
    <cellStyle name="Comma 6 6 2 5 5 2 2 2" xfId="24510" xr:uid="{2265754F-E540-4340-8412-F137754AB545}"/>
    <cellStyle name="Comma 6 6 2 5 5 2 3" xfId="14243" xr:uid="{F78161A5-D558-46E6-9CA1-776B55A149DF}"/>
    <cellStyle name="Comma 6 6 2 5 5 2 3 2" xfId="29653" xr:uid="{92C81A73-1C1D-4222-8D06-084582B1715C}"/>
    <cellStyle name="Comma 6 6 2 5 5 2 4" xfId="19384" xr:uid="{B5B38E8E-FADC-4773-A37F-AC0E9F471469}"/>
    <cellStyle name="Comma 6 6 2 5 5 3" xfId="6552" xr:uid="{9AC54393-E459-4BB8-9488-E7421DDF1A20}"/>
    <cellStyle name="Comma 6 6 2 5 5 3 2" xfId="21962" xr:uid="{E1382E2A-DA01-4FEF-8ED1-4840F30EDAD1}"/>
    <cellStyle name="Comma 6 6 2 5 5 4" xfId="11695" xr:uid="{F2BE66DF-522E-490A-A4E3-628D80B8BFCC}"/>
    <cellStyle name="Comma 6 6 2 5 5 4 2" xfId="27105" xr:uid="{3F33AF6E-12EF-4700-B317-A0DE21A217C7}"/>
    <cellStyle name="Comma 6 6 2 5 5 5" xfId="16836" xr:uid="{13573878-5DED-4040-9DE0-63659351D3B4}"/>
    <cellStyle name="Comma 6 6 2 5 6" xfId="2723" xr:uid="{A98AF996-DE34-4F56-97DD-BAD119876C5A}"/>
    <cellStyle name="Comma 6 6 2 5 6 2" xfId="7849" xr:uid="{DEC272C6-78BB-493A-AFE5-B78BCFD24D77}"/>
    <cellStyle name="Comma 6 6 2 5 6 2 2" xfId="23259" xr:uid="{88E0B823-A43B-437B-BE5C-6A8653FD0EB9}"/>
    <cellStyle name="Comma 6 6 2 5 6 3" xfId="12992" xr:uid="{7E3EA3AA-E3D5-416C-A730-D01012AE4542}"/>
    <cellStyle name="Comma 6 6 2 5 6 3 2" xfId="28402" xr:uid="{83871101-7513-45E0-AABE-F60230276D8E}"/>
    <cellStyle name="Comma 6 6 2 5 6 4" xfId="18133" xr:uid="{85314856-CA9C-49E2-89CD-A142F65CDE90}"/>
    <cellStyle name="Comma 6 6 2 5 7" xfId="5301" xr:uid="{47CDEA4E-96B3-42C4-9C98-F400039E1C27}"/>
    <cellStyle name="Comma 6 6 2 5 7 2" xfId="20711" xr:uid="{6C54480A-F9C3-4BA1-A45A-FE2A90300E6C}"/>
    <cellStyle name="Comma 6 6 2 5 8" xfId="10444" xr:uid="{C6FAF8B3-CBB7-4B79-A5F9-1F1CA78F05DA}"/>
    <cellStyle name="Comma 6 6 2 5 8 2" xfId="25854" xr:uid="{6EF4783F-2F74-4CA5-A8CD-39E3D9B57B1F}"/>
    <cellStyle name="Comma 6 6 2 5 9" xfId="15585" xr:uid="{BB7B4B14-CE97-43C4-9C28-FF923269FD63}"/>
    <cellStyle name="Comma 6 6 2 6" xfId="222" xr:uid="{95018404-8931-42B0-A781-938A6E79A1E3}"/>
    <cellStyle name="Comma 6 6 2 6 2" xfId="518" xr:uid="{2FB30CA6-F742-44C5-9D92-6948B520A5D0}"/>
    <cellStyle name="Comma 6 6 2 6 2 2" xfId="1130" xr:uid="{CCE80446-FF2C-4D0E-9AA0-69F96B180BA2}"/>
    <cellStyle name="Comma 6 6 2 6 2 2 2" xfId="2382" xr:uid="{2DDC7567-3EB5-47EC-B49D-09B736E899FA}"/>
    <cellStyle name="Comma 6 6 2 6 2 2 2 2" xfId="4950" xr:uid="{3C50A5DB-9E4C-4B3C-8863-30614447A702}"/>
    <cellStyle name="Comma 6 6 2 6 2 2 2 2 2" xfId="10076" xr:uid="{DEC319E8-1490-48AB-8A84-45EC26FFD985}"/>
    <cellStyle name="Comma 6 6 2 6 2 2 2 2 2 2" xfId="25486" xr:uid="{7B25AEAC-0146-4007-9CBF-70C5F5C7196B}"/>
    <cellStyle name="Comma 6 6 2 6 2 2 2 2 3" xfId="15219" xr:uid="{7FA36168-F7CD-4447-8088-A5BA769E7ADF}"/>
    <cellStyle name="Comma 6 6 2 6 2 2 2 2 3 2" xfId="30629" xr:uid="{7BD45E98-1CC9-4E13-B492-481673A7BA12}"/>
    <cellStyle name="Comma 6 6 2 6 2 2 2 2 4" xfId="20360" xr:uid="{ECA7847C-6659-4465-8289-70B4D63633E9}"/>
    <cellStyle name="Comma 6 6 2 6 2 2 2 3" xfId="7528" xr:uid="{73EF6AF3-D865-425E-9988-4D6EFB7C15C9}"/>
    <cellStyle name="Comma 6 6 2 6 2 2 2 3 2" xfId="22938" xr:uid="{93B8A2F9-EB40-4021-8251-C1BB8E13326E}"/>
    <cellStyle name="Comma 6 6 2 6 2 2 2 4" xfId="12671" xr:uid="{5B456CC4-E4F7-4920-932F-6124544520F1}"/>
    <cellStyle name="Comma 6 6 2 6 2 2 2 4 2" xfId="28081" xr:uid="{CDEE43FD-5BE8-4E0E-8F13-D04DF837E964}"/>
    <cellStyle name="Comma 6 6 2 6 2 2 2 5" xfId="17812" xr:uid="{5ACA7C73-D6AE-48D7-A07E-C169B874B78D}"/>
    <cellStyle name="Comma 6 6 2 6 2 2 3" xfId="3699" xr:uid="{15E37BB9-6921-4076-9180-6F719E152C71}"/>
    <cellStyle name="Comma 6 6 2 6 2 2 3 2" xfId="8825" xr:uid="{A1D538E4-8B15-45A0-A902-32628C6BB722}"/>
    <cellStyle name="Comma 6 6 2 6 2 2 3 2 2" xfId="24235" xr:uid="{8A197643-BA0C-4CA1-A9D8-EC19367DEEEC}"/>
    <cellStyle name="Comma 6 6 2 6 2 2 3 3" xfId="13968" xr:uid="{1BEBF099-DC47-47A6-85C1-F64BB4BEBCF9}"/>
    <cellStyle name="Comma 6 6 2 6 2 2 3 3 2" xfId="29378" xr:uid="{C691F0C7-C08D-41AB-9AA8-FE348CC35EB6}"/>
    <cellStyle name="Comma 6 6 2 6 2 2 3 4" xfId="19109" xr:uid="{A6A5C1F9-7DB8-4EBC-AFA5-70F8FCF3F2B2}"/>
    <cellStyle name="Comma 6 6 2 6 2 2 4" xfId="6277" xr:uid="{831A23A3-05D1-4C11-AB6A-BF7ECA37AFE3}"/>
    <cellStyle name="Comma 6 6 2 6 2 2 4 2" xfId="21687" xr:uid="{D4D86125-6E6E-434D-8E98-A692C08FA709}"/>
    <cellStyle name="Comma 6 6 2 6 2 2 5" xfId="11420" xr:uid="{BBF1EA99-7A79-4FDA-94AF-7981AD657091}"/>
    <cellStyle name="Comma 6 6 2 6 2 2 5 2" xfId="26830" xr:uid="{F7F61226-71DF-452F-9EA4-85D713C9CCB7}"/>
    <cellStyle name="Comma 6 6 2 6 2 2 6" xfId="16561" xr:uid="{4CF35AAB-CB93-448A-BD58-164D2ECB1781}"/>
    <cellStyle name="Comma 6 6 2 6 2 3" xfId="1771" xr:uid="{4A0E5051-B8CF-4241-8B5B-3CCB55B19376}"/>
    <cellStyle name="Comma 6 6 2 6 2 3 2" xfId="4339" xr:uid="{DA557091-307E-4FE8-880D-6A4F5643675E}"/>
    <cellStyle name="Comma 6 6 2 6 2 3 2 2" xfId="9465" xr:uid="{BE6D595E-538F-412E-A7CF-A0C6F9ABE03F}"/>
    <cellStyle name="Comma 6 6 2 6 2 3 2 2 2" xfId="24875" xr:uid="{0AC935F2-E1CA-4209-9447-99204DBB802B}"/>
    <cellStyle name="Comma 6 6 2 6 2 3 2 3" xfId="14608" xr:uid="{61966A87-7DB2-4D4D-B094-7223AE51BF1F}"/>
    <cellStyle name="Comma 6 6 2 6 2 3 2 3 2" xfId="30018" xr:uid="{7EC27589-2DF8-48CC-B3E0-1938B3B6BE3A}"/>
    <cellStyle name="Comma 6 6 2 6 2 3 2 4" xfId="19749" xr:uid="{A40BE81F-5F20-4B8E-AB9B-E7875897B0E8}"/>
    <cellStyle name="Comma 6 6 2 6 2 3 3" xfId="6917" xr:uid="{385BD894-576C-4278-AA8F-7287BEA41B0C}"/>
    <cellStyle name="Comma 6 6 2 6 2 3 3 2" xfId="22327" xr:uid="{1DBD2BEB-4027-4D5A-8C74-09A9B00EAD25}"/>
    <cellStyle name="Comma 6 6 2 6 2 3 4" xfId="12060" xr:uid="{DDD2E37D-2924-4EF5-B44B-E17296D7FEFE}"/>
    <cellStyle name="Comma 6 6 2 6 2 3 4 2" xfId="27470" xr:uid="{B77B848C-32D2-4A59-9BB8-A1DE138F5681}"/>
    <cellStyle name="Comma 6 6 2 6 2 3 5" xfId="17201" xr:uid="{6D3C56BF-66EE-467D-AF96-D09DA0A5094F}"/>
    <cellStyle name="Comma 6 6 2 6 2 4" xfId="3088" xr:uid="{7DDF4C6B-C65F-4A69-9902-EA051274229A}"/>
    <cellStyle name="Comma 6 6 2 6 2 4 2" xfId="8214" xr:uid="{927C6006-E8EE-47AD-BB92-0478B60812AA}"/>
    <cellStyle name="Comma 6 6 2 6 2 4 2 2" xfId="23624" xr:uid="{09DF8EFC-5068-4F78-ADA7-0D4C6D1CEAC8}"/>
    <cellStyle name="Comma 6 6 2 6 2 4 3" xfId="13357" xr:uid="{FEB77CF2-6A7B-4783-8025-DE5EDF60CBD4}"/>
    <cellStyle name="Comma 6 6 2 6 2 4 3 2" xfId="28767" xr:uid="{5C00A520-932D-4DDD-AD96-01D3D68637B2}"/>
    <cellStyle name="Comma 6 6 2 6 2 4 4" xfId="18498" xr:uid="{9A3A8F9B-B46A-4331-9AC2-10C68FBC51EC}"/>
    <cellStyle name="Comma 6 6 2 6 2 5" xfId="5666" xr:uid="{EC8A21E2-D63E-4AF7-B33B-08BCE76BE1DB}"/>
    <cellStyle name="Comma 6 6 2 6 2 5 2" xfId="21076" xr:uid="{7BA82D24-E3E5-4387-A35E-7C5E8B8A2F43}"/>
    <cellStyle name="Comma 6 6 2 6 2 6" xfId="10809" xr:uid="{5C228EC0-7594-4BA5-A398-E9C63B29FFF7}"/>
    <cellStyle name="Comma 6 6 2 6 2 6 2" xfId="26219" xr:uid="{B2EE7765-BFB6-4D19-BF23-68FB1778C671}"/>
    <cellStyle name="Comma 6 6 2 6 2 7" xfId="15950" xr:uid="{58004E61-E4D3-4387-8C34-32C54EEBEEC1}"/>
    <cellStyle name="Comma 6 6 2 6 3" xfId="835" xr:uid="{09EE36AD-D778-46FD-96D7-4420B24E0C1D}"/>
    <cellStyle name="Comma 6 6 2 6 3 2" xfId="2087" xr:uid="{97728AC5-72C1-4693-84BA-6FC9F4EA5613}"/>
    <cellStyle name="Comma 6 6 2 6 3 2 2" xfId="4655" xr:uid="{7207E1C6-BA3E-411D-9C9A-6A522C9CDC89}"/>
    <cellStyle name="Comma 6 6 2 6 3 2 2 2" xfId="9781" xr:uid="{E362CCD2-BB46-461E-AC42-9398156C0246}"/>
    <cellStyle name="Comma 6 6 2 6 3 2 2 2 2" xfId="25191" xr:uid="{BCE519D5-10D6-4C23-9A32-2B0877F43DC0}"/>
    <cellStyle name="Comma 6 6 2 6 3 2 2 3" xfId="14924" xr:uid="{AD17E291-F4B6-4ACD-9E4D-F81F29AA8611}"/>
    <cellStyle name="Comma 6 6 2 6 3 2 2 3 2" xfId="30334" xr:uid="{082DBD4F-E69E-464F-AC51-D4183F4B816A}"/>
    <cellStyle name="Comma 6 6 2 6 3 2 2 4" xfId="20065" xr:uid="{924B030C-429E-44D1-8E98-8FDF30241726}"/>
    <cellStyle name="Comma 6 6 2 6 3 2 3" xfId="7233" xr:uid="{5853BADC-B80B-4EC8-9862-07FAE96A3F7F}"/>
    <cellStyle name="Comma 6 6 2 6 3 2 3 2" xfId="22643" xr:uid="{B1EA1313-252D-4833-90CD-F74F73126B8E}"/>
    <cellStyle name="Comma 6 6 2 6 3 2 4" xfId="12376" xr:uid="{34496785-C6AB-47F3-B46C-57DCF799A16B}"/>
    <cellStyle name="Comma 6 6 2 6 3 2 4 2" xfId="27786" xr:uid="{B3B7A785-4044-4063-AA1A-2A148C2A448F}"/>
    <cellStyle name="Comma 6 6 2 6 3 2 5" xfId="17517" xr:uid="{02491EFA-4084-4FD3-A783-C4C4C2BAAC87}"/>
    <cellStyle name="Comma 6 6 2 6 3 3" xfId="3404" xr:uid="{6958E748-7ABF-4D64-A8D7-D665B7D4F5D8}"/>
    <cellStyle name="Comma 6 6 2 6 3 3 2" xfId="8530" xr:uid="{25DB8BE1-091B-4A82-B7C0-EF389DE033A0}"/>
    <cellStyle name="Comma 6 6 2 6 3 3 2 2" xfId="23940" xr:uid="{AC7CEB35-78C5-4D58-A143-1A7B80C48E26}"/>
    <cellStyle name="Comma 6 6 2 6 3 3 3" xfId="13673" xr:uid="{4EFC89E5-72B5-43EC-BF38-0353419A386D}"/>
    <cellStyle name="Comma 6 6 2 6 3 3 3 2" xfId="29083" xr:uid="{FC42348E-4998-4435-B8E0-33BBF5430F58}"/>
    <cellStyle name="Comma 6 6 2 6 3 3 4" xfId="18814" xr:uid="{FE95F37F-B7B5-430B-8971-257DBA65D5F5}"/>
    <cellStyle name="Comma 6 6 2 6 3 4" xfId="5982" xr:uid="{02D5BCBB-6C86-4F28-95B9-0E209E803BFB}"/>
    <cellStyle name="Comma 6 6 2 6 3 4 2" xfId="21392" xr:uid="{713D49AA-478D-4FB1-9C24-9709E0A00B3E}"/>
    <cellStyle name="Comma 6 6 2 6 3 5" xfId="11125" xr:uid="{EA850E44-89E5-4FF0-8746-CBBBDB400C9D}"/>
    <cellStyle name="Comma 6 6 2 6 3 5 2" xfId="26535" xr:uid="{4191CE4E-2B21-485D-854F-60C5D7BCEC46}"/>
    <cellStyle name="Comma 6 6 2 6 3 6" xfId="16266" xr:uid="{843FF441-F2CD-49A6-9ACF-FC71B69CA96B}"/>
    <cellStyle name="Comma 6 6 2 6 4" xfId="1476" xr:uid="{D8959C68-82C3-4C88-B847-B8D7CD0C60A7}"/>
    <cellStyle name="Comma 6 6 2 6 4 2" xfId="4044" xr:uid="{2F6116CA-324C-4D2E-B1DD-FCF8D1DFAFC0}"/>
    <cellStyle name="Comma 6 6 2 6 4 2 2" xfId="9170" xr:uid="{DC11852D-AC36-4686-A686-9A69D06DB601}"/>
    <cellStyle name="Comma 6 6 2 6 4 2 2 2" xfId="24580" xr:uid="{91A59F24-0359-4D67-AF2D-F8CE6A86116F}"/>
    <cellStyle name="Comma 6 6 2 6 4 2 3" xfId="14313" xr:uid="{5F62774F-5905-4C9D-8317-79113F03AAF3}"/>
    <cellStyle name="Comma 6 6 2 6 4 2 3 2" xfId="29723" xr:uid="{DC7D3750-7FAB-489F-ADD8-F525D1AA3E3D}"/>
    <cellStyle name="Comma 6 6 2 6 4 2 4" xfId="19454" xr:uid="{0BAA0AFE-3048-4939-B9F4-7E10791A4C98}"/>
    <cellStyle name="Comma 6 6 2 6 4 3" xfId="6622" xr:uid="{DD251904-6009-4E4C-92B3-F6A46F8D3964}"/>
    <cellStyle name="Comma 6 6 2 6 4 3 2" xfId="22032" xr:uid="{DA586757-153B-459E-97B8-6A41250862D6}"/>
    <cellStyle name="Comma 6 6 2 6 4 4" xfId="11765" xr:uid="{D5212EC7-5B49-49A8-A55C-1B86CA3D6905}"/>
    <cellStyle name="Comma 6 6 2 6 4 4 2" xfId="27175" xr:uid="{D9546C28-C2F6-44EE-994C-34F7A305DD01}"/>
    <cellStyle name="Comma 6 6 2 6 4 5" xfId="16906" xr:uid="{CB221BEA-FE63-4B37-82F3-5930C2BB4D92}"/>
    <cellStyle name="Comma 6 6 2 6 5" xfId="2793" xr:uid="{1C91CA36-07A5-4A7F-BA69-4CF637002E1C}"/>
    <cellStyle name="Comma 6 6 2 6 5 2" xfId="7919" xr:uid="{A7A135D4-5CE2-4A68-98A9-CD991E9A2BE9}"/>
    <cellStyle name="Comma 6 6 2 6 5 2 2" xfId="23329" xr:uid="{EA386514-8656-48EA-9D59-14943E970A98}"/>
    <cellStyle name="Comma 6 6 2 6 5 3" xfId="13062" xr:uid="{807F0B36-FF0A-4C69-8A0F-485C11CF9BAB}"/>
    <cellStyle name="Comma 6 6 2 6 5 3 2" xfId="28472" xr:uid="{126D7ED9-262E-4E34-82A9-C84057708BA5}"/>
    <cellStyle name="Comma 6 6 2 6 5 4" xfId="18203" xr:uid="{28968CF3-40A2-4E6B-89E2-42CDCBA05DD0}"/>
    <cellStyle name="Comma 6 6 2 6 6" xfId="5371" xr:uid="{536AA75D-C417-49B7-9835-4686319AAA92}"/>
    <cellStyle name="Comma 6 6 2 6 6 2" xfId="20781" xr:uid="{C55059A8-421C-4F34-999A-8268459B96FA}"/>
    <cellStyle name="Comma 6 6 2 6 7" xfId="10514" xr:uid="{7E5DB4DD-3431-4251-9F8A-64FAA2FBFD54}"/>
    <cellStyle name="Comma 6 6 2 6 7 2" xfId="25924" xr:uid="{EF0B8760-1FAE-43BE-8F61-C4669CE5731E}"/>
    <cellStyle name="Comma 6 6 2 6 8" xfId="15655" xr:uid="{5B874D70-1A2B-49C4-811B-AC2B48CD7EF9}"/>
    <cellStyle name="Comma 6 6 2 7" xfId="314" xr:uid="{668B7DB1-7457-40DF-8E0D-364451B1EFA4}"/>
    <cellStyle name="Comma 6 6 2 7 2" xfId="610" xr:uid="{48D6B309-9C18-4BC3-841E-40C5496F118F}"/>
    <cellStyle name="Comma 6 6 2 7 2 2" xfId="1221" xr:uid="{956D5B98-886A-48D1-9AE5-EA5239BD3B4E}"/>
    <cellStyle name="Comma 6 6 2 7 2 2 2" xfId="2473" xr:uid="{DF416A9A-F2D7-4CE6-BFF3-CFB38D0B46AC}"/>
    <cellStyle name="Comma 6 6 2 7 2 2 2 2" xfId="5041" xr:uid="{42B5E91C-4ECA-4BB4-928A-2AECCEAB2B20}"/>
    <cellStyle name="Comma 6 6 2 7 2 2 2 2 2" xfId="10167" xr:uid="{538C275A-C356-4DBE-8353-A689EB6C5C3D}"/>
    <cellStyle name="Comma 6 6 2 7 2 2 2 2 2 2" xfId="25577" xr:uid="{C92E78E5-8801-4007-A7FE-D73F548ED41E}"/>
    <cellStyle name="Comma 6 6 2 7 2 2 2 2 3" xfId="15310" xr:uid="{CD6AE01B-B8B3-4C39-B8D4-C7A8EB58EEDE}"/>
    <cellStyle name="Comma 6 6 2 7 2 2 2 2 3 2" xfId="30720" xr:uid="{03953444-F0C6-4B12-BFFB-B8C8BAEAD39D}"/>
    <cellStyle name="Comma 6 6 2 7 2 2 2 2 4" xfId="20451" xr:uid="{DBC837FE-79FA-464F-8AEA-F1E28F373AC7}"/>
    <cellStyle name="Comma 6 6 2 7 2 2 2 3" xfId="7619" xr:uid="{099D7344-312E-4606-87E1-C9026D725AD1}"/>
    <cellStyle name="Comma 6 6 2 7 2 2 2 3 2" xfId="23029" xr:uid="{89287F9B-5072-4E52-B3A2-D58626190457}"/>
    <cellStyle name="Comma 6 6 2 7 2 2 2 4" xfId="12762" xr:uid="{BB1D8C53-88C4-4A06-900E-4227EB6646CB}"/>
    <cellStyle name="Comma 6 6 2 7 2 2 2 4 2" xfId="28172" xr:uid="{3329D58F-8503-4395-8EA9-1E3E597A0DF3}"/>
    <cellStyle name="Comma 6 6 2 7 2 2 2 5" xfId="17903" xr:uid="{234FF0CE-66C2-4C65-8D1C-152687C34E57}"/>
    <cellStyle name="Comma 6 6 2 7 2 2 3" xfId="3790" xr:uid="{2270CC7B-EFBD-4E82-9DF6-B78A9FE59608}"/>
    <cellStyle name="Comma 6 6 2 7 2 2 3 2" xfId="8916" xr:uid="{3ED9F43E-B68C-4041-B0A5-267DABA8FAB4}"/>
    <cellStyle name="Comma 6 6 2 7 2 2 3 2 2" xfId="24326" xr:uid="{59074154-074C-4480-8B74-2A1C74E67D91}"/>
    <cellStyle name="Comma 6 6 2 7 2 2 3 3" xfId="14059" xr:uid="{D2578962-A212-487E-A8DE-EDE64165CFCE}"/>
    <cellStyle name="Comma 6 6 2 7 2 2 3 3 2" xfId="29469" xr:uid="{C65BFFF4-072A-4E93-A95A-573FAC941E1F}"/>
    <cellStyle name="Comma 6 6 2 7 2 2 3 4" xfId="19200" xr:uid="{B5D979B8-34CE-47BA-8412-0C25CDFF06AD}"/>
    <cellStyle name="Comma 6 6 2 7 2 2 4" xfId="6368" xr:uid="{F5FF7F99-EB9F-44A7-8B62-35155EB33221}"/>
    <cellStyle name="Comma 6 6 2 7 2 2 4 2" xfId="21778" xr:uid="{33A8FC49-6AA3-4E1E-9835-F364B7C5022F}"/>
    <cellStyle name="Comma 6 6 2 7 2 2 5" xfId="11511" xr:uid="{A38246A4-76DE-4EF1-8D8A-62B85DE8CB72}"/>
    <cellStyle name="Comma 6 6 2 7 2 2 5 2" xfId="26921" xr:uid="{F2513CF2-A7EF-4AD3-AE8D-48615BD09BCE}"/>
    <cellStyle name="Comma 6 6 2 7 2 2 6" xfId="16652" xr:uid="{A3975BD9-2664-4FA5-8DDF-077D72555DE7}"/>
    <cellStyle name="Comma 6 6 2 7 2 3" xfId="1862" xr:uid="{15E2E6E3-0A9C-41BD-875B-4D36A7194F39}"/>
    <cellStyle name="Comma 6 6 2 7 2 3 2" xfId="4430" xr:uid="{DE6A7100-09C5-4B8C-8049-7E1A4104F65C}"/>
    <cellStyle name="Comma 6 6 2 7 2 3 2 2" xfId="9556" xr:uid="{87E58E3F-33D7-46A7-80CE-E913D40E00C4}"/>
    <cellStyle name="Comma 6 6 2 7 2 3 2 2 2" xfId="24966" xr:uid="{79BBE11A-A2E3-4E10-B84B-F5C24A071EC5}"/>
    <cellStyle name="Comma 6 6 2 7 2 3 2 3" xfId="14699" xr:uid="{87A98685-733F-4325-9061-F4FE139FC21A}"/>
    <cellStyle name="Comma 6 6 2 7 2 3 2 3 2" xfId="30109" xr:uid="{FF11EBC7-E765-44BF-9266-93899ADDF50A}"/>
    <cellStyle name="Comma 6 6 2 7 2 3 2 4" xfId="19840" xr:uid="{9C53F1A8-E792-4639-810C-DD7ED72B44A7}"/>
    <cellStyle name="Comma 6 6 2 7 2 3 3" xfId="7008" xr:uid="{94C4ED28-EFE5-429B-9536-E56F210CDD81}"/>
    <cellStyle name="Comma 6 6 2 7 2 3 3 2" xfId="22418" xr:uid="{BD493298-1A3D-4DC4-9B42-F210F1888E24}"/>
    <cellStyle name="Comma 6 6 2 7 2 3 4" xfId="12151" xr:uid="{2E54373B-3FFA-4234-8BB3-ACB09FDF8155}"/>
    <cellStyle name="Comma 6 6 2 7 2 3 4 2" xfId="27561" xr:uid="{60B329F8-0BD0-4B67-B70B-B4EEBA529F06}"/>
    <cellStyle name="Comma 6 6 2 7 2 3 5" xfId="17292" xr:uid="{004A7BD1-3652-4C94-B5E5-800285DA9C08}"/>
    <cellStyle name="Comma 6 6 2 7 2 4" xfId="3179" xr:uid="{FE5B8B45-350A-43F2-81C1-2FE404FF0A8E}"/>
    <cellStyle name="Comma 6 6 2 7 2 4 2" xfId="8305" xr:uid="{B00823CA-F82A-48BF-985A-D2B4E1AC7E59}"/>
    <cellStyle name="Comma 6 6 2 7 2 4 2 2" xfId="23715" xr:uid="{F7D0DCB1-FFA4-47AE-9228-ACD01C46995A}"/>
    <cellStyle name="Comma 6 6 2 7 2 4 3" xfId="13448" xr:uid="{4C316AD0-D56D-4142-B2E1-974684392849}"/>
    <cellStyle name="Comma 6 6 2 7 2 4 3 2" xfId="28858" xr:uid="{72F3AA7F-41A5-4211-A626-2A1E1AFA1018}"/>
    <cellStyle name="Comma 6 6 2 7 2 4 4" xfId="18589" xr:uid="{39031540-5424-4888-80AE-FBB991F54A36}"/>
    <cellStyle name="Comma 6 6 2 7 2 5" xfId="5757" xr:uid="{42CC5906-7215-4CC2-8669-FF71D0E6AAD8}"/>
    <cellStyle name="Comma 6 6 2 7 2 5 2" xfId="21167" xr:uid="{FEF48195-D7CA-413E-839B-41B1DD8FB73F}"/>
    <cellStyle name="Comma 6 6 2 7 2 6" xfId="10900" xr:uid="{3C6948F0-2181-4910-A8F9-AE52BD431915}"/>
    <cellStyle name="Comma 6 6 2 7 2 6 2" xfId="26310" xr:uid="{01E58146-742E-4724-85A9-5F44AC3D9EC0}"/>
    <cellStyle name="Comma 6 6 2 7 2 7" xfId="16041" xr:uid="{B53B75C4-0884-4F44-A5F2-1B5BDE1AE05F}"/>
    <cellStyle name="Comma 6 6 2 7 3" xfId="926" xr:uid="{7A139EFB-7D05-45E8-8EE4-E2C11E80B3BD}"/>
    <cellStyle name="Comma 6 6 2 7 3 2" xfId="2178" xr:uid="{F77CEF22-429A-4635-B3C3-36DD0468746A}"/>
    <cellStyle name="Comma 6 6 2 7 3 2 2" xfId="4746" xr:uid="{595C858A-17AE-41D5-9613-7DA1A1A6473E}"/>
    <cellStyle name="Comma 6 6 2 7 3 2 2 2" xfId="9872" xr:uid="{C8CC34B0-C4CC-4C35-A48A-2485C5C711E7}"/>
    <cellStyle name="Comma 6 6 2 7 3 2 2 2 2" xfId="25282" xr:uid="{D710F68A-455E-4127-A50F-9B3E7584B6C0}"/>
    <cellStyle name="Comma 6 6 2 7 3 2 2 3" xfId="15015" xr:uid="{5BCE41A5-8105-4684-AE72-0ED91ABC7D79}"/>
    <cellStyle name="Comma 6 6 2 7 3 2 2 3 2" xfId="30425" xr:uid="{8FCA9B9C-359D-40DD-83FE-A49179D44BB2}"/>
    <cellStyle name="Comma 6 6 2 7 3 2 2 4" xfId="20156" xr:uid="{A6597648-B5B1-4824-8F30-1C1B69AE7DFA}"/>
    <cellStyle name="Comma 6 6 2 7 3 2 3" xfId="7324" xr:uid="{678289BC-D060-4E88-BAA3-0B6429562525}"/>
    <cellStyle name="Comma 6 6 2 7 3 2 3 2" xfId="22734" xr:uid="{31545BDB-58E9-4A04-8D2E-ADD8201EE5F9}"/>
    <cellStyle name="Comma 6 6 2 7 3 2 4" xfId="12467" xr:uid="{3669836E-E24F-4EC3-9BAC-CF2B2D74F85A}"/>
    <cellStyle name="Comma 6 6 2 7 3 2 4 2" xfId="27877" xr:uid="{FB28F819-067B-4D04-9459-6156A5C8B82E}"/>
    <cellStyle name="Comma 6 6 2 7 3 2 5" xfId="17608" xr:uid="{59EB4E1F-FD54-42A5-A24C-80BCD78D797F}"/>
    <cellStyle name="Comma 6 6 2 7 3 3" xfId="3495" xr:uid="{6AFCD6DC-062C-4BCB-95D5-EEE3ABC9FB6C}"/>
    <cellStyle name="Comma 6 6 2 7 3 3 2" xfId="8621" xr:uid="{3F7DACEA-60E4-4233-B434-F2DD927B1AF0}"/>
    <cellStyle name="Comma 6 6 2 7 3 3 2 2" xfId="24031" xr:uid="{73279AA1-0F0D-4175-99DE-92DAA8E258FD}"/>
    <cellStyle name="Comma 6 6 2 7 3 3 3" xfId="13764" xr:uid="{D4398CA0-CE54-42BD-AB94-D8F783DD0B32}"/>
    <cellStyle name="Comma 6 6 2 7 3 3 3 2" xfId="29174" xr:uid="{6BDF812B-1C43-4034-9D4F-A1A5686CB7B8}"/>
    <cellStyle name="Comma 6 6 2 7 3 3 4" xfId="18905" xr:uid="{8582AA45-57C1-46F4-853D-26EB6E439D76}"/>
    <cellStyle name="Comma 6 6 2 7 3 4" xfId="6073" xr:uid="{B47A2153-C745-406E-A006-ED0B4AA0D2CB}"/>
    <cellStyle name="Comma 6 6 2 7 3 4 2" xfId="21483" xr:uid="{FD04F09D-EFAA-416B-AD44-9DC1D90626D1}"/>
    <cellStyle name="Comma 6 6 2 7 3 5" xfId="11216" xr:uid="{442AF130-883D-46E8-B33C-CE422930E1B0}"/>
    <cellStyle name="Comma 6 6 2 7 3 5 2" xfId="26626" xr:uid="{6E417525-1102-4D09-A047-8176259AC627}"/>
    <cellStyle name="Comma 6 6 2 7 3 6" xfId="16357" xr:uid="{CCD69B4D-FC7C-43CD-B7DF-9F15845C0CB3}"/>
    <cellStyle name="Comma 6 6 2 7 4" xfId="1567" xr:uid="{FBD788BF-5F07-43EF-A8DC-434C73948753}"/>
    <cellStyle name="Comma 6 6 2 7 4 2" xfId="4135" xr:uid="{F652ACC8-FFE8-42AB-B53A-1E7D882018C1}"/>
    <cellStyle name="Comma 6 6 2 7 4 2 2" xfId="9261" xr:uid="{992C3887-1BE1-4078-9BFA-FD93F04248FE}"/>
    <cellStyle name="Comma 6 6 2 7 4 2 2 2" xfId="24671" xr:uid="{C45B602A-8714-48BE-AA26-F3CFC944AA28}"/>
    <cellStyle name="Comma 6 6 2 7 4 2 3" xfId="14404" xr:uid="{16CEC200-EBD5-4341-A0B3-6B8CD1DE8D98}"/>
    <cellStyle name="Comma 6 6 2 7 4 2 3 2" xfId="29814" xr:uid="{9EE7EBAA-877C-4500-AF92-81BDC1FCD7E0}"/>
    <cellStyle name="Comma 6 6 2 7 4 2 4" xfId="19545" xr:uid="{47F61B61-0AF2-4FAC-B130-7793FBBCBB0B}"/>
    <cellStyle name="Comma 6 6 2 7 4 3" xfId="6713" xr:uid="{C64E83FD-EB5D-4C26-A397-B08AAC3ADC5C}"/>
    <cellStyle name="Comma 6 6 2 7 4 3 2" xfId="22123" xr:uid="{BA9FB3FD-6D8C-4CE2-9B14-8FF0DE2218DC}"/>
    <cellStyle name="Comma 6 6 2 7 4 4" xfId="11856" xr:uid="{7301E15D-AC8D-496A-A100-8708498A3D01}"/>
    <cellStyle name="Comma 6 6 2 7 4 4 2" xfId="27266" xr:uid="{A502B8C6-9648-454F-949B-FA938A640948}"/>
    <cellStyle name="Comma 6 6 2 7 4 5" xfId="16997" xr:uid="{A45D6874-D784-42A7-9442-13129EA59BE7}"/>
    <cellStyle name="Comma 6 6 2 7 5" xfId="2884" xr:uid="{17A22CCA-61F9-4D53-A9C1-EF7EDC33538B}"/>
    <cellStyle name="Comma 6 6 2 7 5 2" xfId="8010" xr:uid="{58CD89C0-D6E6-4015-8797-88348EC33BC2}"/>
    <cellStyle name="Comma 6 6 2 7 5 2 2" xfId="23420" xr:uid="{25D1A747-9C9A-472C-8D55-8022191E322A}"/>
    <cellStyle name="Comma 6 6 2 7 5 3" xfId="13153" xr:uid="{44A1BA7E-EB07-4F22-B729-C9228FDBAE57}"/>
    <cellStyle name="Comma 6 6 2 7 5 3 2" xfId="28563" xr:uid="{28A04931-B80B-4CCB-8601-688CDCA97942}"/>
    <cellStyle name="Comma 6 6 2 7 5 4" xfId="18294" xr:uid="{B8295781-B2CB-41BF-B52B-462B433A02A9}"/>
    <cellStyle name="Comma 6 6 2 7 6" xfId="5462" xr:uid="{C31FB0F8-CD50-4B12-9086-BF7B5B02DA0A}"/>
    <cellStyle name="Comma 6 6 2 7 6 2" xfId="20872" xr:uid="{44A3251E-79F2-46BD-B49B-616C98734E2A}"/>
    <cellStyle name="Comma 6 6 2 7 7" xfId="10605" xr:uid="{12F7569E-CC2C-49A7-834F-C8E6DD358F3D}"/>
    <cellStyle name="Comma 6 6 2 7 7 2" xfId="26015" xr:uid="{04344C14-4E39-45A1-BBD6-66CE2DCC5818}"/>
    <cellStyle name="Comma 6 6 2 7 8" xfId="15746" xr:uid="{887C5D7D-F73E-4083-A432-AFEB17BA77A6}"/>
    <cellStyle name="Comma 6 6 2 8" xfId="376" xr:uid="{094722B8-2A95-4898-8C07-70A6E203EA45}"/>
    <cellStyle name="Comma 6 6 2 8 2" xfId="988" xr:uid="{8FEF3365-AEE1-430A-846B-52BFC008624F}"/>
    <cellStyle name="Comma 6 6 2 8 2 2" xfId="2240" xr:uid="{04AEAF60-1E1C-4D65-83CD-D863ACEB9D2E}"/>
    <cellStyle name="Comma 6 6 2 8 2 2 2" xfId="4808" xr:uid="{4F6D4222-3718-4717-973F-56C8CBF1158D}"/>
    <cellStyle name="Comma 6 6 2 8 2 2 2 2" xfId="9934" xr:uid="{B91FE27D-9183-42B2-B476-84248D0BAAC0}"/>
    <cellStyle name="Comma 6 6 2 8 2 2 2 2 2" xfId="25344" xr:uid="{12569C7D-A66C-4E14-BE51-26FCF92B7AA3}"/>
    <cellStyle name="Comma 6 6 2 8 2 2 2 3" xfId="15077" xr:uid="{889FF11A-0A6E-45EC-9AFD-5DB014C4AB7C}"/>
    <cellStyle name="Comma 6 6 2 8 2 2 2 3 2" xfId="30487" xr:uid="{13374939-5B68-4113-A952-07F8E50E34B5}"/>
    <cellStyle name="Comma 6 6 2 8 2 2 2 4" xfId="20218" xr:uid="{EDB0BAE4-F63E-4559-B147-3DCCB5574802}"/>
    <cellStyle name="Comma 6 6 2 8 2 2 3" xfId="7386" xr:uid="{38D13B43-5945-4A7B-8EAE-C80201D04C0E}"/>
    <cellStyle name="Comma 6 6 2 8 2 2 3 2" xfId="22796" xr:uid="{00688A6E-916E-4A4E-AB68-2A64533B8BA3}"/>
    <cellStyle name="Comma 6 6 2 8 2 2 4" xfId="12529" xr:uid="{DBF80F63-4F9B-465B-BB60-8E986BBCB27F}"/>
    <cellStyle name="Comma 6 6 2 8 2 2 4 2" xfId="27939" xr:uid="{8245B423-5C77-4EFE-8144-8660D9B4024F}"/>
    <cellStyle name="Comma 6 6 2 8 2 2 5" xfId="17670" xr:uid="{EA13104A-3EAE-4F9A-8491-79FCFD23CC65}"/>
    <cellStyle name="Comma 6 6 2 8 2 3" xfId="3557" xr:uid="{FB63E574-F9EB-47A6-9C2E-91806EC4448F}"/>
    <cellStyle name="Comma 6 6 2 8 2 3 2" xfId="8683" xr:uid="{40B978FA-7504-432A-8BC6-1E22333F85D9}"/>
    <cellStyle name="Comma 6 6 2 8 2 3 2 2" xfId="24093" xr:uid="{A8ADE07C-AD5F-4F24-8CF5-6284BBC0D382}"/>
    <cellStyle name="Comma 6 6 2 8 2 3 3" xfId="13826" xr:uid="{BCE1929B-EB02-46CC-A56A-2B45B4C7EFDA}"/>
    <cellStyle name="Comma 6 6 2 8 2 3 3 2" xfId="29236" xr:uid="{25A31672-B6C4-462F-9B53-798900B1B97B}"/>
    <cellStyle name="Comma 6 6 2 8 2 3 4" xfId="18967" xr:uid="{2AE5915C-595A-4CF0-BAF0-1D57B8387A18}"/>
    <cellStyle name="Comma 6 6 2 8 2 4" xfId="6135" xr:uid="{B1915AC6-E106-48C3-837A-E27647694044}"/>
    <cellStyle name="Comma 6 6 2 8 2 4 2" xfId="21545" xr:uid="{10262AD7-B58C-48D4-81D9-38478185DDEE}"/>
    <cellStyle name="Comma 6 6 2 8 2 5" xfId="11278" xr:uid="{1AFCE2E2-D7AE-4E1A-AAFD-C3956FD7653E}"/>
    <cellStyle name="Comma 6 6 2 8 2 5 2" xfId="26688" xr:uid="{D6683D01-B4FE-4AB7-896D-6FD58159F2C5}"/>
    <cellStyle name="Comma 6 6 2 8 2 6" xfId="16419" xr:uid="{4943D27E-40F9-456A-94A0-641766C60049}"/>
    <cellStyle name="Comma 6 6 2 8 3" xfId="1629" xr:uid="{15D71F81-BDCA-4FA3-BB26-DB891BC125D9}"/>
    <cellStyle name="Comma 6 6 2 8 3 2" xfId="4197" xr:uid="{7E17422E-99E3-403B-8441-D6D3A5F19DD5}"/>
    <cellStyle name="Comma 6 6 2 8 3 2 2" xfId="9323" xr:uid="{8F985F20-E95C-4C60-9964-2C49CEACFE9B}"/>
    <cellStyle name="Comma 6 6 2 8 3 2 2 2" xfId="24733" xr:uid="{8B18A92E-F455-4D1F-AB58-D6134399EDA1}"/>
    <cellStyle name="Comma 6 6 2 8 3 2 3" xfId="14466" xr:uid="{D842BC02-53B6-4D21-95AB-6643913D5DF5}"/>
    <cellStyle name="Comma 6 6 2 8 3 2 3 2" xfId="29876" xr:uid="{A262BAF4-1F0A-49E6-B510-C442BF16BA92}"/>
    <cellStyle name="Comma 6 6 2 8 3 2 4" xfId="19607" xr:uid="{0F2807A5-75D4-46C4-8D70-735831E20C38}"/>
    <cellStyle name="Comma 6 6 2 8 3 3" xfId="6775" xr:uid="{D71FB9A9-6FFC-4DAC-83A0-76BDD9E134CA}"/>
    <cellStyle name="Comma 6 6 2 8 3 3 2" xfId="22185" xr:uid="{2E9445BE-416C-4D40-A869-D993AFCEB95D}"/>
    <cellStyle name="Comma 6 6 2 8 3 4" xfId="11918" xr:uid="{E9F8D3F3-7345-48B7-9077-022BEA2A3791}"/>
    <cellStyle name="Comma 6 6 2 8 3 4 2" xfId="27328" xr:uid="{D1200C37-7957-4CF1-9149-F5AF2F525FC2}"/>
    <cellStyle name="Comma 6 6 2 8 3 5" xfId="17059" xr:uid="{B4A25032-3E0F-4946-8F7A-8696504AA2BF}"/>
    <cellStyle name="Comma 6 6 2 8 4" xfId="2946" xr:uid="{444776D2-17A1-451D-AFF6-80C7742B2F78}"/>
    <cellStyle name="Comma 6 6 2 8 4 2" xfId="8072" xr:uid="{092B3F1E-749A-45E5-83EC-8C4908EBA468}"/>
    <cellStyle name="Comma 6 6 2 8 4 2 2" xfId="23482" xr:uid="{945C93B2-D786-42E5-8705-0A896C95B15A}"/>
    <cellStyle name="Comma 6 6 2 8 4 3" xfId="13215" xr:uid="{C9CFCA0D-3AE2-466B-B088-9A67754BDBFF}"/>
    <cellStyle name="Comma 6 6 2 8 4 3 2" xfId="28625" xr:uid="{8F926B5E-D539-4269-98D1-CE3E87144C70}"/>
    <cellStyle name="Comma 6 6 2 8 4 4" xfId="18356" xr:uid="{A16F284E-F681-4762-BB36-CE59E8B77473}"/>
    <cellStyle name="Comma 6 6 2 8 5" xfId="5524" xr:uid="{2017C3DB-2AE8-426B-95C0-E2DE743B9505}"/>
    <cellStyle name="Comma 6 6 2 8 5 2" xfId="20934" xr:uid="{A2955CB1-91C5-4B3B-B826-96E2D0050657}"/>
    <cellStyle name="Comma 6 6 2 8 6" xfId="10667" xr:uid="{C3CB7D32-3497-430A-BB02-10686DB3BFD6}"/>
    <cellStyle name="Comma 6 6 2 8 6 2" xfId="26077" xr:uid="{56534885-40CF-44ED-BE56-DB5E837D4455}"/>
    <cellStyle name="Comma 6 6 2 8 7" xfId="15808" xr:uid="{767D17C8-0293-4D35-8412-1096ACC5CCF1}"/>
    <cellStyle name="Comma 6 6 2 9" xfId="693" xr:uid="{D3058C74-FF9D-4590-AB76-E348EE552BE1}"/>
    <cellStyle name="Comma 6 6 2 9 2" xfId="1945" xr:uid="{2DE0EFDE-9CF0-487E-BF71-78D247EE0F55}"/>
    <cellStyle name="Comma 6 6 2 9 2 2" xfId="4513" xr:uid="{C2AFB98B-E3DA-4E8B-A617-58EAAAFA0DCC}"/>
    <cellStyle name="Comma 6 6 2 9 2 2 2" xfId="9639" xr:uid="{81E746DB-9050-4E25-BE3D-B8ADFEA257C2}"/>
    <cellStyle name="Comma 6 6 2 9 2 2 2 2" xfId="25049" xr:uid="{A15328CB-0133-4D82-9014-1686B367A1D7}"/>
    <cellStyle name="Comma 6 6 2 9 2 2 3" xfId="14782" xr:uid="{EB5815C2-FA4B-40A5-BD8B-7F888E1C367A}"/>
    <cellStyle name="Comma 6 6 2 9 2 2 3 2" xfId="30192" xr:uid="{0D215335-52AC-4A11-A347-DC6C6C23D1C7}"/>
    <cellStyle name="Comma 6 6 2 9 2 2 4" xfId="19923" xr:uid="{A9CA84F0-1845-4E58-B0F1-674C0B63A33F}"/>
    <cellStyle name="Comma 6 6 2 9 2 3" xfId="7091" xr:uid="{9E2691DB-B174-41BF-8C12-593493C1D33B}"/>
    <cellStyle name="Comma 6 6 2 9 2 3 2" xfId="22501" xr:uid="{BA5425C1-E7D4-4184-A783-F8FE181EF4B0}"/>
    <cellStyle name="Comma 6 6 2 9 2 4" xfId="12234" xr:uid="{B63C5712-1218-48AE-92FD-6E3947C0F2C2}"/>
    <cellStyle name="Comma 6 6 2 9 2 4 2" xfId="27644" xr:uid="{D3B9E2C2-6A20-4EE5-9577-82286D5ACC61}"/>
    <cellStyle name="Comma 6 6 2 9 2 5" xfId="17375" xr:uid="{CB4AE7E5-B7A0-4035-B426-464D3912B862}"/>
    <cellStyle name="Comma 6 6 2 9 3" xfId="3262" xr:uid="{BB2813E9-175E-4FD6-8F57-D365E7D13088}"/>
    <cellStyle name="Comma 6 6 2 9 3 2" xfId="8388" xr:uid="{B72AB553-A227-49F9-A2BE-A2974E0E1A71}"/>
    <cellStyle name="Comma 6 6 2 9 3 2 2" xfId="23798" xr:uid="{BB01D456-5844-4182-A73F-900F39ED2B1B}"/>
    <cellStyle name="Comma 6 6 2 9 3 3" xfId="13531" xr:uid="{2E49AC9B-437B-4DDD-9CA1-338BF2536152}"/>
    <cellStyle name="Comma 6 6 2 9 3 3 2" xfId="28941" xr:uid="{E454B4E3-0AED-4D6F-8134-8A8762662DCD}"/>
    <cellStyle name="Comma 6 6 2 9 3 4" xfId="18672" xr:uid="{B795D7D1-6732-48C6-8980-1A4FD7E5F8F9}"/>
    <cellStyle name="Comma 6 6 2 9 4" xfId="5840" xr:uid="{99FD4C0F-0CBD-4459-AD19-9BA99DDF227E}"/>
    <cellStyle name="Comma 6 6 2 9 4 2" xfId="21250" xr:uid="{CD65FAEE-4376-40CF-903C-AEB4B0313BB5}"/>
    <cellStyle name="Comma 6 6 2 9 5" xfId="10983" xr:uid="{BA6B9C8E-2A32-4DE6-9B85-741A58CEE89D}"/>
    <cellStyle name="Comma 6 6 2 9 5 2" xfId="26393" xr:uid="{07829A68-66C9-4028-9F1E-FB4EA75B4316}"/>
    <cellStyle name="Comma 6 6 2 9 6" xfId="16124" xr:uid="{C3060F2C-9629-487F-98B8-B1779F355B13}"/>
    <cellStyle name="Comma 6 6 3" xfId="3858" xr:uid="{2706FD8C-28D5-4842-8AFC-F85A43D160AC}"/>
    <cellStyle name="Comma 6 6 3 2" xfId="8984" xr:uid="{8D9F7F10-5B37-4C42-BE9F-81E2690CF461}"/>
    <cellStyle name="Comma 6 6 3 2 2" xfId="24394" xr:uid="{2EBD048E-EB68-495E-BA3D-B12131E1AB30}"/>
    <cellStyle name="Comma 6 6 3 3" xfId="14127" xr:uid="{2EA82414-2504-4E3C-BD08-D7198291D502}"/>
    <cellStyle name="Comma 6 6 3 3 2" xfId="29537" xr:uid="{35EB5017-CF91-4EEC-A199-A3C62748B9C7}"/>
    <cellStyle name="Comma 6 6 3 4" xfId="19268" xr:uid="{9382E9A9-DA18-4A3C-8DE2-A2970040EACE}"/>
    <cellStyle name="Comma 6 6 4" xfId="6436" xr:uid="{2D3A5FC7-2D8B-45A3-94BF-436B6D80F272}"/>
    <cellStyle name="Comma 6 6 4 2" xfId="21846" xr:uid="{6FABB011-BEDA-4A0C-8C3A-9EB61013F754}"/>
    <cellStyle name="Comma 6 6 5" xfId="11579" xr:uid="{712CFD2E-CA9D-4DA6-B19C-157F9897D420}"/>
    <cellStyle name="Comma 6 6 5 2" xfId="26989" xr:uid="{17AB6B45-963E-4759-8A96-4A1D169D7A5E}"/>
    <cellStyle name="Comma 6 6 6" xfId="16720" xr:uid="{EDE46468-9E18-4FAE-BB9B-3110DD1BC79D}"/>
    <cellStyle name="Comma 6 7" xfId="2560" xr:uid="{F813DF2A-37C8-4DFC-A76F-D6A070AF8556}"/>
    <cellStyle name="Comma 6 7 2" xfId="5127" xr:uid="{90D93C34-E6C4-41F1-91B4-7C62E4D2CF3C}"/>
    <cellStyle name="Comma 6 7 2 2" xfId="10253" xr:uid="{F6F86EDD-CB64-4457-B548-4B6FDE85933A}"/>
    <cellStyle name="Comma 6 7 2 2 2" xfId="25663" xr:uid="{8E959527-1D84-4C26-9AD6-9238C71FE310}"/>
    <cellStyle name="Comma 6 7 2 3" xfId="15396" xr:uid="{4E1A5145-3F33-463C-9D1B-3C6C69A14363}"/>
    <cellStyle name="Comma 6 7 2 3 2" xfId="30806" xr:uid="{B5A127B9-3E65-4DB2-8EB7-84F347173DE8}"/>
    <cellStyle name="Comma 6 7 2 4" xfId="20537" xr:uid="{DB686EC2-4C69-4C1E-8149-748379ADEB96}"/>
    <cellStyle name="Comma 6 7 3" xfId="7705" xr:uid="{FDEA8189-169B-43A9-AB4D-5A60E1712485}"/>
    <cellStyle name="Comma 6 7 3 2" xfId="23115" xr:uid="{F78F2D53-379B-4C41-9D4C-E71D2B75A6BA}"/>
    <cellStyle name="Comma 6 7 4" xfId="12848" xr:uid="{0569176D-A396-420D-9321-225EF890BDA5}"/>
    <cellStyle name="Comma 6 7 4 2" xfId="28258" xr:uid="{CD90A092-90A6-4D22-AE75-FA4CC32AFE1E}"/>
    <cellStyle name="Comma 6 7 5" xfId="17989" xr:uid="{4F401F98-7A3C-4937-8945-9956D0DBCEDC}"/>
    <cellStyle name="Comma 6 8" xfId="2608" xr:uid="{9608F078-2686-4952-BA4B-0669E3FBA58C}"/>
    <cellStyle name="Comma 6 8 2" xfId="7734" xr:uid="{F2B7D272-612A-4C5A-897A-21D8A052ECAE}"/>
    <cellStyle name="Comma 6 8 2 2" xfId="23144" xr:uid="{EF42615B-3122-46D7-95E6-1B1135F6F027}"/>
    <cellStyle name="Comma 6 8 3" xfId="12877" xr:uid="{798FAC7D-FF07-4585-8C3B-A44119D58407}"/>
    <cellStyle name="Comma 6 8 3 2" xfId="28287" xr:uid="{50D556B2-E9DB-44D2-8D34-E90EEE4CDF54}"/>
    <cellStyle name="Comma 6 8 4" xfId="18018" xr:uid="{79BF0AA8-BBBE-48B8-8A03-1570FF5C4083}"/>
    <cellStyle name="Comma 6 9" xfId="5186" xr:uid="{EED5DB0D-A460-4D11-8D26-C66ABDFEB6F3}"/>
    <cellStyle name="Comma 6 9 2" xfId="20596" xr:uid="{4172EEC2-C49C-4694-99CA-30885FE57803}"/>
    <cellStyle name="Comma 60" xfId="625" xr:uid="{9A8E8707-CC98-404B-9971-CF4A5B00A606}"/>
    <cellStyle name="Comma 60 2" xfId="1236" xr:uid="{255956FD-7065-43A7-911F-A9DD9BB2BE1C}"/>
    <cellStyle name="Comma 60 2 2" xfId="2488" xr:uid="{34CDB35A-4345-4129-AEDC-B42EF287B775}"/>
    <cellStyle name="Comma 60 2 2 2" xfId="5056" xr:uid="{639CB804-73D1-46BB-B529-4FACDA343C24}"/>
    <cellStyle name="Comma 60 2 2 2 2" xfId="10182" xr:uid="{57BAE43C-4DCA-4843-8880-8ADC6DA26390}"/>
    <cellStyle name="Comma 60 2 2 2 2 2" xfId="25592" xr:uid="{8FF90080-387B-42E8-A39F-A96233973EF4}"/>
    <cellStyle name="Comma 60 2 2 2 3" xfId="15325" xr:uid="{F28AED79-CA4C-4678-8AAB-CAC043BE2458}"/>
    <cellStyle name="Comma 60 2 2 2 3 2" xfId="30735" xr:uid="{515CB9D2-528A-4753-A60E-26C1D58387E7}"/>
    <cellStyle name="Comma 60 2 2 2 4" xfId="20466" xr:uid="{970ED080-76ED-4911-B93F-A51E238402A1}"/>
    <cellStyle name="Comma 60 2 2 3" xfId="7634" xr:uid="{08CCFE0F-2D0F-4DA3-85E2-014A4D255A78}"/>
    <cellStyle name="Comma 60 2 2 3 2" xfId="23044" xr:uid="{BA7E3815-5F87-4B41-8E62-E180A26114D9}"/>
    <cellStyle name="Comma 60 2 2 4" xfId="12777" xr:uid="{9AA1A72A-D5B2-4081-9CBA-8BCAAD7F8286}"/>
    <cellStyle name="Comma 60 2 2 4 2" xfId="28187" xr:uid="{B4457847-70BE-47CE-8D69-228565252EA1}"/>
    <cellStyle name="Comma 60 2 2 5" xfId="17918" xr:uid="{C7376A46-965E-469E-B512-1BC2724B554A}"/>
    <cellStyle name="Comma 60 2 3" xfId="3805" xr:uid="{A92C3AEB-7EB1-42C3-98C5-34FC5DEED06B}"/>
    <cellStyle name="Comma 60 2 3 2" xfId="8931" xr:uid="{167DC616-6ED7-44EF-BE43-EC8EFBF9DDBD}"/>
    <cellStyle name="Comma 60 2 3 2 2" xfId="24341" xr:uid="{0FE5AC8B-D3C7-4D4F-999F-96D1C552CEC0}"/>
    <cellStyle name="Comma 60 2 3 3" xfId="14074" xr:uid="{1721FB46-477A-4589-9434-0EBFE3B35DA4}"/>
    <cellStyle name="Comma 60 2 3 3 2" xfId="29484" xr:uid="{31D0715C-DD99-4ABA-AD3A-50398203CD33}"/>
    <cellStyle name="Comma 60 2 3 4" xfId="19215" xr:uid="{CB19386E-5311-4F55-8736-897B0FB4E40B}"/>
    <cellStyle name="Comma 60 2 4" xfId="6383" xr:uid="{1BC97E7B-7764-4A07-8A96-9E7D40ACAE62}"/>
    <cellStyle name="Comma 60 2 4 2" xfId="21793" xr:uid="{9C23C824-95A2-459F-872B-7CDE94AC4A10}"/>
    <cellStyle name="Comma 60 2 5" xfId="11526" xr:uid="{F7022704-BCA5-453D-B73E-2AF37ABCF3FD}"/>
    <cellStyle name="Comma 60 2 5 2" xfId="26936" xr:uid="{E68641C5-FA61-4B8A-8800-090A376A284D}"/>
    <cellStyle name="Comma 60 2 6" xfId="16667" xr:uid="{FA8FE866-0191-4535-A1B9-8BC08451D181}"/>
    <cellStyle name="Comma 60 3" xfId="1877" xr:uid="{A940DB46-D625-4F1A-91BE-7F8B68957459}"/>
    <cellStyle name="Comma 60 3 2" xfId="4445" xr:uid="{5DCB5F33-646D-4A55-A312-D26F192FB13A}"/>
    <cellStyle name="Comma 60 3 2 2" xfId="9571" xr:uid="{640AA3CB-1DFA-4EB5-B282-174F83B92663}"/>
    <cellStyle name="Comma 60 3 2 2 2" xfId="24981" xr:uid="{6FF3D8CF-C4C6-4D72-8F3F-FC8EE5096F3E}"/>
    <cellStyle name="Comma 60 3 2 3" xfId="14714" xr:uid="{402CCBDB-2C39-40DE-9252-D825B1C1A641}"/>
    <cellStyle name="Comma 60 3 2 3 2" xfId="30124" xr:uid="{C49AEE52-B1C6-4CA2-8C57-B4B2D6CFC4AA}"/>
    <cellStyle name="Comma 60 3 2 4" xfId="19855" xr:uid="{6228EE4D-F2AA-4D77-B48F-11DBDAB826F4}"/>
    <cellStyle name="Comma 60 3 3" xfId="7023" xr:uid="{3A90FB71-3BD6-4D74-BC0A-517BABA43ABF}"/>
    <cellStyle name="Comma 60 3 3 2" xfId="22433" xr:uid="{46A9648F-A46F-451E-8540-E11405E604B4}"/>
    <cellStyle name="Comma 60 3 4" xfId="12166" xr:uid="{059E34C1-6DE1-4804-9930-D46A21DD96CE}"/>
    <cellStyle name="Comma 60 3 4 2" xfId="27576" xr:uid="{C24FCD43-D485-4912-B310-60795E17CF37}"/>
    <cellStyle name="Comma 60 3 5" xfId="17307" xr:uid="{9331286B-397E-421C-87FE-0B36A4CA94FB}"/>
    <cellStyle name="Comma 60 4" xfId="3194" xr:uid="{D947C30A-CFCF-4DF6-85FA-9B6A6E21C739}"/>
    <cellStyle name="Comma 60 4 2" xfId="8320" xr:uid="{66459809-9C43-4F50-9D17-BBBAC7A1F308}"/>
    <cellStyle name="Comma 60 4 2 2" xfId="23730" xr:uid="{96333415-2C88-4E71-BE1C-3B47E4A87F1D}"/>
    <cellStyle name="Comma 60 4 3" xfId="13463" xr:uid="{59C54D8A-CBA2-4FDF-81B5-596F71709CBA}"/>
    <cellStyle name="Comma 60 4 3 2" xfId="28873" xr:uid="{0CE88F74-E7CF-4DE1-9919-B82F71C56492}"/>
    <cellStyle name="Comma 60 4 4" xfId="18604" xr:uid="{EE09875D-A490-475D-8AE0-497EF7CFB2AE}"/>
    <cellStyle name="Comma 60 5" xfId="5772" xr:uid="{17E42C7C-4E2B-4659-88E2-7596C57A6E5A}"/>
    <cellStyle name="Comma 60 5 2" xfId="21182" xr:uid="{05E75507-E5F0-4E18-B088-A2F628E31DC1}"/>
    <cellStyle name="Comma 60 6" xfId="10915" xr:uid="{E8825EE1-7B27-4FF1-ABD0-A55DB0D483D8}"/>
    <cellStyle name="Comma 60 6 2" xfId="26325" xr:uid="{E6780C35-EE3D-4B19-823B-F8715962AC69}"/>
    <cellStyle name="Comma 60 7" xfId="16056" xr:uid="{8ABDDA7B-42B4-4487-84BB-307539F8E2CD}"/>
    <cellStyle name="Comma 61" xfId="618" xr:uid="{F006E57E-099E-414B-87B7-625AECE98A8F}"/>
    <cellStyle name="Comma 61 2" xfId="1229" xr:uid="{BDA436DC-11C5-4C51-BB6A-49BDD6C1B3A3}"/>
    <cellStyle name="Comma 61 2 2" xfId="2481" xr:uid="{6C208D78-8572-40B6-86D8-9B59D98F6165}"/>
    <cellStyle name="Comma 61 2 2 2" xfId="5049" xr:uid="{25801ADB-70BF-415E-A37C-C060B7B1A798}"/>
    <cellStyle name="Comma 61 2 2 2 2" xfId="10175" xr:uid="{0429EF06-1047-42C6-952E-D27CAA88D838}"/>
    <cellStyle name="Comma 61 2 2 2 2 2" xfId="25585" xr:uid="{D1FF594D-DE75-4571-BA8A-CB730D3ABA47}"/>
    <cellStyle name="Comma 61 2 2 2 3" xfId="15318" xr:uid="{02CA4D21-EA09-49AB-BBE3-98D8FE160AFD}"/>
    <cellStyle name="Comma 61 2 2 2 3 2" xfId="30728" xr:uid="{DCBB9C01-DB0B-42DA-874A-23D1C686DBF0}"/>
    <cellStyle name="Comma 61 2 2 2 4" xfId="20459" xr:uid="{9330A62F-93A7-4CD2-8E03-E67CAF81496B}"/>
    <cellStyle name="Comma 61 2 2 3" xfId="7627" xr:uid="{BCE62240-D5C8-4221-9F0D-FAEFB9A35BE6}"/>
    <cellStyle name="Comma 61 2 2 3 2" xfId="23037" xr:uid="{FA4418E5-CB96-46D3-8ECE-BFCC9F78B877}"/>
    <cellStyle name="Comma 61 2 2 4" xfId="12770" xr:uid="{B4DFE84F-E6F9-45C9-99AE-02A31B981E43}"/>
    <cellStyle name="Comma 61 2 2 4 2" xfId="28180" xr:uid="{3A02967C-81B8-41C1-BECB-468667A65140}"/>
    <cellStyle name="Comma 61 2 2 5" xfId="17911" xr:uid="{A6617DC4-A3C5-435E-A039-3D4BD9A787CD}"/>
    <cellStyle name="Comma 61 2 3" xfId="3798" xr:uid="{0E4B2B3E-8610-465F-A16C-139D9659C3F3}"/>
    <cellStyle name="Comma 61 2 3 2" xfId="8924" xr:uid="{A5A7821C-898B-40CC-8976-BCB9EC1BE40D}"/>
    <cellStyle name="Comma 61 2 3 2 2" xfId="24334" xr:uid="{B8D46744-AE2C-4C71-BB5E-E8A09A919C36}"/>
    <cellStyle name="Comma 61 2 3 3" xfId="14067" xr:uid="{DBD6F03C-0B5B-4712-96A0-962600AEF771}"/>
    <cellStyle name="Comma 61 2 3 3 2" xfId="29477" xr:uid="{79D2CE85-5713-4F84-ABCB-87484D6D63C7}"/>
    <cellStyle name="Comma 61 2 3 4" xfId="19208" xr:uid="{B4C98698-6A0B-430A-9CBE-B50DDA32C2FA}"/>
    <cellStyle name="Comma 61 2 4" xfId="6376" xr:uid="{F893E421-FE19-4E15-A195-C61CABC8F810}"/>
    <cellStyle name="Comma 61 2 4 2" xfId="21786" xr:uid="{84DD47CA-B1F8-4DB4-A607-CC25F3CA6E6A}"/>
    <cellStyle name="Comma 61 2 5" xfId="11519" xr:uid="{DF481FCB-3FCB-4B50-B29A-9095CCC6A7D6}"/>
    <cellStyle name="Comma 61 2 5 2" xfId="26929" xr:uid="{399F4A42-A227-416D-B2C5-8FFEF486D937}"/>
    <cellStyle name="Comma 61 2 6" xfId="16660" xr:uid="{60BF453F-0484-4018-8F63-AE69C0EC1041}"/>
    <cellStyle name="Comma 61 3" xfId="1870" xr:uid="{877D16CF-DC74-4D17-81D2-1134B9C782C4}"/>
    <cellStyle name="Comma 61 3 2" xfId="4438" xr:uid="{4E50F66C-F5F2-4BC5-9241-C38DD8B8AD9C}"/>
    <cellStyle name="Comma 61 3 2 2" xfId="9564" xr:uid="{939DE356-C74A-4C40-8471-74B763D6F252}"/>
    <cellStyle name="Comma 61 3 2 2 2" xfId="24974" xr:uid="{02BBB3AF-EFDF-4D14-82FA-C2DBCC01CB50}"/>
    <cellStyle name="Comma 61 3 2 3" xfId="14707" xr:uid="{887F2869-5E20-459B-91A2-CC82AD8266EC}"/>
    <cellStyle name="Comma 61 3 2 3 2" xfId="30117" xr:uid="{7385D58C-B45B-4D0A-A39D-185300A2AEF9}"/>
    <cellStyle name="Comma 61 3 2 4" xfId="19848" xr:uid="{CBDFA7E3-3440-4EF4-A606-752E364EF597}"/>
    <cellStyle name="Comma 61 3 3" xfId="7016" xr:uid="{12D25343-9E27-4AD2-B871-50DACF1CC692}"/>
    <cellStyle name="Comma 61 3 3 2" xfId="22426" xr:uid="{A5ADE721-1D5C-4379-BEA0-8F87D2333A76}"/>
    <cellStyle name="Comma 61 3 4" xfId="12159" xr:uid="{C69018B2-F7C5-4FF8-93A2-88969112D202}"/>
    <cellStyle name="Comma 61 3 4 2" xfId="27569" xr:uid="{DC207571-9A43-47A7-8DB3-A995514D0252}"/>
    <cellStyle name="Comma 61 3 5" xfId="17300" xr:uid="{D03EA0C5-3AE5-4179-8B96-39DDEEE16E94}"/>
    <cellStyle name="Comma 61 4" xfId="3187" xr:uid="{1855B939-85B5-451D-941C-BCD891D11E9F}"/>
    <cellStyle name="Comma 61 4 2" xfId="8313" xr:uid="{89AC7BAC-893A-4F22-AFA8-4F0BC24FA5B3}"/>
    <cellStyle name="Comma 61 4 2 2" xfId="23723" xr:uid="{E9D77687-6928-412F-A875-6D2182C1418D}"/>
    <cellStyle name="Comma 61 4 3" xfId="13456" xr:uid="{F28091E9-604B-47E6-BAEF-916854F3C964}"/>
    <cellStyle name="Comma 61 4 3 2" xfId="28866" xr:uid="{B8BFE417-7676-4415-AA6A-E447F605F0DA}"/>
    <cellStyle name="Comma 61 4 4" xfId="18597" xr:uid="{089B1998-EC6F-439D-99AF-3CFEB0E55102}"/>
    <cellStyle name="Comma 61 5" xfId="5765" xr:uid="{C979EE44-CBE7-4DAD-BD9A-6DFF842C9E57}"/>
    <cellStyle name="Comma 61 5 2" xfId="21175" xr:uid="{0E460456-1254-454B-85B1-80BCA4F74C4F}"/>
    <cellStyle name="Comma 61 6" xfId="10908" xr:uid="{44F5755A-CF66-42D3-8E4B-C7BACE2BD165}"/>
    <cellStyle name="Comma 61 6 2" xfId="26318" xr:uid="{BCAB5B92-C30A-4E29-B753-27E1B48B782A}"/>
    <cellStyle name="Comma 61 7" xfId="16049" xr:uid="{263A761D-8438-4549-9BB4-D264F2CB9473}"/>
    <cellStyle name="Comma 62" xfId="624" xr:uid="{9CCB2BE9-74C9-437B-958C-D08818047C0C}"/>
    <cellStyle name="Comma 62 2" xfId="1235" xr:uid="{F0C31E0F-6322-4D3A-9C42-112010C8DDE2}"/>
    <cellStyle name="Comma 62 2 2" xfId="2487" xr:uid="{D83CC54A-AE73-4B01-8673-76C91039140B}"/>
    <cellStyle name="Comma 62 2 2 2" xfId="5055" xr:uid="{D2044015-44A7-44F4-96CD-CAF240235D3B}"/>
    <cellStyle name="Comma 62 2 2 2 2" xfId="10181" xr:uid="{8E16F09B-7E08-40F1-948E-2166F8368E43}"/>
    <cellStyle name="Comma 62 2 2 2 2 2" xfId="25591" xr:uid="{F6982BFF-5156-4364-B8DF-1EC460C4393D}"/>
    <cellStyle name="Comma 62 2 2 2 3" xfId="15324" xr:uid="{53387623-82B6-440E-9E27-CB751D426241}"/>
    <cellStyle name="Comma 62 2 2 2 3 2" xfId="30734" xr:uid="{1CD9C6B6-05CE-4198-8133-F36BA509A42E}"/>
    <cellStyle name="Comma 62 2 2 2 4" xfId="20465" xr:uid="{1B6C15F2-01A7-4843-AB6D-F5EE6963F87A}"/>
    <cellStyle name="Comma 62 2 2 3" xfId="7633" xr:uid="{8A3330B2-277D-4E24-B123-29D64BA04070}"/>
    <cellStyle name="Comma 62 2 2 3 2" xfId="23043" xr:uid="{5D05C067-DF77-4ADE-BEF3-048454FA3BDA}"/>
    <cellStyle name="Comma 62 2 2 4" xfId="12776" xr:uid="{6CECE4E9-7A5D-4853-A796-64679B59B50E}"/>
    <cellStyle name="Comma 62 2 2 4 2" xfId="28186" xr:uid="{8FDA2B13-2683-4623-A0C3-9A1FA0C0BFEE}"/>
    <cellStyle name="Comma 62 2 2 5" xfId="17917" xr:uid="{9E1D1A3A-DBBB-483C-8E18-F13A0B5FD108}"/>
    <cellStyle name="Comma 62 2 3" xfId="3804" xr:uid="{9E8E4A48-F655-47D1-8BCE-3CF2F531C284}"/>
    <cellStyle name="Comma 62 2 3 2" xfId="8930" xr:uid="{E8E26066-E25A-46CB-9909-36F0B2AF6446}"/>
    <cellStyle name="Comma 62 2 3 2 2" xfId="24340" xr:uid="{101B0957-92F3-4B5B-9F87-1A719BCAF1C8}"/>
    <cellStyle name="Comma 62 2 3 3" xfId="14073" xr:uid="{6EE66B3D-39FF-42F2-B663-A545B2BD6CFB}"/>
    <cellStyle name="Comma 62 2 3 3 2" xfId="29483" xr:uid="{7D065F72-89F9-4DB1-8854-F742D5B7F2C4}"/>
    <cellStyle name="Comma 62 2 3 4" xfId="19214" xr:uid="{A51B2CCA-E704-455D-8FA0-812081F0DE11}"/>
    <cellStyle name="Comma 62 2 4" xfId="6382" xr:uid="{2C858531-F028-49FF-860D-298CD3458ADF}"/>
    <cellStyle name="Comma 62 2 4 2" xfId="21792" xr:uid="{6301C8D7-E548-467D-8680-F491A2A018C6}"/>
    <cellStyle name="Comma 62 2 5" xfId="11525" xr:uid="{2B14BA6D-ECA5-43F3-A430-39D3BFF44F68}"/>
    <cellStyle name="Comma 62 2 5 2" xfId="26935" xr:uid="{0CE213A8-5C22-41A7-B6B1-FFB85AFB43E7}"/>
    <cellStyle name="Comma 62 2 6" xfId="16666" xr:uid="{9E7FD73F-476B-4D85-8F46-06416F29B0FA}"/>
    <cellStyle name="Comma 62 3" xfId="1876" xr:uid="{FED8CDC8-0160-4F1F-ABE7-77EB045A2FAC}"/>
    <cellStyle name="Comma 62 3 2" xfId="4444" xr:uid="{D662A914-9930-4F84-A159-DAF8648D905E}"/>
    <cellStyle name="Comma 62 3 2 2" xfId="9570" xr:uid="{995B3966-4805-4678-BF5F-B4F379F76EEF}"/>
    <cellStyle name="Comma 62 3 2 2 2" xfId="24980" xr:uid="{5943CF44-063E-4C26-B910-7DB74F97B980}"/>
    <cellStyle name="Comma 62 3 2 3" xfId="14713" xr:uid="{CD6711B4-25DC-485E-A294-A83D4E289247}"/>
    <cellStyle name="Comma 62 3 2 3 2" xfId="30123" xr:uid="{83E33466-8B85-4C07-B700-1D3F5F76E452}"/>
    <cellStyle name="Comma 62 3 2 4" xfId="19854" xr:uid="{EC6C18CD-62C3-44CA-A1BF-5EDC61BC814E}"/>
    <cellStyle name="Comma 62 3 3" xfId="7022" xr:uid="{593B7644-43DD-4482-8EC9-2BB08D34E5A4}"/>
    <cellStyle name="Comma 62 3 3 2" xfId="22432" xr:uid="{10780E01-8F12-40AF-B83E-C8C3EA6BCF5E}"/>
    <cellStyle name="Comma 62 3 4" xfId="12165" xr:uid="{D1E2D4E2-9FFD-400E-BCE1-C997B0F05777}"/>
    <cellStyle name="Comma 62 3 4 2" xfId="27575" xr:uid="{07D073EB-99A8-4E53-94A4-C0EE8998AB1E}"/>
    <cellStyle name="Comma 62 3 5" xfId="17306" xr:uid="{A31D587B-59D5-4C17-80EA-5550BF8B373F}"/>
    <cellStyle name="Comma 62 4" xfId="3193" xr:uid="{86422613-B3E1-488B-AAA3-A9A694FD4FED}"/>
    <cellStyle name="Comma 62 4 2" xfId="8319" xr:uid="{C6799C45-A44F-4A50-9937-8FB4061493E5}"/>
    <cellStyle name="Comma 62 4 2 2" xfId="23729" xr:uid="{48A71947-D877-4C3B-9D06-9B87A889D151}"/>
    <cellStyle name="Comma 62 4 3" xfId="13462" xr:uid="{C589888D-F4BC-4D20-9281-6819CB330EC3}"/>
    <cellStyle name="Comma 62 4 3 2" xfId="28872" xr:uid="{48CC891E-B7CF-403C-9DAD-18DEF8729AC5}"/>
    <cellStyle name="Comma 62 4 4" xfId="18603" xr:uid="{709FFEB8-5ADC-4D72-9433-8B40BE8B5433}"/>
    <cellStyle name="Comma 62 5" xfId="5771" xr:uid="{CEE4558A-A116-4BC8-BB1F-09CB0EDCC68E}"/>
    <cellStyle name="Comma 62 5 2" xfId="21181" xr:uid="{443C24B3-27AC-49BB-83EA-5F20933DDFDA}"/>
    <cellStyle name="Comma 62 6" xfId="10914" xr:uid="{39983159-F218-4697-A359-73F4597BE2FB}"/>
    <cellStyle name="Comma 62 6 2" xfId="26324" xr:uid="{94F35E5B-DC9F-4DF4-94BA-7C6846579E2F}"/>
    <cellStyle name="Comma 62 7" xfId="16055" xr:uid="{DA0576F5-65D1-4EBB-AD06-2D78E9B9885D}"/>
    <cellStyle name="Comma 63" xfId="623" xr:uid="{DC180F82-847C-4DE2-BD60-D5CEE7DD40D9}"/>
    <cellStyle name="Comma 63 2" xfId="1234" xr:uid="{7152EF7A-A506-44EB-B735-F3C7ADB5CA63}"/>
    <cellStyle name="Comma 63 2 2" xfId="2486" xr:uid="{EF17B968-0AEC-4AEF-89C4-FDC72428F610}"/>
    <cellStyle name="Comma 63 2 2 2" xfId="5054" xr:uid="{67A463E3-5405-4B3D-8DE9-DFA0F5A0608A}"/>
    <cellStyle name="Comma 63 2 2 2 2" xfId="10180" xr:uid="{456C07F4-E36F-487D-8BBB-3EC7723F2E6C}"/>
    <cellStyle name="Comma 63 2 2 2 2 2" xfId="25590" xr:uid="{125FB3F4-7504-41F0-80F6-B3C968CFFC10}"/>
    <cellStyle name="Comma 63 2 2 2 3" xfId="15323" xr:uid="{0D8216C4-EB47-46D0-BA9A-F681CE98F0B2}"/>
    <cellStyle name="Comma 63 2 2 2 3 2" xfId="30733" xr:uid="{5335B47B-14BE-4909-A4F2-EE8FCE646ABF}"/>
    <cellStyle name="Comma 63 2 2 2 4" xfId="20464" xr:uid="{8F3C20EB-B289-4D90-8D42-8AA18F417139}"/>
    <cellStyle name="Comma 63 2 2 3" xfId="7632" xr:uid="{97EC1AC3-0CE4-427D-A5DE-8042CBE30BF2}"/>
    <cellStyle name="Comma 63 2 2 3 2" xfId="23042" xr:uid="{55E99AEC-7FA0-48CE-8452-D9529FEC4DF3}"/>
    <cellStyle name="Comma 63 2 2 4" xfId="12775" xr:uid="{76F217EF-E0FF-44F9-8A2B-D11F9D10257F}"/>
    <cellStyle name="Comma 63 2 2 4 2" xfId="28185" xr:uid="{8BBD0023-12BE-44C4-B70C-DF40A72A5D76}"/>
    <cellStyle name="Comma 63 2 2 5" xfId="17916" xr:uid="{821E959D-E582-41A6-89FD-D8609DDF781F}"/>
    <cellStyle name="Comma 63 2 3" xfId="3803" xr:uid="{B49AB393-A5D7-42CC-BCCC-4B4F7B564E7D}"/>
    <cellStyle name="Comma 63 2 3 2" xfId="8929" xr:uid="{0F5AE1B6-D95C-4B08-BEA1-75D62FCCD88B}"/>
    <cellStyle name="Comma 63 2 3 2 2" xfId="24339" xr:uid="{1E15A6FA-6821-466C-A42F-AA0EFDD9F9A1}"/>
    <cellStyle name="Comma 63 2 3 3" xfId="14072" xr:uid="{FFF08580-D46D-47AA-8D29-87BBD986B1AC}"/>
    <cellStyle name="Comma 63 2 3 3 2" xfId="29482" xr:uid="{1DC4F5C2-7063-413F-A722-1F2C286ABD9B}"/>
    <cellStyle name="Comma 63 2 3 4" xfId="19213" xr:uid="{5BA51F17-6BAC-4D4F-AB56-A7631C637CDE}"/>
    <cellStyle name="Comma 63 2 4" xfId="6381" xr:uid="{67C65F33-194A-4E1C-8535-2491986FFFB3}"/>
    <cellStyle name="Comma 63 2 4 2" xfId="21791" xr:uid="{0D6ADB00-0C0C-47DC-BC9A-9E29C3E3802A}"/>
    <cellStyle name="Comma 63 2 5" xfId="11524" xr:uid="{A802A277-478D-4BEE-B606-DB0040648066}"/>
    <cellStyle name="Comma 63 2 5 2" xfId="26934" xr:uid="{127EBF86-B8B1-4ACE-BF13-87FC7DB0CB49}"/>
    <cellStyle name="Comma 63 2 6" xfId="16665" xr:uid="{228C8BDB-9B4A-4C1D-9F38-18C7240C580B}"/>
    <cellStyle name="Comma 63 3" xfId="1875" xr:uid="{A037EAF0-E58F-4FC0-81E0-8DE4B7DF5FA2}"/>
    <cellStyle name="Comma 63 3 2" xfId="4443" xr:uid="{49F1A0BA-6D5D-49E0-A525-00DCF43FB216}"/>
    <cellStyle name="Comma 63 3 2 2" xfId="9569" xr:uid="{C0F085F2-3B5B-4C84-8579-F3C6C3D7F85E}"/>
    <cellStyle name="Comma 63 3 2 2 2" xfId="24979" xr:uid="{3FD6556F-9589-480B-8DE0-9AC826005E73}"/>
    <cellStyle name="Comma 63 3 2 3" xfId="14712" xr:uid="{F1628932-EB6B-42B8-9834-1698CF19138F}"/>
    <cellStyle name="Comma 63 3 2 3 2" xfId="30122" xr:uid="{11501BF8-05A0-4057-8108-6B6B3E957CA8}"/>
    <cellStyle name="Comma 63 3 2 4" xfId="19853" xr:uid="{AAA8E85A-4E31-40F7-917A-0A1A0429A7C3}"/>
    <cellStyle name="Comma 63 3 3" xfId="7021" xr:uid="{BC3C09A5-BE39-4E2D-B0F2-8518783AC1A1}"/>
    <cellStyle name="Comma 63 3 3 2" xfId="22431" xr:uid="{7B2E5B56-63BD-460D-8508-473C6FDC9C4B}"/>
    <cellStyle name="Comma 63 3 4" xfId="12164" xr:uid="{BBFCB030-4D21-46D9-A4AB-72D3FA7C62BA}"/>
    <cellStyle name="Comma 63 3 4 2" xfId="27574" xr:uid="{82FA2C92-7991-405E-BC7A-F44E4F593790}"/>
    <cellStyle name="Comma 63 3 5" xfId="17305" xr:uid="{17E65608-2F6F-4D5F-B7C5-0E7B8E191368}"/>
    <cellStyle name="Comma 63 4" xfId="3192" xr:uid="{6A38E928-37B8-4E41-B6A9-2E47F757B265}"/>
    <cellStyle name="Comma 63 4 2" xfId="8318" xr:uid="{25A151C0-347C-4F7E-86C2-A0A11B91B1C0}"/>
    <cellStyle name="Comma 63 4 2 2" xfId="23728" xr:uid="{7A824E89-A217-423D-A9F6-322CDC8C670B}"/>
    <cellStyle name="Comma 63 4 3" xfId="13461" xr:uid="{0BE26A7E-A8B1-4961-BB78-C3754AA76A84}"/>
    <cellStyle name="Comma 63 4 3 2" xfId="28871" xr:uid="{258FE997-8D16-4712-B4D4-F35E502DF615}"/>
    <cellStyle name="Comma 63 4 4" xfId="18602" xr:uid="{28311DA5-A938-44DF-83D4-560EC41DDAF1}"/>
    <cellStyle name="Comma 63 5" xfId="5770" xr:uid="{28E2E237-08C6-4024-BDBD-CC4D9E7127F5}"/>
    <cellStyle name="Comma 63 5 2" xfId="21180" xr:uid="{71BBA425-682F-4710-91C8-A5F739D59C36}"/>
    <cellStyle name="Comma 63 6" xfId="10913" xr:uid="{69E33811-04BE-4104-B838-B206DDA14D06}"/>
    <cellStyle name="Comma 63 6 2" xfId="26323" xr:uid="{F7BC65EE-247D-4015-95A9-FD5D8E736C0E}"/>
    <cellStyle name="Comma 63 7" xfId="16054" xr:uid="{A661CB36-AD9A-44D3-BA6C-FDB20FD540AF}"/>
    <cellStyle name="Comma 64" xfId="621" xr:uid="{3A703235-B438-408F-AA78-4A4D84638D36}"/>
    <cellStyle name="Comma 64 2" xfId="1232" xr:uid="{4CB93F4A-D87E-44F8-BBDF-2CF79F70E80D}"/>
    <cellStyle name="Comma 64 2 2" xfId="2484" xr:uid="{D319A3C4-59C3-4682-AECE-F0398DA61CA7}"/>
    <cellStyle name="Comma 64 2 2 2" xfId="5052" xr:uid="{8878B9D4-8F01-472B-8F83-AD5FFE7C71D0}"/>
    <cellStyle name="Comma 64 2 2 2 2" xfId="10178" xr:uid="{107EAD1C-E7A0-4E0E-8090-8A91F2DCCF27}"/>
    <cellStyle name="Comma 64 2 2 2 2 2" xfId="25588" xr:uid="{6C797B02-4785-4DE4-B93C-5396E4C5B4E7}"/>
    <cellStyle name="Comma 64 2 2 2 3" xfId="15321" xr:uid="{9AFF956B-9FD2-41E8-8FFA-EAD142E101BD}"/>
    <cellStyle name="Comma 64 2 2 2 3 2" xfId="30731" xr:uid="{529DD428-E0D9-42FC-B875-03D74A5A0D19}"/>
    <cellStyle name="Comma 64 2 2 2 4" xfId="20462" xr:uid="{D3706909-FCE5-429C-B21A-DCBF7F9E05B7}"/>
    <cellStyle name="Comma 64 2 2 3" xfId="7630" xr:uid="{5C1AF680-4088-4501-9B9C-1825A12C9018}"/>
    <cellStyle name="Comma 64 2 2 3 2" xfId="23040" xr:uid="{7FCFBD44-3D74-4AB0-AEF9-9B6C5609D574}"/>
    <cellStyle name="Comma 64 2 2 4" xfId="12773" xr:uid="{77703B09-E64E-4204-BC50-EE7B280FF61F}"/>
    <cellStyle name="Comma 64 2 2 4 2" xfId="28183" xr:uid="{A7885E9A-0766-481B-82D9-DB1A5C38B43D}"/>
    <cellStyle name="Comma 64 2 2 5" xfId="17914" xr:uid="{18EC1799-775C-4CAC-8119-7F9B8640560C}"/>
    <cellStyle name="Comma 64 2 3" xfId="3801" xr:uid="{7FC5B2B1-0878-445B-B51F-C257D1EDCEB6}"/>
    <cellStyle name="Comma 64 2 3 2" xfId="8927" xr:uid="{88714390-A05D-4032-A4C7-1286E038A91C}"/>
    <cellStyle name="Comma 64 2 3 2 2" xfId="24337" xr:uid="{C56C5D80-24BF-40F0-AB07-E4C936B447EF}"/>
    <cellStyle name="Comma 64 2 3 3" xfId="14070" xr:uid="{65914DC2-A41F-44BA-98F1-45AB2E0048C5}"/>
    <cellStyle name="Comma 64 2 3 3 2" xfId="29480" xr:uid="{03953638-C967-4A68-9AFD-44243BA0AA68}"/>
    <cellStyle name="Comma 64 2 3 4" xfId="19211" xr:uid="{3ADB00EC-4264-42CA-932F-C4A5C6C9C444}"/>
    <cellStyle name="Comma 64 2 4" xfId="6379" xr:uid="{95DD349A-9382-4C67-8DDB-4DF56902A99A}"/>
    <cellStyle name="Comma 64 2 4 2" xfId="21789" xr:uid="{D78409FA-1048-46D9-8315-E7EF39C8C538}"/>
    <cellStyle name="Comma 64 2 5" xfId="11522" xr:uid="{CEB9B131-719C-4B8E-8200-97B909477534}"/>
    <cellStyle name="Comma 64 2 5 2" xfId="26932" xr:uid="{4718CB41-12CA-475A-B07C-5896057B9596}"/>
    <cellStyle name="Comma 64 2 6" xfId="16663" xr:uid="{E0BECDAC-EA8E-4A86-9723-DB88B255352A}"/>
    <cellStyle name="Comma 64 3" xfId="1873" xr:uid="{EAA79AA6-0D13-45C6-B3EF-4A9E09D3EA5A}"/>
    <cellStyle name="Comma 64 3 2" xfId="4441" xr:uid="{CADAB85D-124E-4108-94B1-1E74DA2DE6FF}"/>
    <cellStyle name="Comma 64 3 2 2" xfId="9567" xr:uid="{67637BC7-348F-490C-A208-654E6421F486}"/>
    <cellStyle name="Comma 64 3 2 2 2" xfId="24977" xr:uid="{47CDE560-90BB-4F65-8530-F9C3986DA5AB}"/>
    <cellStyle name="Comma 64 3 2 3" xfId="14710" xr:uid="{EEC6BB46-3259-4783-81DE-EA9E76F5AA24}"/>
    <cellStyle name="Comma 64 3 2 3 2" xfId="30120" xr:uid="{B9094E7A-241E-4E06-B10F-C247B7A46509}"/>
    <cellStyle name="Comma 64 3 2 4" xfId="19851" xr:uid="{1D816B62-DB86-4329-A414-46C4E8A34843}"/>
    <cellStyle name="Comma 64 3 3" xfId="7019" xr:uid="{4508ECDF-F32B-46D5-BB74-22E318646FF5}"/>
    <cellStyle name="Comma 64 3 3 2" xfId="22429" xr:uid="{F2F6B9A7-ED5A-48CA-84D9-AA17880E4B37}"/>
    <cellStyle name="Comma 64 3 4" xfId="12162" xr:uid="{086408D5-5DFF-4B20-8BD1-DB198F98B8C6}"/>
    <cellStyle name="Comma 64 3 4 2" xfId="27572" xr:uid="{A23B184B-4849-4FE6-82C0-F535708313F6}"/>
    <cellStyle name="Comma 64 3 5" xfId="17303" xr:uid="{DBC76617-D938-4710-A627-81996FAC4DEF}"/>
    <cellStyle name="Comma 64 4" xfId="3190" xr:uid="{49C6DAE6-4BE6-4091-9807-01F91978322D}"/>
    <cellStyle name="Comma 64 4 2" xfId="8316" xr:uid="{EAAA9925-4813-4DD7-9CE0-922C90BE3CB1}"/>
    <cellStyle name="Comma 64 4 2 2" xfId="23726" xr:uid="{951368E8-9D5D-4AAB-9BDF-9894893D319F}"/>
    <cellStyle name="Comma 64 4 3" xfId="13459" xr:uid="{5B1DD1D1-FE6A-4DEB-BFC6-759A2AE20E15}"/>
    <cellStyle name="Comma 64 4 3 2" xfId="28869" xr:uid="{B3F7A4A4-EA9C-4190-B60F-E0C81FFBF71F}"/>
    <cellStyle name="Comma 64 4 4" xfId="18600" xr:uid="{74B8D5EC-6BB5-4B1B-9E93-5077F250ED70}"/>
    <cellStyle name="Comma 64 5" xfId="5768" xr:uid="{E5E19F24-E086-4B42-BBDE-7632EA826793}"/>
    <cellStyle name="Comma 64 5 2" xfId="21178" xr:uid="{53310D2F-7C5A-4175-B6EB-75D46FF65AA4}"/>
    <cellStyle name="Comma 64 6" xfId="10911" xr:uid="{3F5B4023-B6AF-4FE7-88AC-3AA3FF945E01}"/>
    <cellStyle name="Comma 64 6 2" xfId="26321" xr:uid="{634E7554-A36D-4801-A55D-B828927BD4ED}"/>
    <cellStyle name="Comma 64 7" xfId="16052" xr:uid="{955A3E1B-4F69-480A-B027-91DF1586DB83}"/>
    <cellStyle name="Comma 65" xfId="619" xr:uid="{E866B7F5-1FB3-444D-B8F8-3EB98D984930}"/>
    <cellStyle name="Comma 65 2" xfId="1230" xr:uid="{5DCF0680-C33D-420B-8909-6DD39D5C50CE}"/>
    <cellStyle name="Comma 65 2 2" xfId="2482" xr:uid="{21FA7C4C-549D-45AC-822D-D4DE4F3EFBEA}"/>
    <cellStyle name="Comma 65 2 2 2" xfId="5050" xr:uid="{C2F28DF6-F436-434A-835A-8CE0F3FF5BED}"/>
    <cellStyle name="Comma 65 2 2 2 2" xfId="10176" xr:uid="{49017F26-162C-43C3-AA2B-5DEF570F846E}"/>
    <cellStyle name="Comma 65 2 2 2 2 2" xfId="25586" xr:uid="{4BFFA867-85AF-4DCE-9B2F-3F270AAB9019}"/>
    <cellStyle name="Comma 65 2 2 2 3" xfId="15319" xr:uid="{D9451744-F10D-44F8-AF70-39CDD3E0B257}"/>
    <cellStyle name="Comma 65 2 2 2 3 2" xfId="30729" xr:uid="{E19CBEA3-9397-42FB-A4EE-34DCDC40AF00}"/>
    <cellStyle name="Comma 65 2 2 2 4" xfId="20460" xr:uid="{094DBB54-AA56-42F9-8B03-2DDF21B40CDB}"/>
    <cellStyle name="Comma 65 2 2 3" xfId="7628" xr:uid="{75FCCB5E-8C59-49E9-902E-4A6BCA8B4424}"/>
    <cellStyle name="Comma 65 2 2 3 2" xfId="23038" xr:uid="{AC98D4FE-757C-4EA4-919A-3EBCE9875ED0}"/>
    <cellStyle name="Comma 65 2 2 4" xfId="12771" xr:uid="{CB8A932B-4266-447E-8673-520DDD5AF639}"/>
    <cellStyle name="Comma 65 2 2 4 2" xfId="28181" xr:uid="{646A0C7C-4442-4A5D-99DE-4986B9DA32F2}"/>
    <cellStyle name="Comma 65 2 2 5" xfId="17912" xr:uid="{DBA45C36-8EA0-465C-BEC8-68BCFC380726}"/>
    <cellStyle name="Comma 65 2 3" xfId="3799" xr:uid="{FEAA9E60-2CB2-49AE-8D09-59AD195E9BBD}"/>
    <cellStyle name="Comma 65 2 3 2" xfId="8925" xr:uid="{66052950-7B00-4A16-B66B-A8BD8968EB6F}"/>
    <cellStyle name="Comma 65 2 3 2 2" xfId="24335" xr:uid="{6BB014F0-92D8-4E2B-8332-09E490AADA27}"/>
    <cellStyle name="Comma 65 2 3 3" xfId="14068" xr:uid="{A32B88F9-973A-4FDE-911C-521E30CF5237}"/>
    <cellStyle name="Comma 65 2 3 3 2" xfId="29478" xr:uid="{04AF31BC-4F65-4AB6-8CD4-874341107742}"/>
    <cellStyle name="Comma 65 2 3 4" xfId="19209" xr:uid="{75D19468-CA87-4A3F-8911-0E681F4C109E}"/>
    <cellStyle name="Comma 65 2 4" xfId="6377" xr:uid="{42D662A8-82BE-419E-9E08-853990BC2A46}"/>
    <cellStyle name="Comma 65 2 4 2" xfId="21787" xr:uid="{9525654E-3B85-4BB2-9AD4-AE3889C475D7}"/>
    <cellStyle name="Comma 65 2 5" xfId="11520" xr:uid="{111B422B-B893-45EB-88BC-BF2C2DF6E736}"/>
    <cellStyle name="Comma 65 2 5 2" xfId="26930" xr:uid="{9E8A1BD7-931E-4AFF-873F-8695731EE563}"/>
    <cellStyle name="Comma 65 2 6" xfId="16661" xr:uid="{5E60E009-2B6B-4194-ADB4-BE4ACE8D8C8A}"/>
    <cellStyle name="Comma 65 3" xfId="1871" xr:uid="{165053AD-DC56-44BB-AAE6-4BD80F184A80}"/>
    <cellStyle name="Comma 65 3 2" xfId="4439" xr:uid="{6F8814AE-50F6-4759-A3E0-1FB1AB67C86F}"/>
    <cellStyle name="Comma 65 3 2 2" xfId="9565" xr:uid="{3B628C08-2851-44D2-9333-906908278264}"/>
    <cellStyle name="Comma 65 3 2 2 2" xfId="24975" xr:uid="{F80588DA-AB74-4966-B9F1-6A746247534B}"/>
    <cellStyle name="Comma 65 3 2 3" xfId="14708" xr:uid="{4A4D4001-6A51-4E36-9F32-57DB1F1928D3}"/>
    <cellStyle name="Comma 65 3 2 3 2" xfId="30118" xr:uid="{5295A0FE-2133-4AC6-8386-4616EF0B8605}"/>
    <cellStyle name="Comma 65 3 2 4" xfId="19849" xr:uid="{451BDFBD-DAED-438A-9C0A-7D8B366256AC}"/>
    <cellStyle name="Comma 65 3 3" xfId="7017" xr:uid="{4E7056B6-C017-4E58-87EB-A1C494BB2F3C}"/>
    <cellStyle name="Comma 65 3 3 2" xfId="22427" xr:uid="{EFA5ADA0-92BE-4538-A169-974B2C66AF55}"/>
    <cellStyle name="Comma 65 3 4" xfId="12160" xr:uid="{56252B97-8F90-4B45-BC28-84F34ADFEFEC}"/>
    <cellStyle name="Comma 65 3 4 2" xfId="27570" xr:uid="{8CC397DC-5894-4207-A5A9-D6AC8CACAE78}"/>
    <cellStyle name="Comma 65 3 5" xfId="17301" xr:uid="{6674386E-6978-4A98-A84A-E7807841BFFD}"/>
    <cellStyle name="Comma 65 4" xfId="3188" xr:uid="{C589D578-46A9-486A-95B9-39084FD9BAD5}"/>
    <cellStyle name="Comma 65 4 2" xfId="8314" xr:uid="{22BC7557-FD2C-43E8-827C-6FAF50EF4CA8}"/>
    <cellStyle name="Comma 65 4 2 2" xfId="23724" xr:uid="{A9F99101-824B-4EB8-BCA5-4041AB79728D}"/>
    <cellStyle name="Comma 65 4 3" xfId="13457" xr:uid="{F878078B-D215-40B0-8061-28B80D909CBD}"/>
    <cellStyle name="Comma 65 4 3 2" xfId="28867" xr:uid="{607BAEC3-6799-4B03-B7AA-4C96398AB8EB}"/>
    <cellStyle name="Comma 65 4 4" xfId="18598" xr:uid="{EFAB63BE-9C15-4720-9E46-F4027F1B3F2A}"/>
    <cellStyle name="Comma 65 5" xfId="5766" xr:uid="{4748D818-66DA-45CD-A1C9-D450CB9930AA}"/>
    <cellStyle name="Comma 65 5 2" xfId="21176" xr:uid="{8E6CCF94-D19A-4BC8-9DEE-17C485F1F8DC}"/>
    <cellStyle name="Comma 65 6" xfId="10909" xr:uid="{EB6BE680-9CE3-47C4-B77D-800022281679}"/>
    <cellStyle name="Comma 65 6 2" xfId="26319" xr:uid="{49D968F8-508D-494B-AD04-29B1FAFE79A7}"/>
    <cellStyle name="Comma 65 7" xfId="16050" xr:uid="{5F337248-CDA0-4593-AA9C-B518855E690F}"/>
    <cellStyle name="Comma 66" xfId="622" xr:uid="{D7669843-FA48-4CCE-B8DD-9914C9297D33}"/>
    <cellStyle name="Comma 66 2" xfId="1233" xr:uid="{87C7AFCE-4AAA-428C-8C5C-9201611764E7}"/>
    <cellStyle name="Comma 66 2 2" xfId="2485" xr:uid="{8CBCEB26-55B9-499A-9205-89E7943481F2}"/>
    <cellStyle name="Comma 66 2 2 2" xfId="5053" xr:uid="{238220F1-1522-4D47-BFFA-C2C1B75A988E}"/>
    <cellStyle name="Comma 66 2 2 2 2" xfId="10179" xr:uid="{8B183994-EED3-4AB8-9C86-2F099636321A}"/>
    <cellStyle name="Comma 66 2 2 2 2 2" xfId="25589" xr:uid="{86B6B3FC-FD96-4537-813E-A0D283B8FE96}"/>
    <cellStyle name="Comma 66 2 2 2 3" xfId="15322" xr:uid="{22F8FCFB-97C8-4E8A-99A5-369FF82756CE}"/>
    <cellStyle name="Comma 66 2 2 2 3 2" xfId="30732" xr:uid="{275E01D0-5080-4B66-BBDC-0ED604386AF8}"/>
    <cellStyle name="Comma 66 2 2 2 4" xfId="20463" xr:uid="{71067F37-3064-4539-A534-5EE22FB77CEA}"/>
    <cellStyle name="Comma 66 2 2 3" xfId="7631" xr:uid="{9216EA13-0562-4D16-86B8-3174832B1FD2}"/>
    <cellStyle name="Comma 66 2 2 3 2" xfId="23041" xr:uid="{EBC9F72C-B887-44AE-8C12-F5EBB1EC2A5C}"/>
    <cellStyle name="Comma 66 2 2 4" xfId="12774" xr:uid="{EC2A88E8-449A-495E-865C-687731E93A60}"/>
    <cellStyle name="Comma 66 2 2 4 2" xfId="28184" xr:uid="{E75B901F-5113-41AE-AA95-99C1958791B2}"/>
    <cellStyle name="Comma 66 2 2 5" xfId="17915" xr:uid="{1D409961-8EAA-47E6-9E1D-60333200BB11}"/>
    <cellStyle name="Comma 66 2 3" xfId="3802" xr:uid="{48C14A66-24D0-411C-AC87-5ADCE7ED621F}"/>
    <cellStyle name="Comma 66 2 3 2" xfId="8928" xr:uid="{48B02F61-2F83-41BA-89B2-227F91335CD1}"/>
    <cellStyle name="Comma 66 2 3 2 2" xfId="24338" xr:uid="{E1739278-5E32-4D31-AC67-8F44ED97530C}"/>
    <cellStyle name="Comma 66 2 3 3" xfId="14071" xr:uid="{6110A8CD-BD04-41D0-BD9A-B2159617269C}"/>
    <cellStyle name="Comma 66 2 3 3 2" xfId="29481" xr:uid="{521D5134-B6AC-46E3-B879-7CA2E93579EC}"/>
    <cellStyle name="Comma 66 2 3 4" xfId="19212" xr:uid="{95FC4AC8-FA2E-406A-85CC-43DB48A6E4A1}"/>
    <cellStyle name="Comma 66 2 4" xfId="6380" xr:uid="{38C1262B-1B50-4FA9-9330-E37E73339E44}"/>
    <cellStyle name="Comma 66 2 4 2" xfId="21790" xr:uid="{737FE217-4436-41A5-B286-1A7FB63141A3}"/>
    <cellStyle name="Comma 66 2 5" xfId="11523" xr:uid="{A1259BBB-400C-473F-9B4E-AC9790484FBD}"/>
    <cellStyle name="Comma 66 2 5 2" xfId="26933" xr:uid="{B8717C9E-3FB7-4409-8014-ED510D743C20}"/>
    <cellStyle name="Comma 66 2 6" xfId="16664" xr:uid="{C8933D5A-11B2-4DB4-9CA6-2E1F89A71F57}"/>
    <cellStyle name="Comma 66 3" xfId="1874" xr:uid="{1CF9F1AC-7C99-40BA-BB0F-9A1A0C971724}"/>
    <cellStyle name="Comma 66 3 2" xfId="4442" xr:uid="{CC670348-816D-4EC3-9F95-798310A7745D}"/>
    <cellStyle name="Comma 66 3 2 2" xfId="9568" xr:uid="{A4DE446D-6632-4C14-B409-DD6AB4B30C5B}"/>
    <cellStyle name="Comma 66 3 2 2 2" xfId="24978" xr:uid="{C0E6D307-3913-46A5-88D4-94EBCAFC09C8}"/>
    <cellStyle name="Comma 66 3 2 3" xfId="14711" xr:uid="{8A21A597-9F98-4E8F-B9AE-442E2B60628A}"/>
    <cellStyle name="Comma 66 3 2 3 2" xfId="30121" xr:uid="{3D0645F9-AC0D-4163-A492-1C0866A0F453}"/>
    <cellStyle name="Comma 66 3 2 4" xfId="19852" xr:uid="{2E86391E-F9E4-4084-A577-FCF5E945B4E3}"/>
    <cellStyle name="Comma 66 3 3" xfId="7020" xr:uid="{920B03ED-A0F3-40E2-A97F-E3151E0537E6}"/>
    <cellStyle name="Comma 66 3 3 2" xfId="22430" xr:uid="{61AB9E58-0DFB-4B1A-9267-80F258EEDA4D}"/>
    <cellStyle name="Comma 66 3 4" xfId="12163" xr:uid="{A6154652-610D-49B2-8D5A-1746F279DB3C}"/>
    <cellStyle name="Comma 66 3 4 2" xfId="27573" xr:uid="{B30F3D0E-5746-4344-8D89-49CE3C860BDE}"/>
    <cellStyle name="Comma 66 3 5" xfId="17304" xr:uid="{39B727F7-DFAC-4D8D-9832-78F033F10347}"/>
    <cellStyle name="Comma 66 4" xfId="3191" xr:uid="{580545CF-4397-48AE-875A-7AABE6856E87}"/>
    <cellStyle name="Comma 66 4 2" xfId="8317" xr:uid="{7A0F78F1-534E-4B20-912E-29FB5B27F76B}"/>
    <cellStyle name="Comma 66 4 2 2" xfId="23727" xr:uid="{9E2DEB55-A312-4DFB-AE1A-DC5D0A82BADE}"/>
    <cellStyle name="Comma 66 4 3" xfId="13460" xr:uid="{57520ED0-87B1-44E0-8F35-924000C2D67C}"/>
    <cellStyle name="Comma 66 4 3 2" xfId="28870" xr:uid="{BB537D82-6536-48E7-948C-B68023D391B0}"/>
    <cellStyle name="Comma 66 4 4" xfId="18601" xr:uid="{555EDA56-3986-4811-8C1A-3CEC3F38D01D}"/>
    <cellStyle name="Comma 66 5" xfId="5769" xr:uid="{4D4C8B73-AF2B-41CC-804A-1A867DB6D6C2}"/>
    <cellStyle name="Comma 66 5 2" xfId="21179" xr:uid="{2C8978EC-A139-449D-AFAF-B4EE72A4CA2D}"/>
    <cellStyle name="Comma 66 6" xfId="10912" xr:uid="{07D7BA00-9512-4528-A2B3-1902E777670F}"/>
    <cellStyle name="Comma 66 6 2" xfId="26322" xr:uid="{2FCA8050-1D24-41B0-9E82-9D1455059C5F}"/>
    <cellStyle name="Comma 66 7" xfId="16053" xr:uid="{237C61EB-030B-4721-B32D-FC84C1A2B03B}"/>
    <cellStyle name="Comma 67" xfId="616" xr:uid="{7209D46B-0DFD-4857-9196-1B3AB182F83B}"/>
    <cellStyle name="Comma 67 2" xfId="1227" xr:uid="{2BD4FCC2-84FB-46E3-ACBC-CC177522FFBC}"/>
    <cellStyle name="Comma 67 2 2" xfId="2479" xr:uid="{E79AD79B-992D-473D-A98F-3E8E2E5DE074}"/>
    <cellStyle name="Comma 67 2 2 2" xfId="5047" xr:uid="{89E2115E-65A9-43A6-9C93-2E648DBA9097}"/>
    <cellStyle name="Comma 67 2 2 2 2" xfId="10173" xr:uid="{66FD75A8-4F8E-43ED-9BF7-6478DC7A2A49}"/>
    <cellStyle name="Comma 67 2 2 2 2 2" xfId="25583" xr:uid="{25FB7761-11BE-48A5-9F51-E2EC4619E223}"/>
    <cellStyle name="Comma 67 2 2 2 3" xfId="15316" xr:uid="{231DE28C-5E2F-4C8B-B277-F3A8DFDBC746}"/>
    <cellStyle name="Comma 67 2 2 2 3 2" xfId="30726" xr:uid="{9378F7EE-0E9C-43F5-AAE0-7681681AEDA3}"/>
    <cellStyle name="Comma 67 2 2 2 4" xfId="20457" xr:uid="{C55975F1-6E63-4A30-8F3F-F2984AE4570F}"/>
    <cellStyle name="Comma 67 2 2 3" xfId="7625" xr:uid="{9962CCAE-555A-43F9-96B9-FD84C5AD6767}"/>
    <cellStyle name="Comma 67 2 2 3 2" xfId="23035" xr:uid="{AD15F45C-4E5D-4E29-9E05-786379654763}"/>
    <cellStyle name="Comma 67 2 2 4" xfId="12768" xr:uid="{0B9281CE-7F37-4BF3-8591-1182A35B7C95}"/>
    <cellStyle name="Comma 67 2 2 4 2" xfId="28178" xr:uid="{C1817626-0E63-4CA1-9A62-009A69F933D8}"/>
    <cellStyle name="Comma 67 2 2 5" xfId="17909" xr:uid="{70C26E4E-1AE1-42AA-B971-286E9A21C2F9}"/>
    <cellStyle name="Comma 67 2 3" xfId="3796" xr:uid="{E73EBF2C-A325-4C8D-A27F-52EE849E02AA}"/>
    <cellStyle name="Comma 67 2 3 2" xfId="8922" xr:uid="{00CF334F-5B94-40BB-B90F-CAC8A7246105}"/>
    <cellStyle name="Comma 67 2 3 2 2" xfId="24332" xr:uid="{EAFBA3E2-EDF0-4FEF-BF3B-6D8FECD11CF9}"/>
    <cellStyle name="Comma 67 2 3 3" xfId="14065" xr:uid="{B97A64D5-3EF0-45D9-9DDF-015E4CAB6296}"/>
    <cellStyle name="Comma 67 2 3 3 2" xfId="29475" xr:uid="{57A7E1D7-BB3D-4350-B6F6-723B2845CC1A}"/>
    <cellStyle name="Comma 67 2 3 4" xfId="19206" xr:uid="{9733D410-4B6A-444A-A4AE-DCF869E869F1}"/>
    <cellStyle name="Comma 67 2 4" xfId="6374" xr:uid="{F2045F6C-133C-4BCA-A3B5-9F0CF6D0D5D8}"/>
    <cellStyle name="Comma 67 2 4 2" xfId="21784" xr:uid="{3B85444F-5B2B-438D-9B69-D3885973F0AE}"/>
    <cellStyle name="Comma 67 2 5" xfId="11517" xr:uid="{59FDFF7C-1FAB-43EA-8B88-C4439C7D89D8}"/>
    <cellStyle name="Comma 67 2 5 2" xfId="26927" xr:uid="{52F7FDEF-E80D-4ABC-8D05-EB9D64410479}"/>
    <cellStyle name="Comma 67 2 6" xfId="16658" xr:uid="{3B61EB25-4827-43A2-B674-CA93FDC79B44}"/>
    <cellStyle name="Comma 67 3" xfId="1868" xr:uid="{0FA24ACC-D3EF-4ADC-8854-F6C4537B5622}"/>
    <cellStyle name="Comma 67 3 2" xfId="4436" xr:uid="{65C62339-664F-44EC-8D63-E8D621AF5730}"/>
    <cellStyle name="Comma 67 3 2 2" xfId="9562" xr:uid="{8C247EF2-3618-47C4-9E7D-BE970C9B9DCF}"/>
    <cellStyle name="Comma 67 3 2 2 2" xfId="24972" xr:uid="{28D87A64-8DEA-4D9F-9768-6B650E454995}"/>
    <cellStyle name="Comma 67 3 2 3" xfId="14705" xr:uid="{3CF32903-2997-4B09-B4B2-390C92FA9088}"/>
    <cellStyle name="Comma 67 3 2 3 2" xfId="30115" xr:uid="{314EF310-08DC-4F9B-B151-215039BCC68D}"/>
    <cellStyle name="Comma 67 3 2 4" xfId="19846" xr:uid="{04C9757D-A2F3-4704-85A4-1A6A6B69F823}"/>
    <cellStyle name="Comma 67 3 3" xfId="7014" xr:uid="{8A3CA960-09A7-4833-A13D-DA8346616475}"/>
    <cellStyle name="Comma 67 3 3 2" xfId="22424" xr:uid="{F4339D87-FF2F-460D-B9FC-34C3BC9A31B0}"/>
    <cellStyle name="Comma 67 3 4" xfId="12157" xr:uid="{4DDC1C63-9B4A-49DD-89BF-409CD8E7C7F3}"/>
    <cellStyle name="Comma 67 3 4 2" xfId="27567" xr:uid="{4900E5CA-2E72-45E0-9D9E-AB4591C3E3F4}"/>
    <cellStyle name="Comma 67 3 5" xfId="17298" xr:uid="{622F102D-679B-45D2-85FF-4E04A5E3857E}"/>
    <cellStyle name="Comma 67 4" xfId="3185" xr:uid="{0FC08408-E04C-4280-A205-5389DD025465}"/>
    <cellStyle name="Comma 67 4 2" xfId="8311" xr:uid="{3D5F4AB7-9F37-40F0-A7BD-58238347F6D9}"/>
    <cellStyle name="Comma 67 4 2 2" xfId="23721" xr:uid="{62EF16AE-8F72-4831-A328-F55AB40FB40F}"/>
    <cellStyle name="Comma 67 4 3" xfId="13454" xr:uid="{881AB2D7-354F-435D-946E-F58C503A3B10}"/>
    <cellStyle name="Comma 67 4 3 2" xfId="28864" xr:uid="{33670153-79B6-4FF6-938E-D162AD4D14A0}"/>
    <cellStyle name="Comma 67 4 4" xfId="18595" xr:uid="{2C5B9E38-9301-4FF2-ADFD-F306F5D5190C}"/>
    <cellStyle name="Comma 67 5" xfId="5763" xr:uid="{DD8A43E7-8867-4ED0-8235-8A4E6F4253BD}"/>
    <cellStyle name="Comma 67 5 2" xfId="21173" xr:uid="{BB6F0061-462F-43C7-A958-6C50B67CB687}"/>
    <cellStyle name="Comma 67 6" xfId="10906" xr:uid="{BFFD78F9-44C0-4D49-BD47-F2E49E3E03F0}"/>
    <cellStyle name="Comma 67 6 2" xfId="26316" xr:uid="{C99CBA94-38EA-4E9C-9761-25081975C5E4}"/>
    <cellStyle name="Comma 67 7" xfId="16047" xr:uid="{1686B529-8502-42A4-A17D-CDC77C497F07}"/>
    <cellStyle name="Comma 68" xfId="633" xr:uid="{4C2F732B-055F-437C-9984-E53C28860AAD}"/>
    <cellStyle name="Comma 68 2" xfId="1244" xr:uid="{E26CAC35-FF22-4FA7-91AA-0AA73F8939A0}"/>
    <cellStyle name="Comma 68 2 2" xfId="2496" xr:uid="{651C44D4-E93C-42B3-A729-504615FF9532}"/>
    <cellStyle name="Comma 68 2 2 2" xfId="5064" xr:uid="{4F556556-3A5E-4E94-8A4F-298A01523442}"/>
    <cellStyle name="Comma 68 2 2 2 2" xfId="10190" xr:uid="{F8A75B33-3B88-4A1B-8F83-5B96927FC52A}"/>
    <cellStyle name="Comma 68 2 2 2 2 2" xfId="25600" xr:uid="{DDD86347-FCA7-47AA-B7EE-DFF40EC8EF33}"/>
    <cellStyle name="Comma 68 2 2 2 3" xfId="15333" xr:uid="{17A0AE35-D1A5-4476-BDC6-5681A3F825F7}"/>
    <cellStyle name="Comma 68 2 2 2 3 2" xfId="30743" xr:uid="{D5526557-8CB7-457E-A984-4CFB3D176311}"/>
    <cellStyle name="Comma 68 2 2 2 4" xfId="20474" xr:uid="{88F12AFB-F668-4477-9694-63AF902591F1}"/>
    <cellStyle name="Comma 68 2 2 3" xfId="7642" xr:uid="{FA384610-2D19-40AB-8A07-928B53FA852D}"/>
    <cellStyle name="Comma 68 2 2 3 2" xfId="23052" xr:uid="{77BD3B54-51C3-42CE-A105-CEA07DD0C5BB}"/>
    <cellStyle name="Comma 68 2 2 4" xfId="12785" xr:uid="{240E008B-081E-443D-886C-03BF32A4635F}"/>
    <cellStyle name="Comma 68 2 2 4 2" xfId="28195" xr:uid="{F3C2DEBD-A982-4107-9CFF-AC5EE59474ED}"/>
    <cellStyle name="Comma 68 2 2 5" xfId="17926" xr:uid="{6A3EE1E1-89F5-4285-A6A7-AA473A2896B0}"/>
    <cellStyle name="Comma 68 2 3" xfId="3813" xr:uid="{523EF9F8-977C-4718-9B2D-66FD65CF11BE}"/>
    <cellStyle name="Comma 68 2 3 2" xfId="8939" xr:uid="{3F682A12-ED8A-420A-9552-3BFD3C46B9B2}"/>
    <cellStyle name="Comma 68 2 3 2 2" xfId="24349" xr:uid="{A1B60BA4-3743-49D6-8752-65BDA0E650CA}"/>
    <cellStyle name="Comma 68 2 3 3" xfId="14082" xr:uid="{3D540833-4391-4874-B300-8F43C7F4BE2C}"/>
    <cellStyle name="Comma 68 2 3 3 2" xfId="29492" xr:uid="{6638082C-24CB-496B-8E63-A49C4A9CE92E}"/>
    <cellStyle name="Comma 68 2 3 4" xfId="19223" xr:uid="{C3D13E9A-782B-453B-89DC-22FA5858C48E}"/>
    <cellStyle name="Comma 68 2 4" xfId="6391" xr:uid="{F0101410-53BD-4AF4-950C-137215C287DD}"/>
    <cellStyle name="Comma 68 2 4 2" xfId="21801" xr:uid="{3E002D46-BF96-46F8-BF2C-097918093398}"/>
    <cellStyle name="Comma 68 2 5" xfId="11534" xr:uid="{D18FE7C6-39D5-471D-AF4C-22AED7807E4A}"/>
    <cellStyle name="Comma 68 2 5 2" xfId="26944" xr:uid="{4F2BA2CE-FED1-48B9-BD52-A9DFD9955ED0}"/>
    <cellStyle name="Comma 68 2 6" xfId="16675" xr:uid="{8A9A6989-F612-4D5B-BB63-4DF1DC31F603}"/>
    <cellStyle name="Comma 68 3" xfId="1885" xr:uid="{867B349E-8CF7-4812-A9B1-FF8D3EBBBF56}"/>
    <cellStyle name="Comma 68 3 2" xfId="4453" xr:uid="{ACA4B844-D05C-47F6-A352-ABC2D8D10589}"/>
    <cellStyle name="Comma 68 3 2 2" xfId="9579" xr:uid="{F5C46BF1-D557-4373-889D-CC183E37CE6D}"/>
    <cellStyle name="Comma 68 3 2 2 2" xfId="24989" xr:uid="{DFF93559-C484-4262-AF4A-AB145D2C1C5D}"/>
    <cellStyle name="Comma 68 3 2 3" xfId="14722" xr:uid="{D9F7F13E-FC9B-4B89-B19E-8CDBCA44EA1C}"/>
    <cellStyle name="Comma 68 3 2 3 2" xfId="30132" xr:uid="{5614EE03-6895-403F-B114-B7A904CF5C91}"/>
    <cellStyle name="Comma 68 3 2 4" xfId="19863" xr:uid="{5458CE17-A4ED-48CC-BC33-6CCB3CEC4853}"/>
    <cellStyle name="Comma 68 3 3" xfId="7031" xr:uid="{8C92CD2C-784B-47D9-AD1C-299D6E659FDA}"/>
    <cellStyle name="Comma 68 3 3 2" xfId="22441" xr:uid="{58AC8E2F-7A31-4AD4-B1EC-04D173B2F1C3}"/>
    <cellStyle name="Comma 68 3 4" xfId="12174" xr:uid="{FBBC0E3E-2FFF-419C-B335-E530E64F2234}"/>
    <cellStyle name="Comma 68 3 4 2" xfId="27584" xr:uid="{0E343EED-F048-4BCE-A6D6-B59B76167C4E}"/>
    <cellStyle name="Comma 68 3 5" xfId="17315" xr:uid="{0A21C55C-0479-45DC-92E4-07A8D98A39B4}"/>
    <cellStyle name="Comma 68 4" xfId="3202" xr:uid="{BDD4B330-6ADB-4022-A9B1-80527B566198}"/>
    <cellStyle name="Comma 68 4 2" xfId="8328" xr:uid="{58B20988-7D74-4971-9039-B2583EC765AF}"/>
    <cellStyle name="Comma 68 4 2 2" xfId="23738" xr:uid="{1F134A40-B7F1-4B55-8A3D-FCFB0068D9EC}"/>
    <cellStyle name="Comma 68 4 3" xfId="13471" xr:uid="{546CFC00-A8B6-4DAE-B988-E25E687BDB29}"/>
    <cellStyle name="Comma 68 4 3 2" xfId="28881" xr:uid="{E14A2C74-D542-4F9F-96E6-86B3BFEA94A3}"/>
    <cellStyle name="Comma 68 4 4" xfId="18612" xr:uid="{28A74EF2-20D9-46F2-9131-73F3C8A5D301}"/>
    <cellStyle name="Comma 68 5" xfId="5780" xr:uid="{B26F2D23-A8AC-4A77-B1B2-8D56C107573F}"/>
    <cellStyle name="Comma 68 5 2" xfId="21190" xr:uid="{8627FEE0-A808-4C53-B111-AEB14E61A8ED}"/>
    <cellStyle name="Comma 68 6" xfId="10923" xr:uid="{C88C4A14-CDA7-42F6-81C3-3048B9C0137E}"/>
    <cellStyle name="Comma 68 6 2" xfId="26333" xr:uid="{FF4F6647-7D70-4466-B37D-F4968EA6A51E}"/>
    <cellStyle name="Comma 68 7" xfId="16064" xr:uid="{F9F78A82-210C-4FB6-8DE9-CAF3C1BBD9C4}"/>
    <cellStyle name="Comma 69" xfId="614" xr:uid="{546CEFAF-D3FB-4F60-BA80-A72C1849418C}"/>
    <cellStyle name="Comma 69 2" xfId="1225" xr:uid="{A1DA690D-43B7-46A7-B338-B15CDC789ACD}"/>
    <cellStyle name="Comma 69 2 2" xfId="2477" xr:uid="{555A1F8C-10C7-49DA-9AE2-262A4DDBECB7}"/>
    <cellStyle name="Comma 69 2 2 2" xfId="5045" xr:uid="{FF8243F3-D9D2-449E-8AD6-77A199F610BA}"/>
    <cellStyle name="Comma 69 2 2 2 2" xfId="10171" xr:uid="{C2A62072-5939-4F02-BE74-3EFC3BD882F3}"/>
    <cellStyle name="Comma 69 2 2 2 2 2" xfId="25581" xr:uid="{B206BC3A-1526-4278-9ACE-85814452D03B}"/>
    <cellStyle name="Comma 69 2 2 2 3" xfId="15314" xr:uid="{0DA9F11E-CAE8-4D99-933B-227328350DDF}"/>
    <cellStyle name="Comma 69 2 2 2 3 2" xfId="30724" xr:uid="{92AD6C7A-E171-454F-B0F9-67F0723CE716}"/>
    <cellStyle name="Comma 69 2 2 2 4" xfId="20455" xr:uid="{C9A979C4-932B-4138-B417-96712C2E10C1}"/>
    <cellStyle name="Comma 69 2 2 3" xfId="7623" xr:uid="{28F27B73-DCDB-427A-BDA3-645BD040286B}"/>
    <cellStyle name="Comma 69 2 2 3 2" xfId="23033" xr:uid="{0B72CDC8-6114-4ADE-BB58-3067C1A5BF8B}"/>
    <cellStyle name="Comma 69 2 2 4" xfId="12766" xr:uid="{C14B10A1-B3FA-466F-9E37-702F9DBD44DC}"/>
    <cellStyle name="Comma 69 2 2 4 2" xfId="28176" xr:uid="{CA4A02B4-682B-4276-BB14-D6B206F96491}"/>
    <cellStyle name="Comma 69 2 2 5" xfId="17907" xr:uid="{2B0741B7-1F4F-41FA-9AFB-E778DD03E3C8}"/>
    <cellStyle name="Comma 69 2 3" xfId="3794" xr:uid="{37B9D9D7-F61F-47EF-AE4B-1E4FF04A8630}"/>
    <cellStyle name="Comma 69 2 3 2" xfId="8920" xr:uid="{72407553-313F-427F-86C5-4FB6D3552FCC}"/>
    <cellStyle name="Comma 69 2 3 2 2" xfId="24330" xr:uid="{DE3FD3D7-1864-4872-92CC-C586C433E5C1}"/>
    <cellStyle name="Comma 69 2 3 3" xfId="14063" xr:uid="{59E86C48-9AFF-41F9-816A-EC3E14BECEC2}"/>
    <cellStyle name="Comma 69 2 3 3 2" xfId="29473" xr:uid="{8417D947-7B62-4943-B6FD-9003A65EA7B8}"/>
    <cellStyle name="Comma 69 2 3 4" xfId="19204" xr:uid="{445ABFB3-18D6-41B7-9E4B-CD1C0C46EEB8}"/>
    <cellStyle name="Comma 69 2 4" xfId="6372" xr:uid="{1C14DE89-C191-4852-9154-CCD1CD4A9748}"/>
    <cellStyle name="Comma 69 2 4 2" xfId="21782" xr:uid="{A4E4098B-92F1-4684-BC18-795FDD2E46E2}"/>
    <cellStyle name="Comma 69 2 5" xfId="11515" xr:uid="{D776F784-50EE-43F2-9821-1DFF26F44913}"/>
    <cellStyle name="Comma 69 2 5 2" xfId="26925" xr:uid="{C69E3017-0860-46C9-8FA1-481341544E63}"/>
    <cellStyle name="Comma 69 2 6" xfId="16656" xr:uid="{184D17C7-9028-40EA-A265-E6AB426029FE}"/>
    <cellStyle name="Comma 69 3" xfId="1866" xr:uid="{006BBEE6-F32E-44BE-BE3C-A5617BDBAD9C}"/>
    <cellStyle name="Comma 69 3 2" xfId="4434" xr:uid="{011A48FC-41B3-4BA5-815E-1010E1738F02}"/>
    <cellStyle name="Comma 69 3 2 2" xfId="9560" xr:uid="{202882F2-919C-4AA0-A82F-739CFED01E36}"/>
    <cellStyle name="Comma 69 3 2 2 2" xfId="24970" xr:uid="{27E55901-A93C-4EEC-9046-819889C3B435}"/>
    <cellStyle name="Comma 69 3 2 3" xfId="14703" xr:uid="{EB42CA75-DB08-47B7-976A-16862152F5E2}"/>
    <cellStyle name="Comma 69 3 2 3 2" xfId="30113" xr:uid="{8F65E63C-B7B5-4DCF-87E0-4B0878DEEFEB}"/>
    <cellStyle name="Comma 69 3 2 4" xfId="19844" xr:uid="{86DF3A1A-E1A8-41BD-ACB5-AEA92813531C}"/>
    <cellStyle name="Comma 69 3 3" xfId="7012" xr:uid="{40B826A3-5882-4A96-AE5D-838DB3EFDC17}"/>
    <cellStyle name="Comma 69 3 3 2" xfId="22422" xr:uid="{C06FF299-4E83-484E-976E-B0EDA703F4D1}"/>
    <cellStyle name="Comma 69 3 4" xfId="12155" xr:uid="{BE210067-1E5E-464A-8C35-95EB38718268}"/>
    <cellStyle name="Comma 69 3 4 2" xfId="27565" xr:uid="{FFB40778-E461-4BB1-867E-60A4710F1C64}"/>
    <cellStyle name="Comma 69 3 5" xfId="17296" xr:uid="{FDA61441-5F1B-4517-BDB6-3677B38FB1A0}"/>
    <cellStyle name="Comma 69 4" xfId="3183" xr:uid="{F9758DC0-0469-46CF-AD6B-91201858E9E2}"/>
    <cellStyle name="Comma 69 4 2" xfId="8309" xr:uid="{E4081870-AE35-4FAA-876E-EF45D0E72368}"/>
    <cellStyle name="Comma 69 4 2 2" xfId="23719" xr:uid="{E0F2D905-8E82-456F-9B66-39AE51344FEE}"/>
    <cellStyle name="Comma 69 4 3" xfId="13452" xr:uid="{CBCE5507-B3F2-433D-8CF2-2055B7312751}"/>
    <cellStyle name="Comma 69 4 3 2" xfId="28862" xr:uid="{65480E97-E4C0-4735-9B00-528A8B6C3760}"/>
    <cellStyle name="Comma 69 4 4" xfId="18593" xr:uid="{4EEE6F79-FDD7-4E4B-A9B9-D2B47BAD5869}"/>
    <cellStyle name="Comma 69 5" xfId="5761" xr:uid="{C3D8B5DD-573D-496D-BD23-6A474F0F019A}"/>
    <cellStyle name="Comma 69 5 2" xfId="21171" xr:uid="{49DFAEF8-0A2D-42E8-B587-F7B5CA68E567}"/>
    <cellStyle name="Comma 69 6" xfId="10904" xr:uid="{4DD4BDD0-1AE1-4BB9-9C32-3FC8AB51DF6E}"/>
    <cellStyle name="Comma 69 6 2" xfId="26314" xr:uid="{D9DC90D9-D50A-409D-B7EF-5EEB8089D0E7}"/>
    <cellStyle name="Comma 69 7" xfId="16045" xr:uid="{813E5DB0-26DC-44EA-B536-126D78E5C619}"/>
    <cellStyle name="Comma 7" xfId="36" xr:uid="{BBA746ED-4AC1-42F8-BDA4-BEE4B5C75D32}"/>
    <cellStyle name="Comma 7 10" xfId="10337" xr:uid="{97AF5211-6058-4AFD-A5B8-5C530B5266D6}"/>
    <cellStyle name="Comma 7 10 2" xfId="25747" xr:uid="{84C15499-088E-45D0-B98C-5E41C7F9C681}"/>
    <cellStyle name="Comma 7 11" xfId="15478" xr:uid="{83B86F47-2FEA-4094-87A7-D2B4CB2E2B41}"/>
    <cellStyle name="Comma 7 2" xfId="115" xr:uid="{11ACE661-9AD5-4D72-8233-563FBC150209}"/>
    <cellStyle name="Comma 7 2 2" xfId="258" xr:uid="{DA9C1FB5-1ED5-4817-A7F8-FE3688CDCD47}"/>
    <cellStyle name="Comma 7 2 2 2" xfId="554" xr:uid="{A47B9B22-2E33-4631-891A-4D555F0DF995}"/>
    <cellStyle name="Comma 7 2 2 2 2" xfId="1166" xr:uid="{B5BC2BA4-2C9F-4AF9-85B3-9D6A92E89000}"/>
    <cellStyle name="Comma 7 2 2 2 2 2" xfId="2418" xr:uid="{58868C78-FB96-489A-BE86-352A9A2F2FEC}"/>
    <cellStyle name="Comma 7 2 2 2 2 2 2" xfId="4986" xr:uid="{F511ED5D-9D0B-4066-BBE7-AF65DA88B8D0}"/>
    <cellStyle name="Comma 7 2 2 2 2 2 2 2" xfId="10112" xr:uid="{20D74DA0-6BD5-44C1-874C-D5F3E6774665}"/>
    <cellStyle name="Comma 7 2 2 2 2 2 2 2 2" xfId="25522" xr:uid="{1CF7FE5A-3430-480F-8EE1-6965022702D9}"/>
    <cellStyle name="Comma 7 2 2 2 2 2 2 3" xfId="15255" xr:uid="{643CB543-1D3E-4353-81B3-A4D3DA8754C1}"/>
    <cellStyle name="Comma 7 2 2 2 2 2 2 3 2" xfId="30665" xr:uid="{08E5CF8A-CB6E-4E69-801A-F053E274E418}"/>
    <cellStyle name="Comma 7 2 2 2 2 2 2 4" xfId="20396" xr:uid="{0C4EEEF6-6A5C-462C-80DE-899DD75EDD76}"/>
    <cellStyle name="Comma 7 2 2 2 2 2 3" xfId="7564" xr:uid="{4D907F19-0942-4598-A7B9-AC8AAAC10C7B}"/>
    <cellStyle name="Comma 7 2 2 2 2 2 3 2" xfId="22974" xr:uid="{F8462D57-2FDB-4521-9279-24303528C5A7}"/>
    <cellStyle name="Comma 7 2 2 2 2 2 4" xfId="12707" xr:uid="{2302EFD5-D53E-43BB-9CFA-87D3051D107E}"/>
    <cellStyle name="Comma 7 2 2 2 2 2 4 2" xfId="28117" xr:uid="{8F00CA63-DD26-49A5-9108-A1A5C8376A81}"/>
    <cellStyle name="Comma 7 2 2 2 2 2 5" xfId="17848" xr:uid="{45946CD5-C749-4FDD-9B84-480D694E83F9}"/>
    <cellStyle name="Comma 7 2 2 2 2 3" xfId="3735" xr:uid="{E06633CB-8018-4A41-B589-031210888000}"/>
    <cellStyle name="Comma 7 2 2 2 2 3 2" xfId="8861" xr:uid="{13C9C597-7314-4C2E-92E9-5D8A0469FBFA}"/>
    <cellStyle name="Comma 7 2 2 2 2 3 2 2" xfId="24271" xr:uid="{C312FA14-4042-487F-84F0-AA895C4F01F6}"/>
    <cellStyle name="Comma 7 2 2 2 2 3 3" xfId="14004" xr:uid="{9A1C0612-AB23-430E-912A-2DCA67AAF4B1}"/>
    <cellStyle name="Comma 7 2 2 2 2 3 3 2" xfId="29414" xr:uid="{D816F3EB-4908-4F0C-AD2C-C1A83B155722}"/>
    <cellStyle name="Comma 7 2 2 2 2 3 4" xfId="19145" xr:uid="{FE57CC26-0675-465B-8BA2-E86964B0BE66}"/>
    <cellStyle name="Comma 7 2 2 2 2 4" xfId="6313" xr:uid="{054F5FAA-6097-4A7F-8371-8DC166B6D232}"/>
    <cellStyle name="Comma 7 2 2 2 2 4 2" xfId="21723" xr:uid="{9DDEE649-0F99-4F1E-A11C-5A225EC9908A}"/>
    <cellStyle name="Comma 7 2 2 2 2 5" xfId="11456" xr:uid="{A061F8A8-C574-48A6-8AF7-F17E0D8FC717}"/>
    <cellStyle name="Comma 7 2 2 2 2 5 2" xfId="26866" xr:uid="{10D332D1-898A-4469-A0A3-97209FEA69AC}"/>
    <cellStyle name="Comma 7 2 2 2 2 6" xfId="16597" xr:uid="{E33BCB1B-5F24-4F2D-B19A-D107651503B7}"/>
    <cellStyle name="Comma 7 2 2 2 3" xfId="1807" xr:uid="{4068CB99-DAD6-4934-BBEF-026570BE9D2E}"/>
    <cellStyle name="Comma 7 2 2 2 3 2" xfId="4375" xr:uid="{ED7F486E-80B0-4654-9D9C-42778FCD8ED9}"/>
    <cellStyle name="Comma 7 2 2 2 3 2 2" xfId="9501" xr:uid="{098CB895-BF0A-483D-B4F1-57050FC47D91}"/>
    <cellStyle name="Comma 7 2 2 2 3 2 2 2" xfId="24911" xr:uid="{80BEE39F-A63F-48C8-B3D8-4412FE5896FC}"/>
    <cellStyle name="Comma 7 2 2 2 3 2 3" xfId="14644" xr:uid="{9269A9D3-068E-424E-BA23-01C01A2376B1}"/>
    <cellStyle name="Comma 7 2 2 2 3 2 3 2" xfId="30054" xr:uid="{6AD8670D-FBDD-4DA9-B52D-6CC2F8B97AE9}"/>
    <cellStyle name="Comma 7 2 2 2 3 2 4" xfId="19785" xr:uid="{D25CFAD5-D9ED-4F14-8912-B59795BC47A5}"/>
    <cellStyle name="Comma 7 2 2 2 3 3" xfId="6953" xr:uid="{42FC4263-B09C-4F39-83B2-C04882379572}"/>
    <cellStyle name="Comma 7 2 2 2 3 3 2" xfId="22363" xr:uid="{3B095593-EEF3-439B-8C9E-1779A7F1D514}"/>
    <cellStyle name="Comma 7 2 2 2 3 4" xfId="12096" xr:uid="{E864DDD7-0EC6-4C64-8180-5E0EFD50DC83}"/>
    <cellStyle name="Comma 7 2 2 2 3 4 2" xfId="27506" xr:uid="{87703E60-004B-4446-AF3F-D9513527F37D}"/>
    <cellStyle name="Comma 7 2 2 2 3 5" xfId="17237" xr:uid="{A4A2267F-3D6E-4DBC-BCCD-592AD13B0C8A}"/>
    <cellStyle name="Comma 7 2 2 2 4" xfId="3124" xr:uid="{BD24BB90-EB7F-4631-A02A-F9AFCE8E8E92}"/>
    <cellStyle name="Comma 7 2 2 2 4 2" xfId="8250" xr:uid="{5A870D1E-2BC6-4F61-B29E-AF9E2686E8C0}"/>
    <cellStyle name="Comma 7 2 2 2 4 2 2" xfId="23660" xr:uid="{EE634AAE-355F-4F91-B12A-DD7D7E828B82}"/>
    <cellStyle name="Comma 7 2 2 2 4 3" xfId="13393" xr:uid="{292B4A94-733E-404F-ADAF-C5BAAEA9F466}"/>
    <cellStyle name="Comma 7 2 2 2 4 3 2" xfId="28803" xr:uid="{BA8A4C46-1DF4-4594-BBE0-C98A5954A06A}"/>
    <cellStyle name="Comma 7 2 2 2 4 4" xfId="18534" xr:uid="{137C6C13-F5DD-4973-94F6-D9322C6B655F}"/>
    <cellStyle name="Comma 7 2 2 2 5" xfId="5702" xr:uid="{F4B3547F-1700-4A4B-9CE2-8BC66345A43F}"/>
    <cellStyle name="Comma 7 2 2 2 5 2" xfId="21112" xr:uid="{35C0F424-0182-4971-B23D-112EC9F9B83D}"/>
    <cellStyle name="Comma 7 2 2 2 6" xfId="10845" xr:uid="{1C661088-2E1E-4E73-985C-511B8AE9DA5B}"/>
    <cellStyle name="Comma 7 2 2 2 6 2" xfId="26255" xr:uid="{1437A826-EB12-4B25-802B-23781EE1FE72}"/>
    <cellStyle name="Comma 7 2 2 2 7" xfId="15986" xr:uid="{5FE49B5D-BC53-4419-93C4-33AA96C2AD32}"/>
    <cellStyle name="Comma 7 2 2 3" xfId="871" xr:uid="{079F7782-45A2-439C-99A1-5F188C67E51B}"/>
    <cellStyle name="Comma 7 2 2 3 2" xfId="2123" xr:uid="{F2A750CF-A225-4F64-B232-2EFEED6AB6C3}"/>
    <cellStyle name="Comma 7 2 2 3 2 2" xfId="4691" xr:uid="{2A2B0B21-14EF-46E4-9843-1CD19BBCB70F}"/>
    <cellStyle name="Comma 7 2 2 3 2 2 2" xfId="9817" xr:uid="{79EA6D3A-AC53-46A5-91EF-956FFDDB4C1C}"/>
    <cellStyle name="Comma 7 2 2 3 2 2 2 2" xfId="25227" xr:uid="{4982F16C-6617-4652-B178-0527C7E650E9}"/>
    <cellStyle name="Comma 7 2 2 3 2 2 3" xfId="14960" xr:uid="{EC67B191-7A7B-4F17-8FE0-8FC9BCA55B4E}"/>
    <cellStyle name="Comma 7 2 2 3 2 2 3 2" xfId="30370" xr:uid="{733D2573-75AA-4775-A592-DF7AB088D26A}"/>
    <cellStyle name="Comma 7 2 2 3 2 2 4" xfId="20101" xr:uid="{4671F050-5E9B-40DA-AD86-3E8E0079FCC0}"/>
    <cellStyle name="Comma 7 2 2 3 2 3" xfId="7269" xr:uid="{68BC57C4-7D7C-4CA8-BB27-AF646D54E730}"/>
    <cellStyle name="Comma 7 2 2 3 2 3 2" xfId="22679" xr:uid="{C8365280-C4F8-4D6D-8C0C-C7B33D75318F}"/>
    <cellStyle name="Comma 7 2 2 3 2 4" xfId="12412" xr:uid="{39C21620-761E-40D3-8A1B-B22F2E726CA7}"/>
    <cellStyle name="Comma 7 2 2 3 2 4 2" xfId="27822" xr:uid="{F9B6B111-0016-4A15-87F0-0C3F82A9B527}"/>
    <cellStyle name="Comma 7 2 2 3 2 5" xfId="17553" xr:uid="{0646402A-2A92-4996-AE38-D373F92A32B4}"/>
    <cellStyle name="Comma 7 2 2 3 3" xfId="3440" xr:uid="{15A1D1A5-2B74-46AA-8172-7AF9ECAD98C4}"/>
    <cellStyle name="Comma 7 2 2 3 3 2" xfId="8566" xr:uid="{89BA12A1-E5F5-4190-9323-DF1C130E1949}"/>
    <cellStyle name="Comma 7 2 2 3 3 2 2" xfId="23976" xr:uid="{A2569BF8-9632-492D-B719-CED1F1293B3D}"/>
    <cellStyle name="Comma 7 2 2 3 3 3" xfId="13709" xr:uid="{399DE267-F22F-4579-8966-FA7308521044}"/>
    <cellStyle name="Comma 7 2 2 3 3 3 2" xfId="29119" xr:uid="{8CEBF61E-AD62-4029-88E7-24315020691B}"/>
    <cellStyle name="Comma 7 2 2 3 3 4" xfId="18850" xr:uid="{A451855F-6B99-494B-A918-E70CB6321614}"/>
    <cellStyle name="Comma 7 2 2 3 4" xfId="6018" xr:uid="{4F676BE8-072A-4C7C-BE2D-AD654D7F8C4B}"/>
    <cellStyle name="Comma 7 2 2 3 4 2" xfId="21428" xr:uid="{EB8A996F-5244-48E2-A2ED-6ACFBF0B29DE}"/>
    <cellStyle name="Comma 7 2 2 3 5" xfId="11161" xr:uid="{D80BADFB-8086-4539-9B38-2F61BD049F7F}"/>
    <cellStyle name="Comma 7 2 2 3 5 2" xfId="26571" xr:uid="{6932AAE5-8EFE-4529-93B1-A1893A279F6C}"/>
    <cellStyle name="Comma 7 2 2 3 6" xfId="16302" xr:uid="{2FBF56AF-017F-4D9E-91D4-B5FD05ABC7FE}"/>
    <cellStyle name="Comma 7 2 2 4" xfId="1512" xr:uid="{7047D29F-866F-4EA7-B9FC-8266D3347BBE}"/>
    <cellStyle name="Comma 7 2 2 4 2" xfId="4080" xr:uid="{A552AA60-1E69-40E0-8C96-8F4D3829CE34}"/>
    <cellStyle name="Comma 7 2 2 4 2 2" xfId="9206" xr:uid="{DDA483F2-7239-451E-BDC5-3FB47CCEFA90}"/>
    <cellStyle name="Comma 7 2 2 4 2 2 2" xfId="24616" xr:uid="{BBD951EA-8D4D-4E9E-8267-CC8CEBE5DD56}"/>
    <cellStyle name="Comma 7 2 2 4 2 3" xfId="14349" xr:uid="{B213927A-C60C-410B-B82B-DC37CCBCDE0F}"/>
    <cellStyle name="Comma 7 2 2 4 2 3 2" xfId="29759" xr:uid="{EFDC811E-2BBA-401A-B8AD-96DF3BC51C8D}"/>
    <cellStyle name="Comma 7 2 2 4 2 4" xfId="19490" xr:uid="{8903E865-F86E-4C8A-B946-E50A142FAAAC}"/>
    <cellStyle name="Comma 7 2 2 4 3" xfId="6658" xr:uid="{B5B9619A-9516-4D9B-9047-810272C0BA07}"/>
    <cellStyle name="Comma 7 2 2 4 3 2" xfId="22068" xr:uid="{95C9777B-DBBE-4F2E-AB11-7A28CFEBF9C6}"/>
    <cellStyle name="Comma 7 2 2 4 4" xfId="11801" xr:uid="{BCC9D786-47A4-4174-9C76-F047DB222B41}"/>
    <cellStyle name="Comma 7 2 2 4 4 2" xfId="27211" xr:uid="{D5741CA3-790A-4055-820B-B27283D6BA6F}"/>
    <cellStyle name="Comma 7 2 2 4 5" xfId="16942" xr:uid="{7DE6671C-B1B5-4D0D-9769-85B443D32513}"/>
    <cellStyle name="Comma 7 2 2 5" xfId="2829" xr:uid="{ADB16C98-E32C-4022-B711-BD9EF370A8E5}"/>
    <cellStyle name="Comma 7 2 2 5 2" xfId="7955" xr:uid="{E3A458F1-B3EA-48E4-B397-FDF533E7605C}"/>
    <cellStyle name="Comma 7 2 2 5 2 2" xfId="23365" xr:uid="{4ACC07AE-6641-4134-A287-CC40A7D4E06F}"/>
    <cellStyle name="Comma 7 2 2 5 3" xfId="13098" xr:uid="{03882D43-8570-4E42-9F26-95E78EFFB21F}"/>
    <cellStyle name="Comma 7 2 2 5 3 2" xfId="28508" xr:uid="{60D43C2D-3AD8-4CC7-9863-0060F99737F2}"/>
    <cellStyle name="Comma 7 2 2 5 4" xfId="18239" xr:uid="{0798C443-B376-4C1E-AD43-ABBF820EA7D0}"/>
    <cellStyle name="Comma 7 2 2 6" xfId="5407" xr:uid="{25239480-017D-4339-A061-26F4C17CF976}"/>
    <cellStyle name="Comma 7 2 2 6 2" xfId="20817" xr:uid="{BFAE9F21-A33A-4222-A939-16CB0AAE9DD4}"/>
    <cellStyle name="Comma 7 2 2 7" xfId="10550" xr:uid="{90C3BC95-467D-4005-85D7-35FD4D6B6D5B}"/>
    <cellStyle name="Comma 7 2 2 7 2" xfId="25960" xr:uid="{1AFF6EEE-A7BD-407E-8B14-9E465E0D819B}"/>
    <cellStyle name="Comma 7 2 2 8" xfId="15691" xr:uid="{5F869D9D-B803-46BE-BBC0-1C2A9179BB64}"/>
    <cellStyle name="Comma 7 2 3" xfId="412" xr:uid="{C13FA139-5F97-40A6-B6B1-F83DE9B0400F}"/>
    <cellStyle name="Comma 7 2 3 2" xfId="1024" xr:uid="{A2811B6C-D4E0-4BF8-9B0C-36B03D7C6284}"/>
    <cellStyle name="Comma 7 2 3 2 2" xfId="2276" xr:uid="{D3D62E5B-6ACF-4504-91F1-F1E62540224F}"/>
    <cellStyle name="Comma 7 2 3 2 2 2" xfId="4844" xr:uid="{4C0EEF9B-536E-46ED-B112-443A17ED3C7C}"/>
    <cellStyle name="Comma 7 2 3 2 2 2 2" xfId="9970" xr:uid="{809253BB-422E-4725-ADC9-4F40C9D73CDE}"/>
    <cellStyle name="Comma 7 2 3 2 2 2 2 2" xfId="25380" xr:uid="{6BB4E55A-9A8F-449D-9522-9377CFA8D5F0}"/>
    <cellStyle name="Comma 7 2 3 2 2 2 3" xfId="15113" xr:uid="{5C43C465-A732-4396-92CA-D02E03AB56DC}"/>
    <cellStyle name="Comma 7 2 3 2 2 2 3 2" xfId="30523" xr:uid="{FFC3746A-A52B-40E1-8D73-7E3BAB08F1C3}"/>
    <cellStyle name="Comma 7 2 3 2 2 2 4" xfId="20254" xr:uid="{E4B55C03-C68E-472E-8AE5-7C746572EEC7}"/>
    <cellStyle name="Comma 7 2 3 2 2 3" xfId="7422" xr:uid="{C1007185-93D0-482C-9F0B-583D52988C87}"/>
    <cellStyle name="Comma 7 2 3 2 2 3 2" xfId="22832" xr:uid="{CA7945E2-11F8-402C-9B11-FFCAA2E1A6C6}"/>
    <cellStyle name="Comma 7 2 3 2 2 4" xfId="12565" xr:uid="{09B69C8F-EA13-40AF-A057-EC2A677ABEA7}"/>
    <cellStyle name="Comma 7 2 3 2 2 4 2" xfId="27975" xr:uid="{79A90741-0621-4800-98A4-8D86EDD14487}"/>
    <cellStyle name="Comma 7 2 3 2 2 5" xfId="17706" xr:uid="{1AA48C59-B7DB-44D9-A584-E6207B0C757B}"/>
    <cellStyle name="Comma 7 2 3 2 3" xfId="3593" xr:uid="{7BA8DFB0-F96F-48E0-A472-626EFA946023}"/>
    <cellStyle name="Comma 7 2 3 2 3 2" xfId="8719" xr:uid="{9EB7FFAF-102F-4B72-AE98-C2FEB4ADE249}"/>
    <cellStyle name="Comma 7 2 3 2 3 2 2" xfId="24129" xr:uid="{D7DBB819-896E-4D1B-8A67-7EE88DDFB955}"/>
    <cellStyle name="Comma 7 2 3 2 3 3" xfId="13862" xr:uid="{921F1C94-BE28-4ED5-BAFD-838B38C573FE}"/>
    <cellStyle name="Comma 7 2 3 2 3 3 2" xfId="29272" xr:uid="{488F292D-D56B-4059-A795-0AF8FF5BDA77}"/>
    <cellStyle name="Comma 7 2 3 2 3 4" xfId="19003" xr:uid="{90B2E194-C637-4AE8-BB8C-A029EA07357F}"/>
    <cellStyle name="Comma 7 2 3 2 4" xfId="6171" xr:uid="{A474026B-8971-4DE8-9CF7-94ADE8040769}"/>
    <cellStyle name="Comma 7 2 3 2 4 2" xfId="21581" xr:uid="{28E57C3E-35BC-4EC0-809A-220353BA13F0}"/>
    <cellStyle name="Comma 7 2 3 2 5" xfId="11314" xr:uid="{B234C269-3C86-4F64-91B9-6B885EFC3912}"/>
    <cellStyle name="Comma 7 2 3 2 5 2" xfId="26724" xr:uid="{ECC90753-8679-4042-A9D3-88290A5812AA}"/>
    <cellStyle name="Comma 7 2 3 2 6" xfId="16455" xr:uid="{25F5073E-2C84-4BBB-BB1D-F8C7C20457B8}"/>
    <cellStyle name="Comma 7 2 3 3" xfId="1665" xr:uid="{37E84D18-2A7F-4A53-9FD9-97E1FC3B5B16}"/>
    <cellStyle name="Comma 7 2 3 3 2" xfId="4233" xr:uid="{FF9F12F7-8111-43CF-AC2D-CD7566406257}"/>
    <cellStyle name="Comma 7 2 3 3 2 2" xfId="9359" xr:uid="{468B64D1-2F73-4EB5-B010-7C41A4E70608}"/>
    <cellStyle name="Comma 7 2 3 3 2 2 2" xfId="24769" xr:uid="{A556BB1C-245B-4E83-84AD-92F5F5521666}"/>
    <cellStyle name="Comma 7 2 3 3 2 3" xfId="14502" xr:uid="{6A991A13-E35C-41A8-B857-E460AA2570FB}"/>
    <cellStyle name="Comma 7 2 3 3 2 3 2" xfId="29912" xr:uid="{B877FD1C-BD1D-49E1-A542-F7CEA5D85BF8}"/>
    <cellStyle name="Comma 7 2 3 3 2 4" xfId="19643" xr:uid="{BC2C7111-639C-4C11-A7DD-FA377F2BDE11}"/>
    <cellStyle name="Comma 7 2 3 3 3" xfId="6811" xr:uid="{819705C0-2C0D-4D8D-9FAA-11D1C7249008}"/>
    <cellStyle name="Comma 7 2 3 3 3 2" xfId="22221" xr:uid="{74392E25-8AE5-4B76-81EF-FA883C7E994C}"/>
    <cellStyle name="Comma 7 2 3 3 4" xfId="11954" xr:uid="{6E802F4C-0469-4B71-AE62-9B05DF1995DB}"/>
    <cellStyle name="Comma 7 2 3 3 4 2" xfId="27364" xr:uid="{0BA7D962-E260-4733-9E63-765A1AECAA27}"/>
    <cellStyle name="Comma 7 2 3 3 5" xfId="17095" xr:uid="{3B97F63A-E344-4961-9AD1-D4A56BA3C8C0}"/>
    <cellStyle name="Comma 7 2 3 4" xfId="2982" xr:uid="{560E31C1-D089-4DD2-BDD8-C5EAD8B7F8BF}"/>
    <cellStyle name="Comma 7 2 3 4 2" xfId="8108" xr:uid="{8F1A2C17-868C-4B64-B58F-AA7BCAC919D5}"/>
    <cellStyle name="Comma 7 2 3 4 2 2" xfId="23518" xr:uid="{AC92E5C9-28B8-45B0-9D91-6D6EDD500481}"/>
    <cellStyle name="Comma 7 2 3 4 3" xfId="13251" xr:uid="{DB90B13D-2A1F-453E-9B0A-4E3145A63396}"/>
    <cellStyle name="Comma 7 2 3 4 3 2" xfId="28661" xr:uid="{4AC5F296-316F-4AC0-BFEC-EE56B2B0E4A3}"/>
    <cellStyle name="Comma 7 2 3 4 4" xfId="18392" xr:uid="{45EF55C2-9D46-404C-B398-3456CC43F135}"/>
    <cellStyle name="Comma 7 2 3 5" xfId="5560" xr:uid="{62CB5561-8B05-4BAF-8B0D-5FB63FE3D30F}"/>
    <cellStyle name="Comma 7 2 3 5 2" xfId="20970" xr:uid="{482D9750-0868-4942-AFC3-6C33C6CBFE9E}"/>
    <cellStyle name="Comma 7 2 3 6" xfId="10703" xr:uid="{27633ED6-08BE-4083-B113-1811F8050FFA}"/>
    <cellStyle name="Comma 7 2 3 6 2" xfId="26113" xr:uid="{CEBE8531-10E1-4B0F-9619-FBB37FF0D54E}"/>
    <cellStyle name="Comma 7 2 3 7" xfId="15844" xr:uid="{F52252CB-52E7-4E3D-9FFA-2593DA3E34E2}"/>
    <cellStyle name="Comma 7 2 4" xfId="729" xr:uid="{E7B2DF91-794D-440A-848A-F3297464FB29}"/>
    <cellStyle name="Comma 7 2 4 2" xfId="1981" xr:uid="{5FF4C3E2-266D-43FB-9EDF-65E1ABA3F744}"/>
    <cellStyle name="Comma 7 2 4 2 2" xfId="4549" xr:uid="{D1A479BD-CA67-4BA8-B342-15E356DFC1D8}"/>
    <cellStyle name="Comma 7 2 4 2 2 2" xfId="9675" xr:uid="{C6C3AF16-711C-4008-B2D5-5C8FEBF72FC2}"/>
    <cellStyle name="Comma 7 2 4 2 2 2 2" xfId="25085" xr:uid="{83F9762C-AF91-4A69-99CA-BC4CAD5639A7}"/>
    <cellStyle name="Comma 7 2 4 2 2 3" xfId="14818" xr:uid="{277F4D24-92A2-4418-9638-23117E36E35A}"/>
    <cellStyle name="Comma 7 2 4 2 2 3 2" xfId="30228" xr:uid="{BBC6C005-1471-4889-B133-E7D221806CED}"/>
    <cellStyle name="Comma 7 2 4 2 2 4" xfId="19959" xr:uid="{E7769B61-8244-41EC-BE1F-6261651B8A9C}"/>
    <cellStyle name="Comma 7 2 4 2 3" xfId="7127" xr:uid="{16A6E015-228C-4192-A21B-0B5CE1E8C6E2}"/>
    <cellStyle name="Comma 7 2 4 2 3 2" xfId="22537" xr:uid="{A44A8F79-8285-4C4F-BF74-F065EFE64AE7}"/>
    <cellStyle name="Comma 7 2 4 2 4" xfId="12270" xr:uid="{BC11E137-DBE2-479D-84D0-FF6A8D6B0A69}"/>
    <cellStyle name="Comma 7 2 4 2 4 2" xfId="27680" xr:uid="{E5F2A154-9790-4556-A7EA-C153C6DF4EBF}"/>
    <cellStyle name="Comma 7 2 4 2 5" xfId="17411" xr:uid="{4D78EDDD-798A-45E5-8B2D-137EFC0071B0}"/>
    <cellStyle name="Comma 7 2 4 3" xfId="3298" xr:uid="{BAA79A22-B23E-4930-BD45-815ED8A3F735}"/>
    <cellStyle name="Comma 7 2 4 3 2" xfId="8424" xr:uid="{CC48598C-E78F-40F7-B8A0-6DE7ED6F2F6E}"/>
    <cellStyle name="Comma 7 2 4 3 2 2" xfId="23834" xr:uid="{BD86B4EF-4D1F-475A-9DB7-608040D124A0}"/>
    <cellStyle name="Comma 7 2 4 3 3" xfId="13567" xr:uid="{425FAD50-1657-423A-B988-5C77A3CFAC25}"/>
    <cellStyle name="Comma 7 2 4 3 3 2" xfId="28977" xr:uid="{0A7EB780-F389-4AB7-8ED4-459183B09E03}"/>
    <cellStyle name="Comma 7 2 4 3 4" xfId="18708" xr:uid="{2BC8FE1F-6FBC-474B-A7E2-031810F2C8D7}"/>
    <cellStyle name="Comma 7 2 4 4" xfId="5876" xr:uid="{94FA6E3C-982E-407F-84D8-082421635AE2}"/>
    <cellStyle name="Comma 7 2 4 4 2" xfId="21286" xr:uid="{39CBDF2D-B142-42E0-B9EB-1D7F81A7CE75}"/>
    <cellStyle name="Comma 7 2 4 5" xfId="11019" xr:uid="{C636C13B-4E6E-4FD7-98FA-A52AC3A382E8}"/>
    <cellStyle name="Comma 7 2 4 5 2" xfId="26429" xr:uid="{5838B71A-091C-46B2-89E0-5BA9CA65C708}"/>
    <cellStyle name="Comma 7 2 4 6" xfId="16160" xr:uid="{D7CAADEE-9D61-46FC-A704-FF7A6590935B}"/>
    <cellStyle name="Comma 7 2 5" xfId="1370" xr:uid="{6EDE1CB7-C31D-4037-BC7D-6C3B713B3E5C}"/>
    <cellStyle name="Comma 7 2 5 2" xfId="3938" xr:uid="{82B2E787-830F-4B5C-AC1D-E70E3A886D42}"/>
    <cellStyle name="Comma 7 2 5 2 2" xfId="9064" xr:uid="{1A4F74F7-602E-4239-A1A8-4799A27CF686}"/>
    <cellStyle name="Comma 7 2 5 2 2 2" xfId="24474" xr:uid="{44493A4E-777E-4B4A-8E1B-6BEC7F364A1D}"/>
    <cellStyle name="Comma 7 2 5 2 3" xfId="14207" xr:uid="{F1E602AF-F1E1-4C43-8652-A4A04CF8E883}"/>
    <cellStyle name="Comma 7 2 5 2 3 2" xfId="29617" xr:uid="{5C67AEB5-CD00-455E-B103-5F090B69A697}"/>
    <cellStyle name="Comma 7 2 5 2 4" xfId="19348" xr:uid="{120863B3-3ACA-47CD-8B01-7A0EA4526342}"/>
    <cellStyle name="Comma 7 2 5 3" xfId="6516" xr:uid="{F788D87C-D586-4963-A1B8-0D953992E182}"/>
    <cellStyle name="Comma 7 2 5 3 2" xfId="21926" xr:uid="{6AB28561-0CA0-4657-9CF2-FF7F7F539C3D}"/>
    <cellStyle name="Comma 7 2 5 4" xfId="11659" xr:uid="{C33728BF-3E58-4C42-A064-CFF946058654}"/>
    <cellStyle name="Comma 7 2 5 4 2" xfId="27069" xr:uid="{9B9D4D3C-BEB0-4FB4-96F4-43CEC494316A}"/>
    <cellStyle name="Comma 7 2 5 5" xfId="16800" xr:uid="{DA40AD43-191A-4287-A9D2-773924EE94B3}"/>
    <cellStyle name="Comma 7 2 6" xfId="2687" xr:uid="{9B0804CD-F9FD-4106-A105-4808DFA5FF99}"/>
    <cellStyle name="Comma 7 2 6 2" xfId="7813" xr:uid="{2A0F9742-6330-4DD4-A6A2-63D0091545E5}"/>
    <cellStyle name="Comma 7 2 6 2 2" xfId="23223" xr:uid="{B9AEBBA8-153C-4C72-9833-7FB9B0EBDEC1}"/>
    <cellStyle name="Comma 7 2 6 3" xfId="12956" xr:uid="{8FF61C6A-5E72-4C3D-8780-AAA13CC464B8}"/>
    <cellStyle name="Comma 7 2 6 3 2" xfId="28366" xr:uid="{A11FD3A4-6AA1-4582-9337-296F9AEBF0A4}"/>
    <cellStyle name="Comma 7 2 6 4" xfId="18097" xr:uid="{07D62B28-7105-4C7F-9411-AF54F8AD494A}"/>
    <cellStyle name="Comma 7 2 7" xfId="5265" xr:uid="{470A516D-C009-4F75-B05B-3870EC877F3A}"/>
    <cellStyle name="Comma 7 2 7 2" xfId="20675" xr:uid="{BF0A7AD5-D09A-4CDC-8071-F0FD736DC69A}"/>
    <cellStyle name="Comma 7 2 8" xfId="10408" xr:uid="{7045AE70-B826-4327-AF09-67BA6D3E4B56}"/>
    <cellStyle name="Comma 7 2 8 2" xfId="25818" xr:uid="{0DFEC8A3-7AA0-49B1-93FB-5602CA87965A}"/>
    <cellStyle name="Comma 7 2 9" xfId="15549" xr:uid="{0CBA119E-B77B-4142-BFED-021B50F1D67E}"/>
    <cellStyle name="Comma 7 3" xfId="185" xr:uid="{E3593C53-0705-4060-B909-F7524318BAF6}"/>
    <cellStyle name="Comma 7 3 2" xfId="482" xr:uid="{D878B82F-418D-4346-B87E-610D1F57670F}"/>
    <cellStyle name="Comma 7 3 2 2" xfId="1094" xr:uid="{4C9406E0-535F-44DE-99F4-2384DB753DF8}"/>
    <cellStyle name="Comma 7 3 2 2 2" xfId="2346" xr:uid="{BFF2BCB2-268A-4F2E-B9C4-9ECA24351BBD}"/>
    <cellStyle name="Comma 7 3 2 2 2 2" xfId="4914" xr:uid="{7372B325-9F8F-4E5A-928D-9729DE83C702}"/>
    <cellStyle name="Comma 7 3 2 2 2 2 2" xfId="10040" xr:uid="{76C02697-7FED-47DE-B743-5D1BA417336C}"/>
    <cellStyle name="Comma 7 3 2 2 2 2 2 2" xfId="25450" xr:uid="{52365471-5A51-4AC3-98E0-AEA2F9C686E2}"/>
    <cellStyle name="Comma 7 3 2 2 2 2 3" xfId="15183" xr:uid="{86A6FB3C-8655-4B83-B659-C25B4014AC83}"/>
    <cellStyle name="Comma 7 3 2 2 2 2 3 2" xfId="30593" xr:uid="{83DAED79-6034-413E-A6DE-FB272B077382}"/>
    <cellStyle name="Comma 7 3 2 2 2 2 4" xfId="20324" xr:uid="{BEBCF5EB-C964-44BF-8DD1-E68E058563BA}"/>
    <cellStyle name="Comma 7 3 2 2 2 3" xfId="7492" xr:uid="{5A2CCF16-2465-45D5-AE74-A770063CDC6F}"/>
    <cellStyle name="Comma 7 3 2 2 2 3 2" xfId="22902" xr:uid="{CAD0BEF8-4F40-4CBF-9AD1-0A2399D6410A}"/>
    <cellStyle name="Comma 7 3 2 2 2 4" xfId="12635" xr:uid="{7CBB93AB-C3AB-4D38-91BD-E7A8226CC0A4}"/>
    <cellStyle name="Comma 7 3 2 2 2 4 2" xfId="28045" xr:uid="{421A81D5-9BCD-4941-BFDB-638EEA72D677}"/>
    <cellStyle name="Comma 7 3 2 2 2 5" xfId="17776" xr:uid="{7D525B37-0735-4940-A6CC-E603128D0B05}"/>
    <cellStyle name="Comma 7 3 2 2 3" xfId="3663" xr:uid="{2BB93F47-41BC-44C7-BB8E-2F5121176768}"/>
    <cellStyle name="Comma 7 3 2 2 3 2" xfId="8789" xr:uid="{D48D9BE1-D975-420F-AECD-E16B5E60B3AF}"/>
    <cellStyle name="Comma 7 3 2 2 3 2 2" xfId="24199" xr:uid="{8B9E03E6-9106-4149-A38B-1FFCB0377C39}"/>
    <cellStyle name="Comma 7 3 2 2 3 3" xfId="13932" xr:uid="{D76C44E5-282E-46DA-A464-B046E34F5DF6}"/>
    <cellStyle name="Comma 7 3 2 2 3 3 2" xfId="29342" xr:uid="{09879B49-12F7-44AB-B2FD-4E3C3B687906}"/>
    <cellStyle name="Comma 7 3 2 2 3 4" xfId="19073" xr:uid="{3348424D-AB50-4EC7-9063-85E60016D34B}"/>
    <cellStyle name="Comma 7 3 2 2 4" xfId="6241" xr:uid="{FDE6EB1C-8EAE-49B3-BF5A-9AC4454C0515}"/>
    <cellStyle name="Comma 7 3 2 2 4 2" xfId="21651" xr:uid="{DB390BBD-7D14-424F-BBEE-DB3BB989762E}"/>
    <cellStyle name="Comma 7 3 2 2 5" xfId="11384" xr:uid="{ABC1B3D4-014B-498D-9EBF-565AF155454D}"/>
    <cellStyle name="Comma 7 3 2 2 5 2" xfId="26794" xr:uid="{C89CAB29-1111-41FA-8B50-5BD88620E2F6}"/>
    <cellStyle name="Comma 7 3 2 2 6" xfId="16525" xr:uid="{B880AFDC-BB41-4E55-9B5B-CD1E26D3DABE}"/>
    <cellStyle name="Comma 7 3 2 3" xfId="1735" xr:uid="{FA08B43E-722C-4144-BB96-23967784EB8C}"/>
    <cellStyle name="Comma 7 3 2 3 2" xfId="4303" xr:uid="{C691B6BC-A59F-46D4-8691-E22EC2185FAB}"/>
    <cellStyle name="Comma 7 3 2 3 2 2" xfId="9429" xr:uid="{B75B2E4A-645F-4628-98F4-A18076CE8D29}"/>
    <cellStyle name="Comma 7 3 2 3 2 2 2" xfId="24839" xr:uid="{B0A0F31F-661F-4786-B63A-25C43832E75F}"/>
    <cellStyle name="Comma 7 3 2 3 2 3" xfId="14572" xr:uid="{14712A48-1543-46F0-84B5-EC6C5562EB30}"/>
    <cellStyle name="Comma 7 3 2 3 2 3 2" xfId="29982" xr:uid="{E7FB302D-E993-4D30-9461-C0FD3FC13F4C}"/>
    <cellStyle name="Comma 7 3 2 3 2 4" xfId="19713" xr:uid="{D69E467D-1970-410A-ABAB-0DCF978A141F}"/>
    <cellStyle name="Comma 7 3 2 3 3" xfId="6881" xr:uid="{FD523FAA-287A-4187-8F32-977A91446627}"/>
    <cellStyle name="Comma 7 3 2 3 3 2" xfId="22291" xr:uid="{6A95DB5B-8DA4-4166-AC7C-72298E964535}"/>
    <cellStyle name="Comma 7 3 2 3 4" xfId="12024" xr:uid="{FCB17A83-979E-4AF5-9106-1206BF181820}"/>
    <cellStyle name="Comma 7 3 2 3 4 2" xfId="27434" xr:uid="{28291DEB-E86B-4278-921A-8FE159E8835C}"/>
    <cellStyle name="Comma 7 3 2 3 5" xfId="17165" xr:uid="{F861A99F-BA4E-403A-8EEE-1E63E40C4D5F}"/>
    <cellStyle name="Comma 7 3 2 4" xfId="3052" xr:uid="{3408F9FA-50AF-4DAA-98AA-68C32F084E75}"/>
    <cellStyle name="Comma 7 3 2 4 2" xfId="8178" xr:uid="{6EA8685A-AC91-4029-8B4D-9EF282B1BE5E}"/>
    <cellStyle name="Comma 7 3 2 4 2 2" xfId="23588" xr:uid="{9AA2C9E7-31B4-4F32-B4B7-210A13F398F3}"/>
    <cellStyle name="Comma 7 3 2 4 3" xfId="13321" xr:uid="{A0B949FA-752D-49D1-9F96-5D71AD5CC203}"/>
    <cellStyle name="Comma 7 3 2 4 3 2" xfId="28731" xr:uid="{C71C59EE-DEE2-4572-8AE4-724C0C5D51CC}"/>
    <cellStyle name="Comma 7 3 2 4 4" xfId="18462" xr:uid="{D6191173-0418-4178-9189-B0DAE285F6A2}"/>
    <cellStyle name="Comma 7 3 2 5" xfId="5630" xr:uid="{BBCDF7E9-0C6F-462B-AE1D-1B521D42464D}"/>
    <cellStyle name="Comma 7 3 2 5 2" xfId="21040" xr:uid="{1B8573C5-F68E-42E2-B95D-0F787A3A43D0}"/>
    <cellStyle name="Comma 7 3 2 6" xfId="10773" xr:uid="{46ADF541-C3CB-4BD8-AA5E-6EBA964C0C0F}"/>
    <cellStyle name="Comma 7 3 2 6 2" xfId="26183" xr:uid="{C946E18A-57A1-4773-ABD3-9BA20FA92904}"/>
    <cellStyle name="Comma 7 3 2 7" xfId="15914" xr:uid="{AB3E8112-4C5F-4EAA-BD0C-EE04584DAD70}"/>
    <cellStyle name="Comma 7 3 3" xfId="799" xr:uid="{637018B1-F8B0-420A-9071-5C872E48BAAB}"/>
    <cellStyle name="Comma 7 3 3 2" xfId="2051" xr:uid="{4D3103E7-3AE4-47A5-B2EF-BE629CFAE6E0}"/>
    <cellStyle name="Comma 7 3 3 2 2" xfId="4619" xr:uid="{1A04016C-A332-42AD-97F1-735516E22210}"/>
    <cellStyle name="Comma 7 3 3 2 2 2" xfId="9745" xr:uid="{02377563-B7EA-4C27-9AFC-2D2C67EF43F2}"/>
    <cellStyle name="Comma 7 3 3 2 2 2 2" xfId="25155" xr:uid="{F78652D3-1037-41D0-9EA5-82346E87E2B4}"/>
    <cellStyle name="Comma 7 3 3 2 2 3" xfId="14888" xr:uid="{69DDD5F8-2474-415C-8FA1-5ACB10189559}"/>
    <cellStyle name="Comma 7 3 3 2 2 3 2" xfId="30298" xr:uid="{9A0AFA7F-D890-448D-BC6C-1816EF4BB3AC}"/>
    <cellStyle name="Comma 7 3 3 2 2 4" xfId="20029" xr:uid="{B2044A99-F9E4-48DE-9613-EC8F635F417D}"/>
    <cellStyle name="Comma 7 3 3 2 3" xfId="7197" xr:uid="{514B1117-6208-49BD-ACB1-1E4E756D4FD8}"/>
    <cellStyle name="Comma 7 3 3 2 3 2" xfId="22607" xr:uid="{CD7AED60-3BAF-4881-B71F-3381E1A56472}"/>
    <cellStyle name="Comma 7 3 3 2 4" xfId="12340" xr:uid="{D0B95A39-97B1-42A9-B4A6-E80F94ACC6F6}"/>
    <cellStyle name="Comma 7 3 3 2 4 2" xfId="27750" xr:uid="{19F00339-C899-4F82-8B30-1C8DC008A955}"/>
    <cellStyle name="Comma 7 3 3 2 5" xfId="17481" xr:uid="{201EF714-6285-4ECD-AF17-002A28BFB35C}"/>
    <cellStyle name="Comma 7 3 3 3" xfId="3368" xr:uid="{8FD1FD2A-461C-429F-9B67-86EC4861AE61}"/>
    <cellStyle name="Comma 7 3 3 3 2" xfId="8494" xr:uid="{88C577FC-8518-4EB4-8DB9-2CFF0E796D9E}"/>
    <cellStyle name="Comma 7 3 3 3 2 2" xfId="23904" xr:uid="{2E041D06-64CC-44D9-9424-FFA3ACFE2D35}"/>
    <cellStyle name="Comma 7 3 3 3 3" xfId="13637" xr:uid="{A8520D60-D526-43F7-A8E9-DB853F22CF35}"/>
    <cellStyle name="Comma 7 3 3 3 3 2" xfId="29047" xr:uid="{985896DB-EC0C-4483-873A-E2A2A40E9CB5}"/>
    <cellStyle name="Comma 7 3 3 3 4" xfId="18778" xr:uid="{20CB789C-1546-4ECD-A45D-5C65516D91A6}"/>
    <cellStyle name="Comma 7 3 3 4" xfId="5946" xr:uid="{A7AB48C5-03D9-4878-8765-503FC02752C3}"/>
    <cellStyle name="Comma 7 3 3 4 2" xfId="21356" xr:uid="{C34D1A32-8C81-45F9-ACD6-D420CFC0FE50}"/>
    <cellStyle name="Comma 7 3 3 5" xfId="11089" xr:uid="{9161DBC6-D061-4DB4-9561-2E6436D1B114}"/>
    <cellStyle name="Comma 7 3 3 5 2" xfId="26499" xr:uid="{ABFB4B6D-A310-4C35-B8AC-D46EA581AFAF}"/>
    <cellStyle name="Comma 7 3 3 6" xfId="16230" xr:uid="{36ACA02B-E445-49F2-AC5A-6664FB088BD6}"/>
    <cellStyle name="Comma 7 3 4" xfId="1440" xr:uid="{C28D0787-FB17-4007-AE38-A81BFDC4BCD3}"/>
    <cellStyle name="Comma 7 3 4 2" xfId="4008" xr:uid="{07A408D3-F1FD-483A-A74B-B20497219927}"/>
    <cellStyle name="Comma 7 3 4 2 2" xfId="9134" xr:uid="{CBA29C2E-E3C7-438C-A40B-DA0995822119}"/>
    <cellStyle name="Comma 7 3 4 2 2 2" xfId="24544" xr:uid="{11888831-3894-4FE7-9D56-C8D8A5E61BFA}"/>
    <cellStyle name="Comma 7 3 4 2 3" xfId="14277" xr:uid="{504333FF-3F30-48F8-9DD0-03A96CDD4272}"/>
    <cellStyle name="Comma 7 3 4 2 3 2" xfId="29687" xr:uid="{4E347ADD-C9CB-4783-8631-3DDC79AEA3B6}"/>
    <cellStyle name="Comma 7 3 4 2 4" xfId="19418" xr:uid="{0F042794-908B-4388-B159-8F0B414B8110}"/>
    <cellStyle name="Comma 7 3 4 3" xfId="6586" xr:uid="{4A242EA2-6569-44E0-BFBD-20C2E9888F67}"/>
    <cellStyle name="Comma 7 3 4 3 2" xfId="21996" xr:uid="{AC06E6DF-4794-4C25-BD2D-6C6939CF81E8}"/>
    <cellStyle name="Comma 7 3 4 4" xfId="11729" xr:uid="{2F5EDC54-9F2F-4329-A2F1-FF4FCD84C696}"/>
    <cellStyle name="Comma 7 3 4 4 2" xfId="27139" xr:uid="{6E3605FA-2C14-4BED-B3B7-609624CC4CF2}"/>
    <cellStyle name="Comma 7 3 4 5" xfId="16870" xr:uid="{5DB174B6-89EC-47BB-A589-A27C80696738}"/>
    <cellStyle name="Comma 7 3 5" xfId="2757" xr:uid="{91DAA9BB-122E-4C09-B8A2-C70109DA7B34}"/>
    <cellStyle name="Comma 7 3 5 2" xfId="7883" xr:uid="{6281F01B-6C04-4792-9AF3-BBE94F1B0979}"/>
    <cellStyle name="Comma 7 3 5 2 2" xfId="23293" xr:uid="{E16107FB-7D2C-4956-AC75-9A13134CB8BE}"/>
    <cellStyle name="Comma 7 3 5 3" xfId="13026" xr:uid="{B56018F7-8D48-4329-B833-1486651CD0FE}"/>
    <cellStyle name="Comma 7 3 5 3 2" xfId="28436" xr:uid="{282727F1-2188-4413-92D8-00BEB6C9A517}"/>
    <cellStyle name="Comma 7 3 5 4" xfId="18167" xr:uid="{109407AC-ECB4-47DF-8A71-C3F3C85A83B0}"/>
    <cellStyle name="Comma 7 3 6" xfId="5335" xr:uid="{402C5803-84D9-419A-ADAA-3049C57E34F0}"/>
    <cellStyle name="Comma 7 3 6 2" xfId="20745" xr:uid="{9EED6957-8EE3-4DC4-BA90-DB2262E684A3}"/>
    <cellStyle name="Comma 7 3 7" xfId="10478" xr:uid="{0665EBAE-C5A4-41F7-BF5C-0995635CDD6D}"/>
    <cellStyle name="Comma 7 3 7 2" xfId="25888" xr:uid="{E4EA2F91-2112-4311-88AF-83FA7A3DD85F}"/>
    <cellStyle name="Comma 7 3 8" xfId="15619" xr:uid="{0C3A9976-5FE7-4AEE-B992-CD20E1A5E570}"/>
    <cellStyle name="Comma 7 4" xfId="340" xr:uid="{B4DB5C19-B4C4-451C-9B18-A84ABB0035DE}"/>
    <cellStyle name="Comma 7 4 2" xfId="952" xr:uid="{694B5162-F8EE-4484-8BBE-FD112DC985DD}"/>
    <cellStyle name="Comma 7 4 2 2" xfId="2204" xr:uid="{1F781B2D-896E-41CC-BBF7-FE867BEF0149}"/>
    <cellStyle name="Comma 7 4 2 2 2" xfId="4772" xr:uid="{6B116A7F-B8A4-488A-ACAE-744178F49A3A}"/>
    <cellStyle name="Comma 7 4 2 2 2 2" xfId="9898" xr:uid="{6708C570-0817-48D3-8194-84F1FE4CEA48}"/>
    <cellStyle name="Comma 7 4 2 2 2 2 2" xfId="25308" xr:uid="{A555E518-A458-45BC-9530-E06B73C18FCC}"/>
    <cellStyle name="Comma 7 4 2 2 2 3" xfId="15041" xr:uid="{361CEC90-6AD4-4632-BE07-318ECFC3CE05}"/>
    <cellStyle name="Comma 7 4 2 2 2 3 2" xfId="30451" xr:uid="{FD548A64-9587-4D36-A777-5D61516BD0D9}"/>
    <cellStyle name="Comma 7 4 2 2 2 4" xfId="20182" xr:uid="{ACDD7FB2-D9AE-401F-AD47-DF6C6F03C235}"/>
    <cellStyle name="Comma 7 4 2 2 3" xfId="7350" xr:uid="{A45994A0-F07B-4A48-8078-32EE076DA8AD}"/>
    <cellStyle name="Comma 7 4 2 2 3 2" xfId="22760" xr:uid="{B4216587-73A2-4A12-B351-AF21D26285A7}"/>
    <cellStyle name="Comma 7 4 2 2 4" xfId="12493" xr:uid="{87FBF0EB-C67C-49FA-89E0-C306A7CEA285}"/>
    <cellStyle name="Comma 7 4 2 2 4 2" xfId="27903" xr:uid="{A9B01CCE-57BC-4899-9059-CD637679EF16}"/>
    <cellStyle name="Comma 7 4 2 2 5" xfId="17634" xr:uid="{47920D1E-DA23-433A-BA3C-3B47FDDF645F}"/>
    <cellStyle name="Comma 7 4 2 3" xfId="3521" xr:uid="{7526DB91-9F23-46EF-BEE4-49E137270756}"/>
    <cellStyle name="Comma 7 4 2 3 2" xfId="8647" xr:uid="{2E8B8DD7-D0DB-4819-A942-4298CBA47B6C}"/>
    <cellStyle name="Comma 7 4 2 3 2 2" xfId="24057" xr:uid="{18A253A1-C9DC-4110-B92A-2F81CCD32E2D}"/>
    <cellStyle name="Comma 7 4 2 3 3" xfId="13790" xr:uid="{B176BDAC-7A63-4BDF-BBEE-9E46BA90140F}"/>
    <cellStyle name="Comma 7 4 2 3 3 2" xfId="29200" xr:uid="{B70C9AE5-44CE-4914-93D1-A72E07167610}"/>
    <cellStyle name="Comma 7 4 2 3 4" xfId="18931" xr:uid="{E0FC44A1-5C4E-4586-8D24-D0A9F33564C2}"/>
    <cellStyle name="Comma 7 4 2 4" xfId="6099" xr:uid="{F36FC611-C4BD-444A-BCD8-C7F34E4DB907}"/>
    <cellStyle name="Comma 7 4 2 4 2" xfId="21509" xr:uid="{8DCFC217-51CB-4074-A96F-9EF7C89F80D5}"/>
    <cellStyle name="Comma 7 4 2 5" xfId="11242" xr:uid="{C2922D81-5AE8-42BC-87A0-BEA976D788EE}"/>
    <cellStyle name="Comma 7 4 2 5 2" xfId="26652" xr:uid="{57CC02D7-08A5-4C10-8B9A-1B6C8F0FDDB5}"/>
    <cellStyle name="Comma 7 4 2 6" xfId="16383" xr:uid="{48E20974-35BE-40DA-A382-5F42926C8F68}"/>
    <cellStyle name="Comma 7 4 3" xfId="1593" xr:uid="{7921478C-993A-41D4-9B49-D16B2BF5F533}"/>
    <cellStyle name="Comma 7 4 3 2" xfId="4161" xr:uid="{BD923136-3DE0-4364-830E-295D02B0CC4D}"/>
    <cellStyle name="Comma 7 4 3 2 2" xfId="9287" xr:uid="{4067B02B-B75D-4F02-88CC-4E015C857A5C}"/>
    <cellStyle name="Comma 7 4 3 2 2 2" xfId="24697" xr:uid="{EE18E069-AD80-4D25-B87B-BA2883D1700E}"/>
    <cellStyle name="Comma 7 4 3 2 3" xfId="14430" xr:uid="{F18D6A9B-CEC2-4E27-B65A-195BE2AD28A0}"/>
    <cellStyle name="Comma 7 4 3 2 3 2" xfId="29840" xr:uid="{AEB3E75D-C442-4046-9D5C-A7F80F86CE30}"/>
    <cellStyle name="Comma 7 4 3 2 4" xfId="19571" xr:uid="{4E621577-F088-4D21-AF58-01B1A2F2A73F}"/>
    <cellStyle name="Comma 7 4 3 3" xfId="6739" xr:uid="{9753B973-AC30-48B8-893A-F155A7381B7E}"/>
    <cellStyle name="Comma 7 4 3 3 2" xfId="22149" xr:uid="{5A42ECA8-4E15-48A4-9CB8-7952D1D1A8A3}"/>
    <cellStyle name="Comma 7 4 3 4" xfId="11882" xr:uid="{F48F4CDD-7896-4C18-9F48-42580A227207}"/>
    <cellStyle name="Comma 7 4 3 4 2" xfId="27292" xr:uid="{A33D2923-7ECD-4C96-AC03-D7CD094B99DF}"/>
    <cellStyle name="Comma 7 4 3 5" xfId="17023" xr:uid="{665E439C-0818-4A9A-9331-85C8F8435310}"/>
    <cellStyle name="Comma 7 4 4" xfId="2910" xr:uid="{AFE18C93-B7E8-4C62-945B-42C77F92E19D}"/>
    <cellStyle name="Comma 7 4 4 2" xfId="8036" xr:uid="{437F05B9-F70B-41B3-93C7-3237DA11BCB4}"/>
    <cellStyle name="Comma 7 4 4 2 2" xfId="23446" xr:uid="{727F2745-241B-4BC9-9A58-81C2FEB9372E}"/>
    <cellStyle name="Comma 7 4 4 3" xfId="13179" xr:uid="{A5B32A80-A1E2-4DF9-A36E-0780369604DA}"/>
    <cellStyle name="Comma 7 4 4 3 2" xfId="28589" xr:uid="{6DFC7F70-96C9-4A3D-84F6-211033E866F9}"/>
    <cellStyle name="Comma 7 4 4 4" xfId="18320" xr:uid="{89FB2FFF-BBA0-41FE-9AF2-2474260EBE90}"/>
    <cellStyle name="Comma 7 4 5" xfId="5488" xr:uid="{ABBB134D-DFB8-4626-B80F-78BBBFCCDB51}"/>
    <cellStyle name="Comma 7 4 5 2" xfId="20898" xr:uid="{8F1A3D25-A899-4318-A7BE-2D00C58E59C1}"/>
    <cellStyle name="Comma 7 4 6" xfId="10631" xr:uid="{C2A00D34-A10D-41AB-9DA9-B7F363C1C5E6}"/>
    <cellStyle name="Comma 7 4 6 2" xfId="26041" xr:uid="{36C9BC32-FFBB-4C92-BC34-C8334550FEA6}"/>
    <cellStyle name="Comma 7 4 7" xfId="15772" xr:uid="{CB1A4DFE-57FC-4ABA-8417-D292BD8D3B44}"/>
    <cellStyle name="Comma 7 5" xfId="657" xr:uid="{C1FDA9AD-58C6-416A-91E4-6803969B2EDC}"/>
    <cellStyle name="Comma 7 5 2" xfId="1909" xr:uid="{AD8CBE5D-2664-460F-B6DA-066E016581CA}"/>
    <cellStyle name="Comma 7 5 2 2" xfId="4477" xr:uid="{B3D210E7-99A8-48BA-96D1-725E761380B0}"/>
    <cellStyle name="Comma 7 5 2 2 2" xfId="9603" xr:uid="{461168E2-D0AE-4E65-AAC5-7F8A8C12B27E}"/>
    <cellStyle name="Comma 7 5 2 2 2 2" xfId="25013" xr:uid="{E25FAD51-1E3F-4AEE-B914-AA598A420E52}"/>
    <cellStyle name="Comma 7 5 2 2 3" xfId="14746" xr:uid="{89C1E445-7780-46C8-9B0D-101A7A32DB03}"/>
    <cellStyle name="Comma 7 5 2 2 3 2" xfId="30156" xr:uid="{F793565B-2F9B-4BE7-9C8A-82407B816A32}"/>
    <cellStyle name="Comma 7 5 2 2 4" xfId="19887" xr:uid="{1E1D886F-08CA-4C28-9960-B8ADD920EE01}"/>
    <cellStyle name="Comma 7 5 2 3" xfId="7055" xr:uid="{80DEFB1D-55BA-4A58-8683-A85C746726E1}"/>
    <cellStyle name="Comma 7 5 2 3 2" xfId="22465" xr:uid="{6419A18D-9D76-4961-BAB4-827DBA18A5F2}"/>
    <cellStyle name="Comma 7 5 2 4" xfId="12198" xr:uid="{D25BB2AC-70E7-4735-B425-C6D9D164DEA2}"/>
    <cellStyle name="Comma 7 5 2 4 2" xfId="27608" xr:uid="{0817C675-B376-4A62-88BF-F184CDE753EF}"/>
    <cellStyle name="Comma 7 5 2 5" xfId="17339" xr:uid="{4C97505A-6088-421E-B42D-E32C963C0973}"/>
    <cellStyle name="Comma 7 5 3" xfId="3226" xr:uid="{C0111FB0-88FA-4A84-9835-E06B505DDE31}"/>
    <cellStyle name="Comma 7 5 3 2" xfId="8352" xr:uid="{DF482EED-B1A7-4072-9BD0-1F1B8609A153}"/>
    <cellStyle name="Comma 7 5 3 2 2" xfId="23762" xr:uid="{8656B73E-9474-4E51-92B2-A82178E09666}"/>
    <cellStyle name="Comma 7 5 3 3" xfId="13495" xr:uid="{597C8EEE-DBEE-4005-8E34-CE1D6F1FDBF7}"/>
    <cellStyle name="Comma 7 5 3 3 2" xfId="28905" xr:uid="{C17E575E-34CA-47B4-B92C-2773629E61B4}"/>
    <cellStyle name="Comma 7 5 3 4" xfId="18636" xr:uid="{BA677231-1FB6-4987-B484-30F14FAC74E6}"/>
    <cellStyle name="Comma 7 5 4" xfId="5804" xr:uid="{CC368E90-8DC4-42BE-9088-686FA14E930F}"/>
    <cellStyle name="Comma 7 5 4 2" xfId="21214" xr:uid="{9FE7CB18-A817-421B-8512-9BE43C61BB6A}"/>
    <cellStyle name="Comma 7 5 5" xfId="10947" xr:uid="{6A64F041-FD0C-4DAA-9B37-386F4401FABD}"/>
    <cellStyle name="Comma 7 5 5 2" xfId="26357" xr:uid="{85A499CF-B6A2-4EED-9196-1F9C0ED20CCA}"/>
    <cellStyle name="Comma 7 5 6" xfId="16088" xr:uid="{B628666C-2DC4-40E1-A92B-652213A939D9}"/>
    <cellStyle name="Comma 7 6" xfId="1298" xr:uid="{B7330241-6079-424F-97FF-CBD0C07B8CA7}"/>
    <cellStyle name="Comma 7 6 2" xfId="3866" xr:uid="{B0A58388-73B4-4CB6-A405-1081FE2DCF30}"/>
    <cellStyle name="Comma 7 6 2 2" xfId="8992" xr:uid="{6ED26B1C-AB58-46BF-948D-00F332409DF7}"/>
    <cellStyle name="Comma 7 6 2 2 2" xfId="24402" xr:uid="{3D3F01CB-CB84-4D24-86C8-0B40F39932CD}"/>
    <cellStyle name="Comma 7 6 2 3" xfId="14135" xr:uid="{582CC514-64D0-4AB9-AD5E-5157C04CC648}"/>
    <cellStyle name="Comma 7 6 2 3 2" xfId="29545" xr:uid="{317F4EF5-643E-4625-8F96-3563CF401AB6}"/>
    <cellStyle name="Comma 7 6 2 4" xfId="19276" xr:uid="{1446B28F-598A-4404-A166-A5C9D9EE6D2E}"/>
    <cellStyle name="Comma 7 6 3" xfId="6444" xr:uid="{40641C70-3FFC-470E-AA15-B152DFCA6C31}"/>
    <cellStyle name="Comma 7 6 3 2" xfId="21854" xr:uid="{4594BC66-82F9-4436-9A60-1F782724EAAE}"/>
    <cellStyle name="Comma 7 6 4" xfId="11587" xr:uid="{274A80B5-754D-45AB-9F52-68D3DF175C19}"/>
    <cellStyle name="Comma 7 6 4 2" xfId="26997" xr:uid="{2E3DE3F1-BAE1-4E3D-B8FE-AACE4222097D}"/>
    <cellStyle name="Comma 7 6 5" xfId="16728" xr:uid="{9208A748-6314-43D0-9B8D-59108B884919}"/>
    <cellStyle name="Comma 7 7" xfId="2561" xr:uid="{C80F8648-8A16-42C3-A66D-98C5CBB682DC}"/>
    <cellStyle name="Comma 7 7 2" xfId="5128" xr:uid="{63FC250D-62F1-4ECB-8AAC-494319A8CA95}"/>
    <cellStyle name="Comma 7 7 2 2" xfId="10254" xr:uid="{5EEF4C54-C2FB-4378-B1ED-D40F0F8CF646}"/>
    <cellStyle name="Comma 7 7 2 2 2" xfId="25664" xr:uid="{CE8F881E-4017-41F8-B1A4-50F2B9090F83}"/>
    <cellStyle name="Comma 7 7 2 3" xfId="15397" xr:uid="{94DBB2C8-CE6C-4D08-81AD-B9F20EE0BD96}"/>
    <cellStyle name="Comma 7 7 2 3 2" xfId="30807" xr:uid="{03855D72-AAA2-4DF2-ACFC-6FAE1CA1B046}"/>
    <cellStyle name="Comma 7 7 2 4" xfId="20538" xr:uid="{31D802A4-C9E6-477F-8038-E26FFBD7DE4F}"/>
    <cellStyle name="Comma 7 7 3" xfId="7706" xr:uid="{52912F70-8D05-49A3-A28B-206BC26C8822}"/>
    <cellStyle name="Comma 7 7 3 2" xfId="23116" xr:uid="{18C66AF5-9416-416F-8CFA-C2DEBCACA44E}"/>
    <cellStyle name="Comma 7 7 4" xfId="12849" xr:uid="{F18092C1-1F2F-4D40-8595-620AB1BF4629}"/>
    <cellStyle name="Comma 7 7 4 2" xfId="28259" xr:uid="{93701539-78BD-48F1-82EB-49441B6DC265}"/>
    <cellStyle name="Comma 7 7 5" xfId="17990" xr:uid="{8E5944EF-3FFF-414F-8943-7FC2E2A56DB4}"/>
    <cellStyle name="Comma 7 8" xfId="2616" xr:uid="{175EA356-8F95-4F87-82EB-4873C14E0F2B}"/>
    <cellStyle name="Comma 7 8 2" xfId="7742" xr:uid="{47C2CE28-8E66-40D1-BEF6-CFD739A12033}"/>
    <cellStyle name="Comma 7 8 2 2" xfId="23152" xr:uid="{85F2FAD5-970F-4275-AD4B-30B644802FA1}"/>
    <cellStyle name="Comma 7 8 3" xfId="12885" xr:uid="{BE874389-0FC3-4D1F-B686-A068640C11E9}"/>
    <cellStyle name="Comma 7 8 3 2" xfId="28295" xr:uid="{49536038-77E2-43A4-AE30-D8D433EE1CA7}"/>
    <cellStyle name="Comma 7 8 4" xfId="18026" xr:uid="{73348673-D3EE-485E-B30F-4B71170E1662}"/>
    <cellStyle name="Comma 7 9" xfId="5194" xr:uid="{FDB5B737-A024-4D13-9A04-55C44BFCF2C7}"/>
    <cellStyle name="Comma 7 9 2" xfId="20604" xr:uid="{5873C63B-934A-445E-A2ED-54B01779424F}"/>
    <cellStyle name="Comma 70" xfId="627" xr:uid="{00275688-4414-4F4B-8BA6-EEA516443B59}"/>
    <cellStyle name="Comma 70 2" xfId="1238" xr:uid="{B52CA5D6-6F53-4E97-9DF5-F58ADC57C65A}"/>
    <cellStyle name="Comma 70 2 2" xfId="2490" xr:uid="{B36D239A-C62A-4B8A-90E9-8E6652388BB1}"/>
    <cellStyle name="Comma 70 2 2 2" xfId="5058" xr:uid="{A6C158E7-E885-4F5E-926D-D399AE1A1945}"/>
    <cellStyle name="Comma 70 2 2 2 2" xfId="10184" xr:uid="{E6F6417B-BEFB-48E2-8688-50899A872021}"/>
    <cellStyle name="Comma 70 2 2 2 2 2" xfId="25594" xr:uid="{BA535B4F-3DD7-4B79-AB67-79199C643812}"/>
    <cellStyle name="Comma 70 2 2 2 3" xfId="15327" xr:uid="{B16240B9-01E9-4B5B-84CA-ED561C12DD7E}"/>
    <cellStyle name="Comma 70 2 2 2 3 2" xfId="30737" xr:uid="{63BFC039-7BED-42CE-B794-2419956CBE2D}"/>
    <cellStyle name="Comma 70 2 2 2 4" xfId="20468" xr:uid="{B98B413B-6A4F-4F3E-A693-913DB7C5A454}"/>
    <cellStyle name="Comma 70 2 2 3" xfId="7636" xr:uid="{CA3B3DBF-510B-490B-B233-AD257E8EA7D7}"/>
    <cellStyle name="Comma 70 2 2 3 2" xfId="23046" xr:uid="{44EAC035-E8AB-4DDE-959D-732C6C682166}"/>
    <cellStyle name="Comma 70 2 2 4" xfId="12779" xr:uid="{1F7F7B64-0C8D-42D5-95DC-A91A97C7B107}"/>
    <cellStyle name="Comma 70 2 2 4 2" xfId="28189" xr:uid="{E2CB66F2-0DC5-4E3E-870B-5ABCA798D869}"/>
    <cellStyle name="Comma 70 2 2 5" xfId="17920" xr:uid="{EF70E681-B03D-4F37-B519-C3EB16DAE08E}"/>
    <cellStyle name="Comma 70 2 3" xfId="3807" xr:uid="{05570CEE-C990-41A4-810C-13FE2F12D27D}"/>
    <cellStyle name="Comma 70 2 3 2" xfId="8933" xr:uid="{AE961BDB-79DD-41FF-B611-63CAD45F9E97}"/>
    <cellStyle name="Comma 70 2 3 2 2" xfId="24343" xr:uid="{B04860C3-0E58-43AF-B3C1-17D02693E0F3}"/>
    <cellStyle name="Comma 70 2 3 3" xfId="14076" xr:uid="{A0062DA2-8508-4B83-A589-AC6CEC15BA6A}"/>
    <cellStyle name="Comma 70 2 3 3 2" xfId="29486" xr:uid="{46F9E908-DB87-4C70-BEAF-AC1F08412AD6}"/>
    <cellStyle name="Comma 70 2 3 4" xfId="19217" xr:uid="{03F85895-C67A-4A20-A703-95FC1A9BC368}"/>
    <cellStyle name="Comma 70 2 4" xfId="6385" xr:uid="{5A9D8E69-5D3C-460A-99B7-30FC325225B4}"/>
    <cellStyle name="Comma 70 2 4 2" xfId="21795" xr:uid="{8B0F8373-BE4E-420C-AD9F-8103B3A43166}"/>
    <cellStyle name="Comma 70 2 5" xfId="11528" xr:uid="{F4472E52-F0EA-43C8-A6EF-E7C9BDD76209}"/>
    <cellStyle name="Comma 70 2 5 2" xfId="26938" xr:uid="{DCCD2EB9-CF8F-44C6-BA34-741D1B74C3C6}"/>
    <cellStyle name="Comma 70 2 6" xfId="16669" xr:uid="{4A01CDB5-0B35-4188-A632-CCA3DD1C1C1C}"/>
    <cellStyle name="Comma 70 3" xfId="1879" xr:uid="{EA7EF143-9C36-4585-9A0B-571439B2288C}"/>
    <cellStyle name="Comma 70 3 2" xfId="4447" xr:uid="{A2389279-4BAF-41C0-8B65-F5059FC5069C}"/>
    <cellStyle name="Comma 70 3 2 2" xfId="9573" xr:uid="{CD35978D-680C-4A0F-8005-96F28D17132D}"/>
    <cellStyle name="Comma 70 3 2 2 2" xfId="24983" xr:uid="{3FCFBAA2-D54D-44E2-91EF-12C753C31F69}"/>
    <cellStyle name="Comma 70 3 2 3" xfId="14716" xr:uid="{1D8E43FB-9C52-4434-B23F-4F784BB5C36C}"/>
    <cellStyle name="Comma 70 3 2 3 2" xfId="30126" xr:uid="{E6EB221D-B2A9-4CBB-9275-57D22C021A9C}"/>
    <cellStyle name="Comma 70 3 2 4" xfId="19857" xr:uid="{4B551E4E-DD14-4E8E-97E4-D9CE79D1F0DE}"/>
    <cellStyle name="Comma 70 3 3" xfId="7025" xr:uid="{B6DDFED3-48EA-4D4E-9171-F721958959A4}"/>
    <cellStyle name="Comma 70 3 3 2" xfId="22435" xr:uid="{2D1B4D19-EB2A-426E-8704-E640AAF53369}"/>
    <cellStyle name="Comma 70 3 4" xfId="12168" xr:uid="{F18B8134-3E84-4C5B-9AC9-E88D0D68D485}"/>
    <cellStyle name="Comma 70 3 4 2" xfId="27578" xr:uid="{89A00A0E-5AEA-4122-9E81-412488E87703}"/>
    <cellStyle name="Comma 70 3 5" xfId="17309" xr:uid="{9B254940-CA1F-4253-89AC-524CF2B2A0CC}"/>
    <cellStyle name="Comma 70 4" xfId="3196" xr:uid="{AAD5550C-6A4F-4321-98B9-770D6EC17E17}"/>
    <cellStyle name="Comma 70 4 2" xfId="8322" xr:uid="{0CB12E46-3079-42AB-A3BA-62DE3A437DEE}"/>
    <cellStyle name="Comma 70 4 2 2" xfId="23732" xr:uid="{08454174-E811-486E-9A43-F693FB63BAF5}"/>
    <cellStyle name="Comma 70 4 3" xfId="13465" xr:uid="{BFC7999E-A18A-4957-88F5-0492730613E8}"/>
    <cellStyle name="Comma 70 4 3 2" xfId="28875" xr:uid="{B22893F3-81BE-4F33-B680-9E0A073D994B}"/>
    <cellStyle name="Comma 70 4 4" xfId="18606" xr:uid="{D9EDCE71-1755-498F-AAE0-BDE8C5644D5D}"/>
    <cellStyle name="Comma 70 5" xfId="5774" xr:uid="{C060D83C-B5E8-4067-AE6B-D3830F354C46}"/>
    <cellStyle name="Comma 70 5 2" xfId="21184" xr:uid="{FFC3053A-DFEA-4403-A7E3-360654E618F2}"/>
    <cellStyle name="Comma 70 6" xfId="10917" xr:uid="{41C71EE6-2EB3-4613-A0E7-21699A581FE7}"/>
    <cellStyle name="Comma 70 6 2" xfId="26327" xr:uid="{999EC9D2-0F4E-424C-A1A0-90C85D117CF2}"/>
    <cellStyle name="Comma 70 7" xfId="16058" xr:uid="{0CE35740-D4BF-4FE3-9425-594D04BCE99C}"/>
    <cellStyle name="Comma 71" xfId="628" xr:uid="{794FDD1D-716D-44C3-AE20-11A48696C511}"/>
    <cellStyle name="Comma 71 2" xfId="1239" xr:uid="{C0A4A33A-82B0-4443-BCE5-2BB540E738F9}"/>
    <cellStyle name="Comma 71 2 2" xfId="2491" xr:uid="{CACD5218-D323-43FD-ADDA-97AF0B9E8D1C}"/>
    <cellStyle name="Comma 71 2 2 2" xfId="5059" xr:uid="{445A9E8F-D346-4EE5-94FA-263E853D6967}"/>
    <cellStyle name="Comma 71 2 2 2 2" xfId="10185" xr:uid="{FC5D14F8-CBAA-4EA9-BC66-ABF43F046162}"/>
    <cellStyle name="Comma 71 2 2 2 2 2" xfId="25595" xr:uid="{6F9D6F22-40A1-4D71-B1F3-440C70EC8ECD}"/>
    <cellStyle name="Comma 71 2 2 2 3" xfId="15328" xr:uid="{6EA74220-228D-4B75-AECF-D9C4447238D2}"/>
    <cellStyle name="Comma 71 2 2 2 3 2" xfId="30738" xr:uid="{06202990-C93C-48AC-9C93-5302D43ED0D5}"/>
    <cellStyle name="Comma 71 2 2 2 4" xfId="20469" xr:uid="{9DAEB2E0-0B73-4B53-B5FE-687C84B57B3C}"/>
    <cellStyle name="Comma 71 2 2 3" xfId="7637" xr:uid="{3B3B0023-23B6-46FD-A1C8-6709FC90FF3F}"/>
    <cellStyle name="Comma 71 2 2 3 2" xfId="23047" xr:uid="{13D3E3B5-3CE1-48B8-BB26-F4DDF0DC3D56}"/>
    <cellStyle name="Comma 71 2 2 4" xfId="12780" xr:uid="{13CE2351-F91A-4B5C-9687-E5F030285AAF}"/>
    <cellStyle name="Comma 71 2 2 4 2" xfId="28190" xr:uid="{B0FAA681-34D7-448C-BD2E-13E120D8D5AF}"/>
    <cellStyle name="Comma 71 2 2 5" xfId="17921" xr:uid="{BFC37D8B-3B7B-46E8-A3A1-EC8B383F2DCE}"/>
    <cellStyle name="Comma 71 2 3" xfId="3808" xr:uid="{A8255991-C951-4B95-8552-065C53814B02}"/>
    <cellStyle name="Comma 71 2 3 2" xfId="8934" xr:uid="{ACB582C3-676F-4ACE-B372-9197EC63BEC3}"/>
    <cellStyle name="Comma 71 2 3 2 2" xfId="24344" xr:uid="{E7E0B21D-B613-4600-A464-3C3D2FB87D5D}"/>
    <cellStyle name="Comma 71 2 3 3" xfId="14077" xr:uid="{83E76A51-B1C4-4594-8041-CD86E51C3C29}"/>
    <cellStyle name="Comma 71 2 3 3 2" xfId="29487" xr:uid="{31B74130-F0FD-46CD-B679-D7966DC8DF82}"/>
    <cellStyle name="Comma 71 2 3 4" xfId="19218" xr:uid="{AB3E76D4-E60E-43E4-9281-48F6A595CEE1}"/>
    <cellStyle name="Comma 71 2 4" xfId="6386" xr:uid="{25CE4BC8-40A5-475D-8EE7-8F6600F73B25}"/>
    <cellStyle name="Comma 71 2 4 2" xfId="21796" xr:uid="{21F01EF2-F91A-47FA-A918-BB94638B69F8}"/>
    <cellStyle name="Comma 71 2 5" xfId="11529" xr:uid="{5BD6DE14-57AF-4E38-8D56-53DCCFD8E7FC}"/>
    <cellStyle name="Comma 71 2 5 2" xfId="26939" xr:uid="{04420E41-51CA-430F-8F18-DF6DBAF0566B}"/>
    <cellStyle name="Comma 71 2 6" xfId="16670" xr:uid="{F81A833B-0BED-4B31-93BA-2FD23DD3A5B8}"/>
    <cellStyle name="Comma 71 3" xfId="1880" xr:uid="{1BFB64A6-9760-4383-9123-A2B50FB91DAD}"/>
    <cellStyle name="Comma 71 3 2" xfId="4448" xr:uid="{0AB28B4E-F91B-47CE-A298-66192CF2309D}"/>
    <cellStyle name="Comma 71 3 2 2" xfId="9574" xr:uid="{6FF639F1-7D0B-446E-9494-0E0577444099}"/>
    <cellStyle name="Comma 71 3 2 2 2" xfId="24984" xr:uid="{C7536E9C-5BBB-4A57-8B5B-A53C91879E8C}"/>
    <cellStyle name="Comma 71 3 2 3" xfId="14717" xr:uid="{F9F5D11E-3ABB-47C7-8025-C785C6ED0C82}"/>
    <cellStyle name="Comma 71 3 2 3 2" xfId="30127" xr:uid="{7A476D68-718D-42C0-AA19-EF54D245AFAC}"/>
    <cellStyle name="Comma 71 3 2 4" xfId="19858" xr:uid="{54AE09B2-E68D-45B1-8659-0FA206026D14}"/>
    <cellStyle name="Comma 71 3 3" xfId="7026" xr:uid="{15970B3F-0981-4E71-8EC6-A734DBA81243}"/>
    <cellStyle name="Comma 71 3 3 2" xfId="22436" xr:uid="{317CBC02-FEC3-4FAC-9824-61FAAE4820ED}"/>
    <cellStyle name="Comma 71 3 4" xfId="12169" xr:uid="{8159FAC0-DDC9-4DA5-A7A3-8AAA18D34535}"/>
    <cellStyle name="Comma 71 3 4 2" xfId="27579" xr:uid="{1E178EDF-26E9-49FB-A234-1735E1C15B1C}"/>
    <cellStyle name="Comma 71 3 5" xfId="17310" xr:uid="{554CC518-C449-45BE-AEBB-A08FD967CF94}"/>
    <cellStyle name="Comma 71 4" xfId="3197" xr:uid="{17961003-5F1C-4BDA-88FD-75E45B14F78A}"/>
    <cellStyle name="Comma 71 4 2" xfId="8323" xr:uid="{D7778040-4501-473C-9234-F413EEA7F2AE}"/>
    <cellStyle name="Comma 71 4 2 2" xfId="23733" xr:uid="{ACA52561-AEB5-4B20-9502-E5D839289E3D}"/>
    <cellStyle name="Comma 71 4 3" xfId="13466" xr:uid="{09787192-1882-4DF2-90CF-285BFD5C16E9}"/>
    <cellStyle name="Comma 71 4 3 2" xfId="28876" xr:uid="{3AEB7F09-1132-4E52-AEBE-941950B1849C}"/>
    <cellStyle name="Comma 71 4 4" xfId="18607" xr:uid="{BC7719C4-CB9B-420D-A886-EA9EF8CBAB68}"/>
    <cellStyle name="Comma 71 5" xfId="5775" xr:uid="{4BD6F642-6E33-4F12-9A38-1C46EAA3DCD5}"/>
    <cellStyle name="Comma 71 5 2" xfId="21185" xr:uid="{B933B3F0-AFCC-4C3F-9A0E-7CD698432D0A}"/>
    <cellStyle name="Comma 71 6" xfId="10918" xr:uid="{795FA185-EFEC-4D07-A81A-0A9040556206}"/>
    <cellStyle name="Comma 71 6 2" xfId="26328" xr:uid="{56215A75-C7F2-493C-9296-02B1076A7BF8}"/>
    <cellStyle name="Comma 71 7" xfId="16059" xr:uid="{18DD3A0B-31E9-4D0C-A668-A7253FFE33B7}"/>
    <cellStyle name="Comma 72" xfId="635" xr:uid="{CD5478DC-3BD4-4E49-B5AD-AD09A0AD6DA5}"/>
    <cellStyle name="Comma 72 2" xfId="1887" xr:uid="{8AF303AF-601D-46DE-BAAD-426FCE548205}"/>
    <cellStyle name="Comma 72 2 2" xfId="4455" xr:uid="{689118DD-BF40-44F3-9046-389C57FCE548}"/>
    <cellStyle name="Comma 72 2 2 2" xfId="9581" xr:uid="{B97D393F-8145-4C5A-BBBF-717C533E8319}"/>
    <cellStyle name="Comma 72 2 2 2 2" xfId="24991" xr:uid="{8F15B3B4-85D8-4FCA-AE2D-FDDCC119B6A4}"/>
    <cellStyle name="Comma 72 2 2 3" xfId="14724" xr:uid="{87003F19-09D7-45CA-A747-59D635162953}"/>
    <cellStyle name="Comma 72 2 2 3 2" xfId="30134" xr:uid="{D27A6E98-AED4-437B-83CC-FD1D8001C713}"/>
    <cellStyle name="Comma 72 2 2 4" xfId="19865" xr:uid="{A9E236BB-CCFA-42CF-B168-44D4E15A409D}"/>
    <cellStyle name="Comma 72 2 3" xfId="7033" xr:uid="{BC4B1A6D-55BB-4791-B468-94A04801EE16}"/>
    <cellStyle name="Comma 72 2 3 2" xfId="22443" xr:uid="{1FDA67C1-D255-4547-A78E-1D7AEF7E82C6}"/>
    <cellStyle name="Comma 72 2 4" xfId="12176" xr:uid="{B4444D61-CF9D-4063-806B-501E12F89F25}"/>
    <cellStyle name="Comma 72 2 4 2" xfId="27586" xr:uid="{4F4B2919-33C9-43D4-BE2D-DB92BD72C82C}"/>
    <cellStyle name="Comma 72 2 5" xfId="17317" xr:uid="{5F0D4A92-377D-4931-ADE8-9E2AE92D3545}"/>
    <cellStyle name="Comma 72 3" xfId="3204" xr:uid="{A17B58BE-6D5B-42EB-9D7B-EF99B16BE08A}"/>
    <cellStyle name="Comma 72 3 2" xfId="8330" xr:uid="{559BCE35-E308-41E0-89F0-A645A79A2716}"/>
    <cellStyle name="Comma 72 3 2 2" xfId="23740" xr:uid="{8E02672A-B16C-4DBD-9550-27B53620684D}"/>
    <cellStyle name="Comma 72 3 3" xfId="13473" xr:uid="{06F6C307-ECD2-4578-9384-4F0F03A22E2D}"/>
    <cellStyle name="Comma 72 3 3 2" xfId="28883" xr:uid="{9236EE63-81EF-4E15-B881-7EA3D3FCC493}"/>
    <cellStyle name="Comma 72 3 4" xfId="18614" xr:uid="{055CA007-F8A1-404A-B751-81B07A3D9ABC}"/>
    <cellStyle name="Comma 72 4" xfId="5782" xr:uid="{9394F074-1BC8-424F-8819-62134E5C3FB8}"/>
    <cellStyle name="Comma 72 4 2" xfId="21192" xr:uid="{97C2EDE3-F4DE-43F9-B7DD-AD01B84212D7}"/>
    <cellStyle name="Comma 72 5" xfId="10925" xr:uid="{199310C4-2B86-4399-AE55-3DF1FA2F6F8B}"/>
    <cellStyle name="Comma 72 5 2" xfId="26335" xr:uid="{EA714EDD-7168-48CF-BDDC-5E4A27388712}"/>
    <cellStyle name="Comma 72 6" xfId="16066" xr:uid="{9ED54D9E-77B7-4D68-ACB7-81D96B7DEE92}"/>
    <cellStyle name="Comma 73" xfId="701" xr:uid="{69C624A5-D102-4A03-B0B7-FF8EBB2A5FC3}"/>
    <cellStyle name="Comma 73 2" xfId="1953" xr:uid="{C787CEC9-E2EA-474E-9558-C3B98AEF809D}"/>
    <cellStyle name="Comma 73 2 2" xfId="4521" xr:uid="{571CA139-D23D-4E79-A2DA-2AA9D8E2C0D4}"/>
    <cellStyle name="Comma 73 2 2 2" xfId="9647" xr:uid="{CB3B1798-CA12-4F61-98CF-08295153E9DD}"/>
    <cellStyle name="Comma 73 2 2 2 2" xfId="25057" xr:uid="{41DCC7A5-6160-43F1-A0F3-8F9853AF7DC3}"/>
    <cellStyle name="Comma 73 2 2 3" xfId="14790" xr:uid="{5F1AB31A-DB6A-4F2B-A9C0-F92CECD415BE}"/>
    <cellStyle name="Comma 73 2 2 3 2" xfId="30200" xr:uid="{A3602671-AF86-41B8-B98B-CC88AD820EA7}"/>
    <cellStyle name="Comma 73 2 2 4" xfId="19931" xr:uid="{299DE5CA-A295-4C1B-93AC-0D4F98EEE6B8}"/>
    <cellStyle name="Comma 73 2 3" xfId="7099" xr:uid="{4B71B74E-61E7-4D02-AA8B-26E0FE2D2C8C}"/>
    <cellStyle name="Comma 73 2 3 2" xfId="22509" xr:uid="{7BA5224D-93B1-4E64-BD52-3E238365163A}"/>
    <cellStyle name="Comma 73 2 4" xfId="12242" xr:uid="{297ADD48-3B7A-489C-B3D7-5E04AFCBEFAB}"/>
    <cellStyle name="Comma 73 2 4 2" xfId="27652" xr:uid="{C18A3823-5F6C-4D46-AC9F-61B6EEE796B6}"/>
    <cellStyle name="Comma 73 2 5" xfId="17383" xr:uid="{50EA838D-DFAE-4957-B8EF-94E36087A953}"/>
    <cellStyle name="Comma 73 3" xfId="3270" xr:uid="{AF21812A-20DC-4322-8F8E-9C3A3FDC7B86}"/>
    <cellStyle name="Comma 73 3 2" xfId="8396" xr:uid="{05A1749C-C3C7-4B92-9C41-2D3DE41BD39B}"/>
    <cellStyle name="Comma 73 3 2 2" xfId="23806" xr:uid="{1B3E9686-0587-4F4B-9DAD-4BED0AB3C6C2}"/>
    <cellStyle name="Comma 73 3 3" xfId="13539" xr:uid="{9FC28362-8207-41F0-9729-2ECA026F27FA}"/>
    <cellStyle name="Comma 73 3 3 2" xfId="28949" xr:uid="{6D4CDC82-1209-4A91-8DCF-646075161D4B}"/>
    <cellStyle name="Comma 73 3 4" xfId="18680" xr:uid="{6F524C55-A7F5-48E9-B244-7F5F067B4465}"/>
    <cellStyle name="Comma 73 4" xfId="5848" xr:uid="{2F1FFE69-3431-4138-B739-7E736FC9FE9E}"/>
    <cellStyle name="Comma 73 4 2" xfId="21258" xr:uid="{9B6DC083-DDFD-47D5-844D-DAC6B21B02E0}"/>
    <cellStyle name="Comma 73 5" xfId="10991" xr:uid="{701CC2D3-4E69-4444-B554-7ECED7B74062}"/>
    <cellStyle name="Comma 73 5 2" xfId="26401" xr:uid="{EB5998C7-4E93-4EB1-960F-5F94C4443235}"/>
    <cellStyle name="Comma 73 6" xfId="16132" xr:uid="{B21ED9F8-165D-48AD-98FD-FE9042D13CC2}"/>
    <cellStyle name="Comma 74" xfId="1247" xr:uid="{AA924ABD-5300-44EB-8178-C6F6DBF486ED}"/>
    <cellStyle name="Comma 74 2" xfId="2499" xr:uid="{F08B2984-7563-4AD7-8EFD-D9222CEBF17D}"/>
    <cellStyle name="Comma 74 2 2" xfId="5067" xr:uid="{B50D4DA3-5D15-48D9-80CF-5904FEF80AA1}"/>
    <cellStyle name="Comma 74 2 2 2" xfId="10193" xr:uid="{D215ED94-4E8D-4BCD-BA54-FBADFDBCF92E}"/>
    <cellStyle name="Comma 74 2 2 2 2" xfId="25603" xr:uid="{14963ADB-33BB-4565-9348-FE8D1BE77A8B}"/>
    <cellStyle name="Comma 74 2 2 3" xfId="15336" xr:uid="{4F5498C8-DD69-46EC-8ABB-C32F78AC601B}"/>
    <cellStyle name="Comma 74 2 2 3 2" xfId="30746" xr:uid="{5DC22D06-BD4E-4FE9-9F04-84573B0A7014}"/>
    <cellStyle name="Comma 74 2 2 4" xfId="20477" xr:uid="{7B7B1509-4768-4428-96AD-37BD73C72F49}"/>
    <cellStyle name="Comma 74 2 3" xfId="7645" xr:uid="{79D52C9C-FF0B-409C-B21D-A0EBEFA299F9}"/>
    <cellStyle name="Comma 74 2 3 2" xfId="23055" xr:uid="{19C99499-087E-43A0-A4A6-B0C24BF65D32}"/>
    <cellStyle name="Comma 74 2 4" xfId="12788" xr:uid="{B7AA3525-7499-4927-8C5D-39EC7031D659}"/>
    <cellStyle name="Comma 74 2 4 2" xfId="28198" xr:uid="{C67A3D0D-22FB-40D7-AE76-B5DC48A410B9}"/>
    <cellStyle name="Comma 74 2 5" xfId="17929" xr:uid="{AE691886-523A-4D37-A61C-FD6248C5CAF6}"/>
    <cellStyle name="Comma 74 3" xfId="3816" xr:uid="{86341A5D-4710-4045-9B22-A113DF97499D}"/>
    <cellStyle name="Comma 74 3 2" xfId="8942" xr:uid="{1031D650-8BD9-43ED-904D-7AE234C2E6DE}"/>
    <cellStyle name="Comma 74 3 2 2" xfId="24352" xr:uid="{C8C0832F-9146-4918-A592-1FF8DABFEDAC}"/>
    <cellStyle name="Comma 74 3 3" xfId="14085" xr:uid="{E4E78F78-0659-4108-B11F-124A040D0F05}"/>
    <cellStyle name="Comma 74 3 3 2" xfId="29495" xr:uid="{422DDE1D-6910-4F51-B7EA-A3B5891A5840}"/>
    <cellStyle name="Comma 74 3 4" xfId="19226" xr:uid="{5B54CE3C-C161-4803-9A7D-7F5600F076BD}"/>
    <cellStyle name="Comma 74 4" xfId="6394" xr:uid="{42771C89-F812-44CB-94F8-193CF78CC67D}"/>
    <cellStyle name="Comma 74 4 2" xfId="21804" xr:uid="{62D113D2-F5B4-4220-8A9D-27381940B63B}"/>
    <cellStyle name="Comma 74 5" xfId="11537" xr:uid="{7F6F96BA-BC35-4383-9EE9-C3E32C05EE30}"/>
    <cellStyle name="Comma 74 5 2" xfId="26947" xr:uid="{8E0F717D-AF80-4FAC-8711-5A9DD4272399}"/>
    <cellStyle name="Comma 74 6" xfId="16678" xr:uid="{A988F26E-458E-45A9-9365-6DC1683225E8}"/>
    <cellStyle name="Comma 75" xfId="1261" xr:uid="{B39259F5-F470-47BD-9641-4CEFA1BE5019}"/>
    <cellStyle name="Comma 75 2" xfId="2513" xr:uid="{552F6E79-26A9-4DFB-9D2A-C040B0EB8814}"/>
    <cellStyle name="Comma 75 2 2" xfId="5081" xr:uid="{4B5D4907-F8EF-4BD8-8D2C-98FF03776BAC}"/>
    <cellStyle name="Comma 75 2 2 2" xfId="10207" xr:uid="{AA17A520-F695-445D-AD99-40E01406A0E5}"/>
    <cellStyle name="Comma 75 2 2 2 2" xfId="25617" xr:uid="{1020BDAD-7EAC-472E-9AF1-178A2248D20A}"/>
    <cellStyle name="Comma 75 2 2 3" xfId="15350" xr:uid="{F7959C22-FDEB-45B4-AE43-E9EAE479F9EB}"/>
    <cellStyle name="Comma 75 2 2 3 2" xfId="30760" xr:uid="{3D209F16-54F0-47F4-A828-D28B30F5B7C7}"/>
    <cellStyle name="Comma 75 2 2 4" xfId="20491" xr:uid="{39BF2935-DD70-4B9F-B21D-551AA78C0848}"/>
    <cellStyle name="Comma 75 2 3" xfId="7659" xr:uid="{15E60B08-0E22-4D97-9E47-1EE5B32B34BA}"/>
    <cellStyle name="Comma 75 2 3 2" xfId="23069" xr:uid="{1E018B85-C474-423D-A9A1-D4EA0D80D561}"/>
    <cellStyle name="Comma 75 2 4" xfId="12802" xr:uid="{5831EE5C-12A2-45B8-A893-3CAE360F074C}"/>
    <cellStyle name="Comma 75 2 4 2" xfId="28212" xr:uid="{D3CA0D17-DADD-42CA-8436-D73D8C48EE2F}"/>
    <cellStyle name="Comma 75 2 5" xfId="17943" xr:uid="{35F496AA-8098-418B-8058-20D7C811E3D2}"/>
    <cellStyle name="Comma 75 3" xfId="3830" xr:uid="{8F57F80A-39C9-4CBD-8F34-F0FC22614AD2}"/>
    <cellStyle name="Comma 75 3 2" xfId="8956" xr:uid="{36E8A4C0-F1D6-49B2-B2E0-9CCC3CADFA2E}"/>
    <cellStyle name="Comma 75 3 2 2" xfId="24366" xr:uid="{66E7421B-5BDC-4408-A7C5-2471035C40A8}"/>
    <cellStyle name="Comma 75 3 3" xfId="14099" xr:uid="{FCBC23A2-6CA8-4A5F-BD58-6EFFA4335D14}"/>
    <cellStyle name="Comma 75 3 3 2" xfId="29509" xr:uid="{AD0FFE5A-69FF-40AB-985C-5435652275E8}"/>
    <cellStyle name="Comma 75 3 4" xfId="19240" xr:uid="{92C10ADD-F73B-4D04-8DFA-DB52AF825195}"/>
    <cellStyle name="Comma 75 4" xfId="6408" xr:uid="{9EDA6D67-887D-43C9-8DA2-A1B68A6D6370}"/>
    <cellStyle name="Comma 75 4 2" xfId="21818" xr:uid="{4B021477-A00F-46CC-A3E3-CD3A940272E2}"/>
    <cellStyle name="Comma 75 5" xfId="11551" xr:uid="{476EDCCB-8E51-459E-B2E8-7D79CCB2395A}"/>
    <cellStyle name="Comma 75 5 2" xfId="26961" xr:uid="{C91DE8FA-4872-49C1-B1AE-42D7CA2688D4}"/>
    <cellStyle name="Comma 75 6" xfId="16692" xr:uid="{0D3B58EC-41B4-4270-B3F3-97559FC10C73}"/>
    <cellStyle name="Comma 76" xfId="1249" xr:uid="{6A014617-5F1A-430C-A6AE-901D07C80558}"/>
    <cellStyle name="Comma 76 2" xfId="2501" xr:uid="{290C7AE2-B666-42DA-B304-1A65F59B9F0D}"/>
    <cellStyle name="Comma 76 2 2" xfId="5069" xr:uid="{CB92FA6C-E3C4-4938-ACF6-F6CBBA90DA58}"/>
    <cellStyle name="Comma 76 2 2 2" xfId="10195" xr:uid="{1D6BD75F-5A98-4815-B18E-49851D3B6EA4}"/>
    <cellStyle name="Comma 76 2 2 2 2" xfId="25605" xr:uid="{74DD3797-06E5-4890-8ADB-AEB3E9507CB5}"/>
    <cellStyle name="Comma 76 2 2 3" xfId="15338" xr:uid="{98600697-2FDC-4159-B8A3-7D289548D552}"/>
    <cellStyle name="Comma 76 2 2 3 2" xfId="30748" xr:uid="{7D7F3007-8075-498C-97BD-3A9AC18C9D28}"/>
    <cellStyle name="Comma 76 2 2 4" xfId="20479" xr:uid="{F7D9BBA0-7033-416A-AF50-7976CA12097E}"/>
    <cellStyle name="Comma 76 2 3" xfId="7647" xr:uid="{34C539DC-B6D1-48A1-B9EA-C07D6A86C54B}"/>
    <cellStyle name="Comma 76 2 3 2" xfId="23057" xr:uid="{A0425A0C-568B-46CA-9E84-A47E9A0A1E23}"/>
    <cellStyle name="Comma 76 2 4" xfId="12790" xr:uid="{1A04E3C8-7BE3-46C9-AA70-C5544967505D}"/>
    <cellStyle name="Comma 76 2 4 2" xfId="28200" xr:uid="{5F279988-4C55-48D8-8FEB-469D709B7449}"/>
    <cellStyle name="Comma 76 2 5" xfId="17931" xr:uid="{F635EAA8-93BF-472C-9C65-52A6AE928537}"/>
    <cellStyle name="Comma 76 3" xfId="3818" xr:uid="{6D8D3047-43AE-4227-98D4-E675B435E29A}"/>
    <cellStyle name="Comma 76 3 2" xfId="8944" xr:uid="{F3BF6240-EF04-43A7-82A5-A778E8251EEC}"/>
    <cellStyle name="Comma 76 3 2 2" xfId="24354" xr:uid="{E23F9C97-24F5-4E78-AD48-E1476B323A9D}"/>
    <cellStyle name="Comma 76 3 3" xfId="14087" xr:uid="{819C498E-6F40-464F-BCE2-49B2A30F3610}"/>
    <cellStyle name="Comma 76 3 3 2" xfId="29497" xr:uid="{D5C869B6-3795-48C5-B06C-7DF19B9AB08E}"/>
    <cellStyle name="Comma 76 3 4" xfId="19228" xr:uid="{14097858-442A-4278-8109-53F101181835}"/>
    <cellStyle name="Comma 76 4" xfId="6396" xr:uid="{7B8D87E6-4F04-419C-A5B2-3224B5B7DB3B}"/>
    <cellStyle name="Comma 76 4 2" xfId="21806" xr:uid="{5B5D0D8C-F2F6-47F4-8AC9-9B68CCE10F89}"/>
    <cellStyle name="Comma 76 5" xfId="11539" xr:uid="{B025D789-C692-4BAB-9B45-55D9AC2EA767}"/>
    <cellStyle name="Comma 76 5 2" xfId="26949" xr:uid="{51D2644A-283E-49D8-8D97-331ED4F29580}"/>
    <cellStyle name="Comma 76 6" xfId="16680" xr:uid="{0E97F90B-806F-483B-9A74-C181E6F91005}"/>
    <cellStyle name="Comma 77" xfId="1260" xr:uid="{0C565893-95F0-40CD-A3A5-161EEB8BF042}"/>
    <cellStyle name="Comma 77 2" xfId="2512" xr:uid="{8F15BC05-4066-41A4-8E94-897FE8079CBB}"/>
    <cellStyle name="Comma 77 2 2" xfId="5080" xr:uid="{2C4E5C7F-67ED-4723-B04F-FE7D64199505}"/>
    <cellStyle name="Comma 77 2 2 2" xfId="10206" xr:uid="{1A12D9F9-E89A-4D10-AC05-75A59578E4E0}"/>
    <cellStyle name="Comma 77 2 2 2 2" xfId="25616" xr:uid="{8F8248BA-3A74-4E4C-B694-82D5A7399122}"/>
    <cellStyle name="Comma 77 2 2 3" xfId="15349" xr:uid="{04A9C324-CB55-40BB-BD10-6B6EDFF6BE8E}"/>
    <cellStyle name="Comma 77 2 2 3 2" xfId="30759" xr:uid="{4144C706-4A93-45D2-A6F7-5EA8DDF8F468}"/>
    <cellStyle name="Comma 77 2 2 4" xfId="20490" xr:uid="{B9142647-A65A-47C6-8B4F-97976ECEECF4}"/>
    <cellStyle name="Comma 77 2 3" xfId="7658" xr:uid="{CBEB2B2D-32D8-462D-9021-0E536C0167BA}"/>
    <cellStyle name="Comma 77 2 3 2" xfId="23068" xr:uid="{25659E22-E2C0-4B4E-B1EA-85E01D8BB925}"/>
    <cellStyle name="Comma 77 2 4" xfId="12801" xr:uid="{A54AAEE3-34E9-4748-B521-0AD0023F231F}"/>
    <cellStyle name="Comma 77 2 4 2" xfId="28211" xr:uid="{F088A519-3FA3-4E09-A430-9D6B63CAC60F}"/>
    <cellStyle name="Comma 77 2 5" xfId="17942" xr:uid="{1346AE86-B5F7-47E3-9D91-94B8323D8B6A}"/>
    <cellStyle name="Comma 77 3" xfId="3829" xr:uid="{81EAF17E-6AD4-4B1D-ABC1-1CF06C99B7B8}"/>
    <cellStyle name="Comma 77 3 2" xfId="8955" xr:uid="{B1EE868F-7918-460B-B531-6446BD85DEAD}"/>
    <cellStyle name="Comma 77 3 2 2" xfId="24365" xr:uid="{35F0E1B4-F190-4998-B40E-F102FE556A40}"/>
    <cellStyle name="Comma 77 3 3" xfId="14098" xr:uid="{2FD0DA05-7A60-477C-8A38-777AE2BA12FA}"/>
    <cellStyle name="Comma 77 3 3 2" xfId="29508" xr:uid="{67FA9243-9837-4721-9054-0F1ECD0ED136}"/>
    <cellStyle name="Comma 77 3 4" xfId="19239" xr:uid="{4C6866B8-5A89-469C-A178-EC30C8FB92C8}"/>
    <cellStyle name="Comma 77 4" xfId="6407" xr:uid="{9036E5B1-EBD4-44BE-9407-4C59801E708C}"/>
    <cellStyle name="Comma 77 4 2" xfId="21817" xr:uid="{FB05DCCD-9D67-434A-BF9A-482DD1194EEC}"/>
    <cellStyle name="Comma 77 5" xfId="11550" xr:uid="{ED186D77-04BD-462E-9194-23B065851F0A}"/>
    <cellStyle name="Comma 77 5 2" xfId="26960" xr:uid="{0C59BAD4-5F64-4EEE-99AA-9B347A2E451B}"/>
    <cellStyle name="Comma 77 6" xfId="16691" xr:uid="{9C8FD5E7-3F6E-431C-8CC7-DEC12771376C}"/>
    <cellStyle name="Comma 78" xfId="1250" xr:uid="{40FECB4B-A678-4657-B9B6-706374F94452}"/>
    <cellStyle name="Comma 78 2" xfId="2502" xr:uid="{08FDEBC1-307C-4284-B357-8E7D069B91FF}"/>
    <cellStyle name="Comma 78 2 2" xfId="5070" xr:uid="{1EAF4274-EFDC-482D-83C8-688F11EBDD90}"/>
    <cellStyle name="Comma 78 2 2 2" xfId="10196" xr:uid="{6BAA0CB3-2F82-40FC-8376-3C711C914987}"/>
    <cellStyle name="Comma 78 2 2 2 2" xfId="25606" xr:uid="{A7BB3118-2B8A-49CB-B19C-D6B130A4B37E}"/>
    <cellStyle name="Comma 78 2 2 3" xfId="15339" xr:uid="{9A400961-FF1E-4169-81F6-6CB1873B7431}"/>
    <cellStyle name="Comma 78 2 2 3 2" xfId="30749" xr:uid="{FBD92965-C85B-4B18-8263-515DF20F6B56}"/>
    <cellStyle name="Comma 78 2 2 4" xfId="20480" xr:uid="{E4C64368-C72A-4CBF-9088-FA79BA8BBDC6}"/>
    <cellStyle name="Comma 78 2 3" xfId="7648" xr:uid="{E707D420-F605-4275-A9CD-0146AF4B50CB}"/>
    <cellStyle name="Comma 78 2 3 2" xfId="23058" xr:uid="{701C7BE2-2908-4E08-BED0-73B3F807E253}"/>
    <cellStyle name="Comma 78 2 4" xfId="12791" xr:uid="{333BF0E8-2BA1-4D51-AC98-9AF31FFD50EC}"/>
    <cellStyle name="Comma 78 2 4 2" xfId="28201" xr:uid="{3630D758-4E3E-4F14-9849-74639925751D}"/>
    <cellStyle name="Comma 78 2 5" xfId="17932" xr:uid="{6B4EBF65-205F-4BDE-B49D-F102D63AA7D4}"/>
    <cellStyle name="Comma 78 3" xfId="3819" xr:uid="{5E2D5869-3617-4805-B518-1AA36A6DCE7C}"/>
    <cellStyle name="Comma 78 3 2" xfId="8945" xr:uid="{137EA39F-3190-4F61-9A5B-FFFFB1CB4540}"/>
    <cellStyle name="Comma 78 3 2 2" xfId="24355" xr:uid="{B7B3737A-0EE6-4F34-936F-E252C7A58F46}"/>
    <cellStyle name="Comma 78 3 3" xfId="14088" xr:uid="{162FE6A4-E394-49AE-97A7-BA6BF7AF5B64}"/>
    <cellStyle name="Comma 78 3 3 2" xfId="29498" xr:uid="{500FAE90-AF13-4E13-97B0-10A668F03DD1}"/>
    <cellStyle name="Comma 78 3 4" xfId="19229" xr:uid="{CF0ADE2C-4857-4F1B-B444-2D33E3575784}"/>
    <cellStyle name="Comma 78 4" xfId="6397" xr:uid="{E7C9CB35-04E8-4BB8-9B64-C065617F10D4}"/>
    <cellStyle name="Comma 78 4 2" xfId="21807" xr:uid="{33BFBD0D-1861-4595-B4D4-A8E6EE9763FE}"/>
    <cellStyle name="Comma 78 5" xfId="11540" xr:uid="{2BFE5D51-1013-4A93-A4AD-72ADF445A4D1}"/>
    <cellStyle name="Comma 78 5 2" xfId="26950" xr:uid="{C61E0546-1289-4310-BCEA-2FB73D9619E9}"/>
    <cellStyle name="Comma 78 6" xfId="16681" xr:uid="{D9FD3523-5C9C-4635-A271-C1C6942443E6}"/>
    <cellStyle name="Comma 79" xfId="1267" xr:uid="{88BBB112-D643-44E3-A1D7-F76AE7FDAA06}"/>
    <cellStyle name="Comma 79 2" xfId="2519" xr:uid="{8D5577D7-9179-4A0E-B431-369B70DC6E8D}"/>
    <cellStyle name="Comma 79 2 2" xfId="5087" xr:uid="{7235511C-6818-4BC7-A021-58B24560027A}"/>
    <cellStyle name="Comma 79 2 2 2" xfId="10213" xr:uid="{F040A2E8-663F-419C-BF56-F5BD910C25BD}"/>
    <cellStyle name="Comma 79 2 2 2 2" xfId="25623" xr:uid="{20D48E6F-2004-45CD-AC17-A10C54A20143}"/>
    <cellStyle name="Comma 79 2 2 3" xfId="15356" xr:uid="{9C3DBFE8-9F16-4D80-B941-8ACE2164160A}"/>
    <cellStyle name="Comma 79 2 2 3 2" xfId="30766" xr:uid="{6F1D4E61-0EB2-47F0-AA12-46157708AE1A}"/>
    <cellStyle name="Comma 79 2 2 4" xfId="20497" xr:uid="{A7D462A2-4D5C-4D4B-816C-1BF04B3BD678}"/>
    <cellStyle name="Comma 79 2 3" xfId="7665" xr:uid="{73539F45-ACFE-4B46-86F7-FAF300E3EE30}"/>
    <cellStyle name="Comma 79 2 3 2" xfId="23075" xr:uid="{3AAB0EF7-F28B-4AAF-9B51-7B1A47EFDDF7}"/>
    <cellStyle name="Comma 79 2 4" xfId="12808" xr:uid="{C9A03169-1AAD-4770-B03C-5BBDA6C55D0F}"/>
    <cellStyle name="Comma 79 2 4 2" xfId="28218" xr:uid="{7C1DA181-5DA2-47DF-9DCE-8C4925F2546F}"/>
    <cellStyle name="Comma 79 2 5" xfId="17949" xr:uid="{853DDAA0-9E8B-4586-A227-EB825E84C43D}"/>
    <cellStyle name="Comma 79 3" xfId="3836" xr:uid="{7E0F800D-CE5D-428C-A262-4EDAE34C1383}"/>
    <cellStyle name="Comma 79 3 2" xfId="8962" xr:uid="{1B7787F1-AF33-45CC-BF5D-ADA12978AFA2}"/>
    <cellStyle name="Comma 79 3 2 2" xfId="24372" xr:uid="{9824678B-C7AC-49D3-B818-C842872F356D}"/>
    <cellStyle name="Comma 79 3 3" xfId="14105" xr:uid="{AC0AF972-975C-4219-A0AE-18239D768C24}"/>
    <cellStyle name="Comma 79 3 3 2" xfId="29515" xr:uid="{14E67330-56E2-4C23-8FC1-F0C7D65D7ED4}"/>
    <cellStyle name="Comma 79 3 4" xfId="19246" xr:uid="{A260A0CD-0AC1-401D-A48D-4BED4A7CD2D4}"/>
    <cellStyle name="Comma 79 4" xfId="6414" xr:uid="{241334E1-C63E-4311-93AB-A3392A080783}"/>
    <cellStyle name="Comma 79 4 2" xfId="21824" xr:uid="{E50FB7BC-AB91-4E7F-89FC-F0CFDD91D45B}"/>
    <cellStyle name="Comma 79 5" xfId="11557" xr:uid="{140FAFDB-FC78-4E82-8829-7789568665A8}"/>
    <cellStyle name="Comma 79 5 2" xfId="26967" xr:uid="{0DE44019-AE34-4780-8E96-41055FC5D528}"/>
    <cellStyle name="Comma 79 6" xfId="16698" xr:uid="{39E4CCCD-0C13-4559-A626-1B8D00EFB1D4}"/>
    <cellStyle name="Comma 8" xfId="47" xr:uid="{F6B419F5-CD27-4289-9A75-1F200423A92F}"/>
    <cellStyle name="Comma 8 10" xfId="10348" xr:uid="{1D2FC814-2EA1-49AF-BBEC-445BD2EDF102}"/>
    <cellStyle name="Comma 8 10 2" xfId="25758" xr:uid="{0B1DC299-5868-46C4-9299-51FF5F39EDE0}"/>
    <cellStyle name="Comma 8 11" xfId="15489" xr:uid="{A3053EDD-6A4D-4DF1-BF81-E5D7547A8A68}"/>
    <cellStyle name="Comma 8 2" xfId="126" xr:uid="{A233741D-9FD6-4F6D-972E-1A7AC179C7C0}"/>
    <cellStyle name="Comma 8 2 2" xfId="269" xr:uid="{C0CE6AF4-BD8D-4278-8D26-C0155B096632}"/>
    <cellStyle name="Comma 8 2 2 2" xfId="565" xr:uid="{A6A40612-B10B-4B35-880E-0138B98B26CF}"/>
    <cellStyle name="Comma 8 2 2 2 2" xfId="1177" xr:uid="{405BE9B1-8667-4CC9-9637-1BB3BA80BE70}"/>
    <cellStyle name="Comma 8 2 2 2 2 2" xfId="2429" xr:uid="{8B0B9917-04CF-4FCF-AD7D-8F9FD3FBC3C5}"/>
    <cellStyle name="Comma 8 2 2 2 2 2 2" xfId="4997" xr:uid="{F2763D27-9607-4E1F-B60E-1F2A135AF0DE}"/>
    <cellStyle name="Comma 8 2 2 2 2 2 2 2" xfId="10123" xr:uid="{4016B552-DD05-4097-B202-46957370539C}"/>
    <cellStyle name="Comma 8 2 2 2 2 2 2 2 2" xfId="25533" xr:uid="{AE1EC07A-D139-43BB-B0F6-DE3794E2104C}"/>
    <cellStyle name="Comma 8 2 2 2 2 2 2 3" xfId="15266" xr:uid="{C0F04E9E-EB24-4F77-9B7B-03BEA2C33E7F}"/>
    <cellStyle name="Comma 8 2 2 2 2 2 2 3 2" xfId="30676" xr:uid="{E8D58F26-3F6D-4CC4-B12D-829106B1302B}"/>
    <cellStyle name="Comma 8 2 2 2 2 2 2 4" xfId="20407" xr:uid="{C4D1CBF2-58B9-4403-8778-759E13407BAD}"/>
    <cellStyle name="Comma 8 2 2 2 2 2 3" xfId="7575" xr:uid="{B97F97D0-75E9-4FC8-A149-DB21A465DB40}"/>
    <cellStyle name="Comma 8 2 2 2 2 2 3 2" xfId="22985" xr:uid="{372AF8E3-C8B1-4F2F-A747-CE1EECE990D4}"/>
    <cellStyle name="Comma 8 2 2 2 2 2 4" xfId="12718" xr:uid="{FE2443A6-F074-4749-B72A-B123E7C39A97}"/>
    <cellStyle name="Comma 8 2 2 2 2 2 4 2" xfId="28128" xr:uid="{5ACF2DBA-5673-42BB-B00E-C2C3A2C42EAA}"/>
    <cellStyle name="Comma 8 2 2 2 2 2 5" xfId="17859" xr:uid="{21785859-A900-4E23-A930-90D82B57AEBE}"/>
    <cellStyle name="Comma 8 2 2 2 2 3" xfId="3746" xr:uid="{99CADECE-9C90-4E25-A974-3A2CF1EC386C}"/>
    <cellStyle name="Comma 8 2 2 2 2 3 2" xfId="8872" xr:uid="{A32AE19F-01F6-4473-913C-87BA89E769A6}"/>
    <cellStyle name="Comma 8 2 2 2 2 3 2 2" xfId="24282" xr:uid="{383835E3-BD5B-4DA2-84C0-B4FD34CB84F9}"/>
    <cellStyle name="Comma 8 2 2 2 2 3 3" xfId="14015" xr:uid="{7224B425-6F3E-46C2-AAFA-F214C3F9D51C}"/>
    <cellStyle name="Comma 8 2 2 2 2 3 3 2" xfId="29425" xr:uid="{E6F91EE8-4AF8-4C8D-9580-64B21EA72732}"/>
    <cellStyle name="Comma 8 2 2 2 2 3 4" xfId="19156" xr:uid="{AE4C666A-3946-47C2-B120-011F5974DAF5}"/>
    <cellStyle name="Comma 8 2 2 2 2 4" xfId="6324" xr:uid="{91FFB215-D7C9-4CD3-8665-BC8298BFB7DB}"/>
    <cellStyle name="Comma 8 2 2 2 2 4 2" xfId="21734" xr:uid="{36CB818F-94F9-4555-BBD6-37DF9D6946DC}"/>
    <cellStyle name="Comma 8 2 2 2 2 5" xfId="11467" xr:uid="{171A294A-F4BD-4091-BF06-D7C81E040D97}"/>
    <cellStyle name="Comma 8 2 2 2 2 5 2" xfId="26877" xr:uid="{56746CD4-606E-4D2C-ADBE-7B6F64D5801A}"/>
    <cellStyle name="Comma 8 2 2 2 2 6" xfId="16608" xr:uid="{E2EF5E30-D8E9-4248-839A-248017B6348C}"/>
    <cellStyle name="Comma 8 2 2 2 3" xfId="1818" xr:uid="{BB80ADAB-843C-418E-AFBF-C506502746C8}"/>
    <cellStyle name="Comma 8 2 2 2 3 2" xfId="4386" xr:uid="{44544FE2-B132-413E-89AE-9F55D181B92C}"/>
    <cellStyle name="Comma 8 2 2 2 3 2 2" xfId="9512" xr:uid="{E053578A-F3D0-4E34-A4A1-20F2E08B48CC}"/>
    <cellStyle name="Comma 8 2 2 2 3 2 2 2" xfId="24922" xr:uid="{E1B8C496-6180-49C2-AC83-C5C4A8CF2E0A}"/>
    <cellStyle name="Comma 8 2 2 2 3 2 3" xfId="14655" xr:uid="{15C2F829-0F56-49AB-8207-746FD2856875}"/>
    <cellStyle name="Comma 8 2 2 2 3 2 3 2" xfId="30065" xr:uid="{6C550549-78A5-4334-B94F-8F94389115C8}"/>
    <cellStyle name="Comma 8 2 2 2 3 2 4" xfId="19796" xr:uid="{9C84BB69-25BB-455D-A3A3-62B971E7631C}"/>
    <cellStyle name="Comma 8 2 2 2 3 3" xfId="6964" xr:uid="{414AF6CF-CF2C-4577-8FA7-CD8FFD6671DE}"/>
    <cellStyle name="Comma 8 2 2 2 3 3 2" xfId="22374" xr:uid="{3F079877-973E-4F17-A77F-D0A37411F1E6}"/>
    <cellStyle name="Comma 8 2 2 2 3 4" xfId="12107" xr:uid="{618E74C6-68F4-4706-A6B7-8595754AAC32}"/>
    <cellStyle name="Comma 8 2 2 2 3 4 2" xfId="27517" xr:uid="{9B861FF1-0EBE-4232-B582-662B6C6A5748}"/>
    <cellStyle name="Comma 8 2 2 2 3 5" xfId="17248" xr:uid="{0317A94C-90C2-4089-A705-2D47D1B4BDD9}"/>
    <cellStyle name="Comma 8 2 2 2 4" xfId="3135" xr:uid="{68B9CAD7-0B50-419F-8B3C-C59449024233}"/>
    <cellStyle name="Comma 8 2 2 2 4 2" xfId="8261" xr:uid="{FA578302-5309-4018-AE75-868AB714E506}"/>
    <cellStyle name="Comma 8 2 2 2 4 2 2" xfId="23671" xr:uid="{9663CCA9-EE03-4AC7-977A-98A46B2F6A64}"/>
    <cellStyle name="Comma 8 2 2 2 4 3" xfId="13404" xr:uid="{B04AAC7B-0B5E-4045-8017-0EF53504D57E}"/>
    <cellStyle name="Comma 8 2 2 2 4 3 2" xfId="28814" xr:uid="{012C69AB-ED64-4B7F-A282-73B4FBA74F23}"/>
    <cellStyle name="Comma 8 2 2 2 4 4" xfId="18545" xr:uid="{155F3679-AF68-4B89-8129-A8E13E0EC7AD}"/>
    <cellStyle name="Comma 8 2 2 2 5" xfId="5713" xr:uid="{3B0E1EF8-4895-4DB7-ABF4-BA62A2490F2A}"/>
    <cellStyle name="Comma 8 2 2 2 5 2" xfId="21123" xr:uid="{5D3BD386-6D45-4D4D-BC01-1D2E4852AE79}"/>
    <cellStyle name="Comma 8 2 2 2 6" xfId="10856" xr:uid="{1A1B765F-C32B-4FB2-9546-BF2A44233118}"/>
    <cellStyle name="Comma 8 2 2 2 6 2" xfId="26266" xr:uid="{700BCF36-35C2-4721-9B43-740FE4A88044}"/>
    <cellStyle name="Comma 8 2 2 2 7" xfId="15997" xr:uid="{79634FA8-3B21-4027-8419-E5FA8EBD6AFA}"/>
    <cellStyle name="Comma 8 2 2 3" xfId="882" xr:uid="{C57C3064-D08E-4CA3-91DE-A2FBD318F810}"/>
    <cellStyle name="Comma 8 2 2 3 2" xfId="2134" xr:uid="{8F5D5E5E-DA3E-41EF-A5BF-2E6E949DB475}"/>
    <cellStyle name="Comma 8 2 2 3 2 2" xfId="4702" xr:uid="{7143C6BB-FE04-416C-826C-F9F47AFBD7E2}"/>
    <cellStyle name="Comma 8 2 2 3 2 2 2" xfId="9828" xr:uid="{7E19323C-2D3A-4FC3-8C2D-3D0D26D41A37}"/>
    <cellStyle name="Comma 8 2 2 3 2 2 2 2" xfId="25238" xr:uid="{49420E6B-B42C-43E5-9187-7472CB7A0D4A}"/>
    <cellStyle name="Comma 8 2 2 3 2 2 3" xfId="14971" xr:uid="{A4617FF7-DE12-4BF9-A1DF-31E8E800589C}"/>
    <cellStyle name="Comma 8 2 2 3 2 2 3 2" xfId="30381" xr:uid="{0BC99406-5679-449B-A538-522DBD79EA3D}"/>
    <cellStyle name="Comma 8 2 2 3 2 2 4" xfId="20112" xr:uid="{636BD940-F6B0-4DF5-8BDE-A1247355472A}"/>
    <cellStyle name="Comma 8 2 2 3 2 3" xfId="7280" xr:uid="{AF8004E4-B5A0-4713-A549-4539BE70BF90}"/>
    <cellStyle name="Comma 8 2 2 3 2 3 2" xfId="22690" xr:uid="{22A57F45-242D-4DCE-A6F8-680FC8C365F1}"/>
    <cellStyle name="Comma 8 2 2 3 2 4" xfId="12423" xr:uid="{4871E9FD-29CF-4F30-A907-53CCCE236C03}"/>
    <cellStyle name="Comma 8 2 2 3 2 4 2" xfId="27833" xr:uid="{CD2B3A18-B059-422E-825B-8475F69CAEBE}"/>
    <cellStyle name="Comma 8 2 2 3 2 5" xfId="17564" xr:uid="{B991B0FA-DA4B-4D3E-9F69-D1733FD9C16E}"/>
    <cellStyle name="Comma 8 2 2 3 3" xfId="3451" xr:uid="{4587689E-6937-42A4-8AA0-383441540F79}"/>
    <cellStyle name="Comma 8 2 2 3 3 2" xfId="8577" xr:uid="{45A72281-4F10-446C-9C6E-6B950E7EC71A}"/>
    <cellStyle name="Comma 8 2 2 3 3 2 2" xfId="23987" xr:uid="{0FBDD794-4863-4DC2-83A7-6D7BD77B6DE3}"/>
    <cellStyle name="Comma 8 2 2 3 3 3" xfId="13720" xr:uid="{64648823-7A13-4EB7-A4DE-447A9739B17A}"/>
    <cellStyle name="Comma 8 2 2 3 3 3 2" xfId="29130" xr:uid="{76B68124-9D4D-4132-B81D-C455717AE166}"/>
    <cellStyle name="Comma 8 2 2 3 3 4" xfId="18861" xr:uid="{EF9EF18B-6664-4DAF-89A8-0CA4E80E20E7}"/>
    <cellStyle name="Comma 8 2 2 3 4" xfId="6029" xr:uid="{8ED2AC90-9913-4B43-899D-56A5932AAFF7}"/>
    <cellStyle name="Comma 8 2 2 3 4 2" xfId="21439" xr:uid="{AB47E068-67D6-4C7C-8B25-28359A8D659C}"/>
    <cellStyle name="Comma 8 2 2 3 5" xfId="11172" xr:uid="{FB526FE9-5083-45E8-A862-944FEEB52AF2}"/>
    <cellStyle name="Comma 8 2 2 3 5 2" xfId="26582" xr:uid="{8624DC52-3660-4604-8B7B-A78F1ECEE08A}"/>
    <cellStyle name="Comma 8 2 2 3 6" xfId="16313" xr:uid="{6051D391-8F09-4C96-BB4B-2C86D97E2EB1}"/>
    <cellStyle name="Comma 8 2 2 4" xfId="1523" xr:uid="{1B2A42C1-4E83-4951-BB6E-A0F7D5BC40CA}"/>
    <cellStyle name="Comma 8 2 2 4 2" xfId="4091" xr:uid="{49BC6BBB-AA09-49ED-BC67-A02001A87639}"/>
    <cellStyle name="Comma 8 2 2 4 2 2" xfId="9217" xr:uid="{64A2E1DC-696F-4B04-B8E8-03759B36E842}"/>
    <cellStyle name="Comma 8 2 2 4 2 2 2" xfId="24627" xr:uid="{D80F2166-05E8-4D33-9288-0DF7C1544780}"/>
    <cellStyle name="Comma 8 2 2 4 2 3" xfId="14360" xr:uid="{6194D1A4-4733-4CD7-B80F-D1D66152DA44}"/>
    <cellStyle name="Comma 8 2 2 4 2 3 2" xfId="29770" xr:uid="{4CBA3C95-10D5-4226-B439-D53BC301F4E1}"/>
    <cellStyle name="Comma 8 2 2 4 2 4" xfId="19501" xr:uid="{07C30C05-229B-4C97-A22E-8F5078BDD639}"/>
    <cellStyle name="Comma 8 2 2 4 3" xfId="6669" xr:uid="{8BA5E178-C0FC-4CDA-9D5E-2F643CEA0028}"/>
    <cellStyle name="Comma 8 2 2 4 3 2" xfId="22079" xr:uid="{70CDB427-48CB-45A7-9C25-20CB19DB0A86}"/>
    <cellStyle name="Comma 8 2 2 4 4" xfId="11812" xr:uid="{E5AE4A32-1209-471D-ABF7-5C98900D8935}"/>
    <cellStyle name="Comma 8 2 2 4 4 2" xfId="27222" xr:uid="{97D70EFB-4F83-458D-AF1C-9548AEFBF16B}"/>
    <cellStyle name="Comma 8 2 2 4 5" xfId="16953" xr:uid="{81C1D3C8-5420-4F6B-B01F-0D3C1E1DE789}"/>
    <cellStyle name="Comma 8 2 2 5" xfId="2840" xr:uid="{737009B1-8711-4CE1-BB49-06CE56A21FFC}"/>
    <cellStyle name="Comma 8 2 2 5 2" xfId="7966" xr:uid="{9C913482-1173-4DB4-8065-56C77A5FBFB9}"/>
    <cellStyle name="Comma 8 2 2 5 2 2" xfId="23376" xr:uid="{49E01B30-0D78-4EBD-90E0-47E96752F5BD}"/>
    <cellStyle name="Comma 8 2 2 5 3" xfId="13109" xr:uid="{1A0DF391-8A3F-473F-B1EA-AD68AF96D9D0}"/>
    <cellStyle name="Comma 8 2 2 5 3 2" xfId="28519" xr:uid="{9ECBBA9A-17A0-41C7-97E4-9F82E00B97BE}"/>
    <cellStyle name="Comma 8 2 2 5 4" xfId="18250" xr:uid="{7BB555F7-08E3-4B1C-BC26-8A7E11E36E83}"/>
    <cellStyle name="Comma 8 2 2 6" xfId="5418" xr:uid="{BFC4799D-8477-497D-A5AA-98FF12638735}"/>
    <cellStyle name="Comma 8 2 2 6 2" xfId="20828" xr:uid="{785E3CE2-875B-4180-9BF1-514A227EC92D}"/>
    <cellStyle name="Comma 8 2 2 7" xfId="10561" xr:uid="{A155FD9D-F779-49D5-96B7-B89708A01041}"/>
    <cellStyle name="Comma 8 2 2 7 2" xfId="25971" xr:uid="{3093A264-71DE-40DF-9FA2-0651018F1440}"/>
    <cellStyle name="Comma 8 2 2 8" xfId="15702" xr:uid="{E3EAA09D-0FC2-4351-A558-F1BB46DCDFA4}"/>
    <cellStyle name="Comma 8 2 3" xfId="423" xr:uid="{76F20878-B10A-4657-A633-560D2CD8D27A}"/>
    <cellStyle name="Comma 8 2 3 2" xfId="1035" xr:uid="{5D1E88CA-6677-474C-8B42-B6CCD717F8A9}"/>
    <cellStyle name="Comma 8 2 3 2 2" xfId="2287" xr:uid="{ACC0012E-D655-45DE-975C-75A7FA7A9CE2}"/>
    <cellStyle name="Comma 8 2 3 2 2 2" xfId="4855" xr:uid="{994D89EF-0C2A-41DD-A47E-F9C7BB2BEC12}"/>
    <cellStyle name="Comma 8 2 3 2 2 2 2" xfId="9981" xr:uid="{58D95E7E-213B-44CD-9EB1-4C5CB2AC7D96}"/>
    <cellStyle name="Comma 8 2 3 2 2 2 2 2" xfId="25391" xr:uid="{D696A208-0003-4C40-A3AA-E06A197EC018}"/>
    <cellStyle name="Comma 8 2 3 2 2 2 3" xfId="15124" xr:uid="{69A508A9-07FE-4248-A00E-639D3BB6377A}"/>
    <cellStyle name="Comma 8 2 3 2 2 2 3 2" xfId="30534" xr:uid="{FAA45487-0FE6-4F06-B2FC-5CD346580165}"/>
    <cellStyle name="Comma 8 2 3 2 2 2 4" xfId="20265" xr:uid="{DEF0E491-A326-4BE9-AEBA-00DB2E8DBCCC}"/>
    <cellStyle name="Comma 8 2 3 2 2 3" xfId="7433" xr:uid="{D69E4DA9-E175-4CA6-A13D-DAD451650757}"/>
    <cellStyle name="Comma 8 2 3 2 2 3 2" xfId="22843" xr:uid="{D3E897A3-BC83-42D3-B662-469E2F09F68E}"/>
    <cellStyle name="Comma 8 2 3 2 2 4" xfId="12576" xr:uid="{12A2512B-0974-45EF-BCE0-3F39109242DD}"/>
    <cellStyle name="Comma 8 2 3 2 2 4 2" xfId="27986" xr:uid="{6A32458A-B408-45EB-8D1D-CDCE0B269C35}"/>
    <cellStyle name="Comma 8 2 3 2 2 5" xfId="17717" xr:uid="{DC39FF46-98F0-4962-A0E4-47953B640491}"/>
    <cellStyle name="Comma 8 2 3 2 3" xfId="3604" xr:uid="{B1F3A3DF-FA87-4030-A71B-72C3748A1795}"/>
    <cellStyle name="Comma 8 2 3 2 3 2" xfId="8730" xr:uid="{2E4A87C8-019D-4C0C-ACAB-19D3AAC74938}"/>
    <cellStyle name="Comma 8 2 3 2 3 2 2" xfId="24140" xr:uid="{DD48D35C-7FB1-4E24-B908-39409DA400CE}"/>
    <cellStyle name="Comma 8 2 3 2 3 3" xfId="13873" xr:uid="{3F5CFBED-98FB-4B38-AB48-0435C67BD4FF}"/>
    <cellStyle name="Comma 8 2 3 2 3 3 2" xfId="29283" xr:uid="{4D089D50-7C6B-442A-8F17-4E7154BF36AB}"/>
    <cellStyle name="Comma 8 2 3 2 3 4" xfId="19014" xr:uid="{4474A518-E1B6-47F7-9F5D-4BD8D3EB5697}"/>
    <cellStyle name="Comma 8 2 3 2 4" xfId="6182" xr:uid="{D1FFD50F-39A9-4134-B91F-40C31632E122}"/>
    <cellStyle name="Comma 8 2 3 2 4 2" xfId="21592" xr:uid="{93F9D077-C19A-474C-8991-521F5AA03327}"/>
    <cellStyle name="Comma 8 2 3 2 5" xfId="11325" xr:uid="{782BFA51-3C96-4F74-83B9-0EF2D66D544A}"/>
    <cellStyle name="Comma 8 2 3 2 5 2" xfId="26735" xr:uid="{993710F1-1827-4D7C-8928-CAEE4DFE4B23}"/>
    <cellStyle name="Comma 8 2 3 2 6" xfId="16466" xr:uid="{911EE613-65CB-4AF1-8406-374B36D8688A}"/>
    <cellStyle name="Comma 8 2 3 3" xfId="1676" xr:uid="{4EA922B2-801B-4F36-9209-F9715F4CEA1B}"/>
    <cellStyle name="Comma 8 2 3 3 2" xfId="4244" xr:uid="{07BA0A5A-609C-4BA4-B1FA-FF8509534484}"/>
    <cellStyle name="Comma 8 2 3 3 2 2" xfId="9370" xr:uid="{A77F4817-5CC5-47F0-9297-E3404DF9E785}"/>
    <cellStyle name="Comma 8 2 3 3 2 2 2" xfId="24780" xr:uid="{F2F4D19A-5E5A-4508-BB96-94C2BB34A895}"/>
    <cellStyle name="Comma 8 2 3 3 2 3" xfId="14513" xr:uid="{F2C34B80-9BF6-4ED1-BA94-452BDC50AF10}"/>
    <cellStyle name="Comma 8 2 3 3 2 3 2" xfId="29923" xr:uid="{0AC90613-19D9-4979-B805-82C63807D37B}"/>
    <cellStyle name="Comma 8 2 3 3 2 4" xfId="19654" xr:uid="{61D83EAA-F9A2-4FF4-AE73-5EA85DD71F44}"/>
    <cellStyle name="Comma 8 2 3 3 3" xfId="6822" xr:uid="{4648B5AF-8E8D-4A2D-99D7-038A19E428C1}"/>
    <cellStyle name="Comma 8 2 3 3 3 2" xfId="22232" xr:uid="{243E3507-EDEE-456E-8857-A2884D39DF9C}"/>
    <cellStyle name="Comma 8 2 3 3 4" xfId="11965" xr:uid="{E87095FD-30A6-41B0-973D-7F574BF2C57B}"/>
    <cellStyle name="Comma 8 2 3 3 4 2" xfId="27375" xr:uid="{BC13EDC4-160C-4F01-9D1C-3FEB505C3851}"/>
    <cellStyle name="Comma 8 2 3 3 5" xfId="17106" xr:uid="{44C60D93-4645-42D0-A4EC-763052BE8B7C}"/>
    <cellStyle name="Comma 8 2 3 4" xfId="2993" xr:uid="{DF13396C-05DA-4F6D-9B2F-9D2C3ED59FB1}"/>
    <cellStyle name="Comma 8 2 3 4 2" xfId="8119" xr:uid="{D0616C0F-1335-42E3-AC30-6F041AEB0ED3}"/>
    <cellStyle name="Comma 8 2 3 4 2 2" xfId="23529" xr:uid="{AE189EB8-1BA3-4F4A-9370-91A6070EFAEC}"/>
    <cellStyle name="Comma 8 2 3 4 3" xfId="13262" xr:uid="{C9FC96D6-B94B-4240-88CA-7CB1208FF2A3}"/>
    <cellStyle name="Comma 8 2 3 4 3 2" xfId="28672" xr:uid="{4299675C-FA29-49A9-A5CD-C90CB0573A2A}"/>
    <cellStyle name="Comma 8 2 3 4 4" xfId="18403" xr:uid="{FF2DF9ED-D94F-44D4-A47C-A16B1D4FD143}"/>
    <cellStyle name="Comma 8 2 3 5" xfId="5571" xr:uid="{0C73D056-EC6A-4FD9-ABC0-63266CF95AF1}"/>
    <cellStyle name="Comma 8 2 3 5 2" xfId="20981" xr:uid="{CCFC5CA2-96C2-4086-AF29-8CF860482615}"/>
    <cellStyle name="Comma 8 2 3 6" xfId="10714" xr:uid="{58B01AD0-56E5-48BB-BE1F-F101A101F704}"/>
    <cellStyle name="Comma 8 2 3 6 2" xfId="26124" xr:uid="{DD2BBDF1-6E32-4D00-B591-A9801EDA2F28}"/>
    <cellStyle name="Comma 8 2 3 7" xfId="15855" xr:uid="{C45473CE-124F-440F-9139-5D8B76DA825F}"/>
    <cellStyle name="Comma 8 2 4" xfId="740" xr:uid="{6635026A-54CD-4F11-B075-C68F07E98DB6}"/>
    <cellStyle name="Comma 8 2 4 2" xfId="1992" xr:uid="{0304143B-CA1C-4EA8-8087-D0A083C4B846}"/>
    <cellStyle name="Comma 8 2 4 2 2" xfId="4560" xr:uid="{6F74A9B4-A71A-4989-B0FF-B254E338197F}"/>
    <cellStyle name="Comma 8 2 4 2 2 2" xfId="9686" xr:uid="{AA0E0B73-766D-4D1C-8BE0-7DC9CD2247D5}"/>
    <cellStyle name="Comma 8 2 4 2 2 2 2" xfId="25096" xr:uid="{D2A24A5A-385C-4DC5-BEB2-FC649E3E4322}"/>
    <cellStyle name="Comma 8 2 4 2 2 3" xfId="14829" xr:uid="{3739ADFE-DB22-4B87-8994-84D28887D2CE}"/>
    <cellStyle name="Comma 8 2 4 2 2 3 2" xfId="30239" xr:uid="{956B0F38-CE8A-4DAB-A449-2D7BD7663B6D}"/>
    <cellStyle name="Comma 8 2 4 2 2 4" xfId="19970" xr:uid="{DD30696A-A608-448D-9934-58AFE8F16319}"/>
    <cellStyle name="Comma 8 2 4 2 3" xfId="7138" xr:uid="{26677AA0-5F24-47D3-A3BE-3219D5F909A8}"/>
    <cellStyle name="Comma 8 2 4 2 3 2" xfId="22548" xr:uid="{11655CCC-5E3B-4460-80D9-0C1D768AF5C1}"/>
    <cellStyle name="Comma 8 2 4 2 4" xfId="12281" xr:uid="{0F401A23-F90A-432A-A024-844204BEF732}"/>
    <cellStyle name="Comma 8 2 4 2 4 2" xfId="27691" xr:uid="{1C1F8D49-BD38-4B9D-8578-0C5E9037DC72}"/>
    <cellStyle name="Comma 8 2 4 2 5" xfId="17422" xr:uid="{DEF23428-C772-499F-92F1-57538939DF86}"/>
    <cellStyle name="Comma 8 2 4 3" xfId="3309" xr:uid="{8E1A6324-10D8-4E9B-8433-74333DB9A7A2}"/>
    <cellStyle name="Comma 8 2 4 3 2" xfId="8435" xr:uid="{10E944A7-732D-4DFC-B762-2B8FC3868BD5}"/>
    <cellStyle name="Comma 8 2 4 3 2 2" xfId="23845" xr:uid="{301E10FD-53F2-482D-83E6-9FC4414E01F8}"/>
    <cellStyle name="Comma 8 2 4 3 3" xfId="13578" xr:uid="{13435205-5BCA-4DEF-A862-7CA62477BC4C}"/>
    <cellStyle name="Comma 8 2 4 3 3 2" xfId="28988" xr:uid="{7E6115ED-C8B2-4BC6-9D8B-94F820F518DE}"/>
    <cellStyle name="Comma 8 2 4 3 4" xfId="18719" xr:uid="{5D77EC9A-7D00-4DB7-B178-431BC44CC14E}"/>
    <cellStyle name="Comma 8 2 4 4" xfId="5887" xr:uid="{7DDB1916-8364-49F9-ACB3-2A71975EBCC2}"/>
    <cellStyle name="Comma 8 2 4 4 2" xfId="21297" xr:uid="{B9C4F58F-3CD1-4FEB-AF6E-2161FF2A58B6}"/>
    <cellStyle name="Comma 8 2 4 5" xfId="11030" xr:uid="{DDA39FEB-DBFD-41CC-9355-ADAF36C30AE3}"/>
    <cellStyle name="Comma 8 2 4 5 2" xfId="26440" xr:uid="{1C96F12C-A890-4624-97B3-F5BCE517C41E}"/>
    <cellStyle name="Comma 8 2 4 6" xfId="16171" xr:uid="{8477CA35-6098-4321-BF6D-21EA32CF4D34}"/>
    <cellStyle name="Comma 8 2 5" xfId="1381" xr:uid="{E9EA1CDE-2155-4060-A16F-45026A892AC7}"/>
    <cellStyle name="Comma 8 2 5 2" xfId="3949" xr:uid="{88997678-A84F-483E-819B-433871EA8671}"/>
    <cellStyle name="Comma 8 2 5 2 2" xfId="9075" xr:uid="{4BDC2505-D11C-440E-802B-35A0FD07F491}"/>
    <cellStyle name="Comma 8 2 5 2 2 2" xfId="24485" xr:uid="{576066E3-396B-4811-BAEF-F4502C0B0E97}"/>
    <cellStyle name="Comma 8 2 5 2 3" xfId="14218" xr:uid="{36ACC85B-792B-46E2-9323-11D86635878E}"/>
    <cellStyle name="Comma 8 2 5 2 3 2" xfId="29628" xr:uid="{FB10B068-B615-401B-9975-0BDF43D25F7C}"/>
    <cellStyle name="Comma 8 2 5 2 4" xfId="19359" xr:uid="{87BF3926-666F-4389-A5A8-454E25B3D733}"/>
    <cellStyle name="Comma 8 2 5 3" xfId="6527" xr:uid="{454A7488-86E5-40E6-A709-26DE74A8E1C2}"/>
    <cellStyle name="Comma 8 2 5 3 2" xfId="21937" xr:uid="{3226EA43-A327-403D-B71F-343D8647A491}"/>
    <cellStyle name="Comma 8 2 5 4" xfId="11670" xr:uid="{EE19F01E-3688-4E96-9E31-7E54A32495DF}"/>
    <cellStyle name="Comma 8 2 5 4 2" xfId="27080" xr:uid="{8181927D-8690-482A-AD97-85D7D8A8FE6B}"/>
    <cellStyle name="Comma 8 2 5 5" xfId="16811" xr:uid="{22135212-9A5E-40EC-AEB6-529523BCAF5C}"/>
    <cellStyle name="Comma 8 2 6" xfId="2698" xr:uid="{89E045D0-A268-4C4A-9A24-F60B0F4C6CC0}"/>
    <cellStyle name="Comma 8 2 6 2" xfId="7824" xr:uid="{5D6B9CEE-705F-4805-B5C7-0AADF2D96F92}"/>
    <cellStyle name="Comma 8 2 6 2 2" xfId="23234" xr:uid="{0D87FC3C-4B81-4DF2-90CB-88814B967708}"/>
    <cellStyle name="Comma 8 2 6 3" xfId="12967" xr:uid="{79E2D233-A921-4477-883D-9F8506CA019A}"/>
    <cellStyle name="Comma 8 2 6 3 2" xfId="28377" xr:uid="{D56DE2BF-F3A9-42AF-B81A-51334BC280CC}"/>
    <cellStyle name="Comma 8 2 6 4" xfId="18108" xr:uid="{36AF67A9-685B-4377-8DEC-E0AD00921145}"/>
    <cellStyle name="Comma 8 2 7" xfId="5276" xr:uid="{C64F62C5-1AED-452F-B9DE-E10514276AE8}"/>
    <cellStyle name="Comma 8 2 7 2" xfId="20686" xr:uid="{31A47BB4-CA57-4512-B111-4A76E04D1537}"/>
    <cellStyle name="Comma 8 2 8" xfId="10419" xr:uid="{55048F95-7609-4A51-AC4F-169AF44F8CC4}"/>
    <cellStyle name="Comma 8 2 8 2" xfId="25829" xr:uid="{2DA71E0E-8F57-429E-8645-D1402F036EB8}"/>
    <cellStyle name="Comma 8 2 9" xfId="15560" xr:uid="{DD077662-DF75-426C-AAAB-F6AB4D3BB445}"/>
    <cellStyle name="Comma 8 3" xfId="196" xr:uid="{E760A725-621C-4984-A711-0745C1BDF676}"/>
    <cellStyle name="Comma 8 3 2" xfId="493" xr:uid="{03220627-978F-4015-A9ED-BD91FBD791F9}"/>
    <cellStyle name="Comma 8 3 2 2" xfId="1105" xr:uid="{1CDBA815-B673-4A5D-A0A8-A01805EA7AFB}"/>
    <cellStyle name="Comma 8 3 2 2 2" xfId="2357" xr:uid="{49C3D8C5-5B62-43E8-A99B-25F28F079376}"/>
    <cellStyle name="Comma 8 3 2 2 2 2" xfId="4925" xr:uid="{13C60AB0-7516-47C2-977C-3251C3F70D47}"/>
    <cellStyle name="Comma 8 3 2 2 2 2 2" xfId="10051" xr:uid="{54B76FB0-D29A-4BB5-9893-F525966C222B}"/>
    <cellStyle name="Comma 8 3 2 2 2 2 2 2" xfId="25461" xr:uid="{23704B5B-2882-4F99-BD9E-418DB05DCFBA}"/>
    <cellStyle name="Comma 8 3 2 2 2 2 3" xfId="15194" xr:uid="{5B9760D7-D273-4303-9796-B08328AF52A9}"/>
    <cellStyle name="Comma 8 3 2 2 2 2 3 2" xfId="30604" xr:uid="{462BF816-C35D-4953-8430-C2494542D22A}"/>
    <cellStyle name="Comma 8 3 2 2 2 2 4" xfId="20335" xr:uid="{8D8180E4-AB89-49D9-952A-00C936313943}"/>
    <cellStyle name="Comma 8 3 2 2 2 3" xfId="7503" xr:uid="{1846520A-84DF-4358-A7A3-3DFBA5D436FF}"/>
    <cellStyle name="Comma 8 3 2 2 2 3 2" xfId="22913" xr:uid="{8A061186-4590-4B8A-8874-A4E752AC3FAE}"/>
    <cellStyle name="Comma 8 3 2 2 2 4" xfId="12646" xr:uid="{68EF4DF7-2D3D-4BDB-A4B3-3D3A1F7D741C}"/>
    <cellStyle name="Comma 8 3 2 2 2 4 2" xfId="28056" xr:uid="{A843A582-8866-4E8C-BCC5-5F8E6CEC61D9}"/>
    <cellStyle name="Comma 8 3 2 2 2 5" xfId="17787" xr:uid="{F81E0AC1-221A-4F4C-BDF1-80CA0EB94E85}"/>
    <cellStyle name="Comma 8 3 2 2 3" xfId="3674" xr:uid="{E93C6453-EF2F-45DE-BC91-E8B4F6AC132C}"/>
    <cellStyle name="Comma 8 3 2 2 3 2" xfId="8800" xr:uid="{71E8A2DC-8126-47EC-9AA0-B9B95BF54B31}"/>
    <cellStyle name="Comma 8 3 2 2 3 2 2" xfId="24210" xr:uid="{DA7B870F-C61E-4E83-9C62-C55C09846B39}"/>
    <cellStyle name="Comma 8 3 2 2 3 3" xfId="13943" xr:uid="{CCB79761-B2BE-49A7-B951-4EAD7035F440}"/>
    <cellStyle name="Comma 8 3 2 2 3 3 2" xfId="29353" xr:uid="{A7B60AF9-A3D4-4497-9F3E-8BF2DEEF3136}"/>
    <cellStyle name="Comma 8 3 2 2 3 4" xfId="19084" xr:uid="{181F59FF-83BE-4CDC-A121-B298D8F1A9F7}"/>
    <cellStyle name="Comma 8 3 2 2 4" xfId="6252" xr:uid="{77FECCD6-234A-4A55-BF3D-AA598E940366}"/>
    <cellStyle name="Comma 8 3 2 2 4 2" xfId="21662" xr:uid="{342319E1-3954-4F61-9D95-669B5008CAA6}"/>
    <cellStyle name="Comma 8 3 2 2 5" xfId="11395" xr:uid="{8F061978-D8DB-4D6B-A762-ECE5559F7ED6}"/>
    <cellStyle name="Comma 8 3 2 2 5 2" xfId="26805" xr:uid="{370B2276-7B0D-46DF-9BF1-C3F59A4A7CF1}"/>
    <cellStyle name="Comma 8 3 2 2 6" xfId="16536" xr:uid="{AE80A92B-1405-4BFD-94CF-85ED821FA385}"/>
    <cellStyle name="Comma 8 3 2 3" xfId="1746" xr:uid="{1A0B9320-97C1-421E-B083-DA571EB030FF}"/>
    <cellStyle name="Comma 8 3 2 3 2" xfId="4314" xr:uid="{1CEA2DAA-4DCB-47C4-AF9C-249C70D9BB26}"/>
    <cellStyle name="Comma 8 3 2 3 2 2" xfId="9440" xr:uid="{0BF6031D-39EC-4D8C-8F1F-063B1BB54A06}"/>
    <cellStyle name="Comma 8 3 2 3 2 2 2" xfId="24850" xr:uid="{4EAD0487-1FBC-4281-8C5A-F095256964F1}"/>
    <cellStyle name="Comma 8 3 2 3 2 3" xfId="14583" xr:uid="{3C8740E4-F840-4EA3-909A-4CDB714CA5DE}"/>
    <cellStyle name="Comma 8 3 2 3 2 3 2" xfId="29993" xr:uid="{23902CE7-D01B-4CA3-B1AB-8B1534A2C643}"/>
    <cellStyle name="Comma 8 3 2 3 2 4" xfId="19724" xr:uid="{60743D2F-A844-4E70-A5F1-5465E474E09D}"/>
    <cellStyle name="Comma 8 3 2 3 3" xfId="6892" xr:uid="{D9CA5D39-5794-4D4C-BF8B-ECBA71FCA463}"/>
    <cellStyle name="Comma 8 3 2 3 3 2" xfId="22302" xr:uid="{508C7535-0402-4FB9-A46B-DBD4B6236BA4}"/>
    <cellStyle name="Comma 8 3 2 3 4" xfId="12035" xr:uid="{AA1050CA-8B69-4EE1-A8CA-43CAEFDB250C}"/>
    <cellStyle name="Comma 8 3 2 3 4 2" xfId="27445" xr:uid="{CF677801-B21E-4D79-9E1B-790B31CCF52E}"/>
    <cellStyle name="Comma 8 3 2 3 5" xfId="17176" xr:uid="{7E54F662-6219-4D05-B9F5-F0DF8E61B46C}"/>
    <cellStyle name="Comma 8 3 2 4" xfId="3063" xr:uid="{5DD33B0C-1F12-4C9B-BBBB-E383185501B0}"/>
    <cellStyle name="Comma 8 3 2 4 2" xfId="8189" xr:uid="{99094155-7C0D-4DC0-8D7A-18C151FB6A3F}"/>
    <cellStyle name="Comma 8 3 2 4 2 2" xfId="23599" xr:uid="{8FAF979C-353B-44AF-A241-FD8BB5B48121}"/>
    <cellStyle name="Comma 8 3 2 4 3" xfId="13332" xr:uid="{C77EB139-96B9-4085-8FC0-C21319BBFF9F}"/>
    <cellStyle name="Comma 8 3 2 4 3 2" xfId="28742" xr:uid="{35522E68-520C-4FAF-A443-7A23FB024DB1}"/>
    <cellStyle name="Comma 8 3 2 4 4" xfId="18473" xr:uid="{35A89D16-9E61-4A54-A1A8-7E8F9006BEA7}"/>
    <cellStyle name="Comma 8 3 2 5" xfId="5641" xr:uid="{3F866A4D-B301-4B1F-923E-74265846EA48}"/>
    <cellStyle name="Comma 8 3 2 5 2" xfId="21051" xr:uid="{D498DAF0-7EC8-4872-BE07-9DC2A6ECD9E1}"/>
    <cellStyle name="Comma 8 3 2 6" xfId="10784" xr:uid="{3A1877FC-050A-4B15-A0D5-222B9A6E8024}"/>
    <cellStyle name="Comma 8 3 2 6 2" xfId="26194" xr:uid="{063BE96F-F6EB-45BA-8C3C-22DE28FDADED}"/>
    <cellStyle name="Comma 8 3 2 7" xfId="15925" xr:uid="{2953C421-F131-4CD3-AF2B-05CB612B1A59}"/>
    <cellStyle name="Comma 8 3 3" xfId="810" xr:uid="{AD22725E-51DF-4A74-8BD2-2B0B76A7E0F3}"/>
    <cellStyle name="Comma 8 3 3 2" xfId="2062" xr:uid="{38ACCDEC-C8AE-4F8D-9C95-0A01DEAB0ABD}"/>
    <cellStyle name="Comma 8 3 3 2 2" xfId="4630" xr:uid="{5B9B6D89-96E4-458C-A9AC-223B0985E34D}"/>
    <cellStyle name="Comma 8 3 3 2 2 2" xfId="9756" xr:uid="{0CAFCA5C-A6E0-430E-B10D-BC097E688791}"/>
    <cellStyle name="Comma 8 3 3 2 2 2 2" xfId="25166" xr:uid="{A2515FC7-D4E6-41BE-8FAC-9C5379F7F41C}"/>
    <cellStyle name="Comma 8 3 3 2 2 3" xfId="14899" xr:uid="{E20E3D0E-B2FD-4648-9F27-F46CD9754737}"/>
    <cellStyle name="Comma 8 3 3 2 2 3 2" xfId="30309" xr:uid="{E00833B1-FBAD-4D66-ACFD-8C15618305DB}"/>
    <cellStyle name="Comma 8 3 3 2 2 4" xfId="20040" xr:uid="{58F30C3B-5014-46AB-9556-E93C40115675}"/>
    <cellStyle name="Comma 8 3 3 2 3" xfId="7208" xr:uid="{0A96ECA1-41E9-4CD8-BFE6-9C82D2FD6474}"/>
    <cellStyle name="Comma 8 3 3 2 3 2" xfId="22618" xr:uid="{4CFE9042-E213-40A0-8274-D993EBA0ABD8}"/>
    <cellStyle name="Comma 8 3 3 2 4" xfId="12351" xr:uid="{A24501AB-1046-4405-AB21-011B7DA7B2FD}"/>
    <cellStyle name="Comma 8 3 3 2 4 2" xfId="27761" xr:uid="{0A9D51F6-E1B8-44AE-A5EE-179063798A7C}"/>
    <cellStyle name="Comma 8 3 3 2 5" xfId="17492" xr:uid="{8753A137-F7F8-4F69-B4E4-4AA69103B770}"/>
    <cellStyle name="Comma 8 3 3 3" xfId="3379" xr:uid="{765C6192-CAFD-478F-B4F2-008245BCE0DF}"/>
    <cellStyle name="Comma 8 3 3 3 2" xfId="8505" xr:uid="{6982A75E-8B90-4D04-8583-F652F16CD4F0}"/>
    <cellStyle name="Comma 8 3 3 3 2 2" xfId="23915" xr:uid="{18665632-E8C7-40F4-A470-109655E5F694}"/>
    <cellStyle name="Comma 8 3 3 3 3" xfId="13648" xr:uid="{DBDB3978-21C5-42F4-AB3C-93E58DBA37B3}"/>
    <cellStyle name="Comma 8 3 3 3 3 2" xfId="29058" xr:uid="{629DA01F-23C9-4B0C-A291-9DC7096DA334}"/>
    <cellStyle name="Comma 8 3 3 3 4" xfId="18789" xr:uid="{159C7359-29F5-4AB7-BBE8-996724490508}"/>
    <cellStyle name="Comma 8 3 3 4" xfId="5957" xr:uid="{545BEFD9-D0DD-4A87-B0D1-F62D938B705E}"/>
    <cellStyle name="Comma 8 3 3 4 2" xfId="21367" xr:uid="{A33B3E60-A4A8-426E-A30E-C0BFFF8876AE}"/>
    <cellStyle name="Comma 8 3 3 5" xfId="11100" xr:uid="{F617494C-FAF6-4BEE-9548-FC0B676705CC}"/>
    <cellStyle name="Comma 8 3 3 5 2" xfId="26510" xr:uid="{0750F7FD-5D03-47BE-B939-6DF55841F246}"/>
    <cellStyle name="Comma 8 3 3 6" xfId="16241" xr:uid="{DEAFC2D2-2A02-4FE0-B574-DCC3CB820AAD}"/>
    <cellStyle name="Comma 8 3 4" xfId="1451" xr:uid="{07EBE0F7-9399-4A71-B7AD-3BFF448F3175}"/>
    <cellStyle name="Comma 8 3 4 2" xfId="4019" xr:uid="{976357EF-5538-46EF-A179-7E07EB885856}"/>
    <cellStyle name="Comma 8 3 4 2 2" xfId="9145" xr:uid="{70989114-8F9A-4A92-BBF3-F547C60B1AA1}"/>
    <cellStyle name="Comma 8 3 4 2 2 2" xfId="24555" xr:uid="{CC1763AB-D789-4284-8052-093C111A2B4F}"/>
    <cellStyle name="Comma 8 3 4 2 3" xfId="14288" xr:uid="{67CB1C5B-B2D7-4A62-85A5-3C98C499E004}"/>
    <cellStyle name="Comma 8 3 4 2 3 2" xfId="29698" xr:uid="{E2D61838-D330-4A83-B81D-7A4421143629}"/>
    <cellStyle name="Comma 8 3 4 2 4" xfId="19429" xr:uid="{A3B228CF-0A04-40FF-8ACD-A2C4E607B50B}"/>
    <cellStyle name="Comma 8 3 4 3" xfId="6597" xr:uid="{F3F096E2-3990-46F4-B829-0E9590A14437}"/>
    <cellStyle name="Comma 8 3 4 3 2" xfId="22007" xr:uid="{1C02367E-B32E-4BA1-BCC7-2B717D8D7846}"/>
    <cellStyle name="Comma 8 3 4 4" xfId="11740" xr:uid="{B003FF96-AE58-4536-A994-806F974BC6BA}"/>
    <cellStyle name="Comma 8 3 4 4 2" xfId="27150" xr:uid="{EDC5172A-603A-44E1-AEAB-27FB7B16236C}"/>
    <cellStyle name="Comma 8 3 4 5" xfId="16881" xr:uid="{10B2E330-4B3E-4137-AAB6-CC94DEDC6DF7}"/>
    <cellStyle name="Comma 8 3 5" xfId="2768" xr:uid="{1D1D8CAA-9001-4F8A-BEBB-13B2800AEF53}"/>
    <cellStyle name="Comma 8 3 5 2" xfId="7894" xr:uid="{395877D4-E12B-4F54-8257-C73458AE8CEE}"/>
    <cellStyle name="Comma 8 3 5 2 2" xfId="23304" xr:uid="{83CD47CA-BE13-4CEF-B7C8-89034D9728C6}"/>
    <cellStyle name="Comma 8 3 5 3" xfId="13037" xr:uid="{D8BA07DA-2E89-48DA-AC1A-54138283B94C}"/>
    <cellStyle name="Comma 8 3 5 3 2" xfId="28447" xr:uid="{A3E8A62A-5165-402A-B97F-8C45A1612DC8}"/>
    <cellStyle name="Comma 8 3 5 4" xfId="18178" xr:uid="{D908EE6B-C569-4420-BB26-0E6E634F7CA5}"/>
    <cellStyle name="Comma 8 3 6" xfId="5346" xr:uid="{CACA3484-8D9A-4EFF-B82D-56690037E45D}"/>
    <cellStyle name="Comma 8 3 6 2" xfId="20756" xr:uid="{BEFF3414-A057-47DB-9D62-B4B51AA7FD5D}"/>
    <cellStyle name="Comma 8 3 7" xfId="10489" xr:uid="{852D13AA-762F-42D3-955B-033FF8D6B86E}"/>
    <cellStyle name="Comma 8 3 7 2" xfId="25899" xr:uid="{856C3619-363F-47FE-A197-503CF4D874CE}"/>
    <cellStyle name="Comma 8 3 8" xfId="15630" xr:uid="{F97C502F-76CD-4722-9EBF-E513D062E79D}"/>
    <cellStyle name="Comma 8 4" xfId="351" xr:uid="{E504EFA0-7B91-4A51-92DD-C7170332AAAA}"/>
    <cellStyle name="Comma 8 4 2" xfId="963" xr:uid="{0252D894-5AF6-4AA6-B7EF-6ADB3DBC0536}"/>
    <cellStyle name="Comma 8 4 2 2" xfId="2215" xr:uid="{533892E9-E267-46C2-BE44-6A2B54B548C8}"/>
    <cellStyle name="Comma 8 4 2 2 2" xfId="4783" xr:uid="{19F9A073-AC91-4514-854B-EBBA3FA9C330}"/>
    <cellStyle name="Comma 8 4 2 2 2 2" xfId="9909" xr:uid="{E92607AD-4C10-4673-BB1F-58F339113FE4}"/>
    <cellStyle name="Comma 8 4 2 2 2 2 2" xfId="25319" xr:uid="{D1DB3683-F406-4A65-B9B3-DAE8B5554494}"/>
    <cellStyle name="Comma 8 4 2 2 2 3" xfId="15052" xr:uid="{7F41036C-782B-4152-B7F6-5BDA32F5D5B9}"/>
    <cellStyle name="Comma 8 4 2 2 2 3 2" xfId="30462" xr:uid="{5B18BFA7-453F-49EE-B5C4-0A87BBE9681E}"/>
    <cellStyle name="Comma 8 4 2 2 2 4" xfId="20193" xr:uid="{55E58BA2-A945-4EBE-BB3A-F99079A93720}"/>
    <cellStyle name="Comma 8 4 2 2 3" xfId="7361" xr:uid="{D6757B02-44A6-478F-A056-DEEEE115FB98}"/>
    <cellStyle name="Comma 8 4 2 2 3 2" xfId="22771" xr:uid="{286153E2-C69A-4BE5-8A89-4DE91FF7235C}"/>
    <cellStyle name="Comma 8 4 2 2 4" xfId="12504" xr:uid="{8D2ACCF0-68A9-4710-B083-52CF0D7ED5DE}"/>
    <cellStyle name="Comma 8 4 2 2 4 2" xfId="27914" xr:uid="{0F702C00-E70C-4BC9-9E76-2E27907BB861}"/>
    <cellStyle name="Comma 8 4 2 2 5" xfId="17645" xr:uid="{7D3D4C12-7144-4994-AF6E-DEAF2C3B10C6}"/>
    <cellStyle name="Comma 8 4 2 3" xfId="3532" xr:uid="{C72E7637-B509-4569-980E-1E3421DDC113}"/>
    <cellStyle name="Comma 8 4 2 3 2" xfId="8658" xr:uid="{F0B2A7E8-3A87-4808-9C82-7CCD168605A1}"/>
    <cellStyle name="Comma 8 4 2 3 2 2" xfId="24068" xr:uid="{6CF8C4C0-AFF3-4D37-89C0-9734E4A511F0}"/>
    <cellStyle name="Comma 8 4 2 3 3" xfId="13801" xr:uid="{58F0BC4F-B422-47CC-81CB-63F1F814D55F}"/>
    <cellStyle name="Comma 8 4 2 3 3 2" xfId="29211" xr:uid="{8C58BF56-32BD-481C-AB64-5905ECFE8728}"/>
    <cellStyle name="Comma 8 4 2 3 4" xfId="18942" xr:uid="{85286E00-C6A2-4326-9287-30EB946DD65D}"/>
    <cellStyle name="Comma 8 4 2 4" xfId="6110" xr:uid="{03ABC358-8B65-491B-BAE1-13E1DC3AF13B}"/>
    <cellStyle name="Comma 8 4 2 4 2" xfId="21520" xr:uid="{A178B6D3-CE5F-4AA2-AE0C-24A4806990AD}"/>
    <cellStyle name="Comma 8 4 2 5" xfId="11253" xr:uid="{4F4CF61C-977A-4427-870F-FA1C44874339}"/>
    <cellStyle name="Comma 8 4 2 5 2" xfId="26663" xr:uid="{BFE58476-4B50-47CC-8645-35DC61E8859D}"/>
    <cellStyle name="Comma 8 4 2 6" xfId="16394" xr:uid="{772FBC12-4650-493D-A040-4AB60F474F77}"/>
    <cellStyle name="Comma 8 4 3" xfId="1604" xr:uid="{3E3789F8-FCE6-42AA-A3A3-F4558A4254BC}"/>
    <cellStyle name="Comma 8 4 3 2" xfId="4172" xr:uid="{D14AB95A-0D4F-4B66-B19B-E63B07FE9A0A}"/>
    <cellStyle name="Comma 8 4 3 2 2" xfId="9298" xr:uid="{012C0922-D10C-4FFA-A44A-7FBAD9A6819A}"/>
    <cellStyle name="Comma 8 4 3 2 2 2" xfId="24708" xr:uid="{AC1E0E3B-974B-4D2E-A683-50BDF788CD09}"/>
    <cellStyle name="Comma 8 4 3 2 3" xfId="14441" xr:uid="{6E630905-6875-427C-9D8A-79E0DFA0B871}"/>
    <cellStyle name="Comma 8 4 3 2 3 2" xfId="29851" xr:uid="{414785BC-C79E-4647-A83B-6677866C8489}"/>
    <cellStyle name="Comma 8 4 3 2 4" xfId="19582" xr:uid="{9381A0D3-50C9-471E-AE8F-DA21AF62B84C}"/>
    <cellStyle name="Comma 8 4 3 3" xfId="6750" xr:uid="{B0574188-DD1F-439A-8FE5-30E79A0CBB4B}"/>
    <cellStyle name="Comma 8 4 3 3 2" xfId="22160" xr:uid="{3CD1874B-1037-4C97-AF7A-0AD1FC0BBCDA}"/>
    <cellStyle name="Comma 8 4 3 4" xfId="11893" xr:uid="{552D275C-DEBA-4D36-A245-9484B191A4BE}"/>
    <cellStyle name="Comma 8 4 3 4 2" xfId="27303" xr:uid="{FD640E1D-5444-4086-A286-E75F7326E6CE}"/>
    <cellStyle name="Comma 8 4 3 5" xfId="17034" xr:uid="{DBD7F3ED-570B-4B63-BCC4-D9AA4CD3BA27}"/>
    <cellStyle name="Comma 8 4 4" xfId="2921" xr:uid="{A82D17AF-A3FB-413E-9110-71F9B937B5D5}"/>
    <cellStyle name="Comma 8 4 4 2" xfId="8047" xr:uid="{49C2F9BE-8B5B-48FB-B89D-07E26DCCB3E1}"/>
    <cellStyle name="Comma 8 4 4 2 2" xfId="23457" xr:uid="{3ACC7779-CD7A-4F7D-A513-FFBD5D724F2C}"/>
    <cellStyle name="Comma 8 4 4 3" xfId="13190" xr:uid="{64983DE9-17D8-4FC6-A615-B70C6495279E}"/>
    <cellStyle name="Comma 8 4 4 3 2" xfId="28600" xr:uid="{A2ED5EF2-B7AC-4880-9830-070157356AD3}"/>
    <cellStyle name="Comma 8 4 4 4" xfId="18331" xr:uid="{A010B0FD-8804-4533-952F-1D4D462CB430}"/>
    <cellStyle name="Comma 8 4 5" xfId="5499" xr:uid="{69D06ABA-B5D4-44B8-930D-962D89D57BED}"/>
    <cellStyle name="Comma 8 4 5 2" xfId="20909" xr:uid="{961119F2-E957-4999-9749-68BE1F2AE000}"/>
    <cellStyle name="Comma 8 4 6" xfId="10642" xr:uid="{E3370759-9555-4434-87ED-AFFAC733DD4A}"/>
    <cellStyle name="Comma 8 4 6 2" xfId="26052" xr:uid="{D17D82D9-B5FE-4356-8D09-FC20E51637B0}"/>
    <cellStyle name="Comma 8 4 7" xfId="15783" xr:uid="{BBA07E94-4AAD-4C2A-9E89-7EACF530BA72}"/>
    <cellStyle name="Comma 8 5" xfId="668" xr:uid="{1F88E2B3-CBF5-4EFD-AE95-CE0B87A68AB2}"/>
    <cellStyle name="Comma 8 5 2" xfId="1920" xr:uid="{37F60627-6162-4EAF-A15B-09D57F8D9025}"/>
    <cellStyle name="Comma 8 5 2 2" xfId="4488" xr:uid="{6AA18802-C7C9-4604-8113-58354306C977}"/>
    <cellStyle name="Comma 8 5 2 2 2" xfId="9614" xr:uid="{49F98B41-C52A-4A90-A086-F27EBFCF8F0A}"/>
    <cellStyle name="Comma 8 5 2 2 2 2" xfId="25024" xr:uid="{7D1D60DE-D815-4369-941D-574889C556F0}"/>
    <cellStyle name="Comma 8 5 2 2 3" xfId="14757" xr:uid="{6FC08E9F-E0DB-42B9-8FDD-58C2F12155F8}"/>
    <cellStyle name="Comma 8 5 2 2 3 2" xfId="30167" xr:uid="{D0EDA50B-FE8C-4646-B21C-40E08853C65F}"/>
    <cellStyle name="Comma 8 5 2 2 4" xfId="19898" xr:uid="{DB476E30-6A9F-4947-9C9C-03D08C89E97B}"/>
    <cellStyle name="Comma 8 5 2 3" xfId="7066" xr:uid="{F6C6134C-D0EE-4061-9973-651688DB3745}"/>
    <cellStyle name="Comma 8 5 2 3 2" xfId="22476" xr:uid="{F5883303-3DD9-4A6F-B9C8-AB1743ADDCA5}"/>
    <cellStyle name="Comma 8 5 2 4" xfId="12209" xr:uid="{3BE972AF-9458-42F6-A436-1BFAC4D3A887}"/>
    <cellStyle name="Comma 8 5 2 4 2" xfId="27619" xr:uid="{3CA05240-884C-4A70-9E59-F8D69827886F}"/>
    <cellStyle name="Comma 8 5 2 5" xfId="17350" xr:uid="{BA5DC6CD-4C34-47F1-965C-3BEB604B8FFD}"/>
    <cellStyle name="Comma 8 5 3" xfId="3237" xr:uid="{C75F9E68-662B-4CFE-B774-482CAD3EA0A0}"/>
    <cellStyle name="Comma 8 5 3 2" xfId="8363" xr:uid="{053D5CD6-D615-432B-8CC5-27BBB1530A11}"/>
    <cellStyle name="Comma 8 5 3 2 2" xfId="23773" xr:uid="{E19B3AAE-D14B-4369-A643-F63EDE0BC759}"/>
    <cellStyle name="Comma 8 5 3 3" xfId="13506" xr:uid="{B2C09707-8C70-4FE3-A271-C6985DA1AB87}"/>
    <cellStyle name="Comma 8 5 3 3 2" xfId="28916" xr:uid="{4EE490AD-BE30-4D29-81FE-EA5F7AAFB35B}"/>
    <cellStyle name="Comma 8 5 3 4" xfId="18647" xr:uid="{9F5EEF5B-EFDD-4D0D-9495-DB2476696400}"/>
    <cellStyle name="Comma 8 5 4" xfId="5815" xr:uid="{E5A23E85-45A5-4B5D-89FF-0D88CEBB5252}"/>
    <cellStyle name="Comma 8 5 4 2" xfId="21225" xr:uid="{0FCE20C7-3F61-4B4C-A251-CB73D32DC399}"/>
    <cellStyle name="Comma 8 5 5" xfId="10958" xr:uid="{4C83D499-8529-4BD1-8461-822FBB2AA308}"/>
    <cellStyle name="Comma 8 5 5 2" xfId="26368" xr:uid="{8EA626E3-3F83-4084-98AF-D50A6C98FB07}"/>
    <cellStyle name="Comma 8 5 6" xfId="16099" xr:uid="{CC3446C4-8081-4901-BBB7-2593F87264CD}"/>
    <cellStyle name="Comma 8 6" xfId="1309" xr:uid="{D91BBFCB-28F4-4C29-BBA0-9FB6099D5114}"/>
    <cellStyle name="Comma 8 6 2" xfId="3877" xr:uid="{55922F11-A229-405E-A9CD-5994EC3AA310}"/>
    <cellStyle name="Comma 8 6 2 2" xfId="9003" xr:uid="{4C02DB34-F407-4CA3-9D20-B86E565F5C5A}"/>
    <cellStyle name="Comma 8 6 2 2 2" xfId="24413" xr:uid="{1FC257D7-85DF-4368-BC41-0BEA7692C6FF}"/>
    <cellStyle name="Comma 8 6 2 3" xfId="14146" xr:uid="{E6744E7C-49A2-47C5-A279-0486D3FA89C3}"/>
    <cellStyle name="Comma 8 6 2 3 2" xfId="29556" xr:uid="{F535F67E-9718-4F60-9617-F8BDB5284D8B}"/>
    <cellStyle name="Comma 8 6 2 4" xfId="19287" xr:uid="{3EAE23EC-3A86-41AE-90F2-ADDACACB9A92}"/>
    <cellStyle name="Comma 8 6 3" xfId="6455" xr:uid="{DCCB5AAB-7658-4A7B-BC95-8A8AF9952EF8}"/>
    <cellStyle name="Comma 8 6 3 2" xfId="21865" xr:uid="{4B24FD92-65DB-4D86-83C3-FD648B45A3A4}"/>
    <cellStyle name="Comma 8 6 4" xfId="11598" xr:uid="{31CCEDF0-6742-4436-8168-60A1F2466F53}"/>
    <cellStyle name="Comma 8 6 4 2" xfId="27008" xr:uid="{9820939C-CC43-4754-9DD7-AA6F8A20AC2A}"/>
    <cellStyle name="Comma 8 6 5" xfId="16739" xr:uid="{D6990E8C-49B5-457D-B157-86394754A787}"/>
    <cellStyle name="Comma 8 7" xfId="2562" xr:uid="{FDC73149-AB09-48A6-AEDE-5F06A1C8AA73}"/>
    <cellStyle name="Comma 8 7 2" xfId="5129" xr:uid="{24DD7B66-13D5-4125-BDA4-0909F21720D9}"/>
    <cellStyle name="Comma 8 7 2 2" xfId="10255" xr:uid="{73FADC21-D053-403C-A3E2-83D8AC61622E}"/>
    <cellStyle name="Comma 8 7 2 2 2" xfId="25665" xr:uid="{8795E8ED-8D0B-4AA9-81F9-476B1D2AEE1B}"/>
    <cellStyle name="Comma 8 7 2 3" xfId="15398" xr:uid="{743929A1-0E9E-4828-A880-8CA4E7758169}"/>
    <cellStyle name="Comma 8 7 2 3 2" xfId="30808" xr:uid="{739E28B7-91B5-416F-8974-A99D16366862}"/>
    <cellStyle name="Comma 8 7 2 4" xfId="20539" xr:uid="{96DEFD2B-D0A5-4A1B-94F7-94B892F29C75}"/>
    <cellStyle name="Comma 8 7 3" xfId="7707" xr:uid="{8362A3FE-5CE1-499E-8317-93DD2FA5B185}"/>
    <cellStyle name="Comma 8 7 3 2" xfId="23117" xr:uid="{30D4500F-8CB2-480A-9661-E8D8BE0BF078}"/>
    <cellStyle name="Comma 8 7 4" xfId="12850" xr:uid="{0420661E-B61D-424D-B3E0-7B20ED707394}"/>
    <cellStyle name="Comma 8 7 4 2" xfId="28260" xr:uid="{84B02CB5-2DAF-4317-A223-B4FC0B0EB2BC}"/>
    <cellStyle name="Comma 8 7 5" xfId="17991" xr:uid="{A06AE1C3-346D-481C-AB4C-3DD72B41475B}"/>
    <cellStyle name="Comma 8 8" xfId="2627" xr:uid="{92946EE9-15A7-4881-A84E-A187CD4092CB}"/>
    <cellStyle name="Comma 8 8 2" xfId="7753" xr:uid="{70AA1F61-602C-4E0A-8759-A64093997A73}"/>
    <cellStyle name="Comma 8 8 2 2" xfId="23163" xr:uid="{7FC19836-670C-4546-8793-9D76303A2420}"/>
    <cellStyle name="Comma 8 8 3" xfId="12896" xr:uid="{F7A1383D-E6EE-4133-896D-91227ADE2447}"/>
    <cellStyle name="Comma 8 8 3 2" xfId="28306" xr:uid="{EE3A4604-D9F3-43A1-BD42-7BF587A35D9E}"/>
    <cellStyle name="Comma 8 8 4" xfId="18037" xr:uid="{333D7172-84EA-4C7E-849B-9622B8E2114D}"/>
    <cellStyle name="Comma 8 9" xfId="5205" xr:uid="{9F59B79B-13EC-43CA-9406-DEBD0CEED15D}"/>
    <cellStyle name="Comma 8 9 2" xfId="20615" xr:uid="{25A732D6-A01C-4B12-830C-645C70B0E8C3}"/>
    <cellStyle name="Comma 80" xfId="1253" xr:uid="{EBA045D8-1305-4F0F-A488-032BB3FC2A29}"/>
    <cellStyle name="Comma 80 2" xfId="2505" xr:uid="{44BABDD5-7C0F-4C17-A2D8-F0A0B2DE64AC}"/>
    <cellStyle name="Comma 80 2 2" xfId="5073" xr:uid="{FEEED069-D474-4942-ABAD-2C1B9B483223}"/>
    <cellStyle name="Comma 80 2 2 2" xfId="10199" xr:uid="{9A499BDF-9AC5-45AF-B876-7DD310E62CA7}"/>
    <cellStyle name="Comma 80 2 2 2 2" xfId="25609" xr:uid="{13A65435-DFAF-4EDD-8B31-0ED0A99DA192}"/>
    <cellStyle name="Comma 80 2 2 3" xfId="15342" xr:uid="{04B2BCC9-462A-4228-8BB5-07CDC54A7FAE}"/>
    <cellStyle name="Comma 80 2 2 3 2" xfId="30752" xr:uid="{AA44F7C2-1BF0-4641-BB92-EE8C9B3DE5A7}"/>
    <cellStyle name="Comma 80 2 2 4" xfId="20483" xr:uid="{2DC19907-CD62-4513-836B-0E09C919D169}"/>
    <cellStyle name="Comma 80 2 3" xfId="7651" xr:uid="{CC9FAC37-29B7-4975-9033-988DEFE0C78E}"/>
    <cellStyle name="Comma 80 2 3 2" xfId="23061" xr:uid="{E4FF1813-B9A8-45D4-BE60-A510C7BCAF07}"/>
    <cellStyle name="Comma 80 2 4" xfId="12794" xr:uid="{824DA37A-2CE5-4460-8125-9DB8A4571E22}"/>
    <cellStyle name="Comma 80 2 4 2" xfId="28204" xr:uid="{EB2C324A-3C0D-4D71-9A58-10AE1EA7F074}"/>
    <cellStyle name="Comma 80 2 5" xfId="17935" xr:uid="{03A45A69-3D95-4085-B28F-BE6C1EEAF1E3}"/>
    <cellStyle name="Comma 80 3" xfId="3822" xr:uid="{DF44D575-2A51-4836-9A8C-8847C2AAE177}"/>
    <cellStyle name="Comma 80 3 2" xfId="8948" xr:uid="{20C0E4BD-702A-4AAF-9ADD-95F451363908}"/>
    <cellStyle name="Comma 80 3 2 2" xfId="24358" xr:uid="{D860ED3C-C65B-468E-B359-42AC46A64E83}"/>
    <cellStyle name="Comma 80 3 3" xfId="14091" xr:uid="{75EF53E2-1457-4454-93AB-89C0079D20B8}"/>
    <cellStyle name="Comma 80 3 3 2" xfId="29501" xr:uid="{97CE875C-5524-4EB1-A9A4-C742B673899E}"/>
    <cellStyle name="Comma 80 3 4" xfId="19232" xr:uid="{6591227B-F6A6-45D0-BE82-48DCBD710EDD}"/>
    <cellStyle name="Comma 80 4" xfId="6400" xr:uid="{4A3F446D-A2E4-47C6-BE3B-615A9BED082E}"/>
    <cellStyle name="Comma 80 4 2" xfId="21810" xr:uid="{F6B44A43-CAC2-4CA2-9ECD-BEDEA31C9CB6}"/>
    <cellStyle name="Comma 80 5" xfId="11543" xr:uid="{CFAC426C-D21A-4CFA-AA1C-B9B8F7F5F6AE}"/>
    <cellStyle name="Comma 80 5 2" xfId="26953" xr:uid="{8EA77B13-39FE-4710-89BD-56CA58B7133E}"/>
    <cellStyle name="Comma 80 6" xfId="16684" xr:uid="{0544AA43-4C22-459B-9706-6FBF579DB928}"/>
    <cellStyle name="Comma 81" xfId="1265" xr:uid="{DEE2C5C9-0DF8-4333-AE6D-5CB7E165E7AC}"/>
    <cellStyle name="Comma 81 2" xfId="2517" xr:uid="{8F192F22-6807-4164-8C21-1B6BABD93849}"/>
    <cellStyle name="Comma 81 2 2" xfId="5085" xr:uid="{A300CC2C-2BB5-4274-8FB1-230EC919B611}"/>
    <cellStyle name="Comma 81 2 2 2" xfId="10211" xr:uid="{7D20D35A-D3C4-4D83-8263-111306951807}"/>
    <cellStyle name="Comma 81 2 2 2 2" xfId="25621" xr:uid="{29FF4100-3ED1-49B3-BBA2-4D130494B7D3}"/>
    <cellStyle name="Comma 81 2 2 3" xfId="15354" xr:uid="{04C89485-471C-4D30-A5B7-517ADD6A7637}"/>
    <cellStyle name="Comma 81 2 2 3 2" xfId="30764" xr:uid="{365DF1F6-1D70-4B59-88E2-F5206606395C}"/>
    <cellStyle name="Comma 81 2 2 4" xfId="20495" xr:uid="{B66EDEDC-EB2F-47D0-B571-1A3D2E3D7B51}"/>
    <cellStyle name="Comma 81 2 3" xfId="7663" xr:uid="{B702C58E-09ED-4696-BD35-C4F68D1C0B17}"/>
    <cellStyle name="Comma 81 2 3 2" xfId="23073" xr:uid="{0A89E3EE-6148-4237-83B9-E75935E4DB2B}"/>
    <cellStyle name="Comma 81 2 4" xfId="12806" xr:uid="{80AA5006-6481-4FD8-AB5A-FC18873AB2F2}"/>
    <cellStyle name="Comma 81 2 4 2" xfId="28216" xr:uid="{386A4D46-3253-4153-A9F7-40121B0578E9}"/>
    <cellStyle name="Comma 81 2 5" xfId="17947" xr:uid="{639E579C-8266-4C0F-84EB-4485334A6DED}"/>
    <cellStyle name="Comma 81 3" xfId="3834" xr:uid="{B64D9FCB-BA73-4088-8DBE-A524F8E5C7F6}"/>
    <cellStyle name="Comma 81 3 2" xfId="8960" xr:uid="{AF212B17-C6D3-44EE-B20A-B5B0FBE085D7}"/>
    <cellStyle name="Comma 81 3 2 2" xfId="24370" xr:uid="{64DFEC03-2D6A-4E95-B515-D287DD317F3E}"/>
    <cellStyle name="Comma 81 3 3" xfId="14103" xr:uid="{2291A345-6871-4EFB-859E-0488B1AF66BE}"/>
    <cellStyle name="Comma 81 3 3 2" xfId="29513" xr:uid="{AD96A784-09A3-4287-912C-CA77D78E8146}"/>
    <cellStyle name="Comma 81 3 4" xfId="19244" xr:uid="{CC1F40D0-7CEC-4635-916E-0737B278DDA9}"/>
    <cellStyle name="Comma 81 4" xfId="6412" xr:uid="{A15C7C50-B4D7-4DC8-B30E-845FBE1E724E}"/>
    <cellStyle name="Comma 81 4 2" xfId="21822" xr:uid="{78BA95C7-23A6-4F08-A715-ADA936A462DA}"/>
    <cellStyle name="Comma 81 5" xfId="11555" xr:uid="{3AC91193-5DF8-4536-8A93-608EACBBAAB6}"/>
    <cellStyle name="Comma 81 5 2" xfId="26965" xr:uid="{A5287FAF-43B5-4BC9-9C52-AFC6F425685F}"/>
    <cellStyle name="Comma 81 6" xfId="16696" xr:uid="{2098710E-A59A-455F-867B-0A443AE73F06}"/>
    <cellStyle name="Comma 82" xfId="1252" xr:uid="{27D3AF50-9A99-42B5-9AB7-73761860A420}"/>
    <cellStyle name="Comma 82 2" xfId="2504" xr:uid="{75508C81-D78A-4F21-BBCA-9896CF8214B7}"/>
    <cellStyle name="Comma 82 2 2" xfId="5072" xr:uid="{33292E37-AFD0-4246-B0F0-FECC946FD206}"/>
    <cellStyle name="Comma 82 2 2 2" xfId="10198" xr:uid="{6C09E369-DE85-47BE-994D-3FDCC2FA03CA}"/>
    <cellStyle name="Comma 82 2 2 2 2" xfId="25608" xr:uid="{07341E70-6A08-406B-BE3C-D1BAA0DA1B71}"/>
    <cellStyle name="Comma 82 2 2 3" xfId="15341" xr:uid="{263BBC72-F415-4E64-9663-4AB686436B90}"/>
    <cellStyle name="Comma 82 2 2 3 2" xfId="30751" xr:uid="{3D1661CF-7908-400E-9C1C-0CDD15A10584}"/>
    <cellStyle name="Comma 82 2 2 4" xfId="20482" xr:uid="{ED65A9B1-CFDE-42ED-BEE9-9E6C9E796F1D}"/>
    <cellStyle name="Comma 82 2 3" xfId="7650" xr:uid="{A4F53503-B5AF-4AA7-867F-68654853D408}"/>
    <cellStyle name="Comma 82 2 3 2" xfId="23060" xr:uid="{8C81D5D8-6FE9-4F15-BFF9-2E1F9EA1E8D5}"/>
    <cellStyle name="Comma 82 2 4" xfId="12793" xr:uid="{B9331283-8080-43D7-B3DF-C2D47833FAE9}"/>
    <cellStyle name="Comma 82 2 4 2" xfId="28203" xr:uid="{A9961EF3-2D30-4751-85B0-F8A3AE9EE192}"/>
    <cellStyle name="Comma 82 2 5" xfId="17934" xr:uid="{7CB36162-DBEC-4327-A03D-72A0344A8138}"/>
    <cellStyle name="Comma 82 3" xfId="3821" xr:uid="{2E0E69F3-DFAE-4BDB-BD06-B36BEBC51A93}"/>
    <cellStyle name="Comma 82 3 2" xfId="8947" xr:uid="{FBD4E07C-BE1F-4106-9466-EB0C9F985D27}"/>
    <cellStyle name="Comma 82 3 2 2" xfId="24357" xr:uid="{F6C00117-CC67-4BD4-9538-81C2BCBE32B6}"/>
    <cellStyle name="Comma 82 3 3" xfId="14090" xr:uid="{2A405B0E-106D-4C61-9A24-D0AA42085D89}"/>
    <cellStyle name="Comma 82 3 3 2" xfId="29500" xr:uid="{83C3C869-EEA1-4459-B41F-8714F21EE4CA}"/>
    <cellStyle name="Comma 82 3 4" xfId="19231" xr:uid="{34F405F0-1F0F-45FA-9745-0FC89A7B79A6}"/>
    <cellStyle name="Comma 82 4" xfId="6399" xr:uid="{2B226D11-661A-459C-8E80-996E65B17DED}"/>
    <cellStyle name="Comma 82 4 2" xfId="21809" xr:uid="{B3CCFBDE-D213-422E-BCB6-67DA9A56BEBC}"/>
    <cellStyle name="Comma 82 5" xfId="11542" xr:uid="{5C6F491A-E320-4049-A5EE-E6075D1E0C36}"/>
    <cellStyle name="Comma 82 5 2" xfId="26952" xr:uid="{0F2B5286-790E-4384-BC87-4FB58D2CD87D}"/>
    <cellStyle name="Comma 82 6" xfId="16683" xr:uid="{0C0FA003-11D7-4813-88C2-0E6C842EEDB6}"/>
    <cellStyle name="Comma 83" xfId="1263" xr:uid="{00428DA6-F4E5-48F6-A9CE-47410A8349C5}"/>
    <cellStyle name="Comma 83 2" xfId="2515" xr:uid="{232BE0C5-691E-49E2-B605-8D66B5C2BFEF}"/>
    <cellStyle name="Comma 83 2 2" xfId="5083" xr:uid="{23A90BAA-0331-4FA1-A626-A5704A979B13}"/>
    <cellStyle name="Comma 83 2 2 2" xfId="10209" xr:uid="{7A237485-5F6E-4999-AEFE-3FB042C79618}"/>
    <cellStyle name="Comma 83 2 2 2 2" xfId="25619" xr:uid="{9FE05880-D735-48F8-ABF2-1E1A169F0F46}"/>
    <cellStyle name="Comma 83 2 2 3" xfId="15352" xr:uid="{C8D8F2EC-EDDA-4B56-A3CC-E3785B7F842C}"/>
    <cellStyle name="Comma 83 2 2 3 2" xfId="30762" xr:uid="{D3DA2B2B-6BB3-4012-87B5-8DB998142679}"/>
    <cellStyle name="Comma 83 2 2 4" xfId="20493" xr:uid="{D9861143-480C-44F7-A728-9A4187C50215}"/>
    <cellStyle name="Comma 83 2 3" xfId="7661" xr:uid="{008F3DCF-3C83-4A27-8852-812D7CE439F0}"/>
    <cellStyle name="Comma 83 2 3 2" xfId="23071" xr:uid="{ED125296-FBAC-43EB-80EF-E56FAFE6EADC}"/>
    <cellStyle name="Comma 83 2 4" xfId="12804" xr:uid="{5A364AD6-F6A3-4A49-A2FC-8D7F9E3FE985}"/>
    <cellStyle name="Comma 83 2 4 2" xfId="28214" xr:uid="{011B9F17-F28A-4E8D-B6DD-FAC1749C0051}"/>
    <cellStyle name="Comma 83 2 5" xfId="17945" xr:uid="{E32768FA-CAC1-4501-A2AD-10476F1465C1}"/>
    <cellStyle name="Comma 83 3" xfId="3832" xr:uid="{4D4E045C-12F5-4257-8872-D85E0118E2C5}"/>
    <cellStyle name="Comma 83 3 2" xfId="8958" xr:uid="{ABBF0645-70F2-4702-8972-AD5576F4921E}"/>
    <cellStyle name="Comma 83 3 2 2" xfId="24368" xr:uid="{604CA7CF-B0EA-4256-9937-92DC4B7B285F}"/>
    <cellStyle name="Comma 83 3 3" xfId="14101" xr:uid="{BD925894-4373-4420-926C-AF09D33FAF2C}"/>
    <cellStyle name="Comma 83 3 3 2" xfId="29511" xr:uid="{6381FBDE-D6D2-4989-959E-07E4B3D03F21}"/>
    <cellStyle name="Comma 83 3 4" xfId="19242" xr:uid="{DAC101D1-081F-432C-B45B-1D8FC78BA8A8}"/>
    <cellStyle name="Comma 83 4" xfId="6410" xr:uid="{D1E872F5-2206-4D62-8242-F8C3FEDB38C3}"/>
    <cellStyle name="Comma 83 4 2" xfId="21820" xr:uid="{5DABDFD6-7F69-4E8A-80ED-11F029EBC01F}"/>
    <cellStyle name="Comma 83 5" xfId="11553" xr:uid="{9DD55A6C-CBD6-44A4-9AAD-7A76074F0122}"/>
    <cellStyle name="Comma 83 5 2" xfId="26963" xr:uid="{088D7B44-636C-41D7-8D64-5461D84B2714}"/>
    <cellStyle name="Comma 83 6" xfId="16694" xr:uid="{04A301F7-039E-4F72-AFE1-AC319AC4AD34}"/>
    <cellStyle name="Comma 84" xfId="1258" xr:uid="{7AFCB5B3-E61E-4A24-96C3-95C905196191}"/>
    <cellStyle name="Comma 84 2" xfId="2510" xr:uid="{537905ED-2DDF-41ED-BD0E-2E7A0B876279}"/>
    <cellStyle name="Comma 84 2 2" xfId="5078" xr:uid="{DC61B928-7BCA-40EC-A803-089531EDBBDC}"/>
    <cellStyle name="Comma 84 2 2 2" xfId="10204" xr:uid="{F600AD7D-8B5C-4308-9767-2EAC88855E1A}"/>
    <cellStyle name="Comma 84 2 2 2 2" xfId="25614" xr:uid="{E9BC52AC-C0DA-4235-BA8E-C56991DA3E4D}"/>
    <cellStyle name="Comma 84 2 2 3" xfId="15347" xr:uid="{5849279E-0962-4FAA-BBE8-A49B064FA5B4}"/>
    <cellStyle name="Comma 84 2 2 3 2" xfId="30757" xr:uid="{19A792CA-B665-4FAC-8FA5-594749C3AEF1}"/>
    <cellStyle name="Comma 84 2 2 4" xfId="20488" xr:uid="{220DAE45-4D7C-429E-B972-8B9EFFC7190E}"/>
    <cellStyle name="Comma 84 2 3" xfId="7656" xr:uid="{60BE81D6-6C18-4574-AE50-BA27D116A9CD}"/>
    <cellStyle name="Comma 84 2 3 2" xfId="23066" xr:uid="{282D349F-1284-42CF-B771-292B98C09887}"/>
    <cellStyle name="Comma 84 2 4" xfId="12799" xr:uid="{8584DF0F-15DC-40CD-AD4D-16DD4AB54086}"/>
    <cellStyle name="Comma 84 2 4 2" xfId="28209" xr:uid="{C503CE77-B1BD-466A-BCB2-DA75E4745CCF}"/>
    <cellStyle name="Comma 84 2 5" xfId="17940" xr:uid="{FB8ECE69-DD99-4FE2-8EE1-AB33388F74A7}"/>
    <cellStyle name="Comma 84 3" xfId="3827" xr:uid="{8CF23E2E-6521-4622-990C-3528908E1918}"/>
    <cellStyle name="Comma 84 3 2" xfId="8953" xr:uid="{B154FE1F-0941-4787-8320-91D69DCE727A}"/>
    <cellStyle name="Comma 84 3 2 2" xfId="24363" xr:uid="{66E25010-54F2-47A0-A363-37C99B45DFE7}"/>
    <cellStyle name="Comma 84 3 3" xfId="14096" xr:uid="{D2CA364A-679F-4EBF-BCF2-C0914EE716CC}"/>
    <cellStyle name="Comma 84 3 3 2" xfId="29506" xr:uid="{064DAC33-DFFD-4420-94C7-EEA6025584C4}"/>
    <cellStyle name="Comma 84 3 4" xfId="19237" xr:uid="{3FB149E1-B417-4D08-8668-FA487BAC5902}"/>
    <cellStyle name="Comma 84 4" xfId="6405" xr:uid="{B820D948-B8C6-413A-A873-C8A77AD09552}"/>
    <cellStyle name="Comma 84 4 2" xfId="21815" xr:uid="{1CC1FECF-9544-40C7-A867-52D2B33F20DB}"/>
    <cellStyle name="Comma 84 5" xfId="11548" xr:uid="{227552BC-28CE-4ED8-9962-DE2DEB1204B9}"/>
    <cellStyle name="Comma 84 5 2" xfId="26958" xr:uid="{2F664BE9-EBD2-4968-AE0B-DC07F872FCF0}"/>
    <cellStyle name="Comma 84 6" xfId="16689" xr:uid="{6AD2547B-98DE-4612-BE13-CFFBED33E003}"/>
    <cellStyle name="Comma 85" xfId="1251" xr:uid="{4C50474C-CFFB-4F78-A480-8B5F8BCFADF5}"/>
    <cellStyle name="Comma 85 2" xfId="2503" xr:uid="{0DC9805E-5484-4EA7-A7BF-F4EA0D06B785}"/>
    <cellStyle name="Comma 85 2 2" xfId="5071" xr:uid="{B9D5B5E1-D793-4130-82A6-8F4F001E1DA1}"/>
    <cellStyle name="Comma 85 2 2 2" xfId="10197" xr:uid="{A0975112-AD34-42A7-871C-079AA9EFBF6F}"/>
    <cellStyle name="Comma 85 2 2 2 2" xfId="25607" xr:uid="{DF563808-0245-4FA7-B124-A9A33FBE393A}"/>
    <cellStyle name="Comma 85 2 2 3" xfId="15340" xr:uid="{41696F38-5A0C-4453-921F-C54A38BCC1A9}"/>
    <cellStyle name="Comma 85 2 2 3 2" xfId="30750" xr:uid="{6CF2161C-B189-431B-8E2A-E372943BC7C7}"/>
    <cellStyle name="Comma 85 2 2 4" xfId="20481" xr:uid="{658612B8-EE5D-4CD7-813E-866659A9FDF6}"/>
    <cellStyle name="Comma 85 2 3" xfId="7649" xr:uid="{E5806292-BE75-4CD3-9C17-EB7724F60E8C}"/>
    <cellStyle name="Comma 85 2 3 2" xfId="23059" xr:uid="{25B5DA17-8EDC-48BD-95AC-6A2E5881A770}"/>
    <cellStyle name="Comma 85 2 4" xfId="12792" xr:uid="{351588FC-113C-4938-9BEB-3C1D07E306B8}"/>
    <cellStyle name="Comma 85 2 4 2" xfId="28202" xr:uid="{DC2048B4-5A82-4884-B9F7-9DE22CF7136E}"/>
    <cellStyle name="Comma 85 2 5" xfId="17933" xr:uid="{7EC8DA3A-7DBF-4A5A-ADD4-2BF1C75F25CC}"/>
    <cellStyle name="Comma 85 3" xfId="3820" xr:uid="{CEEED588-5667-46DA-9276-E7C5BC4492EB}"/>
    <cellStyle name="Comma 85 3 2" xfId="8946" xr:uid="{0139E36E-8B24-4C4E-8D94-CC032F1176C6}"/>
    <cellStyle name="Comma 85 3 2 2" xfId="24356" xr:uid="{933FB635-0058-4067-91B0-83AC4B4A5EB3}"/>
    <cellStyle name="Comma 85 3 3" xfId="14089" xr:uid="{BE717A79-CB1D-4544-BDE5-D7D8931A1D7D}"/>
    <cellStyle name="Comma 85 3 3 2" xfId="29499" xr:uid="{EC08CDEA-B469-4551-81EF-089F09FD1BBC}"/>
    <cellStyle name="Comma 85 3 4" xfId="19230" xr:uid="{553E34E0-0776-4942-828F-D56F95588159}"/>
    <cellStyle name="Comma 85 4" xfId="6398" xr:uid="{393A1741-997F-4E24-99BC-3DFED9F95B66}"/>
    <cellStyle name="Comma 85 4 2" xfId="21808" xr:uid="{DB2A8647-5795-4268-BA8A-5052A7B96811}"/>
    <cellStyle name="Comma 85 5" xfId="11541" xr:uid="{746D9D9B-BFCA-48D1-8E43-B22229AB0BEB}"/>
    <cellStyle name="Comma 85 5 2" xfId="26951" xr:uid="{F3AEAE4F-63E7-4D2E-A47F-E5D9B7161730}"/>
    <cellStyle name="Comma 85 6" xfId="16682" xr:uid="{4B9DE047-863A-4816-8647-D1032EEC07A5}"/>
    <cellStyle name="Comma 86" xfId="1264" xr:uid="{A39CBA60-0942-4515-B459-C137EE274539}"/>
    <cellStyle name="Comma 86 2" xfId="2516" xr:uid="{3F8A9540-AEE1-4E21-9B28-596509CAF5BF}"/>
    <cellStyle name="Comma 86 2 2" xfId="5084" xr:uid="{9C9EF427-0AEE-4E6C-8A25-5C33E5E2A17C}"/>
    <cellStyle name="Comma 86 2 2 2" xfId="10210" xr:uid="{04AB12E3-4FAF-4ED8-9995-D0669175B0C9}"/>
    <cellStyle name="Comma 86 2 2 2 2" xfId="25620" xr:uid="{B47F1532-359C-4392-836F-EF6A3DA034FA}"/>
    <cellStyle name="Comma 86 2 2 3" xfId="15353" xr:uid="{1865E6B8-0595-4F1A-A5C7-247E7C232433}"/>
    <cellStyle name="Comma 86 2 2 3 2" xfId="30763" xr:uid="{FBF6AD6B-0AD0-4DDF-BC9B-BDEC12DB6327}"/>
    <cellStyle name="Comma 86 2 2 4" xfId="20494" xr:uid="{AD38EB12-DF72-492F-B8A4-EE988355EC73}"/>
    <cellStyle name="Comma 86 2 3" xfId="7662" xr:uid="{8B296F45-0F4F-46C1-B97A-22ACB1B22F9B}"/>
    <cellStyle name="Comma 86 2 3 2" xfId="23072" xr:uid="{F914B606-3AB2-45A4-A73E-C4B352B8F4B6}"/>
    <cellStyle name="Comma 86 2 4" xfId="12805" xr:uid="{8B155511-7B62-4957-8AC2-5E96E3175583}"/>
    <cellStyle name="Comma 86 2 4 2" xfId="28215" xr:uid="{2E3DA204-486F-45A3-9CA3-2CDA641A0D37}"/>
    <cellStyle name="Comma 86 2 5" xfId="17946" xr:uid="{E16D0AF4-76A2-4185-AA1A-30CC6C950AD3}"/>
    <cellStyle name="Comma 86 3" xfId="3833" xr:uid="{09AAD368-0F99-453B-A1A3-029B19D4363D}"/>
    <cellStyle name="Comma 86 3 2" xfId="8959" xr:uid="{C2DDB645-73D9-47EA-87F2-3CDFC4EA1ECC}"/>
    <cellStyle name="Comma 86 3 2 2" xfId="24369" xr:uid="{FEEFA1DB-7C8D-4D64-9B66-00569FC5051D}"/>
    <cellStyle name="Comma 86 3 3" xfId="14102" xr:uid="{3181D66A-E1B6-42AB-9543-86DA8554029C}"/>
    <cellStyle name="Comma 86 3 3 2" xfId="29512" xr:uid="{D3F14158-D844-4988-ABDD-35565FD922EA}"/>
    <cellStyle name="Comma 86 3 4" xfId="19243" xr:uid="{7EFE6331-8642-4834-9B6C-EC7EB01C1613}"/>
    <cellStyle name="Comma 86 4" xfId="6411" xr:uid="{F2975470-CB7F-4E8A-B59E-9E04332CAAAD}"/>
    <cellStyle name="Comma 86 4 2" xfId="21821" xr:uid="{B1132206-12C9-46D9-AE7C-4E5EE3451AD3}"/>
    <cellStyle name="Comma 86 5" xfId="11554" xr:uid="{D68047B8-5342-4922-A484-F55F3FF37C6C}"/>
    <cellStyle name="Comma 86 5 2" xfId="26964" xr:uid="{D4548424-C3BD-4B9A-82F4-12327FFC8EFF}"/>
    <cellStyle name="Comma 86 6" xfId="16695" xr:uid="{FB1DEFF8-7263-4CEA-9714-D52DDDE74313}"/>
    <cellStyle name="Comma 87" xfId="1257" xr:uid="{DB41D411-7B00-4939-8B80-099336A1964C}"/>
    <cellStyle name="Comma 87 2" xfId="2509" xr:uid="{63EEE4EE-95C2-4713-B217-B333CCF49126}"/>
    <cellStyle name="Comma 87 2 2" xfId="5077" xr:uid="{5D4C3F2B-9605-49A8-94CC-32512C031343}"/>
    <cellStyle name="Comma 87 2 2 2" xfId="10203" xr:uid="{24275BEA-A1AC-4104-8DF5-AE2B50ACD3BD}"/>
    <cellStyle name="Comma 87 2 2 2 2" xfId="25613" xr:uid="{4D03EE35-326D-4328-A7D6-F13CE5540B73}"/>
    <cellStyle name="Comma 87 2 2 3" xfId="15346" xr:uid="{E84AB73C-D8FA-4D1F-88F0-7166416E3C4C}"/>
    <cellStyle name="Comma 87 2 2 3 2" xfId="30756" xr:uid="{D0BA39F9-C593-47DB-A2CD-EB2B8FE7FDA2}"/>
    <cellStyle name="Comma 87 2 2 4" xfId="20487" xr:uid="{765AC95E-048B-437D-8827-B261C932A976}"/>
    <cellStyle name="Comma 87 2 3" xfId="7655" xr:uid="{E697BD04-C276-43A3-A5D4-3E230BD5F8D8}"/>
    <cellStyle name="Comma 87 2 3 2" xfId="23065" xr:uid="{62032E16-962B-490A-95B3-91EA97DB5823}"/>
    <cellStyle name="Comma 87 2 4" xfId="12798" xr:uid="{045CE03F-1DB2-4E50-A723-AD6EDDA551E4}"/>
    <cellStyle name="Comma 87 2 4 2" xfId="28208" xr:uid="{EAB215CC-1F4D-469E-83AA-230209FA5D72}"/>
    <cellStyle name="Comma 87 2 5" xfId="17939" xr:uid="{AC1255D7-2693-42C5-B21D-5B75D744E509}"/>
    <cellStyle name="Comma 87 3" xfId="3826" xr:uid="{AD8A8F2D-9382-44C1-B0EB-BD8829C950A4}"/>
    <cellStyle name="Comma 87 3 2" xfId="8952" xr:uid="{7515957A-4F3E-481C-A888-36170AB1AC51}"/>
    <cellStyle name="Comma 87 3 2 2" xfId="24362" xr:uid="{D70A232C-BCCE-46BF-8FF4-2F0344EA7A52}"/>
    <cellStyle name="Comma 87 3 3" xfId="14095" xr:uid="{2DEE3557-37DA-4A6E-8376-36D690CF4179}"/>
    <cellStyle name="Comma 87 3 3 2" xfId="29505" xr:uid="{A430D831-C85E-4B11-9A6F-6D7542F3DEFC}"/>
    <cellStyle name="Comma 87 3 4" xfId="19236" xr:uid="{363699B7-08B4-4042-A3B0-6FC12F97E4D9}"/>
    <cellStyle name="Comma 87 4" xfId="6404" xr:uid="{D37A04D7-B277-4764-A0F0-7F9BD9284154}"/>
    <cellStyle name="Comma 87 4 2" xfId="21814" xr:uid="{D779B538-508C-4710-8BFF-07DA69E58183}"/>
    <cellStyle name="Comma 87 5" xfId="11547" xr:uid="{A19E75BE-81D9-4236-81A9-D3AFB49D4EC4}"/>
    <cellStyle name="Comma 87 5 2" xfId="26957" xr:uid="{D41AC1C1-BD9C-43AC-B9D6-5787B9CC42F6}"/>
    <cellStyle name="Comma 87 6" xfId="16688" xr:uid="{2DE12636-22C6-478A-BB6B-B1F984290799}"/>
    <cellStyle name="Comma 88" xfId="1262" xr:uid="{122E441F-ADC1-414B-BF8E-9460E78F041B}"/>
    <cellStyle name="Comma 88 2" xfId="2514" xr:uid="{AF3E1BA9-15DD-491D-A7BD-444911C04D30}"/>
    <cellStyle name="Comma 88 2 2" xfId="5082" xr:uid="{BA241D7E-4CC7-4300-B70E-4CD9113BFF9F}"/>
    <cellStyle name="Comma 88 2 2 2" xfId="10208" xr:uid="{956DE100-D411-4282-AB2A-5FF29E8E2675}"/>
    <cellStyle name="Comma 88 2 2 2 2" xfId="25618" xr:uid="{BC859B20-71FF-44F7-AC43-AB452BE851DE}"/>
    <cellStyle name="Comma 88 2 2 3" xfId="15351" xr:uid="{74866FEE-113B-4E3B-B198-0711DD92FCAA}"/>
    <cellStyle name="Comma 88 2 2 3 2" xfId="30761" xr:uid="{B9006B17-E214-4DC8-8B3B-EAB73492B8B7}"/>
    <cellStyle name="Comma 88 2 2 4" xfId="20492" xr:uid="{E3084B9D-DCF9-4252-A8B9-989EF3B99A98}"/>
    <cellStyle name="Comma 88 2 3" xfId="7660" xr:uid="{9ED86B30-89D1-4AA3-9780-51B5227F86B5}"/>
    <cellStyle name="Comma 88 2 3 2" xfId="23070" xr:uid="{177DA37A-158E-4DAF-A699-C277441B0F50}"/>
    <cellStyle name="Comma 88 2 4" xfId="12803" xr:uid="{A1FB53F0-7645-4471-A389-221CB52193BD}"/>
    <cellStyle name="Comma 88 2 4 2" xfId="28213" xr:uid="{05C6ED08-C30F-4DA0-9EA2-98A7BE86BE6E}"/>
    <cellStyle name="Comma 88 2 5" xfId="17944" xr:uid="{456FCBBA-EF1F-4D44-89E5-800B2BB59121}"/>
    <cellStyle name="Comma 88 3" xfId="3831" xr:uid="{65D99AA0-2A29-4C11-863C-6F49CBFAB4BB}"/>
    <cellStyle name="Comma 88 3 2" xfId="8957" xr:uid="{8B528C11-39DC-44AA-B164-C573643F887D}"/>
    <cellStyle name="Comma 88 3 2 2" xfId="24367" xr:uid="{A8B762F0-EEB4-4065-8F42-DAE6A6544FD9}"/>
    <cellStyle name="Comma 88 3 3" xfId="14100" xr:uid="{C960E31C-AB1D-4024-9311-AE4901AD7358}"/>
    <cellStyle name="Comma 88 3 3 2" xfId="29510" xr:uid="{B1F54B71-6CFC-4885-8A20-F079A94172F0}"/>
    <cellStyle name="Comma 88 3 4" xfId="19241" xr:uid="{252836F5-89F5-42BE-B8D0-0137C1F9289B}"/>
    <cellStyle name="Comma 88 4" xfId="6409" xr:uid="{E5FB887F-505D-4013-B626-FF2ACDFD4294}"/>
    <cellStyle name="Comma 88 4 2" xfId="21819" xr:uid="{A79864B3-1855-4260-9F0F-89A3AC75E3C6}"/>
    <cellStyle name="Comma 88 5" xfId="11552" xr:uid="{481715AC-8387-4363-8554-B85C50C82E0B}"/>
    <cellStyle name="Comma 88 5 2" xfId="26962" xr:uid="{707E1EFB-A09B-4B3F-84F2-4BAB9650F285}"/>
    <cellStyle name="Comma 88 6" xfId="16693" xr:uid="{06C7266D-515F-4D55-99BD-2372A7526784}"/>
    <cellStyle name="Comma 89" xfId="1254" xr:uid="{DC3D72DA-7FCD-46B4-9DF0-BACD3D938090}"/>
    <cellStyle name="Comma 89 2" xfId="2506" xr:uid="{0BAE2652-7ABB-4418-8860-B4963983BD9F}"/>
    <cellStyle name="Comma 89 2 2" xfId="5074" xr:uid="{C52AF98F-C494-400A-A06D-48A371A893ED}"/>
    <cellStyle name="Comma 89 2 2 2" xfId="10200" xr:uid="{E94DF747-E1C2-4313-8811-DD68660C8C6A}"/>
    <cellStyle name="Comma 89 2 2 2 2" xfId="25610" xr:uid="{AE15571B-CD76-40C5-9428-F49B90A3615A}"/>
    <cellStyle name="Comma 89 2 2 3" xfId="15343" xr:uid="{12260A8E-76C6-418F-A997-5655B1C86AA7}"/>
    <cellStyle name="Comma 89 2 2 3 2" xfId="30753" xr:uid="{30A74D34-6173-4BE0-B4A1-63A54078E6E1}"/>
    <cellStyle name="Comma 89 2 2 4" xfId="20484" xr:uid="{F273D7CF-212D-4696-93A7-503B1BE29C4E}"/>
    <cellStyle name="Comma 89 2 3" xfId="7652" xr:uid="{C7B1729E-B6AE-410C-8EA3-2724FB92CD54}"/>
    <cellStyle name="Comma 89 2 3 2" xfId="23062" xr:uid="{7AE6CEAB-1C9B-46C0-8061-E3287C4E5586}"/>
    <cellStyle name="Comma 89 2 4" xfId="12795" xr:uid="{F449C5C9-B1B4-44B7-8BBB-2E409103E87D}"/>
    <cellStyle name="Comma 89 2 4 2" xfId="28205" xr:uid="{D42D1055-3199-4209-9C89-4EF318E3E40A}"/>
    <cellStyle name="Comma 89 2 5" xfId="17936" xr:uid="{8A4E98BA-F30B-4CBA-907F-934EF842281D}"/>
    <cellStyle name="Comma 89 3" xfId="3823" xr:uid="{22F06EB0-C9B0-4A51-93B9-63A375993921}"/>
    <cellStyle name="Comma 89 3 2" xfId="8949" xr:uid="{1BB3608F-56C5-4B7B-8230-D23C4F762B7B}"/>
    <cellStyle name="Comma 89 3 2 2" xfId="24359" xr:uid="{8F55FD18-4C05-4074-96AA-28A49B6CC975}"/>
    <cellStyle name="Comma 89 3 3" xfId="14092" xr:uid="{77177689-8507-4C88-9AB0-95D9763B969F}"/>
    <cellStyle name="Comma 89 3 3 2" xfId="29502" xr:uid="{E15BD614-7751-46AD-8768-FE7F393EF52A}"/>
    <cellStyle name="Comma 89 3 4" xfId="19233" xr:uid="{87D86CB4-87EA-48C9-B36A-251060763A4D}"/>
    <cellStyle name="Comma 89 4" xfId="6401" xr:uid="{1BBC8282-9DF5-44AB-915B-63D2333EC09F}"/>
    <cellStyle name="Comma 89 4 2" xfId="21811" xr:uid="{392F5BBE-981F-4CA2-A9AF-B67E6CA7014A}"/>
    <cellStyle name="Comma 89 5" xfId="11544" xr:uid="{C02725D0-381C-42D6-A745-2212CB89DC1D}"/>
    <cellStyle name="Comma 89 5 2" xfId="26954" xr:uid="{4D48DF74-8830-4615-B224-CD68B7EAE0BF}"/>
    <cellStyle name="Comma 89 6" xfId="16685" xr:uid="{F036AF8E-D9E8-4B98-92CA-EE2DEA2A457D}"/>
    <cellStyle name="Comma 9" xfId="50" xr:uid="{0B2ABB2F-F64B-427E-8550-34B5DAD35401}"/>
    <cellStyle name="Comma 9 10" xfId="10351" xr:uid="{5D1E4162-0CDC-4EEE-AB4C-9F64F26BEE41}"/>
    <cellStyle name="Comma 9 10 2" xfId="25761" xr:uid="{F8ABB105-3F1A-4F72-AB04-E0A9E8B7C8D1}"/>
    <cellStyle name="Comma 9 11" xfId="15492" xr:uid="{2B2227AC-E980-4180-91F7-DA883CC6A401}"/>
    <cellStyle name="Comma 9 2" xfId="129" xr:uid="{85B20970-5B92-4945-ABE4-C829AE930707}"/>
    <cellStyle name="Comma 9 2 2" xfId="272" xr:uid="{A7EED2A6-7483-460B-AD36-90A4ADF4F18A}"/>
    <cellStyle name="Comma 9 2 2 2" xfId="568" xr:uid="{9EBF36E7-3F06-4D7D-8507-F45164746A1B}"/>
    <cellStyle name="Comma 9 2 2 2 2" xfId="1180" xr:uid="{121E8A5E-A6D1-4026-9790-82E069715D52}"/>
    <cellStyle name="Comma 9 2 2 2 2 2" xfId="2432" xr:uid="{B4CD173D-1527-4731-B833-8D9EACC8B38A}"/>
    <cellStyle name="Comma 9 2 2 2 2 2 2" xfId="5000" xr:uid="{F060A9F5-193E-4D9B-89A3-935A85E3A9E5}"/>
    <cellStyle name="Comma 9 2 2 2 2 2 2 2" xfId="10126" xr:uid="{1E6235C7-5763-4976-8FEA-E4EE65522DD5}"/>
    <cellStyle name="Comma 9 2 2 2 2 2 2 2 2" xfId="25536" xr:uid="{1F4A843E-6CC5-415F-96FB-F54C1846188F}"/>
    <cellStyle name="Comma 9 2 2 2 2 2 2 3" xfId="15269" xr:uid="{12F209D1-0BC5-4524-AACE-F225888BDF6E}"/>
    <cellStyle name="Comma 9 2 2 2 2 2 2 3 2" xfId="30679" xr:uid="{5E83BA14-E917-4FAC-AF84-85C15D4D5309}"/>
    <cellStyle name="Comma 9 2 2 2 2 2 2 4" xfId="20410" xr:uid="{75A6B777-76BF-4268-8CC4-A494B40292A8}"/>
    <cellStyle name="Comma 9 2 2 2 2 2 3" xfId="7578" xr:uid="{BEA0313F-B455-49CE-B3E8-A03611807E1C}"/>
    <cellStyle name="Comma 9 2 2 2 2 2 3 2" xfId="22988" xr:uid="{6B2D3952-E58A-4825-B218-A1C562F2ABC5}"/>
    <cellStyle name="Comma 9 2 2 2 2 2 4" xfId="12721" xr:uid="{AB5AD4B8-BEDA-4D09-9057-1B93E785FC57}"/>
    <cellStyle name="Comma 9 2 2 2 2 2 4 2" xfId="28131" xr:uid="{62C71BB2-946E-4515-A36F-5E72DC59B22B}"/>
    <cellStyle name="Comma 9 2 2 2 2 2 5" xfId="17862" xr:uid="{97C365F0-583F-429F-9B18-A34B73B493DC}"/>
    <cellStyle name="Comma 9 2 2 2 2 3" xfId="3749" xr:uid="{6DAA895E-D321-4BF1-9576-7DA29B373D48}"/>
    <cellStyle name="Comma 9 2 2 2 2 3 2" xfId="8875" xr:uid="{317135A7-A831-4E54-8C01-8654D2C1AC08}"/>
    <cellStyle name="Comma 9 2 2 2 2 3 2 2" xfId="24285" xr:uid="{84E150C9-4C30-4D99-88C5-CAD6727E85EA}"/>
    <cellStyle name="Comma 9 2 2 2 2 3 3" xfId="14018" xr:uid="{29024428-067E-4210-98EE-3D1D564848A5}"/>
    <cellStyle name="Comma 9 2 2 2 2 3 3 2" xfId="29428" xr:uid="{27EF941F-8BAF-4AD9-A7E7-CA5C5860DDDB}"/>
    <cellStyle name="Comma 9 2 2 2 2 3 4" xfId="19159" xr:uid="{277D5A6E-37C2-4C1D-A487-F4F20BE3AB9B}"/>
    <cellStyle name="Comma 9 2 2 2 2 4" xfId="6327" xr:uid="{4AF8355C-B43D-4E59-AE85-4DC8E6D13F7F}"/>
    <cellStyle name="Comma 9 2 2 2 2 4 2" xfId="21737" xr:uid="{86214804-4F3A-40DA-9A13-00F444E004F5}"/>
    <cellStyle name="Comma 9 2 2 2 2 5" xfId="11470" xr:uid="{0C52C8CC-33C0-4C71-BB26-7AF8A1DF9F56}"/>
    <cellStyle name="Comma 9 2 2 2 2 5 2" xfId="26880" xr:uid="{9905EDCC-BFE5-437A-8CC3-0E639467576E}"/>
    <cellStyle name="Comma 9 2 2 2 2 6" xfId="16611" xr:uid="{2EFFE197-BD27-4810-821A-F5CB06DC83F8}"/>
    <cellStyle name="Comma 9 2 2 2 3" xfId="1821" xr:uid="{9AC3ADF5-0AF0-4DA8-83AC-84832C349B2C}"/>
    <cellStyle name="Comma 9 2 2 2 3 2" xfId="4389" xr:uid="{00D84240-8501-4D37-BEEE-6F5C63237E1B}"/>
    <cellStyle name="Comma 9 2 2 2 3 2 2" xfId="9515" xr:uid="{5C5317FA-22B1-46BF-B3FC-3888BA724D1B}"/>
    <cellStyle name="Comma 9 2 2 2 3 2 2 2" xfId="24925" xr:uid="{EB4ABC9B-303E-4A1B-95CE-85E7F2109904}"/>
    <cellStyle name="Comma 9 2 2 2 3 2 3" xfId="14658" xr:uid="{83077592-2482-4346-A73A-982DECF4043D}"/>
    <cellStyle name="Comma 9 2 2 2 3 2 3 2" xfId="30068" xr:uid="{E98224F3-1881-4E01-A00D-CC8CA02E70A1}"/>
    <cellStyle name="Comma 9 2 2 2 3 2 4" xfId="19799" xr:uid="{92744517-6FBD-40AF-B275-C131923EAF61}"/>
    <cellStyle name="Comma 9 2 2 2 3 3" xfId="6967" xr:uid="{622086F9-B032-4780-9114-2EBA32DF93D5}"/>
    <cellStyle name="Comma 9 2 2 2 3 3 2" xfId="22377" xr:uid="{24BA6ED3-585D-4675-8BCB-12DB9BFB9AD5}"/>
    <cellStyle name="Comma 9 2 2 2 3 4" xfId="12110" xr:uid="{1EAAB4F9-B1EE-45E4-B13A-21995C3228F9}"/>
    <cellStyle name="Comma 9 2 2 2 3 4 2" xfId="27520" xr:uid="{F69BAE12-9BF8-4001-92DD-67D160739049}"/>
    <cellStyle name="Comma 9 2 2 2 3 5" xfId="17251" xr:uid="{B9FB6BE3-B1C3-40AA-B3DC-DE0BDBD72D52}"/>
    <cellStyle name="Comma 9 2 2 2 4" xfId="3138" xr:uid="{8122E2C2-851A-4984-BEC8-A89C61E4FC02}"/>
    <cellStyle name="Comma 9 2 2 2 4 2" xfId="8264" xr:uid="{10B5966C-1F4A-43B8-8204-1BF3A5122AB4}"/>
    <cellStyle name="Comma 9 2 2 2 4 2 2" xfId="23674" xr:uid="{B519EE17-8864-4DCE-BD1D-F3F15387FCC4}"/>
    <cellStyle name="Comma 9 2 2 2 4 3" xfId="13407" xr:uid="{8EB1C369-F99F-4B0B-A41F-E0A70DDF02C6}"/>
    <cellStyle name="Comma 9 2 2 2 4 3 2" xfId="28817" xr:uid="{C74C9216-BF20-48D2-B792-76615B95B027}"/>
    <cellStyle name="Comma 9 2 2 2 4 4" xfId="18548" xr:uid="{6ADD4E34-DD19-4703-96FE-6E834DE9CB46}"/>
    <cellStyle name="Comma 9 2 2 2 5" xfId="5716" xr:uid="{C1CB44CD-D6C3-4E54-A01F-5BF23BBC6928}"/>
    <cellStyle name="Comma 9 2 2 2 5 2" xfId="21126" xr:uid="{F03500AD-B4F8-4E80-B5F3-A9ECD0892CA4}"/>
    <cellStyle name="Comma 9 2 2 2 6" xfId="10859" xr:uid="{A7A3E02B-5C98-4FC0-800D-FD4666F72BC8}"/>
    <cellStyle name="Comma 9 2 2 2 6 2" xfId="26269" xr:uid="{5FAFEE7B-1E58-43B9-9B63-1A730BC8FC13}"/>
    <cellStyle name="Comma 9 2 2 2 7" xfId="16000" xr:uid="{8FEA2118-A70A-459F-BF01-CDAA6E2229C4}"/>
    <cellStyle name="Comma 9 2 2 3" xfId="885" xr:uid="{E66E8991-9B03-4B6E-91DD-C8D4A7D520C6}"/>
    <cellStyle name="Comma 9 2 2 3 2" xfId="2137" xr:uid="{DE2F0EB8-3A09-4049-9F5E-76C5E76DB310}"/>
    <cellStyle name="Comma 9 2 2 3 2 2" xfId="4705" xr:uid="{6CBA3032-9017-47DB-8E56-14E225797BB6}"/>
    <cellStyle name="Comma 9 2 2 3 2 2 2" xfId="9831" xr:uid="{CCB4D952-89BB-48D6-85A7-3CC10051F183}"/>
    <cellStyle name="Comma 9 2 2 3 2 2 2 2" xfId="25241" xr:uid="{B147D1CB-3611-475C-B90E-B43E53EC04FF}"/>
    <cellStyle name="Comma 9 2 2 3 2 2 3" xfId="14974" xr:uid="{8C3AA21D-46C4-4524-9C57-8DEBC3ADE637}"/>
    <cellStyle name="Comma 9 2 2 3 2 2 3 2" xfId="30384" xr:uid="{9E87E6A2-6047-4DBD-8A41-302FE60ED7FE}"/>
    <cellStyle name="Comma 9 2 2 3 2 2 4" xfId="20115" xr:uid="{896EBCAF-7269-42DC-8E38-A314FAC02B63}"/>
    <cellStyle name="Comma 9 2 2 3 2 3" xfId="7283" xr:uid="{28982A57-2EFF-4F70-A10D-C1D30750E785}"/>
    <cellStyle name="Comma 9 2 2 3 2 3 2" xfId="22693" xr:uid="{9EFEEBB3-1CB6-4049-9AC7-889423D6990F}"/>
    <cellStyle name="Comma 9 2 2 3 2 4" xfId="12426" xr:uid="{01EF44ED-C392-42CB-B008-5E4784552B69}"/>
    <cellStyle name="Comma 9 2 2 3 2 4 2" xfId="27836" xr:uid="{AA27AE87-3F94-4321-9759-0B5118C79D5B}"/>
    <cellStyle name="Comma 9 2 2 3 2 5" xfId="17567" xr:uid="{4B9E476C-5C8A-496A-98C4-570E31CD254E}"/>
    <cellStyle name="Comma 9 2 2 3 3" xfId="3454" xr:uid="{DEF7D400-D1C3-4279-9705-AA59C33B6D6A}"/>
    <cellStyle name="Comma 9 2 2 3 3 2" xfId="8580" xr:uid="{F5773864-2B82-4B7B-830A-F114DFE80FDD}"/>
    <cellStyle name="Comma 9 2 2 3 3 2 2" xfId="23990" xr:uid="{3C47123B-021C-4B36-9D56-251492B85199}"/>
    <cellStyle name="Comma 9 2 2 3 3 3" xfId="13723" xr:uid="{469A8008-D94E-47F2-BD72-DAA46FE3866A}"/>
    <cellStyle name="Comma 9 2 2 3 3 3 2" xfId="29133" xr:uid="{E5DA140C-7837-4865-A4EC-C1710624403C}"/>
    <cellStyle name="Comma 9 2 2 3 3 4" xfId="18864" xr:uid="{399F45A5-0E04-4B80-8EDF-6ED839B1CD58}"/>
    <cellStyle name="Comma 9 2 2 3 4" xfId="6032" xr:uid="{63A9BB19-F294-4A86-80B5-443C62452E88}"/>
    <cellStyle name="Comma 9 2 2 3 4 2" xfId="21442" xr:uid="{32EACD8A-2904-490D-BA22-2C63CCEA392D}"/>
    <cellStyle name="Comma 9 2 2 3 5" xfId="11175" xr:uid="{B6642238-8051-4F31-B6BE-BF7307B29622}"/>
    <cellStyle name="Comma 9 2 2 3 5 2" xfId="26585" xr:uid="{A20290A0-BAF9-45C9-B5C0-A1953823F05E}"/>
    <cellStyle name="Comma 9 2 2 3 6" xfId="16316" xr:uid="{DC377771-82DC-4435-90BE-01BD275AECC2}"/>
    <cellStyle name="Comma 9 2 2 4" xfId="1526" xr:uid="{1030BE12-1464-4843-ADA3-B4E1A4F2883A}"/>
    <cellStyle name="Comma 9 2 2 4 2" xfId="4094" xr:uid="{D9DAA5A0-1657-4E03-9AD5-9A0A464A16B2}"/>
    <cellStyle name="Comma 9 2 2 4 2 2" xfId="9220" xr:uid="{1CF30839-448D-4A23-89C2-24B9388560F6}"/>
    <cellStyle name="Comma 9 2 2 4 2 2 2" xfId="24630" xr:uid="{DFBDCE7A-9DEC-4ED5-ADB6-9E6454005E94}"/>
    <cellStyle name="Comma 9 2 2 4 2 3" xfId="14363" xr:uid="{4CDBCC7C-636C-421F-B93E-46C67A6CE65E}"/>
    <cellStyle name="Comma 9 2 2 4 2 3 2" xfId="29773" xr:uid="{C80CF928-8A5D-4622-BB11-009379E09494}"/>
    <cellStyle name="Comma 9 2 2 4 2 4" xfId="19504" xr:uid="{79D8A35E-4ED5-4705-B4C2-0E6B993C7835}"/>
    <cellStyle name="Comma 9 2 2 4 3" xfId="6672" xr:uid="{AB25B03E-257E-4904-BA13-8E977A84F899}"/>
    <cellStyle name="Comma 9 2 2 4 3 2" xfId="22082" xr:uid="{ED8BE3F6-8E53-4A51-ACED-D0F0FE653797}"/>
    <cellStyle name="Comma 9 2 2 4 4" xfId="11815" xr:uid="{B3A1BC79-C05B-404F-B951-EF8A8B93EE68}"/>
    <cellStyle name="Comma 9 2 2 4 4 2" xfId="27225" xr:uid="{248E77BF-6E63-4714-ABA8-F12A441B4666}"/>
    <cellStyle name="Comma 9 2 2 4 5" xfId="16956" xr:uid="{C51C964E-9FB0-4FC9-85B7-4A528A5C3721}"/>
    <cellStyle name="Comma 9 2 2 5" xfId="2843" xr:uid="{D44FC661-C60B-43D2-A75E-F6019B3D9CAE}"/>
    <cellStyle name="Comma 9 2 2 5 2" xfId="7969" xr:uid="{BEDBC5F5-D419-4A14-B10E-C1FC43ABDA12}"/>
    <cellStyle name="Comma 9 2 2 5 2 2" xfId="23379" xr:uid="{7D2DA305-7203-42C1-AD2B-53EBC2512F55}"/>
    <cellStyle name="Comma 9 2 2 5 3" xfId="13112" xr:uid="{3DA8D57D-2FD5-4DD7-87F6-7C656D3092F6}"/>
    <cellStyle name="Comma 9 2 2 5 3 2" xfId="28522" xr:uid="{E6EFF41C-F91B-4C47-B06E-D25D8990FE49}"/>
    <cellStyle name="Comma 9 2 2 5 4" xfId="18253" xr:uid="{6F31DADB-B3EE-47B9-A038-CE28B25B2982}"/>
    <cellStyle name="Comma 9 2 2 6" xfId="5421" xr:uid="{39113638-4DD1-46A9-9E45-E5480E1DD4F9}"/>
    <cellStyle name="Comma 9 2 2 6 2" xfId="20831" xr:uid="{91AAC8D7-E500-43BE-85F6-C0AA2895CDC2}"/>
    <cellStyle name="Comma 9 2 2 7" xfId="10564" xr:uid="{AE042DAF-0E5F-4FF8-B0BF-B47B27682F3E}"/>
    <cellStyle name="Comma 9 2 2 7 2" xfId="25974" xr:uid="{02FEE475-55C0-4313-985E-0DFDEF008578}"/>
    <cellStyle name="Comma 9 2 2 8" xfId="15705" xr:uid="{0A961771-290D-43E4-939A-311E88AAF340}"/>
    <cellStyle name="Comma 9 2 3" xfId="426" xr:uid="{8C0ABC14-ACB2-4CD1-ADC3-A8069D8F06EE}"/>
    <cellStyle name="Comma 9 2 3 2" xfId="1038" xr:uid="{D0729AF5-6931-4A9D-A461-EC48BDF69377}"/>
    <cellStyle name="Comma 9 2 3 2 2" xfId="2290" xr:uid="{090F1914-967D-4201-AA4B-05D747801B85}"/>
    <cellStyle name="Comma 9 2 3 2 2 2" xfId="4858" xr:uid="{79C259FF-0259-4039-83B1-F6C90BB24480}"/>
    <cellStyle name="Comma 9 2 3 2 2 2 2" xfId="9984" xr:uid="{536874A4-026C-45FD-A21F-FF7D81B50A53}"/>
    <cellStyle name="Comma 9 2 3 2 2 2 2 2" xfId="25394" xr:uid="{D625228A-DF91-435D-B0EB-A26A3DAF6164}"/>
    <cellStyle name="Comma 9 2 3 2 2 2 3" xfId="15127" xr:uid="{2467FA62-BE6C-4576-9CBC-5A0A3CF2369A}"/>
    <cellStyle name="Comma 9 2 3 2 2 2 3 2" xfId="30537" xr:uid="{F65E2861-EF1A-4374-8CFA-814A43852C44}"/>
    <cellStyle name="Comma 9 2 3 2 2 2 4" xfId="20268" xr:uid="{1D2339C1-87AE-4E53-8926-C2E0C46AB963}"/>
    <cellStyle name="Comma 9 2 3 2 2 3" xfId="7436" xr:uid="{1F03BF8C-923D-4537-AD28-CF3BE3939FA4}"/>
    <cellStyle name="Comma 9 2 3 2 2 3 2" xfId="22846" xr:uid="{4169374D-8D08-4076-B644-8C679B9DFF9B}"/>
    <cellStyle name="Comma 9 2 3 2 2 4" xfId="12579" xr:uid="{6C170E1F-8906-4DFE-9F7A-7E7AEAEAD09F}"/>
    <cellStyle name="Comma 9 2 3 2 2 4 2" xfId="27989" xr:uid="{604AF30E-31E1-4930-86B9-B295409A5681}"/>
    <cellStyle name="Comma 9 2 3 2 2 5" xfId="17720" xr:uid="{7156ACE5-0E83-479B-91D2-C013F759EEEF}"/>
    <cellStyle name="Comma 9 2 3 2 3" xfId="3607" xr:uid="{4CD9032B-0536-4E0E-96CC-0329DFB7780C}"/>
    <cellStyle name="Comma 9 2 3 2 3 2" xfId="8733" xr:uid="{DCBC7FC0-B829-4930-A7CA-DFBC70DEC21E}"/>
    <cellStyle name="Comma 9 2 3 2 3 2 2" xfId="24143" xr:uid="{85EE602D-BA88-41DE-B136-6ECD0E4640EA}"/>
    <cellStyle name="Comma 9 2 3 2 3 3" xfId="13876" xr:uid="{A3CC160B-C017-45C4-B741-5C0BF301C140}"/>
    <cellStyle name="Comma 9 2 3 2 3 3 2" xfId="29286" xr:uid="{35F3EC72-2BC0-49A1-9E7B-08CA6ACC1814}"/>
    <cellStyle name="Comma 9 2 3 2 3 4" xfId="19017" xr:uid="{E39A44BB-EEAB-44C4-AA43-895F30810F05}"/>
    <cellStyle name="Comma 9 2 3 2 4" xfId="6185" xr:uid="{6DD08A92-7C29-4769-8C3D-5C049CF3C4C9}"/>
    <cellStyle name="Comma 9 2 3 2 4 2" xfId="21595" xr:uid="{E2E9D06E-722F-4AE9-B508-7D25DF87B225}"/>
    <cellStyle name="Comma 9 2 3 2 5" xfId="11328" xr:uid="{4A3F23C5-49DC-4B37-8893-01132AE41B90}"/>
    <cellStyle name="Comma 9 2 3 2 5 2" xfId="26738" xr:uid="{6095A856-DAB3-4A10-9D74-4A3D14C5CABB}"/>
    <cellStyle name="Comma 9 2 3 2 6" xfId="16469" xr:uid="{EEB5330E-D2BE-4A37-93CE-375B66B3CB98}"/>
    <cellStyle name="Comma 9 2 3 3" xfId="1679" xr:uid="{8A386BFC-28C3-406E-8DE5-55CFF597C17F}"/>
    <cellStyle name="Comma 9 2 3 3 2" xfId="4247" xr:uid="{70FF4779-DCAB-44EC-9985-B6ECB734C605}"/>
    <cellStyle name="Comma 9 2 3 3 2 2" xfId="9373" xr:uid="{4FABF3F8-CB47-4C14-81EC-69C4C6EA7BF1}"/>
    <cellStyle name="Comma 9 2 3 3 2 2 2" xfId="24783" xr:uid="{A935025A-5310-4D8E-9D35-515C0F10CFB1}"/>
    <cellStyle name="Comma 9 2 3 3 2 3" xfId="14516" xr:uid="{ED55D490-9153-4920-B12B-91468D340ADB}"/>
    <cellStyle name="Comma 9 2 3 3 2 3 2" xfId="29926" xr:uid="{74836EC6-7932-4817-9005-BBABC8DB4EAB}"/>
    <cellStyle name="Comma 9 2 3 3 2 4" xfId="19657" xr:uid="{6B2AD000-4148-4FA3-AAE5-078BAC9D2DB9}"/>
    <cellStyle name="Comma 9 2 3 3 3" xfId="6825" xr:uid="{D9BE3DBD-154D-48FC-BE13-EFA5BBA72939}"/>
    <cellStyle name="Comma 9 2 3 3 3 2" xfId="22235" xr:uid="{C8CAEB19-FAE1-4248-8BB2-791971318C68}"/>
    <cellStyle name="Comma 9 2 3 3 4" xfId="11968" xr:uid="{2ED48B6B-C589-4180-8FA5-FC232E60AE23}"/>
    <cellStyle name="Comma 9 2 3 3 4 2" xfId="27378" xr:uid="{52410358-66F5-4D69-80E3-56C38AC43B7E}"/>
    <cellStyle name="Comma 9 2 3 3 5" xfId="17109" xr:uid="{4F099CA1-BBCE-4C57-9723-83BED99C1B9E}"/>
    <cellStyle name="Comma 9 2 3 4" xfId="2996" xr:uid="{CF2296A7-D20A-4DD0-9825-2AFD2E694F97}"/>
    <cellStyle name="Comma 9 2 3 4 2" xfId="8122" xr:uid="{1B00ED39-26FD-4583-8FBF-1C058276B8E4}"/>
    <cellStyle name="Comma 9 2 3 4 2 2" xfId="23532" xr:uid="{17B20379-5156-4FE1-908D-654CF5D06742}"/>
    <cellStyle name="Comma 9 2 3 4 3" xfId="13265" xr:uid="{D67E82F1-19F2-4783-B9AB-6193637119AA}"/>
    <cellStyle name="Comma 9 2 3 4 3 2" xfId="28675" xr:uid="{EDA4F93A-FDF8-48E6-A8B9-95A6D76C2798}"/>
    <cellStyle name="Comma 9 2 3 4 4" xfId="18406" xr:uid="{C5FEF3FC-2520-405A-9525-11293A803A1E}"/>
    <cellStyle name="Comma 9 2 3 5" xfId="5574" xr:uid="{EC3B619D-04E4-440D-A3FC-A0DF5684B89D}"/>
    <cellStyle name="Comma 9 2 3 5 2" xfId="20984" xr:uid="{D05F0AE9-171F-402D-B887-8D0546E1AC8F}"/>
    <cellStyle name="Comma 9 2 3 6" xfId="10717" xr:uid="{E1CC93EF-A33E-49BE-ADD5-9E429C72DB95}"/>
    <cellStyle name="Comma 9 2 3 6 2" xfId="26127" xr:uid="{B70763D6-D1B8-4A6F-B94E-0C6C1E3CD39E}"/>
    <cellStyle name="Comma 9 2 3 7" xfId="15858" xr:uid="{38FE81DC-1ACA-491C-83C4-C6FA2744C209}"/>
    <cellStyle name="Comma 9 2 4" xfId="743" xr:uid="{1347073D-44A6-450C-9E0F-51FF7979CF00}"/>
    <cellStyle name="Comma 9 2 4 2" xfId="1995" xr:uid="{963CF977-D188-4CBA-A767-196C32CE900D}"/>
    <cellStyle name="Comma 9 2 4 2 2" xfId="4563" xr:uid="{3D40F70B-BD55-44EC-A683-A079FD897032}"/>
    <cellStyle name="Comma 9 2 4 2 2 2" xfId="9689" xr:uid="{31229FDD-ACFE-47B0-B5A2-DFE930DFEB00}"/>
    <cellStyle name="Comma 9 2 4 2 2 2 2" xfId="25099" xr:uid="{993B5774-3286-4FEE-86D5-7DE17D912594}"/>
    <cellStyle name="Comma 9 2 4 2 2 3" xfId="14832" xr:uid="{FA8D72A1-600D-4095-967F-3D339AC9E631}"/>
    <cellStyle name="Comma 9 2 4 2 2 3 2" xfId="30242" xr:uid="{E56BBDB4-65DC-4DB3-99E1-7B1BB5E26CCE}"/>
    <cellStyle name="Comma 9 2 4 2 2 4" xfId="19973" xr:uid="{B279AB2B-8800-448A-BD01-4B0D84D34348}"/>
    <cellStyle name="Comma 9 2 4 2 3" xfId="7141" xr:uid="{CED4515A-77C6-44C5-8F50-E29C4F0EC4D5}"/>
    <cellStyle name="Comma 9 2 4 2 3 2" xfId="22551" xr:uid="{39231118-5334-4007-9F2B-18F73E8BADBD}"/>
    <cellStyle name="Comma 9 2 4 2 4" xfId="12284" xr:uid="{5795328B-767C-4049-8583-26583C730890}"/>
    <cellStyle name="Comma 9 2 4 2 4 2" xfId="27694" xr:uid="{4339F6B0-5A75-4E0E-A2DF-25CEA7D3BB88}"/>
    <cellStyle name="Comma 9 2 4 2 5" xfId="17425" xr:uid="{5F271775-88F3-4734-A979-3C71E2606266}"/>
    <cellStyle name="Comma 9 2 4 3" xfId="3312" xr:uid="{B66A3FB6-C867-4558-A525-96DC3BEE629D}"/>
    <cellStyle name="Comma 9 2 4 3 2" xfId="8438" xr:uid="{3152AC6B-D9E4-4D17-A44F-925D354D349B}"/>
    <cellStyle name="Comma 9 2 4 3 2 2" xfId="23848" xr:uid="{F879DD3B-813A-40FC-804D-70C78FEA77F0}"/>
    <cellStyle name="Comma 9 2 4 3 3" xfId="13581" xr:uid="{F606A3DB-E3A8-411C-B011-14300CBFF931}"/>
    <cellStyle name="Comma 9 2 4 3 3 2" xfId="28991" xr:uid="{E4289388-3B23-4B78-B0C9-4E20679688BE}"/>
    <cellStyle name="Comma 9 2 4 3 4" xfId="18722" xr:uid="{1E11EEED-A918-4FF3-9D58-EF65C56BF623}"/>
    <cellStyle name="Comma 9 2 4 4" xfId="5890" xr:uid="{9E7CDAA7-2BB4-4AD1-8A6A-27601B11C8A8}"/>
    <cellStyle name="Comma 9 2 4 4 2" xfId="21300" xr:uid="{37D548BA-95C2-4DC4-BDAD-7D98F87127A6}"/>
    <cellStyle name="Comma 9 2 4 5" xfId="11033" xr:uid="{FA24D3F7-73CF-4A94-A0D5-CDEEC9A1E903}"/>
    <cellStyle name="Comma 9 2 4 5 2" xfId="26443" xr:uid="{D9F1A667-4AC4-4AEC-BFB1-6B0644108386}"/>
    <cellStyle name="Comma 9 2 4 6" xfId="16174" xr:uid="{989C6030-3800-4702-BA48-9F758FF52ED2}"/>
    <cellStyle name="Comma 9 2 5" xfId="1384" xr:uid="{65E54891-C1EF-479A-A775-2F3C9D27487C}"/>
    <cellStyle name="Comma 9 2 5 2" xfId="3952" xr:uid="{E43AC3AF-F196-496C-9A86-93C5277993BB}"/>
    <cellStyle name="Comma 9 2 5 2 2" xfId="9078" xr:uid="{95CA09CB-BA8F-4C8A-9D55-8ABA8CFF80AA}"/>
    <cellStyle name="Comma 9 2 5 2 2 2" xfId="24488" xr:uid="{DFE43803-DF3A-473B-84E7-268CD976FC6F}"/>
    <cellStyle name="Comma 9 2 5 2 3" xfId="14221" xr:uid="{90C99E67-BAFA-4F40-AEF5-0C35C87C7286}"/>
    <cellStyle name="Comma 9 2 5 2 3 2" xfId="29631" xr:uid="{8AB3686E-B39B-4AFD-B1BA-B709DFE67AD0}"/>
    <cellStyle name="Comma 9 2 5 2 4" xfId="19362" xr:uid="{27601CAF-203C-4FB6-B9A5-BAE8B7FC90B5}"/>
    <cellStyle name="Comma 9 2 5 3" xfId="6530" xr:uid="{200ADDEC-6CDA-472D-8188-AA3E79E5FF72}"/>
    <cellStyle name="Comma 9 2 5 3 2" xfId="21940" xr:uid="{49509FD9-DEE7-4A2E-9778-E8EE83E7A2F0}"/>
    <cellStyle name="Comma 9 2 5 4" xfId="11673" xr:uid="{F3AD107D-FB59-4ADF-AFB1-8D400A0DB863}"/>
    <cellStyle name="Comma 9 2 5 4 2" xfId="27083" xr:uid="{7FC3AAFA-94F6-4405-81B5-3AAC948DADA2}"/>
    <cellStyle name="Comma 9 2 5 5" xfId="16814" xr:uid="{45FB71A3-8E1D-4B09-B6AE-64101894B974}"/>
    <cellStyle name="Comma 9 2 6" xfId="2701" xr:uid="{20B69795-C52F-4B4E-A525-889CD0E3B892}"/>
    <cellStyle name="Comma 9 2 6 2" xfId="7827" xr:uid="{506C185E-6E99-4B57-935B-4C3841A42A48}"/>
    <cellStyle name="Comma 9 2 6 2 2" xfId="23237" xr:uid="{E8EE0FEC-0296-427B-9807-F0CAD5103A12}"/>
    <cellStyle name="Comma 9 2 6 3" xfId="12970" xr:uid="{16F46694-36E7-40BC-BF9A-67C883855BA8}"/>
    <cellStyle name="Comma 9 2 6 3 2" xfId="28380" xr:uid="{DE56280B-B671-46F8-86E0-FCF53A5285FD}"/>
    <cellStyle name="Comma 9 2 6 4" xfId="18111" xr:uid="{0DF22ED7-75D2-4BC9-AC08-279B48330BBB}"/>
    <cellStyle name="Comma 9 2 7" xfId="5279" xr:uid="{8DF7A41C-06B8-4A27-999E-D5005AEEDD2D}"/>
    <cellStyle name="Comma 9 2 7 2" xfId="20689" xr:uid="{6BF06BF7-6A11-4ECC-A2AE-E00C4ED3F4E9}"/>
    <cellStyle name="Comma 9 2 8" xfId="10422" xr:uid="{D4A9B7A2-2759-4EBC-926F-6BF5A489BDD2}"/>
    <cellStyle name="Comma 9 2 8 2" xfId="25832" xr:uid="{9F91E7BE-CC23-4F90-B822-7C17EF7D709F}"/>
    <cellStyle name="Comma 9 2 9" xfId="15563" xr:uid="{D26E3D1A-22AB-438C-A6EE-8ABEA428EF43}"/>
    <cellStyle name="Comma 9 3" xfId="199" xr:uid="{5B044E71-3349-44A5-A31B-464FBD767C97}"/>
    <cellStyle name="Comma 9 3 2" xfId="496" xr:uid="{5EFBEEDD-9EB4-48D0-B3B6-00D3F3FC6FB9}"/>
    <cellStyle name="Comma 9 3 2 2" xfId="1108" xr:uid="{EDD2F2B6-46A8-4706-AF10-36A670A714CE}"/>
    <cellStyle name="Comma 9 3 2 2 2" xfId="2360" xr:uid="{AB6D7C1E-E776-4741-8969-11E12DBA5968}"/>
    <cellStyle name="Comma 9 3 2 2 2 2" xfId="4928" xr:uid="{93B2259E-FDEB-429D-9167-5F2D124A7678}"/>
    <cellStyle name="Comma 9 3 2 2 2 2 2" xfId="10054" xr:uid="{E8D9509D-3990-495C-9A67-816F7F685DC6}"/>
    <cellStyle name="Comma 9 3 2 2 2 2 2 2" xfId="25464" xr:uid="{25CA12D0-67D8-4609-A596-DA4A0A5EA023}"/>
    <cellStyle name="Comma 9 3 2 2 2 2 3" xfId="15197" xr:uid="{AFF7BA1D-7390-4A77-A20E-27D74EC6F591}"/>
    <cellStyle name="Comma 9 3 2 2 2 2 3 2" xfId="30607" xr:uid="{AF4D3DF1-A01E-4A64-86E9-09CEFE7381CD}"/>
    <cellStyle name="Comma 9 3 2 2 2 2 4" xfId="20338" xr:uid="{C8356A2F-D353-4731-B683-3800F9167953}"/>
    <cellStyle name="Comma 9 3 2 2 2 3" xfId="7506" xr:uid="{77342EEF-4A47-4689-804D-35BC55884AB9}"/>
    <cellStyle name="Comma 9 3 2 2 2 3 2" xfId="22916" xr:uid="{24FCC0A1-8E99-4A0B-B236-0159D04ED332}"/>
    <cellStyle name="Comma 9 3 2 2 2 4" xfId="12649" xr:uid="{B681272B-6A8A-43A6-84F8-CA495613337C}"/>
    <cellStyle name="Comma 9 3 2 2 2 4 2" xfId="28059" xr:uid="{2033B984-D84D-4681-922F-322054A3738C}"/>
    <cellStyle name="Comma 9 3 2 2 2 5" xfId="17790" xr:uid="{71A35187-96F5-4DB2-8530-D86C8A5225CB}"/>
    <cellStyle name="Comma 9 3 2 2 3" xfId="3677" xr:uid="{6A1D420D-A0F1-404C-B6DE-266BCC6F21BC}"/>
    <cellStyle name="Comma 9 3 2 2 3 2" xfId="8803" xr:uid="{C12C165F-ED59-4EB5-AB26-5A7F4553A110}"/>
    <cellStyle name="Comma 9 3 2 2 3 2 2" xfId="24213" xr:uid="{F2E72206-AB1E-4C01-9DB4-DD062E30A634}"/>
    <cellStyle name="Comma 9 3 2 2 3 3" xfId="13946" xr:uid="{5F16BE63-D584-4774-A54E-CF7F0A2F7D76}"/>
    <cellStyle name="Comma 9 3 2 2 3 3 2" xfId="29356" xr:uid="{AEC4BC65-2CAD-4651-83CE-1A25E8AB62A8}"/>
    <cellStyle name="Comma 9 3 2 2 3 4" xfId="19087" xr:uid="{196AFBD8-0044-478A-AD47-988B3E768AC7}"/>
    <cellStyle name="Comma 9 3 2 2 4" xfId="6255" xr:uid="{80ABE4F3-8D7B-4FB2-B560-F6C046B0F594}"/>
    <cellStyle name="Comma 9 3 2 2 4 2" xfId="21665" xr:uid="{1A0A46FA-BA22-4E76-A04B-1693F5F8E262}"/>
    <cellStyle name="Comma 9 3 2 2 5" xfId="11398" xr:uid="{EAD4B762-5E88-4CB4-9B83-E39C691DDE07}"/>
    <cellStyle name="Comma 9 3 2 2 5 2" xfId="26808" xr:uid="{64F9FFC9-B93A-4C4D-88B7-1DCBDF04DDF2}"/>
    <cellStyle name="Comma 9 3 2 2 6" xfId="16539" xr:uid="{031FDD47-40F9-4353-865A-1EEA774CAA6B}"/>
    <cellStyle name="Comma 9 3 2 3" xfId="1749" xr:uid="{3312580C-63B6-4541-9F8D-3596B2E482C1}"/>
    <cellStyle name="Comma 9 3 2 3 2" xfId="4317" xr:uid="{004F5A82-3E76-4910-90D3-27A13414B49E}"/>
    <cellStyle name="Comma 9 3 2 3 2 2" xfId="9443" xr:uid="{775C0DED-9854-4D86-AEF4-A96FD7B01BC6}"/>
    <cellStyle name="Comma 9 3 2 3 2 2 2" xfId="24853" xr:uid="{0C3AC2E3-3B56-4C07-B919-8B2648F3FB2A}"/>
    <cellStyle name="Comma 9 3 2 3 2 3" xfId="14586" xr:uid="{1B26A22E-2B33-4998-AE96-09205234A035}"/>
    <cellStyle name="Comma 9 3 2 3 2 3 2" xfId="29996" xr:uid="{BC221827-9FA2-4785-8729-F0E3A93D1F75}"/>
    <cellStyle name="Comma 9 3 2 3 2 4" xfId="19727" xr:uid="{52A35512-26BF-4AC2-8255-9C7BD7B07A3F}"/>
    <cellStyle name="Comma 9 3 2 3 3" xfId="6895" xr:uid="{A2D5CF4C-1F19-4A9D-A9A9-7B76E4A7DA55}"/>
    <cellStyle name="Comma 9 3 2 3 3 2" xfId="22305" xr:uid="{185E5D2F-AB5D-4C2D-9841-5F0D5D4E6242}"/>
    <cellStyle name="Comma 9 3 2 3 4" xfId="12038" xr:uid="{D562CC12-0B67-4DA3-9AA7-C99D4E71CB83}"/>
    <cellStyle name="Comma 9 3 2 3 4 2" xfId="27448" xr:uid="{E39CA723-96C5-451E-B252-9297298D2790}"/>
    <cellStyle name="Comma 9 3 2 3 5" xfId="17179" xr:uid="{417CBEFE-D9C7-4717-AFBC-9C37CC13F1DB}"/>
    <cellStyle name="Comma 9 3 2 4" xfId="3066" xr:uid="{8EE5BAD4-5143-47FC-81CD-1B343768B4B8}"/>
    <cellStyle name="Comma 9 3 2 4 2" xfId="8192" xr:uid="{0319D737-F5D2-4D35-B265-783C650A3667}"/>
    <cellStyle name="Comma 9 3 2 4 2 2" xfId="23602" xr:uid="{A0070539-A1E8-48F7-95C1-07684411B361}"/>
    <cellStyle name="Comma 9 3 2 4 3" xfId="13335" xr:uid="{1E534B31-CA35-441C-8F49-08A650761263}"/>
    <cellStyle name="Comma 9 3 2 4 3 2" xfId="28745" xr:uid="{CBB08AF1-0F68-4F05-B6E5-0F18A23AB61F}"/>
    <cellStyle name="Comma 9 3 2 4 4" xfId="18476" xr:uid="{499EB58E-F8B2-4C03-81C4-63BCF5797FE4}"/>
    <cellStyle name="Comma 9 3 2 5" xfId="5644" xr:uid="{98E93543-3A3A-43DF-8658-82127344AA8C}"/>
    <cellStyle name="Comma 9 3 2 5 2" xfId="21054" xr:uid="{88D13479-DBB1-486D-8AF0-EB161D65C5D5}"/>
    <cellStyle name="Comma 9 3 2 6" xfId="10787" xr:uid="{9C2214A8-F87A-4162-916E-83DFABB46452}"/>
    <cellStyle name="Comma 9 3 2 6 2" xfId="26197" xr:uid="{AB29C261-D713-4ECE-8892-F6FE979B60E0}"/>
    <cellStyle name="Comma 9 3 2 7" xfId="15928" xr:uid="{A6728641-E5C3-4D21-8296-27DBBE78919C}"/>
    <cellStyle name="Comma 9 3 3" xfId="813" xr:uid="{7D50C432-176C-48A5-B8A2-E731AD93E999}"/>
    <cellStyle name="Comma 9 3 3 2" xfId="2065" xr:uid="{B5210136-1089-4DDA-8CF6-D94F901DDCA5}"/>
    <cellStyle name="Comma 9 3 3 2 2" xfId="4633" xr:uid="{879F08DE-6B58-4A3D-BCF8-26AE1945347F}"/>
    <cellStyle name="Comma 9 3 3 2 2 2" xfId="9759" xr:uid="{940832A8-C439-45CD-81F2-B7EA007E39AE}"/>
    <cellStyle name="Comma 9 3 3 2 2 2 2" xfId="25169" xr:uid="{CFAAFF4C-0CF8-4D7F-B66F-4EFA174C48E4}"/>
    <cellStyle name="Comma 9 3 3 2 2 3" xfId="14902" xr:uid="{018F211E-61F8-406B-B9A8-AE9101E4F708}"/>
    <cellStyle name="Comma 9 3 3 2 2 3 2" xfId="30312" xr:uid="{F08367E6-A274-4FA3-801A-E04DF8C237E8}"/>
    <cellStyle name="Comma 9 3 3 2 2 4" xfId="20043" xr:uid="{E3BB1B2F-75D5-4A27-AD2C-9EE5F0A55FE5}"/>
    <cellStyle name="Comma 9 3 3 2 3" xfId="7211" xr:uid="{B28B08D5-1DB8-436E-A432-7F784798A488}"/>
    <cellStyle name="Comma 9 3 3 2 3 2" xfId="22621" xr:uid="{B18AED80-E401-42D1-9203-1AE1DFCC1F30}"/>
    <cellStyle name="Comma 9 3 3 2 4" xfId="12354" xr:uid="{9344B9DC-86A4-4B8A-9AD6-EE5381DB37B8}"/>
    <cellStyle name="Comma 9 3 3 2 4 2" xfId="27764" xr:uid="{B4E7CB55-6589-4669-9EC0-7B11198B7EFD}"/>
    <cellStyle name="Comma 9 3 3 2 5" xfId="17495" xr:uid="{4B814207-6DC1-4065-AB71-2B19E53E0AF6}"/>
    <cellStyle name="Comma 9 3 3 3" xfId="3382" xr:uid="{30BD7224-0D33-47C8-BE8B-5ECE57EB498F}"/>
    <cellStyle name="Comma 9 3 3 3 2" xfId="8508" xr:uid="{46AF51F2-7C55-4E5C-9250-091B9A7887F8}"/>
    <cellStyle name="Comma 9 3 3 3 2 2" xfId="23918" xr:uid="{DDE6610B-301A-4AD2-A1E8-822B22BB2549}"/>
    <cellStyle name="Comma 9 3 3 3 3" xfId="13651" xr:uid="{5B2CB84C-468C-47C7-91F1-B054AE846262}"/>
    <cellStyle name="Comma 9 3 3 3 3 2" xfId="29061" xr:uid="{0D8C50D8-1699-4602-9F03-B56C9F5ED08D}"/>
    <cellStyle name="Comma 9 3 3 3 4" xfId="18792" xr:uid="{EF9CEBF3-5ED2-47C2-84CB-8095B5BA6345}"/>
    <cellStyle name="Comma 9 3 3 4" xfId="5960" xr:uid="{CDC2273B-825C-4B8B-9BDC-2809A71B8809}"/>
    <cellStyle name="Comma 9 3 3 4 2" xfId="21370" xr:uid="{3C757768-CBF9-41AC-A8EA-62081D54CE77}"/>
    <cellStyle name="Comma 9 3 3 5" xfId="11103" xr:uid="{2CC9BDD8-98F1-449C-865F-2085694906B9}"/>
    <cellStyle name="Comma 9 3 3 5 2" xfId="26513" xr:uid="{4CED2431-1940-4491-9F20-FB3C1CD696B0}"/>
    <cellStyle name="Comma 9 3 3 6" xfId="16244" xr:uid="{22945745-946F-425E-9422-15ECE86EF27C}"/>
    <cellStyle name="Comma 9 3 4" xfId="1454" xr:uid="{432CF16E-4FA0-4882-9A87-639460D25CF3}"/>
    <cellStyle name="Comma 9 3 4 2" xfId="4022" xr:uid="{FE75AD78-5380-4E51-B219-02C575BF06A5}"/>
    <cellStyle name="Comma 9 3 4 2 2" xfId="9148" xr:uid="{F8128240-B46C-46BB-8DEC-DCCB3AA933D2}"/>
    <cellStyle name="Comma 9 3 4 2 2 2" xfId="24558" xr:uid="{3D57928D-3BB4-4761-89F1-9AF7DD5BF18C}"/>
    <cellStyle name="Comma 9 3 4 2 3" xfId="14291" xr:uid="{536A30B3-AE52-4040-AAFD-BADAC92D1987}"/>
    <cellStyle name="Comma 9 3 4 2 3 2" xfId="29701" xr:uid="{C32E36D7-8E7E-499D-B8D3-0110BEF7A106}"/>
    <cellStyle name="Comma 9 3 4 2 4" xfId="19432" xr:uid="{0206F50D-C5DC-48CF-B370-35E72224A7B4}"/>
    <cellStyle name="Comma 9 3 4 3" xfId="6600" xr:uid="{0D828F6B-79A9-4CEB-A7C2-C272E7CD389E}"/>
    <cellStyle name="Comma 9 3 4 3 2" xfId="22010" xr:uid="{C2407645-0025-4BAD-B5D6-4FF65F9B3656}"/>
    <cellStyle name="Comma 9 3 4 4" xfId="11743" xr:uid="{2E072F31-5E00-41E8-988A-6619F2A4EE59}"/>
    <cellStyle name="Comma 9 3 4 4 2" xfId="27153" xr:uid="{ABC7B109-964B-41E0-93EA-9A903182A72F}"/>
    <cellStyle name="Comma 9 3 4 5" xfId="16884" xr:uid="{81D82C11-8E3C-46DE-B79E-7FEB0984A620}"/>
    <cellStyle name="Comma 9 3 5" xfId="2771" xr:uid="{C9575102-4A30-475E-9771-FBFFDE742A70}"/>
    <cellStyle name="Comma 9 3 5 2" xfId="7897" xr:uid="{B8303209-F6A2-4D3F-BE71-162D4036E6F1}"/>
    <cellStyle name="Comma 9 3 5 2 2" xfId="23307" xr:uid="{D384D757-96B9-4F9C-9993-360CABC95FC2}"/>
    <cellStyle name="Comma 9 3 5 3" xfId="13040" xr:uid="{5A19DA26-C002-451C-B93C-F7D0A802CA5D}"/>
    <cellStyle name="Comma 9 3 5 3 2" xfId="28450" xr:uid="{8D922C3A-6706-4B38-BB93-747F3FF6E767}"/>
    <cellStyle name="Comma 9 3 5 4" xfId="18181" xr:uid="{BC47FCFE-49C3-479C-ABBE-CE4A84D8C612}"/>
    <cellStyle name="Comma 9 3 6" xfId="5349" xr:uid="{92A9ABA4-2E90-4944-870F-D95A2BDC0E9A}"/>
    <cellStyle name="Comma 9 3 6 2" xfId="20759" xr:uid="{F8546C57-D5E3-440F-9984-43233861D159}"/>
    <cellStyle name="Comma 9 3 7" xfId="10492" xr:uid="{8B8A3247-FF63-4889-AD80-3A5CB7840A9C}"/>
    <cellStyle name="Comma 9 3 7 2" xfId="25902" xr:uid="{3E6EB4DF-E193-49C3-9581-61B02007E4F7}"/>
    <cellStyle name="Comma 9 3 8" xfId="15633" xr:uid="{71EC8CC5-9D59-427E-B286-C0C94E7D4C4B}"/>
    <cellStyle name="Comma 9 4" xfId="354" xr:uid="{5D79432E-C534-4F45-9CC0-8F3E34D17ABC}"/>
    <cellStyle name="Comma 9 4 2" xfId="966" xr:uid="{8BF8C818-442E-42FB-B4E7-7120E867BD03}"/>
    <cellStyle name="Comma 9 4 2 2" xfId="2218" xr:uid="{A8B8DFA8-0C3A-41CF-8CCA-BBBC323742A2}"/>
    <cellStyle name="Comma 9 4 2 2 2" xfId="4786" xr:uid="{FFAAC926-2275-4640-B075-DC7D4596A00C}"/>
    <cellStyle name="Comma 9 4 2 2 2 2" xfId="9912" xr:uid="{994BA419-E58A-4885-A98A-D52AAF6E43E9}"/>
    <cellStyle name="Comma 9 4 2 2 2 2 2" xfId="25322" xr:uid="{188A827F-9C3A-43CC-8798-F410242CF955}"/>
    <cellStyle name="Comma 9 4 2 2 2 3" xfId="15055" xr:uid="{EAF411C3-1B4B-4BAC-A367-DBC4B59B757B}"/>
    <cellStyle name="Comma 9 4 2 2 2 3 2" xfId="30465" xr:uid="{DB9F856D-13D1-42C5-84CE-55F0961BC49F}"/>
    <cellStyle name="Comma 9 4 2 2 2 4" xfId="20196" xr:uid="{2E8E8D98-DEB3-4E5C-A2C7-82C09401C46E}"/>
    <cellStyle name="Comma 9 4 2 2 3" xfId="7364" xr:uid="{C498934D-74F7-44F2-9EDE-907B3D527DC3}"/>
    <cellStyle name="Comma 9 4 2 2 3 2" xfId="22774" xr:uid="{F6DEA93B-697C-4095-A09D-C808E5808F42}"/>
    <cellStyle name="Comma 9 4 2 2 4" xfId="12507" xr:uid="{41BDDBF5-206C-4164-AF1E-088E62945D16}"/>
    <cellStyle name="Comma 9 4 2 2 4 2" xfId="27917" xr:uid="{7FD59D75-06FB-461F-A4F4-AB145A79A09D}"/>
    <cellStyle name="Comma 9 4 2 2 5" xfId="17648" xr:uid="{F5FFD68F-7FF6-4261-A47F-E81BCECD95EC}"/>
    <cellStyle name="Comma 9 4 2 3" xfId="3535" xr:uid="{D4BAE607-FF85-490B-BF48-715CCC2E4C56}"/>
    <cellStyle name="Comma 9 4 2 3 2" xfId="8661" xr:uid="{7787AC91-F9FD-420C-A19A-E0682ACF21C9}"/>
    <cellStyle name="Comma 9 4 2 3 2 2" xfId="24071" xr:uid="{2B131198-7453-479C-85CF-860C80FE2040}"/>
    <cellStyle name="Comma 9 4 2 3 3" xfId="13804" xr:uid="{1F5C4A5D-2CD0-48B3-B344-89DFE4F09C92}"/>
    <cellStyle name="Comma 9 4 2 3 3 2" xfId="29214" xr:uid="{7875AC70-A2AF-4BDB-A6FD-8F0349C4C2C0}"/>
    <cellStyle name="Comma 9 4 2 3 4" xfId="18945" xr:uid="{81C3634A-51B7-45DC-919F-B0DBB397D457}"/>
    <cellStyle name="Comma 9 4 2 4" xfId="6113" xr:uid="{05A266C0-9989-4050-987E-731765D2EC55}"/>
    <cellStyle name="Comma 9 4 2 4 2" xfId="21523" xr:uid="{0D733A59-83F2-48E8-8724-BFC40720A508}"/>
    <cellStyle name="Comma 9 4 2 5" xfId="11256" xr:uid="{90FB3D1E-D260-4FA9-B9AC-666D0C937C5A}"/>
    <cellStyle name="Comma 9 4 2 5 2" xfId="26666" xr:uid="{A19DA77C-9CBB-49F7-9403-F36C3ADCE5DC}"/>
    <cellStyle name="Comma 9 4 2 6" xfId="16397" xr:uid="{765165BB-F0AA-464A-BA30-F68718B6A416}"/>
    <cellStyle name="Comma 9 4 3" xfId="1607" xr:uid="{1EDFF87B-33A7-45C5-8F9A-FDD3E6DE2665}"/>
    <cellStyle name="Comma 9 4 3 2" xfId="4175" xr:uid="{FA84C63C-CB81-47B9-94B6-E00CDC6F03A1}"/>
    <cellStyle name="Comma 9 4 3 2 2" xfId="9301" xr:uid="{15677310-4967-4C3F-A6A7-60CFC99C81E8}"/>
    <cellStyle name="Comma 9 4 3 2 2 2" xfId="24711" xr:uid="{11EB1912-DBDA-4D99-98B1-A6C861C21756}"/>
    <cellStyle name="Comma 9 4 3 2 3" xfId="14444" xr:uid="{72787155-AFE3-4A09-87DF-07F0C113E775}"/>
    <cellStyle name="Comma 9 4 3 2 3 2" xfId="29854" xr:uid="{79008A9F-9E42-470D-984E-7CB5A8A15C9A}"/>
    <cellStyle name="Comma 9 4 3 2 4" xfId="19585" xr:uid="{DC29D1A0-5BF2-4C3E-B7A1-C4960B2E474B}"/>
    <cellStyle name="Comma 9 4 3 3" xfId="6753" xr:uid="{FD15AC37-314F-495B-BFC5-3BF093301760}"/>
    <cellStyle name="Comma 9 4 3 3 2" xfId="22163" xr:uid="{C69F9038-21A2-4D14-AD12-F255F35C1C6E}"/>
    <cellStyle name="Comma 9 4 3 4" xfId="11896" xr:uid="{4D30E03A-D710-4241-8C2A-6A7DD107F56F}"/>
    <cellStyle name="Comma 9 4 3 4 2" xfId="27306" xr:uid="{77F39BC9-8AE7-4416-907B-184CFE08D786}"/>
    <cellStyle name="Comma 9 4 3 5" xfId="17037" xr:uid="{4CCFE3D4-EF87-452F-8C35-89240A59152B}"/>
    <cellStyle name="Comma 9 4 4" xfId="2924" xr:uid="{5DE74339-9159-4BE5-9D3F-6245A9AD9516}"/>
    <cellStyle name="Comma 9 4 4 2" xfId="8050" xr:uid="{6D21EDDC-B103-46D1-93AB-324A23EE7E9B}"/>
    <cellStyle name="Comma 9 4 4 2 2" xfId="23460" xr:uid="{99D41088-6FCC-4910-8EE3-BFAC9DEFE6D7}"/>
    <cellStyle name="Comma 9 4 4 3" xfId="13193" xr:uid="{35B3198B-2AF5-485E-965D-B4121358E54C}"/>
    <cellStyle name="Comma 9 4 4 3 2" xfId="28603" xr:uid="{819F454E-E5B6-4A8F-BE59-1D6C18A06B34}"/>
    <cellStyle name="Comma 9 4 4 4" xfId="18334" xr:uid="{BAE4201E-BB87-4CA3-B1E5-5DC31F1E1D54}"/>
    <cellStyle name="Comma 9 4 5" xfId="5502" xr:uid="{B0609921-0870-43DA-8D23-26FDC3F5E77D}"/>
    <cellStyle name="Comma 9 4 5 2" xfId="20912" xr:uid="{FF828AC7-59B3-494B-92E8-981CE632E279}"/>
    <cellStyle name="Comma 9 4 6" xfId="10645" xr:uid="{929BD4E6-3D11-4B75-AEB3-7B713975736E}"/>
    <cellStyle name="Comma 9 4 6 2" xfId="26055" xr:uid="{2A07FA7F-6334-45E0-A4DE-FF508EAEAA9D}"/>
    <cellStyle name="Comma 9 4 7" xfId="15786" xr:uid="{C74D166C-6AA2-4B3F-B3CA-AA264A5342C9}"/>
    <cellStyle name="Comma 9 5" xfId="671" xr:uid="{40355D72-F476-472E-872C-FA52E332EF41}"/>
    <cellStyle name="Comma 9 5 2" xfId="1923" xr:uid="{6E1EEA3D-04E4-41BF-85A8-D21586A50648}"/>
    <cellStyle name="Comma 9 5 2 2" xfId="4491" xr:uid="{2583F16C-AC60-4546-8E3B-D7C99233B7A9}"/>
    <cellStyle name="Comma 9 5 2 2 2" xfId="9617" xr:uid="{9AAAE1C6-8703-46F1-9D0E-096E83E0B088}"/>
    <cellStyle name="Comma 9 5 2 2 2 2" xfId="25027" xr:uid="{015E0161-5CBF-4825-B235-296AB03B91B1}"/>
    <cellStyle name="Comma 9 5 2 2 3" xfId="14760" xr:uid="{18B290C4-75F7-43BD-9BCD-7DCC1849ED90}"/>
    <cellStyle name="Comma 9 5 2 2 3 2" xfId="30170" xr:uid="{4DBDE3DF-EDB5-4693-8C4B-706CE4672136}"/>
    <cellStyle name="Comma 9 5 2 2 4" xfId="19901" xr:uid="{6B1539A8-EE3B-4EE5-9A1E-C3560863F3F2}"/>
    <cellStyle name="Comma 9 5 2 3" xfId="7069" xr:uid="{4F3A0098-13EC-45E1-BF66-F79D4D265303}"/>
    <cellStyle name="Comma 9 5 2 3 2" xfId="22479" xr:uid="{B2C15A96-3FBA-401C-BC39-87C2B61DDE0E}"/>
    <cellStyle name="Comma 9 5 2 4" xfId="12212" xr:uid="{8CE0BF1D-602F-4D0C-A551-04C22E1BE64D}"/>
    <cellStyle name="Comma 9 5 2 4 2" xfId="27622" xr:uid="{4473811D-A571-45A0-B1AC-41418FB1A5D3}"/>
    <cellStyle name="Comma 9 5 2 5" xfId="17353" xr:uid="{06657131-81A6-4F72-AAB3-9A1461907EC5}"/>
    <cellStyle name="Comma 9 5 3" xfId="3240" xr:uid="{40838CB3-8F77-46C4-A637-940400CE3986}"/>
    <cellStyle name="Comma 9 5 3 2" xfId="8366" xr:uid="{4CB361F6-15E7-4620-AF48-8C9E3FBB3FC9}"/>
    <cellStyle name="Comma 9 5 3 2 2" xfId="23776" xr:uid="{5A324FA7-F8F4-4406-AB9C-0F780EA5DC22}"/>
    <cellStyle name="Comma 9 5 3 3" xfId="13509" xr:uid="{DF251341-EA68-4032-BC03-26D72642269A}"/>
    <cellStyle name="Comma 9 5 3 3 2" xfId="28919" xr:uid="{554A6182-6367-4925-A9B5-7845065CC3DA}"/>
    <cellStyle name="Comma 9 5 3 4" xfId="18650" xr:uid="{25364D2A-C610-435D-94B1-5DE867A9A181}"/>
    <cellStyle name="Comma 9 5 4" xfId="5818" xr:uid="{8EE3B330-9EC3-4399-87AE-EF290D08791D}"/>
    <cellStyle name="Comma 9 5 4 2" xfId="21228" xr:uid="{B6EF43A8-F6C4-4F1E-AA50-5E538AE8F784}"/>
    <cellStyle name="Comma 9 5 5" xfId="10961" xr:uid="{3EB3AC34-1050-4F07-83B7-F669D867C790}"/>
    <cellStyle name="Comma 9 5 5 2" xfId="26371" xr:uid="{1EC67A2F-7020-45E7-97CA-01B616134F0B}"/>
    <cellStyle name="Comma 9 5 6" xfId="16102" xr:uid="{1744DA3A-D28C-46B5-8D9F-224DBEC5E396}"/>
    <cellStyle name="Comma 9 6" xfId="1312" xr:uid="{9AE8B212-519F-4F38-BD53-DE36FE1F276A}"/>
    <cellStyle name="Comma 9 6 2" xfId="3880" xr:uid="{B439B1A4-2FAC-45C6-B429-37D5309E4595}"/>
    <cellStyle name="Comma 9 6 2 2" xfId="9006" xr:uid="{7CF5D352-5447-4DED-A4E9-0721EBE45B0B}"/>
    <cellStyle name="Comma 9 6 2 2 2" xfId="24416" xr:uid="{9E7BB508-228B-4D5D-AF8E-9633B8ED2F11}"/>
    <cellStyle name="Comma 9 6 2 3" xfId="14149" xr:uid="{DCBA9969-63EA-4167-B121-3DEB0E231A65}"/>
    <cellStyle name="Comma 9 6 2 3 2" xfId="29559" xr:uid="{A5D8EDEA-2389-492B-9C0F-E82F70B91D53}"/>
    <cellStyle name="Comma 9 6 2 4" xfId="19290" xr:uid="{9D2D44BF-8E07-485C-8ED0-695A3797C8B8}"/>
    <cellStyle name="Comma 9 6 3" xfId="6458" xr:uid="{A68F4274-662C-4133-B847-81D6BD662BD2}"/>
    <cellStyle name="Comma 9 6 3 2" xfId="21868" xr:uid="{AE2D3170-765A-48F4-997A-8E8C5D1D9123}"/>
    <cellStyle name="Comma 9 6 4" xfId="11601" xr:uid="{894CC9AA-21B3-4EC4-A427-720A46B290B5}"/>
    <cellStyle name="Comma 9 6 4 2" xfId="27011" xr:uid="{238640A9-CA4D-46A8-87C9-B4B671046BBE}"/>
    <cellStyle name="Comma 9 6 5" xfId="16742" xr:uid="{C7DC477D-BD4F-4FD5-89CB-F29A96520DCB}"/>
    <cellStyle name="Comma 9 7" xfId="2563" xr:uid="{2236C6B8-C0F6-421F-B18A-0EDE236CCC91}"/>
    <cellStyle name="Comma 9 7 2" xfId="5130" xr:uid="{0DA2CDFF-D683-4636-9B1B-58B6DDD2FD11}"/>
    <cellStyle name="Comma 9 7 2 2" xfId="10256" xr:uid="{523BB9B7-FD79-4F93-87EE-FE34E9298409}"/>
    <cellStyle name="Comma 9 7 2 2 2" xfId="25666" xr:uid="{0B8E7432-FF76-4AB1-BDE0-2B7CEA9DE68A}"/>
    <cellStyle name="Comma 9 7 2 3" xfId="15399" xr:uid="{A7A30D8E-237E-444C-807A-4BEE3CF858BB}"/>
    <cellStyle name="Comma 9 7 2 3 2" xfId="30809" xr:uid="{D4A6190B-401A-4020-AE10-0E374B918D2E}"/>
    <cellStyle name="Comma 9 7 2 4" xfId="20540" xr:uid="{7E70DFBA-6A30-49D8-A2B7-386D252F3CD0}"/>
    <cellStyle name="Comma 9 7 3" xfId="7708" xr:uid="{5FEC66DF-1B67-439A-B188-69D4C74755A8}"/>
    <cellStyle name="Comma 9 7 3 2" xfId="23118" xr:uid="{16FCBFA5-7379-4DE7-B9CE-BFF0EB0E2EFE}"/>
    <cellStyle name="Comma 9 7 4" xfId="12851" xr:uid="{C48D29FF-F0E1-4293-B643-C8EADEF3C2DC}"/>
    <cellStyle name="Comma 9 7 4 2" xfId="28261" xr:uid="{FAA9BF55-A5FC-49D9-BB73-7BDD53DF5688}"/>
    <cellStyle name="Comma 9 7 5" xfId="17992" xr:uid="{64F85DB4-5F32-437C-9A6C-71A12879A030}"/>
    <cellStyle name="Comma 9 8" xfId="2630" xr:uid="{0309A280-BFE4-4BF9-81BC-6333AC187C18}"/>
    <cellStyle name="Comma 9 8 2" xfId="7756" xr:uid="{DE73C8B8-CD52-4C13-BE35-0E6EB684B7F4}"/>
    <cellStyle name="Comma 9 8 2 2" xfId="23166" xr:uid="{579BB089-D32E-428E-A571-E6BC28F1F695}"/>
    <cellStyle name="Comma 9 8 3" xfId="12899" xr:uid="{05ACDFD8-88F6-4ECB-A2E3-970BE7BC6598}"/>
    <cellStyle name="Comma 9 8 3 2" xfId="28309" xr:uid="{DDFC22FD-345B-4923-B0C9-4CB8891EC1BD}"/>
    <cellStyle name="Comma 9 8 4" xfId="18040" xr:uid="{3B7260ED-B974-4622-8B1D-86F097D3D2A4}"/>
    <cellStyle name="Comma 9 9" xfId="5208" xr:uid="{A75DB10A-B5A3-4E54-A790-502EE3785D17}"/>
    <cellStyle name="Comma 9 9 2" xfId="20618" xr:uid="{1AE99D2B-0269-4C2E-B166-FA4770644B11}"/>
    <cellStyle name="Comma 90" xfId="1269" xr:uid="{E72CC278-7B9B-4BB8-90FF-192746BCCA5B}"/>
    <cellStyle name="Comma 90 2" xfId="2521" xr:uid="{EBDB6764-0AF4-4BBF-9481-7C4885F396F7}"/>
    <cellStyle name="Comma 90 2 2" xfId="5089" xr:uid="{26B13C86-A281-47D0-AA88-9AE3B4A94E75}"/>
    <cellStyle name="Comma 90 2 2 2" xfId="10215" xr:uid="{56B1373E-E52C-4176-BA37-19DDB54B32C1}"/>
    <cellStyle name="Comma 90 2 2 2 2" xfId="25625" xr:uid="{D9638D90-FABA-44B5-8D68-F8BC0BF9BF57}"/>
    <cellStyle name="Comma 90 2 2 3" xfId="15358" xr:uid="{980318B1-3CAA-4DA7-A8DA-27E934920EF3}"/>
    <cellStyle name="Comma 90 2 2 3 2" xfId="30768" xr:uid="{5511A606-55F7-41C3-9EA3-6CABB32691AE}"/>
    <cellStyle name="Comma 90 2 2 4" xfId="20499" xr:uid="{F3B1B8AE-3533-4D0B-AA64-B53E27A60EFE}"/>
    <cellStyle name="Comma 90 2 3" xfId="7667" xr:uid="{A819A522-720E-4898-83C8-551BB631FFDC}"/>
    <cellStyle name="Comma 90 2 3 2" xfId="23077" xr:uid="{B6E8F649-1C49-4D7C-BD69-97347FF3DE1D}"/>
    <cellStyle name="Comma 90 2 4" xfId="12810" xr:uid="{2E5E0721-6D55-4AB8-87EC-7360E419F22E}"/>
    <cellStyle name="Comma 90 2 4 2" xfId="28220" xr:uid="{18E1F216-81A6-41F3-B047-3961D42F40BD}"/>
    <cellStyle name="Comma 90 2 5" xfId="17951" xr:uid="{692DA34B-49D4-41B9-BB8F-206B561170FB}"/>
    <cellStyle name="Comma 90 3" xfId="3838" xr:uid="{7C75637E-D47B-4B49-80FC-9B7C84B1E9C9}"/>
    <cellStyle name="Comma 90 3 2" xfId="8964" xr:uid="{85A3D35E-5DFB-46BC-8A01-56C848D2D8F0}"/>
    <cellStyle name="Comma 90 3 2 2" xfId="24374" xr:uid="{349EBE39-F067-4D4B-9175-CADF2AB5607E}"/>
    <cellStyle name="Comma 90 3 3" xfId="14107" xr:uid="{69D97D2B-5973-49AA-BF51-90DBC2C5347A}"/>
    <cellStyle name="Comma 90 3 3 2" xfId="29517" xr:uid="{3633FEE7-0EE7-4540-B7B8-2CA88E0A43A2}"/>
    <cellStyle name="Comma 90 3 4" xfId="19248" xr:uid="{DCD88412-B568-4C65-AFE5-55403880CA05}"/>
    <cellStyle name="Comma 90 4" xfId="6416" xr:uid="{4C871981-B074-4F1B-B828-EC51E351483C}"/>
    <cellStyle name="Comma 90 4 2" xfId="21826" xr:uid="{191FFB74-0937-4D79-B2DE-0F33B3BA4667}"/>
    <cellStyle name="Comma 90 5" xfId="11559" xr:uid="{58956406-291A-433A-8BCE-7806AC026843}"/>
    <cellStyle name="Comma 90 5 2" xfId="26969" xr:uid="{601445BD-D56E-4B7C-9636-0C2604C5F989}"/>
    <cellStyle name="Comma 90 6" xfId="16700" xr:uid="{4EC148C3-3F95-48C8-99C7-47974D159B58}"/>
    <cellStyle name="Comma 91" xfId="1255" xr:uid="{9DD218B4-A922-4DDA-8384-5EB7A778EB55}"/>
    <cellStyle name="Comma 91 2" xfId="2507" xr:uid="{4502D46D-CD93-4B29-BE35-C837CB0D416C}"/>
    <cellStyle name="Comma 91 2 2" xfId="5075" xr:uid="{E8556419-5F70-4349-9AE4-0DCE03FD2CB3}"/>
    <cellStyle name="Comma 91 2 2 2" xfId="10201" xr:uid="{1A1CAA01-525A-4511-A00D-4156778A327F}"/>
    <cellStyle name="Comma 91 2 2 2 2" xfId="25611" xr:uid="{C1F887BA-230C-41ED-9CB2-C4D3EFA1094A}"/>
    <cellStyle name="Comma 91 2 2 3" xfId="15344" xr:uid="{9A9BEACA-1E61-4D05-9262-861121D619BF}"/>
    <cellStyle name="Comma 91 2 2 3 2" xfId="30754" xr:uid="{AF255846-3D0E-4C2B-AF8E-872D4AF25B20}"/>
    <cellStyle name="Comma 91 2 2 4" xfId="20485" xr:uid="{5797E2DC-E00C-47C2-BBDE-FC041A164D09}"/>
    <cellStyle name="Comma 91 2 3" xfId="7653" xr:uid="{A0FAE62F-7B31-4812-AF03-37A4EFD14578}"/>
    <cellStyle name="Comma 91 2 3 2" xfId="23063" xr:uid="{644BFD3E-2A0B-458D-B3F7-3E9723303BA7}"/>
    <cellStyle name="Comma 91 2 4" xfId="12796" xr:uid="{2A305ACD-2A04-4CE8-BCC2-9B2B92F04E5A}"/>
    <cellStyle name="Comma 91 2 4 2" xfId="28206" xr:uid="{216A0221-7582-44A5-B7C4-5BD5832785C2}"/>
    <cellStyle name="Comma 91 2 5" xfId="17937" xr:uid="{97466476-FDDC-4BBA-ABFB-C80589E6B58D}"/>
    <cellStyle name="Comma 91 3" xfId="3824" xr:uid="{B33C5414-8779-4F15-9438-A70554B173F3}"/>
    <cellStyle name="Comma 91 3 2" xfId="8950" xr:uid="{EA1436BD-07D2-44EA-AC27-BE3523733B36}"/>
    <cellStyle name="Comma 91 3 2 2" xfId="24360" xr:uid="{69BC4702-6B08-4EB7-BA66-6E0309B3A797}"/>
    <cellStyle name="Comma 91 3 3" xfId="14093" xr:uid="{1C4CB8A1-969E-40C8-9A46-9A6CF9E7269B}"/>
    <cellStyle name="Comma 91 3 3 2" xfId="29503" xr:uid="{86D1CE63-F40C-4745-95D2-9412462AC037}"/>
    <cellStyle name="Comma 91 3 4" xfId="19234" xr:uid="{B60E0ED5-BAFC-4EEC-AF11-8A3CCE732585}"/>
    <cellStyle name="Comma 91 4" xfId="6402" xr:uid="{32FEC2FC-0044-4817-A069-0CEB5D7DFE84}"/>
    <cellStyle name="Comma 91 4 2" xfId="21812" xr:uid="{95246350-28BA-4FB5-894A-2431ADF271D0}"/>
    <cellStyle name="Comma 91 5" xfId="11545" xr:uid="{1E48652C-124F-47C5-8C92-96FEFD501F7C}"/>
    <cellStyle name="Comma 91 5 2" xfId="26955" xr:uid="{85CCFCC1-953F-4BBE-B31C-A39A6CDC8860}"/>
    <cellStyle name="Comma 91 6" xfId="16686" xr:uid="{C175FAB7-C8D7-4EC7-B251-DBCC58B5FB0D}"/>
    <cellStyle name="Comma 92" xfId="1246" xr:uid="{E7BFD92E-BFB7-4AE4-A3DE-CE6D801B9852}"/>
    <cellStyle name="Comma 92 2" xfId="2498" xr:uid="{E2DE847C-BD9C-4BF0-AF8B-788D112ABDC2}"/>
    <cellStyle name="Comma 92 2 2" xfId="5066" xr:uid="{80319C99-0C11-4AAD-8ACE-3EB970C9A411}"/>
    <cellStyle name="Comma 92 2 2 2" xfId="10192" xr:uid="{AEC90182-1872-4AAC-8834-A6EDD237432F}"/>
    <cellStyle name="Comma 92 2 2 2 2" xfId="25602" xr:uid="{B97BE2FB-FA58-43B0-9135-A6B95E5ADCF0}"/>
    <cellStyle name="Comma 92 2 2 3" xfId="15335" xr:uid="{34E97A7D-027C-4190-9824-48B7C8AA54DA}"/>
    <cellStyle name="Comma 92 2 2 3 2" xfId="30745" xr:uid="{82624BF2-199C-46A4-B651-60D7434BD0E1}"/>
    <cellStyle name="Comma 92 2 2 4" xfId="20476" xr:uid="{8C221DB7-D511-4D9C-A6CB-B423BB21B1CA}"/>
    <cellStyle name="Comma 92 2 3" xfId="7644" xr:uid="{C95A544F-D491-4E00-AAA6-B70DF8DFCE1F}"/>
    <cellStyle name="Comma 92 2 3 2" xfId="23054" xr:uid="{F062B103-8BF2-40BB-A95C-AEA3F3CE1DF3}"/>
    <cellStyle name="Comma 92 2 4" xfId="12787" xr:uid="{CB88BB3A-EECA-4825-BC0C-84244BF1F53E}"/>
    <cellStyle name="Comma 92 2 4 2" xfId="28197" xr:uid="{EB6E9279-30A0-4135-855D-36F43DD6C073}"/>
    <cellStyle name="Comma 92 2 5" xfId="17928" xr:uid="{A1B5796A-5981-4FF9-817C-A7B6542BA1C5}"/>
    <cellStyle name="Comma 92 3" xfId="3815" xr:uid="{34091222-5325-4D8D-8587-A3C50898C793}"/>
    <cellStyle name="Comma 92 3 2" xfId="8941" xr:uid="{405E2289-25D7-4C5A-BDE8-AF56E6135BF8}"/>
    <cellStyle name="Comma 92 3 2 2" xfId="24351" xr:uid="{8C836D47-3650-48EA-8119-7C25A85F25F1}"/>
    <cellStyle name="Comma 92 3 3" xfId="14084" xr:uid="{2BD8E07C-36A0-4264-A88D-81BED0A9EC14}"/>
    <cellStyle name="Comma 92 3 3 2" xfId="29494" xr:uid="{22F81678-F4F9-4649-ABDD-0AF3A0B0012B}"/>
    <cellStyle name="Comma 92 3 4" xfId="19225" xr:uid="{2425B393-5649-4660-968A-38FAAA25B95F}"/>
    <cellStyle name="Comma 92 4" xfId="6393" xr:uid="{3D66299F-0774-444B-9BF2-3A96943429A4}"/>
    <cellStyle name="Comma 92 4 2" xfId="21803" xr:uid="{CD25C615-BF7D-4891-9C36-D92F0A216441}"/>
    <cellStyle name="Comma 92 5" xfId="11536" xr:uid="{6BDB0B96-B824-40C0-8CBD-D979272AF1CB}"/>
    <cellStyle name="Comma 92 5 2" xfId="26946" xr:uid="{5E415AFF-7020-4EFA-BF4C-868036EFEFD2}"/>
    <cellStyle name="Comma 92 6" xfId="16677" xr:uid="{A60A7784-8858-4FE3-A090-F2694CD6662D}"/>
    <cellStyle name="Comma 93" xfId="1268" xr:uid="{290EBFBF-963F-437E-81A5-B90B8CE3999D}"/>
    <cellStyle name="Comma 93 2" xfId="2520" xr:uid="{572CF8CE-B7E4-4DE2-806C-43FA2622B760}"/>
    <cellStyle name="Comma 93 2 2" xfId="5088" xr:uid="{8BE20F82-D8DD-48BC-A382-CB4EC6A46A68}"/>
    <cellStyle name="Comma 93 2 2 2" xfId="10214" xr:uid="{69FFCD72-2963-4F1F-BD5D-2EEAC2538BF4}"/>
    <cellStyle name="Comma 93 2 2 2 2" xfId="25624" xr:uid="{2CA8FB28-BCFF-4D28-B6FA-F75E2E5F94F2}"/>
    <cellStyle name="Comma 93 2 2 3" xfId="15357" xr:uid="{AC547F37-D970-400E-A510-4EC42F3D261C}"/>
    <cellStyle name="Comma 93 2 2 3 2" xfId="30767" xr:uid="{C4C48C46-DE12-4D90-873F-E2338EDF864A}"/>
    <cellStyle name="Comma 93 2 2 4" xfId="20498" xr:uid="{C2EF572D-412E-4AD8-9C3F-540C877CD546}"/>
    <cellStyle name="Comma 93 2 3" xfId="7666" xr:uid="{AE964D83-4274-4037-BFC4-E5589AB421B4}"/>
    <cellStyle name="Comma 93 2 3 2" xfId="23076" xr:uid="{54E4DED1-BFB6-4E1A-89C9-7223C7751815}"/>
    <cellStyle name="Comma 93 2 4" xfId="12809" xr:uid="{64B5C595-2632-437F-9EA3-8F9C71BB5982}"/>
    <cellStyle name="Comma 93 2 4 2" xfId="28219" xr:uid="{20F8CA8F-2C04-4BE4-B3A9-F62FDBCA8DD0}"/>
    <cellStyle name="Comma 93 2 5" xfId="17950" xr:uid="{3820E6D5-EEE5-495A-99D0-AAE573718683}"/>
    <cellStyle name="Comma 93 3" xfId="3837" xr:uid="{22224972-E410-4338-B796-E92AC7BF8E05}"/>
    <cellStyle name="Comma 93 3 2" xfId="8963" xr:uid="{01D6DBB7-4A32-47D9-9CCE-828FD0D7C902}"/>
    <cellStyle name="Comma 93 3 2 2" xfId="24373" xr:uid="{9C9883B2-370D-43CE-AC35-8C0069E68A5A}"/>
    <cellStyle name="Comma 93 3 3" xfId="14106" xr:uid="{37C1DECB-6D3D-42F3-86C9-FEBEFC6ED2AC}"/>
    <cellStyle name="Comma 93 3 3 2" xfId="29516" xr:uid="{D17D69CF-E12E-4CEE-A545-94B96EB0E1C4}"/>
    <cellStyle name="Comma 93 3 4" xfId="19247" xr:uid="{0CEFB84E-DAAA-4623-A220-4301CCCD771C}"/>
    <cellStyle name="Comma 93 4" xfId="6415" xr:uid="{183CB298-2975-4F52-8AD8-1EA48704FD8E}"/>
    <cellStyle name="Comma 93 4 2" xfId="21825" xr:uid="{D9C8CFE5-3025-423B-A544-814FC0041C1A}"/>
    <cellStyle name="Comma 93 5" xfId="11558" xr:uid="{1374BC46-0DF9-4FC0-AF2D-C324E3291D6A}"/>
    <cellStyle name="Comma 93 5 2" xfId="26968" xr:uid="{3378479C-CC58-471D-AC43-9A1E2513755C}"/>
    <cellStyle name="Comma 93 6" xfId="16699" xr:uid="{7EA5F87E-DBE1-4BE0-849B-249DA176D980}"/>
    <cellStyle name="Comma 94" xfId="1259" xr:uid="{C55C097B-27FF-4831-AC09-AAB253971CAC}"/>
    <cellStyle name="Comma 94 2" xfId="2511" xr:uid="{FF4FB377-657F-4584-A640-BB0BF0C92189}"/>
    <cellStyle name="Comma 94 2 2" xfId="5079" xr:uid="{7259F8CD-97C0-4A2B-8BA6-B6B4E6D97A2B}"/>
    <cellStyle name="Comma 94 2 2 2" xfId="10205" xr:uid="{3DB92237-D43F-44ED-84EC-4D78B2918970}"/>
    <cellStyle name="Comma 94 2 2 2 2" xfId="25615" xr:uid="{CA926E85-0BEF-43FE-8A89-A4CAC450D802}"/>
    <cellStyle name="Comma 94 2 2 3" xfId="15348" xr:uid="{7188C1B8-B9B0-43BA-96E2-D513CA000FDE}"/>
    <cellStyle name="Comma 94 2 2 3 2" xfId="30758" xr:uid="{BB046AF2-7D4E-4481-B37A-3B149C762513}"/>
    <cellStyle name="Comma 94 2 2 4" xfId="20489" xr:uid="{0761FE07-2B23-416A-9997-5E4D72C27B97}"/>
    <cellStyle name="Comma 94 2 3" xfId="7657" xr:uid="{A43F8FF3-A1BA-4FFF-A2D1-3DBBC90CE0DF}"/>
    <cellStyle name="Comma 94 2 3 2" xfId="23067" xr:uid="{DE0A49D3-2449-4D03-BF37-AD735416B5F6}"/>
    <cellStyle name="Comma 94 2 4" xfId="12800" xr:uid="{8A609DA7-B10D-4A84-8EE4-3C3F4E0426C7}"/>
    <cellStyle name="Comma 94 2 4 2" xfId="28210" xr:uid="{DCA0BC7E-E5BC-4AF8-8C61-277843114E26}"/>
    <cellStyle name="Comma 94 2 5" xfId="17941" xr:uid="{5B578A20-D3CB-4556-9505-A959DC219D49}"/>
    <cellStyle name="Comma 94 3" xfId="3828" xr:uid="{103B58BD-F30B-43B9-BA1F-EB841F989E66}"/>
    <cellStyle name="Comma 94 3 2" xfId="8954" xr:uid="{88CBCD76-5D61-4CE2-B084-FA147EAD101E}"/>
    <cellStyle name="Comma 94 3 2 2" xfId="24364" xr:uid="{0B850790-6428-431C-A299-6481492F112A}"/>
    <cellStyle name="Comma 94 3 3" xfId="14097" xr:uid="{C66DB981-02A8-4BB2-AB8E-7EECD1DD2F40}"/>
    <cellStyle name="Comma 94 3 3 2" xfId="29507" xr:uid="{0FB8903A-8B9B-48FC-A791-1BC0BAB1258A}"/>
    <cellStyle name="Comma 94 3 4" xfId="19238" xr:uid="{C7B03ACD-5218-4959-8194-36AF32592583}"/>
    <cellStyle name="Comma 94 4" xfId="6406" xr:uid="{DDBAD7F6-4F61-4A61-8A15-E61F7B159963}"/>
    <cellStyle name="Comma 94 4 2" xfId="21816" xr:uid="{43F97771-92EC-422E-8E13-4E90E446F64A}"/>
    <cellStyle name="Comma 94 5" xfId="11549" xr:uid="{B3D401E8-8924-40DC-B1E0-78676BD7771E}"/>
    <cellStyle name="Comma 94 5 2" xfId="26959" xr:uid="{B93CA86F-8300-4D40-8F04-5FE6F6D234AE}"/>
    <cellStyle name="Comma 94 6" xfId="16690" xr:uid="{CDCEFDA2-5D3F-4520-80F4-9C01028E1804}"/>
    <cellStyle name="Comma 95" xfId="1266" xr:uid="{A73E9FE9-3AE0-4FD7-A2B1-D9BAE7AD0F35}"/>
    <cellStyle name="Comma 95 2" xfId="2518" xr:uid="{9CE82ADA-FB97-4B9B-8E7C-888B5C1BA034}"/>
    <cellStyle name="Comma 95 2 2" xfId="5086" xr:uid="{0D58AA8B-1BE5-4127-8E84-61144B30D0D1}"/>
    <cellStyle name="Comma 95 2 2 2" xfId="10212" xr:uid="{6838699E-8D16-4EBD-8EF7-71CB1941B9A4}"/>
    <cellStyle name="Comma 95 2 2 2 2" xfId="25622" xr:uid="{0C10117D-7923-483B-AECA-967A10C24CEC}"/>
    <cellStyle name="Comma 95 2 2 3" xfId="15355" xr:uid="{C9AD5AD1-CA8A-47A8-89B6-715DDE96727A}"/>
    <cellStyle name="Comma 95 2 2 3 2" xfId="30765" xr:uid="{413081D6-17E1-455F-B133-A9A858BDB986}"/>
    <cellStyle name="Comma 95 2 2 4" xfId="20496" xr:uid="{6DCC1C6C-E1E7-42DF-AFA9-F37FA269E8F3}"/>
    <cellStyle name="Comma 95 2 3" xfId="7664" xr:uid="{14B36DB9-0A94-4AE1-BE80-71F69DCF6FB6}"/>
    <cellStyle name="Comma 95 2 3 2" xfId="23074" xr:uid="{6A4DD76F-652C-4D8B-816A-303DE9ED279F}"/>
    <cellStyle name="Comma 95 2 4" xfId="12807" xr:uid="{CD671628-438D-4228-9877-83D25C4BFBCD}"/>
    <cellStyle name="Comma 95 2 4 2" xfId="28217" xr:uid="{7DE5B1B5-A576-448E-9928-C526AF0FF169}"/>
    <cellStyle name="Comma 95 2 5" xfId="17948" xr:uid="{FDFDAFC9-CAA2-41BB-86F2-32D027145C56}"/>
    <cellStyle name="Comma 95 3" xfId="3835" xr:uid="{78456A32-1B48-4D2D-85D5-391A0E632679}"/>
    <cellStyle name="Comma 95 3 2" xfId="8961" xr:uid="{23044DF1-5240-4851-BEFC-A1A4E7D270AF}"/>
    <cellStyle name="Comma 95 3 2 2" xfId="24371" xr:uid="{8751ADAA-9590-4997-83BC-59B15AC9543E}"/>
    <cellStyle name="Comma 95 3 3" xfId="14104" xr:uid="{38498529-79AD-4EBC-BE1A-9651D885EDDA}"/>
    <cellStyle name="Comma 95 3 3 2" xfId="29514" xr:uid="{54CFA4C3-F968-4377-80D3-BD9B87B46AC8}"/>
    <cellStyle name="Comma 95 3 4" xfId="19245" xr:uid="{58D64E78-EE42-4104-AD16-D43E2B5503AB}"/>
    <cellStyle name="Comma 95 4" xfId="6413" xr:uid="{8F690E64-AA88-471A-9446-AC03DF670E32}"/>
    <cellStyle name="Comma 95 4 2" xfId="21823" xr:uid="{CD4AE29E-53CF-4848-8145-15044D089FBF}"/>
    <cellStyle name="Comma 95 5" xfId="11556" xr:uid="{B1E79E24-C95C-4030-AA62-17A1C0768C40}"/>
    <cellStyle name="Comma 95 5 2" xfId="26966" xr:uid="{5DA2243A-FE63-4A59-8E53-81F18F566ED6}"/>
    <cellStyle name="Comma 95 6" xfId="16697" xr:uid="{733B3892-F251-4A66-8981-1E6E671686AD}"/>
    <cellStyle name="Comma 96" xfId="1248" xr:uid="{A2663160-F037-430F-87EA-DFB8962F3515}"/>
    <cellStyle name="Comma 96 2" xfId="2500" xr:uid="{FB475426-541A-4BCE-9637-A375B0CF1E43}"/>
    <cellStyle name="Comma 96 2 2" xfId="5068" xr:uid="{47EDBA45-6E0A-4871-AA53-53371306CDC0}"/>
    <cellStyle name="Comma 96 2 2 2" xfId="10194" xr:uid="{6A5482D5-CB79-4CB8-9DCF-0C09B43C775A}"/>
    <cellStyle name="Comma 96 2 2 2 2" xfId="25604" xr:uid="{1C51C7C9-771B-411D-B06D-62A559BC1101}"/>
    <cellStyle name="Comma 96 2 2 3" xfId="15337" xr:uid="{B86345A5-FE9A-4BCE-9CC9-CEBE31708220}"/>
    <cellStyle name="Comma 96 2 2 3 2" xfId="30747" xr:uid="{76CBD935-9932-47F7-9236-D4851FA8E3E0}"/>
    <cellStyle name="Comma 96 2 2 4" xfId="20478" xr:uid="{E3ABC795-5FB3-4F24-97EA-E4620394D2FC}"/>
    <cellStyle name="Comma 96 2 3" xfId="7646" xr:uid="{6E067CBF-84E7-4C59-B664-F6D1A1F096C3}"/>
    <cellStyle name="Comma 96 2 3 2" xfId="23056" xr:uid="{B906ABBA-3EBF-4FAC-86BC-A34E27ADF542}"/>
    <cellStyle name="Comma 96 2 4" xfId="12789" xr:uid="{B18F09D1-974C-41D2-BED6-6BE75ABA8CCE}"/>
    <cellStyle name="Comma 96 2 4 2" xfId="28199" xr:uid="{92D864E9-05A1-414B-BF67-F638855C6838}"/>
    <cellStyle name="Comma 96 2 5" xfId="17930" xr:uid="{4968FFF0-722A-4AD2-8A86-4AD92764278E}"/>
    <cellStyle name="Comma 96 3" xfId="3817" xr:uid="{43FACF72-9FF8-415E-AE99-C4356F66F1F8}"/>
    <cellStyle name="Comma 96 3 2" xfId="8943" xr:uid="{6244422E-0611-4919-9C85-86EF1CB0CB1E}"/>
    <cellStyle name="Comma 96 3 2 2" xfId="24353" xr:uid="{49D79DE9-7416-4BC0-9375-AC74ED35FCF1}"/>
    <cellStyle name="Comma 96 3 3" xfId="14086" xr:uid="{5DB7956E-4C03-483A-B8BE-335F72F219BD}"/>
    <cellStyle name="Comma 96 3 3 2" xfId="29496" xr:uid="{1D29A0F7-FEC2-43F7-8D11-0F237B2901DA}"/>
    <cellStyle name="Comma 96 3 4" xfId="19227" xr:uid="{325D2F70-BE42-41B1-8D10-8DFF0A062BB9}"/>
    <cellStyle name="Comma 96 4" xfId="6395" xr:uid="{C8B1F415-2DD6-4B50-9E7B-EA0BFB70FF0B}"/>
    <cellStyle name="Comma 96 4 2" xfId="21805" xr:uid="{68CD2859-C6FD-4BF6-90C0-1E3DB36BDB94}"/>
    <cellStyle name="Comma 96 5" xfId="11538" xr:uid="{2111DEEE-09E8-45E4-8774-5C9971926DFB}"/>
    <cellStyle name="Comma 96 5 2" xfId="26948" xr:uid="{83C79CB2-7BAC-4F3E-B5E0-88A446511C3E}"/>
    <cellStyle name="Comma 96 6" xfId="16679" xr:uid="{CD40836E-8DD8-46BD-9117-BAC06A7A56C1}"/>
    <cellStyle name="Comma 97" xfId="1256" xr:uid="{82A3F771-CC48-422F-AD86-5FF34E38C37F}"/>
    <cellStyle name="Comma 97 2" xfId="2508" xr:uid="{B6588C3F-1A5A-475C-9084-3C6107DCE3FB}"/>
    <cellStyle name="Comma 97 2 2" xfId="5076" xr:uid="{A6DB13BF-9023-46D9-A783-8AF5934D2C95}"/>
    <cellStyle name="Comma 97 2 2 2" xfId="10202" xr:uid="{CA948821-1924-49E5-8B9B-6D6960D0F9B0}"/>
    <cellStyle name="Comma 97 2 2 2 2" xfId="25612" xr:uid="{8F8A69B2-448F-4300-B578-9AE5438DF5C5}"/>
    <cellStyle name="Comma 97 2 2 3" xfId="15345" xr:uid="{2C6B6630-0D39-4491-9E9C-AAA18E7514BB}"/>
    <cellStyle name="Comma 97 2 2 3 2" xfId="30755" xr:uid="{CA62E7D7-3EE3-4A02-9FA2-B78EC1396C1D}"/>
    <cellStyle name="Comma 97 2 2 4" xfId="20486" xr:uid="{08D8A8D2-DBA5-457D-AA95-D39B29B2D45B}"/>
    <cellStyle name="Comma 97 2 3" xfId="7654" xr:uid="{6EB9EC40-A7C0-406A-9EAF-C174887C9264}"/>
    <cellStyle name="Comma 97 2 3 2" xfId="23064" xr:uid="{56B52E64-1453-4783-A0F4-4973438156CE}"/>
    <cellStyle name="Comma 97 2 4" xfId="12797" xr:uid="{5D3F1C0C-E175-4D2F-AFCD-A122D8E1FC10}"/>
    <cellStyle name="Comma 97 2 4 2" xfId="28207" xr:uid="{87EC2D51-B2E5-4948-8B9D-3702D63BB74A}"/>
    <cellStyle name="Comma 97 2 5" xfId="17938" xr:uid="{D1810DA9-B296-4AF3-B396-56B7AE117813}"/>
    <cellStyle name="Comma 97 3" xfId="3825" xr:uid="{92A2130B-668F-4177-8756-D6759A959A07}"/>
    <cellStyle name="Comma 97 3 2" xfId="8951" xr:uid="{F8C67D88-8EC6-460B-A23B-A528183AC677}"/>
    <cellStyle name="Comma 97 3 2 2" xfId="24361" xr:uid="{0846C089-6AE7-4E37-8B95-10C6F5A253D1}"/>
    <cellStyle name="Comma 97 3 3" xfId="14094" xr:uid="{941572AA-9873-4B35-AA53-1F106875D31F}"/>
    <cellStyle name="Comma 97 3 3 2" xfId="29504" xr:uid="{CD837928-21AE-4FB3-AAB7-F2FE73ADF772}"/>
    <cellStyle name="Comma 97 3 4" xfId="19235" xr:uid="{5F5AAE77-EB94-4B6D-B5FE-0EFDF4978FC8}"/>
    <cellStyle name="Comma 97 4" xfId="6403" xr:uid="{0A432716-89AF-4BC0-9452-FF65672DD88E}"/>
    <cellStyle name="Comma 97 4 2" xfId="21813" xr:uid="{58411DF3-5FEE-4359-87A1-175ED30B83CC}"/>
    <cellStyle name="Comma 97 5" xfId="11546" xr:uid="{116DA72E-87CB-4307-8B01-543B6B546784}"/>
    <cellStyle name="Comma 97 5 2" xfId="26956" xr:uid="{F40F1CC1-8F29-4FA1-8544-4F889D7579F0}"/>
    <cellStyle name="Comma 97 6" xfId="16687" xr:uid="{9B76140C-577F-469B-AF93-D814C7945634}"/>
    <cellStyle name="Comma 98" xfId="1276" xr:uid="{45271F3C-9524-4810-9A19-5908A010B323}"/>
    <cellStyle name="Comma 98 2" xfId="3844" xr:uid="{269963A7-8F80-47F5-A311-7AB0C473818F}"/>
    <cellStyle name="Comma 98 2 2" xfId="8970" xr:uid="{01C94EBB-8C43-4C17-B0F8-357AC18BA9A2}"/>
    <cellStyle name="Comma 98 2 2 2" xfId="24380" xr:uid="{F51B93E3-251F-40B7-88CB-2D4C065F242C}"/>
    <cellStyle name="Comma 98 2 3" xfId="14113" xr:uid="{F29F1FDF-6AD0-4FE7-873D-0BA55EAC81C9}"/>
    <cellStyle name="Comma 98 2 3 2" xfId="29523" xr:uid="{E3DDCAA9-5D75-4206-BE54-C863A3B102E6}"/>
    <cellStyle name="Comma 98 2 4" xfId="19254" xr:uid="{F8366645-78DB-42A4-85F5-09ECC7446963}"/>
    <cellStyle name="Comma 98 3" xfId="6422" xr:uid="{E9108F1A-924A-4208-AC2D-8FC2CA6E40CF}"/>
    <cellStyle name="Comma 98 3 2" xfId="21832" xr:uid="{0ED788DB-F117-4E73-8B21-2F3EA79D76B2}"/>
    <cellStyle name="Comma 98 4" xfId="11565" xr:uid="{EC3E1082-75AE-4550-B1BE-9D47985A2BF9}"/>
    <cellStyle name="Comma 98 4 2" xfId="26975" xr:uid="{BA8289BC-9AC9-4030-A25C-616D145E1C23}"/>
    <cellStyle name="Comma 98 5" xfId="16706" xr:uid="{64553D42-02C6-484D-8B60-AFF5F5AED5FD}"/>
    <cellStyle name="Comma 99" xfId="1342" xr:uid="{B9E754D6-3012-4196-8027-C46CFAD271B2}"/>
    <cellStyle name="Comma 99 2" xfId="3910" xr:uid="{5E229BB8-0301-4269-B06B-880572A58E49}"/>
    <cellStyle name="Comma 99 2 2" xfId="9036" xr:uid="{7E02ADAC-F927-4D2D-9438-FD85DF44F7E3}"/>
    <cellStyle name="Comma 99 2 2 2" xfId="24446" xr:uid="{AB1AAA00-27BA-4409-A248-74C54FF8D306}"/>
    <cellStyle name="Comma 99 2 3" xfId="14179" xr:uid="{D8E3795E-D81E-4F60-98BC-6322BB7953CD}"/>
    <cellStyle name="Comma 99 2 3 2" xfId="29589" xr:uid="{3A1DBD66-1D06-45D8-AAC9-F8D3D4573EBF}"/>
    <cellStyle name="Comma 99 2 4" xfId="19320" xr:uid="{6C36F757-F1E3-4311-ABAC-8F5037B5BFBE}"/>
    <cellStyle name="Comma 99 3" xfId="6488" xr:uid="{16CDAA06-2F83-46BA-ADF3-477B9DB3CC88}"/>
    <cellStyle name="Comma 99 3 2" xfId="21898" xr:uid="{572C7655-D6BE-4F18-9542-6DBEFF2FA016}"/>
    <cellStyle name="Comma 99 4" xfId="11631" xr:uid="{B4B2E7CA-2C15-4998-B02C-9A5DC80C0020}"/>
    <cellStyle name="Comma 99 4 2" xfId="27041" xr:uid="{CD9ED355-A577-4267-9DD9-D9CFB74B4794}"/>
    <cellStyle name="Comma 99 5" xfId="16772" xr:uid="{723B6A84-49E9-41A3-9FD4-26C665C51B26}"/>
    <cellStyle name="Currency 2" xfId="2564" xr:uid="{BD6C10AB-A009-44D6-B902-BA7AD6789BEE}"/>
    <cellStyle name="Currency 2 2" xfId="2565" xr:uid="{A2103209-245E-4840-B73B-297F5BD07626}"/>
    <cellStyle name="Currency 2 3" xfId="2582" xr:uid="{A3E9D322-75CC-4DA6-BB62-9BFB634B18F4}"/>
    <cellStyle name="Currency 2 3 2" xfId="5136" xr:uid="{90CDFCFF-838D-4997-899A-3CD96179AD9B}"/>
    <cellStyle name="Currency 2 3 2 2" xfId="10262" xr:uid="{199929F3-4D32-4D9A-929F-DCE5C0C62EAB}"/>
    <cellStyle name="Currency 2 3 2 2 2" xfId="25672" xr:uid="{C4FC7D9C-BE8B-426A-A3F1-8364E29BD85A}"/>
    <cellStyle name="Currency 2 3 2 3" xfId="15405" xr:uid="{1BB556E1-BD17-4F1E-9D96-094F7A985BF1}"/>
    <cellStyle name="Currency 2 3 2 3 2" xfId="30815" xr:uid="{2C2F3470-C313-4937-8FC7-6D06F91D4113}"/>
    <cellStyle name="Currency 2 3 2 4" xfId="20546" xr:uid="{6EF4E678-45B3-4B8D-8400-385CD8EDD0F2}"/>
    <cellStyle name="Currency 2 3 3" xfId="7714" xr:uid="{1520773B-B41E-40A1-A391-CAA008F426B8}"/>
    <cellStyle name="Currency 2 3 3 2" xfId="23124" xr:uid="{C7E77035-29C9-4549-A8D5-14D5CF213AF6}"/>
    <cellStyle name="Currency 2 3 4" xfId="12857" xr:uid="{2877498A-D06A-4754-BC6B-7A2F10082406}"/>
    <cellStyle name="Currency 2 3 4 2" xfId="28267" xr:uid="{C7A524B8-DCC5-4A12-8024-2B05648EF5D8}"/>
    <cellStyle name="Currency 2 3 5" xfId="17998" xr:uid="{960D2719-4B74-45BE-B45C-B0FD65BE6F0F}"/>
    <cellStyle name="Currency 2 4" xfId="5131" xr:uid="{5A839792-26B1-4799-A9BD-612812E97E7A}"/>
    <cellStyle name="Currency 2 4 2" xfId="10257" xr:uid="{329537C5-910A-40A8-A01B-1EDDF87D8784}"/>
    <cellStyle name="Currency 2 4 2 2" xfId="25667" xr:uid="{239944BF-2650-4F1D-A1EA-D1CF20B7497F}"/>
    <cellStyle name="Currency 2 4 3" xfId="15400" xr:uid="{6767AB8C-A3E0-448B-BE4E-C836357B020F}"/>
    <cellStyle name="Currency 2 4 3 2" xfId="30810" xr:uid="{2FE9E34F-3380-4941-B991-9146D4D7C5DE}"/>
    <cellStyle name="Currency 2 4 4" xfId="20541" xr:uid="{E882A614-6CD4-4481-AD9A-DAB05BB13554}"/>
    <cellStyle name="Currency 2 5" xfId="7709" xr:uid="{495FC2BC-964F-493D-B48E-86D8D6D0E036}"/>
    <cellStyle name="Currency 2 5 2" xfId="23119" xr:uid="{002E341D-1B70-4F6C-B7A1-E2932F215AED}"/>
    <cellStyle name="Currency 2 6" xfId="12852" xr:uid="{D5CCD2B0-8806-4705-BBCC-C3B2DB134D6F}"/>
    <cellStyle name="Currency 2 6 2" xfId="28262" xr:uid="{0E1BBA63-77C4-44E0-BC4A-5590577814E6}"/>
    <cellStyle name="Currency 2 7" xfId="17993" xr:uid="{CBF6111D-FE1E-429F-B0FD-B1F063EEDB0F}"/>
    <cellStyle name="Currency 3" xfId="2566" xr:uid="{A05DF679-60CD-4718-8D1F-E411751904E8}"/>
    <cellStyle name="Currency 3 2" xfId="5132" xr:uid="{6C4FC372-C978-4BA0-B2AC-B42353C2516C}"/>
    <cellStyle name="Currency 3 2 2" xfId="10258" xr:uid="{39282A5A-9112-47C7-A7EB-4F4F8DF2B2F1}"/>
    <cellStyle name="Currency 3 2 2 2" xfId="25668" xr:uid="{85D97727-F255-4D01-B439-881A319761BA}"/>
    <cellStyle name="Currency 3 2 3" xfId="15401" xr:uid="{2118B74E-6ABF-496A-9B3A-F8DFFC2D2A59}"/>
    <cellStyle name="Currency 3 2 3 2" xfId="30811" xr:uid="{2FC96B99-3EB7-4226-B057-D4C9359A0378}"/>
    <cellStyle name="Currency 3 2 4" xfId="20542" xr:uid="{31E02E70-A101-4138-AE1F-E5D735D0AEB7}"/>
    <cellStyle name="Currency 3 3" xfId="7710" xr:uid="{4532FFE7-359F-4914-96AB-60811062FBB1}"/>
    <cellStyle name="Currency 3 3 2" xfId="23120" xr:uid="{1A4D3CFE-4C6F-4CBA-963E-97A40781D4DF}"/>
    <cellStyle name="Currency 3 4" xfId="12853" xr:uid="{769FCFC2-7617-4AB4-8F96-7947ABF77CF8}"/>
    <cellStyle name="Currency 3 4 2" xfId="28263" xr:uid="{6A84744A-E1E0-48FC-AA7A-594C6DDCEDF0}"/>
    <cellStyle name="Currency 3 5" xfId="17994" xr:uid="{F312EEF1-BF4F-42B9-81D8-CBB39275CAB3}"/>
    <cellStyle name="Currency 4" xfId="2567" xr:uid="{61036CDE-158A-4E14-BB3C-A3948DE08451}"/>
    <cellStyle name="Currency 4 2" xfId="5133" xr:uid="{B5E48954-08DF-4505-BAD4-E4D08313F395}"/>
    <cellStyle name="Currency 4 2 2" xfId="10259" xr:uid="{D3B5A15D-FA6E-478A-BBFB-3B6A45B882AA}"/>
    <cellStyle name="Currency 4 2 2 2" xfId="25669" xr:uid="{AE2DDDBB-C518-4FEC-B4ED-16006C6771A6}"/>
    <cellStyle name="Currency 4 2 3" xfId="15402" xr:uid="{4B48B95C-E635-43A6-AD69-E038A2E0608C}"/>
    <cellStyle name="Currency 4 2 3 2" xfId="30812" xr:uid="{B1B73EE9-580D-4DD6-B481-BC852C5F8D76}"/>
    <cellStyle name="Currency 4 2 4" xfId="20543" xr:uid="{77804CC3-4076-4566-996B-8E4D82F348D7}"/>
    <cellStyle name="Currency 4 3" xfId="7711" xr:uid="{63F37FD9-7632-4D06-A614-68C722FD3300}"/>
    <cellStyle name="Currency 4 3 2" xfId="23121" xr:uid="{38BE884C-745B-4F6E-A08A-FFDED6BCEF3C}"/>
    <cellStyle name="Currency 4 4" xfId="12854" xr:uid="{CA256ACA-B074-46A9-88A6-21F29F3A8163}"/>
    <cellStyle name="Currency 4 4 2" xfId="28264" xr:uid="{2196B02D-6523-46EC-BB59-8EB452949324}"/>
    <cellStyle name="Currency 4 5" xfId="17995" xr:uid="{09185A69-7630-48D5-9C7C-F48EEAE91DAD}"/>
    <cellStyle name="Hipertaut" xfId="30886" builtinId="8"/>
    <cellStyle name="Hyperlink 2" xfId="2568" xr:uid="{C5DE6487-A1B7-430C-B86F-50C67232F2AF}"/>
    <cellStyle name="Koma" xfId="1" builtinId="3"/>
    <cellStyle name="Koma [0]" xfId="2" builtinId="6"/>
    <cellStyle name="Koma [0] 2" xfId="12" xr:uid="{5EB15217-C1FF-48F7-9B32-5BAA40EA76DC}"/>
    <cellStyle name="Koma [0] 2 2" xfId="24" xr:uid="{F12568CA-9E1C-4326-92F0-447EED56528A}"/>
    <cellStyle name="Koma [0] 2 2 10" xfId="10326" xr:uid="{A4C65BCA-FEE0-4E35-8A9A-F612798DC1C4}"/>
    <cellStyle name="Koma [0] 2 2 10 2" xfId="25736" xr:uid="{81D8832D-F9E5-4131-BF0A-D29D3213C514}"/>
    <cellStyle name="Koma [0] 2 2 11" xfId="15467" xr:uid="{EA6741E0-CD4F-4648-B900-EA9EBD4B310E}"/>
    <cellStyle name="Koma [0] 2 2 2" xfId="45" xr:uid="{83115EC7-FE13-407A-A651-9E8027784D56}"/>
    <cellStyle name="Koma [0] 2 2 2 10" xfId="15487" xr:uid="{C3285CC7-14E0-409B-BD6B-8713A8E289FB}"/>
    <cellStyle name="Koma [0] 2 2 2 2" xfId="124" xr:uid="{89812ACC-42D6-4359-9BBB-1C1F036BEA8C}"/>
    <cellStyle name="Koma [0] 2 2 2 2 2" xfId="267" xr:uid="{5DDBCAAF-7C14-4D76-AF32-0012C5E4CBA4}"/>
    <cellStyle name="Koma [0] 2 2 2 2 2 2" xfId="563" xr:uid="{E96CB387-B27D-431E-AB93-B2E8316FB8A8}"/>
    <cellStyle name="Koma [0] 2 2 2 2 2 2 2" xfId="1175" xr:uid="{C4D98CAB-8EF8-477D-96B4-B93515EE73E4}"/>
    <cellStyle name="Koma [0] 2 2 2 2 2 2 2 2" xfId="2427" xr:uid="{84D96659-F508-4E75-AECD-0766E407ECB3}"/>
    <cellStyle name="Koma [0] 2 2 2 2 2 2 2 2 2" xfId="4995" xr:uid="{FE6595D9-A4B8-456A-AB56-72FC50F2994A}"/>
    <cellStyle name="Koma [0] 2 2 2 2 2 2 2 2 2 2" xfId="10121" xr:uid="{2F300D9B-5F7D-42A1-8012-62D41E8F655B}"/>
    <cellStyle name="Koma [0] 2 2 2 2 2 2 2 2 2 2 2" xfId="25531" xr:uid="{69C57CA3-44FD-4732-9565-FADB00F012D3}"/>
    <cellStyle name="Koma [0] 2 2 2 2 2 2 2 2 2 3" xfId="15264" xr:uid="{C50A7D11-F3BE-419C-9059-8A86CCF6C15D}"/>
    <cellStyle name="Koma [0] 2 2 2 2 2 2 2 2 2 3 2" xfId="30674" xr:uid="{2C0264EF-8995-4AA3-8614-2E02BF22D3B4}"/>
    <cellStyle name="Koma [0] 2 2 2 2 2 2 2 2 2 4" xfId="20405" xr:uid="{583F9D43-F472-4D14-A708-9F0C7728A4D1}"/>
    <cellStyle name="Koma [0] 2 2 2 2 2 2 2 2 3" xfId="7573" xr:uid="{EEE62DFF-B083-4B0E-97E0-6866422BC1E2}"/>
    <cellStyle name="Koma [0] 2 2 2 2 2 2 2 2 3 2" xfId="22983" xr:uid="{05D799A7-6DE8-44EC-9285-BF24926FBA22}"/>
    <cellStyle name="Koma [0] 2 2 2 2 2 2 2 2 4" xfId="12716" xr:uid="{5F6D3F1E-EE2E-4C04-BD1D-234779452080}"/>
    <cellStyle name="Koma [0] 2 2 2 2 2 2 2 2 4 2" xfId="28126" xr:uid="{5492EAC7-D6BE-4243-B1BD-B1CD70A92023}"/>
    <cellStyle name="Koma [0] 2 2 2 2 2 2 2 2 5" xfId="17857" xr:uid="{4671301A-F972-4AF4-BB8F-3599A4BE6885}"/>
    <cellStyle name="Koma [0] 2 2 2 2 2 2 2 3" xfId="3744" xr:uid="{8D6CDFC6-3371-438F-8599-4D38778AD230}"/>
    <cellStyle name="Koma [0] 2 2 2 2 2 2 2 3 2" xfId="8870" xr:uid="{38DDB104-795C-4C09-8B00-9D4AA6EBF02E}"/>
    <cellStyle name="Koma [0] 2 2 2 2 2 2 2 3 2 2" xfId="24280" xr:uid="{30792E52-0EC2-4CA2-9B05-6E50D795F814}"/>
    <cellStyle name="Koma [0] 2 2 2 2 2 2 2 3 3" xfId="14013" xr:uid="{C106311E-9927-4F6F-83EE-9700018CB705}"/>
    <cellStyle name="Koma [0] 2 2 2 2 2 2 2 3 3 2" xfId="29423" xr:uid="{02C42A33-A816-49EF-A6C2-BC36E537B3DB}"/>
    <cellStyle name="Koma [0] 2 2 2 2 2 2 2 3 4" xfId="19154" xr:uid="{60920F00-E354-45A6-9386-8C520E249DBF}"/>
    <cellStyle name="Koma [0] 2 2 2 2 2 2 2 4" xfId="6322" xr:uid="{BE8C5ACA-7063-46EF-B43C-424DE15DC38F}"/>
    <cellStyle name="Koma [0] 2 2 2 2 2 2 2 4 2" xfId="21732" xr:uid="{2D4005B4-731C-4980-8207-0649DB2A9508}"/>
    <cellStyle name="Koma [0] 2 2 2 2 2 2 2 5" xfId="11465" xr:uid="{9B3A7E1A-9D55-4C84-B6C7-B937D0262569}"/>
    <cellStyle name="Koma [0] 2 2 2 2 2 2 2 5 2" xfId="26875" xr:uid="{4B47E9EA-7CBE-4AB5-A61B-119923D04F2F}"/>
    <cellStyle name="Koma [0] 2 2 2 2 2 2 2 6" xfId="16606" xr:uid="{3EE1F4B9-40FD-4A50-9156-700D15EA7E5E}"/>
    <cellStyle name="Koma [0] 2 2 2 2 2 2 3" xfId="1816" xr:uid="{2DA0D81B-8199-4B8A-860F-5475C553950D}"/>
    <cellStyle name="Koma [0] 2 2 2 2 2 2 3 2" xfId="4384" xr:uid="{026C5CAC-CF93-4EAF-8F8E-F0D6F4A4092C}"/>
    <cellStyle name="Koma [0] 2 2 2 2 2 2 3 2 2" xfId="9510" xr:uid="{F32640C9-441F-4D4F-8A5C-0B084F7BC7F7}"/>
    <cellStyle name="Koma [0] 2 2 2 2 2 2 3 2 2 2" xfId="24920" xr:uid="{D978B938-BEB0-42C4-B819-EDE7C7407C83}"/>
    <cellStyle name="Koma [0] 2 2 2 2 2 2 3 2 3" xfId="14653" xr:uid="{FC200202-30AD-4BCE-994F-7D9DDC4BFEB6}"/>
    <cellStyle name="Koma [0] 2 2 2 2 2 2 3 2 3 2" xfId="30063" xr:uid="{5BA67A27-9890-4AB4-B83B-46B0DA52FE05}"/>
    <cellStyle name="Koma [0] 2 2 2 2 2 2 3 2 4" xfId="19794" xr:uid="{368D295B-9CE6-4A6B-8EDD-D7E23377FD40}"/>
    <cellStyle name="Koma [0] 2 2 2 2 2 2 3 3" xfId="6962" xr:uid="{67F75054-F66C-4AFC-92DB-A6CC64BE23BE}"/>
    <cellStyle name="Koma [0] 2 2 2 2 2 2 3 3 2" xfId="22372" xr:uid="{AE7E32F4-9465-4322-9F2E-34EC90806AD6}"/>
    <cellStyle name="Koma [0] 2 2 2 2 2 2 3 4" xfId="12105" xr:uid="{8BF84450-A866-48B1-A73D-056FE5E857B5}"/>
    <cellStyle name="Koma [0] 2 2 2 2 2 2 3 4 2" xfId="27515" xr:uid="{C7C7E85E-8F8A-490B-9CD2-6CA1BAB17268}"/>
    <cellStyle name="Koma [0] 2 2 2 2 2 2 3 5" xfId="17246" xr:uid="{F7EA1F54-D58F-456C-8E28-06E1E618B84C}"/>
    <cellStyle name="Koma [0] 2 2 2 2 2 2 4" xfId="3133" xr:uid="{38523F89-495F-43AE-960E-DBE6ED885669}"/>
    <cellStyle name="Koma [0] 2 2 2 2 2 2 4 2" xfId="8259" xr:uid="{7F963E92-5141-4D2E-B0DF-9BB6DBD999E9}"/>
    <cellStyle name="Koma [0] 2 2 2 2 2 2 4 2 2" xfId="23669" xr:uid="{9CC936E3-534C-44F2-8A1F-27F7D3916A7D}"/>
    <cellStyle name="Koma [0] 2 2 2 2 2 2 4 3" xfId="13402" xr:uid="{A424B338-AF08-4B56-A2F6-58CDDDC376D5}"/>
    <cellStyle name="Koma [0] 2 2 2 2 2 2 4 3 2" xfId="28812" xr:uid="{8C696543-BF0A-4495-A6C1-9B556DE4C0D1}"/>
    <cellStyle name="Koma [0] 2 2 2 2 2 2 4 4" xfId="18543" xr:uid="{DA7706DC-2399-45DB-8580-94C85E851031}"/>
    <cellStyle name="Koma [0] 2 2 2 2 2 2 5" xfId="5711" xr:uid="{D1845257-B662-47D3-83E0-9380BE4972DE}"/>
    <cellStyle name="Koma [0] 2 2 2 2 2 2 5 2" xfId="21121" xr:uid="{927EF81F-877B-43EA-89BE-519C3D301B36}"/>
    <cellStyle name="Koma [0] 2 2 2 2 2 2 6" xfId="10854" xr:uid="{1EE055EB-8587-4E3D-82FF-E4AAE4C501A2}"/>
    <cellStyle name="Koma [0] 2 2 2 2 2 2 6 2" xfId="26264" xr:uid="{B77720D0-91A6-4BA4-ADEA-1F2FDEA09CE4}"/>
    <cellStyle name="Koma [0] 2 2 2 2 2 2 7" xfId="15995" xr:uid="{547C3487-2FF7-425D-BC12-625F0AE609FD}"/>
    <cellStyle name="Koma [0] 2 2 2 2 2 3" xfId="880" xr:uid="{07C1E50A-88B7-44FB-AC19-76A27AD542E5}"/>
    <cellStyle name="Koma [0] 2 2 2 2 2 3 2" xfId="2132" xr:uid="{34348AA1-508B-4792-A10F-CB9EC5D829E3}"/>
    <cellStyle name="Koma [0] 2 2 2 2 2 3 2 2" xfId="4700" xr:uid="{B785EB79-A37B-4DA6-855A-24DE7DE71A76}"/>
    <cellStyle name="Koma [0] 2 2 2 2 2 3 2 2 2" xfId="9826" xr:uid="{F407BE58-EAE6-4E32-A43F-1513B8093B93}"/>
    <cellStyle name="Koma [0] 2 2 2 2 2 3 2 2 2 2" xfId="25236" xr:uid="{5254269B-1475-4073-A909-E4224547DDFA}"/>
    <cellStyle name="Koma [0] 2 2 2 2 2 3 2 2 3" xfId="14969" xr:uid="{2D2F4D98-206A-4ECA-A23E-E01831A7A95F}"/>
    <cellStyle name="Koma [0] 2 2 2 2 2 3 2 2 3 2" xfId="30379" xr:uid="{57650B34-CD6F-44C7-BDDB-8EED20ADCFE9}"/>
    <cellStyle name="Koma [0] 2 2 2 2 2 3 2 2 4" xfId="20110" xr:uid="{5A60B325-316E-425B-992E-26C2A2491A54}"/>
    <cellStyle name="Koma [0] 2 2 2 2 2 3 2 3" xfId="7278" xr:uid="{7AF1375C-8F90-4864-8E7D-AF92978CCB3F}"/>
    <cellStyle name="Koma [0] 2 2 2 2 2 3 2 3 2" xfId="22688" xr:uid="{8BE7630F-789A-40D7-9028-BBBCEF046C13}"/>
    <cellStyle name="Koma [0] 2 2 2 2 2 3 2 4" xfId="12421" xr:uid="{5D7875B2-9225-42D3-B812-AEEEE87DB61E}"/>
    <cellStyle name="Koma [0] 2 2 2 2 2 3 2 4 2" xfId="27831" xr:uid="{5775CB06-ADC9-4008-9629-923CA5A06152}"/>
    <cellStyle name="Koma [0] 2 2 2 2 2 3 2 5" xfId="17562" xr:uid="{7AA91D7F-D524-49A0-943E-870E71DC54A2}"/>
    <cellStyle name="Koma [0] 2 2 2 2 2 3 3" xfId="3449" xr:uid="{4BC4B884-4ABA-47E1-8094-3494DBE377CE}"/>
    <cellStyle name="Koma [0] 2 2 2 2 2 3 3 2" xfId="8575" xr:uid="{439433EC-B3B0-439E-A5EC-BBAAA5BAF105}"/>
    <cellStyle name="Koma [0] 2 2 2 2 2 3 3 2 2" xfId="23985" xr:uid="{EDB31469-7C27-492D-945A-80CAC09FAD8C}"/>
    <cellStyle name="Koma [0] 2 2 2 2 2 3 3 3" xfId="13718" xr:uid="{B1A0A5DC-02DA-44BA-9776-92E8D0F57007}"/>
    <cellStyle name="Koma [0] 2 2 2 2 2 3 3 3 2" xfId="29128" xr:uid="{45376B04-8AB0-441F-A714-97CAB95A8565}"/>
    <cellStyle name="Koma [0] 2 2 2 2 2 3 3 4" xfId="18859" xr:uid="{0E030083-1848-410F-90A3-7A428FA2A69C}"/>
    <cellStyle name="Koma [0] 2 2 2 2 2 3 4" xfId="6027" xr:uid="{FC5BE061-6E3F-4E91-B182-685CF8077C67}"/>
    <cellStyle name="Koma [0] 2 2 2 2 2 3 4 2" xfId="21437" xr:uid="{BBEDEE3A-A85D-4C15-B5D2-771AFC5D133A}"/>
    <cellStyle name="Koma [0] 2 2 2 2 2 3 5" xfId="11170" xr:uid="{520D9429-7061-401E-89A3-AB5576787408}"/>
    <cellStyle name="Koma [0] 2 2 2 2 2 3 5 2" xfId="26580" xr:uid="{DCB36D9A-359F-4B81-A4A0-E799433B617D}"/>
    <cellStyle name="Koma [0] 2 2 2 2 2 3 6" xfId="16311" xr:uid="{4706F11E-A84C-4E41-8D1A-21735C569FE5}"/>
    <cellStyle name="Koma [0] 2 2 2 2 2 4" xfId="1521" xr:uid="{4A8588C3-B422-426B-8D31-49D6B7E4ED29}"/>
    <cellStyle name="Koma [0] 2 2 2 2 2 4 2" xfId="4089" xr:uid="{9A14D50D-E381-43E5-B67A-AF51C9E26576}"/>
    <cellStyle name="Koma [0] 2 2 2 2 2 4 2 2" xfId="9215" xr:uid="{5E95F8B1-6C2B-4031-9814-8546BBCE75DD}"/>
    <cellStyle name="Koma [0] 2 2 2 2 2 4 2 2 2" xfId="24625" xr:uid="{93FA32ED-9F5F-424E-8BEA-BEDA85BEAD19}"/>
    <cellStyle name="Koma [0] 2 2 2 2 2 4 2 3" xfId="14358" xr:uid="{C25A92B6-E5C3-4171-9992-6BD9DACCBBB9}"/>
    <cellStyle name="Koma [0] 2 2 2 2 2 4 2 3 2" xfId="29768" xr:uid="{66F33BEC-C3C4-46B8-8173-0C1C3DCA804F}"/>
    <cellStyle name="Koma [0] 2 2 2 2 2 4 2 4" xfId="19499" xr:uid="{8EFC8C8E-B4A1-4E92-A025-5A420E514725}"/>
    <cellStyle name="Koma [0] 2 2 2 2 2 4 3" xfId="6667" xr:uid="{DB45A460-E81C-4424-973C-5CB77D42310A}"/>
    <cellStyle name="Koma [0] 2 2 2 2 2 4 3 2" xfId="22077" xr:uid="{7C42A56B-950B-4C5B-8284-9710873A8543}"/>
    <cellStyle name="Koma [0] 2 2 2 2 2 4 4" xfId="11810" xr:uid="{CFF3A35A-C7D9-4260-90EA-8416DAF05F5E}"/>
    <cellStyle name="Koma [0] 2 2 2 2 2 4 4 2" xfId="27220" xr:uid="{EA4DBCE9-F4E6-40D3-82DF-798745DCA06B}"/>
    <cellStyle name="Koma [0] 2 2 2 2 2 4 5" xfId="16951" xr:uid="{C31CAD03-0209-4A4C-8E8E-9EDAEF5A1B75}"/>
    <cellStyle name="Koma [0] 2 2 2 2 2 5" xfId="2838" xr:uid="{9D949CD2-DD93-44F7-96F4-6C5946962F32}"/>
    <cellStyle name="Koma [0] 2 2 2 2 2 5 2" xfId="7964" xr:uid="{6EB8716E-C2B8-494A-AC33-2DE8E3626531}"/>
    <cellStyle name="Koma [0] 2 2 2 2 2 5 2 2" xfId="23374" xr:uid="{87E04233-0873-4078-B0E9-3C1BF2BC8A45}"/>
    <cellStyle name="Koma [0] 2 2 2 2 2 5 3" xfId="13107" xr:uid="{8347C776-F570-43CC-85C4-7D016907C312}"/>
    <cellStyle name="Koma [0] 2 2 2 2 2 5 3 2" xfId="28517" xr:uid="{EE5241F5-9B40-43D7-BBFF-AE6C4B81FAFE}"/>
    <cellStyle name="Koma [0] 2 2 2 2 2 5 4" xfId="18248" xr:uid="{5CFA9B68-DD86-4364-A147-B09B982CA28D}"/>
    <cellStyle name="Koma [0] 2 2 2 2 2 6" xfId="5416" xr:uid="{8831355C-C698-4875-A373-DC5452AE119D}"/>
    <cellStyle name="Koma [0] 2 2 2 2 2 6 2" xfId="20826" xr:uid="{DE5484BB-A90F-4F41-9739-6A7D68EF37A1}"/>
    <cellStyle name="Koma [0] 2 2 2 2 2 7" xfId="10559" xr:uid="{C665C872-0212-45C8-8993-0BAB2713EC69}"/>
    <cellStyle name="Koma [0] 2 2 2 2 2 7 2" xfId="25969" xr:uid="{C2E45DBA-7FDB-44A7-AFEA-AAFEAE1E52E5}"/>
    <cellStyle name="Koma [0] 2 2 2 2 2 8" xfId="15700" xr:uid="{51F237B0-9944-43D5-BD55-241C40AFB1C9}"/>
    <cellStyle name="Koma [0] 2 2 2 2 3" xfId="421" xr:uid="{A5C70BB7-CBB1-479B-9CE6-8E6D6D6E495F}"/>
    <cellStyle name="Koma [0] 2 2 2 2 3 2" xfId="1033" xr:uid="{0C044234-4712-45FA-9D2C-F44E8D4529A7}"/>
    <cellStyle name="Koma [0] 2 2 2 2 3 2 2" xfId="2285" xr:uid="{4AEACBBA-CF70-4184-8450-8AED3722C3C4}"/>
    <cellStyle name="Koma [0] 2 2 2 2 3 2 2 2" xfId="4853" xr:uid="{D5A3A2C4-6C6E-449A-8BE1-E0EA92608F71}"/>
    <cellStyle name="Koma [0] 2 2 2 2 3 2 2 2 2" xfId="9979" xr:uid="{5E0E8850-2CA7-4D8E-9635-7CB367C7FA22}"/>
    <cellStyle name="Koma [0] 2 2 2 2 3 2 2 2 2 2" xfId="25389" xr:uid="{E59AD3EF-6A46-41C4-83B9-B3FBF0C481E1}"/>
    <cellStyle name="Koma [0] 2 2 2 2 3 2 2 2 3" xfId="15122" xr:uid="{66054F68-6CC5-4763-ADA6-7A74DDAB4E6E}"/>
    <cellStyle name="Koma [0] 2 2 2 2 3 2 2 2 3 2" xfId="30532" xr:uid="{5502F951-18E1-4041-826E-A98DCFB70D40}"/>
    <cellStyle name="Koma [0] 2 2 2 2 3 2 2 2 4" xfId="20263" xr:uid="{2668A2E2-AFF1-418E-9F3C-0BA2B5DA7C63}"/>
    <cellStyle name="Koma [0] 2 2 2 2 3 2 2 3" xfId="7431" xr:uid="{2AE5BF6A-210E-45C1-B22D-8B3EA6AA8284}"/>
    <cellStyle name="Koma [0] 2 2 2 2 3 2 2 3 2" xfId="22841" xr:uid="{440BB745-6BBD-4F52-9817-128A33143D23}"/>
    <cellStyle name="Koma [0] 2 2 2 2 3 2 2 4" xfId="12574" xr:uid="{24C071BB-74A3-4B6F-81F8-2369276B5B5D}"/>
    <cellStyle name="Koma [0] 2 2 2 2 3 2 2 4 2" xfId="27984" xr:uid="{AEDAF490-8E89-438A-9E9A-E66747A67C6C}"/>
    <cellStyle name="Koma [0] 2 2 2 2 3 2 2 5" xfId="17715" xr:uid="{5D5CBFDB-124F-4AD9-816C-3E65B92EC6B0}"/>
    <cellStyle name="Koma [0] 2 2 2 2 3 2 3" xfId="3602" xr:uid="{10F9D798-5125-41DB-834A-F4A2B2BCFA26}"/>
    <cellStyle name="Koma [0] 2 2 2 2 3 2 3 2" xfId="8728" xr:uid="{F151DD69-9064-457B-BDC8-B739EA82747D}"/>
    <cellStyle name="Koma [0] 2 2 2 2 3 2 3 2 2" xfId="24138" xr:uid="{51830E2F-81D9-4DCA-A06A-0A93B05CB836}"/>
    <cellStyle name="Koma [0] 2 2 2 2 3 2 3 3" xfId="13871" xr:uid="{E0EFD9F3-63DA-465F-84EF-3C9C8120740E}"/>
    <cellStyle name="Koma [0] 2 2 2 2 3 2 3 3 2" xfId="29281" xr:uid="{BF2FFF9C-A21B-49D8-9974-5E122EC8E8FB}"/>
    <cellStyle name="Koma [0] 2 2 2 2 3 2 3 4" xfId="19012" xr:uid="{2CA88F16-8EF8-41A8-B18F-A50E3E546609}"/>
    <cellStyle name="Koma [0] 2 2 2 2 3 2 4" xfId="6180" xr:uid="{A142882F-3C1D-44B3-AD8D-1349AA76347F}"/>
    <cellStyle name="Koma [0] 2 2 2 2 3 2 4 2" xfId="21590" xr:uid="{121CE588-2747-46EF-B3C1-A09FD7E8341F}"/>
    <cellStyle name="Koma [0] 2 2 2 2 3 2 5" xfId="11323" xr:uid="{F4D4D778-C74F-42C5-81B1-57BFC7ADF25F}"/>
    <cellStyle name="Koma [0] 2 2 2 2 3 2 5 2" xfId="26733" xr:uid="{E7988C24-29BA-4E8C-BE77-57A83EDA6F2F}"/>
    <cellStyle name="Koma [0] 2 2 2 2 3 2 6" xfId="16464" xr:uid="{3B7EFD12-C3D5-4E46-910D-B0552A642148}"/>
    <cellStyle name="Koma [0] 2 2 2 2 3 3" xfId="1674" xr:uid="{F2018115-7981-42AA-AFD1-D7F79259A8F9}"/>
    <cellStyle name="Koma [0] 2 2 2 2 3 3 2" xfId="4242" xr:uid="{D95B27A1-737E-4E0A-BE46-A906BC4DA1E1}"/>
    <cellStyle name="Koma [0] 2 2 2 2 3 3 2 2" xfId="9368" xr:uid="{D9E93CDD-2C34-49CA-9834-4F70F3859CCC}"/>
    <cellStyle name="Koma [0] 2 2 2 2 3 3 2 2 2" xfId="24778" xr:uid="{ECEF1188-7D7F-4E78-B15F-941AAEE1C17E}"/>
    <cellStyle name="Koma [0] 2 2 2 2 3 3 2 3" xfId="14511" xr:uid="{CE314B9A-F969-49E5-BCB7-BB1B6830A1AD}"/>
    <cellStyle name="Koma [0] 2 2 2 2 3 3 2 3 2" xfId="29921" xr:uid="{9F76D73B-C386-4B66-A10E-251F6F51CC7E}"/>
    <cellStyle name="Koma [0] 2 2 2 2 3 3 2 4" xfId="19652" xr:uid="{62168E26-6220-4D54-A6CB-0D7D275ED7B7}"/>
    <cellStyle name="Koma [0] 2 2 2 2 3 3 3" xfId="6820" xr:uid="{D2750989-1591-45EF-8BD4-A15C7821ED35}"/>
    <cellStyle name="Koma [0] 2 2 2 2 3 3 3 2" xfId="22230" xr:uid="{B1D24200-51B8-4A7B-B830-DF893EBCF0FA}"/>
    <cellStyle name="Koma [0] 2 2 2 2 3 3 4" xfId="11963" xr:uid="{8A718501-53A4-40B7-AACD-BFD0EE00BD5D}"/>
    <cellStyle name="Koma [0] 2 2 2 2 3 3 4 2" xfId="27373" xr:uid="{341245AB-8299-4E1A-A428-397F9E7B318C}"/>
    <cellStyle name="Koma [0] 2 2 2 2 3 3 5" xfId="17104" xr:uid="{3BD5EB8D-EBC4-4831-A176-28BC989104A0}"/>
    <cellStyle name="Koma [0] 2 2 2 2 3 4" xfId="2991" xr:uid="{0F9F0581-E0BB-43B6-99D1-05DCC6135CFA}"/>
    <cellStyle name="Koma [0] 2 2 2 2 3 4 2" xfId="8117" xr:uid="{78AC78C1-63C0-4468-823D-6E23B2B7E5A7}"/>
    <cellStyle name="Koma [0] 2 2 2 2 3 4 2 2" xfId="23527" xr:uid="{2028C1BD-49C4-4A40-9E63-8CD3019F6BCE}"/>
    <cellStyle name="Koma [0] 2 2 2 2 3 4 3" xfId="13260" xr:uid="{8AA2F34A-B0E7-4A28-9ED4-ED4C0044A870}"/>
    <cellStyle name="Koma [0] 2 2 2 2 3 4 3 2" xfId="28670" xr:uid="{B8CCAFCE-4A67-487A-8C0B-66421849FD15}"/>
    <cellStyle name="Koma [0] 2 2 2 2 3 4 4" xfId="18401" xr:uid="{E13AE8AC-57EF-47A6-90C5-5449DEFD1D13}"/>
    <cellStyle name="Koma [0] 2 2 2 2 3 5" xfId="5569" xr:uid="{5B73654E-EA0D-4413-AE76-77924D0677E6}"/>
    <cellStyle name="Koma [0] 2 2 2 2 3 5 2" xfId="20979" xr:uid="{04683573-8F9C-414A-A577-7492D26F8D14}"/>
    <cellStyle name="Koma [0] 2 2 2 2 3 6" xfId="10712" xr:uid="{9877C5F2-5337-4155-9B7D-EE77E39694FD}"/>
    <cellStyle name="Koma [0] 2 2 2 2 3 6 2" xfId="26122" xr:uid="{730D7E41-83FF-4C60-8DB2-7123C898CB8D}"/>
    <cellStyle name="Koma [0] 2 2 2 2 3 7" xfId="15853" xr:uid="{593474B2-2B78-462F-A6A1-1674C3BB141C}"/>
    <cellStyle name="Koma [0] 2 2 2 2 4" xfId="738" xr:uid="{4C5E2113-F866-40D7-8C5C-08C7B56BD1D9}"/>
    <cellStyle name="Koma [0] 2 2 2 2 4 2" xfId="1990" xr:uid="{843F7198-4266-423B-AE9E-65C7ED6D13B2}"/>
    <cellStyle name="Koma [0] 2 2 2 2 4 2 2" xfId="4558" xr:uid="{7214251B-192B-4F96-A018-5D7AC430152D}"/>
    <cellStyle name="Koma [0] 2 2 2 2 4 2 2 2" xfId="9684" xr:uid="{DE87C6AC-2D14-4F61-9A06-6EF46C7024C1}"/>
    <cellStyle name="Koma [0] 2 2 2 2 4 2 2 2 2" xfId="25094" xr:uid="{94C4185B-0CE6-49FE-88E1-6CE33B345960}"/>
    <cellStyle name="Koma [0] 2 2 2 2 4 2 2 3" xfId="14827" xr:uid="{38F4747D-1430-43DF-A966-1D4BCF181D75}"/>
    <cellStyle name="Koma [0] 2 2 2 2 4 2 2 3 2" xfId="30237" xr:uid="{440E6A3A-D57F-43E2-9EFB-9135B94D6C75}"/>
    <cellStyle name="Koma [0] 2 2 2 2 4 2 2 4" xfId="19968" xr:uid="{8C0BA822-20C8-44CE-8DE9-17CFE24BA062}"/>
    <cellStyle name="Koma [0] 2 2 2 2 4 2 3" xfId="7136" xr:uid="{9BE784A1-F5B2-44AC-9968-23DA7187174D}"/>
    <cellStyle name="Koma [0] 2 2 2 2 4 2 3 2" xfId="22546" xr:uid="{C7C28BC2-FB4A-4593-A4E7-D9E8BC5C3FEA}"/>
    <cellStyle name="Koma [0] 2 2 2 2 4 2 4" xfId="12279" xr:uid="{B2B70AE1-F1B2-48F0-A864-CBC5B73D257B}"/>
    <cellStyle name="Koma [0] 2 2 2 2 4 2 4 2" xfId="27689" xr:uid="{5CC3A427-2FCE-4047-985E-DDBEFF06570B}"/>
    <cellStyle name="Koma [0] 2 2 2 2 4 2 5" xfId="17420" xr:uid="{7D845C66-6E50-48FA-90B2-928C5153DFF2}"/>
    <cellStyle name="Koma [0] 2 2 2 2 4 3" xfId="3307" xr:uid="{DD69862B-1ADA-4365-909D-71391A25AAFA}"/>
    <cellStyle name="Koma [0] 2 2 2 2 4 3 2" xfId="8433" xr:uid="{4BB41DEC-B646-4162-BDEE-DE679886BD41}"/>
    <cellStyle name="Koma [0] 2 2 2 2 4 3 2 2" xfId="23843" xr:uid="{C565BAEC-2C56-4A1D-8F1A-F91A79B4159A}"/>
    <cellStyle name="Koma [0] 2 2 2 2 4 3 3" xfId="13576" xr:uid="{AB848505-7D2E-462A-B1BC-2F559211EA1B}"/>
    <cellStyle name="Koma [0] 2 2 2 2 4 3 3 2" xfId="28986" xr:uid="{98DCD42E-6205-4D84-8598-B5014B830C10}"/>
    <cellStyle name="Koma [0] 2 2 2 2 4 3 4" xfId="18717" xr:uid="{D1818788-9576-4749-A9F1-0E9673763533}"/>
    <cellStyle name="Koma [0] 2 2 2 2 4 4" xfId="5885" xr:uid="{22CC0EB1-CF2F-4BA4-B97A-084ADFDB69F7}"/>
    <cellStyle name="Koma [0] 2 2 2 2 4 4 2" xfId="21295" xr:uid="{F6306A55-CFF2-4288-97F5-63781167D3B8}"/>
    <cellStyle name="Koma [0] 2 2 2 2 4 5" xfId="11028" xr:uid="{0A898D53-7E94-460F-9AC7-94B8D4974D47}"/>
    <cellStyle name="Koma [0] 2 2 2 2 4 5 2" xfId="26438" xr:uid="{15C8D056-CC27-4736-A85B-C354EA735229}"/>
    <cellStyle name="Koma [0] 2 2 2 2 4 6" xfId="16169" xr:uid="{A7CE5497-2F1B-45A4-B9F5-5827E2173EAA}"/>
    <cellStyle name="Koma [0] 2 2 2 2 5" xfId="1379" xr:uid="{DDA59683-A1B9-4E8D-BA9F-2C8FD6D29676}"/>
    <cellStyle name="Koma [0] 2 2 2 2 5 2" xfId="3947" xr:uid="{9AF6E752-EC2C-4E96-A4EC-0D3CE76F2020}"/>
    <cellStyle name="Koma [0] 2 2 2 2 5 2 2" xfId="9073" xr:uid="{144E4B6A-5527-48A6-AECA-1797DDB2E409}"/>
    <cellStyle name="Koma [0] 2 2 2 2 5 2 2 2" xfId="24483" xr:uid="{BCB7DADF-08B9-40AD-98E2-D9101C367386}"/>
    <cellStyle name="Koma [0] 2 2 2 2 5 2 3" xfId="14216" xr:uid="{D0849AF5-F1A3-42C8-AE05-1356C604220C}"/>
    <cellStyle name="Koma [0] 2 2 2 2 5 2 3 2" xfId="29626" xr:uid="{471C08FE-FAF5-48BB-805D-74C8B30CE115}"/>
    <cellStyle name="Koma [0] 2 2 2 2 5 2 4" xfId="19357" xr:uid="{6E7CEF85-A604-4531-9C20-36A3330C2DC3}"/>
    <cellStyle name="Koma [0] 2 2 2 2 5 3" xfId="6525" xr:uid="{EB4593C6-01BC-421C-BCCC-48B03A058437}"/>
    <cellStyle name="Koma [0] 2 2 2 2 5 3 2" xfId="21935" xr:uid="{E2F00159-B073-4A2E-98FB-53BCDDE4497C}"/>
    <cellStyle name="Koma [0] 2 2 2 2 5 4" xfId="11668" xr:uid="{0F7DC12F-DB1E-489C-8B72-82C8F514FB6B}"/>
    <cellStyle name="Koma [0] 2 2 2 2 5 4 2" xfId="27078" xr:uid="{B353EDB5-D61B-42BB-88E2-220D379C3235}"/>
    <cellStyle name="Koma [0] 2 2 2 2 5 5" xfId="16809" xr:uid="{7C83518E-F2E8-4B56-8429-533B35826BCC}"/>
    <cellStyle name="Koma [0] 2 2 2 2 6" xfId="2696" xr:uid="{62DAAB52-9C04-44E2-AE95-A2FD72BE7F63}"/>
    <cellStyle name="Koma [0] 2 2 2 2 6 2" xfId="7822" xr:uid="{6B486ACA-76CE-49F6-93FA-90FF0EAD11E4}"/>
    <cellStyle name="Koma [0] 2 2 2 2 6 2 2" xfId="23232" xr:uid="{269158D2-D2DA-47BB-98A6-CDDC3FEE4637}"/>
    <cellStyle name="Koma [0] 2 2 2 2 6 3" xfId="12965" xr:uid="{492B2C56-062E-439E-80BE-8BB7F74D7734}"/>
    <cellStyle name="Koma [0] 2 2 2 2 6 3 2" xfId="28375" xr:uid="{1C41E919-8411-41F6-8198-AA1D32178D42}"/>
    <cellStyle name="Koma [0] 2 2 2 2 6 4" xfId="18106" xr:uid="{7F7CB93B-CB17-4B28-B240-35C05B971508}"/>
    <cellStyle name="Koma [0] 2 2 2 2 7" xfId="5274" xr:uid="{9A15B6E5-9696-4B4B-94A6-5A943C64DFAC}"/>
    <cellStyle name="Koma [0] 2 2 2 2 7 2" xfId="20684" xr:uid="{E28F076C-B703-48D3-A5C6-131F76612FFE}"/>
    <cellStyle name="Koma [0] 2 2 2 2 8" xfId="10417" xr:uid="{7171F4CC-CE57-45F4-A23D-AB636AF8E5B0}"/>
    <cellStyle name="Koma [0] 2 2 2 2 8 2" xfId="25827" xr:uid="{F93C9416-A016-4930-80DB-FE35C2ED4500}"/>
    <cellStyle name="Koma [0] 2 2 2 2 9" xfId="15558" xr:uid="{E3B14DC5-210F-41D0-B5EA-D8F804D6A96E}"/>
    <cellStyle name="Koma [0] 2 2 2 3" xfId="194" xr:uid="{6CB17EB7-E5D6-42E7-9D0B-3FFA8B0B16FB}"/>
    <cellStyle name="Koma [0] 2 2 2 3 2" xfId="491" xr:uid="{A5BAB0F5-EDCA-4325-A585-D4AF4D411E68}"/>
    <cellStyle name="Koma [0] 2 2 2 3 2 2" xfId="1103" xr:uid="{38CE09C6-4E83-408A-BAA4-888226030296}"/>
    <cellStyle name="Koma [0] 2 2 2 3 2 2 2" xfId="2355" xr:uid="{1C0F1A73-66AF-4AF9-89B4-4CB44D9A6DCF}"/>
    <cellStyle name="Koma [0] 2 2 2 3 2 2 2 2" xfId="4923" xr:uid="{F026F661-6086-4673-84C8-248D6A1A12CA}"/>
    <cellStyle name="Koma [0] 2 2 2 3 2 2 2 2 2" xfId="10049" xr:uid="{FF7F6260-F644-46A0-B9B4-A1C2ACA3FD4C}"/>
    <cellStyle name="Koma [0] 2 2 2 3 2 2 2 2 2 2" xfId="25459" xr:uid="{94DEC04C-704C-4C9A-B437-9B9B1CCA7321}"/>
    <cellStyle name="Koma [0] 2 2 2 3 2 2 2 2 3" xfId="15192" xr:uid="{77217B74-1FFA-41AA-964A-C6D873873FB0}"/>
    <cellStyle name="Koma [0] 2 2 2 3 2 2 2 2 3 2" xfId="30602" xr:uid="{A7F113F1-7985-41B2-8056-583632761CDC}"/>
    <cellStyle name="Koma [0] 2 2 2 3 2 2 2 2 4" xfId="20333" xr:uid="{1C18BAB9-4E5A-4AD2-BA32-93E656FD01E9}"/>
    <cellStyle name="Koma [0] 2 2 2 3 2 2 2 3" xfId="7501" xr:uid="{0B487362-0127-4152-AB9D-FDBDA5DF3628}"/>
    <cellStyle name="Koma [0] 2 2 2 3 2 2 2 3 2" xfId="22911" xr:uid="{EE454B5E-8429-410B-B746-77679771CDBD}"/>
    <cellStyle name="Koma [0] 2 2 2 3 2 2 2 4" xfId="12644" xr:uid="{4D328B8A-E5EB-4811-842D-10769C457858}"/>
    <cellStyle name="Koma [0] 2 2 2 3 2 2 2 4 2" xfId="28054" xr:uid="{25C45272-4C28-4C6C-B5FA-F42D3BDF8D78}"/>
    <cellStyle name="Koma [0] 2 2 2 3 2 2 2 5" xfId="17785" xr:uid="{3A2DDD43-FDEB-464C-ACA2-315A92B3C479}"/>
    <cellStyle name="Koma [0] 2 2 2 3 2 2 3" xfId="3672" xr:uid="{49229B66-6A9F-4695-ADA7-10078196A387}"/>
    <cellStyle name="Koma [0] 2 2 2 3 2 2 3 2" xfId="8798" xr:uid="{D34639A7-1C02-4E47-963F-B0213D687F49}"/>
    <cellStyle name="Koma [0] 2 2 2 3 2 2 3 2 2" xfId="24208" xr:uid="{F0F9278D-D66B-4543-8C36-27D83D78CC7A}"/>
    <cellStyle name="Koma [0] 2 2 2 3 2 2 3 3" xfId="13941" xr:uid="{3ACA9A6C-4854-4EAD-A042-EBC597143743}"/>
    <cellStyle name="Koma [0] 2 2 2 3 2 2 3 3 2" xfId="29351" xr:uid="{56856319-075E-437C-8B4E-54CA623F2770}"/>
    <cellStyle name="Koma [0] 2 2 2 3 2 2 3 4" xfId="19082" xr:uid="{A9A352FD-7C5C-4CB1-ADA2-E034A78B2DA8}"/>
    <cellStyle name="Koma [0] 2 2 2 3 2 2 4" xfId="6250" xr:uid="{4F6D8E06-0D43-497E-B0E5-62CB025D6C37}"/>
    <cellStyle name="Koma [0] 2 2 2 3 2 2 4 2" xfId="21660" xr:uid="{B9F1311D-72E2-4335-854F-3EFA808502A5}"/>
    <cellStyle name="Koma [0] 2 2 2 3 2 2 5" xfId="11393" xr:uid="{6731FFCA-9D25-4576-A7AB-97F6B0363EE1}"/>
    <cellStyle name="Koma [0] 2 2 2 3 2 2 5 2" xfId="26803" xr:uid="{1918405F-8A26-4630-BDB3-459C5C3E19B7}"/>
    <cellStyle name="Koma [0] 2 2 2 3 2 2 6" xfId="16534" xr:uid="{2DCCFBB4-FB85-452B-B7B0-5203F8ECB013}"/>
    <cellStyle name="Koma [0] 2 2 2 3 2 3" xfId="1744" xr:uid="{AFD07AFD-5C60-4101-A1BB-B9E49CD499F2}"/>
    <cellStyle name="Koma [0] 2 2 2 3 2 3 2" xfId="4312" xr:uid="{46B5B18B-03E6-436F-AD3F-D7D1BA45A9E0}"/>
    <cellStyle name="Koma [0] 2 2 2 3 2 3 2 2" xfId="9438" xr:uid="{BC2C2CE8-0078-4207-8127-331DD065E427}"/>
    <cellStyle name="Koma [0] 2 2 2 3 2 3 2 2 2" xfId="24848" xr:uid="{557418A1-35B8-4F60-8B42-48B013A6AF98}"/>
    <cellStyle name="Koma [0] 2 2 2 3 2 3 2 3" xfId="14581" xr:uid="{1B986304-D63B-4108-9AC1-A94CDD73AC9B}"/>
    <cellStyle name="Koma [0] 2 2 2 3 2 3 2 3 2" xfId="29991" xr:uid="{7D6433C0-1B6A-4C1A-82A9-1FADC644C41B}"/>
    <cellStyle name="Koma [0] 2 2 2 3 2 3 2 4" xfId="19722" xr:uid="{DB54AE15-813F-4C69-BD0B-CDD50C96A792}"/>
    <cellStyle name="Koma [0] 2 2 2 3 2 3 3" xfId="6890" xr:uid="{5EA61439-7071-4167-9C31-E56E12614DAD}"/>
    <cellStyle name="Koma [0] 2 2 2 3 2 3 3 2" xfId="22300" xr:uid="{5057CD01-F766-486B-8110-898F127A06D4}"/>
    <cellStyle name="Koma [0] 2 2 2 3 2 3 4" xfId="12033" xr:uid="{4EBB21D9-973A-4012-81BC-D7891378D6BE}"/>
    <cellStyle name="Koma [0] 2 2 2 3 2 3 4 2" xfId="27443" xr:uid="{EAB4DEE2-8717-4866-8463-09C2634B7914}"/>
    <cellStyle name="Koma [0] 2 2 2 3 2 3 5" xfId="17174" xr:uid="{8F8DCF00-BA1F-43A8-936A-204D7C1BBB2A}"/>
    <cellStyle name="Koma [0] 2 2 2 3 2 4" xfId="3061" xr:uid="{4C980582-2157-4FE6-8891-0E425EBA2FB2}"/>
    <cellStyle name="Koma [0] 2 2 2 3 2 4 2" xfId="8187" xr:uid="{0147FB68-0E41-4A57-91B7-664EF542189F}"/>
    <cellStyle name="Koma [0] 2 2 2 3 2 4 2 2" xfId="23597" xr:uid="{9FF81204-62DB-4DA3-BA77-B70957580523}"/>
    <cellStyle name="Koma [0] 2 2 2 3 2 4 3" xfId="13330" xr:uid="{E12772EB-4FA5-4B10-8FBB-11307248BFAF}"/>
    <cellStyle name="Koma [0] 2 2 2 3 2 4 3 2" xfId="28740" xr:uid="{E27F8F70-57E2-4F1F-B9C4-27119E8C7E45}"/>
    <cellStyle name="Koma [0] 2 2 2 3 2 4 4" xfId="18471" xr:uid="{9260FE34-7AB3-4862-9FF0-63DFB949EFD8}"/>
    <cellStyle name="Koma [0] 2 2 2 3 2 5" xfId="5639" xr:uid="{A1353E82-31B8-4F61-82FD-050ACA627F69}"/>
    <cellStyle name="Koma [0] 2 2 2 3 2 5 2" xfId="21049" xr:uid="{9A6AEE08-0D62-4D91-AC73-BCFE86BA0069}"/>
    <cellStyle name="Koma [0] 2 2 2 3 2 6" xfId="10782" xr:uid="{4C892D2D-DF06-4169-AADF-D31DAFCA1CAA}"/>
    <cellStyle name="Koma [0] 2 2 2 3 2 6 2" xfId="26192" xr:uid="{93624D9F-D99A-42A4-900F-FF58186B5730}"/>
    <cellStyle name="Koma [0] 2 2 2 3 2 7" xfId="15923" xr:uid="{C51F785D-4EA3-4061-87F9-603B3DC9043D}"/>
    <cellStyle name="Koma [0] 2 2 2 3 3" xfId="808" xr:uid="{EC6FA78B-9361-4BD3-AA49-7230EA530641}"/>
    <cellStyle name="Koma [0] 2 2 2 3 3 2" xfId="2060" xr:uid="{782C1C4E-4630-4BC6-B215-0FBA4EA99CE6}"/>
    <cellStyle name="Koma [0] 2 2 2 3 3 2 2" xfId="4628" xr:uid="{E7F9038A-D7FE-4107-954A-FDEF9D629D38}"/>
    <cellStyle name="Koma [0] 2 2 2 3 3 2 2 2" xfId="9754" xr:uid="{A1A2B267-8B80-409E-ACB5-01E5D33B6BBC}"/>
    <cellStyle name="Koma [0] 2 2 2 3 3 2 2 2 2" xfId="25164" xr:uid="{89A4D25C-72C4-4799-914A-A322921DE56A}"/>
    <cellStyle name="Koma [0] 2 2 2 3 3 2 2 3" xfId="14897" xr:uid="{53C99D9D-B639-40A9-98F2-D1EA759BA3DF}"/>
    <cellStyle name="Koma [0] 2 2 2 3 3 2 2 3 2" xfId="30307" xr:uid="{C1E194C1-7918-418A-B60D-4EA31C01FE50}"/>
    <cellStyle name="Koma [0] 2 2 2 3 3 2 2 4" xfId="20038" xr:uid="{2FA5B93A-0A0D-44DF-A1B2-05D66103941E}"/>
    <cellStyle name="Koma [0] 2 2 2 3 3 2 3" xfId="7206" xr:uid="{EAD80697-F0CB-42EF-92C8-69878EFE4C91}"/>
    <cellStyle name="Koma [0] 2 2 2 3 3 2 3 2" xfId="22616" xr:uid="{71B734C1-1DBE-42F3-81C7-B011E418BC66}"/>
    <cellStyle name="Koma [0] 2 2 2 3 3 2 4" xfId="12349" xr:uid="{D257D83C-C407-4F0F-9F51-403D9092E40C}"/>
    <cellStyle name="Koma [0] 2 2 2 3 3 2 4 2" xfId="27759" xr:uid="{41705E42-A57E-45B0-AAD5-3B63D0AF6B14}"/>
    <cellStyle name="Koma [0] 2 2 2 3 3 2 5" xfId="17490" xr:uid="{35F1602B-CCD2-4762-9F79-C49887C3BF7E}"/>
    <cellStyle name="Koma [0] 2 2 2 3 3 3" xfId="3377" xr:uid="{158E7C5D-913B-4FC2-97CE-C91AF9C18A5B}"/>
    <cellStyle name="Koma [0] 2 2 2 3 3 3 2" xfId="8503" xr:uid="{5F0AAE04-8722-4422-B31C-B0A456D20B59}"/>
    <cellStyle name="Koma [0] 2 2 2 3 3 3 2 2" xfId="23913" xr:uid="{2FAB808B-F74A-4B8A-87F2-B56942B7BC97}"/>
    <cellStyle name="Koma [0] 2 2 2 3 3 3 3" xfId="13646" xr:uid="{50E37783-58DD-4A5F-BC5C-99F95B9B2D9F}"/>
    <cellStyle name="Koma [0] 2 2 2 3 3 3 3 2" xfId="29056" xr:uid="{E5EDDF9A-4BA6-4715-98DB-1998984AD2DF}"/>
    <cellStyle name="Koma [0] 2 2 2 3 3 3 4" xfId="18787" xr:uid="{31200FCF-A3E8-4EF0-8997-4C691E3858D7}"/>
    <cellStyle name="Koma [0] 2 2 2 3 3 4" xfId="5955" xr:uid="{3503A992-AE27-4E52-ABF6-9BEE605BE93C}"/>
    <cellStyle name="Koma [0] 2 2 2 3 3 4 2" xfId="21365" xr:uid="{E991D49C-30EF-4626-938C-8CD2A853476E}"/>
    <cellStyle name="Koma [0] 2 2 2 3 3 5" xfId="11098" xr:uid="{7977F873-FEDC-4850-8C58-37F6DE1B4566}"/>
    <cellStyle name="Koma [0] 2 2 2 3 3 5 2" xfId="26508" xr:uid="{F4066E34-C4DA-41DE-A8D9-AAF69045A1B3}"/>
    <cellStyle name="Koma [0] 2 2 2 3 3 6" xfId="16239" xr:uid="{460A253B-5207-4730-BFB3-77F8DF253153}"/>
    <cellStyle name="Koma [0] 2 2 2 3 4" xfId="1449" xr:uid="{0A94D303-DDAD-4309-9883-3ECC9C2F8AB6}"/>
    <cellStyle name="Koma [0] 2 2 2 3 4 2" xfId="4017" xr:uid="{B4CCE3EF-F34D-49F2-B28E-E83B9B3B147E}"/>
    <cellStyle name="Koma [0] 2 2 2 3 4 2 2" xfId="9143" xr:uid="{2B0784DB-739B-462F-B35C-AA2C25679FFD}"/>
    <cellStyle name="Koma [0] 2 2 2 3 4 2 2 2" xfId="24553" xr:uid="{7246A1FF-530A-4865-866F-24F68E9EB996}"/>
    <cellStyle name="Koma [0] 2 2 2 3 4 2 3" xfId="14286" xr:uid="{F923976B-1823-4842-965D-AE55A68E3EF4}"/>
    <cellStyle name="Koma [0] 2 2 2 3 4 2 3 2" xfId="29696" xr:uid="{25D157C2-B444-416C-897A-6D8C3522E34A}"/>
    <cellStyle name="Koma [0] 2 2 2 3 4 2 4" xfId="19427" xr:uid="{5E7F6EDB-9FC0-468A-BEE8-7CF0FB1AED9A}"/>
    <cellStyle name="Koma [0] 2 2 2 3 4 3" xfId="6595" xr:uid="{2B048DD8-9686-40F5-99F1-B066C587D272}"/>
    <cellStyle name="Koma [0] 2 2 2 3 4 3 2" xfId="22005" xr:uid="{4E517246-B226-4B43-B981-DD1A30CC9B1A}"/>
    <cellStyle name="Koma [0] 2 2 2 3 4 4" xfId="11738" xr:uid="{DDFAE9E6-C1AF-4504-9693-70F64298D064}"/>
    <cellStyle name="Koma [0] 2 2 2 3 4 4 2" xfId="27148" xr:uid="{DA925B68-58D7-47DD-B098-4EC5E373AAA1}"/>
    <cellStyle name="Koma [0] 2 2 2 3 4 5" xfId="16879" xr:uid="{769AA930-9002-423A-BD3D-478116C08DC6}"/>
    <cellStyle name="Koma [0] 2 2 2 3 5" xfId="2766" xr:uid="{9F8DC1C0-D49D-4F87-AC11-5FC0DAA24EFA}"/>
    <cellStyle name="Koma [0] 2 2 2 3 5 2" xfId="7892" xr:uid="{E973A638-C2C9-4646-92A5-E8C078AF7C40}"/>
    <cellStyle name="Koma [0] 2 2 2 3 5 2 2" xfId="23302" xr:uid="{CCDD33A0-DA8A-4056-8165-8F358F3A1834}"/>
    <cellStyle name="Koma [0] 2 2 2 3 5 3" xfId="13035" xr:uid="{910918D8-E07C-4A16-98E7-FCC611335997}"/>
    <cellStyle name="Koma [0] 2 2 2 3 5 3 2" xfId="28445" xr:uid="{C1B638BB-62B9-4351-9E99-C381F4980225}"/>
    <cellStyle name="Koma [0] 2 2 2 3 5 4" xfId="18176" xr:uid="{1CCB1FE5-194F-4620-A7FE-F2BB8EE30C8F}"/>
    <cellStyle name="Koma [0] 2 2 2 3 6" xfId="5344" xr:uid="{D3E3ACDC-8B33-4C53-BF7E-84D1DA90A51F}"/>
    <cellStyle name="Koma [0] 2 2 2 3 6 2" xfId="20754" xr:uid="{A8C69BB9-5BC9-42FB-999B-DE112B600244}"/>
    <cellStyle name="Koma [0] 2 2 2 3 7" xfId="10487" xr:uid="{849FA8F4-51BB-4F67-90F3-CB902173F603}"/>
    <cellStyle name="Koma [0] 2 2 2 3 7 2" xfId="25897" xr:uid="{34055670-E6DD-4ACC-A25E-4D7303C87B75}"/>
    <cellStyle name="Koma [0] 2 2 2 3 8" xfId="15628" xr:uid="{04E8B91F-194D-41E9-8B99-3B3EE1F205AD}"/>
    <cellStyle name="Koma [0] 2 2 2 4" xfId="349" xr:uid="{DF7520DE-F9BD-4E68-8BF0-83667C5967B2}"/>
    <cellStyle name="Koma [0] 2 2 2 4 2" xfId="961" xr:uid="{28AF019E-AFFE-4E6B-9E7C-169900320FEB}"/>
    <cellStyle name="Koma [0] 2 2 2 4 2 2" xfId="2213" xr:uid="{0EEAA4E9-F0CB-4FA4-8424-51BD5F02173D}"/>
    <cellStyle name="Koma [0] 2 2 2 4 2 2 2" xfId="4781" xr:uid="{F7C5B70D-5C40-4AA3-A218-C887DC8908C7}"/>
    <cellStyle name="Koma [0] 2 2 2 4 2 2 2 2" xfId="9907" xr:uid="{6053A864-5C9A-4411-8BF6-33F5AD267311}"/>
    <cellStyle name="Koma [0] 2 2 2 4 2 2 2 2 2" xfId="25317" xr:uid="{6BFF6A1E-B031-43B0-82A6-35C5D427D4DB}"/>
    <cellStyle name="Koma [0] 2 2 2 4 2 2 2 3" xfId="15050" xr:uid="{9980B19B-2351-46D6-8E01-E67046E9E219}"/>
    <cellStyle name="Koma [0] 2 2 2 4 2 2 2 3 2" xfId="30460" xr:uid="{B7C11883-DB11-4440-A69E-94D82D47D173}"/>
    <cellStyle name="Koma [0] 2 2 2 4 2 2 2 4" xfId="20191" xr:uid="{4C36EEB2-E5BC-4856-8278-E868A71AB3A7}"/>
    <cellStyle name="Koma [0] 2 2 2 4 2 2 3" xfId="7359" xr:uid="{A858905D-A016-4FF0-A0DD-09DD6427CA2C}"/>
    <cellStyle name="Koma [0] 2 2 2 4 2 2 3 2" xfId="22769" xr:uid="{7EBFD3C8-C071-49DE-8AD1-EF17D775E640}"/>
    <cellStyle name="Koma [0] 2 2 2 4 2 2 4" xfId="12502" xr:uid="{A1288162-4C25-4F8C-9533-DC7572A21FDF}"/>
    <cellStyle name="Koma [0] 2 2 2 4 2 2 4 2" xfId="27912" xr:uid="{29EB43A4-40EC-49B1-AD9E-1EFC02598C31}"/>
    <cellStyle name="Koma [0] 2 2 2 4 2 2 5" xfId="17643" xr:uid="{F0850E86-9B25-49CB-80F8-E9B59E0066C2}"/>
    <cellStyle name="Koma [0] 2 2 2 4 2 3" xfId="3530" xr:uid="{0C0D45D7-9CFF-4899-9415-EB94901AC1AD}"/>
    <cellStyle name="Koma [0] 2 2 2 4 2 3 2" xfId="8656" xr:uid="{ED2503BC-7F81-4F38-ACB5-F9F78B2E113E}"/>
    <cellStyle name="Koma [0] 2 2 2 4 2 3 2 2" xfId="24066" xr:uid="{D1A8F018-1618-4A16-9068-431ACCB9F311}"/>
    <cellStyle name="Koma [0] 2 2 2 4 2 3 3" xfId="13799" xr:uid="{678055B1-84D7-4EEC-AF8E-93C0EE495038}"/>
    <cellStyle name="Koma [0] 2 2 2 4 2 3 3 2" xfId="29209" xr:uid="{A201B182-7791-46FD-88CA-8526106F0486}"/>
    <cellStyle name="Koma [0] 2 2 2 4 2 3 4" xfId="18940" xr:uid="{4E9AF29A-93B5-4C0F-A796-2E2C8467360F}"/>
    <cellStyle name="Koma [0] 2 2 2 4 2 4" xfId="6108" xr:uid="{4995F36C-B063-4B92-8BA3-BE6B3CAB0B7A}"/>
    <cellStyle name="Koma [0] 2 2 2 4 2 4 2" xfId="21518" xr:uid="{EDB4B9B5-075E-45F1-8D15-7718A485CBE6}"/>
    <cellStyle name="Koma [0] 2 2 2 4 2 5" xfId="11251" xr:uid="{000E481F-4B95-474C-A607-66B95D292A4F}"/>
    <cellStyle name="Koma [0] 2 2 2 4 2 5 2" xfId="26661" xr:uid="{34E0DB6E-DD42-4773-BFCB-4CA465D17CA4}"/>
    <cellStyle name="Koma [0] 2 2 2 4 2 6" xfId="16392" xr:uid="{DDB6CFD0-E138-4D6F-9A6C-EDD193EBD0A0}"/>
    <cellStyle name="Koma [0] 2 2 2 4 3" xfId="1602" xr:uid="{79E2061A-D633-4A2D-846F-8462584E081E}"/>
    <cellStyle name="Koma [0] 2 2 2 4 3 2" xfId="4170" xr:uid="{41834362-440E-4C3F-8BC6-551CBD617D45}"/>
    <cellStyle name="Koma [0] 2 2 2 4 3 2 2" xfId="9296" xr:uid="{6AD2392A-9921-4B41-95E9-C82D47018265}"/>
    <cellStyle name="Koma [0] 2 2 2 4 3 2 2 2" xfId="24706" xr:uid="{0A9345AC-9AC6-460D-9BA1-730908ECE064}"/>
    <cellStyle name="Koma [0] 2 2 2 4 3 2 3" xfId="14439" xr:uid="{3D063AED-B150-4578-A22F-73A06FD31895}"/>
    <cellStyle name="Koma [0] 2 2 2 4 3 2 3 2" xfId="29849" xr:uid="{F95D4F1E-DA00-4AD4-8028-9E6634544940}"/>
    <cellStyle name="Koma [0] 2 2 2 4 3 2 4" xfId="19580" xr:uid="{637F5916-8219-4034-8D29-09F6EF91208E}"/>
    <cellStyle name="Koma [0] 2 2 2 4 3 3" xfId="6748" xr:uid="{2FA6E05B-6B6E-4B5B-85A4-5F67BA00BDE6}"/>
    <cellStyle name="Koma [0] 2 2 2 4 3 3 2" xfId="22158" xr:uid="{5A671F1C-4D7A-40A8-A7B5-F383A54AC02D}"/>
    <cellStyle name="Koma [0] 2 2 2 4 3 4" xfId="11891" xr:uid="{1D846DEB-018D-47DE-ADC7-4955E0EBCEE6}"/>
    <cellStyle name="Koma [0] 2 2 2 4 3 4 2" xfId="27301" xr:uid="{0EEE42C5-AC35-4E4E-A84F-1624E11AF9D3}"/>
    <cellStyle name="Koma [0] 2 2 2 4 3 5" xfId="17032" xr:uid="{19CE9A7D-91AB-4880-8B7F-5004CBE91561}"/>
    <cellStyle name="Koma [0] 2 2 2 4 4" xfId="2919" xr:uid="{D5382AE7-AEA8-4CD2-A5A0-7521626BA34E}"/>
    <cellStyle name="Koma [0] 2 2 2 4 4 2" xfId="8045" xr:uid="{209BFD69-03BF-4B24-8A2E-75B1E399DDEE}"/>
    <cellStyle name="Koma [0] 2 2 2 4 4 2 2" xfId="23455" xr:uid="{97D5D039-0B6E-48AF-8B81-0F0423DD838C}"/>
    <cellStyle name="Koma [0] 2 2 2 4 4 3" xfId="13188" xr:uid="{5A85F8FF-79B3-434D-9FD4-B2267869BF6C}"/>
    <cellStyle name="Koma [0] 2 2 2 4 4 3 2" xfId="28598" xr:uid="{42B915CF-E6FC-4CF9-B5D7-5DD1B23AA1F4}"/>
    <cellStyle name="Koma [0] 2 2 2 4 4 4" xfId="18329" xr:uid="{E54D8984-8DC8-4D24-BE11-6A9B4423240E}"/>
    <cellStyle name="Koma [0] 2 2 2 4 5" xfId="5497" xr:uid="{4DAC4944-F59A-4A55-A2B1-F80947C589A9}"/>
    <cellStyle name="Koma [0] 2 2 2 4 5 2" xfId="20907" xr:uid="{4E9C0F45-24AC-4144-A49C-94175B18061E}"/>
    <cellStyle name="Koma [0] 2 2 2 4 6" xfId="10640" xr:uid="{CD15DB9F-CA74-4358-A3A9-926BD7DDB84D}"/>
    <cellStyle name="Koma [0] 2 2 2 4 6 2" xfId="26050" xr:uid="{12FE15A3-E2EF-4D9A-BA3A-3B8E96CA0556}"/>
    <cellStyle name="Koma [0] 2 2 2 4 7" xfId="15781" xr:uid="{320097F4-CE4C-491B-9AA9-33A7A57D09F5}"/>
    <cellStyle name="Koma [0] 2 2 2 5" xfId="666" xr:uid="{D51BC4EF-7EC8-4120-A5A7-F098B725E119}"/>
    <cellStyle name="Koma [0] 2 2 2 5 2" xfId="1918" xr:uid="{0B1F4C2A-0817-4E0C-BEB9-E479BF780ED3}"/>
    <cellStyle name="Koma [0] 2 2 2 5 2 2" xfId="4486" xr:uid="{F2E5BA89-AE5C-4E08-AD00-5EBCA39999A3}"/>
    <cellStyle name="Koma [0] 2 2 2 5 2 2 2" xfId="9612" xr:uid="{3EECD192-95AD-454E-8C73-B9808255E439}"/>
    <cellStyle name="Koma [0] 2 2 2 5 2 2 2 2" xfId="25022" xr:uid="{3FAC0C87-5DE7-4FFD-BB7D-3D322FD696BB}"/>
    <cellStyle name="Koma [0] 2 2 2 5 2 2 3" xfId="14755" xr:uid="{F51AE3E7-2E84-426A-9844-B6844D44A7CE}"/>
    <cellStyle name="Koma [0] 2 2 2 5 2 2 3 2" xfId="30165" xr:uid="{23BD3D6C-A56F-4E53-84CE-BF3BCECD424B}"/>
    <cellStyle name="Koma [0] 2 2 2 5 2 2 4" xfId="19896" xr:uid="{E03D97F9-9D86-451B-B11A-E241B635F5EB}"/>
    <cellStyle name="Koma [0] 2 2 2 5 2 3" xfId="7064" xr:uid="{6A8BA29B-3A2E-4FB7-9044-670B8A46FAC6}"/>
    <cellStyle name="Koma [0] 2 2 2 5 2 3 2" xfId="22474" xr:uid="{7945C93D-7205-4E44-A719-5B675F43DEF3}"/>
    <cellStyle name="Koma [0] 2 2 2 5 2 4" xfId="12207" xr:uid="{9B60ACA6-DF31-4240-87B6-B104BE5A59EB}"/>
    <cellStyle name="Koma [0] 2 2 2 5 2 4 2" xfId="27617" xr:uid="{6477CC11-1411-4FF1-842E-498821DB337D}"/>
    <cellStyle name="Koma [0] 2 2 2 5 2 5" xfId="17348" xr:uid="{FFB60870-8AA4-487B-AE58-74307219F8E8}"/>
    <cellStyle name="Koma [0] 2 2 2 5 3" xfId="3235" xr:uid="{913512C7-8A31-470E-B076-2E0341EDA324}"/>
    <cellStyle name="Koma [0] 2 2 2 5 3 2" xfId="8361" xr:uid="{FCDE1056-BD7C-4605-A66D-969272238840}"/>
    <cellStyle name="Koma [0] 2 2 2 5 3 2 2" xfId="23771" xr:uid="{F8D06415-9BD6-4965-9306-414E73127603}"/>
    <cellStyle name="Koma [0] 2 2 2 5 3 3" xfId="13504" xr:uid="{A2612498-81DC-4001-8B9D-C338F3E690CB}"/>
    <cellStyle name="Koma [0] 2 2 2 5 3 3 2" xfId="28914" xr:uid="{7A9E5BBD-B26C-4168-B568-96175A7B56B0}"/>
    <cellStyle name="Koma [0] 2 2 2 5 3 4" xfId="18645" xr:uid="{1A79E6C0-CB47-4B6A-934B-15F58E2B9734}"/>
    <cellStyle name="Koma [0] 2 2 2 5 4" xfId="5813" xr:uid="{7482D393-64CE-47E1-88E7-0C87259E8768}"/>
    <cellStyle name="Koma [0] 2 2 2 5 4 2" xfId="21223" xr:uid="{0DF38275-2AAE-4E43-B9F3-936BA893CA8B}"/>
    <cellStyle name="Koma [0] 2 2 2 5 5" xfId="10956" xr:uid="{0575ACFA-C2C2-4DDA-A617-F1058DC1FD48}"/>
    <cellStyle name="Koma [0] 2 2 2 5 5 2" xfId="26366" xr:uid="{03DB6554-08FB-40A6-A12E-4F1BCC9AB9D3}"/>
    <cellStyle name="Koma [0] 2 2 2 5 6" xfId="16097" xr:uid="{ABB413D5-521F-4A8E-98B6-C6A981CC9B6D}"/>
    <cellStyle name="Koma [0] 2 2 2 6" xfId="1307" xr:uid="{7E4E8B4D-B285-4FC1-AC76-084924584169}"/>
    <cellStyle name="Koma [0] 2 2 2 6 2" xfId="3875" xr:uid="{843E7FB8-ADF4-46A8-A923-A3A88DC0CC13}"/>
    <cellStyle name="Koma [0] 2 2 2 6 2 2" xfId="9001" xr:uid="{59C55FFE-3E73-463B-8198-C76562775A05}"/>
    <cellStyle name="Koma [0] 2 2 2 6 2 2 2" xfId="24411" xr:uid="{A45C5AB5-2BA9-41E8-BB4B-001B519BC13B}"/>
    <cellStyle name="Koma [0] 2 2 2 6 2 3" xfId="14144" xr:uid="{E5390D8E-1F59-46B7-A5AF-1B12FF413799}"/>
    <cellStyle name="Koma [0] 2 2 2 6 2 3 2" xfId="29554" xr:uid="{A0B7F368-6678-4E65-85EF-867708E04021}"/>
    <cellStyle name="Koma [0] 2 2 2 6 2 4" xfId="19285" xr:uid="{59E264EC-34E3-43CA-9F23-39C94499C726}"/>
    <cellStyle name="Koma [0] 2 2 2 6 3" xfId="6453" xr:uid="{1BCA89A3-43C6-4A5F-BC0D-5D674CDB4C69}"/>
    <cellStyle name="Koma [0] 2 2 2 6 3 2" xfId="21863" xr:uid="{19376D2D-F580-4081-BEB3-09A4C9520D16}"/>
    <cellStyle name="Koma [0] 2 2 2 6 4" xfId="11596" xr:uid="{4749D076-B758-4C4F-952B-1636FAC19C8C}"/>
    <cellStyle name="Koma [0] 2 2 2 6 4 2" xfId="27006" xr:uid="{A4E0D15F-ADAF-4592-B46F-C931271CD56C}"/>
    <cellStyle name="Koma [0] 2 2 2 6 5" xfId="16737" xr:uid="{5AF11BD4-C73A-4FF0-9311-E5ABFE89B162}"/>
    <cellStyle name="Koma [0] 2 2 2 7" xfId="2625" xr:uid="{15D87C36-C171-4844-8717-3C14FFE59443}"/>
    <cellStyle name="Koma [0] 2 2 2 7 2" xfId="7751" xr:uid="{8534C646-BC4B-4548-9F0E-9B3DA31FF5A5}"/>
    <cellStyle name="Koma [0] 2 2 2 7 2 2" xfId="23161" xr:uid="{79F17C18-7C53-4750-A140-64E4C62F5E59}"/>
    <cellStyle name="Koma [0] 2 2 2 7 3" xfId="12894" xr:uid="{350CCFF1-EC60-44EE-A89D-226A29246F46}"/>
    <cellStyle name="Koma [0] 2 2 2 7 3 2" xfId="28304" xr:uid="{8872CA14-0EE8-464D-904E-14C32F67BB17}"/>
    <cellStyle name="Koma [0] 2 2 2 7 4" xfId="18035" xr:uid="{2E57BCFD-3DE4-44FD-BEE7-5FA263A83581}"/>
    <cellStyle name="Koma [0] 2 2 2 8" xfId="5203" xr:uid="{C6BD7A46-A626-40F6-822B-29FFDF4E2F31}"/>
    <cellStyle name="Koma [0] 2 2 2 8 2" xfId="20613" xr:uid="{55891ED1-DA84-45EB-80CA-8655E3DA3457}"/>
    <cellStyle name="Koma [0] 2 2 2 9" xfId="10346" xr:uid="{66F69C33-C32F-450F-A8E8-7E2DAFE06BAA}"/>
    <cellStyle name="Koma [0] 2 2 2 9 2" xfId="25756" xr:uid="{3964B0E1-826F-4C17-A678-D91B2A1AD48E}"/>
    <cellStyle name="Koma [0] 2 2 3" xfId="104" xr:uid="{7F0D15FE-AB92-4EAF-9564-6A5ECF094910}"/>
    <cellStyle name="Koma [0] 2 2 3 2" xfId="247" xr:uid="{72429ECE-C350-46C9-AAAE-B350651705C6}"/>
    <cellStyle name="Koma [0] 2 2 3 2 2" xfId="543" xr:uid="{34BDE544-3CBD-43A8-BA59-0D4CAEF6F0F1}"/>
    <cellStyle name="Koma [0] 2 2 3 2 2 2" xfId="1155" xr:uid="{1824A562-9987-4294-9EF6-D3F26E684571}"/>
    <cellStyle name="Koma [0] 2 2 3 2 2 2 2" xfId="2407" xr:uid="{570F3825-BE13-40C3-963F-89518B32B3A4}"/>
    <cellStyle name="Koma [0] 2 2 3 2 2 2 2 2" xfId="4975" xr:uid="{C1D52112-7C17-4703-AF2C-073B9BF7CAF6}"/>
    <cellStyle name="Koma [0] 2 2 3 2 2 2 2 2 2" xfId="10101" xr:uid="{8FD4195A-E683-4632-83AE-D480CD1BBDB7}"/>
    <cellStyle name="Koma [0] 2 2 3 2 2 2 2 2 2 2" xfId="25511" xr:uid="{5EE9B11D-7F7E-41C6-8B7C-B436588DE3A1}"/>
    <cellStyle name="Koma [0] 2 2 3 2 2 2 2 2 3" xfId="15244" xr:uid="{24F14911-4961-4C14-A2FC-B0822EB149A1}"/>
    <cellStyle name="Koma [0] 2 2 3 2 2 2 2 2 3 2" xfId="30654" xr:uid="{9C9ED39A-69ED-416C-87B1-08BF224E4718}"/>
    <cellStyle name="Koma [0] 2 2 3 2 2 2 2 2 4" xfId="20385" xr:uid="{CFAE6F1E-91CE-4013-9074-1DF3DA946549}"/>
    <cellStyle name="Koma [0] 2 2 3 2 2 2 2 3" xfId="7553" xr:uid="{B3BA2E04-B739-4CB2-90E3-E23137F553BD}"/>
    <cellStyle name="Koma [0] 2 2 3 2 2 2 2 3 2" xfId="22963" xr:uid="{17724C5B-C1F5-47D1-AEC0-88CC27368BCD}"/>
    <cellStyle name="Koma [0] 2 2 3 2 2 2 2 4" xfId="12696" xr:uid="{D6EA1372-1A32-4A27-9097-B59D2ADCD972}"/>
    <cellStyle name="Koma [0] 2 2 3 2 2 2 2 4 2" xfId="28106" xr:uid="{C66BD611-405C-4481-8435-5A071FD7BFD5}"/>
    <cellStyle name="Koma [0] 2 2 3 2 2 2 2 5" xfId="17837" xr:uid="{9081C66B-82BA-4335-BBCA-95236AB49CAB}"/>
    <cellStyle name="Koma [0] 2 2 3 2 2 2 3" xfId="3724" xr:uid="{6E477747-AACA-4D72-9900-B7632DB500BA}"/>
    <cellStyle name="Koma [0] 2 2 3 2 2 2 3 2" xfId="8850" xr:uid="{8353E3E1-981F-4D05-B49F-094E95E528AD}"/>
    <cellStyle name="Koma [0] 2 2 3 2 2 2 3 2 2" xfId="24260" xr:uid="{B651DACB-5A13-4ABD-9C8E-7EA92A50E449}"/>
    <cellStyle name="Koma [0] 2 2 3 2 2 2 3 3" xfId="13993" xr:uid="{DC0744FC-5A07-42B7-96E4-649BDBBAA5B3}"/>
    <cellStyle name="Koma [0] 2 2 3 2 2 2 3 3 2" xfId="29403" xr:uid="{2EB9B00B-8A50-43E3-933B-E603EE333790}"/>
    <cellStyle name="Koma [0] 2 2 3 2 2 2 3 4" xfId="19134" xr:uid="{780AA80A-4700-4A33-B615-152CBD75C29B}"/>
    <cellStyle name="Koma [0] 2 2 3 2 2 2 4" xfId="6302" xr:uid="{0A7BB3D7-3821-4607-82B8-26035121460C}"/>
    <cellStyle name="Koma [0] 2 2 3 2 2 2 4 2" xfId="21712" xr:uid="{CF03FC36-C808-44C8-B345-73EF26CACDC9}"/>
    <cellStyle name="Koma [0] 2 2 3 2 2 2 5" xfId="11445" xr:uid="{9A2D7E42-403C-41B1-BD69-DBFE68F4C19E}"/>
    <cellStyle name="Koma [0] 2 2 3 2 2 2 5 2" xfId="26855" xr:uid="{499EAB40-C685-4CB5-B6CE-9C4F12050A46}"/>
    <cellStyle name="Koma [0] 2 2 3 2 2 2 6" xfId="16586" xr:uid="{E772A392-2857-407E-965C-C7D473559B55}"/>
    <cellStyle name="Koma [0] 2 2 3 2 2 3" xfId="1796" xr:uid="{A6890753-ECE2-4DAF-B928-F49DE2C55857}"/>
    <cellStyle name="Koma [0] 2 2 3 2 2 3 2" xfId="4364" xr:uid="{2C124818-D0DE-429A-8912-7ECC56C5EDC3}"/>
    <cellStyle name="Koma [0] 2 2 3 2 2 3 2 2" xfId="9490" xr:uid="{D86D396B-99AA-4AB5-A997-67A2122636EE}"/>
    <cellStyle name="Koma [0] 2 2 3 2 2 3 2 2 2" xfId="24900" xr:uid="{9189ECA1-81FB-4229-93A5-F16A2B6C9764}"/>
    <cellStyle name="Koma [0] 2 2 3 2 2 3 2 3" xfId="14633" xr:uid="{37A3089D-8FF7-46A1-A0C4-29C2966D4B59}"/>
    <cellStyle name="Koma [0] 2 2 3 2 2 3 2 3 2" xfId="30043" xr:uid="{EFA7573F-937B-4D8D-B852-8CD93D27A3AA}"/>
    <cellStyle name="Koma [0] 2 2 3 2 2 3 2 4" xfId="19774" xr:uid="{06381F2D-E42C-4C5B-8CBB-9C24589FE1C0}"/>
    <cellStyle name="Koma [0] 2 2 3 2 2 3 3" xfId="6942" xr:uid="{1CCBD3FA-E628-481D-9312-515B70BF273D}"/>
    <cellStyle name="Koma [0] 2 2 3 2 2 3 3 2" xfId="22352" xr:uid="{B813A23A-1FA1-4D46-8B8B-E50725BC17A4}"/>
    <cellStyle name="Koma [0] 2 2 3 2 2 3 4" xfId="12085" xr:uid="{7954A831-891A-4D70-BB0E-E038E165B883}"/>
    <cellStyle name="Koma [0] 2 2 3 2 2 3 4 2" xfId="27495" xr:uid="{E274DB93-F790-42D5-B4C0-BD222098D62B}"/>
    <cellStyle name="Koma [0] 2 2 3 2 2 3 5" xfId="17226" xr:uid="{26F94DCE-4C67-4879-A65A-CBC11BE1DCAB}"/>
    <cellStyle name="Koma [0] 2 2 3 2 2 4" xfId="3113" xr:uid="{45534C1F-0944-42B5-A336-743F3632D957}"/>
    <cellStyle name="Koma [0] 2 2 3 2 2 4 2" xfId="8239" xr:uid="{B89B12A9-F143-40B2-B58D-96AEF9056C63}"/>
    <cellStyle name="Koma [0] 2 2 3 2 2 4 2 2" xfId="23649" xr:uid="{17F11C68-2573-459F-9810-E0ED3CBA0276}"/>
    <cellStyle name="Koma [0] 2 2 3 2 2 4 3" xfId="13382" xr:uid="{6B7D7826-1733-47E7-A8D2-7CAF80AC4D8E}"/>
    <cellStyle name="Koma [0] 2 2 3 2 2 4 3 2" xfId="28792" xr:uid="{1AC7872F-2A87-4969-8189-A5BCCF55967A}"/>
    <cellStyle name="Koma [0] 2 2 3 2 2 4 4" xfId="18523" xr:uid="{A58D3D92-3611-468F-8D71-D82C3981C7CD}"/>
    <cellStyle name="Koma [0] 2 2 3 2 2 5" xfId="5691" xr:uid="{C77710EA-6574-43F7-9768-CF64B3755762}"/>
    <cellStyle name="Koma [0] 2 2 3 2 2 5 2" xfId="21101" xr:uid="{23724752-D9F3-4E06-ACD3-93217CBC37E5}"/>
    <cellStyle name="Koma [0] 2 2 3 2 2 6" xfId="10834" xr:uid="{732CA1DB-4E8D-441E-B028-F79CE4E08D62}"/>
    <cellStyle name="Koma [0] 2 2 3 2 2 6 2" xfId="26244" xr:uid="{779D9FFE-DDD6-4917-B0F5-862DD0810376}"/>
    <cellStyle name="Koma [0] 2 2 3 2 2 7" xfId="15975" xr:uid="{25A601C2-0F75-43A5-B2C4-5AEDC2A84C9C}"/>
    <cellStyle name="Koma [0] 2 2 3 2 3" xfId="860" xr:uid="{2CB3AA4B-4A1B-4224-AC2C-0A1F650FCDBF}"/>
    <cellStyle name="Koma [0] 2 2 3 2 3 2" xfId="2112" xr:uid="{F33E7776-9EC9-497D-AE2B-E8FBD8EA8C7E}"/>
    <cellStyle name="Koma [0] 2 2 3 2 3 2 2" xfId="4680" xr:uid="{75D47B1D-409E-4745-978C-F67DF3212284}"/>
    <cellStyle name="Koma [0] 2 2 3 2 3 2 2 2" xfId="9806" xr:uid="{9442A48D-BC0A-4DCA-9BE4-845FEA990438}"/>
    <cellStyle name="Koma [0] 2 2 3 2 3 2 2 2 2" xfId="25216" xr:uid="{024ACE8B-57C5-4A73-8A7E-7C6C8B45A834}"/>
    <cellStyle name="Koma [0] 2 2 3 2 3 2 2 3" xfId="14949" xr:uid="{F1E1F414-15A3-46F5-89CF-90275BB1C6E6}"/>
    <cellStyle name="Koma [0] 2 2 3 2 3 2 2 3 2" xfId="30359" xr:uid="{865BD05B-BFCE-4974-8285-9F7A7F747CAB}"/>
    <cellStyle name="Koma [0] 2 2 3 2 3 2 2 4" xfId="20090" xr:uid="{EDE1613E-9C8F-46A3-9B4C-D020E44D4288}"/>
    <cellStyle name="Koma [0] 2 2 3 2 3 2 3" xfId="7258" xr:uid="{6F6B3A0B-B017-4C76-9269-B94CC69E956F}"/>
    <cellStyle name="Koma [0] 2 2 3 2 3 2 3 2" xfId="22668" xr:uid="{9D69D112-038A-48E8-AE9C-51B9CE15FEEE}"/>
    <cellStyle name="Koma [0] 2 2 3 2 3 2 4" xfId="12401" xr:uid="{010578C2-E74A-45D8-A9AE-E86FC030B961}"/>
    <cellStyle name="Koma [0] 2 2 3 2 3 2 4 2" xfId="27811" xr:uid="{12477128-FC33-4564-B7CE-59B00B0F47C0}"/>
    <cellStyle name="Koma [0] 2 2 3 2 3 2 5" xfId="17542" xr:uid="{BD32AF48-69F2-479B-9769-19BBD7F81DD6}"/>
    <cellStyle name="Koma [0] 2 2 3 2 3 3" xfId="3429" xr:uid="{9600E960-C731-4EDC-AEB5-D1EA7F23FAA4}"/>
    <cellStyle name="Koma [0] 2 2 3 2 3 3 2" xfId="8555" xr:uid="{25B23290-14E0-46F3-AAAF-BF9B4308AADF}"/>
    <cellStyle name="Koma [0] 2 2 3 2 3 3 2 2" xfId="23965" xr:uid="{ADD0A5CA-941D-4546-BD6E-7DC646A50A03}"/>
    <cellStyle name="Koma [0] 2 2 3 2 3 3 3" xfId="13698" xr:uid="{F2750B3E-A19D-4426-9A7C-76820E584FE7}"/>
    <cellStyle name="Koma [0] 2 2 3 2 3 3 3 2" xfId="29108" xr:uid="{CF8F56E0-1EC7-469F-9839-ADE7283055F1}"/>
    <cellStyle name="Koma [0] 2 2 3 2 3 3 4" xfId="18839" xr:uid="{C4EAA36D-A83B-4630-9CDC-42EE515F4D4B}"/>
    <cellStyle name="Koma [0] 2 2 3 2 3 4" xfId="6007" xr:uid="{A732E01C-D052-4BC1-B8E4-271F0BCF408C}"/>
    <cellStyle name="Koma [0] 2 2 3 2 3 4 2" xfId="21417" xr:uid="{AB39A5EC-375F-4A3C-A56C-D8C4DA017A15}"/>
    <cellStyle name="Koma [0] 2 2 3 2 3 5" xfId="11150" xr:uid="{C397B3AE-F5DF-4DA3-940C-6A85A186BC84}"/>
    <cellStyle name="Koma [0] 2 2 3 2 3 5 2" xfId="26560" xr:uid="{C1DADA5E-2D4E-4C40-8C80-A5E849B7A649}"/>
    <cellStyle name="Koma [0] 2 2 3 2 3 6" xfId="16291" xr:uid="{1CE47317-6B86-472B-9C62-432CC23F831D}"/>
    <cellStyle name="Koma [0] 2 2 3 2 4" xfId="1501" xr:uid="{EB005502-CF7F-4666-A6E2-F5B84D1A0BA8}"/>
    <cellStyle name="Koma [0] 2 2 3 2 4 2" xfId="4069" xr:uid="{A7FE39A0-70CD-43CE-B99D-C59AE4D9DC03}"/>
    <cellStyle name="Koma [0] 2 2 3 2 4 2 2" xfId="9195" xr:uid="{7A135C5F-4D5D-49AA-8332-0ECEEBCAF9BD}"/>
    <cellStyle name="Koma [0] 2 2 3 2 4 2 2 2" xfId="24605" xr:uid="{9481CEAB-36FE-4B08-84D9-53247DB23578}"/>
    <cellStyle name="Koma [0] 2 2 3 2 4 2 3" xfId="14338" xr:uid="{E194CC6E-7446-46C6-AC0A-6456AE96AF6D}"/>
    <cellStyle name="Koma [0] 2 2 3 2 4 2 3 2" xfId="29748" xr:uid="{7DFDCC05-1E70-4AA7-853E-AD2F8C2A2E3D}"/>
    <cellStyle name="Koma [0] 2 2 3 2 4 2 4" xfId="19479" xr:uid="{98F53269-AE86-408F-83DA-7E098FCDB87F}"/>
    <cellStyle name="Koma [0] 2 2 3 2 4 3" xfId="6647" xr:uid="{CF31EA17-4316-42FB-8212-2B6A5846EA38}"/>
    <cellStyle name="Koma [0] 2 2 3 2 4 3 2" xfId="22057" xr:uid="{66AD6FBD-5949-47A0-80E7-89C2F5C6ABBA}"/>
    <cellStyle name="Koma [0] 2 2 3 2 4 4" xfId="11790" xr:uid="{4FC773D3-2744-48F0-8C8C-F5E477DD33EC}"/>
    <cellStyle name="Koma [0] 2 2 3 2 4 4 2" xfId="27200" xr:uid="{71DF9EFD-3C1A-4278-A4C2-BD3B016A3407}"/>
    <cellStyle name="Koma [0] 2 2 3 2 4 5" xfId="16931" xr:uid="{47B4371A-5E25-4DD6-9475-4E4BC17EC2F7}"/>
    <cellStyle name="Koma [0] 2 2 3 2 5" xfId="2818" xr:uid="{7BD8D610-03BB-4F38-AE1C-39887FE767C5}"/>
    <cellStyle name="Koma [0] 2 2 3 2 5 2" xfId="7944" xr:uid="{65C0C7CA-EF9D-4AA3-8445-98B48CE1EA7C}"/>
    <cellStyle name="Koma [0] 2 2 3 2 5 2 2" xfId="23354" xr:uid="{991043EC-B7AB-438E-B456-4437903508BD}"/>
    <cellStyle name="Koma [0] 2 2 3 2 5 3" xfId="13087" xr:uid="{C9DE7693-B142-4C0F-A47D-1107026B4278}"/>
    <cellStyle name="Koma [0] 2 2 3 2 5 3 2" xfId="28497" xr:uid="{6FDC7E59-BDB8-4C85-A2E1-D158335B073D}"/>
    <cellStyle name="Koma [0] 2 2 3 2 5 4" xfId="18228" xr:uid="{BD3BBBB4-A379-40EF-B89E-E283CC2CCC38}"/>
    <cellStyle name="Koma [0] 2 2 3 2 6" xfId="5396" xr:uid="{62301FAE-D281-4EF6-A989-555AF0F6E034}"/>
    <cellStyle name="Koma [0] 2 2 3 2 6 2" xfId="20806" xr:uid="{292AAFBD-6625-47BB-BE4F-A574ED6B9817}"/>
    <cellStyle name="Koma [0] 2 2 3 2 7" xfId="10539" xr:uid="{ECA4FAE8-8699-4180-A55E-C23427B55EC1}"/>
    <cellStyle name="Koma [0] 2 2 3 2 7 2" xfId="25949" xr:uid="{9C67CD95-CFE1-4446-AA2B-83C0CCC56C63}"/>
    <cellStyle name="Koma [0] 2 2 3 2 8" xfId="15680" xr:uid="{2E6BB933-303A-4EFF-B03F-5F5D20DF599D}"/>
    <cellStyle name="Koma [0] 2 2 3 3" xfId="401" xr:uid="{005CE120-9603-4B37-A83A-BB3B1E87BEA9}"/>
    <cellStyle name="Koma [0] 2 2 3 3 2" xfId="1013" xr:uid="{D06B7EBB-5519-42DA-91E3-32725A563E4E}"/>
    <cellStyle name="Koma [0] 2 2 3 3 2 2" xfId="2265" xr:uid="{ECB8A501-940D-48E9-AB25-AFFCB1190387}"/>
    <cellStyle name="Koma [0] 2 2 3 3 2 2 2" xfId="4833" xr:uid="{D7A8432D-382D-4107-9F40-995A37B9EDEE}"/>
    <cellStyle name="Koma [0] 2 2 3 3 2 2 2 2" xfId="9959" xr:uid="{44134E1A-C3BA-4D31-9428-B67ED0EC75F5}"/>
    <cellStyle name="Koma [0] 2 2 3 3 2 2 2 2 2" xfId="25369" xr:uid="{8A3AF65C-332C-40D0-BD59-29898B4E4472}"/>
    <cellStyle name="Koma [0] 2 2 3 3 2 2 2 3" xfId="15102" xr:uid="{1A5B5B4A-B6BE-4ACD-B27C-CDD767873925}"/>
    <cellStyle name="Koma [0] 2 2 3 3 2 2 2 3 2" xfId="30512" xr:uid="{C4A35E87-310D-42DA-8D0A-24E89D0CC51C}"/>
    <cellStyle name="Koma [0] 2 2 3 3 2 2 2 4" xfId="20243" xr:uid="{90CFDC0E-FA86-4212-B803-8294F97D7F80}"/>
    <cellStyle name="Koma [0] 2 2 3 3 2 2 3" xfId="7411" xr:uid="{56B97C75-8F15-408D-BE30-7F7837A7AE6E}"/>
    <cellStyle name="Koma [0] 2 2 3 3 2 2 3 2" xfId="22821" xr:uid="{41DFD87B-4A87-429A-B869-B1C38CBDF03F}"/>
    <cellStyle name="Koma [0] 2 2 3 3 2 2 4" xfId="12554" xr:uid="{ADF0B0D0-14FD-4226-BCBC-A59314537CF1}"/>
    <cellStyle name="Koma [0] 2 2 3 3 2 2 4 2" xfId="27964" xr:uid="{ABE9E34F-237D-42AF-861E-9FEEB56A1399}"/>
    <cellStyle name="Koma [0] 2 2 3 3 2 2 5" xfId="17695" xr:uid="{DCDDFF5F-DBD6-49DD-872B-8DA73CFA018A}"/>
    <cellStyle name="Koma [0] 2 2 3 3 2 3" xfId="3582" xr:uid="{9B864332-1970-4A23-BB82-6225364AF9FE}"/>
    <cellStyle name="Koma [0] 2 2 3 3 2 3 2" xfId="8708" xr:uid="{BBC27ACD-0D82-4458-B03C-2858B430F89E}"/>
    <cellStyle name="Koma [0] 2 2 3 3 2 3 2 2" xfId="24118" xr:uid="{3F3DD702-CE6B-4F0F-B9E1-9E3EE284265E}"/>
    <cellStyle name="Koma [0] 2 2 3 3 2 3 3" xfId="13851" xr:uid="{8EC35EE5-8A7F-4193-8E96-D3B87C9ABF49}"/>
    <cellStyle name="Koma [0] 2 2 3 3 2 3 3 2" xfId="29261" xr:uid="{CF7046A8-37DD-4611-867B-7E3ABDBCA411}"/>
    <cellStyle name="Koma [0] 2 2 3 3 2 3 4" xfId="18992" xr:uid="{F8117A5E-4695-43DD-8633-75D7218EEACD}"/>
    <cellStyle name="Koma [0] 2 2 3 3 2 4" xfId="6160" xr:uid="{CCDF0056-A343-466F-AA22-14D45F7C53A6}"/>
    <cellStyle name="Koma [0] 2 2 3 3 2 4 2" xfId="21570" xr:uid="{20066363-6960-40D8-A2F1-994958EA7E58}"/>
    <cellStyle name="Koma [0] 2 2 3 3 2 5" xfId="11303" xr:uid="{22FE30D8-E2F2-44F3-A4BA-3FAC9B1D0094}"/>
    <cellStyle name="Koma [0] 2 2 3 3 2 5 2" xfId="26713" xr:uid="{0E8C8697-686C-47C1-BA43-19973BC202EF}"/>
    <cellStyle name="Koma [0] 2 2 3 3 2 6" xfId="16444" xr:uid="{49ADD9B9-A6C9-4B9D-BC04-4D3BC66C8942}"/>
    <cellStyle name="Koma [0] 2 2 3 3 3" xfId="1654" xr:uid="{BC211F84-7EB6-4575-B41F-A3AFE8A7642A}"/>
    <cellStyle name="Koma [0] 2 2 3 3 3 2" xfId="4222" xr:uid="{DF00C482-5DDD-47E0-BC52-BB2A08202040}"/>
    <cellStyle name="Koma [0] 2 2 3 3 3 2 2" xfId="9348" xr:uid="{D7B17668-A19C-46D1-8A6E-36BA0D234E74}"/>
    <cellStyle name="Koma [0] 2 2 3 3 3 2 2 2" xfId="24758" xr:uid="{610A9AC0-0572-4A27-B3B6-CA29F9F8B96A}"/>
    <cellStyle name="Koma [0] 2 2 3 3 3 2 3" xfId="14491" xr:uid="{478ED2F1-4DD1-4681-8FD8-A03928896C1A}"/>
    <cellStyle name="Koma [0] 2 2 3 3 3 2 3 2" xfId="29901" xr:uid="{AFCD4A9B-8414-4CF5-8099-B6C0525AB824}"/>
    <cellStyle name="Koma [0] 2 2 3 3 3 2 4" xfId="19632" xr:uid="{68372B62-DE77-4560-B706-B0714F5EC571}"/>
    <cellStyle name="Koma [0] 2 2 3 3 3 3" xfId="6800" xr:uid="{A5E017E9-60C0-492E-909E-59683A7BFC49}"/>
    <cellStyle name="Koma [0] 2 2 3 3 3 3 2" xfId="22210" xr:uid="{8A8A06BA-B808-4ED3-B222-1870B17E3DDC}"/>
    <cellStyle name="Koma [0] 2 2 3 3 3 4" xfId="11943" xr:uid="{A03165D6-3AE2-48F8-A275-92F240E8A33B}"/>
    <cellStyle name="Koma [0] 2 2 3 3 3 4 2" xfId="27353" xr:uid="{947DF6E3-41B2-45B4-8526-1B5F1960C6D2}"/>
    <cellStyle name="Koma [0] 2 2 3 3 3 5" xfId="17084" xr:uid="{3A818301-DFA4-490D-8FD7-A100A6C90A8B}"/>
    <cellStyle name="Koma [0] 2 2 3 3 4" xfId="2971" xr:uid="{2C85FD0B-689F-4B6B-A10C-3C68177001CA}"/>
    <cellStyle name="Koma [0] 2 2 3 3 4 2" xfId="8097" xr:uid="{AD17C3F8-63CD-407E-8DBA-1F951044633D}"/>
    <cellStyle name="Koma [0] 2 2 3 3 4 2 2" xfId="23507" xr:uid="{B10A69A4-FB5B-4373-B083-212EBA6AA448}"/>
    <cellStyle name="Koma [0] 2 2 3 3 4 3" xfId="13240" xr:uid="{4587B0CA-C52F-4D4D-803D-632A789215AA}"/>
    <cellStyle name="Koma [0] 2 2 3 3 4 3 2" xfId="28650" xr:uid="{9278B0BB-0110-4C4E-BCEC-5A20B3F2101B}"/>
    <cellStyle name="Koma [0] 2 2 3 3 4 4" xfId="18381" xr:uid="{C01D37BE-0F2F-4FC0-8753-39C638FDCF73}"/>
    <cellStyle name="Koma [0] 2 2 3 3 5" xfId="5549" xr:uid="{87CFD813-174A-4AE9-A536-7EA4020AF427}"/>
    <cellStyle name="Koma [0] 2 2 3 3 5 2" xfId="20959" xr:uid="{3E4066DD-5AE2-4B48-8A50-FBD96F97616E}"/>
    <cellStyle name="Koma [0] 2 2 3 3 6" xfId="10692" xr:uid="{D6760FF9-6F5D-4E8F-BA1B-0AAE668C9EF9}"/>
    <cellStyle name="Koma [0] 2 2 3 3 6 2" xfId="26102" xr:uid="{E59A0D51-A23C-4DDD-87BE-11A0082BF4FF}"/>
    <cellStyle name="Koma [0] 2 2 3 3 7" xfId="15833" xr:uid="{9254C038-CF24-4349-A82E-B185C0A7ADE1}"/>
    <cellStyle name="Koma [0] 2 2 3 4" xfId="718" xr:uid="{CB0EB25F-09B4-432E-A228-CE18F8927529}"/>
    <cellStyle name="Koma [0] 2 2 3 4 2" xfId="1970" xr:uid="{CEC83F65-667D-462F-8125-033B89CDA72E}"/>
    <cellStyle name="Koma [0] 2 2 3 4 2 2" xfId="4538" xr:uid="{71C4D5A1-04E9-4142-966A-9078B6FFD440}"/>
    <cellStyle name="Koma [0] 2 2 3 4 2 2 2" xfId="9664" xr:uid="{7D1BF6DD-75EC-4ED3-B016-8A9C1416267A}"/>
    <cellStyle name="Koma [0] 2 2 3 4 2 2 2 2" xfId="25074" xr:uid="{A229EDB9-AA24-40DE-9925-6468FDA7DABC}"/>
    <cellStyle name="Koma [0] 2 2 3 4 2 2 3" xfId="14807" xr:uid="{E727FFE5-18C3-4A73-B5D8-C13C1B00FCC4}"/>
    <cellStyle name="Koma [0] 2 2 3 4 2 2 3 2" xfId="30217" xr:uid="{0D527979-A152-49D0-B88A-50633D06F601}"/>
    <cellStyle name="Koma [0] 2 2 3 4 2 2 4" xfId="19948" xr:uid="{4ACEF622-DFBB-4DF1-9F36-A938043D4F6F}"/>
    <cellStyle name="Koma [0] 2 2 3 4 2 3" xfId="7116" xr:uid="{0C83D6AD-AC10-444D-B2F1-C6BB3C0214E4}"/>
    <cellStyle name="Koma [0] 2 2 3 4 2 3 2" xfId="22526" xr:uid="{BF9DAFB9-A582-46EB-AE41-00DCBE0FA78E}"/>
    <cellStyle name="Koma [0] 2 2 3 4 2 4" xfId="12259" xr:uid="{2645ACFC-5E36-4BCA-881E-AF5A0E2D74BA}"/>
    <cellStyle name="Koma [0] 2 2 3 4 2 4 2" xfId="27669" xr:uid="{3EAB11D6-255C-44A7-885E-A15F3E1A7AF8}"/>
    <cellStyle name="Koma [0] 2 2 3 4 2 5" xfId="17400" xr:uid="{4A2F4DF1-8DCC-4E10-8929-8323B295B308}"/>
    <cellStyle name="Koma [0] 2 2 3 4 3" xfId="3287" xr:uid="{A564CD2C-AB75-4E75-9679-982AFC0C28AF}"/>
    <cellStyle name="Koma [0] 2 2 3 4 3 2" xfId="8413" xr:uid="{553CBC6B-A62F-4016-B867-97084A6C3EA1}"/>
    <cellStyle name="Koma [0] 2 2 3 4 3 2 2" xfId="23823" xr:uid="{8B2882C1-7014-4936-B15E-47DEF8360144}"/>
    <cellStyle name="Koma [0] 2 2 3 4 3 3" xfId="13556" xr:uid="{CC6D2A8A-E40E-42A5-A747-3FE9281CBE6E}"/>
    <cellStyle name="Koma [0] 2 2 3 4 3 3 2" xfId="28966" xr:uid="{DC0BDDA3-4DBC-4D79-A28C-18F299BC2E76}"/>
    <cellStyle name="Koma [0] 2 2 3 4 3 4" xfId="18697" xr:uid="{DFD17165-DA01-4FC1-A6E1-EDA4DFCD6E9F}"/>
    <cellStyle name="Koma [0] 2 2 3 4 4" xfId="5865" xr:uid="{253B515B-76DD-4A09-9CBD-A814886AC5D2}"/>
    <cellStyle name="Koma [0] 2 2 3 4 4 2" xfId="21275" xr:uid="{6F01C26B-BC1C-464C-97B3-17BC216D0186}"/>
    <cellStyle name="Koma [0] 2 2 3 4 5" xfId="11008" xr:uid="{8007395F-FF7D-4124-92EC-B1709B7BE07D}"/>
    <cellStyle name="Koma [0] 2 2 3 4 5 2" xfId="26418" xr:uid="{D1CC5FFC-9B97-4D11-B1C1-E414022DC64C}"/>
    <cellStyle name="Koma [0] 2 2 3 4 6" xfId="16149" xr:uid="{BA429B4A-3D0D-4119-AFF6-80E41A65BF5C}"/>
    <cellStyle name="Koma [0] 2 2 3 5" xfId="1359" xr:uid="{352FCE9E-11B0-44EB-8A2A-F912C5A99021}"/>
    <cellStyle name="Koma [0] 2 2 3 5 2" xfId="3927" xr:uid="{8D269B0A-61F1-4518-B7F8-4D997D8AA05B}"/>
    <cellStyle name="Koma [0] 2 2 3 5 2 2" xfId="9053" xr:uid="{68D14F5D-5847-423C-91B3-60172E1F38F3}"/>
    <cellStyle name="Koma [0] 2 2 3 5 2 2 2" xfId="24463" xr:uid="{0BE28C64-983E-4A2F-8729-EBC16C5C962D}"/>
    <cellStyle name="Koma [0] 2 2 3 5 2 3" xfId="14196" xr:uid="{8CA67479-80CB-4C95-A025-01CE51C2767E}"/>
    <cellStyle name="Koma [0] 2 2 3 5 2 3 2" xfId="29606" xr:uid="{58A9E76A-95C0-4DAB-9ECD-F2B021889592}"/>
    <cellStyle name="Koma [0] 2 2 3 5 2 4" xfId="19337" xr:uid="{6F200779-79AC-459E-8D72-121936DB6D85}"/>
    <cellStyle name="Koma [0] 2 2 3 5 3" xfId="6505" xr:uid="{EAD740A0-245A-4DA3-B3E4-1E9F6E6F4EED}"/>
    <cellStyle name="Koma [0] 2 2 3 5 3 2" xfId="21915" xr:uid="{6946E15D-34DF-469F-A14F-EDCBE3BAB673}"/>
    <cellStyle name="Koma [0] 2 2 3 5 4" xfId="11648" xr:uid="{9A052A91-47BE-45CB-B04F-2037C67C8210}"/>
    <cellStyle name="Koma [0] 2 2 3 5 4 2" xfId="27058" xr:uid="{56A947FF-B2BE-47E3-AA45-42D1AC0C2BA9}"/>
    <cellStyle name="Koma [0] 2 2 3 5 5" xfId="16789" xr:uid="{87E36112-D7D5-41F5-B52F-818251F721EA}"/>
    <cellStyle name="Koma [0] 2 2 3 6" xfId="2676" xr:uid="{03B58CBB-77B6-45CE-BAEF-31395111A3B0}"/>
    <cellStyle name="Koma [0] 2 2 3 6 2" xfId="7802" xr:uid="{9D035224-403D-46C5-8320-CCA9AEA8149F}"/>
    <cellStyle name="Koma [0] 2 2 3 6 2 2" xfId="23212" xr:uid="{52AD150A-119F-414F-98E7-9773A8EBFC80}"/>
    <cellStyle name="Koma [0] 2 2 3 6 3" xfId="12945" xr:uid="{FC9D79D7-9D8C-4922-9B96-C5BF5E947B3C}"/>
    <cellStyle name="Koma [0] 2 2 3 6 3 2" xfId="28355" xr:uid="{B99FAEAF-3751-4D65-858A-09871C866792}"/>
    <cellStyle name="Koma [0] 2 2 3 6 4" xfId="18086" xr:uid="{784F5C59-00AF-4C7C-AC0F-A0248D26A4C6}"/>
    <cellStyle name="Koma [0] 2 2 3 7" xfId="5254" xr:uid="{F1EC9D21-0F1A-41D5-BCEC-7C489F3A1EE4}"/>
    <cellStyle name="Koma [0] 2 2 3 7 2" xfId="20664" xr:uid="{9BF7123B-0682-4203-B90D-7059299A5E19}"/>
    <cellStyle name="Koma [0] 2 2 3 8" xfId="10397" xr:uid="{F9D0CCAE-A48E-4DC1-A35B-C298BDEA16D9}"/>
    <cellStyle name="Koma [0] 2 2 3 8 2" xfId="25807" xr:uid="{67797FAC-3867-4E61-9245-4D21282AAF3C}"/>
    <cellStyle name="Koma [0] 2 2 3 9" xfId="15538" xr:uid="{83ECE385-F478-4AD0-A3B3-AFC795858B21}"/>
    <cellStyle name="Koma [0] 2 2 4" xfId="174" xr:uid="{E5E92BA6-0CD1-4182-A699-C1435D9C8C82}"/>
    <cellStyle name="Koma [0] 2 2 4 2" xfId="471" xr:uid="{677DB634-8FD9-4838-AB56-2602D95A609D}"/>
    <cellStyle name="Koma [0] 2 2 4 2 2" xfId="1083" xr:uid="{5AD2E467-B4E1-4BF7-88D0-79038CA462EF}"/>
    <cellStyle name="Koma [0] 2 2 4 2 2 2" xfId="2335" xr:uid="{A735F91B-1767-4F9F-9B04-E67052589745}"/>
    <cellStyle name="Koma [0] 2 2 4 2 2 2 2" xfId="4903" xr:uid="{7BA5DD95-AFFF-4D69-9C5B-1B777B375AAA}"/>
    <cellStyle name="Koma [0] 2 2 4 2 2 2 2 2" xfId="10029" xr:uid="{8C7856D6-B436-402A-95A3-A0BD82A8F8C6}"/>
    <cellStyle name="Koma [0] 2 2 4 2 2 2 2 2 2" xfId="25439" xr:uid="{D40FA325-5188-4657-814A-0CF0A797E4AC}"/>
    <cellStyle name="Koma [0] 2 2 4 2 2 2 2 3" xfId="15172" xr:uid="{123D205E-F9B8-4562-B2DA-4F4DDE8E6B89}"/>
    <cellStyle name="Koma [0] 2 2 4 2 2 2 2 3 2" xfId="30582" xr:uid="{98DE5112-C4B3-41A0-A186-4A0AC8018FFD}"/>
    <cellStyle name="Koma [0] 2 2 4 2 2 2 2 4" xfId="20313" xr:uid="{FE55A720-CD53-4BBA-B613-00EA22AE1D66}"/>
    <cellStyle name="Koma [0] 2 2 4 2 2 2 3" xfId="7481" xr:uid="{0000E134-2AB6-4C82-96C9-C45C108A4D7B}"/>
    <cellStyle name="Koma [0] 2 2 4 2 2 2 3 2" xfId="22891" xr:uid="{01ABFBBD-4D3A-49F9-AE98-E2C10E224A3A}"/>
    <cellStyle name="Koma [0] 2 2 4 2 2 2 4" xfId="12624" xr:uid="{E54506B1-5FCE-4F57-8D1C-27BE26A920A4}"/>
    <cellStyle name="Koma [0] 2 2 4 2 2 2 4 2" xfId="28034" xr:uid="{192FC8E8-0C38-43E3-B157-3AAC665B9369}"/>
    <cellStyle name="Koma [0] 2 2 4 2 2 2 5" xfId="17765" xr:uid="{06E9FB0F-1D21-4E23-BBDB-AB00499B644C}"/>
    <cellStyle name="Koma [0] 2 2 4 2 2 3" xfId="3652" xr:uid="{6172C454-50D8-49EB-BD06-A7B08304F100}"/>
    <cellStyle name="Koma [0] 2 2 4 2 2 3 2" xfId="8778" xr:uid="{771716E5-A62A-4B11-9416-B36D384FE1AB}"/>
    <cellStyle name="Koma [0] 2 2 4 2 2 3 2 2" xfId="24188" xr:uid="{0C217716-E714-444D-B467-F8F338CED10C}"/>
    <cellStyle name="Koma [0] 2 2 4 2 2 3 3" xfId="13921" xr:uid="{41BF9FA0-64AE-415A-B9F2-B54A6EE8EE76}"/>
    <cellStyle name="Koma [0] 2 2 4 2 2 3 3 2" xfId="29331" xr:uid="{114DB630-67F1-4FDB-A251-E405007D3A76}"/>
    <cellStyle name="Koma [0] 2 2 4 2 2 3 4" xfId="19062" xr:uid="{ED08A5A2-8D1F-48C8-9872-3137ECD4B684}"/>
    <cellStyle name="Koma [0] 2 2 4 2 2 4" xfId="6230" xr:uid="{61F792C3-5CBB-462B-9934-7848EEF336B9}"/>
    <cellStyle name="Koma [0] 2 2 4 2 2 4 2" xfId="21640" xr:uid="{B320475E-3D32-49F8-A362-29753D8D4683}"/>
    <cellStyle name="Koma [0] 2 2 4 2 2 5" xfId="11373" xr:uid="{5E82850B-3FD9-4954-BC10-B3027597EDF2}"/>
    <cellStyle name="Koma [0] 2 2 4 2 2 5 2" xfId="26783" xr:uid="{B1334153-EC97-442F-8A6D-DE36185AA23E}"/>
    <cellStyle name="Koma [0] 2 2 4 2 2 6" xfId="16514" xr:uid="{E41C8CB0-1C67-4502-A05A-8C82EA4DFA21}"/>
    <cellStyle name="Koma [0] 2 2 4 2 3" xfId="1724" xr:uid="{B903C50F-2D28-4DC4-8243-53F59D9D62D0}"/>
    <cellStyle name="Koma [0] 2 2 4 2 3 2" xfId="4292" xr:uid="{BE7BB64A-A347-4527-B8A9-CD7FA96FDCAF}"/>
    <cellStyle name="Koma [0] 2 2 4 2 3 2 2" xfId="9418" xr:uid="{5A81AFAA-37E4-4F07-A6D4-E3BB679D5DAB}"/>
    <cellStyle name="Koma [0] 2 2 4 2 3 2 2 2" xfId="24828" xr:uid="{EAE87BAC-B84C-4C2D-AF7A-2D6A0FDA68DF}"/>
    <cellStyle name="Koma [0] 2 2 4 2 3 2 3" xfId="14561" xr:uid="{055AA959-B700-43CD-B45C-4D467EAA24B8}"/>
    <cellStyle name="Koma [0] 2 2 4 2 3 2 3 2" xfId="29971" xr:uid="{1A9287C1-D5CC-49CF-AFD8-F7D808717FEB}"/>
    <cellStyle name="Koma [0] 2 2 4 2 3 2 4" xfId="19702" xr:uid="{D7425C1F-AE4C-4A03-9820-A34C80943FF8}"/>
    <cellStyle name="Koma [0] 2 2 4 2 3 3" xfId="6870" xr:uid="{5361D0EF-25D2-444F-8C31-1653D89AE29C}"/>
    <cellStyle name="Koma [0] 2 2 4 2 3 3 2" xfId="22280" xr:uid="{678427EE-07AF-46F6-A461-C76F870AC6D3}"/>
    <cellStyle name="Koma [0] 2 2 4 2 3 4" xfId="12013" xr:uid="{DC09AC0D-7DB6-4306-8628-B6DE3B6BEB8F}"/>
    <cellStyle name="Koma [0] 2 2 4 2 3 4 2" xfId="27423" xr:uid="{952139FE-C4A4-411D-9C90-78E28A451C7C}"/>
    <cellStyle name="Koma [0] 2 2 4 2 3 5" xfId="17154" xr:uid="{CD8B736B-CDD2-4C2B-AFE0-A277CD798CB6}"/>
    <cellStyle name="Koma [0] 2 2 4 2 4" xfId="3041" xr:uid="{A09DA9FA-4CAA-4645-97BB-A5FAF0C4BBB5}"/>
    <cellStyle name="Koma [0] 2 2 4 2 4 2" xfId="8167" xr:uid="{6A7252CF-826E-4B7E-9E5E-9E3290293019}"/>
    <cellStyle name="Koma [0] 2 2 4 2 4 2 2" xfId="23577" xr:uid="{FD76F22A-F076-494E-A9C8-3D5AA6053C9C}"/>
    <cellStyle name="Koma [0] 2 2 4 2 4 3" xfId="13310" xr:uid="{12126793-40E9-4457-B035-C611D74229CD}"/>
    <cellStyle name="Koma [0] 2 2 4 2 4 3 2" xfId="28720" xr:uid="{511E1EC2-710F-487E-BFCD-5F381DFA573D}"/>
    <cellStyle name="Koma [0] 2 2 4 2 4 4" xfId="18451" xr:uid="{451C6A2A-4D22-4ADE-8A27-BBBDB3A401A2}"/>
    <cellStyle name="Koma [0] 2 2 4 2 5" xfId="5619" xr:uid="{81F93E10-760F-4096-BF71-E2ADAD103888}"/>
    <cellStyle name="Koma [0] 2 2 4 2 5 2" xfId="21029" xr:uid="{1C4D9736-5190-491C-B9CB-5185DD7372C4}"/>
    <cellStyle name="Koma [0] 2 2 4 2 6" xfId="10762" xr:uid="{7B38B4AA-C589-4C47-968A-F09339C35A99}"/>
    <cellStyle name="Koma [0] 2 2 4 2 6 2" xfId="26172" xr:uid="{105E982F-373D-4D57-9C22-56C4B69C3146}"/>
    <cellStyle name="Koma [0] 2 2 4 2 7" xfId="15903" xr:uid="{00455167-59D8-4702-BBEF-A225DBB55422}"/>
    <cellStyle name="Koma [0] 2 2 4 3" xfId="788" xr:uid="{35D8093F-40BC-4251-8BB2-434F6DD6361F}"/>
    <cellStyle name="Koma [0] 2 2 4 3 2" xfId="2040" xr:uid="{1D6B1A24-5C94-4128-AC1B-CD12FB502D9B}"/>
    <cellStyle name="Koma [0] 2 2 4 3 2 2" xfId="4608" xr:uid="{3B261217-7FBA-4AA6-88F1-1BB36BE97D2A}"/>
    <cellStyle name="Koma [0] 2 2 4 3 2 2 2" xfId="9734" xr:uid="{12F99906-F60E-4EA5-9C78-BDD865191241}"/>
    <cellStyle name="Koma [0] 2 2 4 3 2 2 2 2" xfId="25144" xr:uid="{79BE6A53-7341-41DE-8C7B-88EED99ED25C}"/>
    <cellStyle name="Koma [0] 2 2 4 3 2 2 3" xfId="14877" xr:uid="{425B080C-D778-4655-A52A-4FD496C7EF85}"/>
    <cellStyle name="Koma [0] 2 2 4 3 2 2 3 2" xfId="30287" xr:uid="{033B9F79-6C99-4241-90A8-CE29325317FA}"/>
    <cellStyle name="Koma [0] 2 2 4 3 2 2 4" xfId="20018" xr:uid="{D602DC9D-D1F6-459D-9102-66CD1773D500}"/>
    <cellStyle name="Koma [0] 2 2 4 3 2 3" xfId="7186" xr:uid="{BD148F8F-1278-44FA-A449-76B2C12A3585}"/>
    <cellStyle name="Koma [0] 2 2 4 3 2 3 2" xfId="22596" xr:uid="{6F3CC6B9-40FD-491A-B466-6A3EB81DEAB8}"/>
    <cellStyle name="Koma [0] 2 2 4 3 2 4" xfId="12329" xr:uid="{34A46569-69BE-410E-A33B-8611C50F8633}"/>
    <cellStyle name="Koma [0] 2 2 4 3 2 4 2" xfId="27739" xr:uid="{97F4F93F-4AFE-44C8-80E3-D5E73D5BB475}"/>
    <cellStyle name="Koma [0] 2 2 4 3 2 5" xfId="17470" xr:uid="{99E40EAB-00B6-419F-A315-9D282975056E}"/>
    <cellStyle name="Koma [0] 2 2 4 3 3" xfId="3357" xr:uid="{82131AAE-B36F-4D07-BF8B-6D74F412F9B9}"/>
    <cellStyle name="Koma [0] 2 2 4 3 3 2" xfId="8483" xr:uid="{FC7F2716-5816-4245-B92D-5BA32CEB5C5F}"/>
    <cellStyle name="Koma [0] 2 2 4 3 3 2 2" xfId="23893" xr:uid="{F72ECE23-B05A-458A-9766-634C9CBF2322}"/>
    <cellStyle name="Koma [0] 2 2 4 3 3 3" xfId="13626" xr:uid="{2251931B-9A5D-42D2-A216-DC165341C0DD}"/>
    <cellStyle name="Koma [0] 2 2 4 3 3 3 2" xfId="29036" xr:uid="{932902FE-30C2-4B27-9C7B-4AE156A6E700}"/>
    <cellStyle name="Koma [0] 2 2 4 3 3 4" xfId="18767" xr:uid="{D5B44223-3038-44AD-9017-BE05C3E3F1BD}"/>
    <cellStyle name="Koma [0] 2 2 4 3 4" xfId="5935" xr:uid="{5E4FB0C4-EABC-423B-B4C4-A2CD3D1A03EF}"/>
    <cellStyle name="Koma [0] 2 2 4 3 4 2" xfId="21345" xr:uid="{F01A20AC-004E-4DCB-9695-531442EA615D}"/>
    <cellStyle name="Koma [0] 2 2 4 3 5" xfId="11078" xr:uid="{35617AA9-1BD7-4C54-9300-213ADF475BA9}"/>
    <cellStyle name="Koma [0] 2 2 4 3 5 2" xfId="26488" xr:uid="{A3731A92-0C56-43AA-9A7E-BD8EE64351D8}"/>
    <cellStyle name="Koma [0] 2 2 4 3 6" xfId="16219" xr:uid="{A2BC4E6C-1A3A-44B2-9830-8249E062EF25}"/>
    <cellStyle name="Koma [0] 2 2 4 4" xfId="1429" xr:uid="{F41168DD-E89D-4E96-A936-E916B03C1305}"/>
    <cellStyle name="Koma [0] 2 2 4 4 2" xfId="3997" xr:uid="{EF9CD9DF-CFB6-4B1A-B257-944B251ECE7E}"/>
    <cellStyle name="Koma [0] 2 2 4 4 2 2" xfId="9123" xr:uid="{31C7091A-BE58-4B83-A321-15B78704515E}"/>
    <cellStyle name="Koma [0] 2 2 4 4 2 2 2" xfId="24533" xr:uid="{DE775948-3AD5-4294-9366-C56EB88A0563}"/>
    <cellStyle name="Koma [0] 2 2 4 4 2 3" xfId="14266" xr:uid="{7E38C5EC-159E-4D0A-9BDB-522D6CFCA780}"/>
    <cellStyle name="Koma [0] 2 2 4 4 2 3 2" xfId="29676" xr:uid="{BE02EBB1-DEEA-4FF7-A680-32A0BAE8B9AC}"/>
    <cellStyle name="Koma [0] 2 2 4 4 2 4" xfId="19407" xr:uid="{93E1AE51-0541-4D91-A2A4-3C7508DDFA9A}"/>
    <cellStyle name="Koma [0] 2 2 4 4 3" xfId="6575" xr:uid="{B476185C-2995-4239-A35E-96726A1ADA64}"/>
    <cellStyle name="Koma [0] 2 2 4 4 3 2" xfId="21985" xr:uid="{E4DC95A9-411C-41F9-8900-41E60E822394}"/>
    <cellStyle name="Koma [0] 2 2 4 4 4" xfId="11718" xr:uid="{495319E6-D1FA-4A22-A7CE-23B4C0611AE9}"/>
    <cellStyle name="Koma [0] 2 2 4 4 4 2" xfId="27128" xr:uid="{2533B72E-C027-4FE3-9149-74366DB0C9CB}"/>
    <cellStyle name="Koma [0] 2 2 4 4 5" xfId="16859" xr:uid="{C254024D-D1FB-4A41-85C4-853A1B51DD5E}"/>
    <cellStyle name="Koma [0] 2 2 4 5" xfId="2746" xr:uid="{A6133337-A1F1-4D96-A98A-324B451DDD50}"/>
    <cellStyle name="Koma [0] 2 2 4 5 2" xfId="7872" xr:uid="{9BA8E0BC-72C7-4CFD-93EE-A115BAC35A26}"/>
    <cellStyle name="Koma [0] 2 2 4 5 2 2" xfId="23282" xr:uid="{A3EB1103-2F01-44F8-8A4B-80EA9550C3E5}"/>
    <cellStyle name="Koma [0] 2 2 4 5 3" xfId="13015" xr:uid="{114FC9CB-E3B4-4F86-8F98-C7DD34E3824F}"/>
    <cellStyle name="Koma [0] 2 2 4 5 3 2" xfId="28425" xr:uid="{3EA6912C-024A-48BE-92C1-A5DF1AA291BA}"/>
    <cellStyle name="Koma [0] 2 2 4 5 4" xfId="18156" xr:uid="{B2B2C7C8-0CC1-43B6-9CAB-24E7B2EB98EC}"/>
    <cellStyle name="Koma [0] 2 2 4 6" xfId="5324" xr:uid="{C116BAB2-FB70-4867-A01E-685B39A026AF}"/>
    <cellStyle name="Koma [0] 2 2 4 6 2" xfId="20734" xr:uid="{9D92B2ED-030A-4FCA-BF2F-B01152E22242}"/>
    <cellStyle name="Koma [0] 2 2 4 7" xfId="10467" xr:uid="{B99B83FD-2EB9-4A95-9B45-30BA37349635}"/>
    <cellStyle name="Koma [0] 2 2 4 7 2" xfId="25877" xr:uid="{C73A3C66-440D-413B-BA60-788E1ECE79E8}"/>
    <cellStyle name="Koma [0] 2 2 4 8" xfId="15608" xr:uid="{1CCF1418-2408-41B7-83DC-EAEE121EDBAF}"/>
    <cellStyle name="Koma [0] 2 2 5" xfId="329" xr:uid="{999BAF06-D936-49F9-9F17-392CF488A589}"/>
    <cellStyle name="Koma [0] 2 2 5 2" xfId="941" xr:uid="{37DDC861-38E4-4056-ACFB-8A4C767783A9}"/>
    <cellStyle name="Koma [0] 2 2 5 2 2" xfId="2193" xr:uid="{07064575-B542-4A9B-B39D-01436AB92B3A}"/>
    <cellStyle name="Koma [0] 2 2 5 2 2 2" xfId="4761" xr:uid="{94A4ECCB-41E2-4D31-A7E8-6E26A7E44349}"/>
    <cellStyle name="Koma [0] 2 2 5 2 2 2 2" xfId="9887" xr:uid="{8D25A1C8-8EFD-40B1-AD20-55F2AAA638B9}"/>
    <cellStyle name="Koma [0] 2 2 5 2 2 2 2 2" xfId="25297" xr:uid="{42F02753-10A4-408E-9E9F-8D37ED31FCD1}"/>
    <cellStyle name="Koma [0] 2 2 5 2 2 2 3" xfId="15030" xr:uid="{3128868A-513D-4F29-B851-B2394BCAF3DE}"/>
    <cellStyle name="Koma [0] 2 2 5 2 2 2 3 2" xfId="30440" xr:uid="{8AD83298-99E5-42F5-971D-5B266F25161D}"/>
    <cellStyle name="Koma [0] 2 2 5 2 2 2 4" xfId="20171" xr:uid="{8E3CB734-AE46-410C-9EFF-8C3D6106A9E2}"/>
    <cellStyle name="Koma [0] 2 2 5 2 2 3" xfId="7339" xr:uid="{1DF947A6-2DCA-4655-9234-C36330ECEE7F}"/>
    <cellStyle name="Koma [0] 2 2 5 2 2 3 2" xfId="22749" xr:uid="{875AF77A-7F23-41E3-BC03-850A5C353C54}"/>
    <cellStyle name="Koma [0] 2 2 5 2 2 4" xfId="12482" xr:uid="{DBA9B0CC-59DF-428F-95CF-C6FACDF4BF6D}"/>
    <cellStyle name="Koma [0] 2 2 5 2 2 4 2" xfId="27892" xr:uid="{F7BF4571-E325-41A4-AC06-78D45C46F0C7}"/>
    <cellStyle name="Koma [0] 2 2 5 2 2 5" xfId="17623" xr:uid="{B88BAB68-F7E4-46C7-B758-87840AD57C90}"/>
    <cellStyle name="Koma [0] 2 2 5 2 3" xfId="3510" xr:uid="{7C708442-86EB-4822-B433-036E68930E38}"/>
    <cellStyle name="Koma [0] 2 2 5 2 3 2" xfId="8636" xr:uid="{A6930F65-7B96-43C3-8937-60D53044C2A4}"/>
    <cellStyle name="Koma [0] 2 2 5 2 3 2 2" xfId="24046" xr:uid="{04D4E7DE-2E61-42C7-962F-366F85439BC1}"/>
    <cellStyle name="Koma [0] 2 2 5 2 3 3" xfId="13779" xr:uid="{3B049EA2-FBAB-43F7-A804-DA359CC9C8CC}"/>
    <cellStyle name="Koma [0] 2 2 5 2 3 3 2" xfId="29189" xr:uid="{7964472D-7D39-4D32-8E19-50FE2604609E}"/>
    <cellStyle name="Koma [0] 2 2 5 2 3 4" xfId="18920" xr:uid="{14475CC7-0DE4-4537-86A4-F5DA9A825376}"/>
    <cellStyle name="Koma [0] 2 2 5 2 4" xfId="6088" xr:uid="{EF2F3A2E-4E4E-4A22-B709-D33B6E304558}"/>
    <cellStyle name="Koma [0] 2 2 5 2 4 2" xfId="21498" xr:uid="{84B879F3-DD66-43C2-8238-302DCE7572E2}"/>
    <cellStyle name="Koma [0] 2 2 5 2 5" xfId="11231" xr:uid="{E2EA713E-309F-4FBF-AB31-E09E2DDB30B9}"/>
    <cellStyle name="Koma [0] 2 2 5 2 5 2" xfId="26641" xr:uid="{5626064E-B57C-488B-9C6F-A8E4DD2EACA2}"/>
    <cellStyle name="Koma [0] 2 2 5 2 6" xfId="16372" xr:uid="{EAFDED2A-3DCD-48C3-A6B6-9C7DC0512898}"/>
    <cellStyle name="Koma [0] 2 2 5 3" xfId="1582" xr:uid="{E114236F-6D9D-46C8-B68A-5D23487E3DCA}"/>
    <cellStyle name="Koma [0] 2 2 5 3 2" xfId="4150" xr:uid="{6744D723-9E0D-42D6-A78C-53A1C709143F}"/>
    <cellStyle name="Koma [0] 2 2 5 3 2 2" xfId="9276" xr:uid="{3CDA01A9-EEE3-45B3-9034-F7F87E8C89A9}"/>
    <cellStyle name="Koma [0] 2 2 5 3 2 2 2" xfId="24686" xr:uid="{6EFB874A-1938-4E53-9CFD-FB520B9F5C64}"/>
    <cellStyle name="Koma [0] 2 2 5 3 2 3" xfId="14419" xr:uid="{70CE71FD-E0EA-48FA-B84B-EAA114F76A67}"/>
    <cellStyle name="Koma [0] 2 2 5 3 2 3 2" xfId="29829" xr:uid="{3E9E3ED7-BBDE-4314-8B16-A212FCD22DA0}"/>
    <cellStyle name="Koma [0] 2 2 5 3 2 4" xfId="19560" xr:uid="{D2B86915-705A-4414-9D6D-4099030F6C51}"/>
    <cellStyle name="Koma [0] 2 2 5 3 3" xfId="6728" xr:uid="{F43DC41E-44E3-4BFA-9449-853F33012656}"/>
    <cellStyle name="Koma [0] 2 2 5 3 3 2" xfId="22138" xr:uid="{F093954F-B2B4-4EC3-ABBF-F7E2609C90B9}"/>
    <cellStyle name="Koma [0] 2 2 5 3 4" xfId="11871" xr:uid="{AE7239A6-BF95-432B-BE7A-8B142DDB8036}"/>
    <cellStyle name="Koma [0] 2 2 5 3 4 2" xfId="27281" xr:uid="{4377DFD4-EFC7-4725-924A-A4906808E628}"/>
    <cellStyle name="Koma [0] 2 2 5 3 5" xfId="17012" xr:uid="{7C3E5C7F-4A98-4C03-8CE4-E7FB5B0F2BF4}"/>
    <cellStyle name="Koma [0] 2 2 5 4" xfId="2899" xr:uid="{EF2CD4AE-1D91-4657-8EE4-269E424BB054}"/>
    <cellStyle name="Koma [0] 2 2 5 4 2" xfId="8025" xr:uid="{01AA60F8-95BA-4897-84F2-2D87F8C3ED94}"/>
    <cellStyle name="Koma [0] 2 2 5 4 2 2" xfId="23435" xr:uid="{E88BFCAB-B2A9-4CA2-9BF6-BEA2257904B8}"/>
    <cellStyle name="Koma [0] 2 2 5 4 3" xfId="13168" xr:uid="{F69988EE-08F0-4222-885E-F1BBA8A7ECC6}"/>
    <cellStyle name="Koma [0] 2 2 5 4 3 2" xfId="28578" xr:uid="{C22885FA-DAE1-48C1-A4A4-3B4D46BF204A}"/>
    <cellStyle name="Koma [0] 2 2 5 4 4" xfId="18309" xr:uid="{072FB86C-3D87-4268-9202-400A4F618059}"/>
    <cellStyle name="Koma [0] 2 2 5 5" xfId="5477" xr:uid="{EE3281DF-74E7-4178-8BBB-4D12A8D8E5F4}"/>
    <cellStyle name="Koma [0] 2 2 5 5 2" xfId="20887" xr:uid="{B3DE55A7-BDF4-4CD0-8056-3200591FDEB4}"/>
    <cellStyle name="Koma [0] 2 2 5 6" xfId="10620" xr:uid="{0BD19FC6-638C-43AD-B27A-7441829F0274}"/>
    <cellStyle name="Koma [0] 2 2 5 6 2" xfId="26030" xr:uid="{F52E3C60-2EA0-41E8-9D53-CBF6C5ADBE54}"/>
    <cellStyle name="Koma [0] 2 2 5 7" xfId="15761" xr:uid="{77B3D67C-16E4-4B7D-A244-CA8A15145F6D}"/>
    <cellStyle name="Koma [0] 2 2 6" xfId="646" xr:uid="{E16B5085-BC2F-4B43-909C-EF0C89AD6F1E}"/>
    <cellStyle name="Koma [0] 2 2 6 2" xfId="1898" xr:uid="{21A665FC-487C-44A6-96D1-32D9C96F5D6D}"/>
    <cellStyle name="Koma [0] 2 2 6 2 2" xfId="4466" xr:uid="{59B64CBD-D81E-4642-A52E-737C2EA84037}"/>
    <cellStyle name="Koma [0] 2 2 6 2 2 2" xfId="9592" xr:uid="{BFFFE6E5-BCB1-45D2-B25E-16BC8D942724}"/>
    <cellStyle name="Koma [0] 2 2 6 2 2 2 2" xfId="25002" xr:uid="{7985080C-4EE3-4CE1-AF35-E5465C9771A4}"/>
    <cellStyle name="Koma [0] 2 2 6 2 2 3" xfId="14735" xr:uid="{226962E4-7BBC-49EC-ADC3-54C2CCDD22BA}"/>
    <cellStyle name="Koma [0] 2 2 6 2 2 3 2" xfId="30145" xr:uid="{20BC98A2-AB19-432F-9B32-4CCB655119FA}"/>
    <cellStyle name="Koma [0] 2 2 6 2 2 4" xfId="19876" xr:uid="{731E58FE-69C2-49D7-B7A7-6B8BF91F541F}"/>
    <cellStyle name="Koma [0] 2 2 6 2 3" xfId="7044" xr:uid="{67FB2416-C947-4DDE-A3E0-FF4B17FEFC7D}"/>
    <cellStyle name="Koma [0] 2 2 6 2 3 2" xfId="22454" xr:uid="{D1ABBAFF-90E6-4C22-A691-56282CD87A31}"/>
    <cellStyle name="Koma [0] 2 2 6 2 4" xfId="12187" xr:uid="{94BC93EB-CF58-46D1-B450-61BC1C0C1239}"/>
    <cellStyle name="Koma [0] 2 2 6 2 4 2" xfId="27597" xr:uid="{E6ED6A41-FFEF-40FA-9356-78306E942258}"/>
    <cellStyle name="Koma [0] 2 2 6 2 5" xfId="17328" xr:uid="{6E5D8D0E-18D3-428F-8092-9025EAC9D283}"/>
    <cellStyle name="Koma [0] 2 2 6 3" xfId="3215" xr:uid="{143A260C-3D04-4A6B-A24B-3BC0B9646A82}"/>
    <cellStyle name="Koma [0] 2 2 6 3 2" xfId="8341" xr:uid="{C07B885E-6409-4BCF-9AA8-B826BD7D6BEA}"/>
    <cellStyle name="Koma [0] 2 2 6 3 2 2" xfId="23751" xr:uid="{7D7B1939-9400-46CE-8F4E-612CB9D05C5F}"/>
    <cellStyle name="Koma [0] 2 2 6 3 3" xfId="13484" xr:uid="{0FD00E6E-A5D2-42C8-B9E6-5E2A1FBBABAB}"/>
    <cellStyle name="Koma [0] 2 2 6 3 3 2" xfId="28894" xr:uid="{6125C7C8-4467-4696-8EC4-6518E3F96984}"/>
    <cellStyle name="Koma [0] 2 2 6 3 4" xfId="18625" xr:uid="{3B8DC29A-378A-490D-AE5B-E79514CFACC4}"/>
    <cellStyle name="Koma [0] 2 2 6 4" xfId="5793" xr:uid="{4CE0EDE0-3976-4253-B85D-99589F95DB5B}"/>
    <cellStyle name="Koma [0] 2 2 6 4 2" xfId="21203" xr:uid="{297DC9F7-1CDB-478D-AB11-0EA470C2D6D9}"/>
    <cellStyle name="Koma [0] 2 2 6 5" xfId="10936" xr:uid="{2865248F-C038-4E23-AD88-5CDDDFCB1D34}"/>
    <cellStyle name="Koma [0] 2 2 6 5 2" xfId="26346" xr:uid="{2B2CD896-0B7F-4275-9D34-C17CF42A9EEC}"/>
    <cellStyle name="Koma [0] 2 2 6 6" xfId="16077" xr:uid="{49713D66-B955-45F8-9081-464DADD9A05C}"/>
    <cellStyle name="Koma [0] 2 2 7" xfId="1287" xr:uid="{63CFD41B-E24F-480F-BE23-8F66172F4A1E}"/>
    <cellStyle name="Koma [0] 2 2 7 2" xfId="3855" xr:uid="{D70D251D-F6BD-44E7-B003-2959D42C4E0A}"/>
    <cellStyle name="Koma [0] 2 2 7 2 2" xfId="8981" xr:uid="{E333B1B3-24EB-4A31-8202-79A146E2E6D9}"/>
    <cellStyle name="Koma [0] 2 2 7 2 2 2" xfId="24391" xr:uid="{DFB04CAD-ECD2-4793-A71D-00F5D7B1FB1C}"/>
    <cellStyle name="Koma [0] 2 2 7 2 3" xfId="14124" xr:uid="{02BA23C3-296E-4AC1-8347-C603C56CD8CB}"/>
    <cellStyle name="Koma [0] 2 2 7 2 3 2" xfId="29534" xr:uid="{EE9E2FE0-B041-486D-96F6-18E8F75793E6}"/>
    <cellStyle name="Koma [0] 2 2 7 2 4" xfId="19265" xr:uid="{2CB56AF9-E0D8-4219-B48A-66281501BF58}"/>
    <cellStyle name="Koma [0] 2 2 7 3" xfId="6433" xr:uid="{B3CD9C43-E350-4C05-AD7A-FCC52218651C}"/>
    <cellStyle name="Koma [0] 2 2 7 3 2" xfId="21843" xr:uid="{6E2A80E5-7394-403A-A61D-A3B713481E47}"/>
    <cellStyle name="Koma [0] 2 2 7 4" xfId="11576" xr:uid="{2D9704B7-3B04-4AC0-93D3-EF910F9F9A2F}"/>
    <cellStyle name="Koma [0] 2 2 7 4 2" xfId="26986" xr:uid="{073E25D9-28F2-4E00-85A1-A63A4ABCC59F}"/>
    <cellStyle name="Koma [0] 2 2 7 5" xfId="16717" xr:uid="{497CB54B-A0B3-43B8-A78A-CE1038AD7594}"/>
    <cellStyle name="Koma [0] 2 2 8" xfId="2605" xr:uid="{C0769D64-F0F9-44A2-B7AE-32B5D0C619D1}"/>
    <cellStyle name="Koma [0] 2 2 8 2" xfId="7731" xr:uid="{9052AA20-70ED-4600-A0A3-57DC9CE4F9E4}"/>
    <cellStyle name="Koma [0] 2 2 8 2 2" xfId="23141" xr:uid="{19818CFE-CA3F-4BE2-8788-EBC2C51B0AB7}"/>
    <cellStyle name="Koma [0] 2 2 8 3" xfId="12874" xr:uid="{3F29DC7E-AA5E-4B6D-975A-63B177660B0F}"/>
    <cellStyle name="Koma [0] 2 2 8 3 2" xfId="28284" xr:uid="{004DACA7-C947-4145-BD21-8B9AE073CE3A}"/>
    <cellStyle name="Koma [0] 2 2 8 4" xfId="18015" xr:uid="{19B9D388-F2DC-44E9-820E-F0316C25DA6E}"/>
    <cellStyle name="Koma [0] 2 2 9" xfId="5183" xr:uid="{A9087F75-4693-449E-9EB2-3D4FD902B502}"/>
    <cellStyle name="Koma [0] 2 2 9 2" xfId="20593" xr:uid="{68104B07-9DB6-4EE2-9EB5-F1989B1B862A}"/>
    <cellStyle name="Koma [0] 3" xfId="93" xr:uid="{2C92E993-AFE4-4434-8075-0789376D0999}"/>
    <cellStyle name="Koma [0] 3 2" xfId="236" xr:uid="{FD088CBB-C91A-4A8D-B0FB-6E5E73880A8D}"/>
    <cellStyle name="Koma [0] 3 2 2" xfId="532" xr:uid="{782C16C3-D0CD-4FBA-BADD-6A7C945BDF62}"/>
    <cellStyle name="Koma [0] 3 2 2 2" xfId="1144" xr:uid="{7CE0C810-B589-4ED4-B149-1F8423D87478}"/>
    <cellStyle name="Koma [0] 3 2 2 2 2" xfId="2396" xr:uid="{BF7831C3-C7D1-440B-8C53-C0F35CF1E320}"/>
    <cellStyle name="Koma [0] 3 2 2 2 2 2" xfId="4964" xr:uid="{37D7FC14-EE0A-40A0-B6CA-9BDD25528ED4}"/>
    <cellStyle name="Koma [0] 3 2 2 2 2 2 2" xfId="10090" xr:uid="{17295113-061A-4AC7-81F7-8F39D51FDDD6}"/>
    <cellStyle name="Koma [0] 3 2 2 2 2 2 2 2" xfId="25500" xr:uid="{9BB0598F-0456-4547-ABB6-FE464F5F26ED}"/>
    <cellStyle name="Koma [0] 3 2 2 2 2 2 3" xfId="15233" xr:uid="{682A719B-7219-480E-99BF-094B58756F13}"/>
    <cellStyle name="Koma [0] 3 2 2 2 2 2 3 2" xfId="30643" xr:uid="{82937307-6051-4682-BCF9-B76DDFD26E1C}"/>
    <cellStyle name="Koma [0] 3 2 2 2 2 2 4" xfId="20374" xr:uid="{030F5F2A-0647-4A6A-A71E-78295CF4B810}"/>
    <cellStyle name="Koma [0] 3 2 2 2 2 3" xfId="7542" xr:uid="{A31E6DC0-CC55-4861-B21C-DF8D7E7B55EB}"/>
    <cellStyle name="Koma [0] 3 2 2 2 2 3 2" xfId="22952" xr:uid="{C9CDF784-1EB6-4934-A477-09E2543D068E}"/>
    <cellStyle name="Koma [0] 3 2 2 2 2 4" xfId="12685" xr:uid="{3DBB41BA-2862-4E06-8DCF-26AAE4DB43B4}"/>
    <cellStyle name="Koma [0] 3 2 2 2 2 4 2" xfId="28095" xr:uid="{D7E4E8A0-D624-4524-A5C6-92FCF164A8DF}"/>
    <cellStyle name="Koma [0] 3 2 2 2 2 5" xfId="17826" xr:uid="{5DC13F5D-F048-45F3-86AA-B20F55A06CA9}"/>
    <cellStyle name="Koma [0] 3 2 2 2 3" xfId="3713" xr:uid="{BF89D197-2F39-4EB7-A485-3DEAB7E52FEF}"/>
    <cellStyle name="Koma [0] 3 2 2 2 3 2" xfId="8839" xr:uid="{3291729A-1FA5-4BD4-8F8C-D84E1D1ED1D5}"/>
    <cellStyle name="Koma [0] 3 2 2 2 3 2 2" xfId="24249" xr:uid="{8F7EAD45-838F-4D2D-A331-6C6FE262215A}"/>
    <cellStyle name="Koma [0] 3 2 2 2 3 3" xfId="13982" xr:uid="{18C3A3F6-F1C1-49CC-A6FD-C8E2EE550BC0}"/>
    <cellStyle name="Koma [0] 3 2 2 2 3 3 2" xfId="29392" xr:uid="{9DF085A3-2FB5-49B0-8DA3-637F5F52419C}"/>
    <cellStyle name="Koma [0] 3 2 2 2 3 4" xfId="19123" xr:uid="{C8651276-F730-4AD9-B9E9-5D8AEB7F58F6}"/>
    <cellStyle name="Koma [0] 3 2 2 2 4" xfId="6291" xr:uid="{53885CF7-A14F-4B61-999B-96CB6E0BA806}"/>
    <cellStyle name="Koma [0] 3 2 2 2 4 2" xfId="21701" xr:uid="{2F37E5A6-3A7E-4E12-A9B3-5D9EE91ACFA9}"/>
    <cellStyle name="Koma [0] 3 2 2 2 5" xfId="11434" xr:uid="{CFA104F1-694A-4380-B255-6B714B0AA641}"/>
    <cellStyle name="Koma [0] 3 2 2 2 5 2" xfId="26844" xr:uid="{0D444DEC-9E91-4F49-AE17-4A54DEEEB62A}"/>
    <cellStyle name="Koma [0] 3 2 2 2 6" xfId="16575" xr:uid="{9271832C-0211-4110-926B-FAB6DE4F1BE7}"/>
    <cellStyle name="Koma [0] 3 2 2 3" xfId="1785" xr:uid="{26509E64-739D-4BB2-803A-CD8B830ECF10}"/>
    <cellStyle name="Koma [0] 3 2 2 3 2" xfId="4353" xr:uid="{A61A2C3F-58F6-46B8-8C84-43026675750E}"/>
    <cellStyle name="Koma [0] 3 2 2 3 2 2" xfId="9479" xr:uid="{86576869-7A5D-4DEF-AC94-672F88BB39C3}"/>
    <cellStyle name="Koma [0] 3 2 2 3 2 2 2" xfId="24889" xr:uid="{9C5BAC3C-C23A-4D28-8179-7F9A9CA5A096}"/>
    <cellStyle name="Koma [0] 3 2 2 3 2 3" xfId="14622" xr:uid="{276CF0B0-9E6D-41FB-9D41-FF8D5D021B70}"/>
    <cellStyle name="Koma [0] 3 2 2 3 2 3 2" xfId="30032" xr:uid="{2E2D2CEF-E32D-404F-90C2-0C3267345D42}"/>
    <cellStyle name="Koma [0] 3 2 2 3 2 4" xfId="19763" xr:uid="{C97D7B7A-A5EE-4E02-98BF-35DCFAB05AFE}"/>
    <cellStyle name="Koma [0] 3 2 2 3 3" xfId="6931" xr:uid="{B4CCF4A2-6EEC-40EF-9DEB-C7C45842FBC4}"/>
    <cellStyle name="Koma [0] 3 2 2 3 3 2" xfId="22341" xr:uid="{0CB14416-44B5-4782-8659-0EE28BF05B90}"/>
    <cellStyle name="Koma [0] 3 2 2 3 4" xfId="12074" xr:uid="{2F3F55AE-8955-4150-8E98-7A75DD1DCAE6}"/>
    <cellStyle name="Koma [0] 3 2 2 3 4 2" xfId="27484" xr:uid="{8B6C708B-D4B1-4BF9-A2D0-A1790F427777}"/>
    <cellStyle name="Koma [0] 3 2 2 3 5" xfId="17215" xr:uid="{F1388978-E4EF-43CE-B45B-7670939110D5}"/>
    <cellStyle name="Koma [0] 3 2 2 4" xfId="3102" xr:uid="{4F5D02C2-F597-4B94-A42E-5A12558203C3}"/>
    <cellStyle name="Koma [0] 3 2 2 4 2" xfId="8228" xr:uid="{9494243B-194D-442A-845A-33653344DC5F}"/>
    <cellStyle name="Koma [0] 3 2 2 4 2 2" xfId="23638" xr:uid="{D43DA312-8E07-4DED-AB8F-40A5ADCF4AED}"/>
    <cellStyle name="Koma [0] 3 2 2 4 3" xfId="13371" xr:uid="{BCF1998F-E1AA-42AC-8F03-35653A5E5F17}"/>
    <cellStyle name="Koma [0] 3 2 2 4 3 2" xfId="28781" xr:uid="{979BAE2D-4E08-4BC3-ADA8-728B3BDF61FE}"/>
    <cellStyle name="Koma [0] 3 2 2 4 4" xfId="18512" xr:uid="{36E91C4F-D847-4C08-BA1E-C63411CDCBE8}"/>
    <cellStyle name="Koma [0] 3 2 2 5" xfId="5680" xr:uid="{56C6A772-660E-4E3D-947A-C775A0FD0BEF}"/>
    <cellStyle name="Koma [0] 3 2 2 5 2" xfId="21090" xr:uid="{5C496344-88D0-4EB2-AD28-C0C418B7EC27}"/>
    <cellStyle name="Koma [0] 3 2 2 6" xfId="10823" xr:uid="{CEC545C6-B9B8-46EC-9D31-44E55235C12C}"/>
    <cellStyle name="Koma [0] 3 2 2 6 2" xfId="26233" xr:uid="{9D2BA4CA-1ED9-46F4-8550-18E15CCEDD3D}"/>
    <cellStyle name="Koma [0] 3 2 2 7" xfId="15964" xr:uid="{EB91862C-0A4E-4D79-BFF1-00A39CC83575}"/>
    <cellStyle name="Koma [0] 3 2 3" xfId="849" xr:uid="{77C93F59-C0C3-46A6-A965-C30200B7EFD0}"/>
    <cellStyle name="Koma [0] 3 2 3 2" xfId="2101" xr:uid="{C04D191C-7636-4D0E-B0BD-EFC421F4FB47}"/>
    <cellStyle name="Koma [0] 3 2 3 2 2" xfId="4669" xr:uid="{327236AF-1937-4B92-9016-EDCE32262407}"/>
    <cellStyle name="Koma [0] 3 2 3 2 2 2" xfId="9795" xr:uid="{940DA366-F860-4A0D-84CF-348FC932258C}"/>
    <cellStyle name="Koma [0] 3 2 3 2 2 2 2" xfId="25205" xr:uid="{811EB6E8-2526-46C9-B7B1-0ECC88534D38}"/>
    <cellStyle name="Koma [0] 3 2 3 2 2 3" xfId="14938" xr:uid="{7506AC88-390E-43F2-90F4-648066216907}"/>
    <cellStyle name="Koma [0] 3 2 3 2 2 3 2" xfId="30348" xr:uid="{CBB23150-A56D-487B-9C40-19C15A285D48}"/>
    <cellStyle name="Koma [0] 3 2 3 2 2 4" xfId="20079" xr:uid="{631D50A1-5CF2-470F-A434-931B826FD0B3}"/>
    <cellStyle name="Koma [0] 3 2 3 2 3" xfId="7247" xr:uid="{122CC4B9-AB43-4943-A824-B1BA836154CC}"/>
    <cellStyle name="Koma [0] 3 2 3 2 3 2" xfId="22657" xr:uid="{A26398B9-8B0B-4744-B640-50BFE6A1CD0E}"/>
    <cellStyle name="Koma [0] 3 2 3 2 4" xfId="12390" xr:uid="{BF5A570C-7421-4DB5-8E77-9DD64BB32130}"/>
    <cellStyle name="Koma [0] 3 2 3 2 4 2" xfId="27800" xr:uid="{BC63054D-2B74-472E-A381-D4822FB58157}"/>
    <cellStyle name="Koma [0] 3 2 3 2 5" xfId="17531" xr:uid="{62C0D7B8-AC65-494E-A5C2-AD61F838F82B}"/>
    <cellStyle name="Koma [0] 3 2 3 3" xfId="3418" xr:uid="{9F7E36BC-F81B-4632-A9E5-EF125E656710}"/>
    <cellStyle name="Koma [0] 3 2 3 3 2" xfId="8544" xr:uid="{1DC0ACB9-357F-4975-B06C-B53166174A28}"/>
    <cellStyle name="Koma [0] 3 2 3 3 2 2" xfId="23954" xr:uid="{6D9D7784-7C10-4142-BC91-24C1CA86D9C8}"/>
    <cellStyle name="Koma [0] 3 2 3 3 3" xfId="13687" xr:uid="{19627C5F-AC3A-4882-AD30-7F1F658FDCAE}"/>
    <cellStyle name="Koma [0] 3 2 3 3 3 2" xfId="29097" xr:uid="{4040D55A-399A-49D8-8A6F-52602DA092A0}"/>
    <cellStyle name="Koma [0] 3 2 3 3 4" xfId="18828" xr:uid="{B0A0A06A-5247-418C-A07D-8849E8977C56}"/>
    <cellStyle name="Koma [0] 3 2 3 4" xfId="5996" xr:uid="{B90B3D19-9E0C-4AF5-AB78-A08DB32C2647}"/>
    <cellStyle name="Koma [0] 3 2 3 4 2" xfId="21406" xr:uid="{C1FA33CD-19B8-474C-A7F7-61088F912BB0}"/>
    <cellStyle name="Koma [0] 3 2 3 5" xfId="11139" xr:uid="{8518E844-8A0C-402F-9FF2-7B39BB54C3A5}"/>
    <cellStyle name="Koma [0] 3 2 3 5 2" xfId="26549" xr:uid="{9D6EAE99-A424-46E0-BCAA-EEA9B8EE1FDB}"/>
    <cellStyle name="Koma [0] 3 2 3 6" xfId="16280" xr:uid="{64E58DB8-F607-47F7-87FE-F14E0A868356}"/>
    <cellStyle name="Koma [0] 3 2 4" xfId="1490" xr:uid="{D3A964AB-7CCD-4B1F-B2E3-E1912CE7459D}"/>
    <cellStyle name="Koma [0] 3 2 4 2" xfId="4058" xr:uid="{8076DB83-049C-4610-81B2-266D2F803778}"/>
    <cellStyle name="Koma [0] 3 2 4 2 2" xfId="9184" xr:uid="{8A8B1DA5-81B9-4474-BB8F-A95C8614CE7B}"/>
    <cellStyle name="Koma [0] 3 2 4 2 2 2" xfId="24594" xr:uid="{0E5CCF85-1A3E-4631-9E18-707D429FAE71}"/>
    <cellStyle name="Koma [0] 3 2 4 2 3" xfId="14327" xr:uid="{2286F560-3012-4324-B89B-C8EF5360D8FA}"/>
    <cellStyle name="Koma [0] 3 2 4 2 3 2" xfId="29737" xr:uid="{32AC8B4B-AE22-42CD-98B5-E4B8972F933D}"/>
    <cellStyle name="Koma [0] 3 2 4 2 4" xfId="19468" xr:uid="{33C3FBC7-FC55-4A21-9BA4-2F6F95036870}"/>
    <cellStyle name="Koma [0] 3 2 4 3" xfId="6636" xr:uid="{40A04E12-62B0-454E-A227-375E6A94F5EA}"/>
    <cellStyle name="Koma [0] 3 2 4 3 2" xfId="22046" xr:uid="{981583DC-0625-409F-8F96-ABBAE712A4F4}"/>
    <cellStyle name="Koma [0] 3 2 4 4" xfId="11779" xr:uid="{3EE9A67B-C9DA-4F9B-B3E0-A3D2AE666A95}"/>
    <cellStyle name="Koma [0] 3 2 4 4 2" xfId="27189" xr:uid="{2BDB4FA8-0952-457D-92D6-CE341EB5E488}"/>
    <cellStyle name="Koma [0] 3 2 4 5" xfId="16920" xr:uid="{8ADCEFC8-1BD2-42E3-8457-B6689D43D0E4}"/>
    <cellStyle name="Koma [0] 3 2 5" xfId="2807" xr:uid="{7D1D9A6D-CC72-4FCB-8482-1C803DAFF93D}"/>
    <cellStyle name="Koma [0] 3 2 5 2" xfId="7933" xr:uid="{73D829EE-E1CA-495F-9E4A-E9DBB3027322}"/>
    <cellStyle name="Koma [0] 3 2 5 2 2" xfId="23343" xr:uid="{8D8BA717-9BE1-468D-8966-D7DAB3518096}"/>
    <cellStyle name="Koma [0] 3 2 5 3" xfId="13076" xr:uid="{C5B80F1E-69D3-4C1A-97C2-A7F0C6186222}"/>
    <cellStyle name="Koma [0] 3 2 5 3 2" xfId="28486" xr:uid="{62122C23-112A-4987-AB11-C166CE9370B1}"/>
    <cellStyle name="Koma [0] 3 2 5 4" xfId="18217" xr:uid="{943F4640-F257-4B8B-A4BD-11F00BCAD394}"/>
    <cellStyle name="Koma [0] 3 2 6" xfId="5385" xr:uid="{010A5697-CB0F-4557-9E7C-896276D95B3C}"/>
    <cellStyle name="Koma [0] 3 2 6 2" xfId="20795" xr:uid="{A2CD471B-5BE4-43F8-954F-C5D39E81D047}"/>
    <cellStyle name="Koma [0] 3 2 7" xfId="10528" xr:uid="{C95CF89E-EBCA-4322-B0D5-4CE4518E93CA}"/>
    <cellStyle name="Koma [0] 3 2 7 2" xfId="25938" xr:uid="{338F4BA4-B5DA-4AC2-A489-1A28FBFD1562}"/>
    <cellStyle name="Koma [0] 3 2 8" xfId="15669" xr:uid="{3F3AA9F4-0592-45B3-93A0-31FADBC516EB}"/>
    <cellStyle name="Koma [0] 3 3" xfId="390" xr:uid="{C5E0AA80-97EB-4E10-B45F-AE6C4490664F}"/>
    <cellStyle name="Koma [0] 3 3 2" xfId="1002" xr:uid="{01613371-653E-4575-B657-7FD642A004E6}"/>
    <cellStyle name="Koma [0] 3 3 2 2" xfId="2254" xr:uid="{67DA225F-690E-4781-8F25-7F350642E0D3}"/>
    <cellStyle name="Koma [0] 3 3 2 2 2" xfId="4822" xr:uid="{853CE26F-660F-4C19-9883-18869FDD1837}"/>
    <cellStyle name="Koma [0] 3 3 2 2 2 2" xfId="9948" xr:uid="{9BDE0BFA-C27C-4282-8B8F-5B10D04AA91D}"/>
    <cellStyle name="Koma [0] 3 3 2 2 2 2 2" xfId="25358" xr:uid="{BAE3B7CB-FB62-4215-826C-35A0A165A12D}"/>
    <cellStyle name="Koma [0] 3 3 2 2 2 3" xfId="15091" xr:uid="{0438947E-012F-4609-A1ED-D8E4921ADD15}"/>
    <cellStyle name="Koma [0] 3 3 2 2 2 3 2" xfId="30501" xr:uid="{7095DE6E-8960-47E5-AE4C-2CEFC70CBCE6}"/>
    <cellStyle name="Koma [0] 3 3 2 2 2 4" xfId="20232" xr:uid="{CA1BFC20-5749-406E-87C5-F30344B948F7}"/>
    <cellStyle name="Koma [0] 3 3 2 2 3" xfId="7400" xr:uid="{89B9D3AE-117E-413D-B39E-10217DD31ED3}"/>
    <cellStyle name="Koma [0] 3 3 2 2 3 2" xfId="22810" xr:uid="{BC4F52F7-BF73-4B95-BA69-12EB7465BD59}"/>
    <cellStyle name="Koma [0] 3 3 2 2 4" xfId="12543" xr:uid="{76652DA8-A9CD-4189-AF3F-CE0EB447811F}"/>
    <cellStyle name="Koma [0] 3 3 2 2 4 2" xfId="27953" xr:uid="{1D4C4F1A-E28B-4326-8E29-690089F8BA49}"/>
    <cellStyle name="Koma [0] 3 3 2 2 5" xfId="17684" xr:uid="{250553C5-0957-47F7-AE33-722A64135F6F}"/>
    <cellStyle name="Koma [0] 3 3 2 3" xfId="3571" xr:uid="{542C5AB5-1CB6-4B77-98C0-DE832D762988}"/>
    <cellStyle name="Koma [0] 3 3 2 3 2" xfId="8697" xr:uid="{AA5C8A1F-4A32-4A4B-A651-3C5E67D78C92}"/>
    <cellStyle name="Koma [0] 3 3 2 3 2 2" xfId="24107" xr:uid="{667B84E4-3A83-40D2-A4E4-8638B4CAF7D6}"/>
    <cellStyle name="Koma [0] 3 3 2 3 3" xfId="13840" xr:uid="{081148D0-2C9B-4F30-8272-18C2058216EB}"/>
    <cellStyle name="Koma [0] 3 3 2 3 3 2" xfId="29250" xr:uid="{D143B7E4-AA88-41DF-AC85-A96200253C3B}"/>
    <cellStyle name="Koma [0] 3 3 2 3 4" xfId="18981" xr:uid="{17572A19-857F-4912-B72E-45BBD340E7D1}"/>
    <cellStyle name="Koma [0] 3 3 2 4" xfId="6149" xr:uid="{4E286B4E-EFBA-447B-88D1-13C44F5F6C82}"/>
    <cellStyle name="Koma [0] 3 3 2 4 2" xfId="21559" xr:uid="{8067FD2B-C189-4654-A48B-EAFF003C3600}"/>
    <cellStyle name="Koma [0] 3 3 2 5" xfId="11292" xr:uid="{117943EB-BEAB-4FC7-87E4-2E455C996E28}"/>
    <cellStyle name="Koma [0] 3 3 2 5 2" xfId="26702" xr:uid="{CE40A192-94D1-4DFD-ACF1-29EAA7AD9B92}"/>
    <cellStyle name="Koma [0] 3 3 2 6" xfId="16433" xr:uid="{D16D4CAE-EC33-4D7E-BA5D-CC10D8A0B66E}"/>
    <cellStyle name="Koma [0] 3 3 3" xfId="1643" xr:uid="{FDE3E6C7-D9D6-47D5-9EF8-BFA44D83EFE2}"/>
    <cellStyle name="Koma [0] 3 3 3 2" xfId="4211" xr:uid="{97450521-073D-41E4-96E5-BDB2A8845BC4}"/>
    <cellStyle name="Koma [0] 3 3 3 2 2" xfId="9337" xr:uid="{357315B5-C112-48D2-A03B-31BAD6051BF8}"/>
    <cellStyle name="Koma [0] 3 3 3 2 2 2" xfId="24747" xr:uid="{61A872AF-14CD-4AD7-B882-D7D54AF69303}"/>
    <cellStyle name="Koma [0] 3 3 3 2 3" xfId="14480" xr:uid="{1923A2CB-B5E6-41AF-B132-01B905E21BA1}"/>
    <cellStyle name="Koma [0] 3 3 3 2 3 2" xfId="29890" xr:uid="{FD071634-6EC5-4CD0-BB93-3BC21DBF29DE}"/>
    <cellStyle name="Koma [0] 3 3 3 2 4" xfId="19621" xr:uid="{0A5D0D58-5A00-4AEC-ABE2-A382351388EE}"/>
    <cellStyle name="Koma [0] 3 3 3 3" xfId="6789" xr:uid="{1032CE48-A089-4443-AF7E-E6C5FA54159F}"/>
    <cellStyle name="Koma [0] 3 3 3 3 2" xfId="22199" xr:uid="{14657B05-1BAA-4922-B560-DA709E514468}"/>
    <cellStyle name="Koma [0] 3 3 3 4" xfId="11932" xr:uid="{B9F069EC-BDCE-48AE-9EBC-3A31711F5944}"/>
    <cellStyle name="Koma [0] 3 3 3 4 2" xfId="27342" xr:uid="{09AFBB61-E4A6-460F-88D7-D619D8880DF8}"/>
    <cellStyle name="Koma [0] 3 3 3 5" xfId="17073" xr:uid="{46DDB447-9B63-4C28-9ACF-C1B2BFA24BD7}"/>
    <cellStyle name="Koma [0] 3 3 4" xfId="2960" xr:uid="{C329B36F-2376-4E90-98A4-EE28C01150EF}"/>
    <cellStyle name="Koma [0] 3 3 4 2" xfId="8086" xr:uid="{AD4566E8-EAB1-45AA-8D19-5E775188597F}"/>
    <cellStyle name="Koma [0] 3 3 4 2 2" xfId="23496" xr:uid="{30B592FC-5E20-4128-B036-C4FC9F0133CE}"/>
    <cellStyle name="Koma [0] 3 3 4 3" xfId="13229" xr:uid="{A8CB1088-F502-429C-A8FC-660A02032527}"/>
    <cellStyle name="Koma [0] 3 3 4 3 2" xfId="28639" xr:uid="{BBABC0F8-16DC-4D57-B1FC-2A2BA7015FD7}"/>
    <cellStyle name="Koma [0] 3 3 4 4" xfId="18370" xr:uid="{CAB1AE72-1E28-493F-AFDA-4206DC97E8CE}"/>
    <cellStyle name="Koma [0] 3 3 5" xfId="5538" xr:uid="{AB8A152D-5767-49EB-8F7E-32A9240C8984}"/>
    <cellStyle name="Koma [0] 3 3 5 2" xfId="20948" xr:uid="{541E5B88-3765-4ED7-A833-C2BB771D834D}"/>
    <cellStyle name="Koma [0] 3 3 6" xfId="10681" xr:uid="{5EBB5DE2-1BAB-4EEB-B271-DFCB48FE3FDA}"/>
    <cellStyle name="Koma [0] 3 3 6 2" xfId="26091" xr:uid="{0DEFFB12-3497-4058-BB9B-CF8160E92EE9}"/>
    <cellStyle name="Koma [0] 3 3 7" xfId="15822" xr:uid="{048B1BAB-9979-434B-9670-F92EBF041337}"/>
    <cellStyle name="Koma [0] 3 4" xfId="707" xr:uid="{F030D25D-A281-47E9-BB5E-70294136616C}"/>
    <cellStyle name="Koma [0] 3 4 2" xfId="1959" xr:uid="{597C884F-4406-4059-80E5-ED83FFAB659F}"/>
    <cellStyle name="Koma [0] 3 4 2 2" xfId="4527" xr:uid="{0DE8792B-4F89-4818-A1A7-10BE332BE90F}"/>
    <cellStyle name="Koma [0] 3 4 2 2 2" xfId="9653" xr:uid="{9C0B70C6-B08E-43E3-8D33-0A717612D70F}"/>
    <cellStyle name="Koma [0] 3 4 2 2 2 2" xfId="25063" xr:uid="{5FE665CB-8E6D-4299-9D8C-74712812ABC1}"/>
    <cellStyle name="Koma [0] 3 4 2 2 3" xfId="14796" xr:uid="{7B5EB85F-4D3B-4553-9755-0885417BD3F8}"/>
    <cellStyle name="Koma [0] 3 4 2 2 3 2" xfId="30206" xr:uid="{01488AA3-DB91-495A-9C7E-D55AC60240DC}"/>
    <cellStyle name="Koma [0] 3 4 2 2 4" xfId="19937" xr:uid="{1F324D37-97F2-43E1-974D-F9A86BCA47D6}"/>
    <cellStyle name="Koma [0] 3 4 2 3" xfId="7105" xr:uid="{24377173-F1B6-4358-A127-27D706BF7F01}"/>
    <cellStyle name="Koma [0] 3 4 2 3 2" xfId="22515" xr:uid="{2DEA8EA0-3DE8-4A61-BE9E-ABA2BD0CD059}"/>
    <cellStyle name="Koma [0] 3 4 2 4" xfId="12248" xr:uid="{537642AA-EBB7-4082-AFD7-4DB254F44B2C}"/>
    <cellStyle name="Koma [0] 3 4 2 4 2" xfId="27658" xr:uid="{12F91A0B-5A7B-4FEE-952E-70EC196BAEED}"/>
    <cellStyle name="Koma [0] 3 4 2 5" xfId="17389" xr:uid="{1AD79583-A238-431A-855E-23F192A0B4D6}"/>
    <cellStyle name="Koma [0] 3 4 3" xfId="3276" xr:uid="{1D0292F1-47BE-4C9F-BD1F-710A461F2AA5}"/>
    <cellStyle name="Koma [0] 3 4 3 2" xfId="8402" xr:uid="{1F6D3A9F-5C66-48C7-BD43-07C1E072C287}"/>
    <cellStyle name="Koma [0] 3 4 3 2 2" xfId="23812" xr:uid="{2B84E4F9-0F03-4066-9654-5A13CFB4549C}"/>
    <cellStyle name="Koma [0] 3 4 3 3" xfId="13545" xr:uid="{DDAE1097-B75D-4D16-9149-B54E52E0F1CB}"/>
    <cellStyle name="Koma [0] 3 4 3 3 2" xfId="28955" xr:uid="{4EDE2625-36A3-498C-ABE5-44EAA3AB60E4}"/>
    <cellStyle name="Koma [0] 3 4 3 4" xfId="18686" xr:uid="{A58AAC6B-0964-4098-B01C-1E1E31C29E5D}"/>
    <cellStyle name="Koma [0] 3 4 4" xfId="5854" xr:uid="{A24587F2-58BB-4EB9-BBF6-253D66D1E9CF}"/>
    <cellStyle name="Koma [0] 3 4 4 2" xfId="21264" xr:uid="{C49FD56C-3798-49D1-A9AC-8FB4D95D1CF5}"/>
    <cellStyle name="Koma [0] 3 4 5" xfId="10997" xr:uid="{94C1532E-3CD0-4425-8FAD-549D9CE957DE}"/>
    <cellStyle name="Koma [0] 3 4 5 2" xfId="26407" xr:uid="{D3D21D18-BDA5-472A-A62D-D958AC9C6234}"/>
    <cellStyle name="Koma [0] 3 4 6" xfId="16138" xr:uid="{59F776B3-24D4-44EF-9F60-005B86BA57BD}"/>
    <cellStyle name="Koma [0] 3 5" xfId="1348" xr:uid="{ECD0549D-AA72-44F3-B649-91E29BD15148}"/>
    <cellStyle name="Koma [0] 3 5 2" xfId="3916" xr:uid="{607AFEBD-228F-4264-8854-AE53A35D4102}"/>
    <cellStyle name="Koma [0] 3 5 2 2" xfId="9042" xr:uid="{EACA09E6-A462-4107-A014-8838D1FD9681}"/>
    <cellStyle name="Koma [0] 3 5 2 2 2" xfId="24452" xr:uid="{041C463F-FF4C-44F6-A8DA-44D0596F69AD}"/>
    <cellStyle name="Koma [0] 3 5 2 3" xfId="14185" xr:uid="{5F9B2A01-0946-4533-B734-AED64FEB3D54}"/>
    <cellStyle name="Koma [0] 3 5 2 3 2" xfId="29595" xr:uid="{3768685F-1EB0-42C4-A15F-5DD6C84EC94C}"/>
    <cellStyle name="Koma [0] 3 5 2 4" xfId="19326" xr:uid="{372317AA-A0FC-4935-A7CB-A7B5BC06B17D}"/>
    <cellStyle name="Koma [0] 3 5 3" xfId="6494" xr:uid="{F30BE1E1-256B-4CA3-8591-27835A5E0ABE}"/>
    <cellStyle name="Koma [0] 3 5 3 2" xfId="21904" xr:uid="{B6DC1483-A71E-426D-805A-AFADF6FADFB9}"/>
    <cellStyle name="Koma [0] 3 5 4" xfId="11637" xr:uid="{E8998E8C-9822-4E05-8F30-DCF3806F829F}"/>
    <cellStyle name="Koma [0] 3 5 4 2" xfId="27047" xr:uid="{C204F609-28EB-4ABF-98A6-37558ADD8D4E}"/>
    <cellStyle name="Koma [0] 3 5 5" xfId="16778" xr:uid="{979FD64C-0CCE-481E-80C2-6C49D7C72655}"/>
    <cellStyle name="Koma [0] 3 6" xfId="2665" xr:uid="{76BFB75D-E4C8-4EE7-96CB-003C6B331156}"/>
    <cellStyle name="Koma [0] 3 6 2" xfId="7791" xr:uid="{18E8BFA1-8173-4C32-96AA-F425360AF3F1}"/>
    <cellStyle name="Koma [0] 3 6 2 2" xfId="23201" xr:uid="{54008573-380C-493C-A2DF-249F99B3612C}"/>
    <cellStyle name="Koma [0] 3 6 3" xfId="12934" xr:uid="{9EFC6335-4337-496D-891C-1508996163DB}"/>
    <cellStyle name="Koma [0] 3 6 3 2" xfId="28344" xr:uid="{4C539A27-8CB1-42CE-964C-9270679EAFB8}"/>
    <cellStyle name="Koma [0] 3 6 4" xfId="18075" xr:uid="{1C6AC413-9F2C-4B12-8C6F-2E689135DBED}"/>
    <cellStyle name="Koma [0] 3 7" xfId="5243" xr:uid="{1F1AB0DC-32F9-4F0E-B1FF-94B55CDDF0DB}"/>
    <cellStyle name="Koma [0] 3 7 2" xfId="20653" xr:uid="{DEF44F79-F9B3-4124-B875-0033536C0908}"/>
    <cellStyle name="Koma [0] 3 8" xfId="10386" xr:uid="{6210F890-50F7-400F-B669-7D121630A0CE}"/>
    <cellStyle name="Koma [0] 3 8 2" xfId="25796" xr:uid="{BC365F54-DD71-49F5-BE1C-19F117C8B62B}"/>
    <cellStyle name="Koma [0] 3 9" xfId="15527" xr:uid="{8C5D8C55-9D78-455E-AA90-8AD73971C98C}"/>
    <cellStyle name="Koma 2" xfId="5" xr:uid="{18F76E38-5E99-403C-A587-8F4C77CDF59E}"/>
    <cellStyle name="Koma 2 2" xfId="21" xr:uid="{21AB7A5F-3BFF-439E-8AB8-2F7D9287792F}"/>
    <cellStyle name="Koma 2 2 10" xfId="10324" xr:uid="{AF255F88-A646-4A9B-A73F-53F9FF9D0894}"/>
    <cellStyle name="Koma 2 2 10 2" xfId="25734" xr:uid="{2F77F65B-CB12-4B6A-9978-79614CC7B69B}"/>
    <cellStyle name="Koma 2 2 11" xfId="15465" xr:uid="{3908434B-2000-4F8E-A74B-3A380396EEF2}"/>
    <cellStyle name="Koma 2 2 2" xfId="42" xr:uid="{696BD70C-D4A1-471A-8CA9-0C592524AC3D}"/>
    <cellStyle name="Koma 2 2 2 10" xfId="15484" xr:uid="{CF0CFEF5-FCF9-40D5-B1C0-B568365773C4}"/>
    <cellStyle name="Koma 2 2 2 2" xfId="121" xr:uid="{02559F8A-C212-4951-A96F-55A2AB24B6B5}"/>
    <cellStyle name="Koma 2 2 2 2 2" xfId="264" xr:uid="{7931EF33-020C-4959-9596-97E6785BD3D8}"/>
    <cellStyle name="Koma 2 2 2 2 2 2" xfId="560" xr:uid="{101A1E03-8CFE-48AC-8EDA-E0B4B7C53A73}"/>
    <cellStyle name="Koma 2 2 2 2 2 2 2" xfId="1172" xr:uid="{B4FA9B8F-2718-480A-BF78-3A6A020F4255}"/>
    <cellStyle name="Koma 2 2 2 2 2 2 2 2" xfId="2424" xr:uid="{2515B78F-820F-4D78-A524-52D6E9810D2E}"/>
    <cellStyle name="Koma 2 2 2 2 2 2 2 2 2" xfId="4992" xr:uid="{7FA666CB-BB31-409F-888A-C198D2EB803A}"/>
    <cellStyle name="Koma 2 2 2 2 2 2 2 2 2 2" xfId="10118" xr:uid="{28986FAE-E73D-4A38-BFD2-D09D4AB948C2}"/>
    <cellStyle name="Koma 2 2 2 2 2 2 2 2 2 2 2" xfId="25528" xr:uid="{82973919-9227-4EE1-BD09-168D674911A5}"/>
    <cellStyle name="Koma 2 2 2 2 2 2 2 2 2 3" xfId="15261" xr:uid="{85C7B4A5-37FC-4D85-A9ED-F5D2CFF34F05}"/>
    <cellStyle name="Koma 2 2 2 2 2 2 2 2 2 3 2" xfId="30671" xr:uid="{6C81D09A-9822-47CA-9278-7E374378E6BE}"/>
    <cellStyle name="Koma 2 2 2 2 2 2 2 2 2 4" xfId="20402" xr:uid="{4365985C-E9F3-43BC-9F79-D93876159A51}"/>
    <cellStyle name="Koma 2 2 2 2 2 2 2 2 3" xfId="7570" xr:uid="{0CD06BB0-D146-4B09-B7C6-F7810D998F26}"/>
    <cellStyle name="Koma 2 2 2 2 2 2 2 2 3 2" xfId="22980" xr:uid="{38ABD1ED-56D4-413B-BC9F-9F897F1D2680}"/>
    <cellStyle name="Koma 2 2 2 2 2 2 2 2 4" xfId="12713" xr:uid="{01D65F79-AF3D-47C1-9B82-E492CAB2CF5E}"/>
    <cellStyle name="Koma 2 2 2 2 2 2 2 2 4 2" xfId="28123" xr:uid="{92F0CF2A-A1D7-4FF4-8DCA-E79BFC246056}"/>
    <cellStyle name="Koma 2 2 2 2 2 2 2 2 5" xfId="17854" xr:uid="{31748ADE-9D09-4B17-8863-355A67D335BA}"/>
    <cellStyle name="Koma 2 2 2 2 2 2 2 3" xfId="3741" xr:uid="{DE185219-9B79-47E5-8623-DB105E55D6AF}"/>
    <cellStyle name="Koma 2 2 2 2 2 2 2 3 2" xfId="8867" xr:uid="{86932F41-B5BF-4B66-AE49-1FE8B8D4334E}"/>
    <cellStyle name="Koma 2 2 2 2 2 2 2 3 2 2" xfId="24277" xr:uid="{536DDE26-9AB5-4B3F-806E-D7B34873B4D2}"/>
    <cellStyle name="Koma 2 2 2 2 2 2 2 3 3" xfId="14010" xr:uid="{A0744BE2-7A42-45EF-9970-C5ED94425B8B}"/>
    <cellStyle name="Koma 2 2 2 2 2 2 2 3 3 2" xfId="29420" xr:uid="{2E2A4349-9C82-43E1-BAF8-A4ECC4181CCE}"/>
    <cellStyle name="Koma 2 2 2 2 2 2 2 3 4" xfId="19151" xr:uid="{86207BC4-ADD4-4CCD-84B4-8DD7FED6672B}"/>
    <cellStyle name="Koma 2 2 2 2 2 2 2 4" xfId="6319" xr:uid="{7D0D9013-F1C0-4D61-87D5-06BF5A006110}"/>
    <cellStyle name="Koma 2 2 2 2 2 2 2 4 2" xfId="21729" xr:uid="{FE8A4814-579F-4F10-8FC8-C13F12896D30}"/>
    <cellStyle name="Koma 2 2 2 2 2 2 2 5" xfId="11462" xr:uid="{E9497252-5A85-4714-9BCF-222DBBFAA5CA}"/>
    <cellStyle name="Koma 2 2 2 2 2 2 2 5 2" xfId="26872" xr:uid="{68D8FE11-48F3-4E0F-850B-64B1392C3337}"/>
    <cellStyle name="Koma 2 2 2 2 2 2 2 6" xfId="16603" xr:uid="{D6135A42-520B-4624-A0B0-16EF7FF3EBCE}"/>
    <cellStyle name="Koma 2 2 2 2 2 2 3" xfId="1813" xr:uid="{ED8D19D3-619A-4AB5-88AE-32D7702DE829}"/>
    <cellStyle name="Koma 2 2 2 2 2 2 3 2" xfId="4381" xr:uid="{7EE6F897-372E-427E-8800-2FB38797FEA9}"/>
    <cellStyle name="Koma 2 2 2 2 2 2 3 2 2" xfId="9507" xr:uid="{FDB9DFEB-6DD5-4077-AF6A-1E8F52C99696}"/>
    <cellStyle name="Koma 2 2 2 2 2 2 3 2 2 2" xfId="24917" xr:uid="{3AC95FC0-8C3C-42D5-B396-E49A3288E8F8}"/>
    <cellStyle name="Koma 2 2 2 2 2 2 3 2 3" xfId="14650" xr:uid="{14686D00-8D79-4C3E-A753-A7A773BB29D2}"/>
    <cellStyle name="Koma 2 2 2 2 2 2 3 2 3 2" xfId="30060" xr:uid="{4FF9B6ED-EFCC-4C35-B208-4F80B8BB7BA9}"/>
    <cellStyle name="Koma 2 2 2 2 2 2 3 2 4" xfId="19791" xr:uid="{437E0009-1938-4BCF-A049-008507F16055}"/>
    <cellStyle name="Koma 2 2 2 2 2 2 3 3" xfId="6959" xr:uid="{F47A6294-1E9C-426F-8425-2F9A7A989FAA}"/>
    <cellStyle name="Koma 2 2 2 2 2 2 3 3 2" xfId="22369" xr:uid="{C1749203-6D0A-4A2A-B05C-522945247497}"/>
    <cellStyle name="Koma 2 2 2 2 2 2 3 4" xfId="12102" xr:uid="{F7F4D430-86B6-474A-B95E-080EBC103A41}"/>
    <cellStyle name="Koma 2 2 2 2 2 2 3 4 2" xfId="27512" xr:uid="{8634D7FE-08C3-4F60-8E1F-6B71592C9878}"/>
    <cellStyle name="Koma 2 2 2 2 2 2 3 5" xfId="17243" xr:uid="{A80D6C6B-E3CF-40B4-85AF-1F9ECD4F8389}"/>
    <cellStyle name="Koma 2 2 2 2 2 2 4" xfId="3130" xr:uid="{A7780DDF-1E1D-4B93-B9BE-0B2684E891BB}"/>
    <cellStyle name="Koma 2 2 2 2 2 2 4 2" xfId="8256" xr:uid="{5C7A253E-AB2D-46E6-B4E0-D8ABA741C452}"/>
    <cellStyle name="Koma 2 2 2 2 2 2 4 2 2" xfId="23666" xr:uid="{C513497C-D4B1-4431-811E-A2C9B8CEB0AA}"/>
    <cellStyle name="Koma 2 2 2 2 2 2 4 3" xfId="13399" xr:uid="{0B629FF0-82EC-4830-8350-81FB610607FE}"/>
    <cellStyle name="Koma 2 2 2 2 2 2 4 3 2" xfId="28809" xr:uid="{D496D794-B2B3-4B14-A812-7ADA3E85BE52}"/>
    <cellStyle name="Koma 2 2 2 2 2 2 4 4" xfId="18540" xr:uid="{8227ECCC-8584-42C6-A30F-7F63927387CE}"/>
    <cellStyle name="Koma 2 2 2 2 2 2 5" xfId="5708" xr:uid="{A023FECA-FF80-4857-B169-0B9AE3B7BA48}"/>
    <cellStyle name="Koma 2 2 2 2 2 2 5 2" xfId="21118" xr:uid="{DE6C166F-DFD7-4CDB-A022-EA5089AD68EC}"/>
    <cellStyle name="Koma 2 2 2 2 2 2 6" xfId="10851" xr:uid="{39BB60AD-EF28-4D7B-99BD-2CAFF59484D2}"/>
    <cellStyle name="Koma 2 2 2 2 2 2 6 2" xfId="26261" xr:uid="{94CA9A33-C7CF-483B-93F0-3DD185CF7AE2}"/>
    <cellStyle name="Koma 2 2 2 2 2 2 7" xfId="15992" xr:uid="{3F1FB3D8-A897-4FEF-AE2A-42A88D9EAF2C}"/>
    <cellStyle name="Koma 2 2 2 2 2 3" xfId="877" xr:uid="{7E522D72-6C4C-49AB-9CBA-F0C93EC73A21}"/>
    <cellStyle name="Koma 2 2 2 2 2 3 2" xfId="2129" xr:uid="{25A9AC32-76CC-4034-92B6-DCB7F4BEE4BE}"/>
    <cellStyle name="Koma 2 2 2 2 2 3 2 2" xfId="4697" xr:uid="{982A479B-C15D-4F08-9034-55AD4E464EB5}"/>
    <cellStyle name="Koma 2 2 2 2 2 3 2 2 2" xfId="9823" xr:uid="{12E4F0BE-98E7-4A6D-8603-2A632120BAE4}"/>
    <cellStyle name="Koma 2 2 2 2 2 3 2 2 2 2" xfId="25233" xr:uid="{7DC321BB-1A51-40FD-96D3-CD5DE011516E}"/>
    <cellStyle name="Koma 2 2 2 2 2 3 2 2 3" xfId="14966" xr:uid="{ACCA3112-9413-48D7-A2EA-E99871BE29A8}"/>
    <cellStyle name="Koma 2 2 2 2 2 3 2 2 3 2" xfId="30376" xr:uid="{1409A74D-A6B5-485D-AD8F-1610C3431552}"/>
    <cellStyle name="Koma 2 2 2 2 2 3 2 2 4" xfId="20107" xr:uid="{3A2843DF-8684-4AC4-A1E9-E1ADDEB29AC3}"/>
    <cellStyle name="Koma 2 2 2 2 2 3 2 3" xfId="7275" xr:uid="{C10615ED-6343-4E28-8863-442C6D9690F8}"/>
    <cellStyle name="Koma 2 2 2 2 2 3 2 3 2" xfId="22685" xr:uid="{BEBA3AD8-2DD1-42CD-A8A3-4EDE666301EA}"/>
    <cellStyle name="Koma 2 2 2 2 2 3 2 4" xfId="12418" xr:uid="{91800DF2-08CB-4DD7-B788-33C427372A0D}"/>
    <cellStyle name="Koma 2 2 2 2 2 3 2 4 2" xfId="27828" xr:uid="{A44676C6-9160-44C3-80F3-417C386F579B}"/>
    <cellStyle name="Koma 2 2 2 2 2 3 2 5" xfId="17559" xr:uid="{3AF0027F-D583-4DF8-9CD0-768A6F1C7839}"/>
    <cellStyle name="Koma 2 2 2 2 2 3 3" xfId="3446" xr:uid="{0687DFEE-A7F7-42CF-9918-A0B312903691}"/>
    <cellStyle name="Koma 2 2 2 2 2 3 3 2" xfId="8572" xr:uid="{7888AE73-EA1B-40E2-B921-F56A61379D8B}"/>
    <cellStyle name="Koma 2 2 2 2 2 3 3 2 2" xfId="23982" xr:uid="{74C7B44A-1260-452F-9198-78063BF74D4C}"/>
    <cellStyle name="Koma 2 2 2 2 2 3 3 3" xfId="13715" xr:uid="{3043D50E-0C40-48A3-B0C6-B7EC58978FA1}"/>
    <cellStyle name="Koma 2 2 2 2 2 3 3 3 2" xfId="29125" xr:uid="{3009E013-CF68-46D4-9F8B-44E4CF1C71F6}"/>
    <cellStyle name="Koma 2 2 2 2 2 3 3 4" xfId="18856" xr:uid="{855BA623-5D97-4D92-A29E-427025483283}"/>
    <cellStyle name="Koma 2 2 2 2 2 3 4" xfId="6024" xr:uid="{57570554-1A6C-4E9C-88A3-89C845BA04C3}"/>
    <cellStyle name="Koma 2 2 2 2 2 3 4 2" xfId="21434" xr:uid="{52103905-8837-40A1-AA39-1FA6508C5D47}"/>
    <cellStyle name="Koma 2 2 2 2 2 3 5" xfId="11167" xr:uid="{34464DA5-4D9F-4CA1-9317-BD6CF5EA910B}"/>
    <cellStyle name="Koma 2 2 2 2 2 3 5 2" xfId="26577" xr:uid="{B8F2CA11-05C7-454C-ABDA-AE586BE1EB88}"/>
    <cellStyle name="Koma 2 2 2 2 2 3 6" xfId="16308" xr:uid="{796F545F-929D-4546-8E11-275DD7FB8FC1}"/>
    <cellStyle name="Koma 2 2 2 2 2 4" xfId="1518" xr:uid="{70703005-715F-4695-80C4-6DCF18C6B21E}"/>
    <cellStyle name="Koma 2 2 2 2 2 4 2" xfId="4086" xr:uid="{F507D039-90D3-4721-80D3-740FD0484F7F}"/>
    <cellStyle name="Koma 2 2 2 2 2 4 2 2" xfId="9212" xr:uid="{2CFCD9A3-AEDE-4B00-ADE2-1869482D9E74}"/>
    <cellStyle name="Koma 2 2 2 2 2 4 2 2 2" xfId="24622" xr:uid="{68D464EE-080C-4A06-860F-A9E3987750D0}"/>
    <cellStyle name="Koma 2 2 2 2 2 4 2 3" xfId="14355" xr:uid="{247AAE36-715A-4FA1-B989-FA35E527C08D}"/>
    <cellStyle name="Koma 2 2 2 2 2 4 2 3 2" xfId="29765" xr:uid="{A00930F8-851E-4E0B-9983-8E3B456B4107}"/>
    <cellStyle name="Koma 2 2 2 2 2 4 2 4" xfId="19496" xr:uid="{BC102DF3-9634-44F1-B804-4CB9CEAF86AE}"/>
    <cellStyle name="Koma 2 2 2 2 2 4 3" xfId="6664" xr:uid="{D39D4B84-FB14-45E9-9FD6-2D6E3F47EE73}"/>
    <cellStyle name="Koma 2 2 2 2 2 4 3 2" xfId="22074" xr:uid="{B1C5185D-BC70-4498-B23C-8EDEC21186BF}"/>
    <cellStyle name="Koma 2 2 2 2 2 4 4" xfId="11807" xr:uid="{3CB3547C-DC55-406E-A8F2-A0C716446854}"/>
    <cellStyle name="Koma 2 2 2 2 2 4 4 2" xfId="27217" xr:uid="{5B731BAA-5FF5-411E-9895-DAF6DE944B51}"/>
    <cellStyle name="Koma 2 2 2 2 2 4 5" xfId="16948" xr:uid="{12D02DC2-9F78-419D-ADDF-E3143F55CED2}"/>
    <cellStyle name="Koma 2 2 2 2 2 5" xfId="2835" xr:uid="{4EBE8DC2-C1D7-4079-9D1D-D8E9600C24F8}"/>
    <cellStyle name="Koma 2 2 2 2 2 5 2" xfId="7961" xr:uid="{F9093C1A-73B8-4DF0-B36D-AC0CEF5588B3}"/>
    <cellStyle name="Koma 2 2 2 2 2 5 2 2" xfId="23371" xr:uid="{E249C12A-7293-4ABE-AFFB-274BBDEC0646}"/>
    <cellStyle name="Koma 2 2 2 2 2 5 3" xfId="13104" xr:uid="{0E1B710E-0172-4863-8565-5EF0260F3189}"/>
    <cellStyle name="Koma 2 2 2 2 2 5 3 2" xfId="28514" xr:uid="{6C454956-0499-4B3B-AB8C-093498555750}"/>
    <cellStyle name="Koma 2 2 2 2 2 5 4" xfId="18245" xr:uid="{7EDD7438-3968-4769-8AC2-36EC9F94DA88}"/>
    <cellStyle name="Koma 2 2 2 2 2 6" xfId="5413" xr:uid="{E18D7144-86DB-42B6-B682-94087E81002B}"/>
    <cellStyle name="Koma 2 2 2 2 2 6 2" xfId="20823" xr:uid="{A290E923-C596-4087-8D32-4BA1CF2A573A}"/>
    <cellStyle name="Koma 2 2 2 2 2 7" xfId="10556" xr:uid="{E044E943-ACDC-4A3F-B8B0-301C53893FF1}"/>
    <cellStyle name="Koma 2 2 2 2 2 7 2" xfId="25966" xr:uid="{C9E2EB11-1F34-4FD1-A427-6B65AB9284F5}"/>
    <cellStyle name="Koma 2 2 2 2 2 8" xfId="15697" xr:uid="{C30381FD-BB38-4FA5-B947-7312B6DD383B}"/>
    <cellStyle name="Koma 2 2 2 2 3" xfId="418" xr:uid="{57B108A9-A870-4788-BEDC-C5A3595E41B9}"/>
    <cellStyle name="Koma 2 2 2 2 3 2" xfId="1030" xr:uid="{00084FAE-9CFF-43B0-B5A1-165136B10EA5}"/>
    <cellStyle name="Koma 2 2 2 2 3 2 2" xfId="2282" xr:uid="{AD1AD381-977C-4189-BA9B-4A0B04E731D6}"/>
    <cellStyle name="Koma 2 2 2 2 3 2 2 2" xfId="4850" xr:uid="{9709B765-1B4A-4E5D-81EC-984CB4D4BB97}"/>
    <cellStyle name="Koma 2 2 2 2 3 2 2 2 2" xfId="9976" xr:uid="{57BC7831-280A-4E49-B8AE-439CC362E817}"/>
    <cellStyle name="Koma 2 2 2 2 3 2 2 2 2 2" xfId="25386" xr:uid="{AA7F0C2C-B1BA-41B8-9DA3-E37AF4BBABC1}"/>
    <cellStyle name="Koma 2 2 2 2 3 2 2 2 3" xfId="15119" xr:uid="{D7B33A1C-37C1-4696-AC4B-0EDD82D48AF3}"/>
    <cellStyle name="Koma 2 2 2 2 3 2 2 2 3 2" xfId="30529" xr:uid="{3AEE81D7-4A32-4D3F-BF74-4790D8C4BBBA}"/>
    <cellStyle name="Koma 2 2 2 2 3 2 2 2 4" xfId="20260" xr:uid="{21042228-0F0D-48CB-B626-27B506B4CF14}"/>
    <cellStyle name="Koma 2 2 2 2 3 2 2 3" xfId="7428" xr:uid="{31DAB309-F8C9-458E-8689-AD555D35B7A8}"/>
    <cellStyle name="Koma 2 2 2 2 3 2 2 3 2" xfId="22838" xr:uid="{A8FBBB68-F6EB-41D6-A311-12ADB7F36D08}"/>
    <cellStyle name="Koma 2 2 2 2 3 2 2 4" xfId="12571" xr:uid="{ADE1DA9E-7F48-4AD5-B14A-C0A655736839}"/>
    <cellStyle name="Koma 2 2 2 2 3 2 2 4 2" xfId="27981" xr:uid="{601C3094-A609-432E-95BE-696245B3534E}"/>
    <cellStyle name="Koma 2 2 2 2 3 2 2 5" xfId="17712" xr:uid="{FBF123D6-2B6F-46D3-A867-6559AECA2E4F}"/>
    <cellStyle name="Koma 2 2 2 2 3 2 3" xfId="3599" xr:uid="{5C5F6D16-7161-465D-B877-AA966032F9CE}"/>
    <cellStyle name="Koma 2 2 2 2 3 2 3 2" xfId="8725" xr:uid="{00D3CFA2-3D03-4272-BFA5-122F916C8AC7}"/>
    <cellStyle name="Koma 2 2 2 2 3 2 3 2 2" xfId="24135" xr:uid="{E5B76330-DEC1-4313-BE77-90FA8F8EF81C}"/>
    <cellStyle name="Koma 2 2 2 2 3 2 3 3" xfId="13868" xr:uid="{D6FAE777-AD82-456D-936C-010953EFB59B}"/>
    <cellStyle name="Koma 2 2 2 2 3 2 3 3 2" xfId="29278" xr:uid="{B1A598A0-5B56-4F80-95E8-34A622BF1DAC}"/>
    <cellStyle name="Koma 2 2 2 2 3 2 3 4" xfId="19009" xr:uid="{6AEF9B4E-219E-46B9-A66B-5CB9E208D5CE}"/>
    <cellStyle name="Koma 2 2 2 2 3 2 4" xfId="6177" xr:uid="{C06F07F4-8A2B-474B-A790-2C9574F2BB80}"/>
    <cellStyle name="Koma 2 2 2 2 3 2 4 2" xfId="21587" xr:uid="{E3EBE7C7-569A-40DB-BCD6-A0309B0D9001}"/>
    <cellStyle name="Koma 2 2 2 2 3 2 5" xfId="11320" xr:uid="{CB333D75-B555-4B97-8DAA-531888C75966}"/>
    <cellStyle name="Koma 2 2 2 2 3 2 5 2" xfId="26730" xr:uid="{676682E7-D445-42EE-9538-01D432E6CEE9}"/>
    <cellStyle name="Koma 2 2 2 2 3 2 6" xfId="16461" xr:uid="{B2EC8ACD-939F-47B8-A126-D8F57D829E9E}"/>
    <cellStyle name="Koma 2 2 2 2 3 3" xfId="1671" xr:uid="{E0208D48-167A-4317-944F-F1F99B5B7700}"/>
    <cellStyle name="Koma 2 2 2 2 3 3 2" xfId="4239" xr:uid="{AECBE8FE-29CB-44BF-A999-B9E3B32ED11E}"/>
    <cellStyle name="Koma 2 2 2 2 3 3 2 2" xfId="9365" xr:uid="{8C778565-2FDF-4B5E-A34C-DBAC419839A4}"/>
    <cellStyle name="Koma 2 2 2 2 3 3 2 2 2" xfId="24775" xr:uid="{E934CC39-222F-45C6-A27C-1E2ABF96F35A}"/>
    <cellStyle name="Koma 2 2 2 2 3 3 2 3" xfId="14508" xr:uid="{950E33EF-E8BE-42BD-8CAF-1FE781E16A21}"/>
    <cellStyle name="Koma 2 2 2 2 3 3 2 3 2" xfId="29918" xr:uid="{61884C7F-157D-45E4-B16A-80AFD4BD7A03}"/>
    <cellStyle name="Koma 2 2 2 2 3 3 2 4" xfId="19649" xr:uid="{CEC8BFC2-4924-4C80-B6EF-21E417013E49}"/>
    <cellStyle name="Koma 2 2 2 2 3 3 3" xfId="6817" xr:uid="{88CD914D-757C-41B0-B4A5-FCDFE7A8D2FD}"/>
    <cellStyle name="Koma 2 2 2 2 3 3 3 2" xfId="22227" xr:uid="{137067CB-2990-4A82-B16C-DFB824C0C1DE}"/>
    <cellStyle name="Koma 2 2 2 2 3 3 4" xfId="11960" xr:uid="{3A267E01-6065-4C06-B4D8-F3523E449BD4}"/>
    <cellStyle name="Koma 2 2 2 2 3 3 4 2" xfId="27370" xr:uid="{5163006E-A713-480D-BE67-3683CFCF0166}"/>
    <cellStyle name="Koma 2 2 2 2 3 3 5" xfId="17101" xr:uid="{818D4606-5605-45A0-93F9-6569BD99EF8B}"/>
    <cellStyle name="Koma 2 2 2 2 3 4" xfId="2988" xr:uid="{74CA8B11-9B72-4A17-BB95-CCA59BE0DBDB}"/>
    <cellStyle name="Koma 2 2 2 2 3 4 2" xfId="8114" xr:uid="{BD1FEAA6-5A1A-4D25-AE94-B08C529BDCA8}"/>
    <cellStyle name="Koma 2 2 2 2 3 4 2 2" xfId="23524" xr:uid="{2B6180B0-08D0-4D52-B76C-E8C0836EEEB7}"/>
    <cellStyle name="Koma 2 2 2 2 3 4 3" xfId="13257" xr:uid="{21B8CE50-8EE6-4EB2-B453-98CB342CCBB2}"/>
    <cellStyle name="Koma 2 2 2 2 3 4 3 2" xfId="28667" xr:uid="{1973991B-160F-4054-97FE-998DC12ADBD2}"/>
    <cellStyle name="Koma 2 2 2 2 3 4 4" xfId="18398" xr:uid="{1FC7069A-500C-41DA-BF83-AB9B780B1CBA}"/>
    <cellStyle name="Koma 2 2 2 2 3 5" xfId="5566" xr:uid="{CD81913F-2070-4371-A731-87D5704E49FE}"/>
    <cellStyle name="Koma 2 2 2 2 3 5 2" xfId="20976" xr:uid="{18981F59-80E7-4799-9E61-80025C780EA6}"/>
    <cellStyle name="Koma 2 2 2 2 3 6" xfId="10709" xr:uid="{15F0A945-1E41-4B22-A5BA-950A4FCDD7A7}"/>
    <cellStyle name="Koma 2 2 2 2 3 6 2" xfId="26119" xr:uid="{5D90CEE7-6DDD-4DDD-B40C-A6DB9FC68888}"/>
    <cellStyle name="Koma 2 2 2 2 3 7" xfId="15850" xr:uid="{8EA0CDEB-DB1C-4E27-8E11-E3FE3A4A7B31}"/>
    <cellStyle name="Koma 2 2 2 2 4" xfId="735" xr:uid="{1D60450A-2C33-4B6C-AC36-3A5F45B12A3C}"/>
    <cellStyle name="Koma 2 2 2 2 4 2" xfId="1987" xr:uid="{1B4C6948-3A18-4FDC-8175-3865F9A08697}"/>
    <cellStyle name="Koma 2 2 2 2 4 2 2" xfId="4555" xr:uid="{DFF2ACCC-1637-46BB-A5A9-DA3545060702}"/>
    <cellStyle name="Koma 2 2 2 2 4 2 2 2" xfId="9681" xr:uid="{AA59F928-94D2-4E5F-A0BF-06B3A13F33AB}"/>
    <cellStyle name="Koma 2 2 2 2 4 2 2 2 2" xfId="25091" xr:uid="{F2817A97-2ED4-4898-AFE2-D72B317055CB}"/>
    <cellStyle name="Koma 2 2 2 2 4 2 2 3" xfId="14824" xr:uid="{3E7F8D72-A56B-4918-8CCB-D893F165F725}"/>
    <cellStyle name="Koma 2 2 2 2 4 2 2 3 2" xfId="30234" xr:uid="{BC203AFC-C8CD-433E-B953-577DBAE1E0C0}"/>
    <cellStyle name="Koma 2 2 2 2 4 2 2 4" xfId="19965" xr:uid="{6358D91E-1B22-4542-9FD5-C5098F06AE7E}"/>
    <cellStyle name="Koma 2 2 2 2 4 2 3" xfId="7133" xr:uid="{EE835841-4F6A-4DC8-A29E-D6C633EB719F}"/>
    <cellStyle name="Koma 2 2 2 2 4 2 3 2" xfId="22543" xr:uid="{24A3130C-9C6F-44B7-B4C2-5DD4935E1FD6}"/>
    <cellStyle name="Koma 2 2 2 2 4 2 4" xfId="12276" xr:uid="{38EBDC81-5A1D-4A28-9A89-91792FD19BE6}"/>
    <cellStyle name="Koma 2 2 2 2 4 2 4 2" xfId="27686" xr:uid="{E05424E1-9715-4CF3-A73B-DDDD2983BCFE}"/>
    <cellStyle name="Koma 2 2 2 2 4 2 5" xfId="17417" xr:uid="{454600B2-5AAD-4CBC-9E64-5FD5C231BA45}"/>
    <cellStyle name="Koma 2 2 2 2 4 3" xfId="3304" xr:uid="{16E60DFA-447E-4557-A50A-A08795E5DBFB}"/>
    <cellStyle name="Koma 2 2 2 2 4 3 2" xfId="8430" xr:uid="{C55866A4-EA4A-4956-8480-1803EAED3DF4}"/>
    <cellStyle name="Koma 2 2 2 2 4 3 2 2" xfId="23840" xr:uid="{3286D026-1DCB-4BD8-B0F3-CA7406D345B9}"/>
    <cellStyle name="Koma 2 2 2 2 4 3 3" xfId="13573" xr:uid="{9F7379B0-878E-4B41-BD7D-A04A1BD56421}"/>
    <cellStyle name="Koma 2 2 2 2 4 3 3 2" xfId="28983" xr:uid="{4E5CE4D9-02B5-4CB8-B10E-E01A15437398}"/>
    <cellStyle name="Koma 2 2 2 2 4 3 4" xfId="18714" xr:uid="{7D974688-97E9-419B-B28A-93110E0C58AC}"/>
    <cellStyle name="Koma 2 2 2 2 4 4" xfId="5882" xr:uid="{1DEBE586-D175-420D-8B01-B3580B9105F6}"/>
    <cellStyle name="Koma 2 2 2 2 4 4 2" xfId="21292" xr:uid="{40CFE020-87D6-4276-AE21-9819F1F97757}"/>
    <cellStyle name="Koma 2 2 2 2 4 5" xfId="11025" xr:uid="{136628E6-E6A1-4599-B02F-766F10FD0916}"/>
    <cellStyle name="Koma 2 2 2 2 4 5 2" xfId="26435" xr:uid="{AAC08F50-22D4-4F6C-8AAC-A2B77C8D6DBF}"/>
    <cellStyle name="Koma 2 2 2 2 4 6" xfId="16166" xr:uid="{8FE879A6-45C7-47CF-B835-72C63AD21401}"/>
    <cellStyle name="Koma 2 2 2 2 5" xfId="1376" xr:uid="{282EEEF7-B88F-4F41-9037-4FFF0E6D2A53}"/>
    <cellStyle name="Koma 2 2 2 2 5 2" xfId="3944" xr:uid="{8776C126-3D87-4B9D-A567-959483E299A0}"/>
    <cellStyle name="Koma 2 2 2 2 5 2 2" xfId="9070" xr:uid="{AF973162-3DB5-4324-8208-00F36AE63C75}"/>
    <cellStyle name="Koma 2 2 2 2 5 2 2 2" xfId="24480" xr:uid="{404497E3-1C44-4D49-8752-E115E0C6A598}"/>
    <cellStyle name="Koma 2 2 2 2 5 2 3" xfId="14213" xr:uid="{E32A410A-E835-4382-BF5D-E42CB8FAD03E}"/>
    <cellStyle name="Koma 2 2 2 2 5 2 3 2" xfId="29623" xr:uid="{5CB992CB-6E76-4AEE-89A0-D82C2FB57484}"/>
    <cellStyle name="Koma 2 2 2 2 5 2 4" xfId="19354" xr:uid="{C258C856-072C-4AD8-8F1C-230642FA3D97}"/>
    <cellStyle name="Koma 2 2 2 2 5 3" xfId="6522" xr:uid="{1B7B54DC-F356-4BA7-853D-FCFF57409CEA}"/>
    <cellStyle name="Koma 2 2 2 2 5 3 2" xfId="21932" xr:uid="{1B94F563-5CBA-4F5A-95DB-166DD8DF5AA1}"/>
    <cellStyle name="Koma 2 2 2 2 5 4" xfId="11665" xr:uid="{300C98A8-E270-4B20-A164-D77925875796}"/>
    <cellStyle name="Koma 2 2 2 2 5 4 2" xfId="27075" xr:uid="{52664F52-8BF1-4B55-AC6A-4D5C37D6FB6E}"/>
    <cellStyle name="Koma 2 2 2 2 5 5" xfId="16806" xr:uid="{6B6AD676-5903-4181-AA1B-8FA49263FCF6}"/>
    <cellStyle name="Koma 2 2 2 2 6" xfId="2693" xr:uid="{26BD97AE-FBA1-4B65-93C4-6FE09FE21B93}"/>
    <cellStyle name="Koma 2 2 2 2 6 2" xfId="7819" xr:uid="{533DCB71-1FEF-49DB-85C4-984B51B542B1}"/>
    <cellStyle name="Koma 2 2 2 2 6 2 2" xfId="23229" xr:uid="{0EFAC648-57FA-42F1-98EA-000F91A3BFED}"/>
    <cellStyle name="Koma 2 2 2 2 6 3" xfId="12962" xr:uid="{C7FECAA2-91C0-410F-87A8-5B42EF87AD96}"/>
    <cellStyle name="Koma 2 2 2 2 6 3 2" xfId="28372" xr:uid="{F8DD12DE-8048-4AFC-BADA-F9EA4FC31D4E}"/>
    <cellStyle name="Koma 2 2 2 2 6 4" xfId="18103" xr:uid="{5EA48DE5-5874-4112-9AFF-F728E872EF35}"/>
    <cellStyle name="Koma 2 2 2 2 7" xfId="5271" xr:uid="{1610946D-346C-4787-B384-A887F876BB76}"/>
    <cellStyle name="Koma 2 2 2 2 7 2" xfId="20681" xr:uid="{E945933B-06D9-409B-A7F0-051D649F4A98}"/>
    <cellStyle name="Koma 2 2 2 2 8" xfId="10414" xr:uid="{8084B232-D74C-4138-BCEA-C04DAE9BC37C}"/>
    <cellStyle name="Koma 2 2 2 2 8 2" xfId="25824" xr:uid="{AEBD80B5-EA5B-451D-A3CC-1059FC6C6EBA}"/>
    <cellStyle name="Koma 2 2 2 2 9" xfId="15555" xr:uid="{C9B71290-7188-49E9-A254-955C89B9B9D1}"/>
    <cellStyle name="Koma 2 2 2 3" xfId="191" xr:uid="{DABB6F83-97AC-46A9-BC94-BF1F0985C244}"/>
    <cellStyle name="Koma 2 2 2 3 2" xfId="488" xr:uid="{C7871CAA-EBE7-4316-91C2-D14F8FB06420}"/>
    <cellStyle name="Koma 2 2 2 3 2 2" xfId="1100" xr:uid="{D5804BE7-62F5-4C42-801D-BE242B2A8A0B}"/>
    <cellStyle name="Koma 2 2 2 3 2 2 2" xfId="2352" xr:uid="{E093D250-2299-4D6F-B234-95AD85D5BA0D}"/>
    <cellStyle name="Koma 2 2 2 3 2 2 2 2" xfId="4920" xr:uid="{D3416B64-FDA3-4398-8E64-BF187CE66C5B}"/>
    <cellStyle name="Koma 2 2 2 3 2 2 2 2 2" xfId="10046" xr:uid="{8B5DF88C-6455-43F2-BE3D-AEC2E38253BB}"/>
    <cellStyle name="Koma 2 2 2 3 2 2 2 2 2 2" xfId="25456" xr:uid="{29809EF7-22BB-4D94-9FF5-D5BB1D108627}"/>
    <cellStyle name="Koma 2 2 2 3 2 2 2 2 3" xfId="15189" xr:uid="{B00863D9-286F-4536-9BCB-2EBB6DA83667}"/>
    <cellStyle name="Koma 2 2 2 3 2 2 2 2 3 2" xfId="30599" xr:uid="{1E999A5D-428A-4E27-ACE5-F9B3CBA9F265}"/>
    <cellStyle name="Koma 2 2 2 3 2 2 2 2 4" xfId="20330" xr:uid="{E7148758-8B2D-4F46-96FF-A2494C72771F}"/>
    <cellStyle name="Koma 2 2 2 3 2 2 2 3" xfId="7498" xr:uid="{F127DEAE-458D-47B4-8790-4EA23382AC3D}"/>
    <cellStyle name="Koma 2 2 2 3 2 2 2 3 2" xfId="22908" xr:uid="{F2F5A5E6-A8E9-4872-BFCC-9F2CD057BA8A}"/>
    <cellStyle name="Koma 2 2 2 3 2 2 2 4" xfId="12641" xr:uid="{AF6D86B6-6A66-458F-9150-02EC88688FE1}"/>
    <cellStyle name="Koma 2 2 2 3 2 2 2 4 2" xfId="28051" xr:uid="{36819544-40BD-48F8-B456-CC648294740B}"/>
    <cellStyle name="Koma 2 2 2 3 2 2 2 5" xfId="17782" xr:uid="{CC6F3B12-A3C0-4032-906E-BF9F3342AB7D}"/>
    <cellStyle name="Koma 2 2 2 3 2 2 3" xfId="3669" xr:uid="{18CD84B6-AAFA-474D-8513-D0C48B1C7A2E}"/>
    <cellStyle name="Koma 2 2 2 3 2 2 3 2" xfId="8795" xr:uid="{A6AF4A80-7C83-49B6-97E7-17BC6635CCCF}"/>
    <cellStyle name="Koma 2 2 2 3 2 2 3 2 2" xfId="24205" xr:uid="{C93D4453-6813-4640-AF34-1BB7F966A2D8}"/>
    <cellStyle name="Koma 2 2 2 3 2 2 3 3" xfId="13938" xr:uid="{41F84DFA-72C5-4836-AB9A-21FC9BB267D5}"/>
    <cellStyle name="Koma 2 2 2 3 2 2 3 3 2" xfId="29348" xr:uid="{AC3A8A5F-1E94-4884-B289-EA47B370A43F}"/>
    <cellStyle name="Koma 2 2 2 3 2 2 3 4" xfId="19079" xr:uid="{5CB38E7C-3243-4587-929F-A7FFA23A61AF}"/>
    <cellStyle name="Koma 2 2 2 3 2 2 4" xfId="6247" xr:uid="{1BB9CEF1-B4E1-45F3-8B4B-784115E68EEB}"/>
    <cellStyle name="Koma 2 2 2 3 2 2 4 2" xfId="21657" xr:uid="{A11BD86D-B739-4ECD-AE17-74EABA6A3ED1}"/>
    <cellStyle name="Koma 2 2 2 3 2 2 5" xfId="11390" xr:uid="{6FB0B581-C962-4ACB-8F38-34FB30D20BBA}"/>
    <cellStyle name="Koma 2 2 2 3 2 2 5 2" xfId="26800" xr:uid="{CB7F4297-299C-4D6B-8D48-CFDE91F5A089}"/>
    <cellStyle name="Koma 2 2 2 3 2 2 6" xfId="16531" xr:uid="{8E94F34F-905D-4AD8-B145-9B9C5CF3115D}"/>
    <cellStyle name="Koma 2 2 2 3 2 3" xfId="1741" xr:uid="{D089760C-03F5-4D74-AA19-0AD2685CE76E}"/>
    <cellStyle name="Koma 2 2 2 3 2 3 2" xfId="4309" xr:uid="{A01E2C70-9EB3-4740-86B5-B5CC32223DD0}"/>
    <cellStyle name="Koma 2 2 2 3 2 3 2 2" xfId="9435" xr:uid="{C2997374-E463-4AC1-8303-94AB5E9A7978}"/>
    <cellStyle name="Koma 2 2 2 3 2 3 2 2 2" xfId="24845" xr:uid="{F8E4022B-A2EF-4A04-9D99-80493AB96BC5}"/>
    <cellStyle name="Koma 2 2 2 3 2 3 2 3" xfId="14578" xr:uid="{80864ED4-0A3B-42D3-8979-820F377F1B93}"/>
    <cellStyle name="Koma 2 2 2 3 2 3 2 3 2" xfId="29988" xr:uid="{77921303-F6A3-474F-914E-FE27DAD6AC08}"/>
    <cellStyle name="Koma 2 2 2 3 2 3 2 4" xfId="19719" xr:uid="{75740EDB-A5BA-48FF-BCCC-3E192C21F816}"/>
    <cellStyle name="Koma 2 2 2 3 2 3 3" xfId="6887" xr:uid="{28D37F3A-313A-4339-B86F-09AC721B5D5B}"/>
    <cellStyle name="Koma 2 2 2 3 2 3 3 2" xfId="22297" xr:uid="{0AB9003F-E62C-48A4-9AF4-973370D4A829}"/>
    <cellStyle name="Koma 2 2 2 3 2 3 4" xfId="12030" xr:uid="{89148F62-9035-4F4D-AAEB-B5EC785FEB8A}"/>
    <cellStyle name="Koma 2 2 2 3 2 3 4 2" xfId="27440" xr:uid="{F4F9E61A-0B7F-423D-B2CD-240416322A29}"/>
    <cellStyle name="Koma 2 2 2 3 2 3 5" xfId="17171" xr:uid="{722C9516-8349-413A-A098-0E5A1733D55A}"/>
    <cellStyle name="Koma 2 2 2 3 2 4" xfId="3058" xr:uid="{BBE5E6AD-BB52-4457-B6E5-4A38965959F4}"/>
    <cellStyle name="Koma 2 2 2 3 2 4 2" xfId="8184" xr:uid="{8892970A-37EE-4FA9-B4C1-811EB65119FB}"/>
    <cellStyle name="Koma 2 2 2 3 2 4 2 2" xfId="23594" xr:uid="{2E3BADB8-8D28-4F45-BF85-66830D7BE86B}"/>
    <cellStyle name="Koma 2 2 2 3 2 4 3" xfId="13327" xr:uid="{FF311F3B-8332-497A-BFD3-5DE92553E50C}"/>
    <cellStyle name="Koma 2 2 2 3 2 4 3 2" xfId="28737" xr:uid="{0B57883A-83D9-42CC-B86F-E3E5162FDF26}"/>
    <cellStyle name="Koma 2 2 2 3 2 4 4" xfId="18468" xr:uid="{7702559F-FE34-4A9C-B68C-B71AA6199AE3}"/>
    <cellStyle name="Koma 2 2 2 3 2 5" xfId="5636" xr:uid="{4575F1B8-E3EE-49E2-90AF-D1ED20899C2D}"/>
    <cellStyle name="Koma 2 2 2 3 2 5 2" xfId="21046" xr:uid="{31C52F78-9391-45D1-B65B-0DEE8BECE8AB}"/>
    <cellStyle name="Koma 2 2 2 3 2 6" xfId="10779" xr:uid="{0B3240B5-7A3C-48F6-9BE0-F1C87D76343F}"/>
    <cellStyle name="Koma 2 2 2 3 2 6 2" xfId="26189" xr:uid="{1C69C242-67DA-49DB-BC63-74D1DAFC9C6E}"/>
    <cellStyle name="Koma 2 2 2 3 2 7" xfId="15920" xr:uid="{56A36F77-8DA3-48D5-BFAA-2EB9C05141CF}"/>
    <cellStyle name="Koma 2 2 2 3 3" xfId="805" xr:uid="{0D72F223-C8F1-455A-9371-608DB8EBDC4C}"/>
    <cellStyle name="Koma 2 2 2 3 3 2" xfId="2057" xr:uid="{0CFAA4F8-59CC-44D8-A408-D007C4E9A99D}"/>
    <cellStyle name="Koma 2 2 2 3 3 2 2" xfId="4625" xr:uid="{B9750CFF-14BF-4C59-B432-D7978B32472E}"/>
    <cellStyle name="Koma 2 2 2 3 3 2 2 2" xfId="9751" xr:uid="{357291F8-334B-45ED-9891-8C6B0EAF90A2}"/>
    <cellStyle name="Koma 2 2 2 3 3 2 2 2 2" xfId="25161" xr:uid="{63119254-6403-4BCD-8416-2D4E50345BC1}"/>
    <cellStyle name="Koma 2 2 2 3 3 2 2 3" xfId="14894" xr:uid="{8AC36E94-DD12-41BA-9B9A-49B03C414460}"/>
    <cellStyle name="Koma 2 2 2 3 3 2 2 3 2" xfId="30304" xr:uid="{FFDF9472-3640-4B0F-97A0-4C85E1E5FDC0}"/>
    <cellStyle name="Koma 2 2 2 3 3 2 2 4" xfId="20035" xr:uid="{9E801C82-9BCE-4AFC-97E7-E81527865C51}"/>
    <cellStyle name="Koma 2 2 2 3 3 2 3" xfId="7203" xr:uid="{811140E4-C71D-4D28-8217-EA2835A826F3}"/>
    <cellStyle name="Koma 2 2 2 3 3 2 3 2" xfId="22613" xr:uid="{1E186B26-95AE-4EBB-838F-C4D70CA50E77}"/>
    <cellStyle name="Koma 2 2 2 3 3 2 4" xfId="12346" xr:uid="{EF8EC993-328D-49DA-9D10-C1923483BA72}"/>
    <cellStyle name="Koma 2 2 2 3 3 2 4 2" xfId="27756" xr:uid="{9D706758-2AD5-4F67-9266-52FB45D5F6C4}"/>
    <cellStyle name="Koma 2 2 2 3 3 2 5" xfId="17487" xr:uid="{79C6460D-A86A-4675-A874-3DB507C5739F}"/>
    <cellStyle name="Koma 2 2 2 3 3 3" xfId="3374" xr:uid="{1FDE8E50-1160-4372-BCB7-C3BEF537FC7B}"/>
    <cellStyle name="Koma 2 2 2 3 3 3 2" xfId="8500" xr:uid="{C0AF6B6D-261C-44E1-9180-4EFCAD6E6923}"/>
    <cellStyle name="Koma 2 2 2 3 3 3 2 2" xfId="23910" xr:uid="{1D96636A-D1F6-48A3-A32D-65A128F0176C}"/>
    <cellStyle name="Koma 2 2 2 3 3 3 3" xfId="13643" xr:uid="{DBA1EF9B-987A-4936-A80B-3F62752858F8}"/>
    <cellStyle name="Koma 2 2 2 3 3 3 3 2" xfId="29053" xr:uid="{3AFC42E9-1FC9-4F28-960B-E1F4C86F0B4C}"/>
    <cellStyle name="Koma 2 2 2 3 3 3 4" xfId="18784" xr:uid="{0C24EA5B-AE45-4C97-A519-4B4DEEFF5DDC}"/>
    <cellStyle name="Koma 2 2 2 3 3 4" xfId="5952" xr:uid="{FB03553C-52BB-49C0-82B0-6A2781BF8B7B}"/>
    <cellStyle name="Koma 2 2 2 3 3 4 2" xfId="21362" xr:uid="{16876E85-B0C0-463F-81E0-4846E120FF46}"/>
    <cellStyle name="Koma 2 2 2 3 3 5" xfId="11095" xr:uid="{C74A1EE5-0FC5-45F3-B1E8-A5B4DBE5A5B2}"/>
    <cellStyle name="Koma 2 2 2 3 3 5 2" xfId="26505" xr:uid="{C2AC789B-6012-48F4-86C0-A810E30CBB32}"/>
    <cellStyle name="Koma 2 2 2 3 3 6" xfId="16236" xr:uid="{F6800FF2-A967-422A-BC15-1DA0E0B3D95B}"/>
    <cellStyle name="Koma 2 2 2 3 4" xfId="1446" xr:uid="{83DB6B62-62CA-4D40-BBB8-4AA6FE995F39}"/>
    <cellStyle name="Koma 2 2 2 3 4 2" xfId="4014" xr:uid="{6B318314-67CA-4644-8837-0E1EEB3E8563}"/>
    <cellStyle name="Koma 2 2 2 3 4 2 2" xfId="9140" xr:uid="{A20684B3-27BD-4413-ACF7-5C83C9232E60}"/>
    <cellStyle name="Koma 2 2 2 3 4 2 2 2" xfId="24550" xr:uid="{A683F046-10B4-4C0D-AEA0-36F9B43B53B0}"/>
    <cellStyle name="Koma 2 2 2 3 4 2 3" xfId="14283" xr:uid="{BB4BD35F-DBED-4824-907D-647EB286E9E8}"/>
    <cellStyle name="Koma 2 2 2 3 4 2 3 2" xfId="29693" xr:uid="{DDB5B071-7E1A-440E-8A2A-FDDCA7E0E614}"/>
    <cellStyle name="Koma 2 2 2 3 4 2 4" xfId="19424" xr:uid="{4684E2C6-C6F9-4DE3-ACF0-A8C8D05ECE75}"/>
    <cellStyle name="Koma 2 2 2 3 4 3" xfId="6592" xr:uid="{90F70C38-83AD-4FD6-89F0-838D3BA57403}"/>
    <cellStyle name="Koma 2 2 2 3 4 3 2" xfId="22002" xr:uid="{946CB5D9-3D5E-45BA-BA60-B8161B4F04C4}"/>
    <cellStyle name="Koma 2 2 2 3 4 4" xfId="11735" xr:uid="{D84A348F-99A7-404D-92F2-9FA39E9E2DB4}"/>
    <cellStyle name="Koma 2 2 2 3 4 4 2" xfId="27145" xr:uid="{B017A1A1-FD6C-4108-822B-4DD0CAADCA25}"/>
    <cellStyle name="Koma 2 2 2 3 4 5" xfId="16876" xr:uid="{0E7BCD46-70EE-4E25-9039-B3D42E2F889D}"/>
    <cellStyle name="Koma 2 2 2 3 5" xfId="2763" xr:uid="{EBDE5F6C-2A46-4223-BFF8-3855F41D4E94}"/>
    <cellStyle name="Koma 2 2 2 3 5 2" xfId="7889" xr:uid="{CE6E1DBC-C5DD-42BC-A66B-BDF75BA5041B}"/>
    <cellStyle name="Koma 2 2 2 3 5 2 2" xfId="23299" xr:uid="{D07EF991-DD8D-429F-ACB2-27B2DCA8A063}"/>
    <cellStyle name="Koma 2 2 2 3 5 3" xfId="13032" xr:uid="{ED80FF69-1BB4-4736-8467-2F9EDB2F6476}"/>
    <cellStyle name="Koma 2 2 2 3 5 3 2" xfId="28442" xr:uid="{95710DA7-B1B6-4C7B-94A5-B6BB833E7502}"/>
    <cellStyle name="Koma 2 2 2 3 5 4" xfId="18173" xr:uid="{AC0F831F-F8F9-457B-A4BE-72AA2DB7A0B4}"/>
    <cellStyle name="Koma 2 2 2 3 6" xfId="5341" xr:uid="{81FEEC99-97DE-42EC-9BBB-1FAEEC10D1B7}"/>
    <cellStyle name="Koma 2 2 2 3 6 2" xfId="20751" xr:uid="{5A486529-BA12-47FB-A616-416D9AB0B999}"/>
    <cellStyle name="Koma 2 2 2 3 7" xfId="10484" xr:uid="{81A8E8CE-294D-4177-8CA6-203CA1FAFDC4}"/>
    <cellStyle name="Koma 2 2 2 3 7 2" xfId="25894" xr:uid="{B3AE79AA-130B-407B-B620-CF5EB4324DD1}"/>
    <cellStyle name="Koma 2 2 2 3 8" xfId="15625" xr:uid="{B9CBCFB6-BAEF-45EC-B29B-B4CD83A985EE}"/>
    <cellStyle name="Koma 2 2 2 4" xfId="346" xr:uid="{2D4AEC08-E007-4912-9368-8E225034DD94}"/>
    <cellStyle name="Koma 2 2 2 4 2" xfId="958" xr:uid="{57E8C0A4-2831-4989-ADBA-88F15615847D}"/>
    <cellStyle name="Koma 2 2 2 4 2 2" xfId="2210" xr:uid="{CE995478-CF6E-40F6-9BAC-3FC5C9B0830C}"/>
    <cellStyle name="Koma 2 2 2 4 2 2 2" xfId="4778" xr:uid="{8BA82AE7-6FAB-4F0A-835E-9EC79AB8201A}"/>
    <cellStyle name="Koma 2 2 2 4 2 2 2 2" xfId="9904" xr:uid="{49962923-2EE6-46CC-A575-68BB5E7A325B}"/>
    <cellStyle name="Koma 2 2 2 4 2 2 2 2 2" xfId="25314" xr:uid="{F168E3BC-5665-4FC1-8054-F5016841CF3C}"/>
    <cellStyle name="Koma 2 2 2 4 2 2 2 3" xfId="15047" xr:uid="{B8B46674-F0A0-427D-A83D-C266620E7F74}"/>
    <cellStyle name="Koma 2 2 2 4 2 2 2 3 2" xfId="30457" xr:uid="{A8D01E34-7231-4954-9EB5-7CB516EF82C5}"/>
    <cellStyle name="Koma 2 2 2 4 2 2 2 4" xfId="20188" xr:uid="{813BDEF1-6200-4BA9-98AB-96A05C801FEA}"/>
    <cellStyle name="Koma 2 2 2 4 2 2 3" xfId="7356" xr:uid="{EED0A2CE-3DA8-41BC-8BDC-F1161F469028}"/>
    <cellStyle name="Koma 2 2 2 4 2 2 3 2" xfId="22766" xr:uid="{66944E35-07D4-4E43-A552-A06C51C191E7}"/>
    <cellStyle name="Koma 2 2 2 4 2 2 4" xfId="12499" xr:uid="{62549F7E-4875-40F9-8F12-4ACD362D0F7A}"/>
    <cellStyle name="Koma 2 2 2 4 2 2 4 2" xfId="27909" xr:uid="{59D9AE6C-2EA0-431B-9410-5D45CD3AC1D3}"/>
    <cellStyle name="Koma 2 2 2 4 2 2 5" xfId="17640" xr:uid="{45F1CC59-4210-4898-A635-9C3574F2D3F5}"/>
    <cellStyle name="Koma 2 2 2 4 2 3" xfId="3527" xr:uid="{CFE447B2-82D7-4B56-9D06-CC0E1117ED47}"/>
    <cellStyle name="Koma 2 2 2 4 2 3 2" xfId="8653" xr:uid="{9A0E0A74-6095-4D1D-9C3D-FB3B0849297E}"/>
    <cellStyle name="Koma 2 2 2 4 2 3 2 2" xfId="24063" xr:uid="{495C20A5-F29C-4848-A97C-FFDF81341F56}"/>
    <cellStyle name="Koma 2 2 2 4 2 3 3" xfId="13796" xr:uid="{C9D4B7A4-AEFF-4B9D-B210-A814B0F22A68}"/>
    <cellStyle name="Koma 2 2 2 4 2 3 3 2" xfId="29206" xr:uid="{38ECCBCC-8C11-4599-B39D-22DE61294A6E}"/>
    <cellStyle name="Koma 2 2 2 4 2 3 4" xfId="18937" xr:uid="{2173BA92-34C3-4ACD-9819-820245BE19AC}"/>
    <cellStyle name="Koma 2 2 2 4 2 4" xfId="6105" xr:uid="{E1F64A26-1C18-48A5-9F90-B37952A48364}"/>
    <cellStyle name="Koma 2 2 2 4 2 4 2" xfId="21515" xr:uid="{B70A2DF0-7750-4C12-AF8E-4228C5EC749F}"/>
    <cellStyle name="Koma 2 2 2 4 2 5" xfId="11248" xr:uid="{5CA66E35-3888-4ED2-BF44-578FC92B1111}"/>
    <cellStyle name="Koma 2 2 2 4 2 5 2" xfId="26658" xr:uid="{51D3C43D-F433-48C2-98ED-7BD3877A752B}"/>
    <cellStyle name="Koma 2 2 2 4 2 6" xfId="16389" xr:uid="{5038D5FB-6B2B-411A-8430-4E7EA208335D}"/>
    <cellStyle name="Koma 2 2 2 4 3" xfId="1599" xr:uid="{F1F56292-4A10-43D2-9DAA-0018BE5BF63C}"/>
    <cellStyle name="Koma 2 2 2 4 3 2" xfId="4167" xr:uid="{559DF1B0-707C-4C6A-90C0-F78B53990E50}"/>
    <cellStyle name="Koma 2 2 2 4 3 2 2" xfId="9293" xr:uid="{B4FF94E8-78A2-4C8B-85EC-570ECA80BEC8}"/>
    <cellStyle name="Koma 2 2 2 4 3 2 2 2" xfId="24703" xr:uid="{68725C6C-56D2-43D0-8378-C4BC343FF2A9}"/>
    <cellStyle name="Koma 2 2 2 4 3 2 3" xfId="14436" xr:uid="{F9B74B7B-C580-4E8F-AB65-8113BEF381A6}"/>
    <cellStyle name="Koma 2 2 2 4 3 2 3 2" xfId="29846" xr:uid="{BAF6C9E9-8000-4A0A-B54B-9EFC161FEF34}"/>
    <cellStyle name="Koma 2 2 2 4 3 2 4" xfId="19577" xr:uid="{2A718288-084A-4731-97F4-0170A0A656CB}"/>
    <cellStyle name="Koma 2 2 2 4 3 3" xfId="6745" xr:uid="{1814AA66-9A19-4C27-8E8D-A9AEF3A26B15}"/>
    <cellStyle name="Koma 2 2 2 4 3 3 2" xfId="22155" xr:uid="{E1A610D4-2C8B-4D3D-A6B4-99F187DF179D}"/>
    <cellStyle name="Koma 2 2 2 4 3 4" xfId="11888" xr:uid="{AE6F9BC0-8869-4B00-892B-AD9E67DF4CBF}"/>
    <cellStyle name="Koma 2 2 2 4 3 4 2" xfId="27298" xr:uid="{E9960951-D902-47DB-A88F-05B1C695C34F}"/>
    <cellStyle name="Koma 2 2 2 4 3 5" xfId="17029" xr:uid="{8F7CE4F6-88EF-4F32-ABC9-98B9889B3A89}"/>
    <cellStyle name="Koma 2 2 2 4 4" xfId="2916" xr:uid="{FFBC1784-8896-4C49-A7EB-9DF6307AE3EE}"/>
    <cellStyle name="Koma 2 2 2 4 4 2" xfId="8042" xr:uid="{7DC6B912-1A5F-433F-8836-41718DB4A5F2}"/>
    <cellStyle name="Koma 2 2 2 4 4 2 2" xfId="23452" xr:uid="{A6062FFD-ECF0-4182-AFE9-183E36BA89DE}"/>
    <cellStyle name="Koma 2 2 2 4 4 3" xfId="13185" xr:uid="{A661029E-618D-4BBA-82D2-8451579F263C}"/>
    <cellStyle name="Koma 2 2 2 4 4 3 2" xfId="28595" xr:uid="{A63ED000-3EA6-431C-91B6-81B2CB84EC43}"/>
    <cellStyle name="Koma 2 2 2 4 4 4" xfId="18326" xr:uid="{6D6E7B97-AE38-4D62-B436-0846E7617A10}"/>
    <cellStyle name="Koma 2 2 2 4 5" xfId="5494" xr:uid="{6698C1EC-6831-4B26-9EC2-DE2E00355D44}"/>
    <cellStyle name="Koma 2 2 2 4 5 2" xfId="20904" xr:uid="{2D8F6687-1118-4FF1-A5CE-5114AB43221C}"/>
    <cellStyle name="Koma 2 2 2 4 6" xfId="10637" xr:uid="{EB9740FC-2435-4BE6-82F7-57721A66A35E}"/>
    <cellStyle name="Koma 2 2 2 4 6 2" xfId="26047" xr:uid="{D19DD83E-D877-4E3B-A17A-59D612E40E8D}"/>
    <cellStyle name="Koma 2 2 2 4 7" xfId="15778" xr:uid="{69400E64-C97C-4478-BC0F-387ED1373D60}"/>
    <cellStyle name="Koma 2 2 2 5" xfId="663" xr:uid="{D59A4409-286E-421D-9EF2-3358C83051E5}"/>
    <cellStyle name="Koma 2 2 2 5 2" xfId="1915" xr:uid="{BF71A1E4-83CD-421F-9771-C92BBBB9FFB4}"/>
    <cellStyle name="Koma 2 2 2 5 2 2" xfId="4483" xr:uid="{55D8AD4F-79DF-4FBB-8ED0-2E2FBDBB04F9}"/>
    <cellStyle name="Koma 2 2 2 5 2 2 2" xfId="9609" xr:uid="{15086D78-9160-4BCA-888F-A767AD42C69A}"/>
    <cellStyle name="Koma 2 2 2 5 2 2 2 2" xfId="25019" xr:uid="{B3B1BAA4-598A-4829-9151-D8DE67D40B9A}"/>
    <cellStyle name="Koma 2 2 2 5 2 2 3" xfId="14752" xr:uid="{DBAB1259-BD16-47CB-8F3E-CDCBF1126691}"/>
    <cellStyle name="Koma 2 2 2 5 2 2 3 2" xfId="30162" xr:uid="{29F29214-415F-43C5-9255-FC4E37D9FCEF}"/>
    <cellStyle name="Koma 2 2 2 5 2 2 4" xfId="19893" xr:uid="{2D747B91-0487-49D9-B992-2671D28FF8B2}"/>
    <cellStyle name="Koma 2 2 2 5 2 3" xfId="7061" xr:uid="{4C065122-4164-4906-A8A3-AE0483634B5A}"/>
    <cellStyle name="Koma 2 2 2 5 2 3 2" xfId="22471" xr:uid="{982970AC-360D-4A56-A088-AC1A5B280C90}"/>
    <cellStyle name="Koma 2 2 2 5 2 4" xfId="12204" xr:uid="{A3532F2F-C74D-4936-A9BD-C199E3BB0CCD}"/>
    <cellStyle name="Koma 2 2 2 5 2 4 2" xfId="27614" xr:uid="{C29A70B7-D8D4-4AB0-AB02-AF628853F6E6}"/>
    <cellStyle name="Koma 2 2 2 5 2 5" xfId="17345" xr:uid="{EE38AB30-F5FB-4C02-8309-969D31994E32}"/>
    <cellStyle name="Koma 2 2 2 5 3" xfId="3232" xr:uid="{5C472F3B-FC76-4E83-987D-FF6E43970D4E}"/>
    <cellStyle name="Koma 2 2 2 5 3 2" xfId="8358" xr:uid="{30FB2CA3-7B91-4170-9924-09549B09AB86}"/>
    <cellStyle name="Koma 2 2 2 5 3 2 2" xfId="23768" xr:uid="{D5A6BDA3-0987-4C00-93C2-FC43910C96CF}"/>
    <cellStyle name="Koma 2 2 2 5 3 3" xfId="13501" xr:uid="{08B64A34-ABAB-403A-B49E-D45514C8875D}"/>
    <cellStyle name="Koma 2 2 2 5 3 3 2" xfId="28911" xr:uid="{B04CCE92-4C9F-472D-8395-8A43430E9C01}"/>
    <cellStyle name="Koma 2 2 2 5 3 4" xfId="18642" xr:uid="{589F2840-F76D-4542-BE38-956893C28EED}"/>
    <cellStyle name="Koma 2 2 2 5 4" xfId="5810" xr:uid="{BAF23BDB-8A3C-4B55-B6BF-43A9A0BF6265}"/>
    <cellStyle name="Koma 2 2 2 5 4 2" xfId="21220" xr:uid="{507CDF95-E959-42EC-94D7-6ED49A61A88A}"/>
    <cellStyle name="Koma 2 2 2 5 5" xfId="10953" xr:uid="{4412D340-80D8-4531-9CFE-9C0F18AD1E25}"/>
    <cellStyle name="Koma 2 2 2 5 5 2" xfId="26363" xr:uid="{B66ADFD4-0E0A-4CE3-8FD3-0227B7C836A4}"/>
    <cellStyle name="Koma 2 2 2 5 6" xfId="16094" xr:uid="{8C84F4F0-7F33-4853-A3EE-2FCDF50BF5F7}"/>
    <cellStyle name="Koma 2 2 2 6" xfId="1304" xr:uid="{DA3B9A72-289C-4ED7-9424-FC73FB948805}"/>
    <cellStyle name="Koma 2 2 2 6 2" xfId="3872" xr:uid="{7B66BFF6-923F-4090-969E-D1F7049147D9}"/>
    <cellStyle name="Koma 2 2 2 6 2 2" xfId="8998" xr:uid="{77FF3580-43B0-4AB4-9518-08D4083147EB}"/>
    <cellStyle name="Koma 2 2 2 6 2 2 2" xfId="24408" xr:uid="{45D4AE38-D7BE-4E87-B836-43FC93BBFE19}"/>
    <cellStyle name="Koma 2 2 2 6 2 3" xfId="14141" xr:uid="{84EB4678-46D2-490A-BFFB-611A09B94A73}"/>
    <cellStyle name="Koma 2 2 2 6 2 3 2" xfId="29551" xr:uid="{40B84CD9-84EA-4EA5-8E9D-A0D721C6AEFD}"/>
    <cellStyle name="Koma 2 2 2 6 2 4" xfId="19282" xr:uid="{046D976B-9D47-48B3-8B01-F1950B10DCE1}"/>
    <cellStyle name="Koma 2 2 2 6 3" xfId="6450" xr:uid="{A4AC8D25-3372-481D-86CF-DD08ACAD662D}"/>
    <cellStyle name="Koma 2 2 2 6 3 2" xfId="21860" xr:uid="{891169F9-E3F7-41B6-88EE-ABFC5C8F4472}"/>
    <cellStyle name="Koma 2 2 2 6 4" xfId="11593" xr:uid="{18833DD0-E95D-4CF1-A3B8-6007037EBE39}"/>
    <cellStyle name="Koma 2 2 2 6 4 2" xfId="27003" xr:uid="{45BF410B-42FF-43F5-9D96-387B7AF883BF}"/>
    <cellStyle name="Koma 2 2 2 6 5" xfId="16734" xr:uid="{43D80868-1FB0-4C3A-89EC-D3AB08DC1048}"/>
    <cellStyle name="Koma 2 2 2 7" xfId="2622" xr:uid="{00C59AB0-1946-4AE9-A032-5123368B5301}"/>
    <cellStyle name="Koma 2 2 2 7 2" xfId="7748" xr:uid="{C4DB9174-B87F-41D8-8AA6-872577045C58}"/>
    <cellStyle name="Koma 2 2 2 7 2 2" xfId="23158" xr:uid="{93638F3B-D51D-45C2-AB42-39829AA33A67}"/>
    <cellStyle name="Koma 2 2 2 7 3" xfId="12891" xr:uid="{DE2AF137-D0E5-4491-89FE-825C464D52B5}"/>
    <cellStyle name="Koma 2 2 2 7 3 2" xfId="28301" xr:uid="{BC238D1D-F86C-4FA4-9AAF-7DD924BE8F53}"/>
    <cellStyle name="Koma 2 2 2 7 4" xfId="18032" xr:uid="{55053DB0-C768-4AAB-839C-F415763D8F4A}"/>
    <cellStyle name="Koma 2 2 2 8" xfId="5200" xr:uid="{5C668DF1-91B4-4163-93EB-64C968356663}"/>
    <cellStyle name="Koma 2 2 2 8 2" xfId="20610" xr:uid="{D8DAC79A-A4F2-4881-BF65-C2ACC4347D03}"/>
    <cellStyle name="Koma 2 2 2 9" xfId="10343" xr:uid="{46D4A10A-C10B-42EC-BF65-572D730AA0C7}"/>
    <cellStyle name="Koma 2 2 2 9 2" xfId="25753" xr:uid="{5D748F1C-5307-482A-9DE9-98138F6258A3}"/>
    <cellStyle name="Koma 2 2 3" xfId="102" xr:uid="{961672C2-FAD1-47B3-808A-1C0DF6ED6995}"/>
    <cellStyle name="Koma 2 2 3 2" xfId="245" xr:uid="{6D8EAC0D-2553-46A1-860C-D57103594805}"/>
    <cellStyle name="Koma 2 2 3 2 2" xfId="541" xr:uid="{4B8109C1-A058-4E18-9EA8-A71322AE26F6}"/>
    <cellStyle name="Koma 2 2 3 2 2 2" xfId="1153" xr:uid="{C7322CD4-F19B-4C2D-B68E-09963948EE74}"/>
    <cellStyle name="Koma 2 2 3 2 2 2 2" xfId="2405" xr:uid="{EA50D6A8-5049-4EB5-AF3F-8076328B14E7}"/>
    <cellStyle name="Koma 2 2 3 2 2 2 2 2" xfId="4973" xr:uid="{04710A3F-2C17-4FB4-849F-0333E33CB458}"/>
    <cellStyle name="Koma 2 2 3 2 2 2 2 2 2" xfId="10099" xr:uid="{7078C094-E41C-421D-85F9-83376E8536CC}"/>
    <cellStyle name="Koma 2 2 3 2 2 2 2 2 2 2" xfId="25509" xr:uid="{92E90A45-A9BE-43ED-A5B3-13283A12FA63}"/>
    <cellStyle name="Koma 2 2 3 2 2 2 2 2 3" xfId="15242" xr:uid="{F416D43B-2C23-480C-9F9A-B3A8452CD5ED}"/>
    <cellStyle name="Koma 2 2 3 2 2 2 2 2 3 2" xfId="30652" xr:uid="{AACEA94B-6495-455B-829A-506287D711CA}"/>
    <cellStyle name="Koma 2 2 3 2 2 2 2 2 4" xfId="20383" xr:uid="{F36CFB7D-FA28-4936-8BD1-21D2450B3D0C}"/>
    <cellStyle name="Koma 2 2 3 2 2 2 2 3" xfId="7551" xr:uid="{A67A5B73-8A29-406E-ADFF-BB62B2CC1D1A}"/>
    <cellStyle name="Koma 2 2 3 2 2 2 2 3 2" xfId="22961" xr:uid="{5BDCEFE5-35C5-4F24-9C1D-81A6C1E2DCF6}"/>
    <cellStyle name="Koma 2 2 3 2 2 2 2 4" xfId="12694" xr:uid="{4A188D41-1B36-47BB-BEC1-12A1C6E26760}"/>
    <cellStyle name="Koma 2 2 3 2 2 2 2 4 2" xfId="28104" xr:uid="{D36C4978-C3FC-458E-BD60-44FA52CBD068}"/>
    <cellStyle name="Koma 2 2 3 2 2 2 2 5" xfId="17835" xr:uid="{D8AED391-7F0F-4E80-91A6-5141E0DD552E}"/>
    <cellStyle name="Koma 2 2 3 2 2 2 3" xfId="3722" xr:uid="{E5614B80-A587-40AE-AC12-ABB27E418A80}"/>
    <cellStyle name="Koma 2 2 3 2 2 2 3 2" xfId="8848" xr:uid="{D53EA3D5-287C-459C-B515-957B21CA9A97}"/>
    <cellStyle name="Koma 2 2 3 2 2 2 3 2 2" xfId="24258" xr:uid="{03EE6859-08B8-4631-9085-A17E7F29C7E6}"/>
    <cellStyle name="Koma 2 2 3 2 2 2 3 3" xfId="13991" xr:uid="{B3A37F87-AC74-4733-8C9C-1C3F7F471DD5}"/>
    <cellStyle name="Koma 2 2 3 2 2 2 3 3 2" xfId="29401" xr:uid="{0F2095EA-A943-4DBA-AF1E-D8149EE546E8}"/>
    <cellStyle name="Koma 2 2 3 2 2 2 3 4" xfId="19132" xr:uid="{7CC98D20-E0D5-41E1-A812-5D0CDBBF5EA4}"/>
    <cellStyle name="Koma 2 2 3 2 2 2 4" xfId="6300" xr:uid="{75CAD876-F767-471A-850E-3A4631057D41}"/>
    <cellStyle name="Koma 2 2 3 2 2 2 4 2" xfId="21710" xr:uid="{F4A3CDCE-1ABC-48F2-ADFE-36783FA56B12}"/>
    <cellStyle name="Koma 2 2 3 2 2 2 5" xfId="11443" xr:uid="{A85D0143-43C3-47D7-8B61-ECF3DA02F413}"/>
    <cellStyle name="Koma 2 2 3 2 2 2 5 2" xfId="26853" xr:uid="{154AE6D7-F356-4A52-B80A-6C883E1DD980}"/>
    <cellStyle name="Koma 2 2 3 2 2 2 6" xfId="16584" xr:uid="{02193B8E-1DC2-4152-BCCC-8C59C5A4D8B4}"/>
    <cellStyle name="Koma 2 2 3 2 2 3" xfId="1794" xr:uid="{D49C0C58-F169-43C0-B105-B0D1A712680E}"/>
    <cellStyle name="Koma 2 2 3 2 2 3 2" xfId="4362" xr:uid="{41A6E4B6-3CE4-425A-BC80-63FA855012EB}"/>
    <cellStyle name="Koma 2 2 3 2 2 3 2 2" xfId="9488" xr:uid="{67E157A0-AF85-4377-82EC-09B73FC63425}"/>
    <cellStyle name="Koma 2 2 3 2 2 3 2 2 2" xfId="24898" xr:uid="{36722130-FC9B-4DB1-B397-F88FCC445AAC}"/>
    <cellStyle name="Koma 2 2 3 2 2 3 2 3" xfId="14631" xr:uid="{144C1CF3-DB22-4CFC-BD6B-8A13268F6DE7}"/>
    <cellStyle name="Koma 2 2 3 2 2 3 2 3 2" xfId="30041" xr:uid="{8147C6FF-7FEC-4D51-9750-5121397B232C}"/>
    <cellStyle name="Koma 2 2 3 2 2 3 2 4" xfId="19772" xr:uid="{F25ACF53-33E4-46FE-B1B5-0BAE90F062FA}"/>
    <cellStyle name="Koma 2 2 3 2 2 3 3" xfId="6940" xr:uid="{F10797A6-0655-4F64-8039-7C658C462E69}"/>
    <cellStyle name="Koma 2 2 3 2 2 3 3 2" xfId="22350" xr:uid="{4E8F325A-958A-4C1C-913C-7F2991E66B66}"/>
    <cellStyle name="Koma 2 2 3 2 2 3 4" xfId="12083" xr:uid="{5BCFB500-1B4D-48A2-B812-BAE30AC45182}"/>
    <cellStyle name="Koma 2 2 3 2 2 3 4 2" xfId="27493" xr:uid="{EDAE9613-C7C4-4FA7-B498-0B529460C553}"/>
    <cellStyle name="Koma 2 2 3 2 2 3 5" xfId="17224" xr:uid="{32413201-AC8B-4DCB-B398-33315DD69AB5}"/>
    <cellStyle name="Koma 2 2 3 2 2 4" xfId="3111" xr:uid="{FB81503D-17D6-43D1-9504-2A05189D965B}"/>
    <cellStyle name="Koma 2 2 3 2 2 4 2" xfId="8237" xr:uid="{E5A4CEF4-F861-475B-8144-A9CC9753E651}"/>
    <cellStyle name="Koma 2 2 3 2 2 4 2 2" xfId="23647" xr:uid="{FBBAEAA2-19FC-46E0-BAFE-CF992EA88D51}"/>
    <cellStyle name="Koma 2 2 3 2 2 4 3" xfId="13380" xr:uid="{806C485D-AEA0-484D-8DC7-20919A74C4F4}"/>
    <cellStyle name="Koma 2 2 3 2 2 4 3 2" xfId="28790" xr:uid="{A993FE58-F2FE-41EF-BF06-A164C713C5FB}"/>
    <cellStyle name="Koma 2 2 3 2 2 4 4" xfId="18521" xr:uid="{66B7E913-0373-4A2F-AA4A-F4282EF67D3D}"/>
    <cellStyle name="Koma 2 2 3 2 2 5" xfId="5689" xr:uid="{2C0696B2-EC70-4C36-9C24-C7BFC60F0EC5}"/>
    <cellStyle name="Koma 2 2 3 2 2 5 2" xfId="21099" xr:uid="{198C805C-6FE5-422B-B687-22625688F213}"/>
    <cellStyle name="Koma 2 2 3 2 2 6" xfId="10832" xr:uid="{67DFD0DC-038B-4C21-9B73-9FE5339BFAE7}"/>
    <cellStyle name="Koma 2 2 3 2 2 6 2" xfId="26242" xr:uid="{5F274A0B-1ABA-46E2-A0D7-82B8F70B9C25}"/>
    <cellStyle name="Koma 2 2 3 2 2 7" xfId="15973" xr:uid="{47A3454A-AD00-4E7E-971B-7C48696B8E67}"/>
    <cellStyle name="Koma 2 2 3 2 3" xfId="858" xr:uid="{06CDB24E-0F97-4D4D-9F13-162DF5DA83EB}"/>
    <cellStyle name="Koma 2 2 3 2 3 2" xfId="2110" xr:uid="{A43CC7B7-818A-4A90-9B10-3EF023DFFC2A}"/>
    <cellStyle name="Koma 2 2 3 2 3 2 2" xfId="4678" xr:uid="{652E7330-606E-4E8A-B17C-A48E3F822C11}"/>
    <cellStyle name="Koma 2 2 3 2 3 2 2 2" xfId="9804" xr:uid="{7B614A37-C665-4C5B-9183-CC42B554491A}"/>
    <cellStyle name="Koma 2 2 3 2 3 2 2 2 2" xfId="25214" xr:uid="{2AA1C13A-67C5-4D1C-B86F-4A489296DDF6}"/>
    <cellStyle name="Koma 2 2 3 2 3 2 2 3" xfId="14947" xr:uid="{33341E7A-B6BC-4247-9CF2-A581AD6C0807}"/>
    <cellStyle name="Koma 2 2 3 2 3 2 2 3 2" xfId="30357" xr:uid="{E3EE148F-1402-4D8C-B6BD-86EBC97433E5}"/>
    <cellStyle name="Koma 2 2 3 2 3 2 2 4" xfId="20088" xr:uid="{3666829E-065F-4941-B228-129B759D9AEE}"/>
    <cellStyle name="Koma 2 2 3 2 3 2 3" xfId="7256" xr:uid="{746EC206-CBAB-4C42-B045-19A442712211}"/>
    <cellStyle name="Koma 2 2 3 2 3 2 3 2" xfId="22666" xr:uid="{FE20272D-6F60-4013-84A5-A4524936D0F9}"/>
    <cellStyle name="Koma 2 2 3 2 3 2 4" xfId="12399" xr:uid="{869B85EE-5357-449D-9FCA-6665C088C3FD}"/>
    <cellStyle name="Koma 2 2 3 2 3 2 4 2" xfId="27809" xr:uid="{48201270-E8EE-4A91-8435-0EA643944E0C}"/>
    <cellStyle name="Koma 2 2 3 2 3 2 5" xfId="17540" xr:uid="{AFEA2877-C564-4AF7-85B9-69B908706993}"/>
    <cellStyle name="Koma 2 2 3 2 3 3" xfId="3427" xr:uid="{F7DE8B49-2435-4FB4-9FD3-D8E1ABF9C3DA}"/>
    <cellStyle name="Koma 2 2 3 2 3 3 2" xfId="8553" xr:uid="{1345801D-FB99-46CF-99F4-0D3E81290551}"/>
    <cellStyle name="Koma 2 2 3 2 3 3 2 2" xfId="23963" xr:uid="{6DCA0944-1120-4860-884E-CCB4091AC65A}"/>
    <cellStyle name="Koma 2 2 3 2 3 3 3" xfId="13696" xr:uid="{C090D1B2-E4CE-4A18-BC13-307695DDF305}"/>
    <cellStyle name="Koma 2 2 3 2 3 3 3 2" xfId="29106" xr:uid="{79E3E4A5-9003-4322-83F2-A64D33E72BFE}"/>
    <cellStyle name="Koma 2 2 3 2 3 3 4" xfId="18837" xr:uid="{732367E9-4F41-4AE7-BFCB-1135070B88E2}"/>
    <cellStyle name="Koma 2 2 3 2 3 4" xfId="6005" xr:uid="{72E9E115-8373-4E99-9002-30353FF39EF0}"/>
    <cellStyle name="Koma 2 2 3 2 3 4 2" xfId="21415" xr:uid="{B6246800-3FAA-4501-A249-0A0B3FAE90DA}"/>
    <cellStyle name="Koma 2 2 3 2 3 5" xfId="11148" xr:uid="{34D997DB-3381-46A7-B606-ADA242346559}"/>
    <cellStyle name="Koma 2 2 3 2 3 5 2" xfId="26558" xr:uid="{068990B7-0E55-4DB5-B783-1C4F8F884FA6}"/>
    <cellStyle name="Koma 2 2 3 2 3 6" xfId="16289" xr:uid="{00438FAD-7914-484E-9025-8F99847571BB}"/>
    <cellStyle name="Koma 2 2 3 2 4" xfId="1499" xr:uid="{6DD650FE-F105-460B-97DC-449FB4BC7519}"/>
    <cellStyle name="Koma 2 2 3 2 4 2" xfId="4067" xr:uid="{657CCBDF-FF4B-4C8F-99FA-5B59400E810A}"/>
    <cellStyle name="Koma 2 2 3 2 4 2 2" xfId="9193" xr:uid="{DCAA7089-2B38-43D3-A414-017A96B3F83E}"/>
    <cellStyle name="Koma 2 2 3 2 4 2 2 2" xfId="24603" xr:uid="{BD097660-FF01-4B22-B4EB-91425918BB41}"/>
    <cellStyle name="Koma 2 2 3 2 4 2 3" xfId="14336" xr:uid="{E6BB0894-CA90-4B54-8D1B-F44BDABCAF08}"/>
    <cellStyle name="Koma 2 2 3 2 4 2 3 2" xfId="29746" xr:uid="{E1F50997-F859-4389-9E72-625FFF178385}"/>
    <cellStyle name="Koma 2 2 3 2 4 2 4" xfId="19477" xr:uid="{84213174-B393-4586-981F-B2B6CEE822ED}"/>
    <cellStyle name="Koma 2 2 3 2 4 3" xfId="6645" xr:uid="{C49D3A77-D535-49D0-9CB6-1CD51032F793}"/>
    <cellStyle name="Koma 2 2 3 2 4 3 2" xfId="22055" xr:uid="{6ACAB889-C153-4522-AA96-D5A77AE5A532}"/>
    <cellStyle name="Koma 2 2 3 2 4 4" xfId="11788" xr:uid="{7506EDF9-AAE1-45C9-A960-3CFFE6FA6520}"/>
    <cellStyle name="Koma 2 2 3 2 4 4 2" xfId="27198" xr:uid="{85812D21-8A7E-41C2-A995-C40A57851155}"/>
    <cellStyle name="Koma 2 2 3 2 4 5" xfId="16929" xr:uid="{13400934-67FB-4813-A325-250C33F17BA3}"/>
    <cellStyle name="Koma 2 2 3 2 5" xfId="2816" xr:uid="{5E0DC0CC-4722-4B67-91D9-E7280739E089}"/>
    <cellStyle name="Koma 2 2 3 2 5 2" xfId="7942" xr:uid="{7D0A23EF-564C-458A-90EB-FC51394A96AD}"/>
    <cellStyle name="Koma 2 2 3 2 5 2 2" xfId="23352" xr:uid="{B0D258B1-0BDA-42B1-8AC3-83659C498D77}"/>
    <cellStyle name="Koma 2 2 3 2 5 3" xfId="13085" xr:uid="{5B46DABD-AF62-4F2A-B1EF-3B12A092F6FF}"/>
    <cellStyle name="Koma 2 2 3 2 5 3 2" xfId="28495" xr:uid="{15639B46-1E8E-45C2-B817-813FBDEB176C}"/>
    <cellStyle name="Koma 2 2 3 2 5 4" xfId="18226" xr:uid="{D83C4E1E-AA5B-4DF0-B76F-A82251BE447C}"/>
    <cellStyle name="Koma 2 2 3 2 6" xfId="5394" xr:uid="{7B0BD4DD-8ED6-4E0D-9462-E4C5C311C1CD}"/>
    <cellStyle name="Koma 2 2 3 2 6 2" xfId="20804" xr:uid="{1E44D93A-76DF-46E1-A398-37EA52B50F05}"/>
    <cellStyle name="Koma 2 2 3 2 7" xfId="10537" xr:uid="{FF0A6329-9B9C-4A2B-BF2C-F92291B1AA68}"/>
    <cellStyle name="Koma 2 2 3 2 7 2" xfId="25947" xr:uid="{8F318FD1-B89E-41EC-B872-825E06050E4A}"/>
    <cellStyle name="Koma 2 2 3 2 8" xfId="15678" xr:uid="{0D3D4560-2430-4B2E-82A9-A3C15DF45CAD}"/>
    <cellStyle name="Koma 2 2 3 3" xfId="399" xr:uid="{8120D874-8477-4474-B116-6AAD81B8C47D}"/>
    <cellStyle name="Koma 2 2 3 3 2" xfId="1011" xr:uid="{5E4AE069-58B0-45F9-A12E-7D8F988AD22F}"/>
    <cellStyle name="Koma 2 2 3 3 2 2" xfId="2263" xr:uid="{FCB95F82-1FBB-4180-9B09-57B667D69AAF}"/>
    <cellStyle name="Koma 2 2 3 3 2 2 2" xfId="4831" xr:uid="{8EDFE5F1-E374-4043-9B6F-8B29B5710B04}"/>
    <cellStyle name="Koma 2 2 3 3 2 2 2 2" xfId="9957" xr:uid="{D92A129C-3D17-4008-8C1B-4CF22C967B1F}"/>
    <cellStyle name="Koma 2 2 3 3 2 2 2 2 2" xfId="25367" xr:uid="{A1247BEF-68E0-41B3-847E-03DD80088725}"/>
    <cellStyle name="Koma 2 2 3 3 2 2 2 3" xfId="15100" xr:uid="{C48004A7-D3CC-45C1-80BE-7C51E2CEA46B}"/>
    <cellStyle name="Koma 2 2 3 3 2 2 2 3 2" xfId="30510" xr:uid="{7079F87B-5BCE-4D2D-86D2-E9F574441A37}"/>
    <cellStyle name="Koma 2 2 3 3 2 2 2 4" xfId="20241" xr:uid="{18B20A4D-0530-43F5-9F75-EA99E9AEFD3D}"/>
    <cellStyle name="Koma 2 2 3 3 2 2 3" xfId="7409" xr:uid="{0FB3490D-0D3E-4FE9-A5BC-45D1A91847FD}"/>
    <cellStyle name="Koma 2 2 3 3 2 2 3 2" xfId="22819" xr:uid="{DFBD3D79-C0E6-44DF-82B3-DA57C234F50D}"/>
    <cellStyle name="Koma 2 2 3 3 2 2 4" xfId="12552" xr:uid="{543AF13D-0E2B-4FB0-8FD9-F4C0522CC1AE}"/>
    <cellStyle name="Koma 2 2 3 3 2 2 4 2" xfId="27962" xr:uid="{2377DB1F-D12A-4FC5-AF38-489657A5CEC9}"/>
    <cellStyle name="Koma 2 2 3 3 2 2 5" xfId="17693" xr:uid="{745E2764-51B0-4E9C-8CE0-BA7E61CD2207}"/>
    <cellStyle name="Koma 2 2 3 3 2 3" xfId="3580" xr:uid="{9E24BC2D-809A-4AAD-9379-499B8E5579F2}"/>
    <cellStyle name="Koma 2 2 3 3 2 3 2" xfId="8706" xr:uid="{2CEAF3A8-2D3C-4FAD-8F38-A966E3E5C53C}"/>
    <cellStyle name="Koma 2 2 3 3 2 3 2 2" xfId="24116" xr:uid="{59A8795A-12BE-4619-8C23-67B6AD42B052}"/>
    <cellStyle name="Koma 2 2 3 3 2 3 3" xfId="13849" xr:uid="{2A07EF05-68B5-4C2B-986A-2ED7AB9E4E22}"/>
    <cellStyle name="Koma 2 2 3 3 2 3 3 2" xfId="29259" xr:uid="{651465B0-A3BC-4201-9E56-71793D1F68E7}"/>
    <cellStyle name="Koma 2 2 3 3 2 3 4" xfId="18990" xr:uid="{D3B98BE0-750A-48ED-A731-2A07A319129D}"/>
    <cellStyle name="Koma 2 2 3 3 2 4" xfId="6158" xr:uid="{CD8C4CDD-1E54-4CF1-93A7-DC4E17595065}"/>
    <cellStyle name="Koma 2 2 3 3 2 4 2" xfId="21568" xr:uid="{936B3060-6BEA-4D6B-80CB-CD7D26CFD0EF}"/>
    <cellStyle name="Koma 2 2 3 3 2 5" xfId="11301" xr:uid="{2678FFD7-1878-4337-8392-4ED942914BB3}"/>
    <cellStyle name="Koma 2 2 3 3 2 5 2" xfId="26711" xr:uid="{8299BE55-D885-41D1-B4E9-2A55FF00ACA6}"/>
    <cellStyle name="Koma 2 2 3 3 2 6" xfId="16442" xr:uid="{25270789-5559-45DB-BACA-B01D239AC1BA}"/>
    <cellStyle name="Koma 2 2 3 3 3" xfId="1652" xr:uid="{573D1B49-7D03-4550-8721-47686D87EE97}"/>
    <cellStyle name="Koma 2 2 3 3 3 2" xfId="4220" xr:uid="{3F63B895-DE3B-4FFC-932C-33076B3E6001}"/>
    <cellStyle name="Koma 2 2 3 3 3 2 2" xfId="9346" xr:uid="{FFFB8FD1-837C-4BC2-AADB-8638DC4CF12A}"/>
    <cellStyle name="Koma 2 2 3 3 3 2 2 2" xfId="24756" xr:uid="{E2216E23-606A-4665-B3A0-AD9F3434FF09}"/>
    <cellStyle name="Koma 2 2 3 3 3 2 3" xfId="14489" xr:uid="{2BAF83C9-25DD-478C-A3EF-B0161C69B3F4}"/>
    <cellStyle name="Koma 2 2 3 3 3 2 3 2" xfId="29899" xr:uid="{7B5FB55B-1181-4080-876C-21D2A74BE00E}"/>
    <cellStyle name="Koma 2 2 3 3 3 2 4" xfId="19630" xr:uid="{E9242DCB-3F2A-4AF2-80EB-0C39F3F372FC}"/>
    <cellStyle name="Koma 2 2 3 3 3 3" xfId="6798" xr:uid="{2873EB47-3796-400F-80C7-379B5E81A3B0}"/>
    <cellStyle name="Koma 2 2 3 3 3 3 2" xfId="22208" xr:uid="{334BFDF9-1F55-4003-9A46-19B90827F589}"/>
    <cellStyle name="Koma 2 2 3 3 3 4" xfId="11941" xr:uid="{0CD29E5A-ADDD-4044-B389-D1948555FF9A}"/>
    <cellStyle name="Koma 2 2 3 3 3 4 2" xfId="27351" xr:uid="{1D42BEE7-6768-407F-BBFD-C82CDAE0DB8F}"/>
    <cellStyle name="Koma 2 2 3 3 3 5" xfId="17082" xr:uid="{99435C8E-C0DF-4708-9A7B-DE2705D57340}"/>
    <cellStyle name="Koma 2 2 3 3 4" xfId="2969" xr:uid="{AD4210DB-14B6-409F-9872-09735E7F27AD}"/>
    <cellStyle name="Koma 2 2 3 3 4 2" xfId="8095" xr:uid="{EC95369F-F82A-4612-8E0E-B3DB7DF44E2B}"/>
    <cellStyle name="Koma 2 2 3 3 4 2 2" xfId="23505" xr:uid="{0F9F18D7-4323-4117-8052-BB540AAF0B0B}"/>
    <cellStyle name="Koma 2 2 3 3 4 3" xfId="13238" xr:uid="{709172A9-77CF-4007-9932-2C25AB7F2E78}"/>
    <cellStyle name="Koma 2 2 3 3 4 3 2" xfId="28648" xr:uid="{BBABA900-95FA-4836-AE61-E328D330D267}"/>
    <cellStyle name="Koma 2 2 3 3 4 4" xfId="18379" xr:uid="{BE07BCC9-3590-4C21-BA48-50D85273DD8A}"/>
    <cellStyle name="Koma 2 2 3 3 5" xfId="5547" xr:uid="{6912869E-E6D5-40EB-9794-8165FBDF7AA7}"/>
    <cellStyle name="Koma 2 2 3 3 5 2" xfId="20957" xr:uid="{4681063C-D885-4A04-8426-FC8EB61D3B33}"/>
    <cellStyle name="Koma 2 2 3 3 6" xfId="10690" xr:uid="{85DD2ECB-1572-4805-8AFF-734E25105085}"/>
    <cellStyle name="Koma 2 2 3 3 6 2" xfId="26100" xr:uid="{E06DE469-EB91-4B6C-B9C3-791B6F674E48}"/>
    <cellStyle name="Koma 2 2 3 3 7" xfId="15831" xr:uid="{A1532A47-E1D3-4210-8BF4-8A60A17E30E9}"/>
    <cellStyle name="Koma 2 2 3 4" xfId="716" xr:uid="{1470FD89-14E0-4079-ABB1-BF4746E423B6}"/>
    <cellStyle name="Koma 2 2 3 4 2" xfId="1968" xr:uid="{28830DDC-3EF5-4351-95B9-F5F7D129ADDF}"/>
    <cellStyle name="Koma 2 2 3 4 2 2" xfId="4536" xr:uid="{3CA54852-5A04-45AA-B20F-D4383234BD06}"/>
    <cellStyle name="Koma 2 2 3 4 2 2 2" xfId="9662" xr:uid="{C9CE3AAE-5DEF-44D0-AC43-5C2A97A5B9BD}"/>
    <cellStyle name="Koma 2 2 3 4 2 2 2 2" xfId="25072" xr:uid="{AF288683-063B-459B-97D5-195E060FE9C2}"/>
    <cellStyle name="Koma 2 2 3 4 2 2 3" xfId="14805" xr:uid="{C5966F2E-E382-4C0A-80E6-0A20C4B88F4C}"/>
    <cellStyle name="Koma 2 2 3 4 2 2 3 2" xfId="30215" xr:uid="{AAAC1392-E988-436D-8A1D-D824F75A7961}"/>
    <cellStyle name="Koma 2 2 3 4 2 2 4" xfId="19946" xr:uid="{5E2554E2-F0D0-41F2-998C-D710A23EAD94}"/>
    <cellStyle name="Koma 2 2 3 4 2 3" xfId="7114" xr:uid="{1FE64A7D-25E3-49C2-ABDB-5E81A40F4325}"/>
    <cellStyle name="Koma 2 2 3 4 2 3 2" xfId="22524" xr:uid="{51ED9140-9A52-421C-81C4-958011546E7A}"/>
    <cellStyle name="Koma 2 2 3 4 2 4" xfId="12257" xr:uid="{7196DA64-2753-4660-8DFF-F16E6383F63B}"/>
    <cellStyle name="Koma 2 2 3 4 2 4 2" xfId="27667" xr:uid="{C470BEC2-FBBD-4527-ADB0-667CA6B4E95A}"/>
    <cellStyle name="Koma 2 2 3 4 2 5" xfId="17398" xr:uid="{FC40B44A-5A32-4B8C-A5D8-7426477584E5}"/>
    <cellStyle name="Koma 2 2 3 4 3" xfId="3285" xr:uid="{49BCE246-2519-42C1-8DF9-02AA183BE511}"/>
    <cellStyle name="Koma 2 2 3 4 3 2" xfId="8411" xr:uid="{84217920-FA11-410B-AD50-47A78CABF83C}"/>
    <cellStyle name="Koma 2 2 3 4 3 2 2" xfId="23821" xr:uid="{8182E255-7922-45DC-869F-C024DC059A0A}"/>
    <cellStyle name="Koma 2 2 3 4 3 3" xfId="13554" xr:uid="{595D9BAB-93A2-4D12-AC30-36E78454AC90}"/>
    <cellStyle name="Koma 2 2 3 4 3 3 2" xfId="28964" xr:uid="{55106084-2BAB-463D-B723-F2A8DA2DAED9}"/>
    <cellStyle name="Koma 2 2 3 4 3 4" xfId="18695" xr:uid="{6D951FF7-1F59-4557-93E5-AAECB53AB0A2}"/>
    <cellStyle name="Koma 2 2 3 4 4" xfId="5863" xr:uid="{4A87C493-C68E-4ACB-8F01-6C73B1F1DAD2}"/>
    <cellStyle name="Koma 2 2 3 4 4 2" xfId="21273" xr:uid="{C91D0195-9736-445E-A272-809EAC210689}"/>
    <cellStyle name="Koma 2 2 3 4 5" xfId="11006" xr:uid="{DF314C1E-4437-413A-9A0C-483959598248}"/>
    <cellStyle name="Koma 2 2 3 4 5 2" xfId="26416" xr:uid="{37601333-5821-4DCC-A9F1-A8A84FAAB4C8}"/>
    <cellStyle name="Koma 2 2 3 4 6" xfId="16147" xr:uid="{6491CC41-CA33-44D6-911F-A755FED85051}"/>
    <cellStyle name="Koma 2 2 3 5" xfId="1357" xr:uid="{EF376130-448D-4F10-AD21-065AF1163703}"/>
    <cellStyle name="Koma 2 2 3 5 2" xfId="3925" xr:uid="{8C0F8587-40ED-49BE-8A89-CB724924459D}"/>
    <cellStyle name="Koma 2 2 3 5 2 2" xfId="9051" xr:uid="{25A2741D-D4D5-4A40-9366-0BC7F2F88D82}"/>
    <cellStyle name="Koma 2 2 3 5 2 2 2" xfId="24461" xr:uid="{0732D617-1355-4FF7-AF87-D2E70745A020}"/>
    <cellStyle name="Koma 2 2 3 5 2 3" xfId="14194" xr:uid="{801641A0-9034-47A9-A818-C6BC92BCC14A}"/>
    <cellStyle name="Koma 2 2 3 5 2 3 2" xfId="29604" xr:uid="{0CF2C387-2725-41BF-88E3-BC1EF9364291}"/>
    <cellStyle name="Koma 2 2 3 5 2 4" xfId="19335" xr:uid="{75E5D3C8-64B1-4346-A0D4-9958E369DE4E}"/>
    <cellStyle name="Koma 2 2 3 5 3" xfId="6503" xr:uid="{C4830832-1CF7-4FEB-B809-D9260A12EFE6}"/>
    <cellStyle name="Koma 2 2 3 5 3 2" xfId="21913" xr:uid="{35CB4AE5-B2C5-4E62-9E06-88AE36961B76}"/>
    <cellStyle name="Koma 2 2 3 5 4" xfId="11646" xr:uid="{A6CF4390-879D-410D-95E3-1BC56C7E5D6C}"/>
    <cellStyle name="Koma 2 2 3 5 4 2" xfId="27056" xr:uid="{6EC15A67-B250-42C0-9A35-284F9088D7BF}"/>
    <cellStyle name="Koma 2 2 3 5 5" xfId="16787" xr:uid="{EA6E4E2E-6DD0-49E0-912B-130E9E8EEBD8}"/>
    <cellStyle name="Koma 2 2 3 6" xfId="2674" xr:uid="{0A258DCF-1FA7-44CD-9968-29D9FEB74808}"/>
    <cellStyle name="Koma 2 2 3 6 2" xfId="7800" xr:uid="{E4E485CF-3633-4C86-8939-9EEDF12FF2DF}"/>
    <cellStyle name="Koma 2 2 3 6 2 2" xfId="23210" xr:uid="{5A2F60E4-780D-46B1-9167-17C9BCDBA798}"/>
    <cellStyle name="Koma 2 2 3 6 3" xfId="12943" xr:uid="{3D9B6E06-142F-486F-BA17-A0C14AB7CADF}"/>
    <cellStyle name="Koma 2 2 3 6 3 2" xfId="28353" xr:uid="{35470B44-313E-4CA8-B54E-9CB51B5D29F3}"/>
    <cellStyle name="Koma 2 2 3 6 4" xfId="18084" xr:uid="{3D3E3C99-CF99-4612-98A4-823F5D521417}"/>
    <cellStyle name="Koma 2 2 3 7" xfId="5252" xr:uid="{E01470A2-3598-4144-8E79-E9261D8115E2}"/>
    <cellStyle name="Koma 2 2 3 7 2" xfId="20662" xr:uid="{0F54AD1B-B153-47E6-AF26-38053F1BBD17}"/>
    <cellStyle name="Koma 2 2 3 8" xfId="10395" xr:uid="{0BB42449-636C-4371-A3D0-46DD1CE6B0DE}"/>
    <cellStyle name="Koma 2 2 3 8 2" xfId="25805" xr:uid="{7EA95825-7F12-4788-AE83-2D2D1FF9B18C}"/>
    <cellStyle name="Koma 2 2 3 9" xfId="15536" xr:uid="{6DBDE985-245F-44EF-A4B3-14511AD5CB8D}"/>
    <cellStyle name="Koma 2 2 4" xfId="172" xr:uid="{2DAB1906-6040-47D4-8633-05C54367580F}"/>
    <cellStyle name="Koma 2 2 4 2" xfId="469" xr:uid="{451230BE-93E3-4068-9A30-C19E576A2CEA}"/>
    <cellStyle name="Koma 2 2 4 2 2" xfId="1081" xr:uid="{54D94D55-AFD6-445D-998E-DD2C11673CC3}"/>
    <cellStyle name="Koma 2 2 4 2 2 2" xfId="2333" xr:uid="{964A0AAD-EDA8-4552-9D17-BF244A837DA4}"/>
    <cellStyle name="Koma 2 2 4 2 2 2 2" xfId="4901" xr:uid="{CED6DE19-3236-4CA2-ADC4-FFC28E30E7CA}"/>
    <cellStyle name="Koma 2 2 4 2 2 2 2 2" xfId="10027" xr:uid="{0E160366-C2A5-445A-BCB1-C1352268CD51}"/>
    <cellStyle name="Koma 2 2 4 2 2 2 2 2 2" xfId="25437" xr:uid="{716AC90D-E9C5-4D1B-98E4-A28190D2B4A7}"/>
    <cellStyle name="Koma 2 2 4 2 2 2 2 3" xfId="15170" xr:uid="{2F4AF8E9-200B-4A1B-8793-8B81FEB815D8}"/>
    <cellStyle name="Koma 2 2 4 2 2 2 2 3 2" xfId="30580" xr:uid="{CBA7D11E-C650-4FE8-A14B-64E9232A3959}"/>
    <cellStyle name="Koma 2 2 4 2 2 2 2 4" xfId="20311" xr:uid="{D521441C-A424-4FBD-9856-2C502A24B747}"/>
    <cellStyle name="Koma 2 2 4 2 2 2 3" xfId="7479" xr:uid="{89003679-A02B-479E-9D50-12F868A63565}"/>
    <cellStyle name="Koma 2 2 4 2 2 2 3 2" xfId="22889" xr:uid="{07AF1C2F-1CC2-4AA2-83CE-B55929D058A4}"/>
    <cellStyle name="Koma 2 2 4 2 2 2 4" xfId="12622" xr:uid="{9CEBA8A9-23EA-485A-B52A-4E80780D5B8F}"/>
    <cellStyle name="Koma 2 2 4 2 2 2 4 2" xfId="28032" xr:uid="{B207767D-7807-46E7-8DC3-2D95ABD0176C}"/>
    <cellStyle name="Koma 2 2 4 2 2 2 5" xfId="17763" xr:uid="{0C5BC658-1D81-4764-86F5-9489EAC755EB}"/>
    <cellStyle name="Koma 2 2 4 2 2 3" xfId="3650" xr:uid="{06BCA264-B5E6-4B0D-A5BF-8C3D31D856D1}"/>
    <cellStyle name="Koma 2 2 4 2 2 3 2" xfId="8776" xr:uid="{9598D311-1D18-49EA-826B-B4C3B1E9A9AE}"/>
    <cellStyle name="Koma 2 2 4 2 2 3 2 2" xfId="24186" xr:uid="{D77EA062-FEDC-4361-A0D0-A8B57B40533F}"/>
    <cellStyle name="Koma 2 2 4 2 2 3 3" xfId="13919" xr:uid="{CF4012DD-A94A-4B30-AB9A-44C0B7DE8A7F}"/>
    <cellStyle name="Koma 2 2 4 2 2 3 3 2" xfId="29329" xr:uid="{A84602C2-09D8-46C5-81E5-25A3A2150145}"/>
    <cellStyle name="Koma 2 2 4 2 2 3 4" xfId="19060" xr:uid="{B71B2134-DB16-42A0-A438-7CD00FA80B0E}"/>
    <cellStyle name="Koma 2 2 4 2 2 4" xfId="6228" xr:uid="{D31463E3-DC13-4D16-BC6F-B6DA4FF0211D}"/>
    <cellStyle name="Koma 2 2 4 2 2 4 2" xfId="21638" xr:uid="{4B9F5BF7-45B8-4462-A9FF-6E7C092D21FA}"/>
    <cellStyle name="Koma 2 2 4 2 2 5" xfId="11371" xr:uid="{CE260C23-1699-4E86-87B7-556C6C09D7C4}"/>
    <cellStyle name="Koma 2 2 4 2 2 5 2" xfId="26781" xr:uid="{0E1AB9FB-2162-4063-8D3A-5ED482CFEF3F}"/>
    <cellStyle name="Koma 2 2 4 2 2 6" xfId="16512" xr:uid="{CBBB8FC8-8CEC-47C8-9CD6-911555243FE1}"/>
    <cellStyle name="Koma 2 2 4 2 3" xfId="1722" xr:uid="{59270410-D502-44B4-8FEC-B0B5D66E74B8}"/>
    <cellStyle name="Koma 2 2 4 2 3 2" xfId="4290" xr:uid="{DA13F0E4-B4F1-4EDA-8264-4941909C7748}"/>
    <cellStyle name="Koma 2 2 4 2 3 2 2" xfId="9416" xr:uid="{FDB27314-4031-4073-BAF6-85759A4D5C22}"/>
    <cellStyle name="Koma 2 2 4 2 3 2 2 2" xfId="24826" xr:uid="{A5254F0F-72FA-4F20-869A-BF97749D1439}"/>
    <cellStyle name="Koma 2 2 4 2 3 2 3" xfId="14559" xr:uid="{821E3FB8-4793-4636-A37E-3437B65673B4}"/>
    <cellStyle name="Koma 2 2 4 2 3 2 3 2" xfId="29969" xr:uid="{73D25FF1-3079-40A7-9B76-36D0F97F8247}"/>
    <cellStyle name="Koma 2 2 4 2 3 2 4" xfId="19700" xr:uid="{6829BB4B-FC7B-403F-9898-42D75BA3398E}"/>
    <cellStyle name="Koma 2 2 4 2 3 3" xfId="6868" xr:uid="{BBD89B3B-0D10-43D4-9706-43265195A315}"/>
    <cellStyle name="Koma 2 2 4 2 3 3 2" xfId="22278" xr:uid="{939D23B0-A990-4DAE-B15E-70F0245B624C}"/>
    <cellStyle name="Koma 2 2 4 2 3 4" xfId="12011" xr:uid="{15CFD5C1-4968-4EB7-8EC9-C7B63D2F6F3C}"/>
    <cellStyle name="Koma 2 2 4 2 3 4 2" xfId="27421" xr:uid="{AB30F7D7-406D-4149-8209-AEEBD8851327}"/>
    <cellStyle name="Koma 2 2 4 2 3 5" xfId="17152" xr:uid="{7779FE89-D90C-4ECF-9CE2-41786BB08AC5}"/>
    <cellStyle name="Koma 2 2 4 2 4" xfId="3039" xr:uid="{B947733D-779F-41BE-9B2F-10CC7AA0D1CA}"/>
    <cellStyle name="Koma 2 2 4 2 4 2" xfId="8165" xr:uid="{38692CE2-49E0-4AC9-A088-1A176F8DEE2E}"/>
    <cellStyle name="Koma 2 2 4 2 4 2 2" xfId="23575" xr:uid="{E1CE41F2-1DE3-4696-BD29-C55D5B44ED68}"/>
    <cellStyle name="Koma 2 2 4 2 4 3" xfId="13308" xr:uid="{45CC1D0B-9F74-4D23-931E-0F4881E7B3E8}"/>
    <cellStyle name="Koma 2 2 4 2 4 3 2" xfId="28718" xr:uid="{E975EE9A-E87D-4E58-B9A2-3508BB92E7B9}"/>
    <cellStyle name="Koma 2 2 4 2 4 4" xfId="18449" xr:uid="{D3580480-5037-4D25-BF7D-1109C370F468}"/>
    <cellStyle name="Koma 2 2 4 2 5" xfId="5617" xr:uid="{84BCB30A-E353-4565-BCE4-79B1659820E5}"/>
    <cellStyle name="Koma 2 2 4 2 5 2" xfId="21027" xr:uid="{EC48E866-AFA5-4E27-A1CE-44FA50D9E9C1}"/>
    <cellStyle name="Koma 2 2 4 2 6" xfId="10760" xr:uid="{E43AD079-4F75-414C-A333-4C35997BB3E2}"/>
    <cellStyle name="Koma 2 2 4 2 6 2" xfId="26170" xr:uid="{E51E1820-19A4-4493-9F2C-CC0B82CF81A8}"/>
    <cellStyle name="Koma 2 2 4 2 7" xfId="15901" xr:uid="{E5EDBB2E-DC0E-4B68-914D-CE49047CC743}"/>
    <cellStyle name="Koma 2 2 4 3" xfId="786" xr:uid="{0E63277E-403D-4892-A058-952FB3F62103}"/>
    <cellStyle name="Koma 2 2 4 3 2" xfId="2038" xr:uid="{4CCBD5CC-A047-4EF4-A2D7-034BCDF592D7}"/>
    <cellStyle name="Koma 2 2 4 3 2 2" xfId="4606" xr:uid="{6E6B213A-E4C0-4FC6-A559-29738DEFE081}"/>
    <cellStyle name="Koma 2 2 4 3 2 2 2" xfId="9732" xr:uid="{CFE1AE08-3901-4AB8-BE83-7544A90AA4C4}"/>
    <cellStyle name="Koma 2 2 4 3 2 2 2 2" xfId="25142" xr:uid="{EB53812E-C9C8-439E-AA14-863801F2687F}"/>
    <cellStyle name="Koma 2 2 4 3 2 2 3" xfId="14875" xr:uid="{3401D226-4317-417D-8FA2-951F017C0E3F}"/>
    <cellStyle name="Koma 2 2 4 3 2 2 3 2" xfId="30285" xr:uid="{A3628A60-F0C2-4C73-B422-3FB3734BF08D}"/>
    <cellStyle name="Koma 2 2 4 3 2 2 4" xfId="20016" xr:uid="{E955D51C-0DC0-43B2-AC3A-CD4E4B1AB0AE}"/>
    <cellStyle name="Koma 2 2 4 3 2 3" xfId="7184" xr:uid="{C6264845-A037-4AEB-858E-A190A662BCC4}"/>
    <cellStyle name="Koma 2 2 4 3 2 3 2" xfId="22594" xr:uid="{7BE54CF4-45FD-42A8-B8DB-BD08C100DD97}"/>
    <cellStyle name="Koma 2 2 4 3 2 4" xfId="12327" xr:uid="{011AFFFB-9E8E-4CB0-A5A8-EB12AF9EAFFB}"/>
    <cellStyle name="Koma 2 2 4 3 2 4 2" xfId="27737" xr:uid="{F47793C7-497C-4285-89E5-0CFA77FA420B}"/>
    <cellStyle name="Koma 2 2 4 3 2 5" xfId="17468" xr:uid="{0EE8D8CA-D318-4B3D-8C77-3820B4457F8D}"/>
    <cellStyle name="Koma 2 2 4 3 3" xfId="3355" xr:uid="{8E00D8BB-2C12-42DB-870B-852DF910B014}"/>
    <cellStyle name="Koma 2 2 4 3 3 2" xfId="8481" xr:uid="{AF9643CC-0232-48DB-AFB2-EABA930FE4E6}"/>
    <cellStyle name="Koma 2 2 4 3 3 2 2" xfId="23891" xr:uid="{E8464E15-94C6-45DF-835E-96236B4142B7}"/>
    <cellStyle name="Koma 2 2 4 3 3 3" xfId="13624" xr:uid="{0F51D419-DE2D-4912-BB86-1224E6AB49D4}"/>
    <cellStyle name="Koma 2 2 4 3 3 3 2" xfId="29034" xr:uid="{0367EA8F-28B1-4B1F-95B0-0B3E203E24CC}"/>
    <cellStyle name="Koma 2 2 4 3 3 4" xfId="18765" xr:uid="{A6E88E4C-451B-4140-9AFC-D0A9776F2AD3}"/>
    <cellStyle name="Koma 2 2 4 3 4" xfId="5933" xr:uid="{0799A72A-CDBE-4FF5-AE81-126332BCB501}"/>
    <cellStyle name="Koma 2 2 4 3 4 2" xfId="21343" xr:uid="{23818AE3-028F-4A49-83CF-C99C6D93F5C4}"/>
    <cellStyle name="Koma 2 2 4 3 5" xfId="11076" xr:uid="{0C25866B-ADAF-4D6D-9D77-4E41115F1925}"/>
    <cellStyle name="Koma 2 2 4 3 5 2" xfId="26486" xr:uid="{61012F94-F125-4161-A7C2-6DEE7AF5E72E}"/>
    <cellStyle name="Koma 2 2 4 3 6" xfId="16217" xr:uid="{D7B9C404-EB26-4577-A1CB-70ED9CBAD630}"/>
    <cellStyle name="Koma 2 2 4 4" xfId="1427" xr:uid="{E80EE014-DBAD-48BB-A6AA-9F5785540BAF}"/>
    <cellStyle name="Koma 2 2 4 4 2" xfId="3995" xr:uid="{1CA49F2E-EE94-4CB6-8C54-D532A4634DEC}"/>
    <cellStyle name="Koma 2 2 4 4 2 2" xfId="9121" xr:uid="{800292FD-929B-4039-88CB-0179486FE065}"/>
    <cellStyle name="Koma 2 2 4 4 2 2 2" xfId="24531" xr:uid="{71073DC5-C785-4162-9E91-54E157C771D6}"/>
    <cellStyle name="Koma 2 2 4 4 2 3" xfId="14264" xr:uid="{34AD02CD-B981-4422-B462-EEBDCF797A06}"/>
    <cellStyle name="Koma 2 2 4 4 2 3 2" xfId="29674" xr:uid="{5CC4C439-9936-46C3-9189-D8514892187F}"/>
    <cellStyle name="Koma 2 2 4 4 2 4" xfId="19405" xr:uid="{B14C3D1F-16EA-48A0-ABD1-B4D5C513ADD7}"/>
    <cellStyle name="Koma 2 2 4 4 3" xfId="6573" xr:uid="{C082EEE2-F619-41A6-8AB1-89338CD72ED7}"/>
    <cellStyle name="Koma 2 2 4 4 3 2" xfId="21983" xr:uid="{ACF33767-5572-4277-9B29-8DAF27D165B2}"/>
    <cellStyle name="Koma 2 2 4 4 4" xfId="11716" xr:uid="{9FF9FFB0-F36E-433C-9866-031FF925E483}"/>
    <cellStyle name="Koma 2 2 4 4 4 2" xfId="27126" xr:uid="{468A9828-3F5E-4151-8083-3E5CC0C0E6D9}"/>
    <cellStyle name="Koma 2 2 4 4 5" xfId="16857" xr:uid="{9B41801B-D286-4CC2-A18D-139DDA51FF32}"/>
    <cellStyle name="Koma 2 2 4 5" xfId="2744" xr:uid="{B901006C-E219-4EAE-9A42-28CBB8E2D351}"/>
    <cellStyle name="Koma 2 2 4 5 2" xfId="7870" xr:uid="{DD43F3FD-12B4-40A6-A58F-247F9FA8667E}"/>
    <cellStyle name="Koma 2 2 4 5 2 2" xfId="23280" xr:uid="{13161E12-016D-4346-83BF-F33FD5D7C9D5}"/>
    <cellStyle name="Koma 2 2 4 5 3" xfId="13013" xr:uid="{595EC52D-3558-4DFC-8C1D-8D801C3BFD08}"/>
    <cellStyle name="Koma 2 2 4 5 3 2" xfId="28423" xr:uid="{C21286CA-B03C-48BB-9920-BF6CA663606D}"/>
    <cellStyle name="Koma 2 2 4 5 4" xfId="18154" xr:uid="{B462DCFC-7C98-4F5C-8228-2AA8CE39BEFE}"/>
    <cellStyle name="Koma 2 2 4 6" xfId="5322" xr:uid="{A77BAD70-CB3C-4F6D-A3CF-6D2B29677481}"/>
    <cellStyle name="Koma 2 2 4 6 2" xfId="20732" xr:uid="{F7F1FEDF-550D-4F22-9844-FF9D65652446}"/>
    <cellStyle name="Koma 2 2 4 7" xfId="10465" xr:uid="{AD4B23AA-815A-4802-9333-361A7DC6BB9B}"/>
    <cellStyle name="Koma 2 2 4 7 2" xfId="25875" xr:uid="{6A5DED86-5DD7-468D-8B0A-04931A103A8E}"/>
    <cellStyle name="Koma 2 2 4 8" xfId="15606" xr:uid="{17E329E4-F627-4309-B36F-43D94F7AE326}"/>
    <cellStyle name="Koma 2 2 5" xfId="327" xr:uid="{01567E81-937C-4587-8B47-F179394BC95F}"/>
    <cellStyle name="Koma 2 2 5 2" xfId="939" xr:uid="{F1128E2B-82E7-4037-BEAC-58F79BAAEF15}"/>
    <cellStyle name="Koma 2 2 5 2 2" xfId="2191" xr:uid="{508E5E49-8F56-4D1A-B572-2742449D6C72}"/>
    <cellStyle name="Koma 2 2 5 2 2 2" xfId="4759" xr:uid="{76850BCF-DB7E-42BB-9A57-446D07F139C2}"/>
    <cellStyle name="Koma 2 2 5 2 2 2 2" xfId="9885" xr:uid="{1E86A745-6049-42DA-BCDE-6B6150EEDB78}"/>
    <cellStyle name="Koma 2 2 5 2 2 2 2 2" xfId="25295" xr:uid="{3CC5D7ED-6B09-4F9E-8FA1-3BED819DEE24}"/>
    <cellStyle name="Koma 2 2 5 2 2 2 3" xfId="15028" xr:uid="{63A024F7-E4F5-4110-8F3A-86B8950343B2}"/>
    <cellStyle name="Koma 2 2 5 2 2 2 3 2" xfId="30438" xr:uid="{7BF32692-F343-4CEB-B886-0A07A8E6FA8D}"/>
    <cellStyle name="Koma 2 2 5 2 2 2 4" xfId="20169" xr:uid="{3605E432-9BC8-4CCB-8A61-8B1ACD6B241E}"/>
    <cellStyle name="Koma 2 2 5 2 2 3" xfId="7337" xr:uid="{9C684F7C-3E1B-45AF-9653-66280FFAC8B7}"/>
    <cellStyle name="Koma 2 2 5 2 2 3 2" xfId="22747" xr:uid="{87D75EC7-E8CE-46D8-B3CD-228C866019EE}"/>
    <cellStyle name="Koma 2 2 5 2 2 4" xfId="12480" xr:uid="{3A8A1E19-C5A6-4F0D-BF5A-276653FA7738}"/>
    <cellStyle name="Koma 2 2 5 2 2 4 2" xfId="27890" xr:uid="{7E59B02A-6D24-4116-B6F6-201C035434C8}"/>
    <cellStyle name="Koma 2 2 5 2 2 5" xfId="17621" xr:uid="{6BE6700B-0CAC-4C01-8FEB-60653DDAE366}"/>
    <cellStyle name="Koma 2 2 5 2 3" xfId="3508" xr:uid="{6BAF3CB0-8CE4-46FA-810B-8FD7885D5036}"/>
    <cellStyle name="Koma 2 2 5 2 3 2" xfId="8634" xr:uid="{2BF14FA7-FEFC-4B26-8011-A533484F3EA4}"/>
    <cellStyle name="Koma 2 2 5 2 3 2 2" xfId="24044" xr:uid="{593D4998-F280-4B26-B39C-2EFFC504C610}"/>
    <cellStyle name="Koma 2 2 5 2 3 3" xfId="13777" xr:uid="{F609E357-3E80-417C-8E5B-F07232932F1C}"/>
    <cellStyle name="Koma 2 2 5 2 3 3 2" xfId="29187" xr:uid="{A76614BF-A4F5-40A2-8B44-19E17F285E77}"/>
    <cellStyle name="Koma 2 2 5 2 3 4" xfId="18918" xr:uid="{D3BD3598-1B29-41DF-B3E4-711ABBB7FC1E}"/>
    <cellStyle name="Koma 2 2 5 2 4" xfId="6086" xr:uid="{F8F06DD0-D1CC-48D8-B469-5620D55D927F}"/>
    <cellStyle name="Koma 2 2 5 2 4 2" xfId="21496" xr:uid="{413AF8D5-3BC5-48AC-840B-5A88E471EA5D}"/>
    <cellStyle name="Koma 2 2 5 2 5" xfId="11229" xr:uid="{9786AFF1-4EEF-4F93-96FB-DA048D2515C2}"/>
    <cellStyle name="Koma 2 2 5 2 5 2" xfId="26639" xr:uid="{63823476-5FDE-4E6A-9C79-52700920FD2E}"/>
    <cellStyle name="Koma 2 2 5 2 6" xfId="16370" xr:uid="{D4013888-BFF4-44FB-8D88-6955C0001AA0}"/>
    <cellStyle name="Koma 2 2 5 3" xfId="1580" xr:uid="{3A6F627F-03DA-4CC5-8BF3-14A553D32768}"/>
    <cellStyle name="Koma 2 2 5 3 2" xfId="4148" xr:uid="{B8D9893F-59EC-46B0-9C28-B95598464B97}"/>
    <cellStyle name="Koma 2 2 5 3 2 2" xfId="9274" xr:uid="{D36B904F-2B34-4DC8-95A8-4D4069225F07}"/>
    <cellStyle name="Koma 2 2 5 3 2 2 2" xfId="24684" xr:uid="{13EEEEA1-8792-467D-B4D6-061B9664C8A3}"/>
    <cellStyle name="Koma 2 2 5 3 2 3" xfId="14417" xr:uid="{4588917B-2893-474F-9192-E26831FD6DBB}"/>
    <cellStyle name="Koma 2 2 5 3 2 3 2" xfId="29827" xr:uid="{6A922827-E480-4D11-98C5-9B5523348A09}"/>
    <cellStyle name="Koma 2 2 5 3 2 4" xfId="19558" xr:uid="{28473E9E-1CC4-4D6B-AF7C-AFBEBDF3BE9F}"/>
    <cellStyle name="Koma 2 2 5 3 3" xfId="6726" xr:uid="{24A11688-C069-40B5-89E3-3943D508107A}"/>
    <cellStyle name="Koma 2 2 5 3 3 2" xfId="22136" xr:uid="{9B4B7AB6-B9A4-4EE8-A227-5031CB02E01D}"/>
    <cellStyle name="Koma 2 2 5 3 4" xfId="11869" xr:uid="{F81BD457-931F-45A2-BDC8-663E432502FD}"/>
    <cellStyle name="Koma 2 2 5 3 4 2" xfId="27279" xr:uid="{8036D19B-288B-4C2B-8CAA-10D0EBE3E49B}"/>
    <cellStyle name="Koma 2 2 5 3 5" xfId="17010" xr:uid="{1F6B140B-97D4-4706-9A3A-5679F1D786CF}"/>
    <cellStyle name="Koma 2 2 5 4" xfId="2897" xr:uid="{D24F4378-FED9-485F-9607-806F5838CD2C}"/>
    <cellStyle name="Koma 2 2 5 4 2" xfId="8023" xr:uid="{C0397E62-B21E-4371-82C7-CA741D70EE4E}"/>
    <cellStyle name="Koma 2 2 5 4 2 2" xfId="23433" xr:uid="{74C86BEE-18F1-4D6D-92BB-A4444804CB70}"/>
    <cellStyle name="Koma 2 2 5 4 3" xfId="13166" xr:uid="{5E063BC2-C4DC-4EBE-9C37-51A878FD8541}"/>
    <cellStyle name="Koma 2 2 5 4 3 2" xfId="28576" xr:uid="{CDE04AC0-4B42-4CBC-A5F1-42C930C234BE}"/>
    <cellStyle name="Koma 2 2 5 4 4" xfId="18307" xr:uid="{31A793FD-D3F8-412B-BF8F-AB61082A5335}"/>
    <cellStyle name="Koma 2 2 5 5" xfId="5475" xr:uid="{EF16EA7F-8030-49B0-BC52-EA9A7B4ED362}"/>
    <cellStyle name="Koma 2 2 5 5 2" xfId="20885" xr:uid="{C4BA479B-2E2F-44B9-8A0E-B5D2A16350F3}"/>
    <cellStyle name="Koma 2 2 5 6" xfId="10618" xr:uid="{AB639E63-AFE4-4CD4-87B9-69C8792155BB}"/>
    <cellStyle name="Koma 2 2 5 6 2" xfId="26028" xr:uid="{CE7217C3-02F9-4AD5-93E7-A66DD7A71463}"/>
    <cellStyle name="Koma 2 2 5 7" xfId="15759" xr:uid="{F7998F8C-71DF-433F-8ACC-B9E0D705B717}"/>
    <cellStyle name="Koma 2 2 6" xfId="644" xr:uid="{AA2DA5F7-3EB2-4348-84F7-C1825E257308}"/>
    <cellStyle name="Koma 2 2 6 2" xfId="1896" xr:uid="{003E9DA2-586A-448B-9AC2-781AB5F94CB4}"/>
    <cellStyle name="Koma 2 2 6 2 2" xfId="4464" xr:uid="{665C3FC5-EF81-4076-AF4D-85B0980808C1}"/>
    <cellStyle name="Koma 2 2 6 2 2 2" xfId="9590" xr:uid="{2A739B1A-6757-4252-9F28-BB5BD8780438}"/>
    <cellStyle name="Koma 2 2 6 2 2 2 2" xfId="25000" xr:uid="{E7412CEE-CD69-4E49-AAB6-BF9CC458E870}"/>
    <cellStyle name="Koma 2 2 6 2 2 3" xfId="14733" xr:uid="{31901924-4294-4B6F-A23A-5220679E6AAF}"/>
    <cellStyle name="Koma 2 2 6 2 2 3 2" xfId="30143" xr:uid="{9F2D20F1-229D-4638-A55A-C5F420B7E827}"/>
    <cellStyle name="Koma 2 2 6 2 2 4" xfId="19874" xr:uid="{A2A2C3CB-52B1-413C-9FB9-BEF0A2210A0A}"/>
    <cellStyle name="Koma 2 2 6 2 3" xfId="7042" xr:uid="{ACE38F75-DFAD-486D-9DE8-D863E6EAA375}"/>
    <cellStyle name="Koma 2 2 6 2 3 2" xfId="22452" xr:uid="{0D46BB3F-7161-4CB8-BBD0-BA711E495665}"/>
    <cellStyle name="Koma 2 2 6 2 4" xfId="12185" xr:uid="{2DFDF399-FADD-4142-A8BA-F0A4E2047BC5}"/>
    <cellStyle name="Koma 2 2 6 2 4 2" xfId="27595" xr:uid="{4DED44C7-CB5A-4173-9053-00C4ADCB8F89}"/>
    <cellStyle name="Koma 2 2 6 2 5" xfId="17326" xr:uid="{D61D2383-F9AF-416E-9300-80BC58E30C47}"/>
    <cellStyle name="Koma 2 2 6 3" xfId="3213" xr:uid="{D946FC75-C248-46D5-9529-1F99390F2DD4}"/>
    <cellStyle name="Koma 2 2 6 3 2" xfId="8339" xr:uid="{555D6103-AD81-49FD-8472-88F4DC5536BE}"/>
    <cellStyle name="Koma 2 2 6 3 2 2" xfId="23749" xr:uid="{AF124566-C734-4F1F-82D4-9CDC58C03455}"/>
    <cellStyle name="Koma 2 2 6 3 3" xfId="13482" xr:uid="{61D36C2E-EC4B-473D-91A5-EE4D6F4274D8}"/>
    <cellStyle name="Koma 2 2 6 3 3 2" xfId="28892" xr:uid="{1983CAEA-4722-4588-ADBE-2DF058518148}"/>
    <cellStyle name="Koma 2 2 6 3 4" xfId="18623" xr:uid="{C849E2B6-53F5-4859-A2B5-7D68B4C0DED5}"/>
    <cellStyle name="Koma 2 2 6 4" xfId="5791" xr:uid="{61C95067-D4AA-47ED-B3DB-735738245312}"/>
    <cellStyle name="Koma 2 2 6 4 2" xfId="21201" xr:uid="{EDAAE9A0-65C4-4851-B402-0F908D6E3431}"/>
    <cellStyle name="Koma 2 2 6 5" xfId="10934" xr:uid="{09765EF9-9248-4CC1-8469-7BDEBEC65AE0}"/>
    <cellStyle name="Koma 2 2 6 5 2" xfId="26344" xr:uid="{033011CC-0160-4C36-881B-39DE221628E5}"/>
    <cellStyle name="Koma 2 2 6 6" xfId="16075" xr:uid="{D7C36B16-DD70-46BA-A580-BAD78E63B50B}"/>
    <cellStyle name="Koma 2 2 7" xfId="1285" xr:uid="{83B25405-28CA-452A-939E-C90857BA3C22}"/>
    <cellStyle name="Koma 2 2 7 2" xfId="3853" xr:uid="{185E5683-E7CE-4DEC-AA84-AB68B9AE5414}"/>
    <cellStyle name="Koma 2 2 7 2 2" xfId="8979" xr:uid="{81D7D244-F512-4E22-AA08-504D3DDB159B}"/>
    <cellStyle name="Koma 2 2 7 2 2 2" xfId="24389" xr:uid="{9EEC6A35-B1D9-4922-A2AD-43E485679FE6}"/>
    <cellStyle name="Koma 2 2 7 2 3" xfId="14122" xr:uid="{07783F70-4F23-44CC-95DB-991BD2983121}"/>
    <cellStyle name="Koma 2 2 7 2 3 2" xfId="29532" xr:uid="{403943E0-2634-4D14-8845-D68986AB5CE3}"/>
    <cellStyle name="Koma 2 2 7 2 4" xfId="19263" xr:uid="{ED75BEC5-5BE6-43ED-BA10-A9AE552C6E50}"/>
    <cellStyle name="Koma 2 2 7 3" xfId="6431" xr:uid="{91C957A1-DE97-4E14-AD41-E6AEC94D8DE8}"/>
    <cellStyle name="Koma 2 2 7 3 2" xfId="21841" xr:uid="{1F83602C-19A5-4ADE-911B-49C4C30B3823}"/>
    <cellStyle name="Koma 2 2 7 4" xfId="11574" xr:uid="{B51A72F9-3DE5-446B-9CB7-DC45DF50AB90}"/>
    <cellStyle name="Koma 2 2 7 4 2" xfId="26984" xr:uid="{804F81E6-B4AA-4387-A797-1A295B23F228}"/>
    <cellStyle name="Koma 2 2 7 5" xfId="16715" xr:uid="{68E1FBFB-AEF8-4167-855E-3E11E76F3F43}"/>
    <cellStyle name="Koma 2 2 8" xfId="2603" xr:uid="{50A05EA3-F583-45C1-AEB4-5B322A7DC8E4}"/>
    <cellStyle name="Koma 2 2 8 2" xfId="7729" xr:uid="{FE520B2F-159B-4F40-B3D5-9391A8CC114B}"/>
    <cellStyle name="Koma 2 2 8 2 2" xfId="23139" xr:uid="{74E4BEEA-0B7C-4813-855E-40D160458457}"/>
    <cellStyle name="Koma 2 2 8 3" xfId="12872" xr:uid="{4B94A2B0-C770-4A52-AF65-8C1EF0274C56}"/>
    <cellStyle name="Koma 2 2 8 3 2" xfId="28282" xr:uid="{FECA73F4-3EAA-478E-84C5-DEF1B3C82E67}"/>
    <cellStyle name="Koma 2 2 8 4" xfId="18013" xr:uid="{21ACE5FC-CD33-4E8D-9154-7D31216E9F96}"/>
    <cellStyle name="Koma 2 2 9" xfId="5181" xr:uid="{5D52602F-913F-49AA-9173-9390A88CC577}"/>
    <cellStyle name="Koma 2 2 9 2" xfId="20591" xr:uid="{5C8C7E37-75AA-41DB-9EDE-CB9964E69A87}"/>
    <cellStyle name="Koma 3" xfId="92" xr:uid="{21279107-E7AD-4AA0-8AB5-A85926D1D88A}"/>
    <cellStyle name="Koma 3 2" xfId="235" xr:uid="{78F91E4A-CAAB-49CD-A41F-314AF9150301}"/>
    <cellStyle name="Koma 3 2 2" xfId="531" xr:uid="{D13084D9-907A-4515-B676-1DDBEA0E880B}"/>
    <cellStyle name="Koma 3 2 2 2" xfId="1143" xr:uid="{3C8AAECB-8719-4DA4-ABE9-7905E94ED40F}"/>
    <cellStyle name="Koma 3 2 2 2 2" xfId="2395" xr:uid="{9A2BCD64-0E26-4AB5-BCB9-4635532FCADA}"/>
    <cellStyle name="Koma 3 2 2 2 2 2" xfId="4963" xr:uid="{96EA315B-26A8-4EF5-8A09-8F6889C517E6}"/>
    <cellStyle name="Koma 3 2 2 2 2 2 2" xfId="10089" xr:uid="{1BD5C433-FDB0-425F-86FC-B97F13766419}"/>
    <cellStyle name="Koma 3 2 2 2 2 2 2 2" xfId="25499" xr:uid="{7B2C3889-8E32-4AF8-8026-0CF08C333022}"/>
    <cellStyle name="Koma 3 2 2 2 2 2 3" xfId="15232" xr:uid="{CBDCDDA0-B831-4EF4-969A-EDB490355B4F}"/>
    <cellStyle name="Koma 3 2 2 2 2 2 3 2" xfId="30642" xr:uid="{6D4329EF-3987-4428-A299-2B0954EC06FB}"/>
    <cellStyle name="Koma 3 2 2 2 2 2 4" xfId="20373" xr:uid="{080D2DCA-29E4-4B8F-956E-6D167A0B6C3E}"/>
    <cellStyle name="Koma 3 2 2 2 2 3" xfId="7541" xr:uid="{A0C716DF-C960-4FCC-B961-BC680A7ACB1C}"/>
    <cellStyle name="Koma 3 2 2 2 2 3 2" xfId="22951" xr:uid="{9E81F3F3-35E5-4F09-9B9A-63E1E6F61F9A}"/>
    <cellStyle name="Koma 3 2 2 2 2 4" xfId="12684" xr:uid="{2F41BAC0-E4CB-4C78-AAAB-1CEC3011BD00}"/>
    <cellStyle name="Koma 3 2 2 2 2 4 2" xfId="28094" xr:uid="{EF5229AC-C2DE-407B-A1BA-6E8BA4D68B63}"/>
    <cellStyle name="Koma 3 2 2 2 2 5" xfId="17825" xr:uid="{20A2F173-70DC-4214-9733-F749D4F6AFB2}"/>
    <cellStyle name="Koma 3 2 2 2 3" xfId="3712" xr:uid="{87863CC8-2C5D-43EC-8E36-354D50DDC6DE}"/>
    <cellStyle name="Koma 3 2 2 2 3 2" xfId="8838" xr:uid="{F044DE21-45B8-450C-867A-B341162A4FD2}"/>
    <cellStyle name="Koma 3 2 2 2 3 2 2" xfId="24248" xr:uid="{F0555741-D3E2-4D63-88B4-06037F12863E}"/>
    <cellStyle name="Koma 3 2 2 2 3 3" xfId="13981" xr:uid="{2BD1AA91-2038-456B-BB4F-134C29D30C2F}"/>
    <cellStyle name="Koma 3 2 2 2 3 3 2" xfId="29391" xr:uid="{DDC4296A-D4BD-4B93-A754-5D35217D9909}"/>
    <cellStyle name="Koma 3 2 2 2 3 4" xfId="19122" xr:uid="{81438A24-A7E3-4651-9C21-36F6E9E9918F}"/>
    <cellStyle name="Koma 3 2 2 2 4" xfId="6290" xr:uid="{BD4721A3-2BDB-442C-B51E-ED052A21E0AB}"/>
    <cellStyle name="Koma 3 2 2 2 4 2" xfId="21700" xr:uid="{007DA756-784F-4B19-BC60-606F1B4F9A4E}"/>
    <cellStyle name="Koma 3 2 2 2 5" xfId="11433" xr:uid="{5AB7EBDD-B8DF-469C-8DF6-FE2F37247B8C}"/>
    <cellStyle name="Koma 3 2 2 2 5 2" xfId="26843" xr:uid="{B7EBD23B-8065-416B-A81B-C5AF2C02A946}"/>
    <cellStyle name="Koma 3 2 2 2 6" xfId="16574" xr:uid="{95E0BDE8-6B6C-4DC4-ABCB-E7C8C4750283}"/>
    <cellStyle name="Koma 3 2 2 3" xfId="1784" xr:uid="{779E8CB1-0B3E-41CD-A6A0-C0229E6CC113}"/>
    <cellStyle name="Koma 3 2 2 3 2" xfId="4352" xr:uid="{8A0682F7-42C2-4914-996E-56FEFE12DE4C}"/>
    <cellStyle name="Koma 3 2 2 3 2 2" xfId="9478" xr:uid="{28D55405-A7E1-4800-9565-0C55F3979F92}"/>
    <cellStyle name="Koma 3 2 2 3 2 2 2" xfId="24888" xr:uid="{8E7C4CEB-50AD-4BBE-8232-CF7D18AADBEA}"/>
    <cellStyle name="Koma 3 2 2 3 2 3" xfId="14621" xr:uid="{1070D5FD-0005-4199-837A-376EC7B28C36}"/>
    <cellStyle name="Koma 3 2 2 3 2 3 2" xfId="30031" xr:uid="{6789F30A-CEF8-414C-859A-CC42DFE4AB94}"/>
    <cellStyle name="Koma 3 2 2 3 2 4" xfId="19762" xr:uid="{D7535C3D-726F-460B-A8A2-914ABA0A55F5}"/>
    <cellStyle name="Koma 3 2 2 3 3" xfId="6930" xr:uid="{C4BCD949-BA22-4F33-A140-8CFF4448530F}"/>
    <cellStyle name="Koma 3 2 2 3 3 2" xfId="22340" xr:uid="{C376DF8A-A4AA-48FE-BB18-ECC48A8F1F10}"/>
    <cellStyle name="Koma 3 2 2 3 4" xfId="12073" xr:uid="{3CBD0673-7B28-4554-8426-7E25C91085D3}"/>
    <cellStyle name="Koma 3 2 2 3 4 2" xfId="27483" xr:uid="{7FE1A236-9D32-4654-B6AC-2468433E9B7C}"/>
    <cellStyle name="Koma 3 2 2 3 5" xfId="17214" xr:uid="{C8164BB9-6E6F-42F5-AD0F-269FD00916D5}"/>
    <cellStyle name="Koma 3 2 2 4" xfId="3101" xr:uid="{2A72375C-51BA-4AF2-9D18-F5F91AB7FB80}"/>
    <cellStyle name="Koma 3 2 2 4 2" xfId="8227" xr:uid="{9ACB4C17-2BAD-40E7-8949-CC6F30DC7414}"/>
    <cellStyle name="Koma 3 2 2 4 2 2" xfId="23637" xr:uid="{1E4F4C74-305A-4E8E-875B-E5A6AD4E3D8E}"/>
    <cellStyle name="Koma 3 2 2 4 3" xfId="13370" xr:uid="{0D61144E-8741-4C52-AC9D-D24F6072296F}"/>
    <cellStyle name="Koma 3 2 2 4 3 2" xfId="28780" xr:uid="{D2E10C1B-AEF1-47D7-915D-E929A9FF12A0}"/>
    <cellStyle name="Koma 3 2 2 4 4" xfId="18511" xr:uid="{946C728D-A2FE-460E-83F7-DF1980852549}"/>
    <cellStyle name="Koma 3 2 2 5" xfId="5679" xr:uid="{BFE03747-ABE0-40D8-A7D4-61BC40A82FAE}"/>
    <cellStyle name="Koma 3 2 2 5 2" xfId="21089" xr:uid="{AB205C91-BE5D-4784-AD3F-FCEF3E9E1573}"/>
    <cellStyle name="Koma 3 2 2 6" xfId="10822" xr:uid="{20F08BB9-A0CE-4870-8603-CE5772FC7ABA}"/>
    <cellStyle name="Koma 3 2 2 6 2" xfId="26232" xr:uid="{F843855E-8A1C-42E4-B5DA-922D03521C6E}"/>
    <cellStyle name="Koma 3 2 2 7" xfId="15963" xr:uid="{58C851C3-5A1B-430A-88DC-83F5CD9713D8}"/>
    <cellStyle name="Koma 3 2 3" xfId="848" xr:uid="{96273E7C-12B2-4343-A204-A74DB6C23182}"/>
    <cellStyle name="Koma 3 2 3 2" xfId="2100" xr:uid="{2604F0F2-AC7D-4E2A-B0B2-DD0ECCCC8FEE}"/>
    <cellStyle name="Koma 3 2 3 2 2" xfId="4668" xr:uid="{7685D609-3C3A-494B-A6C7-92490658F738}"/>
    <cellStyle name="Koma 3 2 3 2 2 2" xfId="9794" xr:uid="{DF02045A-84A8-4DA4-B3B8-67F75A4EAED6}"/>
    <cellStyle name="Koma 3 2 3 2 2 2 2" xfId="25204" xr:uid="{9B286A63-4C80-4438-9E4F-2F708C4663EC}"/>
    <cellStyle name="Koma 3 2 3 2 2 3" xfId="14937" xr:uid="{6131E6E8-B0AA-46DA-B3D8-6E1D35933B0C}"/>
    <cellStyle name="Koma 3 2 3 2 2 3 2" xfId="30347" xr:uid="{6A0C2392-426F-43A4-B53F-EBBA9B49E4E3}"/>
    <cellStyle name="Koma 3 2 3 2 2 4" xfId="20078" xr:uid="{A820766D-6CA8-4BC9-8A48-F26D3DC5B27A}"/>
    <cellStyle name="Koma 3 2 3 2 3" xfId="7246" xr:uid="{FBD889FE-00AF-40C4-A69A-B277E15DF97A}"/>
    <cellStyle name="Koma 3 2 3 2 3 2" xfId="22656" xr:uid="{8BC40ABA-E8F3-4EC2-8C08-90A0A6334E89}"/>
    <cellStyle name="Koma 3 2 3 2 4" xfId="12389" xr:uid="{7F18C84B-FCFF-4C59-B616-1CD10D275AD2}"/>
    <cellStyle name="Koma 3 2 3 2 4 2" xfId="27799" xr:uid="{5B39B49A-09C2-4778-B44A-75EAC65F06C5}"/>
    <cellStyle name="Koma 3 2 3 2 5" xfId="17530" xr:uid="{E1BCC5EE-974B-42BA-9C4A-8CB613BFDBF3}"/>
    <cellStyle name="Koma 3 2 3 3" xfId="3417" xr:uid="{2A3ADEEE-A3F2-449C-98E9-E14E5711533C}"/>
    <cellStyle name="Koma 3 2 3 3 2" xfId="8543" xr:uid="{DE267946-07F8-4031-94B6-9BA6560B2BBA}"/>
    <cellStyle name="Koma 3 2 3 3 2 2" xfId="23953" xr:uid="{1753062D-9428-4BB5-B8DD-68753388D9A3}"/>
    <cellStyle name="Koma 3 2 3 3 3" xfId="13686" xr:uid="{CD5B7FE5-9F39-4A14-B77C-A557762482D7}"/>
    <cellStyle name="Koma 3 2 3 3 3 2" xfId="29096" xr:uid="{7953F984-6BC0-49E2-B7DA-9F7EFF6BB88B}"/>
    <cellStyle name="Koma 3 2 3 3 4" xfId="18827" xr:uid="{96E2B87B-5DE9-4C3A-85DE-628CBD6696C7}"/>
    <cellStyle name="Koma 3 2 3 4" xfId="5995" xr:uid="{384504E1-A34A-4F1B-889D-FA4E2233B450}"/>
    <cellStyle name="Koma 3 2 3 4 2" xfId="21405" xr:uid="{D92FD901-837D-44D2-8632-21F69B850631}"/>
    <cellStyle name="Koma 3 2 3 5" xfId="11138" xr:uid="{E4DA5F90-05BE-4F29-BD76-AA79344EF78C}"/>
    <cellStyle name="Koma 3 2 3 5 2" xfId="26548" xr:uid="{96DB215D-F9A9-4613-9C47-F258FA6024D9}"/>
    <cellStyle name="Koma 3 2 3 6" xfId="16279" xr:uid="{843D65B1-EEAF-4252-8E31-B3F608E03CE5}"/>
    <cellStyle name="Koma 3 2 4" xfId="1489" xr:uid="{28BF1D2E-ED33-4E76-A639-A763A056891C}"/>
    <cellStyle name="Koma 3 2 4 2" xfId="4057" xr:uid="{359490F7-1928-49FE-9E68-F17C1732332B}"/>
    <cellStyle name="Koma 3 2 4 2 2" xfId="9183" xr:uid="{E770B8F1-9C38-46C8-81D1-D497E0A4B09E}"/>
    <cellStyle name="Koma 3 2 4 2 2 2" xfId="24593" xr:uid="{786CB9B7-E7DE-4340-A7F9-AF447534839E}"/>
    <cellStyle name="Koma 3 2 4 2 3" xfId="14326" xr:uid="{2BD33D2C-2A8E-412F-9D10-72D36B318639}"/>
    <cellStyle name="Koma 3 2 4 2 3 2" xfId="29736" xr:uid="{8AFE65B8-0EA8-4E60-AE3B-0658C9509686}"/>
    <cellStyle name="Koma 3 2 4 2 4" xfId="19467" xr:uid="{487FC25C-A6FA-4A6C-8666-AD90F3FF7472}"/>
    <cellStyle name="Koma 3 2 4 3" xfId="6635" xr:uid="{F27864E8-DA30-4430-9D11-E26D0A05AE6B}"/>
    <cellStyle name="Koma 3 2 4 3 2" xfId="22045" xr:uid="{5DAF87FB-B356-425F-9CEC-F998D868EE34}"/>
    <cellStyle name="Koma 3 2 4 4" xfId="11778" xr:uid="{235B2DE8-6857-4953-9239-C7E4B1FA3EFC}"/>
    <cellStyle name="Koma 3 2 4 4 2" xfId="27188" xr:uid="{8816732A-E1C6-463C-9A39-A91F99AD96BD}"/>
    <cellStyle name="Koma 3 2 4 5" xfId="16919" xr:uid="{62FB28CB-878E-4DBF-A0E5-779EC781AFA3}"/>
    <cellStyle name="Koma 3 2 5" xfId="2806" xr:uid="{BCDAC3D5-77B2-4242-958B-1032F7A52231}"/>
    <cellStyle name="Koma 3 2 5 2" xfId="7932" xr:uid="{DC2F6407-7346-407A-8D21-5E5AF9AF1756}"/>
    <cellStyle name="Koma 3 2 5 2 2" xfId="23342" xr:uid="{6F8B0CD8-7D7D-4784-BBAE-5DE3289620FB}"/>
    <cellStyle name="Koma 3 2 5 3" xfId="13075" xr:uid="{37E7AB2E-37A0-4D64-A85F-DACE3B7AC919}"/>
    <cellStyle name="Koma 3 2 5 3 2" xfId="28485" xr:uid="{F556DA29-3DFE-43A3-8AE3-B71876D2FF5F}"/>
    <cellStyle name="Koma 3 2 5 4" xfId="18216" xr:uid="{AF3786B8-F805-4EC9-9F72-111B65E20386}"/>
    <cellStyle name="Koma 3 2 6" xfId="5384" xr:uid="{6BB57226-3455-4CEB-A6DA-6D609EFDB82B}"/>
    <cellStyle name="Koma 3 2 6 2" xfId="20794" xr:uid="{6404438B-074A-4D75-A2FF-3A886B79E5F2}"/>
    <cellStyle name="Koma 3 2 7" xfId="10527" xr:uid="{1854C5C3-CF5B-4664-98D8-A656CE6DC736}"/>
    <cellStyle name="Koma 3 2 7 2" xfId="25937" xr:uid="{495AA495-9777-4C59-8097-6B6FA49AE156}"/>
    <cellStyle name="Koma 3 2 8" xfId="15668" xr:uid="{A2EC563A-FCB7-4254-8D9E-29CA9F92EA11}"/>
    <cellStyle name="Koma 3 3" xfId="389" xr:uid="{BD88077C-B951-4DDD-9EF0-3876BAE9B578}"/>
    <cellStyle name="Koma 3 3 2" xfId="1001" xr:uid="{323B380C-8A9E-4EA2-AD2C-498E976E818F}"/>
    <cellStyle name="Koma 3 3 2 2" xfId="2253" xr:uid="{633A14F6-3054-4CF5-9749-7AADE1340BB2}"/>
    <cellStyle name="Koma 3 3 2 2 2" xfId="4821" xr:uid="{DB61AB97-1FB4-4F7B-A9A8-99FD6AD6E8CD}"/>
    <cellStyle name="Koma 3 3 2 2 2 2" xfId="9947" xr:uid="{92763A83-C10F-4563-A74F-6A6B2627BEF9}"/>
    <cellStyle name="Koma 3 3 2 2 2 2 2" xfId="25357" xr:uid="{C47D8863-55EB-42FE-BC9E-967B9204E53F}"/>
    <cellStyle name="Koma 3 3 2 2 2 3" xfId="15090" xr:uid="{74C210DD-AAE1-4A22-AE3D-32153813E876}"/>
    <cellStyle name="Koma 3 3 2 2 2 3 2" xfId="30500" xr:uid="{7AD3E90F-ECD3-4BD4-AE77-DB8773E56D4D}"/>
    <cellStyle name="Koma 3 3 2 2 2 4" xfId="20231" xr:uid="{B94CF1A8-3AB8-46DE-86B3-9718E9911377}"/>
    <cellStyle name="Koma 3 3 2 2 3" xfId="7399" xr:uid="{7452120B-39D6-47D1-97AF-B53FA18D0C1C}"/>
    <cellStyle name="Koma 3 3 2 2 3 2" xfId="22809" xr:uid="{8B1C12CE-84F6-4353-90CF-3F75A8ECB97F}"/>
    <cellStyle name="Koma 3 3 2 2 4" xfId="12542" xr:uid="{9BD56B72-3E64-47ED-B1BE-C9C0F6B5323A}"/>
    <cellStyle name="Koma 3 3 2 2 4 2" xfId="27952" xr:uid="{283D3F53-F3FB-43A5-B79B-F904A194D579}"/>
    <cellStyle name="Koma 3 3 2 2 5" xfId="17683" xr:uid="{A56A542F-D00F-4B2D-9D81-923C9878976D}"/>
    <cellStyle name="Koma 3 3 2 3" xfId="3570" xr:uid="{8883294C-97F0-4870-ADC3-B64A21A8DCD2}"/>
    <cellStyle name="Koma 3 3 2 3 2" xfId="8696" xr:uid="{8909CAD5-95A2-486F-AFAE-EB9889E93626}"/>
    <cellStyle name="Koma 3 3 2 3 2 2" xfId="24106" xr:uid="{AAE10BA2-A09E-439C-BB5B-C4FF3F930766}"/>
    <cellStyle name="Koma 3 3 2 3 3" xfId="13839" xr:uid="{F7308248-F815-46E1-BCF6-A1459B755DDD}"/>
    <cellStyle name="Koma 3 3 2 3 3 2" xfId="29249" xr:uid="{461345E4-C1FB-44A9-9EE6-0E6DFA4A2CA3}"/>
    <cellStyle name="Koma 3 3 2 3 4" xfId="18980" xr:uid="{ABCFF72B-3676-4FBF-9010-1433F1D7297D}"/>
    <cellStyle name="Koma 3 3 2 4" xfId="6148" xr:uid="{8BA6A23B-1E3B-43AA-8C8E-0C2CBCE37A50}"/>
    <cellStyle name="Koma 3 3 2 4 2" xfId="21558" xr:uid="{014127B7-42C3-4CCF-B8DE-692D2AFA61E9}"/>
    <cellStyle name="Koma 3 3 2 5" xfId="11291" xr:uid="{8E5A73D3-1332-401A-B642-5A9C01C6F1FE}"/>
    <cellStyle name="Koma 3 3 2 5 2" xfId="26701" xr:uid="{975E236C-4F07-4362-B5D7-346B39A6D804}"/>
    <cellStyle name="Koma 3 3 2 6" xfId="16432" xr:uid="{FBA42B91-5D93-49F3-AD91-59AA93047A94}"/>
    <cellStyle name="Koma 3 3 3" xfId="1642" xr:uid="{264D00CC-6B80-45A0-8783-2A55F3E554E4}"/>
    <cellStyle name="Koma 3 3 3 2" xfId="4210" xr:uid="{C7D86025-29BC-40CF-87FB-7F3939848858}"/>
    <cellStyle name="Koma 3 3 3 2 2" xfId="9336" xr:uid="{8E605D0B-C406-460E-B78A-F798F29425A8}"/>
    <cellStyle name="Koma 3 3 3 2 2 2" xfId="24746" xr:uid="{90DB442C-5583-4A2C-A990-C3CA73C38F2B}"/>
    <cellStyle name="Koma 3 3 3 2 3" xfId="14479" xr:uid="{8E40E0FB-3F01-4136-9B03-5B1288AA55BA}"/>
    <cellStyle name="Koma 3 3 3 2 3 2" xfId="29889" xr:uid="{5FB0F18A-A70E-4164-851A-9F49180F61E7}"/>
    <cellStyle name="Koma 3 3 3 2 4" xfId="19620" xr:uid="{AA6A1F44-94FE-4EAE-819C-476A0885BA83}"/>
    <cellStyle name="Koma 3 3 3 3" xfId="6788" xr:uid="{17843E96-9686-40EA-B03E-49B845878572}"/>
    <cellStyle name="Koma 3 3 3 3 2" xfId="22198" xr:uid="{A062D161-C598-4005-A4D1-F62C9B4E3CFA}"/>
    <cellStyle name="Koma 3 3 3 4" xfId="11931" xr:uid="{D4ED180C-F36E-40DB-A203-082318A39E75}"/>
    <cellStyle name="Koma 3 3 3 4 2" xfId="27341" xr:uid="{B1C533DF-6C27-4B3F-91D6-E9FAF635EDA0}"/>
    <cellStyle name="Koma 3 3 3 5" xfId="17072" xr:uid="{48E9E6A4-54EC-4818-AF19-9ECA988ECBDD}"/>
    <cellStyle name="Koma 3 3 4" xfId="2959" xr:uid="{CC5388E1-79AC-4FAE-B385-BCBC211309FC}"/>
    <cellStyle name="Koma 3 3 4 2" xfId="8085" xr:uid="{B56093EF-A059-4368-AC94-5AB9F34E8AB9}"/>
    <cellStyle name="Koma 3 3 4 2 2" xfId="23495" xr:uid="{FDDFFD07-15AF-47BE-BBCF-E2FDC65587A7}"/>
    <cellStyle name="Koma 3 3 4 3" xfId="13228" xr:uid="{462A67DE-4269-4D81-A071-B6499FFD831C}"/>
    <cellStyle name="Koma 3 3 4 3 2" xfId="28638" xr:uid="{D9D8D324-D7BB-45DD-B6AE-6975CB2056CC}"/>
    <cellStyle name="Koma 3 3 4 4" xfId="18369" xr:uid="{1CA295D9-08D0-4853-B1D9-6215EBF32964}"/>
    <cellStyle name="Koma 3 3 5" xfId="5537" xr:uid="{9EF3007A-DBEA-4FEB-B5BB-CDC4B7B974EB}"/>
    <cellStyle name="Koma 3 3 5 2" xfId="20947" xr:uid="{57825B50-7FC1-463A-B9D4-08941532350F}"/>
    <cellStyle name="Koma 3 3 6" xfId="10680" xr:uid="{CD9C7617-B1CC-46B5-A10D-88B05A6C2E25}"/>
    <cellStyle name="Koma 3 3 6 2" xfId="26090" xr:uid="{07E8CA11-2B4A-419B-91FA-A91E038495C6}"/>
    <cellStyle name="Koma 3 3 7" xfId="15821" xr:uid="{D346E52B-9F04-4864-A42F-6A4220E39A3E}"/>
    <cellStyle name="Koma 3 4" xfId="706" xr:uid="{E69B58B8-3673-4E36-ABB7-C709D474FA14}"/>
    <cellStyle name="Koma 3 4 2" xfId="1958" xr:uid="{396B239A-FDE0-4ABA-A292-AA728B6C969E}"/>
    <cellStyle name="Koma 3 4 2 2" xfId="4526" xr:uid="{D4573AA4-A184-4F0A-A26A-DE4D19218A17}"/>
    <cellStyle name="Koma 3 4 2 2 2" xfId="9652" xr:uid="{97938FC7-0CC0-48B6-928A-D77BFCF719FC}"/>
    <cellStyle name="Koma 3 4 2 2 2 2" xfId="25062" xr:uid="{BFC57F68-0F77-407E-9F1F-F20A847C77F8}"/>
    <cellStyle name="Koma 3 4 2 2 3" xfId="14795" xr:uid="{72AA411D-7F7A-4CA1-9A7D-A2FF73C16418}"/>
    <cellStyle name="Koma 3 4 2 2 3 2" xfId="30205" xr:uid="{AEC5591A-B271-4D84-8D05-43246F7CFE41}"/>
    <cellStyle name="Koma 3 4 2 2 4" xfId="19936" xr:uid="{90100445-D219-4D11-8C1A-932CC2FAF430}"/>
    <cellStyle name="Koma 3 4 2 3" xfId="7104" xr:uid="{2A4A0771-093C-4026-A8D3-84A8E93C17A5}"/>
    <cellStyle name="Koma 3 4 2 3 2" xfId="22514" xr:uid="{ACF55C36-06A8-498F-ACCC-0445861B04ED}"/>
    <cellStyle name="Koma 3 4 2 4" xfId="12247" xr:uid="{B679BFAC-803A-43B6-AE25-70CF1DBE9F49}"/>
    <cellStyle name="Koma 3 4 2 4 2" xfId="27657" xr:uid="{AD603F8F-E6B8-4C42-86A9-449CA0DC0B5D}"/>
    <cellStyle name="Koma 3 4 2 5" xfId="17388" xr:uid="{DC55DE53-7424-4D99-80F6-7AA67B9492AF}"/>
    <cellStyle name="Koma 3 4 3" xfId="3275" xr:uid="{D2EBD50D-31B3-4490-86E2-9B7C5272E274}"/>
    <cellStyle name="Koma 3 4 3 2" xfId="8401" xr:uid="{0B852917-6CA3-4837-A50A-BB92FE7DB06B}"/>
    <cellStyle name="Koma 3 4 3 2 2" xfId="23811" xr:uid="{A4538436-212D-462E-8820-B425B86A3A1D}"/>
    <cellStyle name="Koma 3 4 3 3" xfId="13544" xr:uid="{94922B4E-9B3D-4696-AE8A-009992F44C9F}"/>
    <cellStyle name="Koma 3 4 3 3 2" xfId="28954" xr:uid="{F5AF587E-D2D6-4215-8D28-62F25778B0D6}"/>
    <cellStyle name="Koma 3 4 3 4" xfId="18685" xr:uid="{33967777-F67A-4688-AD1E-8A1E1D5FED49}"/>
    <cellStyle name="Koma 3 4 4" xfId="5853" xr:uid="{6365C8D4-5985-4C8F-827B-5E10EE1685D3}"/>
    <cellStyle name="Koma 3 4 4 2" xfId="21263" xr:uid="{A26E54F3-2C57-428F-A83C-AC2E1E7E3A60}"/>
    <cellStyle name="Koma 3 4 5" xfId="10996" xr:uid="{BAB79349-78D9-4DD9-823C-C7146B206898}"/>
    <cellStyle name="Koma 3 4 5 2" xfId="26406" xr:uid="{64CF2E0B-C49D-4710-9510-7B8799DB2B13}"/>
    <cellStyle name="Koma 3 4 6" xfId="16137" xr:uid="{A9798561-9D29-44CA-BD19-0BAE0CC012FF}"/>
    <cellStyle name="Koma 3 5" xfId="1347" xr:uid="{72C3DF32-364B-4E00-9088-04E5C8639140}"/>
    <cellStyle name="Koma 3 5 2" xfId="3915" xr:uid="{BDAC53F1-461C-4DBA-BA07-48C0C249204F}"/>
    <cellStyle name="Koma 3 5 2 2" xfId="9041" xr:uid="{18EBC8BF-D2E9-455D-B8F1-90BAE126B3B6}"/>
    <cellStyle name="Koma 3 5 2 2 2" xfId="24451" xr:uid="{FC98E29D-E390-4E8A-A517-2CD25A502B7F}"/>
    <cellStyle name="Koma 3 5 2 3" xfId="14184" xr:uid="{C5CF9FEC-FD47-4245-910F-A0D4B68A748D}"/>
    <cellStyle name="Koma 3 5 2 3 2" xfId="29594" xr:uid="{143ACBFF-862D-40F6-9183-5150DA6C0EB9}"/>
    <cellStyle name="Koma 3 5 2 4" xfId="19325" xr:uid="{A1B32ED5-060F-4FB1-8515-79C251351434}"/>
    <cellStyle name="Koma 3 5 3" xfId="6493" xr:uid="{40B1E20F-FF35-493B-BBFA-299DF50F3AA5}"/>
    <cellStyle name="Koma 3 5 3 2" xfId="21903" xr:uid="{7B9209EB-59C2-40E5-B8D0-C3FF1BD4DE91}"/>
    <cellStyle name="Koma 3 5 4" xfId="11636" xr:uid="{2F4A926B-7E49-47DE-A068-C0559635D3A7}"/>
    <cellStyle name="Koma 3 5 4 2" xfId="27046" xr:uid="{B5309774-33EC-4FAE-B968-342C55948138}"/>
    <cellStyle name="Koma 3 5 5" xfId="16777" xr:uid="{50D0462F-17D3-45BB-9A00-8BAFE8B26C76}"/>
    <cellStyle name="Koma 3 6" xfId="2664" xr:uid="{8BFDD8E9-BBD6-4E4D-A7F1-888D0D51D559}"/>
    <cellStyle name="Koma 3 6 2" xfId="7790" xr:uid="{8662FF42-10B2-4E31-A619-7C9D907A113E}"/>
    <cellStyle name="Koma 3 6 2 2" xfId="23200" xr:uid="{6B568C12-9CE7-4808-9CB2-01F84C6D71DD}"/>
    <cellStyle name="Koma 3 6 3" xfId="12933" xr:uid="{FE1263EC-CBAC-4B6E-A990-1D2A4EF23F3E}"/>
    <cellStyle name="Koma 3 6 3 2" xfId="28343" xr:uid="{741593FE-CAD8-478D-A981-CE70E8682E5F}"/>
    <cellStyle name="Koma 3 6 4" xfId="18074" xr:uid="{9E50120B-E2A3-493B-A279-6D9371E22867}"/>
    <cellStyle name="Koma 3 7" xfId="5242" xr:uid="{B8895A42-F1E1-4B7E-8FA7-1CF04E96FAFC}"/>
    <cellStyle name="Koma 3 7 2" xfId="20652" xr:uid="{B3E8C8E4-E3A5-4A9A-BDBA-FC73FBED4267}"/>
    <cellStyle name="Koma 3 8" xfId="10385" xr:uid="{FF9F38A6-489F-42F3-8EAC-68E856A3A87A}"/>
    <cellStyle name="Koma 3 8 2" xfId="25795" xr:uid="{7755B6B1-C825-449B-BB2D-57BA7C2C093A}"/>
    <cellStyle name="Koma 3 9" xfId="15526" xr:uid="{C6A8A6B6-3268-4E42-BD59-7731EBAD4720}"/>
    <cellStyle name="Koma 4" xfId="95" xr:uid="{9EED6753-1DA0-433D-A5CC-CEFB0F4723C5}"/>
    <cellStyle name="Koma 4 2" xfId="238" xr:uid="{048F4000-E4DD-4B39-B16C-75F366468EBB}"/>
    <cellStyle name="Koma 4 2 2" xfId="534" xr:uid="{9D737B0C-3A3B-403C-BDFA-CB158017279D}"/>
    <cellStyle name="Koma 4 2 2 2" xfId="1146" xr:uid="{B2CFD7A3-BE72-4418-A114-3B8629404D6B}"/>
    <cellStyle name="Koma 4 2 2 2 2" xfId="2398" xr:uid="{88ABB146-88D1-466F-A2A7-3E1B9A5A7ED0}"/>
    <cellStyle name="Koma 4 2 2 2 2 2" xfId="4966" xr:uid="{5D6AC541-F0F9-400B-ABB2-69C3900DB55D}"/>
    <cellStyle name="Koma 4 2 2 2 2 2 2" xfId="10092" xr:uid="{7412245D-05E5-4F75-B0C3-0D505480CCDA}"/>
    <cellStyle name="Koma 4 2 2 2 2 2 2 2" xfId="25502" xr:uid="{DF500995-0D89-4D57-8D16-E1F3A8250E78}"/>
    <cellStyle name="Koma 4 2 2 2 2 2 3" xfId="15235" xr:uid="{FF3883F9-ED9E-44F9-B246-74D409982681}"/>
    <cellStyle name="Koma 4 2 2 2 2 2 3 2" xfId="30645" xr:uid="{6C8C4929-37BE-4120-AF9F-AEC711574ADF}"/>
    <cellStyle name="Koma 4 2 2 2 2 2 4" xfId="20376" xr:uid="{3C2510D4-65BD-44BC-BEA6-B90BD5F83C63}"/>
    <cellStyle name="Koma 4 2 2 2 2 3" xfId="7544" xr:uid="{989AA5F6-A036-40E5-9028-1099245BBD5A}"/>
    <cellStyle name="Koma 4 2 2 2 2 3 2" xfId="22954" xr:uid="{789E49D1-3E62-419A-A7E3-BF9023AFC881}"/>
    <cellStyle name="Koma 4 2 2 2 2 4" xfId="12687" xr:uid="{C413C4CD-ACD6-4E6E-B4B4-A43AA1F155D6}"/>
    <cellStyle name="Koma 4 2 2 2 2 4 2" xfId="28097" xr:uid="{2D13746A-075D-4168-B9B4-ABF177E19AE6}"/>
    <cellStyle name="Koma 4 2 2 2 2 5" xfId="17828" xr:uid="{AEE4BE5D-CC07-4A55-9059-32F8F407B669}"/>
    <cellStyle name="Koma 4 2 2 2 3" xfId="3715" xr:uid="{31419C55-F8DE-4C6E-9CA1-01B69A258198}"/>
    <cellStyle name="Koma 4 2 2 2 3 2" xfId="8841" xr:uid="{F3D56634-CD8D-4578-8D18-B5402A0CCD4C}"/>
    <cellStyle name="Koma 4 2 2 2 3 2 2" xfId="24251" xr:uid="{16CB36AA-631C-4148-B6B2-F8E41430D1A6}"/>
    <cellStyle name="Koma 4 2 2 2 3 3" xfId="13984" xr:uid="{BCAB1C21-CD21-454C-9B75-D0F2B0753C76}"/>
    <cellStyle name="Koma 4 2 2 2 3 3 2" xfId="29394" xr:uid="{54EC26C4-6D29-4E95-853E-9F4438D492E7}"/>
    <cellStyle name="Koma 4 2 2 2 3 4" xfId="19125" xr:uid="{C3796558-F35E-4417-B3BD-EF6B1F0F0ADD}"/>
    <cellStyle name="Koma 4 2 2 2 4" xfId="6293" xr:uid="{AF3DABA0-AD38-4AC1-8AA7-DBC786847AC1}"/>
    <cellStyle name="Koma 4 2 2 2 4 2" xfId="21703" xr:uid="{751AC711-D7ED-49E9-A9F1-C79BA4A6673B}"/>
    <cellStyle name="Koma 4 2 2 2 5" xfId="11436" xr:uid="{A69F69E7-CB5F-48B7-A142-5DAABFBC1B55}"/>
    <cellStyle name="Koma 4 2 2 2 5 2" xfId="26846" xr:uid="{93DB8B1C-3DA0-42F8-90B6-5D90FA0EC13C}"/>
    <cellStyle name="Koma 4 2 2 2 6" xfId="16577" xr:uid="{A85014F7-8BB2-4652-B0A9-51AE096F43E5}"/>
    <cellStyle name="Koma 4 2 2 3" xfId="1787" xr:uid="{FC07F45F-34DB-41EE-8502-D80D18CA32EB}"/>
    <cellStyle name="Koma 4 2 2 3 2" xfId="4355" xr:uid="{97C4DCA1-692B-4255-810C-76854B3DE359}"/>
    <cellStyle name="Koma 4 2 2 3 2 2" xfId="9481" xr:uid="{0786F26B-D388-4EE3-9553-D777D3FC9F74}"/>
    <cellStyle name="Koma 4 2 2 3 2 2 2" xfId="24891" xr:uid="{63D68EEB-0048-4E6E-9E96-0C3523B929CF}"/>
    <cellStyle name="Koma 4 2 2 3 2 3" xfId="14624" xr:uid="{634A4026-DDAE-437D-9E4A-74387B2FADA1}"/>
    <cellStyle name="Koma 4 2 2 3 2 3 2" xfId="30034" xr:uid="{FBA4F0FA-04FB-4168-97F7-C7A9ADDDBE56}"/>
    <cellStyle name="Koma 4 2 2 3 2 4" xfId="19765" xr:uid="{1CF8B64E-446F-46EE-83E0-77AB8B5C0A7E}"/>
    <cellStyle name="Koma 4 2 2 3 3" xfId="6933" xr:uid="{9A9A9D82-3015-4EA2-9261-56646BF99A85}"/>
    <cellStyle name="Koma 4 2 2 3 3 2" xfId="22343" xr:uid="{D6272F61-925A-43FE-ACBB-A59085F77C84}"/>
    <cellStyle name="Koma 4 2 2 3 4" xfId="12076" xr:uid="{FC88AAA6-2E06-49A0-9489-47FC84B4BEE3}"/>
    <cellStyle name="Koma 4 2 2 3 4 2" xfId="27486" xr:uid="{64E06086-FF6D-48E7-8A00-60DC699CDC48}"/>
    <cellStyle name="Koma 4 2 2 3 5" xfId="17217" xr:uid="{371C1430-0A60-41F5-948F-00BF4CA2904E}"/>
    <cellStyle name="Koma 4 2 2 4" xfId="3104" xr:uid="{CEFB09E2-D3BA-4887-AB25-E73408993466}"/>
    <cellStyle name="Koma 4 2 2 4 2" xfId="8230" xr:uid="{8C5677BB-AFBA-409C-8E12-130C2CC1FAD6}"/>
    <cellStyle name="Koma 4 2 2 4 2 2" xfId="23640" xr:uid="{C035324D-E32D-478D-8941-FE4C7FB71C93}"/>
    <cellStyle name="Koma 4 2 2 4 3" xfId="13373" xr:uid="{EE226C5F-6727-4B55-A7FB-253B908FA3CF}"/>
    <cellStyle name="Koma 4 2 2 4 3 2" xfId="28783" xr:uid="{CF345069-77D9-46C0-824C-D20A6364AD81}"/>
    <cellStyle name="Koma 4 2 2 4 4" xfId="18514" xr:uid="{02D41452-E484-458F-81A0-CA2C5035A665}"/>
    <cellStyle name="Koma 4 2 2 5" xfId="5682" xr:uid="{65AD54D6-3BF6-4857-BB98-BF7D6029CF22}"/>
    <cellStyle name="Koma 4 2 2 5 2" xfId="21092" xr:uid="{7FE8DDE7-C47B-4566-9F2C-56C8D533B074}"/>
    <cellStyle name="Koma 4 2 2 6" xfId="10825" xr:uid="{24846BA2-766A-4866-9301-859F6DB629C9}"/>
    <cellStyle name="Koma 4 2 2 6 2" xfId="26235" xr:uid="{DB543A89-F816-42F2-AD66-01E12210A481}"/>
    <cellStyle name="Koma 4 2 2 7" xfId="15966" xr:uid="{6ADFD2CD-65F0-4FDB-B631-525D46F4E324}"/>
    <cellStyle name="Koma 4 2 3" xfId="851" xr:uid="{53B0A673-E3A1-4D89-939B-EA9591E7E7C6}"/>
    <cellStyle name="Koma 4 2 3 2" xfId="2103" xr:uid="{EDC66EEF-9516-4489-A2DC-818B3B78FDF2}"/>
    <cellStyle name="Koma 4 2 3 2 2" xfId="4671" xr:uid="{92576398-53FF-48DB-82E1-302164892965}"/>
    <cellStyle name="Koma 4 2 3 2 2 2" xfId="9797" xr:uid="{FB042FF0-6057-467F-B59E-C954E4F30F8B}"/>
    <cellStyle name="Koma 4 2 3 2 2 2 2" xfId="25207" xr:uid="{341D7AC3-FCAE-43F0-88AB-916279E24CC7}"/>
    <cellStyle name="Koma 4 2 3 2 2 3" xfId="14940" xr:uid="{395106CA-11C0-4925-B7C6-64AFBDFA3C50}"/>
    <cellStyle name="Koma 4 2 3 2 2 3 2" xfId="30350" xr:uid="{8AB34DD3-9CF1-474E-AC49-F56873BA49D6}"/>
    <cellStyle name="Koma 4 2 3 2 2 4" xfId="20081" xr:uid="{6AD7FBB8-F2BF-4856-B99B-F09B42A5A488}"/>
    <cellStyle name="Koma 4 2 3 2 3" xfId="7249" xr:uid="{CD9625F1-44B9-49F6-87B7-48FDE5C44998}"/>
    <cellStyle name="Koma 4 2 3 2 3 2" xfId="22659" xr:uid="{0264AC12-74BA-4A1F-B22B-1E04EDBDC5AD}"/>
    <cellStyle name="Koma 4 2 3 2 4" xfId="12392" xr:uid="{1B7EDFAE-5E8B-4690-9529-A6E3CEC68027}"/>
    <cellStyle name="Koma 4 2 3 2 4 2" xfId="27802" xr:uid="{5277B3A4-365F-4F73-937B-2F7479B6B241}"/>
    <cellStyle name="Koma 4 2 3 2 5" xfId="17533" xr:uid="{A30C8925-1E64-4DAB-B93C-DB017D8A1991}"/>
    <cellStyle name="Koma 4 2 3 3" xfId="3420" xr:uid="{D61AA2E6-5531-48F9-B4FF-79ABBA6E5E44}"/>
    <cellStyle name="Koma 4 2 3 3 2" xfId="8546" xr:uid="{9B19517D-7284-436A-9C0E-170EC19E1983}"/>
    <cellStyle name="Koma 4 2 3 3 2 2" xfId="23956" xr:uid="{D1866900-D55B-46F9-87EB-4294ACFF94E6}"/>
    <cellStyle name="Koma 4 2 3 3 3" xfId="13689" xr:uid="{A68B276F-8D58-4F11-8979-AA5056BC9B58}"/>
    <cellStyle name="Koma 4 2 3 3 3 2" xfId="29099" xr:uid="{0278D7F1-4860-4565-B69C-C485175FB6C2}"/>
    <cellStyle name="Koma 4 2 3 3 4" xfId="18830" xr:uid="{AA6F3696-AA82-4D35-B651-70C277532A47}"/>
    <cellStyle name="Koma 4 2 3 4" xfId="5998" xr:uid="{2468F85A-C2B2-4054-9DB2-9689388B6F96}"/>
    <cellStyle name="Koma 4 2 3 4 2" xfId="21408" xr:uid="{512DA187-FFBD-47E0-B5B2-7FB90E781012}"/>
    <cellStyle name="Koma 4 2 3 5" xfId="11141" xr:uid="{B307C9A4-B0AB-4CFF-8C39-357D05302E2D}"/>
    <cellStyle name="Koma 4 2 3 5 2" xfId="26551" xr:uid="{48443D47-B530-4743-B915-D70E477A6152}"/>
    <cellStyle name="Koma 4 2 3 6" xfId="16282" xr:uid="{3B702A8F-6C7B-40CD-8A20-F6E4050B5668}"/>
    <cellStyle name="Koma 4 2 4" xfId="1492" xr:uid="{A55EBB69-0547-473B-811E-270E0EBB336A}"/>
    <cellStyle name="Koma 4 2 4 2" xfId="4060" xr:uid="{AFBD3681-344F-4AA7-B2B9-986E52813507}"/>
    <cellStyle name="Koma 4 2 4 2 2" xfId="9186" xr:uid="{6098D1C8-D053-4541-95AB-A8C15248A64C}"/>
    <cellStyle name="Koma 4 2 4 2 2 2" xfId="24596" xr:uid="{861A63CE-69EB-4F69-AD61-AE43F418BAF8}"/>
    <cellStyle name="Koma 4 2 4 2 3" xfId="14329" xr:uid="{B8EC0EC0-6ED6-4EBD-A419-80C0C74972BC}"/>
    <cellStyle name="Koma 4 2 4 2 3 2" xfId="29739" xr:uid="{D5403887-B174-46F5-A414-BD8CA45FE29C}"/>
    <cellStyle name="Koma 4 2 4 2 4" xfId="19470" xr:uid="{97AF8FE7-E964-4FC0-AA88-9AC76A654D7E}"/>
    <cellStyle name="Koma 4 2 4 3" xfId="6638" xr:uid="{9D24D8A6-4BF5-4CBD-9572-A1944A4EBADA}"/>
    <cellStyle name="Koma 4 2 4 3 2" xfId="22048" xr:uid="{40B2DF91-2EEC-4A24-A0E7-0AF4C86AE83C}"/>
    <cellStyle name="Koma 4 2 4 4" xfId="11781" xr:uid="{39C967CB-DC0C-4D28-9E66-FA82990F1CCC}"/>
    <cellStyle name="Koma 4 2 4 4 2" xfId="27191" xr:uid="{C5DE1E57-7905-4BA9-A11E-4AFB1B7EAA3B}"/>
    <cellStyle name="Koma 4 2 4 5" xfId="16922" xr:uid="{697C94C0-2070-41EC-BC62-0F4C4D575DA7}"/>
    <cellStyle name="Koma 4 2 5" xfId="2809" xr:uid="{27F92B3F-3A3A-4E7C-BB16-65C641805142}"/>
    <cellStyle name="Koma 4 2 5 2" xfId="7935" xr:uid="{7A03E4B8-8667-4DBB-80B3-C76A17ACD0B3}"/>
    <cellStyle name="Koma 4 2 5 2 2" xfId="23345" xr:uid="{011F15D2-1212-4C67-BC1D-9A5EB521A050}"/>
    <cellStyle name="Koma 4 2 5 3" xfId="13078" xr:uid="{67ADBA18-AFDC-4E86-8FC5-6B001B07A6CB}"/>
    <cellStyle name="Koma 4 2 5 3 2" xfId="28488" xr:uid="{A0F785EA-62D8-4A5E-BCA5-2D3C1CE511EA}"/>
    <cellStyle name="Koma 4 2 5 4" xfId="18219" xr:uid="{0BBFD27B-06E9-4092-9DE8-88CC12C7C6AF}"/>
    <cellStyle name="Koma 4 2 6" xfId="5387" xr:uid="{BDA868D0-232A-4BD1-B1D5-C07FF67E5A8C}"/>
    <cellStyle name="Koma 4 2 6 2" xfId="20797" xr:uid="{AD13C5F6-F015-4B9A-B4E8-3DA49D4CC744}"/>
    <cellStyle name="Koma 4 2 7" xfId="10530" xr:uid="{8C9F4143-BD10-48DF-9DCE-755D041A45A2}"/>
    <cellStyle name="Koma 4 2 7 2" xfId="25940" xr:uid="{9079422E-FBEE-4CE4-A983-E2A3250F17CA}"/>
    <cellStyle name="Koma 4 2 8" xfId="15671" xr:uid="{BF165510-42E8-428D-8083-60BAD7340A1B}"/>
    <cellStyle name="Koma 4 3" xfId="392" xr:uid="{BD3FFAA6-2CE0-4029-968F-CBA9D3C50A3B}"/>
    <cellStyle name="Koma 4 3 2" xfId="1004" xr:uid="{99EBBFC7-6CCB-4ED4-A26F-E103EEB559CA}"/>
    <cellStyle name="Koma 4 3 2 2" xfId="2256" xr:uid="{362F7AAD-7133-4017-8F5A-83727BD642A5}"/>
    <cellStyle name="Koma 4 3 2 2 2" xfId="4824" xr:uid="{8CFBA427-1FD8-402F-9907-608930330A27}"/>
    <cellStyle name="Koma 4 3 2 2 2 2" xfId="9950" xr:uid="{DCEABA9B-99EC-4691-91E2-4EA2A3D87F16}"/>
    <cellStyle name="Koma 4 3 2 2 2 2 2" xfId="25360" xr:uid="{58DCE5DC-4583-4058-92E6-AE014E2499F9}"/>
    <cellStyle name="Koma 4 3 2 2 2 3" xfId="15093" xr:uid="{C742B2C0-A92C-4F20-BCDA-C8944D92D537}"/>
    <cellStyle name="Koma 4 3 2 2 2 3 2" xfId="30503" xr:uid="{8D485DFD-D502-4349-8B8F-E27AF74FB35A}"/>
    <cellStyle name="Koma 4 3 2 2 2 4" xfId="20234" xr:uid="{88C70CE5-11FD-44EE-8EAC-A7421B56B2F4}"/>
    <cellStyle name="Koma 4 3 2 2 3" xfId="7402" xr:uid="{24DB4FD3-AF2D-446A-A162-54E53768880A}"/>
    <cellStyle name="Koma 4 3 2 2 3 2" xfId="22812" xr:uid="{92EEB036-1933-41CD-9D3C-4539CDE6A723}"/>
    <cellStyle name="Koma 4 3 2 2 4" xfId="12545" xr:uid="{0FAF35AF-EC14-40CB-8219-BCDF866755B1}"/>
    <cellStyle name="Koma 4 3 2 2 4 2" xfId="27955" xr:uid="{412E5661-DF0B-4C54-8F17-C0B355A297A2}"/>
    <cellStyle name="Koma 4 3 2 2 5" xfId="17686" xr:uid="{56DC4172-FBD9-471B-92C9-E2A7F6BC0351}"/>
    <cellStyle name="Koma 4 3 2 3" xfId="3573" xr:uid="{43DE2125-1444-4E18-8E75-ABCD697E126A}"/>
    <cellStyle name="Koma 4 3 2 3 2" xfId="8699" xr:uid="{046B258F-5D26-4400-8F55-FFDF5569176E}"/>
    <cellStyle name="Koma 4 3 2 3 2 2" xfId="24109" xr:uid="{0B3F93D0-87EA-4A84-BDF4-75C06EEFB182}"/>
    <cellStyle name="Koma 4 3 2 3 3" xfId="13842" xr:uid="{AECBF48C-8628-475B-99D2-3E9E0489DD11}"/>
    <cellStyle name="Koma 4 3 2 3 3 2" xfId="29252" xr:uid="{257C3938-5C8A-4C6D-BAA2-F928A911FFBF}"/>
    <cellStyle name="Koma 4 3 2 3 4" xfId="18983" xr:uid="{DF484556-02C4-4B90-B6C6-A96DAA669C74}"/>
    <cellStyle name="Koma 4 3 2 4" xfId="6151" xr:uid="{E31D8D34-0AB6-4917-ADC3-9697A3B804C0}"/>
    <cellStyle name="Koma 4 3 2 4 2" xfId="21561" xr:uid="{D4AF8452-5168-44B1-8056-4EA47FBE9603}"/>
    <cellStyle name="Koma 4 3 2 5" xfId="11294" xr:uid="{09C60ADA-6C6C-424E-8379-1DF84D853E49}"/>
    <cellStyle name="Koma 4 3 2 5 2" xfId="26704" xr:uid="{6B329622-39FA-41FC-B577-18B9264D3C35}"/>
    <cellStyle name="Koma 4 3 2 6" xfId="16435" xr:uid="{68F4308E-86FB-4170-A801-52B54CB1A7C3}"/>
    <cellStyle name="Koma 4 3 3" xfId="1645" xr:uid="{5CC75F5D-C2EF-47BC-A7FB-2B22558A7D89}"/>
    <cellStyle name="Koma 4 3 3 2" xfId="4213" xr:uid="{B65EB442-631C-4293-8BAA-08DA3F3D90C2}"/>
    <cellStyle name="Koma 4 3 3 2 2" xfId="9339" xr:uid="{7A79131E-6CD7-451E-9982-8776C59696C2}"/>
    <cellStyle name="Koma 4 3 3 2 2 2" xfId="24749" xr:uid="{A386B896-9D93-4F3C-9944-822E5B766F87}"/>
    <cellStyle name="Koma 4 3 3 2 3" xfId="14482" xr:uid="{C30BD239-45B4-4CBF-B438-32FC5188F6AC}"/>
    <cellStyle name="Koma 4 3 3 2 3 2" xfId="29892" xr:uid="{AAEF5331-2C74-4B0A-8122-57E92FC604F0}"/>
    <cellStyle name="Koma 4 3 3 2 4" xfId="19623" xr:uid="{524D0A10-3358-4518-B60A-BF2BDCCED8CF}"/>
    <cellStyle name="Koma 4 3 3 3" xfId="6791" xr:uid="{AEAA0C8D-2D97-4942-9E15-334DDA55FEE8}"/>
    <cellStyle name="Koma 4 3 3 3 2" xfId="22201" xr:uid="{0D9EAFFD-CC78-42E5-8583-7A065A6E6DDA}"/>
    <cellStyle name="Koma 4 3 3 4" xfId="11934" xr:uid="{0C4629AE-B6F6-4438-8EAD-E2B304E13366}"/>
    <cellStyle name="Koma 4 3 3 4 2" xfId="27344" xr:uid="{51E4B6C7-5F18-427D-BA4F-00B2C09CB7B2}"/>
    <cellStyle name="Koma 4 3 3 5" xfId="17075" xr:uid="{F76D0030-5CFC-4A49-8991-D37ADA1F62B0}"/>
    <cellStyle name="Koma 4 3 4" xfId="2962" xr:uid="{A30D0C38-EF9E-4CF1-9343-811094270279}"/>
    <cellStyle name="Koma 4 3 4 2" xfId="8088" xr:uid="{A88EB4AB-003A-418E-99D1-EBC22F5A5839}"/>
    <cellStyle name="Koma 4 3 4 2 2" xfId="23498" xr:uid="{364B05A2-F1BA-4B71-9CF7-C76CDC5C6910}"/>
    <cellStyle name="Koma 4 3 4 3" xfId="13231" xr:uid="{60DB2774-CABD-4E36-8773-2BE4B387A236}"/>
    <cellStyle name="Koma 4 3 4 3 2" xfId="28641" xr:uid="{170A1A91-5EB0-4AF7-852F-D1D723C5BE7B}"/>
    <cellStyle name="Koma 4 3 4 4" xfId="18372" xr:uid="{BEBA3285-CDE8-43FA-8477-8CA3F12837E7}"/>
    <cellStyle name="Koma 4 3 5" xfId="5540" xr:uid="{73ED7915-D0EC-4C1E-96A2-BB5C2BD434D1}"/>
    <cellStyle name="Koma 4 3 5 2" xfId="20950" xr:uid="{76813028-C64B-4663-9350-DBA4D8578BCE}"/>
    <cellStyle name="Koma 4 3 6" xfId="10683" xr:uid="{6A8DCC82-7535-46DF-B02B-B38E99EC7A52}"/>
    <cellStyle name="Koma 4 3 6 2" xfId="26093" xr:uid="{C52BA294-E262-4DF3-B9A1-45ACAB739AE1}"/>
    <cellStyle name="Koma 4 3 7" xfId="15824" xr:uid="{45CDFF1C-543A-4E5D-B5B4-2C09437A1102}"/>
    <cellStyle name="Koma 4 4" xfId="709" xr:uid="{87C125CA-D54E-471D-ADFE-37DF9E3FAB47}"/>
    <cellStyle name="Koma 4 4 2" xfId="1961" xr:uid="{6DEC26AE-F515-4277-ABAD-E05A4D9D6F13}"/>
    <cellStyle name="Koma 4 4 2 2" xfId="4529" xr:uid="{566D1B76-10F7-4ABA-9A4C-C5E1672B2340}"/>
    <cellStyle name="Koma 4 4 2 2 2" xfId="9655" xr:uid="{8C7BF226-668E-45A6-AB2B-8A781E4AF9EE}"/>
    <cellStyle name="Koma 4 4 2 2 2 2" xfId="25065" xr:uid="{8BDC0452-D5C0-4CB1-B13A-7EC71C5B6D60}"/>
    <cellStyle name="Koma 4 4 2 2 3" xfId="14798" xr:uid="{AAFDC73D-90D5-4256-89A1-DC9BE3E413DC}"/>
    <cellStyle name="Koma 4 4 2 2 3 2" xfId="30208" xr:uid="{76FC6AB2-ECDB-41AE-AEBA-4C9A055AA5F1}"/>
    <cellStyle name="Koma 4 4 2 2 4" xfId="19939" xr:uid="{10904A2F-CB66-42D9-BCF1-8C5C750BA554}"/>
    <cellStyle name="Koma 4 4 2 3" xfId="7107" xr:uid="{14E20AE3-3373-4626-A4DE-E0E946311F40}"/>
    <cellStyle name="Koma 4 4 2 3 2" xfId="22517" xr:uid="{7C1409FD-8FA4-412B-B3A2-DCD10DC9716E}"/>
    <cellStyle name="Koma 4 4 2 4" xfId="12250" xr:uid="{B186ADE1-6F55-4179-A011-6D857BD16E4C}"/>
    <cellStyle name="Koma 4 4 2 4 2" xfId="27660" xr:uid="{E5BABE50-86E0-4C32-B478-E11DE9609756}"/>
    <cellStyle name="Koma 4 4 2 5" xfId="17391" xr:uid="{C4AA6E2A-1CD1-455A-BE89-B858F93776FB}"/>
    <cellStyle name="Koma 4 4 3" xfId="3278" xr:uid="{9C891DD2-FC66-4045-A1E0-9656EEC1CA81}"/>
    <cellStyle name="Koma 4 4 3 2" xfId="8404" xr:uid="{12FE98F8-085B-4764-868A-0340BBE7FF9D}"/>
    <cellStyle name="Koma 4 4 3 2 2" xfId="23814" xr:uid="{B7E1E16C-C425-4D0F-B154-0563B4F98B2D}"/>
    <cellStyle name="Koma 4 4 3 3" xfId="13547" xr:uid="{3971C126-71E3-4481-990A-B9E88703B2D9}"/>
    <cellStyle name="Koma 4 4 3 3 2" xfId="28957" xr:uid="{A16C321D-612D-4442-A36D-5E982A1438D0}"/>
    <cellStyle name="Koma 4 4 3 4" xfId="18688" xr:uid="{B58A3791-666B-4B0E-927E-E3F49317ACA8}"/>
    <cellStyle name="Koma 4 4 4" xfId="5856" xr:uid="{B064C052-F97E-4AB0-8316-45648780EF35}"/>
    <cellStyle name="Koma 4 4 4 2" xfId="21266" xr:uid="{14A4AE6C-5EB6-44A6-B3FC-C30C615716D1}"/>
    <cellStyle name="Koma 4 4 5" xfId="10999" xr:uid="{6F3F9CB3-CCCD-42DE-BE43-8DA366D76D86}"/>
    <cellStyle name="Koma 4 4 5 2" xfId="26409" xr:uid="{AA9BA3C1-1D21-4723-ACB2-13FE619669D8}"/>
    <cellStyle name="Koma 4 4 6" xfId="16140" xr:uid="{312A8B0B-D63C-40AA-8667-5D58DEA3314C}"/>
    <cellStyle name="Koma 4 5" xfId="1350" xr:uid="{D94A3FA6-C4C1-4C56-9E5D-FAA3249F1F5B}"/>
    <cellStyle name="Koma 4 5 2" xfId="3918" xr:uid="{DBB209A4-4611-4AD5-9042-A3DFA0724C35}"/>
    <cellStyle name="Koma 4 5 2 2" xfId="9044" xr:uid="{A1C446A0-16A4-4D65-BA15-E9CA7A49784A}"/>
    <cellStyle name="Koma 4 5 2 2 2" xfId="24454" xr:uid="{0B9708A5-129A-4C96-A185-7915532282FA}"/>
    <cellStyle name="Koma 4 5 2 3" xfId="14187" xr:uid="{59B35125-7954-43C3-B873-0A1CB0F56CD4}"/>
    <cellStyle name="Koma 4 5 2 3 2" xfId="29597" xr:uid="{581EDF2E-FE27-4FF4-9DB6-665188173C25}"/>
    <cellStyle name="Koma 4 5 2 4" xfId="19328" xr:uid="{0944961B-3BD9-4A4C-8E90-EF697E191F2C}"/>
    <cellStyle name="Koma 4 5 3" xfId="6496" xr:uid="{92565AF2-8FF3-4D41-9BC7-5C56B93FD6F7}"/>
    <cellStyle name="Koma 4 5 3 2" xfId="21906" xr:uid="{0EF3CF39-F3E1-479A-A35C-635D80C761DC}"/>
    <cellStyle name="Koma 4 5 4" xfId="11639" xr:uid="{CE5450C6-3BFB-491C-9D42-B24E16066546}"/>
    <cellStyle name="Koma 4 5 4 2" xfId="27049" xr:uid="{F77F291C-B3A8-40CC-8140-ADB41824241C}"/>
    <cellStyle name="Koma 4 5 5" xfId="16780" xr:uid="{0715EAB4-D434-404C-8F46-E4082F83C3F2}"/>
    <cellStyle name="Koma 4 6" xfId="2667" xr:uid="{33115343-B018-43DF-B88E-CBADA24C1770}"/>
    <cellStyle name="Koma 4 6 2" xfId="7793" xr:uid="{43BD86B0-A229-4A88-99B9-65C3EF33E701}"/>
    <cellStyle name="Koma 4 6 2 2" xfId="23203" xr:uid="{CEE05068-2580-4AAD-BF17-0ECE96552B33}"/>
    <cellStyle name="Koma 4 6 3" xfId="12936" xr:uid="{4531A825-2C42-4627-875C-34CE5A36ADFD}"/>
    <cellStyle name="Koma 4 6 3 2" xfId="28346" xr:uid="{EF33D662-9B1F-4495-85CB-FF49DCFE6D3F}"/>
    <cellStyle name="Koma 4 6 4" xfId="18077" xr:uid="{F05C4CE6-40D0-4009-A405-8F299239AF19}"/>
    <cellStyle name="Koma 4 7" xfId="5245" xr:uid="{4A2A5A8B-E8F5-42F4-AA94-45ECDF849862}"/>
    <cellStyle name="Koma 4 7 2" xfId="20655" xr:uid="{A8180DDD-21DA-4853-9531-60CA89856963}"/>
    <cellStyle name="Koma 4 8" xfId="10388" xr:uid="{D5FEE194-F252-4B3F-8E8C-1B76E23C7A9D}"/>
    <cellStyle name="Koma 4 8 2" xfId="25798" xr:uid="{9EE2D5C4-CE79-481A-9DC4-47DEFEE6A3A0}"/>
    <cellStyle name="Koma 4 9" xfId="15529" xr:uid="{B244BC5F-BFA8-42B4-AB37-E56D0BAB34B7}"/>
    <cellStyle name="Normal" xfId="0" builtinId="0"/>
    <cellStyle name="Normal 10" xfId="2569" xr:uid="{2DB703D7-7D17-4F6F-8436-4CA10CE0C66F}"/>
    <cellStyle name="Normal 10 2" xfId="2587" xr:uid="{6B1FA7CA-5AF6-4B40-83AE-42ABDF8EDE5F}"/>
    <cellStyle name="Normal 10 2 2" xfId="2592" xr:uid="{790A658F-786F-47E8-9685-CB684DF810DB}"/>
    <cellStyle name="Normal 11" xfId="2578" xr:uid="{3FDCF2E8-2032-4F6B-9426-B449D003175C}"/>
    <cellStyle name="Normal 12" xfId="2580" xr:uid="{C2084A49-797C-4903-98F9-305DB8D7049D}"/>
    <cellStyle name="Normal 13" xfId="2583" xr:uid="{00AD54AF-6689-4889-8E02-BCFB7130C90D}"/>
    <cellStyle name="Normal 13 2" xfId="2588" xr:uid="{EC4011FD-F2D3-4C23-BCEF-5997BAF6FFA4}"/>
    <cellStyle name="Normal 14" xfId="2593" xr:uid="{E0F60AB6-F187-4BD9-B909-83B8D1EC9D90}"/>
    <cellStyle name="Normal 15" xfId="30878" xr:uid="{4AA305A4-3633-42AE-A539-E63A6F44C834}"/>
    <cellStyle name="Normal 2" xfId="6" xr:uid="{A6D52D10-6F0D-4177-BF70-8FFCE34C9EC3}"/>
    <cellStyle name="Normal 2 10" xfId="2570" xr:uid="{393FCD9D-666B-4178-A72E-2F3C57A163F8}"/>
    <cellStyle name="Normal 2 2" xfId="7" xr:uid="{0FF02BD5-5888-4A6C-AB2D-E78FAB122086}"/>
    <cellStyle name="Normal 2 2 2" xfId="73" xr:uid="{96F632C6-723F-4B6F-9CCE-4E3E15B45DD1}"/>
    <cellStyle name="Normal 2 2 2 2" xfId="79" xr:uid="{508BB91A-8476-42D7-80E1-132682673128}"/>
    <cellStyle name="Normal 2 2 2 3" xfId="84" xr:uid="{DD5FFF49-A37B-41CD-B38D-3D85F46265C4}"/>
    <cellStyle name="Normal 2 2 3" xfId="2571" xr:uid="{A821BA62-1E3D-46F9-A1E3-D2090CF13A38}"/>
    <cellStyle name="Normal 2 2 4" xfId="2572" xr:uid="{97C9C108-8926-4947-B9B0-7653FC623F75}"/>
    <cellStyle name="Normal 2 3" xfId="22" xr:uid="{A7EC4393-1FCE-4D9E-B1A6-1C6424BDDB34}"/>
    <cellStyle name="Normal 2 4" xfId="74" xr:uid="{573FC1FA-6F55-4B1E-AD8E-3DBF368C1575}"/>
    <cellStyle name="Normal 2 4 2" xfId="2573" xr:uid="{56A1C5FA-D0E3-4E96-8DA6-BCC1FD40870D}"/>
    <cellStyle name="Normal 236" xfId="9" xr:uid="{587CA2C4-5861-4065-B597-D078C10DB76E}"/>
    <cellStyle name="Normal 3" xfId="10" xr:uid="{70337782-CF02-4E3D-8A8B-402E134C3B03}"/>
    <cellStyle name="Normal 3 2" xfId="2575" xr:uid="{1168A4A9-F17D-4334-902D-CDB75B8F79D4}"/>
    <cellStyle name="Normal 3 3" xfId="2574" xr:uid="{13DF8BE7-145B-4A12-8778-32A61130809C}"/>
    <cellStyle name="Normal 4" xfId="11" xr:uid="{927F2E61-7260-4FAF-B088-7C473296FF0B}"/>
    <cellStyle name="Normal 4 2" xfId="16" xr:uid="{460B30D1-6171-4761-A1F3-D1309B31707D}"/>
    <cellStyle name="Normal 5" xfId="13" xr:uid="{E4BDAC61-50A7-40EE-8E35-412FD604133D}"/>
    <cellStyle name="Normal 6" xfId="72" xr:uid="{47F9F521-64F3-4546-A03D-1D9564913C50}"/>
    <cellStyle name="Normal 6 2" xfId="221" xr:uid="{277CD208-8E0A-4539-9478-65E23FE9355E}"/>
    <cellStyle name="Normal 7" xfId="312" xr:uid="{21016964-D3F0-4CCF-91EF-C89CE1023B0F}"/>
    <cellStyle name="Normal 7 2" xfId="608" xr:uid="{5CC19B8A-19BD-49F8-916E-8441B3A2B2CD}"/>
    <cellStyle name="Normal 8" xfId="1270" xr:uid="{B3F8EFFB-E5CD-4935-87BA-B5B5B4B733AB}"/>
    <cellStyle name="Normal 8 2" xfId="2576" xr:uid="{1A245466-2233-46D0-95B6-A3A6BFE311EF}"/>
    <cellStyle name="Normal 9" xfId="2577" xr:uid="{EEBE90D6-B06A-4A68-B6B9-B6C3AA52C304}"/>
    <cellStyle name="Percent 2" xfId="77" xr:uid="{F72FD20D-A927-4CC1-B138-FD71F23EDFC0}"/>
    <cellStyle name="Percent 2 2" xfId="25" xr:uid="{17002801-D1EF-4F06-AEA2-C1894FCBE3EA}"/>
    <cellStyle name="Percent 2 2 2" xfId="82" xr:uid="{70569575-F7DF-4DFF-8270-29D553ACA363}"/>
    <cellStyle name="Percent 2 3" xfId="87" xr:uid="{F1DF0D2B-9BB0-4F4D-AC93-7D59171183AF}"/>
    <cellStyle name="Percent 3" xfId="2586" xr:uid="{4BA80BD2-3944-4B3F-B5A2-D41A1AB35485}"/>
    <cellStyle name="Percent 3 2" xfId="2591" xr:uid="{16F39A27-4CBA-4559-8A38-09FBB93094B8}"/>
    <cellStyle name="Percent 4" xfId="8" xr:uid="{80ED6CE8-C19A-4395-B593-7DB5B1686DD3}"/>
    <cellStyle name="Persen"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419101</xdr:colOff>
      <xdr:row>0</xdr:row>
      <xdr:rowOff>85725</xdr:rowOff>
    </xdr:from>
    <xdr:to>
      <xdr:col>1</xdr:col>
      <xdr:colOff>1828801</xdr:colOff>
      <xdr:row>4</xdr:row>
      <xdr:rowOff>123825</xdr:rowOff>
    </xdr:to>
    <xdr:pic>
      <xdr:nvPicPr>
        <xdr:cNvPr id="3" name="Picture 2">
          <a:extLst>
            <a:ext uri="{FF2B5EF4-FFF2-40B4-BE49-F238E27FC236}">
              <a16:creationId xmlns:a16="http://schemas.microsoft.com/office/drawing/2014/main" id="{D96571D7-6AB1-4F60-A395-0B8D36DFF2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22839" b="25308"/>
        <a:stretch>
          <a:fillRect/>
        </a:stretch>
      </xdr:blipFill>
      <xdr:spPr bwMode="auto">
        <a:xfrm>
          <a:off x="733426" y="85725"/>
          <a:ext cx="140970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241904</xdr:colOff>
      <xdr:row>0</xdr:row>
      <xdr:rowOff>67733</xdr:rowOff>
    </xdr:from>
    <xdr:to>
      <xdr:col>20</xdr:col>
      <xdr:colOff>107647</xdr:colOff>
      <xdr:row>33</xdr:row>
      <xdr:rowOff>21166</xdr:rowOff>
    </xdr:to>
    <xdr:pic>
      <xdr:nvPicPr>
        <xdr:cNvPr id="3" name="Picture 2">
          <a:extLst>
            <a:ext uri="{FF2B5EF4-FFF2-40B4-BE49-F238E27FC236}">
              <a16:creationId xmlns:a16="http://schemas.microsoft.com/office/drawing/2014/main" id="{33597047-61A8-AD90-C836-35D003E710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89304" y="67733"/>
          <a:ext cx="5352143" cy="5016500"/>
        </a:xfrm>
        <a:prstGeom prst="rect">
          <a:avLst/>
        </a:prstGeom>
      </xdr:spPr>
    </xdr:pic>
    <xdr:clientData/>
  </xdr:twoCellAnchor>
  <xdr:twoCellAnchor editAs="oneCell">
    <xdr:from>
      <xdr:col>11</xdr:col>
      <xdr:colOff>71846</xdr:colOff>
      <xdr:row>0</xdr:row>
      <xdr:rowOff>143933</xdr:rowOff>
    </xdr:from>
    <xdr:to>
      <xdr:col>19</xdr:col>
      <xdr:colOff>452938</xdr:colOff>
      <xdr:row>90</xdr:row>
      <xdr:rowOff>119622</xdr:rowOff>
    </xdr:to>
    <xdr:pic>
      <xdr:nvPicPr>
        <xdr:cNvPr id="5" name="Picture 4">
          <a:extLst>
            <a:ext uri="{FF2B5EF4-FFF2-40B4-BE49-F238E27FC236}">
              <a16:creationId xmlns:a16="http://schemas.microsoft.com/office/drawing/2014/main" id="{D1C8E18B-3FE8-E1D2-9C41-4A9ACBEB65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019246" y="143933"/>
          <a:ext cx="5257892" cy="6173289"/>
        </a:xfrm>
        <a:prstGeom prst="rect">
          <a:avLst/>
        </a:prstGeom>
      </xdr:spPr>
    </xdr:pic>
    <xdr:clientData/>
  </xdr:twoCellAnchor>
  <xdr:twoCellAnchor editAs="oneCell">
    <xdr:from>
      <xdr:col>0</xdr:col>
      <xdr:colOff>297181</xdr:colOff>
      <xdr:row>0</xdr:row>
      <xdr:rowOff>62865</xdr:rowOff>
    </xdr:from>
    <xdr:to>
      <xdr:col>1</xdr:col>
      <xdr:colOff>1393614</xdr:colOff>
      <xdr:row>4</xdr:row>
      <xdr:rowOff>123825</xdr:rowOff>
    </xdr:to>
    <xdr:pic>
      <xdr:nvPicPr>
        <xdr:cNvPr id="2" name="Picture 1">
          <a:extLst>
            <a:ext uri="{FF2B5EF4-FFF2-40B4-BE49-F238E27FC236}">
              <a16:creationId xmlns:a16="http://schemas.microsoft.com/office/drawing/2014/main" id="{B490D3F8-BBEF-44EC-95FE-31D91AD403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t="22839" b="25308"/>
        <a:stretch>
          <a:fillRect/>
        </a:stretch>
      </xdr:blipFill>
      <xdr:spPr bwMode="auto">
        <a:xfrm>
          <a:off x="297181" y="62865"/>
          <a:ext cx="1409700" cy="792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341811</xdr:colOff>
      <xdr:row>0</xdr:row>
      <xdr:rowOff>178527</xdr:rowOff>
    </xdr:from>
    <xdr:to>
      <xdr:col>16</xdr:col>
      <xdr:colOff>537754</xdr:colOff>
      <xdr:row>25</xdr:row>
      <xdr:rowOff>152400</xdr:rowOff>
    </xdr:to>
    <xdr:pic>
      <xdr:nvPicPr>
        <xdr:cNvPr id="2" name="Picture 1">
          <a:extLst>
            <a:ext uri="{FF2B5EF4-FFF2-40B4-BE49-F238E27FC236}">
              <a16:creationId xmlns:a16="http://schemas.microsoft.com/office/drawing/2014/main" id="{8AB2EC2F-7AD0-4E61-8206-5B8AC4AFCD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92391" y="178527"/>
          <a:ext cx="5354683" cy="3547653"/>
        </a:xfrm>
        <a:prstGeom prst="rect">
          <a:avLst/>
        </a:prstGeom>
      </xdr:spPr>
    </xdr:pic>
    <xdr:clientData/>
  </xdr:twoCellAnchor>
  <xdr:twoCellAnchor editAs="oneCell">
    <xdr:from>
      <xdr:col>8</xdr:col>
      <xdr:colOff>437606</xdr:colOff>
      <xdr:row>77</xdr:row>
      <xdr:rowOff>53340</xdr:rowOff>
    </xdr:from>
    <xdr:to>
      <xdr:col>16</xdr:col>
      <xdr:colOff>539298</xdr:colOff>
      <xdr:row>259</xdr:row>
      <xdr:rowOff>175260</xdr:rowOff>
    </xdr:to>
    <xdr:pic>
      <xdr:nvPicPr>
        <xdr:cNvPr id="3" name="Picture 2">
          <a:extLst>
            <a:ext uri="{FF2B5EF4-FFF2-40B4-BE49-F238E27FC236}">
              <a16:creationId xmlns:a16="http://schemas.microsoft.com/office/drawing/2014/main" id="{30D7FDD4-1C3D-435D-915C-012D2B063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888186" y="3810000"/>
          <a:ext cx="5260432" cy="5120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1.%20Production%20Report\1.%20DAILY%20REPORT%20SHIFT\1.%20Report%20Engieering\1.%20Production%20Report\Production%20Report%202026\01.%20DAILY%20REPORT%20PRODUCTION%20JANUARI%202026%20(01%20Jan).xlsx" TargetMode="External"/><Relationship Id="rId1" Type="http://schemas.openxmlformats.org/officeDocument/2006/relationships/externalLinkPath" Target="01.%20DAILY%20REPORT%20PRODUCTION%20JANUARI%202026%20(01%20Ja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ownloads\Formula%20Production%20Cost%20INL.xlsx" TargetMode="External"/><Relationship Id="rId1" Type="http://schemas.openxmlformats.org/officeDocument/2006/relationships/externalLinkPath" Target="file:///C:\Users\User\Downloads\Formula%20Production%20Cost%20INL.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HPP/Norma%20Biaya%20Operasional%20Plant%202%202024%20-%20Copy.xlsx" TargetMode="External"/><Relationship Id="rId2" Type="http://schemas.openxmlformats.org/officeDocument/2006/relationships/externalLinkPath" Target="file:///D:\HPP\Norma%20Biaya%20Operasional%20Plant%202%202024%20-%20Copy.xlsx" TargetMode="External"/><Relationship Id="rId1" Type="http://schemas.openxmlformats.org/officeDocument/2006/relationships/externalLinkPath" Target="/HPP/Norma%20Biaya%20Operasional%20Plant%202%202024%20-%20Copy.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Project/PT%20INL/Format%20Cost/Formula%20Cost%20Production_Rev1.xlsx" TargetMode="External"/><Relationship Id="rId1" Type="http://schemas.openxmlformats.org/officeDocument/2006/relationships/externalLinkPath" Target="/Project/PT%20INL/Format%20Cost/Formula%20Cost%20Production_Rev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User\Downloads\Copy%20of%2007.%20PT%20INL%20Monthly%20Storage%20Tangki%20PT%20INL%20Juli%202024%20(3).xlsx" TargetMode="External"/><Relationship Id="rId1" Type="http://schemas.openxmlformats.org/officeDocument/2006/relationships/externalLinkPath" Target="file:///C:\Users\User\Downloads\Copy%20of%2007.%20PT%20INL%20Monthly%20Storage%20Tangki%20PT%20INL%20Juli%202024%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nuari 2026 PMG 1"/>
      <sheetName val="OIP Ref PMG 1"/>
      <sheetName val="Peformance test Fract 1"/>
      <sheetName val="Peformance Test REFINERY 1"/>
      <sheetName val="peformance  test REFINERY 2"/>
      <sheetName val="HPP REF "/>
      <sheetName val="HPP FRACT"/>
      <sheetName val="SUMMARY HPP "/>
      <sheetName val="Lembar1"/>
      <sheetName val="OIP Fract PMG 1"/>
      <sheetName val="Convert Gas"/>
      <sheetName val="Januari 2026 PMG 2"/>
      <sheetName val="OIP Ref PMG 2"/>
      <sheetName val="OIP Fract PMG 2"/>
      <sheetName val="2026"/>
      <sheetName val="Downtime Ref Oktober"/>
      <sheetName val="Downtime Fract Oktober"/>
      <sheetName val="Prod"/>
      <sheetName val="Utility"/>
      <sheetName val="Qty cons analysis"/>
      <sheetName val="Steam"/>
      <sheetName val="WWTP"/>
      <sheetName val="WTP"/>
      <sheetName val="lab"/>
      <sheetName val="genset"/>
      <sheetName val="AMOR"/>
      <sheetName val="DEP"/>
      <sheetName val="MTC"/>
      <sheetName val="LOG"/>
      <sheetName val="OH"/>
      <sheetName val="Time Sheet Bulanan"/>
      <sheetName val="Flow Meter"/>
    </sheetNames>
    <sheetDataSet>
      <sheetData sheetId="0">
        <row r="89">
          <cell r="AM89">
            <v>-237060</v>
          </cell>
        </row>
      </sheetData>
      <sheetData sheetId="1"/>
      <sheetData sheetId="2"/>
      <sheetData sheetId="3"/>
      <sheetData sheetId="4"/>
      <sheetData sheetId="5"/>
      <sheetData sheetId="6"/>
      <sheetData sheetId="7"/>
      <sheetData sheetId="8"/>
      <sheetData sheetId="9"/>
      <sheetData sheetId="10"/>
      <sheetData sheetId="11">
        <row r="89">
          <cell r="AM89">
            <v>-102515.99999999999</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ula"/>
      <sheetName val="Ref"/>
      <sheetName val="Frac"/>
      <sheetName val="PM"/>
      <sheetName val="MPC"/>
      <sheetName val="PORT"/>
      <sheetName val="DEP"/>
      <sheetName val="AMOR"/>
      <sheetName val="OH"/>
      <sheetName val="OI"/>
      <sheetName val="FC"/>
      <sheetName val="L6"/>
      <sheetName val="L3"/>
      <sheetName val="Chemical"/>
      <sheetName val="Spere part Lab"/>
      <sheetName val="Electric"/>
      <sheetName val="Steam"/>
      <sheetName val="Water"/>
      <sheetName val="WWTP"/>
    </sheetNames>
    <sheetDataSet>
      <sheetData sheetId="0">
        <row r="3">
          <cell r="I3">
            <v>2000</v>
          </cell>
        </row>
      </sheetData>
      <sheetData sheetId="1"/>
      <sheetData sheetId="2"/>
      <sheetData sheetId="3"/>
      <sheetData sheetId="4">
        <row r="29">
          <cell r="H29">
            <v>2184665532.2092161</v>
          </cell>
        </row>
      </sheetData>
      <sheetData sheetId="5"/>
      <sheetData sheetId="6"/>
      <sheetData sheetId="7"/>
      <sheetData sheetId="8"/>
      <sheetData sheetId="9"/>
      <sheetData sheetId="10"/>
      <sheetData sheetId="11"/>
      <sheetData sheetId="12"/>
      <sheetData sheetId="13">
        <row r="33">
          <cell r="H33">
            <v>745255.21064425772</v>
          </cell>
        </row>
        <row r="61">
          <cell r="H61">
            <v>27103.641456582631</v>
          </cell>
        </row>
      </sheetData>
      <sheetData sheetId="14">
        <row r="46">
          <cell r="I46">
            <v>135770.30812324933</v>
          </cell>
        </row>
      </sheetData>
      <sheetData sheetId="15">
        <row r="5">
          <cell r="L5">
            <v>1550</v>
          </cell>
        </row>
        <row r="21">
          <cell r="H21">
            <v>3666.6666666666665</v>
          </cell>
        </row>
      </sheetData>
      <sheetData sheetId="16">
        <row r="15">
          <cell r="H15">
            <v>507005.6291455882</v>
          </cell>
        </row>
      </sheetData>
      <sheetData sheetId="17">
        <row r="9">
          <cell r="F9">
            <v>8700</v>
          </cell>
        </row>
      </sheetData>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Cost "/>
      <sheetName val="REF"/>
      <sheetName val="FRACT"/>
      <sheetName val="MTC"/>
      <sheetName val="ELECTRICAL"/>
      <sheetName val="LAB"/>
      <sheetName val="GENSET"/>
      <sheetName val="MP BOILER"/>
      <sheetName val="L.Water"/>
      <sheetName val="L.WWTP"/>
      <sheetName val="LWTP"/>
    </sheetNames>
    <sheetDataSet>
      <sheetData sheetId="0"/>
      <sheetData sheetId="1">
        <row r="4">
          <cell r="O4">
            <v>2200</v>
          </cell>
        </row>
      </sheetData>
      <sheetData sheetId="2">
        <row r="4">
          <cell r="O4">
            <v>4314</v>
          </cell>
        </row>
      </sheetData>
      <sheetData sheetId="3">
        <row r="15">
          <cell r="C15">
            <v>5670384104.8739491</v>
          </cell>
        </row>
      </sheetData>
      <sheetData sheetId="4">
        <row r="19">
          <cell r="C19">
            <v>3801400568.0672274</v>
          </cell>
        </row>
      </sheetData>
      <sheetData sheetId="5"/>
      <sheetData sheetId="6"/>
      <sheetData sheetId="7">
        <row r="15">
          <cell r="H15">
            <v>516233.21125343133</v>
          </cell>
        </row>
      </sheetData>
      <sheetData sheetId="8">
        <row r="12">
          <cell r="C12">
            <v>491.59</v>
          </cell>
          <cell r="F12">
            <v>10162</v>
          </cell>
        </row>
      </sheetData>
      <sheetData sheetId="9">
        <row r="17">
          <cell r="H17">
            <v>27499.71691588785</v>
          </cell>
        </row>
      </sheetData>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Cost"/>
      <sheetName val="Sheet8"/>
      <sheetName val="Refinery"/>
      <sheetName val="Fraksinasi"/>
      <sheetName val="Overhead"/>
      <sheetName val="Adm OH"/>
      <sheetName val="Depreciation"/>
      <sheetName val="Sum Depreciation"/>
      <sheetName val="Sales Expense"/>
      <sheetName val="UP.SHE"/>
      <sheetName val="UP.Maintainance Elec"/>
      <sheetName val="UP.Maintainance Mek"/>
      <sheetName val="UP.MPP"/>
      <sheetName val="UP.WWTP"/>
      <sheetName val="UP.S"/>
      <sheetName val="UP.E"/>
      <sheetName val="UP.W"/>
      <sheetName val="UP.NG"/>
      <sheetName val="UP.L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8">
          <cell r="C28">
            <v>1550</v>
          </cell>
        </row>
      </sheetData>
      <sheetData sheetId="16" refreshError="1"/>
      <sheetData sheetId="17" refreshError="1"/>
      <sheetData sheetId="1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30 Jun stock Opname"/>
      <sheetName val="01 "/>
      <sheetName val="02"/>
      <sheetName val="03"/>
      <sheetName val="04"/>
      <sheetName val="05"/>
      <sheetName val="06"/>
      <sheetName val="07"/>
      <sheetName val="08"/>
      <sheetName val="09"/>
      <sheetName val="10"/>
      <sheetName val="11"/>
      <sheetName val="12"/>
      <sheetName val="13"/>
      <sheetName val="14"/>
      <sheetName val="15"/>
    </sheetNames>
    <sheetDataSet>
      <sheetData sheetId="0"/>
      <sheetData sheetId="1">
        <row r="14">
          <cell r="Q14">
            <v>744924</v>
          </cell>
        </row>
        <row r="25">
          <cell r="P25">
            <v>25659</v>
          </cell>
        </row>
      </sheetData>
      <sheetData sheetId="2">
        <row r="14">
          <cell r="Q14">
            <v>743972</v>
          </cell>
        </row>
      </sheetData>
      <sheetData sheetId="3">
        <row r="14">
          <cell r="Q14">
            <v>1048435</v>
          </cell>
        </row>
        <row r="25">
          <cell r="P25">
            <v>46938</v>
          </cell>
        </row>
      </sheetData>
      <sheetData sheetId="4">
        <row r="14">
          <cell r="Q14">
            <v>1114821</v>
          </cell>
        </row>
        <row r="24">
          <cell r="P24">
            <v>48667</v>
          </cell>
        </row>
      </sheetData>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67A4-C8D7-4A95-B229-FB734FEBD710}">
  <sheetPr>
    <tabColor rgb="FF00B050"/>
    <pageSetUpPr fitToPage="1"/>
  </sheetPr>
  <dimension ref="A1:VTX347"/>
  <sheetViews>
    <sheetView zoomScale="70" zoomScaleNormal="70" workbookViewId="0">
      <pane xSplit="6" ySplit="3" topLeftCell="AD4" activePane="bottomRight" state="frozen"/>
      <selection activeCell="D35" sqref="D35"/>
      <selection pane="topRight" activeCell="D35" sqref="D35"/>
      <selection pane="bottomLeft" activeCell="D35" sqref="D35"/>
      <selection pane="bottomRight" activeCell="E333" sqref="E333"/>
    </sheetView>
  </sheetViews>
  <sheetFormatPr defaultColWidth="9" defaultRowHeight="15" x14ac:dyDescent="0.25"/>
  <cols>
    <col min="1" max="1" width="2.42578125" style="1" customWidth="1"/>
    <col min="2" max="2" width="3" style="1" hidden="1" customWidth="1"/>
    <col min="3" max="3" width="4.5703125" style="5" customWidth="1"/>
    <col min="4" max="4" width="41.42578125" style="1" customWidth="1"/>
    <col min="5" max="5" width="14.5703125" style="1" customWidth="1"/>
    <col min="6" max="6" width="11.5703125" style="2" customWidth="1"/>
    <col min="7" max="7" width="13.5703125" style="1" customWidth="1"/>
    <col min="8" max="8" width="15.140625" style="1" customWidth="1"/>
    <col min="9" max="9" width="14.5703125" style="1" customWidth="1"/>
    <col min="10" max="11" width="13.5703125" style="1" customWidth="1"/>
    <col min="12" max="12" width="14" style="1" customWidth="1"/>
    <col min="13" max="13" width="14.5703125" style="1" customWidth="1"/>
    <col min="14" max="14" width="14" style="1" customWidth="1"/>
    <col min="15" max="16" width="14.5703125" style="1" customWidth="1"/>
    <col min="17" max="17" width="14.7109375" style="1" customWidth="1"/>
    <col min="18" max="18" width="14.28515625" style="1" customWidth="1"/>
    <col min="19" max="19" width="13.5703125" style="1" customWidth="1"/>
    <col min="20" max="25" width="14.5703125" style="1" customWidth="1"/>
    <col min="26" max="27" width="13.5703125" style="1" customWidth="1"/>
    <col min="28" max="28" width="15.140625" style="1" customWidth="1"/>
    <col min="29" max="30" width="13.5703125" style="1" customWidth="1"/>
    <col min="31" max="31" width="13.85546875" style="1" customWidth="1"/>
    <col min="32" max="34" width="13.5703125" style="1" customWidth="1"/>
    <col min="35" max="35" width="3.5703125" style="1" customWidth="1"/>
    <col min="36" max="36" width="22.85546875" style="1" bestFit="1" customWidth="1"/>
    <col min="37" max="37" width="11.7109375" style="1" bestFit="1" customWidth="1"/>
    <col min="38" max="38" width="19.42578125" style="1" hidden="1" customWidth="1"/>
    <col min="39" max="39" width="20.5703125" style="1" hidden="1" customWidth="1"/>
    <col min="40" max="40" width="15.42578125" style="1" hidden="1" customWidth="1"/>
    <col min="41" max="41" width="21.5703125" style="1" hidden="1" customWidth="1"/>
    <col min="42" max="42" width="20.42578125" style="1" hidden="1" customWidth="1"/>
    <col min="43" max="43" width="18.42578125" style="1" hidden="1" customWidth="1"/>
    <col min="44" max="44" width="13.7109375" style="1" bestFit="1" customWidth="1"/>
    <col min="45" max="45" width="14.42578125" style="1" customWidth="1"/>
    <col min="46" max="46" width="13.5703125" style="1" customWidth="1"/>
    <col min="47" max="47" width="21.5703125" style="1" customWidth="1"/>
    <col min="48" max="48" width="26.42578125" style="1" customWidth="1"/>
    <col min="49" max="49" width="10.85546875" style="1" bestFit="1" customWidth="1"/>
    <col min="50" max="50" width="12.42578125" style="1" bestFit="1" customWidth="1"/>
    <col min="51" max="51" width="9" style="1"/>
    <col min="52" max="52" width="9.140625" style="508" customWidth="1"/>
    <col min="53" max="53" width="23.85546875" style="508" bestFit="1" customWidth="1"/>
    <col min="54" max="57" width="9" style="1"/>
    <col min="58" max="58" width="9.5703125" style="140" customWidth="1"/>
    <col min="59" max="59" width="12.42578125" style="1" customWidth="1"/>
    <col min="60" max="15023" width="9" style="1"/>
    <col min="15024" max="16384" width="9" style="46"/>
  </cols>
  <sheetData>
    <row r="1" spans="3:58" ht="45" customHeight="1" thickBot="1" x14ac:dyDescent="0.3">
      <c r="C1" s="2214" t="s">
        <v>1140</v>
      </c>
      <c r="D1" s="2214"/>
      <c r="E1" s="2214"/>
      <c r="F1" s="2214"/>
      <c r="G1" s="2214"/>
      <c r="H1" s="2214"/>
      <c r="I1" s="2214"/>
      <c r="J1" s="2214"/>
      <c r="K1" s="2214"/>
      <c r="L1" s="2214"/>
      <c r="M1" s="2214"/>
      <c r="N1" s="2214"/>
      <c r="O1" s="2214"/>
      <c r="P1" s="2214"/>
      <c r="Q1" s="2214"/>
      <c r="R1" s="2214"/>
      <c r="S1" s="2214"/>
      <c r="T1" s="2214"/>
      <c r="U1" s="2214"/>
      <c r="V1" s="2214"/>
      <c r="W1" s="2214"/>
      <c r="X1" s="2214"/>
      <c r="Y1" s="2214"/>
      <c r="Z1" s="2214"/>
      <c r="AA1" s="2214"/>
      <c r="AB1" s="2214"/>
      <c r="AC1" s="2214"/>
      <c r="AD1" s="2214"/>
      <c r="AE1" s="2214"/>
      <c r="AF1" s="2214"/>
      <c r="AG1" s="2214"/>
      <c r="AH1" s="2214"/>
      <c r="AI1" s="2214"/>
      <c r="AJ1" s="2214"/>
    </row>
    <row r="2" spans="3:58" ht="30.2" customHeight="1" x14ac:dyDescent="0.25">
      <c r="C2" s="2215" t="s">
        <v>98</v>
      </c>
      <c r="D2" s="2217" t="s">
        <v>99</v>
      </c>
      <c r="E2" s="2219" t="s">
        <v>100</v>
      </c>
      <c r="F2" s="2221" t="s">
        <v>101</v>
      </c>
      <c r="G2" s="2223" t="s">
        <v>1157</v>
      </c>
      <c r="H2" s="2224"/>
      <c r="I2" s="2224"/>
      <c r="J2" s="2224"/>
      <c r="K2" s="2224"/>
      <c r="L2" s="2224"/>
      <c r="M2" s="2224"/>
      <c r="N2" s="2224"/>
      <c r="O2" s="2224"/>
      <c r="P2" s="2224"/>
      <c r="Q2" s="2224"/>
      <c r="R2" s="2224"/>
      <c r="S2" s="2224"/>
      <c r="T2" s="2224"/>
      <c r="U2" s="2224"/>
      <c r="V2" s="2224"/>
      <c r="W2" s="2224"/>
      <c r="X2" s="2224"/>
      <c r="Y2" s="2224"/>
      <c r="Z2" s="2224"/>
      <c r="AA2" s="2224"/>
      <c r="AB2" s="2224"/>
      <c r="AC2" s="2224"/>
      <c r="AD2" s="2224"/>
      <c r="AE2" s="2224"/>
      <c r="AF2" s="2224"/>
      <c r="AG2" s="2224"/>
      <c r="AH2" s="2224"/>
      <c r="AJ2" s="2225" t="s">
        <v>295</v>
      </c>
    </row>
    <row r="3" spans="3:58" x14ac:dyDescent="0.25">
      <c r="C3" s="2216"/>
      <c r="D3" s="2218"/>
      <c r="E3" s="2220"/>
      <c r="F3" s="2222"/>
      <c r="G3" s="2042">
        <v>1</v>
      </c>
      <c r="H3" s="2042">
        <v>2</v>
      </c>
      <c r="I3" s="2042">
        <v>3</v>
      </c>
      <c r="J3" s="2042">
        <v>4</v>
      </c>
      <c r="K3" s="2042">
        <v>5</v>
      </c>
      <c r="L3" s="2042">
        <v>6</v>
      </c>
      <c r="M3" s="2042">
        <v>7</v>
      </c>
      <c r="N3" s="2042">
        <v>8</v>
      </c>
      <c r="O3" s="2042">
        <v>9</v>
      </c>
      <c r="P3" s="2042">
        <v>10</v>
      </c>
      <c r="Q3" s="2042">
        <v>11</v>
      </c>
      <c r="R3" s="360">
        <v>12</v>
      </c>
      <c r="S3" s="360">
        <v>13</v>
      </c>
      <c r="T3" s="360">
        <v>14</v>
      </c>
      <c r="U3" s="360">
        <v>15</v>
      </c>
      <c r="V3" s="360">
        <v>16</v>
      </c>
      <c r="W3" s="360">
        <v>17</v>
      </c>
      <c r="X3" s="360">
        <v>18</v>
      </c>
      <c r="Y3" s="360">
        <v>19</v>
      </c>
      <c r="Z3" s="360">
        <v>20</v>
      </c>
      <c r="AA3" s="360">
        <v>21</v>
      </c>
      <c r="AB3" s="360">
        <v>22</v>
      </c>
      <c r="AC3" s="360">
        <v>23</v>
      </c>
      <c r="AD3" s="360">
        <v>24</v>
      </c>
      <c r="AE3" s="360">
        <v>25</v>
      </c>
      <c r="AF3" s="360">
        <v>26</v>
      </c>
      <c r="AG3" s="360">
        <v>27</v>
      </c>
      <c r="AH3" s="360">
        <v>28</v>
      </c>
      <c r="AJ3" s="2226"/>
    </row>
    <row r="4" spans="3:58" x14ac:dyDescent="0.25">
      <c r="C4" s="7">
        <v>1</v>
      </c>
      <c r="D4" s="47" t="s">
        <v>84</v>
      </c>
      <c r="E4" s="48"/>
      <c r="F4" s="49"/>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3"/>
      <c r="AJ4" s="1955" t="s">
        <v>126</v>
      </c>
      <c r="AL4" s="2000" t="s">
        <v>1104</v>
      </c>
      <c r="AM4" s="1995"/>
      <c r="AN4" s="1995"/>
      <c r="AO4" s="1995" t="s">
        <v>1110</v>
      </c>
      <c r="AP4" s="1996">
        <f>AP6+AP7+AP9</f>
        <v>80236</v>
      </c>
      <c r="AQ4" s="1995"/>
    </row>
    <row r="5" spans="3:58" x14ac:dyDescent="0.25">
      <c r="C5" s="8"/>
      <c r="D5" s="9" t="s">
        <v>16</v>
      </c>
      <c r="E5" s="246"/>
      <c r="F5" s="10"/>
      <c r="G5" s="265"/>
      <c r="H5" s="265"/>
      <c r="I5" s="265"/>
      <c r="J5" s="265"/>
      <c r="K5" s="265"/>
      <c r="L5" s="265"/>
      <c r="M5" s="265"/>
      <c r="N5" s="265"/>
      <c r="O5" s="265"/>
      <c r="P5" s="265"/>
      <c r="Q5" s="265"/>
      <c r="R5" s="265"/>
      <c r="S5" s="265"/>
      <c r="T5" s="265"/>
      <c r="U5" s="265"/>
      <c r="V5" s="265"/>
      <c r="W5" s="265"/>
      <c r="X5" s="265"/>
      <c r="Y5" s="265"/>
      <c r="Z5" s="265"/>
      <c r="AA5" s="265"/>
      <c r="AB5" s="265"/>
      <c r="AC5" s="265"/>
      <c r="AD5" s="265"/>
      <c r="AE5" s="265"/>
      <c r="AF5" s="265"/>
      <c r="AG5" s="265"/>
      <c r="AH5" s="265"/>
      <c r="AI5" s="3"/>
      <c r="AJ5" s="52" t="s">
        <v>16</v>
      </c>
      <c r="AL5" s="1995" t="s">
        <v>1102</v>
      </c>
      <c r="AM5" s="1996">
        <f>AJ9</f>
        <v>857800</v>
      </c>
      <c r="AN5" s="1995"/>
      <c r="AO5" s="1995" t="s">
        <v>1108</v>
      </c>
      <c r="AP5" s="1995"/>
      <c r="AQ5" s="1995"/>
    </row>
    <row r="6" spans="3:58" x14ac:dyDescent="0.25">
      <c r="C6" s="8"/>
      <c r="D6" s="11" t="s">
        <v>83</v>
      </c>
      <c r="E6" s="247"/>
      <c r="F6" s="12" t="s">
        <v>82</v>
      </c>
      <c r="G6" s="910"/>
      <c r="H6" s="910"/>
      <c r="I6" s="910"/>
      <c r="J6" s="910">
        <v>1</v>
      </c>
      <c r="K6" s="910">
        <v>1</v>
      </c>
      <c r="L6" s="910">
        <v>1</v>
      </c>
      <c r="M6" s="910"/>
      <c r="N6" s="910"/>
      <c r="O6" s="910"/>
      <c r="P6" s="910"/>
      <c r="Q6" s="910"/>
      <c r="R6" s="910"/>
      <c r="S6" s="910"/>
      <c r="T6" s="910"/>
      <c r="U6" s="910"/>
      <c r="V6" s="910"/>
      <c r="W6" s="910"/>
      <c r="X6" s="910"/>
      <c r="Y6" s="910"/>
      <c r="Z6" s="910"/>
      <c r="AA6" s="910"/>
      <c r="AB6" s="910"/>
      <c r="AC6" s="910"/>
      <c r="AD6" s="910"/>
      <c r="AE6" s="910"/>
      <c r="AF6" s="910"/>
      <c r="AG6" s="910"/>
      <c r="AH6" s="910"/>
      <c r="AI6" s="3"/>
      <c r="AJ6" s="54">
        <f>SUM(G6:AH6)</f>
        <v>3</v>
      </c>
      <c r="AL6" s="1995" t="s">
        <v>1103</v>
      </c>
      <c r="AM6" s="1996">
        <f>AJ20+AJ19+AJ18</f>
        <v>530000</v>
      </c>
      <c r="AN6" s="1995"/>
      <c r="AO6" s="2001" t="s">
        <v>1109</v>
      </c>
      <c r="AP6" s="1996">
        <v>80236</v>
      </c>
      <c r="AQ6" s="1995"/>
    </row>
    <row r="7" spans="3:58" x14ac:dyDescent="0.25">
      <c r="C7" s="8"/>
      <c r="D7" s="71" t="s">
        <v>124</v>
      </c>
      <c r="E7" s="247"/>
      <c r="F7" s="72" t="s">
        <v>14</v>
      </c>
      <c r="G7" s="266"/>
      <c r="H7" s="266"/>
      <c r="I7" s="266"/>
      <c r="J7" s="266"/>
      <c r="K7" s="266"/>
      <c r="L7" s="266"/>
      <c r="M7" s="266"/>
      <c r="N7" s="266"/>
      <c r="O7" s="266"/>
      <c r="P7" s="266"/>
      <c r="Q7" s="266"/>
      <c r="R7" s="266"/>
      <c r="S7" s="1917"/>
      <c r="T7" s="266"/>
      <c r="U7" s="266"/>
      <c r="V7" s="266"/>
      <c r="W7" s="266"/>
      <c r="X7" s="266"/>
      <c r="Y7" s="266"/>
      <c r="Z7" s="266"/>
      <c r="AA7" s="266"/>
      <c r="AB7" s="266"/>
      <c r="AC7" s="266"/>
      <c r="AD7" s="266"/>
      <c r="AE7" s="266"/>
      <c r="AF7" s="266"/>
      <c r="AG7" s="266"/>
      <c r="AH7" s="266"/>
      <c r="AI7" s="3"/>
      <c r="AJ7" s="57">
        <f>SUM(G7:AH7)</f>
        <v>0</v>
      </c>
      <c r="AL7" s="1997"/>
      <c r="AM7" s="1998"/>
      <c r="AN7" s="1997"/>
      <c r="AO7" s="2002"/>
      <c r="AP7" s="1996"/>
      <c r="AQ7" s="1995"/>
      <c r="AR7" s="3"/>
      <c r="AS7" s="3"/>
    </row>
    <row r="8" spans="3:58" x14ac:dyDescent="0.25">
      <c r="C8" s="8"/>
      <c r="D8" s="11" t="s">
        <v>1093</v>
      </c>
      <c r="E8" s="247"/>
      <c r="F8" s="13" t="s">
        <v>25</v>
      </c>
      <c r="G8" s="1728"/>
      <c r="H8" s="1728"/>
      <c r="I8" s="1728"/>
      <c r="J8" s="1728">
        <f t="shared" ref="J8:AH8" si="0">J9/2500000</f>
        <v>0.11632000000000001</v>
      </c>
      <c r="K8" s="1728">
        <f t="shared" si="0"/>
        <v>0.2268</v>
      </c>
      <c r="L8" s="1728">
        <f t="shared" si="0"/>
        <v>0</v>
      </c>
      <c r="M8" s="1728">
        <f t="shared" si="0"/>
        <v>0</v>
      </c>
      <c r="N8" s="1728">
        <f t="shared" si="0"/>
        <v>0</v>
      </c>
      <c r="O8" s="1728">
        <f t="shared" si="0"/>
        <v>0</v>
      </c>
      <c r="P8" s="1728">
        <f t="shared" si="0"/>
        <v>0</v>
      </c>
      <c r="Q8" s="1728">
        <f t="shared" si="0"/>
        <v>0</v>
      </c>
      <c r="R8" s="1728">
        <f t="shared" si="0"/>
        <v>0</v>
      </c>
      <c r="S8" s="1728">
        <f t="shared" si="0"/>
        <v>0</v>
      </c>
      <c r="T8" s="1728">
        <f t="shared" si="0"/>
        <v>0</v>
      </c>
      <c r="U8" s="1728">
        <f t="shared" si="0"/>
        <v>0</v>
      </c>
      <c r="V8" s="1728">
        <f t="shared" si="0"/>
        <v>0</v>
      </c>
      <c r="W8" s="1728">
        <f t="shared" si="0"/>
        <v>0</v>
      </c>
      <c r="X8" s="1728">
        <f t="shared" si="0"/>
        <v>0</v>
      </c>
      <c r="Y8" s="1728">
        <f t="shared" si="0"/>
        <v>0</v>
      </c>
      <c r="Z8" s="1728">
        <f t="shared" si="0"/>
        <v>0</v>
      </c>
      <c r="AA8" s="1728">
        <f t="shared" si="0"/>
        <v>0</v>
      </c>
      <c r="AB8" s="1728">
        <f t="shared" si="0"/>
        <v>0</v>
      </c>
      <c r="AC8" s="1728">
        <f t="shared" si="0"/>
        <v>0</v>
      </c>
      <c r="AD8" s="1728">
        <f t="shared" si="0"/>
        <v>0</v>
      </c>
      <c r="AE8" s="1728">
        <f t="shared" si="0"/>
        <v>0</v>
      </c>
      <c r="AF8" s="1728">
        <f t="shared" si="0"/>
        <v>0</v>
      </c>
      <c r="AG8" s="1728">
        <f t="shared" si="0"/>
        <v>0</v>
      </c>
      <c r="AH8" s="1728">
        <f t="shared" si="0"/>
        <v>0</v>
      </c>
      <c r="AI8" s="3"/>
      <c r="AJ8" s="1764">
        <f>AJ9/2500000/AJ6</f>
        <v>0.11437333333333333</v>
      </c>
      <c r="AL8" s="1995"/>
      <c r="AM8" s="1999"/>
      <c r="AN8" s="1995"/>
      <c r="AO8" s="2003"/>
      <c r="AP8" s="1996"/>
      <c r="AQ8" s="1995"/>
      <c r="AR8" s="3"/>
    </row>
    <row r="9" spans="3:58" s="1" customFormat="1" x14ac:dyDescent="0.25">
      <c r="C9" s="8"/>
      <c r="D9" s="55" t="s">
        <v>95</v>
      </c>
      <c r="E9" s="231">
        <v>58900000</v>
      </c>
      <c r="F9" s="56" t="s">
        <v>14</v>
      </c>
      <c r="G9" s="1917"/>
      <c r="H9" s="266"/>
      <c r="I9" s="266"/>
      <c r="J9" s="266">
        <v>290800</v>
      </c>
      <c r="K9" s="266">
        <v>567000</v>
      </c>
      <c r="L9" s="266"/>
      <c r="M9" s="266"/>
      <c r="N9" s="266"/>
      <c r="O9" s="266"/>
      <c r="P9" s="266"/>
      <c r="Q9" s="266"/>
      <c r="R9" s="266"/>
      <c r="S9" s="266"/>
      <c r="T9" s="266"/>
      <c r="U9" s="2090"/>
      <c r="V9" s="266"/>
      <c r="W9" s="266"/>
      <c r="X9" s="266"/>
      <c r="Y9" s="266"/>
      <c r="Z9" s="266"/>
      <c r="AA9" s="266"/>
      <c r="AB9" s="266"/>
      <c r="AC9" s="266"/>
      <c r="AD9" s="266"/>
      <c r="AE9" s="266"/>
      <c r="AF9" s="266"/>
      <c r="AG9" s="266"/>
      <c r="AH9" s="266"/>
      <c r="AJ9" s="57">
        <f>SUM(G9:U9)</f>
        <v>857800</v>
      </c>
      <c r="AK9" s="3"/>
      <c r="AL9" s="1995"/>
      <c r="AM9" s="1999"/>
      <c r="AN9" s="1996"/>
      <c r="AO9" s="1995"/>
      <c r="AP9" s="1995"/>
      <c r="AQ9" s="1995"/>
      <c r="AR9" s="3"/>
      <c r="AS9" s="3"/>
      <c r="AU9" s="2043"/>
      <c r="AV9" s="3"/>
      <c r="AZ9" s="508"/>
      <c r="BA9" s="508"/>
      <c r="BF9" s="141"/>
    </row>
    <row r="10" spans="3:58" s="1" customFormat="1" x14ac:dyDescent="0.25">
      <c r="C10" s="8"/>
      <c r="D10" s="908" t="s">
        <v>374</v>
      </c>
      <c r="E10" s="909"/>
      <c r="F10" s="61"/>
      <c r="G10" s="910"/>
      <c r="H10" s="910"/>
      <c r="I10" s="910"/>
      <c r="J10" s="910"/>
      <c r="K10" s="910"/>
      <c r="L10" s="910"/>
      <c r="M10" s="910"/>
      <c r="N10" s="910"/>
      <c r="O10" s="910"/>
      <c r="P10" s="910"/>
      <c r="Q10" s="910"/>
      <c r="R10" s="910"/>
      <c r="S10" s="1937"/>
      <c r="T10" s="910"/>
      <c r="U10" s="910"/>
      <c r="V10" s="910"/>
      <c r="W10" s="910"/>
      <c r="X10" s="910"/>
      <c r="Y10" s="910"/>
      <c r="Z10" s="910"/>
      <c r="AA10" s="910"/>
      <c r="AB10" s="910"/>
      <c r="AC10" s="910"/>
      <c r="AD10" s="910"/>
      <c r="AE10" s="910"/>
      <c r="AF10" s="910"/>
      <c r="AG10" s="910"/>
      <c r="AH10" s="910"/>
      <c r="AI10" s="62"/>
      <c r="AJ10" s="511">
        <f>AJ9/AJ6</f>
        <v>285933.33333333331</v>
      </c>
      <c r="AK10" s="465"/>
      <c r="AL10" s="1995"/>
      <c r="AM10" s="1999"/>
      <c r="AN10" s="1995"/>
      <c r="AO10" s="1995"/>
      <c r="AP10" s="1996"/>
      <c r="AQ10" s="1995"/>
      <c r="AU10" s="2039"/>
      <c r="AZ10" s="508"/>
      <c r="BA10" s="508"/>
      <c r="BF10" s="141"/>
    </row>
    <row r="11" spans="3:58" s="1" customFormat="1" x14ac:dyDescent="0.25">
      <c r="C11" s="8"/>
      <c r="D11" s="21" t="s">
        <v>96</v>
      </c>
      <c r="E11" s="231"/>
      <c r="F11" s="13" t="s">
        <v>14</v>
      </c>
      <c r="G11" s="33"/>
      <c r="H11" s="33"/>
      <c r="I11" s="33"/>
      <c r="J11" s="33">
        <f>J9-J12</f>
        <v>290800</v>
      </c>
      <c r="K11" s="33">
        <f>K9-K12</f>
        <v>567000</v>
      </c>
      <c r="L11" s="33"/>
      <c r="M11" s="33"/>
      <c r="N11" s="33"/>
      <c r="O11" s="33"/>
      <c r="P11" s="33"/>
      <c r="Q11" s="33"/>
      <c r="R11" s="33"/>
      <c r="S11" s="33"/>
      <c r="T11" s="33"/>
      <c r="U11" s="33"/>
      <c r="V11" s="33"/>
      <c r="W11" s="33"/>
      <c r="X11" s="33"/>
      <c r="Y11" s="33"/>
      <c r="Z11" s="33"/>
      <c r="AA11" s="33"/>
      <c r="AB11" s="33"/>
      <c r="AC11" s="33"/>
      <c r="AD11" s="33"/>
      <c r="AE11" s="33"/>
      <c r="AF11" s="33"/>
      <c r="AG11" s="33"/>
      <c r="AH11" s="33"/>
      <c r="AJ11" s="54">
        <f>SUM(G11:AH11)</f>
        <v>857800</v>
      </c>
      <c r="AL11" s="1995"/>
      <c r="AM11" s="1996"/>
      <c r="AN11" s="1995"/>
      <c r="AO11" s="1995"/>
      <c r="AP11" s="1996"/>
      <c r="AQ11" s="1996"/>
      <c r="AU11" s="3"/>
      <c r="AZ11" s="508"/>
      <c r="BA11" s="508"/>
      <c r="BF11" s="141"/>
    </row>
    <row r="12" spans="3:58" s="1" customFormat="1" hidden="1" x14ac:dyDescent="0.25">
      <c r="C12" s="8"/>
      <c r="D12" s="21" t="s">
        <v>97</v>
      </c>
      <c r="E12" s="231"/>
      <c r="F12" s="13" t="s">
        <v>14</v>
      </c>
      <c r="G12" s="33"/>
      <c r="H12" s="33"/>
      <c r="I12" s="33"/>
      <c r="J12" s="33">
        <f t="shared" ref="J12" si="1">J40+J49+J54</f>
        <v>0</v>
      </c>
      <c r="K12" s="33"/>
      <c r="L12" s="33"/>
      <c r="M12" s="33"/>
      <c r="N12" s="33"/>
      <c r="O12" s="33"/>
      <c r="P12" s="33"/>
      <c r="Q12" s="33"/>
      <c r="R12" s="33"/>
      <c r="S12" s="1913"/>
      <c r="T12" s="33"/>
      <c r="U12" s="33"/>
      <c r="V12" s="33"/>
      <c r="W12" s="33"/>
      <c r="X12" s="33"/>
      <c r="Y12" s="33"/>
      <c r="Z12" s="33"/>
      <c r="AA12" s="33"/>
      <c r="AB12" s="33"/>
      <c r="AC12" s="33"/>
      <c r="AD12" s="33"/>
      <c r="AE12" s="33"/>
      <c r="AF12" s="33"/>
      <c r="AG12" s="33"/>
      <c r="AH12" s="33"/>
      <c r="AJ12" s="54">
        <f>SUM(G12:AH12)</f>
        <v>0</v>
      </c>
      <c r="AL12" s="2000"/>
      <c r="AM12" s="1996"/>
      <c r="AN12" s="1995"/>
      <c r="AO12" s="1996"/>
      <c r="AP12" s="1996"/>
      <c r="AQ12" s="1995"/>
      <c r="AZ12" s="508"/>
      <c r="BA12" s="508"/>
      <c r="BF12" s="141"/>
    </row>
    <row r="13" spans="3:58" s="1" customFormat="1" x14ac:dyDescent="0.25">
      <c r="C13" s="8"/>
      <c r="D13" s="14" t="s">
        <v>1133</v>
      </c>
      <c r="E13" s="248">
        <v>5</v>
      </c>
      <c r="F13" s="13" t="s">
        <v>25</v>
      </c>
      <c r="G13" s="29"/>
      <c r="H13" s="29"/>
      <c r="I13" s="29"/>
      <c r="J13" s="29"/>
      <c r="K13" s="29">
        <v>4.3600000000000003</v>
      </c>
      <c r="L13" s="29"/>
      <c r="M13" s="29"/>
      <c r="N13" s="29"/>
      <c r="O13" s="29"/>
      <c r="P13" s="29"/>
      <c r="Q13" s="29"/>
      <c r="R13" s="29"/>
      <c r="S13" s="29"/>
      <c r="T13" s="29"/>
      <c r="U13" s="29"/>
      <c r="V13" s="29"/>
      <c r="W13" s="29"/>
      <c r="X13" s="29"/>
      <c r="Y13" s="29"/>
      <c r="Z13" s="29"/>
      <c r="AA13" s="29"/>
      <c r="AB13" s="29"/>
      <c r="AC13" s="29"/>
      <c r="AD13" s="29"/>
      <c r="AE13" s="29"/>
      <c r="AF13" s="29"/>
      <c r="AG13" s="34"/>
      <c r="AH13" s="29"/>
      <c r="AJ13" s="58">
        <f>SUM(G13:AH13)/AJ6</f>
        <v>1.4533333333333334</v>
      </c>
      <c r="AL13" s="1995" t="s">
        <v>1105</v>
      </c>
      <c r="AM13" s="1996">
        <f>AM14+AM15</f>
        <v>3288600</v>
      </c>
      <c r="AN13" s="1995"/>
      <c r="AO13" s="1995" t="s">
        <v>1111</v>
      </c>
      <c r="AP13" s="1995">
        <f>'OIP Fract PMG 2'!T13</f>
        <v>200835</v>
      </c>
      <c r="AQ13" s="1995"/>
      <c r="AV13" s="2096"/>
      <c r="AX13" s="508"/>
      <c r="AZ13" s="508"/>
      <c r="BA13" s="508"/>
      <c r="BF13" s="140"/>
    </row>
    <row r="14" spans="3:58" s="1" customFormat="1" x14ac:dyDescent="0.25">
      <c r="C14" s="8"/>
      <c r="D14" s="14" t="s">
        <v>80</v>
      </c>
      <c r="E14" s="248">
        <v>0.5</v>
      </c>
      <c r="F14" s="13" t="s">
        <v>25</v>
      </c>
      <c r="G14" s="29"/>
      <c r="H14" s="29"/>
      <c r="I14" s="29"/>
      <c r="J14" s="29"/>
      <c r="K14" s="29">
        <v>0.35</v>
      </c>
      <c r="L14" s="29"/>
      <c r="M14" s="29"/>
      <c r="N14" s="29"/>
      <c r="O14" s="29"/>
      <c r="P14" s="29"/>
      <c r="Q14" s="29"/>
      <c r="R14" s="29"/>
      <c r="S14" s="29"/>
      <c r="T14" s="29"/>
      <c r="U14" s="29"/>
      <c r="V14" s="29"/>
      <c r="W14" s="29"/>
      <c r="X14" s="29"/>
      <c r="Y14" s="29"/>
      <c r="Z14" s="29"/>
      <c r="AA14" s="29"/>
      <c r="AB14" s="29"/>
      <c r="AC14" s="29"/>
      <c r="AD14" s="29"/>
      <c r="AE14" s="29"/>
      <c r="AF14" s="29"/>
      <c r="AG14" s="34"/>
      <c r="AH14" s="29"/>
      <c r="AJ14" s="58">
        <f>SUM(G14:AH14)/AJ6</f>
        <v>0.11666666666666665</v>
      </c>
      <c r="AL14" s="1995" t="s">
        <v>1100</v>
      </c>
      <c r="AM14" s="1996">
        <f>AJ33</f>
        <v>2712800</v>
      </c>
      <c r="AN14" s="1995"/>
      <c r="AO14" s="1995" t="s">
        <v>1112</v>
      </c>
      <c r="AP14" s="1995">
        <f>'OIP Fract PMG 2'!U13</f>
        <v>114939</v>
      </c>
      <c r="AQ14" s="1995"/>
      <c r="AX14" s="508"/>
      <c r="AZ14" s="508"/>
      <c r="BA14" s="508"/>
      <c r="BF14" s="141"/>
    </row>
    <row r="15" spans="3:58" s="1" customFormat="1" x14ac:dyDescent="0.25">
      <c r="C15" s="8"/>
      <c r="D15" s="14" t="s">
        <v>79</v>
      </c>
      <c r="E15" s="249" t="s">
        <v>78</v>
      </c>
      <c r="F15" s="13" t="s">
        <v>25</v>
      </c>
      <c r="G15" s="33"/>
      <c r="H15" s="29"/>
      <c r="I15" s="29"/>
      <c r="J15" s="29"/>
      <c r="K15" s="29"/>
      <c r="L15" s="29"/>
      <c r="M15" s="29"/>
      <c r="N15" s="29"/>
      <c r="O15" s="29"/>
      <c r="P15" s="29"/>
      <c r="Q15" s="29"/>
      <c r="R15" s="29"/>
      <c r="S15" s="29"/>
      <c r="T15" s="29"/>
      <c r="U15" s="29"/>
      <c r="V15" s="29"/>
      <c r="W15" s="29"/>
      <c r="X15" s="29"/>
      <c r="Y15" s="29"/>
      <c r="Z15" s="29"/>
      <c r="AA15" s="2015"/>
      <c r="AB15" s="29"/>
      <c r="AC15" s="34"/>
      <c r="AD15" s="29"/>
      <c r="AE15" s="29"/>
      <c r="AF15" s="2015"/>
      <c r="AG15" s="33"/>
      <c r="AH15" s="29"/>
      <c r="AJ15" s="58">
        <f>SUM(G15:AH15)/AJ6</f>
        <v>0</v>
      </c>
      <c r="AL15" s="1995" t="s">
        <v>1101</v>
      </c>
      <c r="AM15" s="1996">
        <f>AJ34</f>
        <v>575800</v>
      </c>
      <c r="AN15" s="1995"/>
      <c r="AO15" s="1995" t="s">
        <v>1113</v>
      </c>
      <c r="AP15" s="1996"/>
      <c r="AQ15" s="1995"/>
      <c r="AX15" s="508"/>
      <c r="AZ15" s="2097"/>
      <c r="BA15" s="2100"/>
      <c r="BB15" s="2"/>
      <c r="BC15" s="2"/>
      <c r="BF15" s="141"/>
    </row>
    <row r="16" spans="3:58" s="1" customFormat="1" x14ac:dyDescent="0.25">
      <c r="C16" s="8"/>
      <c r="D16" s="64" t="s">
        <v>942</v>
      </c>
      <c r="E16" s="1638"/>
      <c r="F16" s="56"/>
      <c r="G16" s="266"/>
      <c r="H16" s="266"/>
      <c r="I16" s="266"/>
      <c r="J16" s="266"/>
      <c r="K16" s="266">
        <v>107</v>
      </c>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J16" s="58"/>
      <c r="AL16" s="1995" t="s">
        <v>1106</v>
      </c>
      <c r="AM16" s="1999">
        <f>AM14/(AM14+AM15)*100</f>
        <v>82.491029617466396</v>
      </c>
      <c r="AN16" s="1995"/>
      <c r="AO16" s="1995" t="s">
        <v>1111</v>
      </c>
      <c r="AP16" s="1996">
        <f>AP13</f>
        <v>200835</v>
      </c>
      <c r="AQ16" s="1995"/>
      <c r="AX16" s="508"/>
      <c r="AZ16" s="2097"/>
      <c r="BA16" s="2100"/>
      <c r="BB16" s="2"/>
      <c r="BC16" s="2"/>
      <c r="BF16" s="141"/>
    </row>
    <row r="17" spans="3:58 15027:15071" s="1" customFormat="1" x14ac:dyDescent="0.25">
      <c r="C17" s="8"/>
      <c r="D17" s="59" t="s">
        <v>77</v>
      </c>
      <c r="E17" s="250"/>
      <c r="F17" s="61"/>
      <c r="G17" s="33"/>
      <c r="H17" s="33"/>
      <c r="I17" s="33"/>
      <c r="J17" s="33"/>
      <c r="K17" s="33"/>
      <c r="L17" s="33"/>
      <c r="M17" s="33"/>
      <c r="N17" s="33"/>
      <c r="O17" s="33"/>
      <c r="P17" s="33"/>
      <c r="Q17" s="33"/>
      <c r="R17" s="33"/>
      <c r="S17" s="1913"/>
      <c r="T17" s="33"/>
      <c r="U17" s="33"/>
      <c r="V17" s="33"/>
      <c r="W17" s="33"/>
      <c r="X17" s="33"/>
      <c r="Y17" s="33"/>
      <c r="Z17" s="33"/>
      <c r="AA17" s="33"/>
      <c r="AB17" s="33"/>
      <c r="AC17" s="33"/>
      <c r="AD17" s="33"/>
      <c r="AE17" s="33"/>
      <c r="AF17" s="33"/>
      <c r="AG17" s="33"/>
      <c r="AH17" s="33"/>
      <c r="AI17" s="62"/>
      <c r="AJ17" s="66" t="s">
        <v>77</v>
      </c>
      <c r="AL17" s="1995" t="s">
        <v>1107</v>
      </c>
      <c r="AM17" s="1997">
        <f>AM15/(AM14+AM15)*100</f>
        <v>17.508970382533601</v>
      </c>
      <c r="AN17" s="1995"/>
      <c r="AO17" s="1995" t="s">
        <v>1112</v>
      </c>
      <c r="AP17" s="1996">
        <f>AP14-AM13</f>
        <v>-3173661</v>
      </c>
      <c r="AQ17" s="1995"/>
      <c r="AX17" s="508"/>
      <c r="AZ17" s="2097"/>
      <c r="BA17" s="2100"/>
      <c r="BB17" s="2"/>
      <c r="BC17" s="2"/>
      <c r="BF17" s="141"/>
    </row>
    <row r="18" spans="3:58 15027:15071" s="1" customFormat="1" x14ac:dyDescent="0.25">
      <c r="C18" s="8"/>
      <c r="D18" s="791" t="s">
        <v>355</v>
      </c>
      <c r="E18" s="250"/>
      <c r="F18" s="65" t="s">
        <v>14</v>
      </c>
      <c r="G18" s="1959"/>
      <c r="H18" s="1959"/>
      <c r="I18" s="1959"/>
      <c r="J18" s="1959"/>
      <c r="K18" s="1959"/>
      <c r="L18" s="1959"/>
      <c r="M18" s="1959"/>
      <c r="N18" s="1959"/>
      <c r="O18" s="1959"/>
      <c r="P18" s="1959"/>
      <c r="Q18" s="1959"/>
      <c r="R18" s="1959"/>
      <c r="S18" s="1959"/>
      <c r="T18" s="1959"/>
      <c r="U18" s="1959"/>
      <c r="V18" s="1959"/>
      <c r="W18" s="1959"/>
      <c r="X18" s="1959"/>
      <c r="Y18" s="1959"/>
      <c r="Z18" s="1959"/>
      <c r="AA18" s="1959"/>
      <c r="AB18" s="1959"/>
      <c r="AC18" s="1959"/>
      <c r="AD18" s="1959"/>
      <c r="AE18" s="1959"/>
      <c r="AF18" s="1959"/>
      <c r="AG18" s="1959"/>
      <c r="AH18" s="1959"/>
      <c r="AI18" s="62"/>
      <c r="AJ18" s="1960">
        <f>SUM(G18:AH18)</f>
        <v>0</v>
      </c>
      <c r="AL18" s="1991"/>
      <c r="AM18" s="1992"/>
      <c r="AN18" s="1992"/>
      <c r="AO18" s="1992"/>
      <c r="AP18" s="1992"/>
      <c r="AQ18" s="1991"/>
      <c r="AZ18" s="2097"/>
      <c r="BA18" s="2100"/>
      <c r="BB18" s="2"/>
      <c r="BC18" s="2"/>
      <c r="BF18" s="141"/>
    </row>
    <row r="19" spans="3:58 15027:15071" s="1" customFormat="1" x14ac:dyDescent="0.25">
      <c r="C19" s="8"/>
      <c r="D19" s="791" t="s">
        <v>1099</v>
      </c>
      <c r="E19" s="250"/>
      <c r="F19" s="65" t="s">
        <v>14</v>
      </c>
      <c r="G19" s="1959"/>
      <c r="H19" s="1959"/>
      <c r="I19" s="1959"/>
      <c r="J19" s="1959"/>
      <c r="K19" s="1959">
        <v>530000</v>
      </c>
      <c r="L19" s="1959"/>
      <c r="M19" s="1959"/>
      <c r="N19" s="1959"/>
      <c r="O19" s="1959"/>
      <c r="P19" s="1959"/>
      <c r="Q19" s="1959"/>
      <c r="R19" s="1959"/>
      <c r="S19" s="1959"/>
      <c r="T19" s="1959"/>
      <c r="U19" s="1959"/>
      <c r="V19" s="1959"/>
      <c r="W19" s="1959"/>
      <c r="X19" s="1959"/>
      <c r="Y19" s="1959"/>
      <c r="Z19" s="1959"/>
      <c r="AA19" s="1959"/>
      <c r="AB19" s="1959"/>
      <c r="AC19" s="1959"/>
      <c r="AD19" s="1959"/>
      <c r="AE19" s="1959"/>
      <c r="AF19" s="1959"/>
      <c r="AG19" s="1959"/>
      <c r="AH19" s="1959"/>
      <c r="AI19" s="62"/>
      <c r="AJ19" s="1960">
        <f>SUM(G19:U19)</f>
        <v>530000</v>
      </c>
      <c r="AK19" s="2"/>
      <c r="AL19" s="471"/>
      <c r="AM19" s="2104"/>
      <c r="AN19" s="2104"/>
      <c r="AO19" s="2104"/>
      <c r="AP19" s="2104"/>
      <c r="AQ19" s="2104"/>
      <c r="AR19" s="2"/>
      <c r="AS19" s="2"/>
      <c r="AT19" s="2"/>
      <c r="AU19" s="2"/>
      <c r="AV19" s="2125"/>
      <c r="AW19" s="2"/>
      <c r="AZ19" s="2097"/>
      <c r="BA19" s="2100"/>
      <c r="BB19" s="2"/>
      <c r="BC19" s="2"/>
      <c r="BF19" s="141"/>
    </row>
    <row r="20" spans="3:58 15027:15071" s="1" customFormat="1" x14ac:dyDescent="0.25">
      <c r="C20" s="15"/>
      <c r="D20" s="64" t="s">
        <v>192</v>
      </c>
      <c r="E20" s="231">
        <v>55661000</v>
      </c>
      <c r="F20" s="65" t="s">
        <v>14</v>
      </c>
      <c r="G20" s="266"/>
      <c r="H20" s="266"/>
      <c r="I20" s="266"/>
      <c r="J20" s="266"/>
      <c r="K20" s="266"/>
      <c r="L20" s="266"/>
      <c r="M20" s="266"/>
      <c r="N20" s="266"/>
      <c r="O20" s="266"/>
      <c r="P20" s="266"/>
      <c r="Q20" s="266"/>
      <c r="R20" s="266"/>
      <c r="S20" s="1917"/>
      <c r="T20" s="266"/>
      <c r="U20" s="2021"/>
      <c r="V20" s="2021"/>
      <c r="W20" s="2021"/>
      <c r="X20" s="2021"/>
      <c r="Y20" s="2021"/>
      <c r="Z20" s="2021"/>
      <c r="AA20" s="1946"/>
      <c r="AB20" s="266"/>
      <c r="AC20" s="266"/>
      <c r="AD20" s="266"/>
      <c r="AE20" s="266"/>
      <c r="AF20" s="266"/>
      <c r="AG20" s="266"/>
      <c r="AH20" s="266"/>
      <c r="AJ20" s="57">
        <f>SUM(G20:AH20)</f>
        <v>0</v>
      </c>
      <c r="AK20" s="2"/>
      <c r="AL20" s="2104"/>
      <c r="AM20" s="2105"/>
      <c r="AN20" s="2104"/>
      <c r="AO20" s="2104"/>
      <c r="AP20" s="2105"/>
      <c r="AQ20" s="2105"/>
      <c r="AR20" s="2"/>
      <c r="AS20" s="2"/>
      <c r="AT20" s="2"/>
      <c r="AU20" s="2"/>
      <c r="AV20" s="27"/>
      <c r="AW20" s="2"/>
      <c r="AZ20" s="2097"/>
      <c r="BA20" s="2100"/>
      <c r="BB20" s="2"/>
      <c r="BC20" s="2"/>
      <c r="BF20" s="140"/>
      <c r="VEY20" s="46"/>
      <c r="VEZ20" s="46"/>
      <c r="VFA20" s="46"/>
      <c r="VFB20" s="46"/>
      <c r="VFC20" s="46"/>
      <c r="VFD20" s="46"/>
      <c r="VFE20" s="46"/>
      <c r="VFF20" s="46"/>
      <c r="VFG20" s="46"/>
      <c r="VFH20" s="46"/>
      <c r="VFI20" s="46"/>
      <c r="VFJ20" s="46"/>
      <c r="VFK20" s="46"/>
      <c r="VFL20" s="46"/>
      <c r="VFM20" s="46"/>
      <c r="VFN20" s="46"/>
      <c r="VFO20" s="46"/>
      <c r="VFP20" s="46"/>
      <c r="VFQ20" s="46"/>
      <c r="VFR20" s="46"/>
      <c r="VFS20" s="46"/>
      <c r="VFT20" s="46"/>
      <c r="VFU20" s="46"/>
      <c r="VFV20" s="46"/>
      <c r="VFW20" s="46"/>
      <c r="VFX20" s="46"/>
      <c r="VFY20" s="46"/>
      <c r="VFZ20" s="46"/>
      <c r="VGA20" s="46"/>
      <c r="VGB20" s="46"/>
      <c r="VGC20" s="46"/>
      <c r="VGD20" s="46"/>
      <c r="VGE20" s="46"/>
      <c r="VGF20" s="46"/>
      <c r="VGG20" s="46"/>
      <c r="VGH20" s="46"/>
      <c r="VGI20" s="46"/>
      <c r="VGJ20" s="46"/>
      <c r="VGK20" s="46"/>
      <c r="VGL20" s="46"/>
      <c r="VGM20" s="46"/>
      <c r="VGN20" s="46"/>
      <c r="VGO20" s="46"/>
      <c r="VGP20" s="46"/>
      <c r="VGQ20" s="46"/>
    </row>
    <row r="21" spans="3:58 15027:15071" s="1" customFormat="1" x14ac:dyDescent="0.25">
      <c r="C21" s="15"/>
      <c r="D21" s="64" t="s">
        <v>64</v>
      </c>
      <c r="E21" s="231">
        <v>2827000</v>
      </c>
      <c r="F21" s="65" t="s">
        <v>14</v>
      </c>
      <c r="G21" s="266"/>
      <c r="H21" s="266"/>
      <c r="I21" s="266"/>
      <c r="J21" s="266">
        <v>13600</v>
      </c>
      <c r="K21" s="266">
        <v>32400</v>
      </c>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J21" s="57">
        <f>SUM(G21:U21)</f>
        <v>46000</v>
      </c>
      <c r="AK21" s="2"/>
      <c r="AL21" s="2104"/>
      <c r="AM21" s="2105"/>
      <c r="AN21" s="2104"/>
      <c r="AO21" s="2104"/>
      <c r="AP21" s="2105"/>
      <c r="AQ21" s="2105"/>
      <c r="AR21" s="2"/>
      <c r="AS21" s="2"/>
      <c r="AT21" s="2"/>
      <c r="AU21" s="2"/>
      <c r="AV21" s="2"/>
      <c r="AW21" s="2"/>
      <c r="AX21" s="3"/>
      <c r="AZ21" s="2097"/>
      <c r="BA21" s="2100"/>
      <c r="BB21" s="2"/>
      <c r="BC21" s="2"/>
      <c r="BF21" s="140"/>
      <c r="VEY21" s="46"/>
      <c r="VEZ21" s="46"/>
      <c r="VFA21" s="46"/>
      <c r="VFB21" s="46"/>
      <c r="VFC21" s="46"/>
      <c r="VFD21" s="46"/>
      <c r="VFE21" s="46"/>
      <c r="VFF21" s="46"/>
      <c r="VFG21" s="46"/>
      <c r="VFH21" s="46"/>
      <c r="VFI21" s="46"/>
      <c r="VFJ21" s="46"/>
      <c r="VFK21" s="46"/>
      <c r="VFL21" s="46"/>
      <c r="VFM21" s="46"/>
      <c r="VFN21" s="46"/>
      <c r="VFO21" s="46"/>
      <c r="VFP21" s="46"/>
      <c r="VFQ21" s="46"/>
      <c r="VFR21" s="46"/>
      <c r="VFS21" s="46"/>
      <c r="VFT21" s="46"/>
      <c r="VFU21" s="46"/>
      <c r="VFV21" s="46"/>
      <c r="VFW21" s="46"/>
      <c r="VFX21" s="46"/>
      <c r="VFY21" s="46"/>
      <c r="VFZ21" s="46"/>
      <c r="VGA21" s="46"/>
      <c r="VGB21" s="46"/>
      <c r="VGC21" s="46"/>
      <c r="VGD21" s="46"/>
      <c r="VGE21" s="46"/>
      <c r="VGF21" s="46"/>
      <c r="VGG21" s="46"/>
      <c r="VGH21" s="46"/>
      <c r="VGI21" s="46"/>
      <c r="VGJ21" s="46"/>
      <c r="VGK21" s="46"/>
      <c r="VGL21" s="46"/>
      <c r="VGM21" s="46"/>
      <c r="VGN21" s="46"/>
      <c r="VGO21" s="46"/>
      <c r="VGP21" s="46"/>
      <c r="VGQ21" s="46"/>
    </row>
    <row r="22" spans="3:58 15027:15071" s="1" customFormat="1" x14ac:dyDescent="0.25">
      <c r="C22" s="15"/>
      <c r="D22" s="690" t="s">
        <v>348</v>
      </c>
      <c r="E22" s="712"/>
      <c r="F22" s="20"/>
      <c r="G22" s="33"/>
      <c r="H22" s="33"/>
      <c r="I22" s="33"/>
      <c r="J22" s="33"/>
      <c r="K22" s="33"/>
      <c r="L22" s="33"/>
      <c r="M22" s="33"/>
      <c r="N22" s="33"/>
      <c r="O22" s="33"/>
      <c r="P22" s="33"/>
      <c r="Q22" s="33"/>
      <c r="R22" s="33"/>
      <c r="S22" s="1913"/>
      <c r="T22" s="33"/>
      <c r="U22" s="33"/>
      <c r="V22" s="33"/>
      <c r="W22" s="33"/>
      <c r="X22" s="33"/>
      <c r="Y22" s="33"/>
      <c r="Z22" s="33"/>
      <c r="AA22" s="33"/>
      <c r="AB22" s="33"/>
      <c r="AC22" s="33"/>
      <c r="AD22" s="33"/>
      <c r="AE22" s="33"/>
      <c r="AF22" s="33"/>
      <c r="AG22" s="33"/>
      <c r="AH22" s="33"/>
      <c r="AJ22" s="54"/>
      <c r="AK22" s="2"/>
      <c r="AL22" s="2104"/>
      <c r="AM22" s="2105"/>
      <c r="AN22" s="2104"/>
      <c r="AO22" s="2104"/>
      <c r="AP22" s="2105"/>
      <c r="AQ22" s="2105"/>
      <c r="AR22" s="2"/>
      <c r="AS22" s="2"/>
      <c r="AT22" s="2"/>
      <c r="AU22" s="27"/>
      <c r="AV22" s="2"/>
      <c r="AW22" s="2"/>
      <c r="AZ22" s="2100"/>
      <c r="BA22" s="2097"/>
      <c r="BB22" s="2"/>
      <c r="BC22" s="2"/>
      <c r="BF22" s="140"/>
      <c r="VEY22" s="46"/>
      <c r="VEZ22" s="46"/>
      <c r="VFA22" s="46"/>
      <c r="VFB22" s="46"/>
      <c r="VFC22" s="46"/>
      <c r="VFD22" s="46"/>
      <c r="VFE22" s="46"/>
      <c r="VFF22" s="46"/>
      <c r="VFG22" s="46"/>
      <c r="VFH22" s="46"/>
      <c r="VFI22" s="46"/>
      <c r="VFJ22" s="46"/>
      <c r="VFK22" s="46"/>
      <c r="VFL22" s="46"/>
      <c r="VFM22" s="46"/>
      <c r="VFN22" s="46"/>
      <c r="VFO22" s="46"/>
      <c r="VFP22" s="46"/>
      <c r="VFQ22" s="46"/>
      <c r="VFR22" s="46"/>
      <c r="VFS22" s="46"/>
      <c r="VFT22" s="46"/>
      <c r="VFU22" s="46"/>
      <c r="VFV22" s="46"/>
      <c r="VFW22" s="46"/>
      <c r="VFX22" s="46"/>
      <c r="VFY22" s="46"/>
      <c r="VFZ22" s="46"/>
      <c r="VGA22" s="46"/>
      <c r="VGB22" s="46"/>
      <c r="VGC22" s="46"/>
      <c r="VGD22" s="46"/>
      <c r="VGE22" s="46"/>
      <c r="VGF22" s="46"/>
      <c r="VGG22" s="46"/>
      <c r="VGH22" s="46"/>
      <c r="VGI22" s="46"/>
      <c r="VGJ22" s="46"/>
      <c r="VGK22" s="46"/>
      <c r="VGL22" s="46"/>
      <c r="VGM22" s="46"/>
      <c r="VGN22" s="46"/>
      <c r="VGO22" s="46"/>
      <c r="VGP22" s="46"/>
      <c r="VGQ22" s="46"/>
    </row>
    <row r="23" spans="3:58 15027:15071" x14ac:dyDescent="0.25">
      <c r="C23" s="8"/>
      <c r="D23" s="11" t="s">
        <v>83</v>
      </c>
      <c r="E23" s="247"/>
      <c r="F23" s="12" t="s">
        <v>82</v>
      </c>
      <c r="G23" s="33"/>
      <c r="H23" s="33"/>
      <c r="I23" s="33"/>
      <c r="J23" s="33"/>
      <c r="K23" s="33"/>
      <c r="L23" s="33">
        <v>1</v>
      </c>
      <c r="M23" s="33">
        <v>1</v>
      </c>
      <c r="N23" s="33">
        <v>1</v>
      </c>
      <c r="O23" s="33">
        <v>1</v>
      </c>
      <c r="P23" s="33">
        <v>1</v>
      </c>
      <c r="Q23" s="33"/>
      <c r="R23" s="33"/>
      <c r="S23" s="33"/>
      <c r="T23" s="33"/>
      <c r="U23" s="33"/>
      <c r="V23" s="33"/>
      <c r="W23" s="33"/>
      <c r="X23" s="33">
        <v>1</v>
      </c>
      <c r="Y23" s="33">
        <v>1</v>
      </c>
      <c r="Z23" s="33">
        <v>1</v>
      </c>
      <c r="AA23" s="33">
        <v>1</v>
      </c>
      <c r="AB23" s="33">
        <v>1</v>
      </c>
      <c r="AC23" s="33">
        <v>1</v>
      </c>
      <c r="AD23" s="33">
        <v>1</v>
      </c>
      <c r="AE23" s="33">
        <v>1</v>
      </c>
      <c r="AF23" s="33">
        <v>1</v>
      </c>
      <c r="AG23" s="33">
        <v>1</v>
      </c>
      <c r="AH23" s="33">
        <v>1</v>
      </c>
      <c r="AI23" s="3"/>
      <c r="AJ23" s="54">
        <f>SUM(G23:AH23)</f>
        <v>16</v>
      </c>
      <c r="AK23" s="2"/>
      <c r="AL23" s="2106"/>
      <c r="AM23" s="2105"/>
      <c r="AN23" s="2104"/>
      <c r="AO23" s="471"/>
      <c r="AP23" s="471"/>
      <c r="AQ23" s="471"/>
      <c r="AR23" s="2"/>
      <c r="AS23" s="2107"/>
      <c r="AT23" s="2"/>
      <c r="AU23" s="2"/>
      <c r="AV23" s="2"/>
      <c r="AW23" s="2"/>
      <c r="AZ23" s="2097"/>
      <c r="BA23" s="2097"/>
      <c r="BB23" s="2"/>
      <c r="BC23" s="2"/>
    </row>
    <row r="24" spans="3:58 15027:15071" x14ac:dyDescent="0.25">
      <c r="C24" s="8"/>
      <c r="D24" s="908" t="s">
        <v>1007</v>
      </c>
      <c r="E24" s="247"/>
      <c r="F24" s="12" t="s">
        <v>14</v>
      </c>
      <c r="G24" s="33"/>
      <c r="H24" s="33"/>
      <c r="I24" s="33"/>
      <c r="J24" s="33">
        <v>0</v>
      </c>
      <c r="K24" s="33">
        <v>0</v>
      </c>
      <c r="L24" s="33">
        <v>0</v>
      </c>
      <c r="M24" s="33">
        <v>0</v>
      </c>
      <c r="N24" s="33">
        <v>0</v>
      </c>
      <c r="O24" s="33">
        <v>0</v>
      </c>
      <c r="P24" s="33">
        <v>0</v>
      </c>
      <c r="Q24" s="33">
        <v>0</v>
      </c>
      <c r="R24" s="33">
        <v>0</v>
      </c>
      <c r="S24" s="33">
        <v>0</v>
      </c>
      <c r="T24" s="33">
        <v>0</v>
      </c>
      <c r="U24" s="33">
        <v>0</v>
      </c>
      <c r="V24" s="33">
        <v>0</v>
      </c>
      <c r="W24" s="33">
        <v>0</v>
      </c>
      <c r="X24" s="33">
        <v>0</v>
      </c>
      <c r="Y24" s="33">
        <v>0</v>
      </c>
      <c r="Z24" s="33"/>
      <c r="AA24" s="33"/>
      <c r="AB24" s="33"/>
      <c r="AC24" s="33"/>
      <c r="AD24" s="33"/>
      <c r="AE24" s="33"/>
      <c r="AF24" s="33"/>
      <c r="AG24" s="33"/>
      <c r="AH24" s="33"/>
      <c r="AI24" s="3"/>
      <c r="AJ24" s="54">
        <f>AJ29/AJ23</f>
        <v>584525</v>
      </c>
      <c r="AK24" s="2"/>
      <c r="AL24" s="2104"/>
      <c r="AM24" s="2108"/>
      <c r="AN24" s="2104"/>
      <c r="AO24" s="471"/>
      <c r="AP24" s="2109"/>
      <c r="AQ24" s="2109"/>
      <c r="AR24" s="2"/>
      <c r="AS24" s="2"/>
      <c r="AT24" s="2"/>
      <c r="AU24" s="2"/>
      <c r="AV24" s="2"/>
      <c r="AW24" s="2"/>
    </row>
    <row r="25" spans="3:58 15027:15071" s="1" customFormat="1" x14ac:dyDescent="0.25">
      <c r="C25" s="15"/>
      <c r="D25" s="64" t="s">
        <v>979</v>
      </c>
      <c r="E25" s="231"/>
      <c r="F25" s="65" t="s">
        <v>14</v>
      </c>
      <c r="G25" s="266"/>
      <c r="H25" s="266"/>
      <c r="I25" s="266"/>
      <c r="J25" s="266"/>
      <c r="K25" s="266"/>
      <c r="L25" s="266"/>
      <c r="M25" s="266"/>
      <c r="N25" s="266"/>
      <c r="O25" s="266"/>
      <c r="P25" s="266"/>
      <c r="Q25" s="266"/>
      <c r="R25" s="266"/>
      <c r="S25" s="266"/>
      <c r="T25" s="266"/>
      <c r="U25" s="266"/>
      <c r="V25" s="2022"/>
      <c r="W25" s="2022"/>
      <c r="X25" s="2022"/>
      <c r="Y25" s="2022"/>
      <c r="Z25" s="266"/>
      <c r="AA25" s="266"/>
      <c r="AB25" s="266"/>
      <c r="AC25" s="266"/>
      <c r="AD25" s="266"/>
      <c r="AE25" s="266"/>
      <c r="AF25" s="266"/>
      <c r="AG25" s="266"/>
      <c r="AH25" s="266"/>
      <c r="AJ25" s="57">
        <f>SUM(G25:AH25)</f>
        <v>0</v>
      </c>
      <c r="AK25" s="2"/>
      <c r="AL25" s="2110"/>
      <c r="AM25" s="2108"/>
      <c r="AN25" s="2104"/>
      <c r="AO25" s="471"/>
      <c r="AP25" s="2109"/>
      <c r="AQ25" s="2109"/>
      <c r="AR25" s="27"/>
      <c r="AS25" s="2"/>
      <c r="AT25" s="2"/>
      <c r="AU25" s="2"/>
      <c r="AV25" s="27"/>
      <c r="AW25" s="2"/>
      <c r="AZ25" s="508"/>
      <c r="BA25" s="508"/>
      <c r="BF25" s="140"/>
      <c r="VEY25" s="46"/>
      <c r="VEZ25" s="46"/>
      <c r="VFA25" s="46"/>
      <c r="VFB25" s="46"/>
      <c r="VFC25" s="46"/>
      <c r="VFD25" s="46"/>
      <c r="VFE25" s="46"/>
      <c r="VFF25" s="46"/>
      <c r="VFG25" s="46"/>
      <c r="VFH25" s="46"/>
      <c r="VFI25" s="46"/>
      <c r="VFJ25" s="46"/>
      <c r="VFK25" s="46"/>
      <c r="VFL25" s="46"/>
      <c r="VFM25" s="46"/>
      <c r="VFN25" s="46"/>
      <c r="VFO25" s="46"/>
      <c r="VFP25" s="46"/>
      <c r="VFQ25" s="46"/>
      <c r="VFR25" s="46"/>
      <c r="VFS25" s="46"/>
      <c r="VFT25" s="46"/>
      <c r="VFU25" s="46"/>
      <c r="VFV25" s="46"/>
      <c r="VFW25" s="46"/>
      <c r="VFX25" s="46"/>
      <c r="VFY25" s="46"/>
      <c r="VFZ25" s="46"/>
      <c r="VGA25" s="46"/>
      <c r="VGB25" s="46"/>
      <c r="VGC25" s="46"/>
      <c r="VGD25" s="46"/>
      <c r="VGE25" s="46"/>
      <c r="VGF25" s="46"/>
      <c r="VGG25" s="46"/>
      <c r="VGH25" s="46"/>
      <c r="VGI25" s="46"/>
      <c r="VGJ25" s="46"/>
      <c r="VGK25" s="46"/>
      <c r="VGL25" s="46"/>
      <c r="VGM25" s="46"/>
      <c r="VGN25" s="46"/>
      <c r="VGO25" s="46"/>
      <c r="VGP25" s="46"/>
      <c r="VGQ25" s="46"/>
    </row>
    <row r="26" spans="3:58 15027:15071" s="1" customFormat="1" hidden="1" x14ac:dyDescent="0.25">
      <c r="C26" s="15"/>
      <c r="D26" s="64" t="s">
        <v>980</v>
      </c>
      <c r="E26" s="1719">
        <v>559</v>
      </c>
      <c r="F26" s="65" t="s">
        <v>982</v>
      </c>
      <c r="G26" s="266"/>
      <c r="H26" s="266"/>
      <c r="I26" s="266"/>
      <c r="J26" s="266"/>
      <c r="K26" s="266"/>
      <c r="L26" s="266"/>
      <c r="M26" s="266"/>
      <c r="N26" s="266"/>
      <c r="O26" s="266"/>
      <c r="P26" s="266"/>
      <c r="Q26" s="266"/>
      <c r="R26" s="266"/>
      <c r="S26" s="266"/>
      <c r="T26" s="266"/>
      <c r="U26" s="266"/>
      <c r="V26" s="266"/>
      <c r="W26" s="266"/>
      <c r="X26" s="266"/>
      <c r="Y26" s="266"/>
      <c r="Z26" s="266"/>
      <c r="AA26" s="266"/>
      <c r="AB26" s="266"/>
      <c r="AC26" s="266"/>
      <c r="AD26" s="266"/>
      <c r="AE26" s="266"/>
      <c r="AF26" s="266"/>
      <c r="AG26" s="266"/>
      <c r="AH26" s="266"/>
      <c r="AJ26" s="57"/>
      <c r="AK26" s="2"/>
      <c r="AL26" s="2104"/>
      <c r="AM26" s="2105"/>
      <c r="AN26" s="2111"/>
      <c r="AO26" s="2104"/>
      <c r="AP26" s="2105"/>
      <c r="AQ26" s="2105"/>
      <c r="AR26" s="2"/>
      <c r="AS26" s="2"/>
      <c r="AT26" s="2"/>
      <c r="AU26" s="2"/>
      <c r="AV26" s="2"/>
      <c r="AW26" s="2"/>
      <c r="AZ26" s="508"/>
      <c r="BA26" s="508"/>
      <c r="BF26" s="140"/>
      <c r="VEY26" s="46"/>
      <c r="VEZ26" s="46"/>
      <c r="VFA26" s="46"/>
      <c r="VFB26" s="46"/>
      <c r="VFC26" s="46"/>
      <c r="VFD26" s="46"/>
      <c r="VFE26" s="46"/>
      <c r="VFF26" s="46"/>
      <c r="VFG26" s="46"/>
      <c r="VFH26" s="46"/>
      <c r="VFI26" s="46"/>
      <c r="VFJ26" s="46"/>
      <c r="VFK26" s="46"/>
      <c r="VFL26" s="46"/>
      <c r="VFM26" s="46"/>
      <c r="VFN26" s="46"/>
      <c r="VFO26" s="46"/>
      <c r="VFP26" s="46"/>
      <c r="VFQ26" s="46"/>
      <c r="VFR26" s="46"/>
      <c r="VFS26" s="46"/>
      <c r="VFT26" s="46"/>
      <c r="VFU26" s="46"/>
      <c r="VFV26" s="46"/>
      <c r="VFW26" s="46"/>
      <c r="VFX26" s="46"/>
      <c r="VFY26" s="46"/>
      <c r="VFZ26" s="46"/>
      <c r="VGA26" s="46"/>
      <c r="VGB26" s="46"/>
      <c r="VGC26" s="46"/>
      <c r="VGD26" s="46"/>
      <c r="VGE26" s="46"/>
      <c r="VGF26" s="46"/>
      <c r="VGG26" s="46"/>
      <c r="VGH26" s="46"/>
      <c r="VGI26" s="46"/>
      <c r="VGJ26" s="46"/>
      <c r="VGK26" s="46"/>
      <c r="VGL26" s="46"/>
      <c r="VGM26" s="46"/>
      <c r="VGN26" s="46"/>
      <c r="VGO26" s="46"/>
      <c r="VGP26" s="46"/>
      <c r="VGQ26" s="46"/>
    </row>
    <row r="27" spans="3:58 15027:15071" s="1" customFormat="1" hidden="1" x14ac:dyDescent="0.25">
      <c r="C27" s="15"/>
      <c r="D27" s="64" t="s">
        <v>981</v>
      </c>
      <c r="E27" s="1720">
        <v>559</v>
      </c>
      <c r="F27" s="65" t="s">
        <v>982</v>
      </c>
      <c r="G27" s="266"/>
      <c r="H27" s="266"/>
      <c r="I27" s="266"/>
      <c r="J27" s="266"/>
      <c r="K27" s="266"/>
      <c r="L27" s="266"/>
      <c r="M27" s="266"/>
      <c r="N27" s="266"/>
      <c r="O27" s="266"/>
      <c r="P27" s="266"/>
      <c r="Q27" s="266"/>
      <c r="R27" s="266"/>
      <c r="S27" s="266"/>
      <c r="T27" s="266"/>
      <c r="U27" s="266"/>
      <c r="V27" s="266"/>
      <c r="W27" s="266"/>
      <c r="X27" s="266"/>
      <c r="Y27" s="266"/>
      <c r="Z27" s="266"/>
      <c r="AA27" s="266"/>
      <c r="AB27" s="266"/>
      <c r="AC27" s="266"/>
      <c r="AD27" s="266"/>
      <c r="AE27" s="266"/>
      <c r="AF27" s="266"/>
      <c r="AG27" s="266"/>
      <c r="AH27" s="266"/>
      <c r="AJ27" s="57"/>
      <c r="AK27" s="2"/>
      <c r="AL27" s="2112"/>
      <c r="AM27" s="2105"/>
      <c r="AN27" s="2104"/>
      <c r="AO27" s="2104"/>
      <c r="AP27" s="2104"/>
      <c r="AQ27" s="2104"/>
      <c r="AR27" s="2"/>
      <c r="AS27" s="2"/>
      <c r="AT27" s="2"/>
      <c r="AU27" s="2"/>
      <c r="AV27" s="2"/>
      <c r="AW27" s="2"/>
      <c r="AZ27" s="508"/>
      <c r="BA27" s="508"/>
      <c r="BF27" s="140"/>
      <c r="VEY27" s="46"/>
      <c r="VEZ27" s="46"/>
      <c r="VFA27" s="46"/>
      <c r="VFB27" s="46"/>
      <c r="VFC27" s="46"/>
      <c r="VFD27" s="46"/>
      <c r="VFE27" s="46"/>
      <c r="VFF27" s="46"/>
      <c r="VFG27" s="46"/>
      <c r="VFH27" s="46"/>
      <c r="VFI27" s="46"/>
      <c r="VFJ27" s="46"/>
      <c r="VFK27" s="46"/>
      <c r="VFL27" s="46"/>
      <c r="VFM27" s="46"/>
      <c r="VFN27" s="46"/>
      <c r="VFO27" s="46"/>
      <c r="VFP27" s="46"/>
      <c r="VFQ27" s="46"/>
      <c r="VFR27" s="46"/>
      <c r="VFS27" s="46"/>
      <c r="VFT27" s="46"/>
      <c r="VFU27" s="46"/>
      <c r="VFV27" s="46"/>
      <c r="VFW27" s="46"/>
      <c r="VFX27" s="46"/>
      <c r="VFY27" s="46"/>
      <c r="VFZ27" s="46"/>
      <c r="VGA27" s="46"/>
      <c r="VGB27" s="46"/>
      <c r="VGC27" s="46"/>
      <c r="VGD27" s="46"/>
      <c r="VGE27" s="46"/>
      <c r="VGF27" s="46"/>
      <c r="VGG27" s="46"/>
      <c r="VGH27" s="46"/>
      <c r="VGI27" s="46"/>
      <c r="VGJ27" s="46"/>
      <c r="VGK27" s="46"/>
      <c r="VGL27" s="46"/>
      <c r="VGM27" s="46"/>
      <c r="VGN27" s="46"/>
      <c r="VGO27" s="46"/>
      <c r="VGP27" s="46"/>
      <c r="VGQ27" s="46"/>
    </row>
    <row r="28" spans="3:58 15027:15071" s="1" customFormat="1" ht="15" customHeight="1" x14ac:dyDescent="0.25">
      <c r="C28" s="15"/>
      <c r="D28" s="11" t="s">
        <v>112</v>
      </c>
      <c r="E28" s="909"/>
      <c r="F28" s="13" t="s">
        <v>25</v>
      </c>
      <c r="G28" s="1728"/>
      <c r="H28" s="1728"/>
      <c r="I28" s="1728"/>
      <c r="J28" s="1728">
        <f>J29/2500000</f>
        <v>0</v>
      </c>
      <c r="K28" s="1728">
        <f>K29/2500000</f>
        <v>0</v>
      </c>
      <c r="L28" s="1728">
        <f t="shared" ref="L28:AH28" si="2">L29/2500000</f>
        <v>0</v>
      </c>
      <c r="M28" s="1728">
        <f t="shared" si="2"/>
        <v>0.20635999999999999</v>
      </c>
      <c r="N28" s="1728">
        <f t="shared" si="2"/>
        <v>0.36299999999999999</v>
      </c>
      <c r="O28" s="1728">
        <f t="shared" si="2"/>
        <v>0.30008000000000001</v>
      </c>
      <c r="P28" s="1728">
        <f t="shared" si="2"/>
        <v>0.29308000000000001</v>
      </c>
      <c r="Q28" s="1728">
        <f t="shared" si="2"/>
        <v>0</v>
      </c>
      <c r="R28" s="1728">
        <f t="shared" si="2"/>
        <v>0</v>
      </c>
      <c r="S28" s="1728">
        <f t="shared" si="2"/>
        <v>0</v>
      </c>
      <c r="T28" s="1728">
        <f t="shared" si="2"/>
        <v>0</v>
      </c>
      <c r="U28" s="1728">
        <f t="shared" si="2"/>
        <v>0</v>
      </c>
      <c r="V28" s="1728">
        <f t="shared" si="2"/>
        <v>0</v>
      </c>
      <c r="W28" s="1728">
        <f t="shared" si="2"/>
        <v>0</v>
      </c>
      <c r="X28" s="1728">
        <f t="shared" si="2"/>
        <v>0</v>
      </c>
      <c r="Y28" s="1728">
        <f t="shared" si="2"/>
        <v>0.19855999999999999</v>
      </c>
      <c r="Z28" s="1728">
        <f t="shared" si="2"/>
        <v>0.37019999999999997</v>
      </c>
      <c r="AA28" s="1728">
        <f t="shared" si="2"/>
        <v>0.37243999999999999</v>
      </c>
      <c r="AB28" s="1728">
        <f t="shared" si="2"/>
        <v>0.39772000000000002</v>
      </c>
      <c r="AC28" s="1728">
        <f t="shared" si="2"/>
        <v>8.2600000000000007E-2</v>
      </c>
      <c r="AD28" s="1728">
        <f t="shared" si="2"/>
        <v>0</v>
      </c>
      <c r="AE28" s="1728">
        <f t="shared" si="2"/>
        <v>0.21107999999999999</v>
      </c>
      <c r="AF28" s="1728">
        <f t="shared" si="2"/>
        <v>0.46627999999999997</v>
      </c>
      <c r="AG28" s="1728">
        <f t="shared" si="2"/>
        <v>0.35227999999999998</v>
      </c>
      <c r="AH28" s="1728">
        <f t="shared" si="2"/>
        <v>0.12728</v>
      </c>
      <c r="AI28" s="62"/>
      <c r="AJ28" s="1764">
        <f>AJ29/2500000/AJ23</f>
        <v>0.23380999999999999</v>
      </c>
      <c r="AK28" s="2"/>
      <c r="AL28" s="2109"/>
      <c r="AM28" s="2105"/>
      <c r="AN28" s="2104"/>
      <c r="AO28" s="2104"/>
      <c r="AP28" s="2104"/>
      <c r="AQ28" s="2111"/>
      <c r="AR28" s="2"/>
      <c r="AU28" s="2"/>
      <c r="AV28" s="2"/>
      <c r="AW28" s="2"/>
      <c r="AZ28" s="508"/>
      <c r="BA28" s="508"/>
      <c r="BF28" s="140"/>
      <c r="VEY28" s="46"/>
      <c r="VEZ28" s="46"/>
      <c r="VFA28" s="46"/>
      <c r="VFB28" s="46"/>
      <c r="VFC28" s="46"/>
      <c r="VFD28" s="46"/>
      <c r="VFE28" s="46"/>
      <c r="VFF28" s="46"/>
      <c r="VFG28" s="46"/>
      <c r="VFH28" s="46"/>
      <c r="VFI28" s="46"/>
      <c r="VFJ28" s="46"/>
      <c r="VFK28" s="46"/>
      <c r="VFL28" s="46"/>
      <c r="VFM28" s="46"/>
      <c r="VFN28" s="46"/>
      <c r="VFO28" s="46"/>
      <c r="VFP28" s="46"/>
      <c r="VFQ28" s="46"/>
      <c r="VFR28" s="46"/>
      <c r="VFS28" s="46"/>
      <c r="VFT28" s="46"/>
      <c r="VFU28" s="46"/>
      <c r="VFV28" s="46"/>
      <c r="VFW28" s="46"/>
      <c r="VFX28" s="46"/>
      <c r="VFY28" s="46"/>
      <c r="VFZ28" s="46"/>
      <c r="VGA28" s="46"/>
      <c r="VGB28" s="46"/>
      <c r="VGC28" s="46"/>
      <c r="VGD28" s="46"/>
      <c r="VGE28" s="46"/>
      <c r="VGF28" s="46"/>
      <c r="VGG28" s="46"/>
      <c r="VGH28" s="46"/>
      <c r="VGI28" s="46"/>
      <c r="VGJ28" s="46"/>
      <c r="VGK28" s="46"/>
      <c r="VGL28" s="46"/>
      <c r="VGM28" s="46"/>
      <c r="VGN28" s="46"/>
      <c r="VGO28" s="46"/>
      <c r="VGP28" s="46"/>
      <c r="VGQ28" s="46"/>
    </row>
    <row r="29" spans="3:58 15027:15071" s="1" customFormat="1" x14ac:dyDescent="0.25">
      <c r="C29" s="15"/>
      <c r="D29" s="14" t="s">
        <v>350</v>
      </c>
      <c r="E29" s="711">
        <v>35501000</v>
      </c>
      <c r="F29" s="13" t="s">
        <v>14</v>
      </c>
      <c r="G29" s="33"/>
      <c r="H29" s="33"/>
      <c r="I29" s="33"/>
      <c r="J29" s="33">
        <f t="shared" ref="J29:K29" si="3">SUM(J32,J36,J41,J45,J55)</f>
        <v>0</v>
      </c>
      <c r="K29" s="33">
        <f t="shared" si="3"/>
        <v>0</v>
      </c>
      <c r="L29" s="33">
        <f t="shared" ref="L29:N29" si="4">SUM(L32,L36,L41,L45,L55)</f>
        <v>0</v>
      </c>
      <c r="M29" s="33">
        <f t="shared" si="4"/>
        <v>515900</v>
      </c>
      <c r="N29" s="33">
        <f t="shared" si="4"/>
        <v>907500</v>
      </c>
      <c r="O29" s="33">
        <f t="shared" ref="O29:P29" si="5">SUM(O32,O36,O41,O45,O55)</f>
        <v>750200</v>
      </c>
      <c r="P29" s="33">
        <f t="shared" si="5"/>
        <v>732700</v>
      </c>
      <c r="Q29" s="33">
        <f t="shared" ref="Q29:U29" si="6">SUM(Q32,Q36,Q41,Q45,Q55)</f>
        <v>0</v>
      </c>
      <c r="R29" s="33">
        <f t="shared" si="6"/>
        <v>0</v>
      </c>
      <c r="S29" s="33">
        <f t="shared" si="6"/>
        <v>0</v>
      </c>
      <c r="T29" s="33">
        <f t="shared" si="6"/>
        <v>0</v>
      </c>
      <c r="U29" s="33">
        <f t="shared" si="6"/>
        <v>0</v>
      </c>
      <c r="V29" s="33">
        <f t="shared" ref="V29:W29" si="7">SUM(V32,V36,V41,V45,V55)</f>
        <v>0</v>
      </c>
      <c r="W29" s="33">
        <f t="shared" si="7"/>
        <v>0</v>
      </c>
      <c r="X29" s="33">
        <f t="shared" ref="X29:Y29" si="8">SUM(X32,X36,X41,X45,X55)</f>
        <v>0</v>
      </c>
      <c r="Y29" s="33">
        <f t="shared" si="8"/>
        <v>496400</v>
      </c>
      <c r="Z29" s="33">
        <f t="shared" ref="Z29:AB29" si="9">SUM(Z32,Z36,Z41,Z45,Z55)</f>
        <v>925500</v>
      </c>
      <c r="AA29" s="33">
        <f t="shared" si="9"/>
        <v>931100</v>
      </c>
      <c r="AB29" s="33">
        <f t="shared" si="9"/>
        <v>994300</v>
      </c>
      <c r="AC29" s="33">
        <f t="shared" ref="AC29:AD29" si="10">SUM(AC32,AC36,AC41,AC45,AC55)</f>
        <v>206500</v>
      </c>
      <c r="AD29" s="33">
        <f t="shared" si="10"/>
        <v>0</v>
      </c>
      <c r="AE29" s="33">
        <f t="shared" ref="AE29:AF29" si="11">SUM(AE32,AE36,AE41,AE45,AE55)</f>
        <v>527700</v>
      </c>
      <c r="AF29" s="33">
        <f t="shared" si="11"/>
        <v>1165700</v>
      </c>
      <c r="AG29" s="33">
        <f t="shared" ref="AG29:AH29" si="12">SUM(AG32,AG36,AG41,AG45,AG55)</f>
        <v>880700</v>
      </c>
      <c r="AH29" s="33">
        <f t="shared" si="12"/>
        <v>318200</v>
      </c>
      <c r="AJ29" s="54">
        <f>SUM(G29:AH29)</f>
        <v>9352400</v>
      </c>
      <c r="AK29" s="2113"/>
      <c r="AL29" s="2110"/>
      <c r="AM29" s="2105"/>
      <c r="AN29" s="2104"/>
      <c r="AO29" s="2104"/>
      <c r="AP29" s="2104"/>
      <c r="AQ29" s="2105"/>
      <c r="AR29" s="2"/>
      <c r="AU29" s="2"/>
      <c r="AV29" s="2"/>
      <c r="AW29" s="2"/>
      <c r="AZ29" s="508"/>
      <c r="BA29" s="508"/>
      <c r="BF29" s="141"/>
      <c r="VEY29" s="46"/>
      <c r="VEZ29" s="46"/>
      <c r="VFA29" s="46"/>
      <c r="VFB29" s="46"/>
      <c r="VFC29" s="46"/>
      <c r="VFD29" s="46"/>
      <c r="VFE29" s="46"/>
      <c r="VFF29" s="46"/>
      <c r="VFG29" s="46"/>
      <c r="VFH29" s="46"/>
      <c r="VFI29" s="46"/>
      <c r="VFJ29" s="46"/>
      <c r="VFK29" s="46"/>
      <c r="VFL29" s="46"/>
      <c r="VFM29" s="46"/>
      <c r="VFN29" s="46"/>
      <c r="VFO29" s="46"/>
      <c r="VFP29" s="46"/>
      <c r="VFQ29" s="46"/>
      <c r="VFR29" s="46"/>
      <c r="VFS29" s="46"/>
      <c r="VFT29" s="46"/>
      <c r="VFU29" s="46"/>
      <c r="VFV29" s="46"/>
      <c r="VFW29" s="46"/>
      <c r="VFX29" s="46"/>
      <c r="VFY29" s="46"/>
      <c r="VFZ29" s="46"/>
      <c r="VGA29" s="46"/>
      <c r="VGB29" s="46"/>
      <c r="VGC29" s="46"/>
      <c r="VGD29" s="46"/>
      <c r="VGE29" s="46"/>
      <c r="VGF29" s="46"/>
      <c r="VGG29" s="46"/>
      <c r="VGH29" s="46"/>
      <c r="VGI29" s="46"/>
      <c r="VGJ29" s="46"/>
      <c r="VGK29" s="46"/>
      <c r="VGL29" s="46"/>
      <c r="VGM29" s="46"/>
      <c r="VGN29" s="46"/>
      <c r="VGO29" s="46"/>
      <c r="VGP29" s="46"/>
      <c r="VGQ29" s="46"/>
    </row>
    <row r="30" spans="3:58 15027:15071" s="1" customFormat="1" ht="15" hidden="1" customHeight="1" x14ac:dyDescent="0.25">
      <c r="C30" s="15"/>
      <c r="D30" s="14" t="s">
        <v>349</v>
      </c>
      <c r="E30" s="713"/>
      <c r="F30" s="13" t="s">
        <v>14</v>
      </c>
      <c r="G30" s="33"/>
      <c r="H30" s="33"/>
      <c r="I30" s="33"/>
      <c r="J30" s="33">
        <f t="shared" ref="J30" si="13">J25-J29</f>
        <v>0</v>
      </c>
      <c r="K30" s="33"/>
      <c r="L30" s="33"/>
      <c r="M30" s="33"/>
      <c r="N30" s="33"/>
      <c r="O30" s="33"/>
      <c r="P30" s="33"/>
      <c r="Q30" s="33"/>
      <c r="R30" s="33"/>
      <c r="S30" s="33"/>
      <c r="T30" s="33"/>
      <c r="U30" s="33"/>
      <c r="V30" s="33"/>
      <c r="W30" s="33"/>
      <c r="X30" s="33"/>
      <c r="Y30" s="33"/>
      <c r="Z30" s="33"/>
      <c r="AA30" s="33"/>
      <c r="AB30" s="33"/>
      <c r="AC30" s="33"/>
      <c r="AD30" s="33"/>
      <c r="AE30" s="33"/>
      <c r="AF30" s="33"/>
      <c r="AG30" s="33"/>
      <c r="AH30" s="33"/>
      <c r="AJ30" s="54">
        <f>SUM(G30:AH30)</f>
        <v>0</v>
      </c>
      <c r="AK30" s="2"/>
      <c r="AL30" s="2104"/>
      <c r="AM30" s="2104"/>
      <c r="AN30" s="2104"/>
      <c r="AO30" s="2104"/>
      <c r="AP30" s="2104"/>
      <c r="AQ30" s="2104"/>
      <c r="AR30" s="2"/>
      <c r="AU30" s="2"/>
      <c r="AV30" s="2"/>
      <c r="AW30" s="2"/>
      <c r="AZ30" s="508"/>
      <c r="BA30" s="508"/>
      <c r="BF30" s="141"/>
      <c r="VEY30" s="46"/>
      <c r="VEZ30" s="46"/>
      <c r="VFA30" s="46"/>
      <c r="VFB30" s="46"/>
      <c r="VFC30" s="46"/>
      <c r="VFD30" s="46"/>
      <c r="VFE30" s="46"/>
      <c r="VFF30" s="46"/>
      <c r="VFG30" s="46"/>
      <c r="VFH30" s="46"/>
      <c r="VFI30" s="46"/>
      <c r="VFJ30" s="46"/>
      <c r="VFK30" s="46"/>
      <c r="VFL30" s="46"/>
      <c r="VFM30" s="46"/>
      <c r="VFN30" s="46"/>
      <c r="VFO30" s="46"/>
      <c r="VFP30" s="46"/>
      <c r="VFQ30" s="46"/>
      <c r="VFR30" s="46"/>
      <c r="VFS30" s="46"/>
      <c r="VFT30" s="46"/>
      <c r="VFU30" s="46"/>
      <c r="VFV30" s="46"/>
      <c r="VFW30" s="46"/>
      <c r="VFX30" s="46"/>
      <c r="VFY30" s="46"/>
      <c r="VFZ30" s="46"/>
      <c r="VGA30" s="46"/>
      <c r="VGB30" s="46"/>
      <c r="VGC30" s="46"/>
      <c r="VGD30" s="46"/>
      <c r="VGE30" s="46"/>
      <c r="VGF30" s="46"/>
      <c r="VGG30" s="46"/>
      <c r="VGH30" s="46"/>
      <c r="VGI30" s="46"/>
      <c r="VGJ30" s="46"/>
      <c r="VGK30" s="46"/>
      <c r="VGL30" s="46"/>
      <c r="VGM30" s="46"/>
      <c r="VGN30" s="46"/>
      <c r="VGO30" s="46"/>
      <c r="VGP30" s="46"/>
      <c r="VGQ30" s="46"/>
    </row>
    <row r="31" spans="3:58 15027:15071" x14ac:dyDescent="0.25">
      <c r="C31" s="15"/>
      <c r="D31" s="227" t="s">
        <v>76</v>
      </c>
      <c r="E31" s="228"/>
      <c r="F31" s="229"/>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J31" s="66" t="s">
        <v>63</v>
      </c>
      <c r="AK31" s="2"/>
      <c r="AL31" s="2110"/>
      <c r="AM31" s="2105"/>
      <c r="AN31" s="2104"/>
      <c r="AO31" s="2104"/>
      <c r="AP31" s="2104"/>
      <c r="AQ31" s="2111"/>
      <c r="AR31" s="2"/>
      <c r="AU31" s="2"/>
      <c r="AV31" s="2"/>
      <c r="AW31" s="2"/>
    </row>
    <row r="32" spans="3:58 15027:15071" s="1" customFormat="1" x14ac:dyDescent="0.25">
      <c r="C32" s="15"/>
      <c r="D32" s="14" t="s">
        <v>75</v>
      </c>
      <c r="E32" s="251"/>
      <c r="F32" s="20" t="s">
        <v>14</v>
      </c>
      <c r="G32" s="33"/>
      <c r="H32" s="33"/>
      <c r="I32" s="33"/>
      <c r="J32" s="33">
        <f t="shared" ref="J32:W32" si="14">J33+J34</f>
        <v>0</v>
      </c>
      <c r="K32" s="33">
        <f t="shared" si="14"/>
        <v>0</v>
      </c>
      <c r="L32" s="33">
        <f t="shared" si="14"/>
        <v>0</v>
      </c>
      <c r="M32" s="33">
        <f t="shared" si="14"/>
        <v>335100</v>
      </c>
      <c r="N32" s="33">
        <f t="shared" si="14"/>
        <v>0</v>
      </c>
      <c r="O32" s="33">
        <f t="shared" si="14"/>
        <v>0</v>
      </c>
      <c r="P32" s="33">
        <f t="shared" si="14"/>
        <v>0</v>
      </c>
      <c r="Q32" s="33">
        <f t="shared" si="14"/>
        <v>0</v>
      </c>
      <c r="R32" s="33">
        <f t="shared" si="14"/>
        <v>0</v>
      </c>
      <c r="S32" s="33">
        <f t="shared" si="14"/>
        <v>0</v>
      </c>
      <c r="T32" s="33">
        <f t="shared" si="14"/>
        <v>0</v>
      </c>
      <c r="U32" s="33">
        <f t="shared" si="14"/>
        <v>0</v>
      </c>
      <c r="V32" s="33">
        <f t="shared" si="14"/>
        <v>0</v>
      </c>
      <c r="W32" s="33">
        <f t="shared" si="14"/>
        <v>0</v>
      </c>
      <c r="X32" s="33">
        <f t="shared" ref="X32:AH32" si="15">X33+X34</f>
        <v>0</v>
      </c>
      <c r="Y32" s="33">
        <f t="shared" si="15"/>
        <v>0</v>
      </c>
      <c r="Z32" s="33">
        <f t="shared" si="15"/>
        <v>0</v>
      </c>
      <c r="AA32" s="33">
        <f t="shared" si="15"/>
        <v>0</v>
      </c>
      <c r="AB32" s="33">
        <f t="shared" si="15"/>
        <v>0</v>
      </c>
      <c r="AC32" s="33">
        <f t="shared" si="15"/>
        <v>61200</v>
      </c>
      <c r="AD32" s="33">
        <f t="shared" si="15"/>
        <v>0</v>
      </c>
      <c r="AE32" s="33">
        <f t="shared" si="15"/>
        <v>527700</v>
      </c>
      <c r="AF32" s="33">
        <f t="shared" si="15"/>
        <v>1165700</v>
      </c>
      <c r="AG32" s="33">
        <f t="shared" si="15"/>
        <v>880700</v>
      </c>
      <c r="AH32" s="33">
        <f t="shared" si="15"/>
        <v>318200</v>
      </c>
      <c r="AJ32" s="54">
        <f>SUM(G32:AH32)</f>
        <v>3288600</v>
      </c>
      <c r="AK32" s="2"/>
      <c r="AL32" s="2105"/>
      <c r="AM32" s="2105"/>
      <c r="AN32" s="2104"/>
      <c r="AO32" s="2104"/>
      <c r="AP32" s="2104"/>
      <c r="AQ32" s="2105"/>
      <c r="AR32" s="27"/>
      <c r="AS32" s="27"/>
      <c r="AT32" s="2"/>
      <c r="AU32" s="2"/>
      <c r="AV32" s="2"/>
      <c r="AW32" s="2"/>
      <c r="AZ32" s="508"/>
      <c r="BA32" s="508"/>
      <c r="BF32" s="141"/>
    </row>
    <row r="33" spans="1:15023" x14ac:dyDescent="0.25">
      <c r="C33" s="15"/>
      <c r="D33" s="64" t="s">
        <v>74</v>
      </c>
      <c r="E33" s="251">
        <v>25000000</v>
      </c>
      <c r="F33" s="65" t="s">
        <v>14</v>
      </c>
      <c r="G33" s="266"/>
      <c r="H33" s="266"/>
      <c r="I33" s="266"/>
      <c r="J33" s="266"/>
      <c r="K33" s="266"/>
      <c r="L33" s="266"/>
      <c r="M33" s="266">
        <v>276100</v>
      </c>
      <c r="N33" s="266"/>
      <c r="O33" s="266"/>
      <c r="P33" s="266"/>
      <c r="Q33" s="266"/>
      <c r="R33" s="266"/>
      <c r="S33" s="266"/>
      <c r="T33" s="266"/>
      <c r="U33" s="266"/>
      <c r="V33" s="266"/>
      <c r="W33" s="266"/>
      <c r="X33" s="266"/>
      <c r="Y33" s="266"/>
      <c r="Z33" s="266"/>
      <c r="AA33" s="266"/>
      <c r="AB33" s="266"/>
      <c r="AC33" s="266">
        <v>50200</v>
      </c>
      <c r="AD33" s="266"/>
      <c r="AE33" s="266">
        <v>437200</v>
      </c>
      <c r="AF33" s="266">
        <f>362600+394400+216400</f>
        <v>973400</v>
      </c>
      <c r="AG33" s="266">
        <v>723500</v>
      </c>
      <c r="AH33" s="266">
        <v>252400</v>
      </c>
      <c r="AJ33" s="57">
        <f>SUM(G33:AH33)</f>
        <v>2712800</v>
      </c>
      <c r="AL33" s="2105"/>
      <c r="AM33" s="2105"/>
      <c r="AN33" s="2104"/>
      <c r="AO33" s="2104"/>
      <c r="AP33" s="2104"/>
      <c r="AQ33" s="2105"/>
      <c r="AR33" s="27"/>
      <c r="AS33" s="27"/>
      <c r="AT33" s="2"/>
      <c r="AU33" s="2"/>
      <c r="AV33" s="2"/>
      <c r="AW33" s="2097"/>
    </row>
    <row r="34" spans="1:15023" x14ac:dyDescent="0.25">
      <c r="C34" s="15"/>
      <c r="D34" s="64" t="s">
        <v>73</v>
      </c>
      <c r="E34" s="251">
        <v>639000</v>
      </c>
      <c r="F34" s="65" t="s">
        <v>14</v>
      </c>
      <c r="G34" s="267"/>
      <c r="H34" s="267"/>
      <c r="I34" s="267"/>
      <c r="J34" s="267"/>
      <c r="K34" s="266"/>
      <c r="L34" s="267"/>
      <c r="M34" s="267">
        <v>59000</v>
      </c>
      <c r="N34" s="267"/>
      <c r="O34" s="267"/>
      <c r="P34" s="267"/>
      <c r="Q34" s="267"/>
      <c r="R34" s="267"/>
      <c r="S34" s="267"/>
      <c r="T34" s="267"/>
      <c r="U34" s="267"/>
      <c r="V34" s="267"/>
      <c r="W34" s="267"/>
      <c r="X34" s="267"/>
      <c r="Y34" s="267"/>
      <c r="Z34" s="266"/>
      <c r="AA34" s="266"/>
      <c r="AB34" s="266"/>
      <c r="AC34" s="266">
        <v>11000</v>
      </c>
      <c r="AD34" s="266"/>
      <c r="AE34" s="267">
        <v>90500</v>
      </c>
      <c r="AF34" s="267">
        <v>192300</v>
      </c>
      <c r="AG34" s="267">
        <v>157200</v>
      </c>
      <c r="AH34" s="267">
        <v>65800</v>
      </c>
      <c r="AJ34" s="57">
        <f>SUM(G34:AH34)</f>
        <v>575800</v>
      </c>
      <c r="AK34" s="3"/>
      <c r="AL34" s="2105"/>
      <c r="AM34" s="2114"/>
      <c r="AN34" s="2104"/>
      <c r="AO34" s="2104"/>
      <c r="AP34" s="2104"/>
      <c r="AQ34" s="2105"/>
      <c r="AR34" s="2"/>
      <c r="AS34" s="2"/>
      <c r="AT34" s="2"/>
      <c r="AU34" s="2"/>
      <c r="AV34" s="2"/>
      <c r="AW34" s="2101"/>
      <c r="AX34" s="3"/>
      <c r="AY34" s="3"/>
    </row>
    <row r="35" spans="1:15023" s="70" customFormat="1" ht="15" hidden="1" customHeight="1" x14ac:dyDescent="0.25">
      <c r="A35" s="62"/>
      <c r="B35" s="62"/>
      <c r="C35" s="68"/>
      <c r="D35" s="227" t="s">
        <v>103</v>
      </c>
      <c r="E35" s="301"/>
      <c r="F35" s="92"/>
      <c r="G35" s="268"/>
      <c r="H35" s="268"/>
      <c r="I35" s="268"/>
      <c r="J35" s="268"/>
      <c r="K35" s="268"/>
      <c r="L35" s="268"/>
      <c r="M35" s="268"/>
      <c r="N35" s="268"/>
      <c r="O35" s="268"/>
      <c r="P35" s="268"/>
      <c r="Q35" s="268"/>
      <c r="R35" s="268"/>
      <c r="S35" s="1919"/>
      <c r="T35" s="268"/>
      <c r="U35" s="268"/>
      <c r="V35" s="268"/>
      <c r="W35" s="268"/>
      <c r="X35" s="268"/>
      <c r="Y35" s="268"/>
      <c r="Z35" s="267"/>
      <c r="AA35" s="268"/>
      <c r="AB35" s="268"/>
      <c r="AC35" s="268"/>
      <c r="AD35" s="268"/>
      <c r="AE35" s="268"/>
      <c r="AF35" s="268"/>
      <c r="AG35" s="268"/>
      <c r="AH35" s="268"/>
      <c r="AI35" s="62"/>
      <c r="AJ35" s="66" t="s">
        <v>105</v>
      </c>
      <c r="AK35" s="772"/>
      <c r="AL35" s="2104"/>
      <c r="AM35" s="2104"/>
      <c r="AN35" s="2104"/>
      <c r="AO35" s="2104"/>
      <c r="AP35" s="2104"/>
      <c r="AQ35" s="2104"/>
      <c r="AR35" s="2"/>
      <c r="AS35" s="2"/>
      <c r="AT35" s="2"/>
      <c r="AU35" s="2"/>
      <c r="AV35" s="2"/>
      <c r="AW35" s="2"/>
      <c r="AX35" s="1"/>
      <c r="AY35" s="1"/>
      <c r="AZ35" s="508"/>
      <c r="BA35" s="2098"/>
      <c r="BB35" s="62"/>
      <c r="BC35" s="62"/>
      <c r="BD35" s="62"/>
      <c r="BE35" s="62"/>
      <c r="BF35" s="142"/>
      <c r="BG35" s="62"/>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c r="DQ35" s="62"/>
      <c r="DR35" s="62"/>
      <c r="DS35" s="62"/>
      <c r="DT35" s="62"/>
      <c r="DU35" s="62"/>
      <c r="DV35" s="62"/>
      <c r="DW35" s="62"/>
      <c r="DX35" s="62"/>
      <c r="DY35" s="62"/>
      <c r="DZ35" s="62"/>
      <c r="EA35" s="62"/>
      <c r="EB35" s="62"/>
      <c r="EC35" s="62"/>
      <c r="ED35" s="62"/>
      <c r="EE35" s="62"/>
      <c r="EF35" s="62"/>
      <c r="EG35" s="62"/>
      <c r="EH35" s="62"/>
      <c r="EI35" s="62"/>
      <c r="EJ35" s="62"/>
      <c r="EK35" s="62"/>
      <c r="EL35" s="62"/>
      <c r="EM35" s="62"/>
      <c r="EN35" s="62"/>
      <c r="EO35" s="62"/>
      <c r="EP35" s="62"/>
      <c r="EQ35" s="62"/>
      <c r="ER35" s="62"/>
      <c r="ES35" s="62"/>
      <c r="ET35" s="62"/>
      <c r="EU35" s="62"/>
      <c r="EV35" s="62"/>
      <c r="EW35" s="62"/>
      <c r="EX35" s="62"/>
      <c r="EY35" s="62"/>
      <c r="EZ35" s="62"/>
      <c r="FA35" s="62"/>
      <c r="FB35" s="62"/>
      <c r="FC35" s="62"/>
      <c r="FD35" s="62"/>
      <c r="FE35" s="62"/>
      <c r="FF35" s="62"/>
      <c r="FG35" s="62"/>
      <c r="FH35" s="62"/>
      <c r="FI35" s="62"/>
      <c r="FJ35" s="62"/>
      <c r="FK35" s="62"/>
      <c r="FL35" s="62"/>
      <c r="FM35" s="62"/>
      <c r="FN35" s="62"/>
      <c r="FO35" s="62"/>
      <c r="FP35" s="62"/>
      <c r="FQ35" s="62"/>
      <c r="FR35" s="62"/>
      <c r="FS35" s="62"/>
      <c r="FT35" s="62"/>
      <c r="FU35" s="62"/>
      <c r="FV35" s="62"/>
      <c r="FW35" s="62"/>
      <c r="FX35" s="62"/>
      <c r="FY35" s="62"/>
      <c r="FZ35" s="62"/>
      <c r="GA35" s="62"/>
      <c r="GB35" s="62"/>
      <c r="GC35" s="62"/>
      <c r="GD35" s="62"/>
      <c r="GE35" s="62"/>
      <c r="GF35" s="62"/>
      <c r="GG35" s="62"/>
      <c r="GH35" s="62"/>
      <c r="GI35" s="62"/>
      <c r="GJ35" s="62"/>
      <c r="GK35" s="62"/>
      <c r="GL35" s="62"/>
      <c r="GM35" s="62"/>
      <c r="GN35" s="62"/>
      <c r="GO35" s="62"/>
      <c r="GP35" s="62"/>
      <c r="GQ35" s="62"/>
      <c r="GR35" s="62"/>
      <c r="GS35" s="62"/>
      <c r="GT35" s="62"/>
      <c r="GU35" s="62"/>
      <c r="GV35" s="62"/>
      <c r="GW35" s="62"/>
      <c r="GX35" s="62"/>
      <c r="GY35" s="62"/>
      <c r="GZ35" s="62"/>
      <c r="HA35" s="62"/>
      <c r="HB35" s="62"/>
      <c r="HC35" s="62"/>
      <c r="HD35" s="62"/>
      <c r="HE35" s="62"/>
      <c r="HF35" s="62"/>
      <c r="HG35" s="62"/>
      <c r="HH35" s="62"/>
      <c r="HI35" s="62"/>
      <c r="HJ35" s="62"/>
      <c r="HK35" s="62"/>
      <c r="HL35" s="62"/>
      <c r="HM35" s="62"/>
      <c r="HN35" s="62"/>
      <c r="HO35" s="62"/>
      <c r="HP35" s="62"/>
      <c r="HQ35" s="62"/>
      <c r="HR35" s="62"/>
      <c r="HS35" s="62"/>
      <c r="HT35" s="62"/>
      <c r="HU35" s="62"/>
      <c r="HV35" s="62"/>
      <c r="HW35" s="62"/>
      <c r="HX35" s="62"/>
      <c r="HY35" s="62"/>
      <c r="HZ35" s="62"/>
      <c r="IA35" s="62"/>
      <c r="IB35" s="62"/>
      <c r="IC35" s="62"/>
      <c r="ID35" s="62"/>
      <c r="IE35" s="62"/>
      <c r="IF35" s="62"/>
      <c r="IG35" s="62"/>
      <c r="IH35" s="62"/>
      <c r="II35" s="62"/>
      <c r="IJ35" s="62"/>
      <c r="IK35" s="62"/>
      <c r="IL35" s="62"/>
      <c r="IM35" s="62"/>
      <c r="IN35" s="62"/>
      <c r="IO35" s="62"/>
      <c r="IP35" s="62"/>
      <c r="IQ35" s="62"/>
      <c r="IR35" s="62"/>
      <c r="IS35" s="62"/>
      <c r="IT35" s="62"/>
      <c r="IU35" s="62"/>
      <c r="IV35" s="62"/>
      <c r="IW35" s="62"/>
      <c r="IX35" s="62"/>
      <c r="IY35" s="62"/>
      <c r="IZ35" s="62"/>
      <c r="JA35" s="62"/>
      <c r="JB35" s="62"/>
      <c r="JC35" s="62"/>
      <c r="JD35" s="62"/>
      <c r="JE35" s="62"/>
      <c r="JF35" s="62"/>
      <c r="JG35" s="62"/>
      <c r="JH35" s="62"/>
      <c r="JI35" s="62"/>
      <c r="JJ35" s="62"/>
      <c r="JK35" s="62"/>
      <c r="JL35" s="62"/>
      <c r="JM35" s="62"/>
      <c r="JN35" s="62"/>
      <c r="JO35" s="62"/>
      <c r="JP35" s="62"/>
      <c r="JQ35" s="62"/>
      <c r="JR35" s="62"/>
      <c r="JS35" s="62"/>
      <c r="JT35" s="62"/>
      <c r="JU35" s="62"/>
      <c r="JV35" s="62"/>
      <c r="JW35" s="62"/>
      <c r="JX35" s="62"/>
      <c r="JY35" s="62"/>
      <c r="JZ35" s="62"/>
      <c r="KA35" s="62"/>
      <c r="KB35" s="62"/>
      <c r="KC35" s="62"/>
      <c r="KD35" s="62"/>
      <c r="KE35" s="62"/>
      <c r="KF35" s="62"/>
      <c r="KG35" s="62"/>
      <c r="KH35" s="62"/>
      <c r="KI35" s="62"/>
      <c r="KJ35" s="62"/>
      <c r="KK35" s="62"/>
      <c r="KL35" s="62"/>
      <c r="KM35" s="62"/>
      <c r="KN35" s="62"/>
      <c r="KO35" s="62"/>
      <c r="KP35" s="62"/>
      <c r="KQ35" s="62"/>
      <c r="KR35" s="62"/>
      <c r="KS35" s="62"/>
      <c r="KT35" s="62"/>
      <c r="KU35" s="62"/>
      <c r="KV35" s="62"/>
      <c r="KW35" s="62"/>
      <c r="KX35" s="62"/>
      <c r="KY35" s="62"/>
      <c r="KZ35" s="62"/>
      <c r="LA35" s="62"/>
      <c r="LB35" s="62"/>
      <c r="LC35" s="62"/>
      <c r="LD35" s="62"/>
      <c r="LE35" s="62"/>
      <c r="LF35" s="62"/>
      <c r="LG35" s="62"/>
      <c r="LH35" s="62"/>
      <c r="LI35" s="62"/>
      <c r="LJ35" s="62"/>
      <c r="LK35" s="62"/>
      <c r="LL35" s="62"/>
      <c r="LM35" s="62"/>
      <c r="LN35" s="62"/>
      <c r="LO35" s="62"/>
      <c r="LP35" s="62"/>
      <c r="LQ35" s="62"/>
      <c r="LR35" s="62"/>
      <c r="LS35" s="62"/>
      <c r="LT35" s="62"/>
      <c r="LU35" s="62"/>
      <c r="LV35" s="62"/>
      <c r="LW35" s="62"/>
      <c r="LX35" s="62"/>
      <c r="LY35" s="62"/>
      <c r="LZ35" s="62"/>
      <c r="MA35" s="62"/>
      <c r="MB35" s="62"/>
      <c r="MC35" s="62"/>
      <c r="MD35" s="62"/>
      <c r="ME35" s="62"/>
      <c r="MF35" s="62"/>
      <c r="MG35" s="62"/>
      <c r="MH35" s="62"/>
      <c r="MI35" s="62"/>
      <c r="MJ35" s="62"/>
      <c r="MK35" s="62"/>
      <c r="ML35" s="62"/>
      <c r="MM35" s="62"/>
      <c r="MN35" s="62"/>
      <c r="MO35" s="62"/>
      <c r="MP35" s="62"/>
      <c r="MQ35" s="62"/>
      <c r="MR35" s="62"/>
      <c r="MS35" s="62"/>
      <c r="MT35" s="62"/>
      <c r="MU35" s="62"/>
      <c r="MV35" s="62"/>
      <c r="MW35" s="62"/>
      <c r="MX35" s="62"/>
      <c r="MY35" s="62"/>
      <c r="MZ35" s="62"/>
      <c r="NA35" s="62"/>
      <c r="NB35" s="62"/>
      <c r="NC35" s="62"/>
      <c r="ND35" s="62"/>
      <c r="NE35" s="62"/>
      <c r="NF35" s="62"/>
      <c r="NG35" s="62"/>
      <c r="NH35" s="62"/>
      <c r="NI35" s="62"/>
      <c r="NJ35" s="62"/>
      <c r="NK35" s="62"/>
      <c r="NL35" s="62"/>
      <c r="NM35" s="62"/>
      <c r="NN35" s="62"/>
      <c r="NO35" s="62"/>
      <c r="NP35" s="62"/>
      <c r="NQ35" s="62"/>
      <c r="NR35" s="62"/>
      <c r="NS35" s="62"/>
      <c r="NT35" s="62"/>
      <c r="NU35" s="62"/>
      <c r="NV35" s="62"/>
      <c r="NW35" s="62"/>
      <c r="NX35" s="62"/>
      <c r="NY35" s="62"/>
      <c r="NZ35" s="62"/>
      <c r="OA35" s="62"/>
      <c r="OB35" s="62"/>
      <c r="OC35" s="62"/>
      <c r="OD35" s="62"/>
      <c r="OE35" s="62"/>
      <c r="OF35" s="62"/>
      <c r="OG35" s="62"/>
      <c r="OH35" s="62"/>
      <c r="OI35" s="62"/>
      <c r="OJ35" s="62"/>
      <c r="OK35" s="62"/>
      <c r="OL35" s="62"/>
      <c r="OM35" s="62"/>
      <c r="ON35" s="62"/>
      <c r="OO35" s="62"/>
      <c r="OP35" s="62"/>
      <c r="OQ35" s="62"/>
      <c r="OR35" s="62"/>
      <c r="OS35" s="62"/>
      <c r="OT35" s="62"/>
      <c r="OU35" s="62"/>
      <c r="OV35" s="62"/>
      <c r="OW35" s="62"/>
      <c r="OX35" s="62"/>
      <c r="OY35" s="62"/>
      <c r="OZ35" s="62"/>
      <c r="PA35" s="62"/>
      <c r="PB35" s="62"/>
      <c r="PC35" s="62"/>
      <c r="PD35" s="62"/>
      <c r="PE35" s="62"/>
      <c r="PF35" s="62"/>
      <c r="PG35" s="62"/>
      <c r="PH35" s="62"/>
      <c r="PI35" s="62"/>
      <c r="PJ35" s="62"/>
      <c r="PK35" s="62"/>
      <c r="PL35" s="62"/>
      <c r="PM35" s="62"/>
      <c r="PN35" s="62"/>
      <c r="PO35" s="62"/>
      <c r="PP35" s="62"/>
      <c r="PQ35" s="62"/>
      <c r="PR35" s="62"/>
      <c r="PS35" s="62"/>
      <c r="PT35" s="62"/>
      <c r="PU35" s="62"/>
      <c r="PV35" s="62"/>
      <c r="PW35" s="62"/>
      <c r="PX35" s="62"/>
      <c r="PY35" s="62"/>
      <c r="PZ35" s="62"/>
      <c r="QA35" s="62"/>
      <c r="QB35" s="62"/>
      <c r="QC35" s="62"/>
      <c r="QD35" s="62"/>
      <c r="QE35" s="62"/>
      <c r="QF35" s="62"/>
      <c r="QG35" s="62"/>
      <c r="QH35" s="62"/>
      <c r="QI35" s="62"/>
      <c r="QJ35" s="62"/>
      <c r="QK35" s="62"/>
      <c r="QL35" s="62"/>
      <c r="QM35" s="62"/>
      <c r="QN35" s="62"/>
      <c r="QO35" s="62"/>
      <c r="QP35" s="62"/>
      <c r="QQ35" s="62"/>
      <c r="QR35" s="62"/>
      <c r="QS35" s="62"/>
      <c r="QT35" s="62"/>
      <c r="QU35" s="62"/>
      <c r="QV35" s="62"/>
      <c r="QW35" s="62"/>
      <c r="QX35" s="62"/>
      <c r="QY35" s="62"/>
      <c r="QZ35" s="62"/>
      <c r="RA35" s="62"/>
      <c r="RB35" s="62"/>
      <c r="RC35" s="62"/>
      <c r="RD35" s="62"/>
      <c r="RE35" s="62"/>
      <c r="RF35" s="62"/>
      <c r="RG35" s="62"/>
      <c r="RH35" s="62"/>
      <c r="RI35" s="62"/>
      <c r="RJ35" s="62"/>
      <c r="RK35" s="62"/>
      <c r="RL35" s="62"/>
      <c r="RM35" s="62"/>
      <c r="RN35" s="62"/>
      <c r="RO35" s="62"/>
      <c r="RP35" s="62"/>
      <c r="RQ35" s="62"/>
      <c r="RR35" s="62"/>
      <c r="RS35" s="62"/>
      <c r="RT35" s="62"/>
      <c r="RU35" s="62"/>
      <c r="RV35" s="62"/>
      <c r="RW35" s="62"/>
      <c r="RX35" s="62"/>
      <c r="RY35" s="62"/>
      <c r="RZ35" s="62"/>
      <c r="SA35" s="62"/>
      <c r="SB35" s="62"/>
      <c r="SC35" s="62"/>
      <c r="SD35" s="62"/>
      <c r="SE35" s="62"/>
      <c r="SF35" s="62"/>
      <c r="SG35" s="62"/>
      <c r="SH35" s="62"/>
      <c r="SI35" s="62"/>
      <c r="SJ35" s="62"/>
      <c r="SK35" s="62"/>
      <c r="SL35" s="62"/>
      <c r="SM35" s="62"/>
      <c r="SN35" s="62"/>
      <c r="SO35" s="62"/>
      <c r="SP35" s="62"/>
      <c r="SQ35" s="62"/>
      <c r="SR35" s="62"/>
      <c r="SS35" s="62"/>
      <c r="ST35" s="62"/>
      <c r="SU35" s="62"/>
      <c r="SV35" s="62"/>
      <c r="SW35" s="62"/>
      <c r="SX35" s="62"/>
      <c r="SY35" s="62"/>
      <c r="SZ35" s="62"/>
      <c r="TA35" s="62"/>
      <c r="TB35" s="62"/>
      <c r="TC35" s="62"/>
      <c r="TD35" s="62"/>
      <c r="TE35" s="62"/>
      <c r="TF35" s="62"/>
      <c r="TG35" s="62"/>
      <c r="TH35" s="62"/>
      <c r="TI35" s="62"/>
      <c r="TJ35" s="62"/>
      <c r="TK35" s="62"/>
      <c r="TL35" s="62"/>
      <c r="TM35" s="62"/>
      <c r="TN35" s="62"/>
      <c r="TO35" s="62"/>
      <c r="TP35" s="62"/>
      <c r="TQ35" s="62"/>
      <c r="TR35" s="62"/>
      <c r="TS35" s="62"/>
      <c r="TT35" s="62"/>
      <c r="TU35" s="62"/>
      <c r="TV35" s="62"/>
      <c r="TW35" s="62"/>
      <c r="TX35" s="62"/>
      <c r="TY35" s="62"/>
      <c r="TZ35" s="62"/>
      <c r="UA35" s="62"/>
      <c r="UB35" s="62"/>
      <c r="UC35" s="62"/>
      <c r="UD35" s="62"/>
      <c r="UE35" s="62"/>
      <c r="UF35" s="62"/>
      <c r="UG35" s="62"/>
      <c r="UH35" s="62"/>
      <c r="UI35" s="62"/>
      <c r="UJ35" s="62"/>
      <c r="UK35" s="62"/>
      <c r="UL35" s="62"/>
      <c r="UM35" s="62"/>
      <c r="UN35" s="62"/>
      <c r="UO35" s="62"/>
      <c r="UP35" s="62"/>
      <c r="UQ35" s="62"/>
      <c r="UR35" s="62"/>
      <c r="US35" s="62"/>
      <c r="UT35" s="62"/>
      <c r="UU35" s="62"/>
      <c r="UV35" s="62"/>
      <c r="UW35" s="62"/>
      <c r="UX35" s="62"/>
      <c r="UY35" s="62"/>
      <c r="UZ35" s="62"/>
      <c r="VA35" s="62"/>
      <c r="VB35" s="62"/>
      <c r="VC35" s="62"/>
      <c r="VD35" s="62"/>
      <c r="VE35" s="62"/>
      <c r="VF35" s="62"/>
      <c r="VG35" s="62"/>
      <c r="VH35" s="62"/>
      <c r="VI35" s="62"/>
      <c r="VJ35" s="62"/>
      <c r="VK35" s="62"/>
      <c r="VL35" s="62"/>
      <c r="VM35" s="62"/>
      <c r="VN35" s="62"/>
      <c r="VO35" s="62"/>
      <c r="VP35" s="62"/>
      <c r="VQ35" s="62"/>
      <c r="VR35" s="62"/>
      <c r="VS35" s="62"/>
      <c r="VT35" s="62"/>
      <c r="VU35" s="62"/>
      <c r="VV35" s="62"/>
      <c r="VW35" s="62"/>
      <c r="VX35" s="62"/>
      <c r="VY35" s="62"/>
      <c r="VZ35" s="62"/>
      <c r="WA35" s="62"/>
      <c r="WB35" s="62"/>
      <c r="WC35" s="62"/>
      <c r="WD35" s="62"/>
      <c r="WE35" s="62"/>
      <c r="WF35" s="62"/>
      <c r="WG35" s="62"/>
      <c r="WH35" s="62"/>
      <c r="WI35" s="62"/>
      <c r="WJ35" s="62"/>
      <c r="WK35" s="62"/>
      <c r="WL35" s="62"/>
      <c r="WM35" s="62"/>
      <c r="WN35" s="62"/>
      <c r="WO35" s="62"/>
      <c r="WP35" s="62"/>
      <c r="WQ35" s="62"/>
      <c r="WR35" s="62"/>
      <c r="WS35" s="62"/>
      <c r="WT35" s="62"/>
      <c r="WU35" s="62"/>
      <c r="WV35" s="62"/>
      <c r="WW35" s="62"/>
      <c r="WX35" s="62"/>
      <c r="WY35" s="62"/>
      <c r="WZ35" s="62"/>
      <c r="XA35" s="62"/>
      <c r="XB35" s="62"/>
      <c r="XC35" s="62"/>
      <c r="XD35" s="62"/>
      <c r="XE35" s="62"/>
      <c r="XF35" s="62"/>
      <c r="XG35" s="62"/>
      <c r="XH35" s="62"/>
      <c r="XI35" s="62"/>
      <c r="XJ35" s="62"/>
      <c r="XK35" s="62"/>
      <c r="XL35" s="62"/>
      <c r="XM35" s="62"/>
      <c r="XN35" s="62"/>
      <c r="XO35" s="62"/>
      <c r="XP35" s="62"/>
      <c r="XQ35" s="62"/>
      <c r="XR35" s="62"/>
      <c r="XS35" s="62"/>
      <c r="XT35" s="62"/>
      <c r="XU35" s="62"/>
      <c r="XV35" s="62"/>
      <c r="XW35" s="62"/>
      <c r="XX35" s="62"/>
      <c r="XY35" s="62"/>
      <c r="XZ35" s="62"/>
      <c r="YA35" s="62"/>
      <c r="YB35" s="62"/>
      <c r="YC35" s="62"/>
      <c r="YD35" s="62"/>
      <c r="YE35" s="62"/>
      <c r="YF35" s="62"/>
      <c r="YG35" s="62"/>
      <c r="YH35" s="62"/>
      <c r="YI35" s="62"/>
      <c r="YJ35" s="62"/>
      <c r="YK35" s="62"/>
      <c r="YL35" s="62"/>
      <c r="YM35" s="62"/>
      <c r="YN35" s="62"/>
      <c r="YO35" s="62"/>
      <c r="YP35" s="62"/>
      <c r="YQ35" s="62"/>
      <c r="YR35" s="62"/>
      <c r="YS35" s="62"/>
      <c r="YT35" s="62"/>
      <c r="YU35" s="62"/>
      <c r="YV35" s="62"/>
      <c r="YW35" s="62"/>
      <c r="YX35" s="62"/>
      <c r="YY35" s="62"/>
      <c r="YZ35" s="62"/>
      <c r="ZA35" s="62"/>
      <c r="ZB35" s="62"/>
      <c r="ZC35" s="62"/>
      <c r="ZD35" s="62"/>
      <c r="ZE35" s="62"/>
      <c r="ZF35" s="62"/>
      <c r="ZG35" s="62"/>
      <c r="ZH35" s="62"/>
      <c r="ZI35" s="62"/>
      <c r="ZJ35" s="62"/>
      <c r="ZK35" s="62"/>
      <c r="ZL35" s="62"/>
      <c r="ZM35" s="62"/>
      <c r="ZN35" s="62"/>
      <c r="ZO35" s="62"/>
      <c r="ZP35" s="62"/>
      <c r="ZQ35" s="62"/>
      <c r="ZR35" s="62"/>
      <c r="ZS35" s="62"/>
      <c r="ZT35" s="62"/>
      <c r="ZU35" s="62"/>
      <c r="ZV35" s="62"/>
      <c r="ZW35" s="62"/>
      <c r="ZX35" s="62"/>
      <c r="ZY35" s="62"/>
      <c r="ZZ35" s="62"/>
      <c r="AAA35" s="62"/>
      <c r="AAB35" s="62"/>
      <c r="AAC35" s="62"/>
      <c r="AAD35" s="62"/>
      <c r="AAE35" s="62"/>
      <c r="AAF35" s="62"/>
      <c r="AAG35" s="62"/>
      <c r="AAH35" s="62"/>
      <c r="AAI35" s="62"/>
      <c r="AAJ35" s="62"/>
      <c r="AAK35" s="62"/>
      <c r="AAL35" s="62"/>
      <c r="AAM35" s="62"/>
      <c r="AAN35" s="62"/>
      <c r="AAO35" s="62"/>
      <c r="AAP35" s="62"/>
      <c r="AAQ35" s="62"/>
      <c r="AAR35" s="62"/>
      <c r="AAS35" s="62"/>
      <c r="AAT35" s="62"/>
      <c r="AAU35" s="62"/>
      <c r="AAV35" s="62"/>
      <c r="AAW35" s="62"/>
      <c r="AAX35" s="62"/>
      <c r="AAY35" s="62"/>
      <c r="AAZ35" s="62"/>
      <c r="ABA35" s="62"/>
      <c r="ABB35" s="62"/>
      <c r="ABC35" s="62"/>
      <c r="ABD35" s="62"/>
      <c r="ABE35" s="62"/>
      <c r="ABF35" s="62"/>
      <c r="ABG35" s="62"/>
      <c r="ABH35" s="62"/>
      <c r="ABI35" s="62"/>
      <c r="ABJ35" s="62"/>
      <c r="ABK35" s="62"/>
      <c r="ABL35" s="62"/>
      <c r="ABM35" s="62"/>
      <c r="ABN35" s="62"/>
      <c r="ABO35" s="62"/>
      <c r="ABP35" s="62"/>
      <c r="ABQ35" s="62"/>
      <c r="ABR35" s="62"/>
      <c r="ABS35" s="62"/>
      <c r="ABT35" s="62"/>
      <c r="ABU35" s="62"/>
      <c r="ABV35" s="62"/>
      <c r="ABW35" s="62"/>
      <c r="ABX35" s="62"/>
      <c r="ABY35" s="62"/>
      <c r="ABZ35" s="62"/>
      <c r="ACA35" s="62"/>
      <c r="ACB35" s="62"/>
      <c r="ACC35" s="62"/>
      <c r="ACD35" s="62"/>
      <c r="ACE35" s="62"/>
      <c r="ACF35" s="62"/>
      <c r="ACG35" s="62"/>
      <c r="ACH35" s="62"/>
      <c r="ACI35" s="62"/>
      <c r="ACJ35" s="62"/>
      <c r="ACK35" s="62"/>
      <c r="ACL35" s="62"/>
      <c r="ACM35" s="62"/>
      <c r="ACN35" s="62"/>
      <c r="ACO35" s="62"/>
      <c r="ACP35" s="62"/>
      <c r="ACQ35" s="62"/>
      <c r="ACR35" s="62"/>
      <c r="ACS35" s="62"/>
      <c r="ACT35" s="62"/>
      <c r="ACU35" s="62"/>
      <c r="ACV35" s="62"/>
      <c r="ACW35" s="62"/>
      <c r="ACX35" s="62"/>
      <c r="ACY35" s="62"/>
      <c r="ACZ35" s="62"/>
      <c r="ADA35" s="62"/>
      <c r="ADB35" s="62"/>
      <c r="ADC35" s="62"/>
      <c r="ADD35" s="62"/>
      <c r="ADE35" s="62"/>
      <c r="ADF35" s="62"/>
      <c r="ADG35" s="62"/>
      <c r="ADH35" s="62"/>
      <c r="ADI35" s="62"/>
      <c r="ADJ35" s="62"/>
      <c r="ADK35" s="62"/>
      <c r="ADL35" s="62"/>
      <c r="ADM35" s="62"/>
      <c r="ADN35" s="62"/>
      <c r="ADO35" s="62"/>
      <c r="ADP35" s="62"/>
      <c r="ADQ35" s="62"/>
      <c r="ADR35" s="62"/>
      <c r="ADS35" s="62"/>
      <c r="ADT35" s="62"/>
      <c r="ADU35" s="62"/>
      <c r="ADV35" s="62"/>
      <c r="ADW35" s="62"/>
      <c r="ADX35" s="62"/>
      <c r="ADY35" s="62"/>
      <c r="ADZ35" s="62"/>
      <c r="AEA35" s="62"/>
      <c r="AEB35" s="62"/>
      <c r="AEC35" s="62"/>
      <c r="AED35" s="62"/>
      <c r="AEE35" s="62"/>
      <c r="AEF35" s="62"/>
      <c r="AEG35" s="62"/>
      <c r="AEH35" s="62"/>
      <c r="AEI35" s="62"/>
      <c r="AEJ35" s="62"/>
      <c r="AEK35" s="62"/>
      <c r="AEL35" s="62"/>
      <c r="AEM35" s="62"/>
      <c r="AEN35" s="62"/>
      <c r="AEO35" s="62"/>
      <c r="AEP35" s="62"/>
      <c r="AEQ35" s="62"/>
      <c r="AER35" s="62"/>
      <c r="AES35" s="62"/>
      <c r="AET35" s="62"/>
      <c r="AEU35" s="62"/>
      <c r="AEV35" s="62"/>
      <c r="AEW35" s="62"/>
      <c r="AEX35" s="62"/>
      <c r="AEY35" s="62"/>
      <c r="AEZ35" s="62"/>
      <c r="AFA35" s="62"/>
      <c r="AFB35" s="62"/>
      <c r="AFC35" s="62"/>
      <c r="AFD35" s="62"/>
      <c r="AFE35" s="62"/>
      <c r="AFF35" s="62"/>
      <c r="AFG35" s="62"/>
      <c r="AFH35" s="62"/>
      <c r="AFI35" s="62"/>
      <c r="AFJ35" s="62"/>
      <c r="AFK35" s="62"/>
      <c r="AFL35" s="62"/>
      <c r="AFM35" s="62"/>
      <c r="AFN35" s="62"/>
      <c r="AFO35" s="62"/>
      <c r="AFP35" s="62"/>
      <c r="AFQ35" s="62"/>
      <c r="AFR35" s="62"/>
      <c r="AFS35" s="62"/>
      <c r="AFT35" s="62"/>
      <c r="AFU35" s="62"/>
      <c r="AFV35" s="62"/>
      <c r="AFW35" s="62"/>
      <c r="AFX35" s="62"/>
      <c r="AFY35" s="62"/>
      <c r="AFZ35" s="62"/>
      <c r="AGA35" s="62"/>
      <c r="AGB35" s="62"/>
      <c r="AGC35" s="62"/>
      <c r="AGD35" s="62"/>
      <c r="AGE35" s="62"/>
      <c r="AGF35" s="62"/>
      <c r="AGG35" s="62"/>
      <c r="AGH35" s="62"/>
      <c r="AGI35" s="62"/>
      <c r="AGJ35" s="62"/>
      <c r="AGK35" s="62"/>
      <c r="AGL35" s="62"/>
      <c r="AGM35" s="62"/>
      <c r="AGN35" s="62"/>
      <c r="AGO35" s="62"/>
      <c r="AGP35" s="62"/>
      <c r="AGQ35" s="62"/>
      <c r="AGR35" s="62"/>
      <c r="AGS35" s="62"/>
      <c r="AGT35" s="62"/>
      <c r="AGU35" s="62"/>
      <c r="AGV35" s="62"/>
      <c r="AGW35" s="62"/>
      <c r="AGX35" s="62"/>
      <c r="AGY35" s="62"/>
      <c r="AGZ35" s="62"/>
      <c r="AHA35" s="62"/>
      <c r="AHB35" s="62"/>
      <c r="AHC35" s="62"/>
      <c r="AHD35" s="62"/>
      <c r="AHE35" s="62"/>
      <c r="AHF35" s="62"/>
      <c r="AHG35" s="62"/>
      <c r="AHH35" s="62"/>
      <c r="AHI35" s="62"/>
      <c r="AHJ35" s="62"/>
      <c r="AHK35" s="62"/>
      <c r="AHL35" s="62"/>
      <c r="AHM35" s="62"/>
      <c r="AHN35" s="62"/>
      <c r="AHO35" s="62"/>
      <c r="AHP35" s="62"/>
      <c r="AHQ35" s="62"/>
      <c r="AHR35" s="62"/>
      <c r="AHS35" s="62"/>
      <c r="AHT35" s="62"/>
      <c r="AHU35" s="62"/>
      <c r="AHV35" s="62"/>
      <c r="AHW35" s="62"/>
      <c r="AHX35" s="62"/>
      <c r="AHY35" s="62"/>
      <c r="AHZ35" s="62"/>
      <c r="AIA35" s="62"/>
      <c r="AIB35" s="62"/>
      <c r="AIC35" s="62"/>
      <c r="AID35" s="62"/>
      <c r="AIE35" s="62"/>
      <c r="AIF35" s="62"/>
      <c r="AIG35" s="62"/>
      <c r="AIH35" s="62"/>
      <c r="AII35" s="62"/>
      <c r="AIJ35" s="62"/>
      <c r="AIK35" s="62"/>
      <c r="AIL35" s="62"/>
      <c r="AIM35" s="62"/>
      <c r="AIN35" s="62"/>
      <c r="AIO35" s="62"/>
      <c r="AIP35" s="62"/>
      <c r="AIQ35" s="62"/>
      <c r="AIR35" s="62"/>
      <c r="AIS35" s="62"/>
      <c r="AIT35" s="62"/>
      <c r="AIU35" s="62"/>
      <c r="AIV35" s="62"/>
      <c r="AIW35" s="62"/>
      <c r="AIX35" s="62"/>
      <c r="AIY35" s="62"/>
      <c r="AIZ35" s="62"/>
      <c r="AJA35" s="62"/>
      <c r="AJB35" s="62"/>
      <c r="AJC35" s="62"/>
      <c r="AJD35" s="62"/>
      <c r="AJE35" s="62"/>
      <c r="AJF35" s="62"/>
      <c r="AJG35" s="62"/>
      <c r="AJH35" s="62"/>
      <c r="AJI35" s="62"/>
      <c r="AJJ35" s="62"/>
      <c r="AJK35" s="62"/>
      <c r="AJL35" s="62"/>
      <c r="AJM35" s="62"/>
      <c r="AJN35" s="62"/>
      <c r="AJO35" s="62"/>
      <c r="AJP35" s="62"/>
      <c r="AJQ35" s="62"/>
      <c r="AJR35" s="62"/>
      <c r="AJS35" s="62"/>
      <c r="AJT35" s="62"/>
      <c r="AJU35" s="62"/>
      <c r="AJV35" s="62"/>
      <c r="AJW35" s="62"/>
      <c r="AJX35" s="62"/>
      <c r="AJY35" s="62"/>
      <c r="AJZ35" s="62"/>
      <c r="AKA35" s="62"/>
      <c r="AKB35" s="62"/>
      <c r="AKC35" s="62"/>
      <c r="AKD35" s="62"/>
      <c r="AKE35" s="62"/>
      <c r="AKF35" s="62"/>
      <c r="AKG35" s="62"/>
      <c r="AKH35" s="62"/>
      <c r="AKI35" s="62"/>
      <c r="AKJ35" s="62"/>
      <c r="AKK35" s="62"/>
      <c r="AKL35" s="62"/>
      <c r="AKM35" s="62"/>
      <c r="AKN35" s="62"/>
      <c r="AKO35" s="62"/>
      <c r="AKP35" s="62"/>
      <c r="AKQ35" s="62"/>
      <c r="AKR35" s="62"/>
      <c r="AKS35" s="62"/>
      <c r="AKT35" s="62"/>
      <c r="AKU35" s="62"/>
      <c r="AKV35" s="62"/>
      <c r="AKW35" s="62"/>
      <c r="AKX35" s="62"/>
      <c r="AKY35" s="62"/>
      <c r="AKZ35" s="62"/>
      <c r="ALA35" s="62"/>
      <c r="ALB35" s="62"/>
      <c r="ALC35" s="62"/>
      <c r="ALD35" s="62"/>
      <c r="ALE35" s="62"/>
      <c r="ALF35" s="62"/>
      <c r="ALG35" s="62"/>
      <c r="ALH35" s="62"/>
      <c r="ALI35" s="62"/>
      <c r="ALJ35" s="62"/>
      <c r="ALK35" s="62"/>
      <c r="ALL35" s="62"/>
      <c r="ALM35" s="62"/>
      <c r="ALN35" s="62"/>
      <c r="ALO35" s="62"/>
      <c r="ALP35" s="62"/>
      <c r="ALQ35" s="62"/>
      <c r="ALR35" s="62"/>
      <c r="ALS35" s="62"/>
      <c r="ALT35" s="62"/>
      <c r="ALU35" s="62"/>
      <c r="ALV35" s="62"/>
      <c r="ALW35" s="62"/>
      <c r="ALX35" s="62"/>
      <c r="ALY35" s="62"/>
      <c r="ALZ35" s="62"/>
      <c r="AMA35" s="62"/>
      <c r="AMB35" s="62"/>
      <c r="AMC35" s="62"/>
      <c r="AMD35" s="62"/>
      <c r="AME35" s="62"/>
      <c r="AMF35" s="62"/>
      <c r="AMG35" s="62"/>
      <c r="AMH35" s="62"/>
      <c r="AMI35" s="62"/>
      <c r="AMJ35" s="62"/>
      <c r="AMK35" s="62"/>
      <c r="AML35" s="62"/>
      <c r="AMM35" s="62"/>
      <c r="AMN35" s="62"/>
      <c r="AMO35" s="62"/>
      <c r="AMP35" s="62"/>
      <c r="AMQ35" s="62"/>
      <c r="AMR35" s="62"/>
      <c r="AMS35" s="62"/>
      <c r="AMT35" s="62"/>
      <c r="AMU35" s="62"/>
      <c r="AMV35" s="62"/>
      <c r="AMW35" s="62"/>
      <c r="AMX35" s="62"/>
      <c r="AMY35" s="62"/>
      <c r="AMZ35" s="62"/>
      <c r="ANA35" s="62"/>
      <c r="ANB35" s="62"/>
      <c r="ANC35" s="62"/>
      <c r="AND35" s="62"/>
      <c r="ANE35" s="62"/>
      <c r="ANF35" s="62"/>
      <c r="ANG35" s="62"/>
      <c r="ANH35" s="62"/>
      <c r="ANI35" s="62"/>
      <c r="ANJ35" s="62"/>
      <c r="ANK35" s="62"/>
      <c r="ANL35" s="62"/>
      <c r="ANM35" s="62"/>
      <c r="ANN35" s="62"/>
      <c r="ANO35" s="62"/>
      <c r="ANP35" s="62"/>
      <c r="ANQ35" s="62"/>
      <c r="ANR35" s="62"/>
      <c r="ANS35" s="62"/>
      <c r="ANT35" s="62"/>
      <c r="ANU35" s="62"/>
      <c r="ANV35" s="62"/>
      <c r="ANW35" s="62"/>
      <c r="ANX35" s="62"/>
      <c r="ANY35" s="62"/>
      <c r="ANZ35" s="62"/>
      <c r="AOA35" s="62"/>
      <c r="AOB35" s="62"/>
      <c r="AOC35" s="62"/>
      <c r="AOD35" s="62"/>
      <c r="AOE35" s="62"/>
      <c r="AOF35" s="62"/>
      <c r="AOG35" s="62"/>
      <c r="AOH35" s="62"/>
      <c r="AOI35" s="62"/>
      <c r="AOJ35" s="62"/>
      <c r="AOK35" s="62"/>
      <c r="AOL35" s="62"/>
      <c r="AOM35" s="62"/>
      <c r="AON35" s="62"/>
      <c r="AOO35" s="62"/>
      <c r="AOP35" s="62"/>
      <c r="AOQ35" s="62"/>
      <c r="AOR35" s="62"/>
      <c r="AOS35" s="62"/>
      <c r="AOT35" s="62"/>
      <c r="AOU35" s="62"/>
      <c r="AOV35" s="62"/>
      <c r="AOW35" s="62"/>
      <c r="AOX35" s="62"/>
      <c r="AOY35" s="62"/>
      <c r="AOZ35" s="62"/>
      <c r="APA35" s="62"/>
      <c r="APB35" s="62"/>
      <c r="APC35" s="62"/>
      <c r="APD35" s="62"/>
      <c r="APE35" s="62"/>
      <c r="APF35" s="62"/>
      <c r="APG35" s="62"/>
      <c r="APH35" s="62"/>
      <c r="API35" s="62"/>
      <c r="APJ35" s="62"/>
      <c r="APK35" s="62"/>
      <c r="APL35" s="62"/>
      <c r="APM35" s="62"/>
      <c r="APN35" s="62"/>
      <c r="APO35" s="62"/>
      <c r="APP35" s="62"/>
      <c r="APQ35" s="62"/>
      <c r="APR35" s="62"/>
      <c r="APS35" s="62"/>
      <c r="APT35" s="62"/>
      <c r="APU35" s="62"/>
      <c r="APV35" s="62"/>
      <c r="APW35" s="62"/>
      <c r="APX35" s="62"/>
      <c r="APY35" s="62"/>
      <c r="APZ35" s="62"/>
      <c r="AQA35" s="62"/>
      <c r="AQB35" s="62"/>
      <c r="AQC35" s="62"/>
      <c r="AQD35" s="62"/>
      <c r="AQE35" s="62"/>
      <c r="AQF35" s="62"/>
      <c r="AQG35" s="62"/>
      <c r="AQH35" s="62"/>
      <c r="AQI35" s="62"/>
      <c r="AQJ35" s="62"/>
      <c r="AQK35" s="62"/>
      <c r="AQL35" s="62"/>
      <c r="AQM35" s="62"/>
      <c r="AQN35" s="62"/>
      <c r="AQO35" s="62"/>
      <c r="AQP35" s="62"/>
      <c r="AQQ35" s="62"/>
      <c r="AQR35" s="62"/>
      <c r="AQS35" s="62"/>
      <c r="AQT35" s="62"/>
      <c r="AQU35" s="62"/>
      <c r="AQV35" s="62"/>
      <c r="AQW35" s="62"/>
      <c r="AQX35" s="62"/>
      <c r="AQY35" s="62"/>
      <c r="AQZ35" s="62"/>
      <c r="ARA35" s="62"/>
      <c r="ARB35" s="62"/>
      <c r="ARC35" s="62"/>
      <c r="ARD35" s="62"/>
      <c r="ARE35" s="62"/>
      <c r="ARF35" s="62"/>
      <c r="ARG35" s="62"/>
      <c r="ARH35" s="62"/>
      <c r="ARI35" s="62"/>
      <c r="ARJ35" s="62"/>
      <c r="ARK35" s="62"/>
      <c r="ARL35" s="62"/>
      <c r="ARM35" s="62"/>
      <c r="ARN35" s="62"/>
      <c r="ARO35" s="62"/>
      <c r="ARP35" s="62"/>
      <c r="ARQ35" s="62"/>
      <c r="ARR35" s="62"/>
      <c r="ARS35" s="62"/>
      <c r="ART35" s="62"/>
      <c r="ARU35" s="62"/>
      <c r="ARV35" s="62"/>
      <c r="ARW35" s="62"/>
      <c r="ARX35" s="62"/>
      <c r="ARY35" s="62"/>
      <c r="ARZ35" s="62"/>
      <c r="ASA35" s="62"/>
      <c r="ASB35" s="62"/>
      <c r="ASC35" s="62"/>
      <c r="ASD35" s="62"/>
      <c r="ASE35" s="62"/>
      <c r="ASF35" s="62"/>
      <c r="ASG35" s="62"/>
      <c r="ASH35" s="62"/>
      <c r="ASI35" s="62"/>
      <c r="ASJ35" s="62"/>
      <c r="ASK35" s="62"/>
      <c r="ASL35" s="62"/>
      <c r="ASM35" s="62"/>
      <c r="ASN35" s="62"/>
      <c r="ASO35" s="62"/>
      <c r="ASP35" s="62"/>
      <c r="ASQ35" s="62"/>
      <c r="ASR35" s="62"/>
      <c r="ASS35" s="62"/>
      <c r="AST35" s="62"/>
      <c r="ASU35" s="62"/>
      <c r="ASV35" s="62"/>
      <c r="ASW35" s="62"/>
      <c r="ASX35" s="62"/>
      <c r="ASY35" s="62"/>
      <c r="ASZ35" s="62"/>
      <c r="ATA35" s="62"/>
      <c r="ATB35" s="62"/>
      <c r="ATC35" s="62"/>
      <c r="ATD35" s="62"/>
      <c r="ATE35" s="62"/>
      <c r="ATF35" s="62"/>
      <c r="ATG35" s="62"/>
      <c r="ATH35" s="62"/>
      <c r="ATI35" s="62"/>
      <c r="ATJ35" s="62"/>
      <c r="ATK35" s="62"/>
      <c r="ATL35" s="62"/>
      <c r="ATM35" s="62"/>
      <c r="ATN35" s="62"/>
      <c r="ATO35" s="62"/>
      <c r="ATP35" s="62"/>
      <c r="ATQ35" s="62"/>
      <c r="ATR35" s="62"/>
      <c r="ATS35" s="62"/>
      <c r="ATT35" s="62"/>
      <c r="ATU35" s="62"/>
      <c r="ATV35" s="62"/>
      <c r="ATW35" s="62"/>
      <c r="ATX35" s="62"/>
      <c r="ATY35" s="62"/>
      <c r="ATZ35" s="62"/>
      <c r="AUA35" s="62"/>
      <c r="AUB35" s="62"/>
      <c r="AUC35" s="62"/>
      <c r="AUD35" s="62"/>
      <c r="AUE35" s="62"/>
      <c r="AUF35" s="62"/>
      <c r="AUG35" s="62"/>
      <c r="AUH35" s="62"/>
      <c r="AUI35" s="62"/>
      <c r="AUJ35" s="62"/>
      <c r="AUK35" s="62"/>
      <c r="AUL35" s="62"/>
      <c r="AUM35" s="62"/>
      <c r="AUN35" s="62"/>
      <c r="AUO35" s="62"/>
      <c r="AUP35" s="62"/>
      <c r="AUQ35" s="62"/>
      <c r="AUR35" s="62"/>
      <c r="AUS35" s="62"/>
      <c r="AUT35" s="62"/>
      <c r="AUU35" s="62"/>
      <c r="AUV35" s="62"/>
      <c r="AUW35" s="62"/>
      <c r="AUX35" s="62"/>
      <c r="AUY35" s="62"/>
      <c r="AUZ35" s="62"/>
      <c r="AVA35" s="62"/>
      <c r="AVB35" s="62"/>
      <c r="AVC35" s="62"/>
      <c r="AVD35" s="62"/>
      <c r="AVE35" s="62"/>
      <c r="AVF35" s="62"/>
      <c r="AVG35" s="62"/>
      <c r="AVH35" s="62"/>
      <c r="AVI35" s="62"/>
      <c r="AVJ35" s="62"/>
      <c r="AVK35" s="62"/>
      <c r="AVL35" s="62"/>
      <c r="AVM35" s="62"/>
      <c r="AVN35" s="62"/>
      <c r="AVO35" s="62"/>
      <c r="AVP35" s="62"/>
      <c r="AVQ35" s="62"/>
      <c r="AVR35" s="62"/>
      <c r="AVS35" s="62"/>
      <c r="AVT35" s="62"/>
      <c r="AVU35" s="62"/>
      <c r="AVV35" s="62"/>
      <c r="AVW35" s="62"/>
      <c r="AVX35" s="62"/>
      <c r="AVY35" s="62"/>
      <c r="AVZ35" s="62"/>
      <c r="AWA35" s="62"/>
      <c r="AWB35" s="62"/>
      <c r="AWC35" s="62"/>
      <c r="AWD35" s="62"/>
      <c r="AWE35" s="62"/>
      <c r="AWF35" s="62"/>
      <c r="AWG35" s="62"/>
      <c r="AWH35" s="62"/>
      <c r="AWI35" s="62"/>
      <c r="AWJ35" s="62"/>
      <c r="AWK35" s="62"/>
      <c r="AWL35" s="62"/>
      <c r="AWM35" s="62"/>
      <c r="AWN35" s="62"/>
      <c r="AWO35" s="62"/>
      <c r="AWP35" s="62"/>
      <c r="AWQ35" s="62"/>
      <c r="AWR35" s="62"/>
      <c r="AWS35" s="62"/>
      <c r="AWT35" s="62"/>
      <c r="AWU35" s="62"/>
      <c r="AWV35" s="62"/>
      <c r="AWW35" s="62"/>
      <c r="AWX35" s="62"/>
      <c r="AWY35" s="62"/>
      <c r="AWZ35" s="62"/>
      <c r="AXA35" s="62"/>
      <c r="AXB35" s="62"/>
      <c r="AXC35" s="62"/>
      <c r="AXD35" s="62"/>
      <c r="AXE35" s="62"/>
      <c r="AXF35" s="62"/>
      <c r="AXG35" s="62"/>
      <c r="AXH35" s="62"/>
      <c r="AXI35" s="62"/>
      <c r="AXJ35" s="62"/>
      <c r="AXK35" s="62"/>
      <c r="AXL35" s="62"/>
      <c r="AXM35" s="62"/>
      <c r="AXN35" s="62"/>
      <c r="AXO35" s="62"/>
      <c r="AXP35" s="62"/>
      <c r="AXQ35" s="62"/>
      <c r="AXR35" s="62"/>
      <c r="AXS35" s="62"/>
      <c r="AXT35" s="62"/>
      <c r="AXU35" s="62"/>
      <c r="AXV35" s="62"/>
      <c r="AXW35" s="62"/>
      <c r="AXX35" s="62"/>
      <c r="AXY35" s="62"/>
      <c r="AXZ35" s="62"/>
      <c r="AYA35" s="62"/>
      <c r="AYB35" s="62"/>
      <c r="AYC35" s="62"/>
      <c r="AYD35" s="62"/>
      <c r="AYE35" s="62"/>
      <c r="AYF35" s="62"/>
      <c r="AYG35" s="62"/>
      <c r="AYH35" s="62"/>
      <c r="AYI35" s="62"/>
      <c r="AYJ35" s="62"/>
      <c r="AYK35" s="62"/>
      <c r="AYL35" s="62"/>
      <c r="AYM35" s="62"/>
      <c r="AYN35" s="62"/>
      <c r="AYO35" s="62"/>
      <c r="AYP35" s="62"/>
      <c r="AYQ35" s="62"/>
      <c r="AYR35" s="62"/>
      <c r="AYS35" s="62"/>
      <c r="AYT35" s="62"/>
      <c r="AYU35" s="62"/>
      <c r="AYV35" s="62"/>
      <c r="AYW35" s="62"/>
      <c r="AYX35" s="62"/>
      <c r="AYY35" s="62"/>
      <c r="AYZ35" s="62"/>
      <c r="AZA35" s="62"/>
      <c r="AZB35" s="62"/>
      <c r="AZC35" s="62"/>
      <c r="AZD35" s="62"/>
      <c r="AZE35" s="62"/>
      <c r="AZF35" s="62"/>
      <c r="AZG35" s="62"/>
      <c r="AZH35" s="62"/>
      <c r="AZI35" s="62"/>
      <c r="AZJ35" s="62"/>
      <c r="AZK35" s="62"/>
      <c r="AZL35" s="62"/>
      <c r="AZM35" s="62"/>
      <c r="AZN35" s="62"/>
      <c r="AZO35" s="62"/>
      <c r="AZP35" s="62"/>
      <c r="AZQ35" s="62"/>
      <c r="AZR35" s="62"/>
      <c r="AZS35" s="62"/>
      <c r="AZT35" s="62"/>
      <c r="AZU35" s="62"/>
      <c r="AZV35" s="62"/>
      <c r="AZW35" s="62"/>
      <c r="AZX35" s="62"/>
      <c r="AZY35" s="62"/>
      <c r="AZZ35" s="62"/>
      <c r="BAA35" s="62"/>
      <c r="BAB35" s="62"/>
      <c r="BAC35" s="62"/>
      <c r="BAD35" s="62"/>
      <c r="BAE35" s="62"/>
      <c r="BAF35" s="62"/>
      <c r="BAG35" s="62"/>
      <c r="BAH35" s="62"/>
      <c r="BAI35" s="62"/>
      <c r="BAJ35" s="62"/>
      <c r="BAK35" s="62"/>
      <c r="BAL35" s="62"/>
      <c r="BAM35" s="62"/>
      <c r="BAN35" s="62"/>
      <c r="BAO35" s="62"/>
      <c r="BAP35" s="62"/>
      <c r="BAQ35" s="62"/>
      <c r="BAR35" s="62"/>
      <c r="BAS35" s="62"/>
      <c r="BAT35" s="62"/>
      <c r="BAU35" s="62"/>
      <c r="BAV35" s="62"/>
      <c r="BAW35" s="62"/>
      <c r="BAX35" s="62"/>
      <c r="BAY35" s="62"/>
      <c r="BAZ35" s="62"/>
      <c r="BBA35" s="62"/>
      <c r="BBB35" s="62"/>
      <c r="BBC35" s="62"/>
      <c r="BBD35" s="62"/>
      <c r="BBE35" s="62"/>
      <c r="BBF35" s="62"/>
      <c r="BBG35" s="62"/>
      <c r="BBH35" s="62"/>
      <c r="BBI35" s="62"/>
      <c r="BBJ35" s="62"/>
      <c r="BBK35" s="62"/>
      <c r="BBL35" s="62"/>
      <c r="BBM35" s="62"/>
      <c r="BBN35" s="62"/>
      <c r="BBO35" s="62"/>
      <c r="BBP35" s="62"/>
      <c r="BBQ35" s="62"/>
      <c r="BBR35" s="62"/>
      <c r="BBS35" s="62"/>
      <c r="BBT35" s="62"/>
      <c r="BBU35" s="62"/>
      <c r="BBV35" s="62"/>
      <c r="BBW35" s="62"/>
      <c r="BBX35" s="62"/>
      <c r="BBY35" s="62"/>
      <c r="BBZ35" s="62"/>
      <c r="BCA35" s="62"/>
      <c r="BCB35" s="62"/>
      <c r="BCC35" s="62"/>
      <c r="BCD35" s="62"/>
      <c r="BCE35" s="62"/>
      <c r="BCF35" s="62"/>
      <c r="BCG35" s="62"/>
      <c r="BCH35" s="62"/>
      <c r="BCI35" s="62"/>
      <c r="BCJ35" s="62"/>
      <c r="BCK35" s="62"/>
      <c r="BCL35" s="62"/>
      <c r="BCM35" s="62"/>
      <c r="BCN35" s="62"/>
      <c r="BCO35" s="62"/>
      <c r="BCP35" s="62"/>
      <c r="BCQ35" s="62"/>
      <c r="BCR35" s="62"/>
      <c r="BCS35" s="62"/>
      <c r="BCT35" s="62"/>
      <c r="BCU35" s="62"/>
      <c r="BCV35" s="62"/>
      <c r="BCW35" s="62"/>
      <c r="BCX35" s="62"/>
      <c r="BCY35" s="62"/>
      <c r="BCZ35" s="62"/>
      <c r="BDA35" s="62"/>
      <c r="BDB35" s="62"/>
      <c r="BDC35" s="62"/>
      <c r="BDD35" s="62"/>
      <c r="BDE35" s="62"/>
      <c r="BDF35" s="62"/>
      <c r="BDG35" s="62"/>
      <c r="BDH35" s="62"/>
      <c r="BDI35" s="62"/>
      <c r="BDJ35" s="62"/>
      <c r="BDK35" s="62"/>
      <c r="BDL35" s="62"/>
      <c r="BDM35" s="62"/>
      <c r="BDN35" s="62"/>
      <c r="BDO35" s="62"/>
      <c r="BDP35" s="62"/>
      <c r="BDQ35" s="62"/>
      <c r="BDR35" s="62"/>
      <c r="BDS35" s="62"/>
      <c r="BDT35" s="62"/>
      <c r="BDU35" s="62"/>
      <c r="BDV35" s="62"/>
      <c r="BDW35" s="62"/>
      <c r="BDX35" s="62"/>
      <c r="BDY35" s="62"/>
      <c r="BDZ35" s="62"/>
      <c r="BEA35" s="62"/>
      <c r="BEB35" s="62"/>
      <c r="BEC35" s="62"/>
      <c r="BED35" s="62"/>
      <c r="BEE35" s="62"/>
      <c r="BEF35" s="62"/>
      <c r="BEG35" s="62"/>
      <c r="BEH35" s="62"/>
      <c r="BEI35" s="62"/>
      <c r="BEJ35" s="62"/>
      <c r="BEK35" s="62"/>
      <c r="BEL35" s="62"/>
      <c r="BEM35" s="62"/>
      <c r="BEN35" s="62"/>
      <c r="BEO35" s="62"/>
      <c r="BEP35" s="62"/>
      <c r="BEQ35" s="62"/>
      <c r="BER35" s="62"/>
      <c r="BES35" s="62"/>
      <c r="BET35" s="62"/>
      <c r="BEU35" s="62"/>
      <c r="BEV35" s="62"/>
      <c r="BEW35" s="62"/>
      <c r="BEX35" s="62"/>
      <c r="BEY35" s="62"/>
      <c r="BEZ35" s="62"/>
      <c r="BFA35" s="62"/>
      <c r="BFB35" s="62"/>
      <c r="BFC35" s="62"/>
      <c r="BFD35" s="62"/>
      <c r="BFE35" s="62"/>
      <c r="BFF35" s="62"/>
      <c r="BFG35" s="62"/>
      <c r="BFH35" s="62"/>
      <c r="BFI35" s="62"/>
      <c r="BFJ35" s="62"/>
      <c r="BFK35" s="62"/>
      <c r="BFL35" s="62"/>
      <c r="BFM35" s="62"/>
      <c r="BFN35" s="62"/>
      <c r="BFO35" s="62"/>
      <c r="BFP35" s="62"/>
      <c r="BFQ35" s="62"/>
      <c r="BFR35" s="62"/>
      <c r="BFS35" s="62"/>
      <c r="BFT35" s="62"/>
      <c r="BFU35" s="62"/>
      <c r="BFV35" s="62"/>
      <c r="BFW35" s="62"/>
      <c r="BFX35" s="62"/>
      <c r="BFY35" s="62"/>
      <c r="BFZ35" s="62"/>
      <c r="BGA35" s="62"/>
      <c r="BGB35" s="62"/>
      <c r="BGC35" s="62"/>
      <c r="BGD35" s="62"/>
      <c r="BGE35" s="62"/>
      <c r="BGF35" s="62"/>
      <c r="BGG35" s="62"/>
      <c r="BGH35" s="62"/>
      <c r="BGI35" s="62"/>
      <c r="BGJ35" s="62"/>
      <c r="BGK35" s="62"/>
      <c r="BGL35" s="62"/>
      <c r="BGM35" s="62"/>
      <c r="BGN35" s="62"/>
      <c r="BGO35" s="62"/>
      <c r="BGP35" s="62"/>
      <c r="BGQ35" s="62"/>
      <c r="BGR35" s="62"/>
      <c r="BGS35" s="62"/>
      <c r="BGT35" s="62"/>
      <c r="BGU35" s="62"/>
      <c r="BGV35" s="62"/>
      <c r="BGW35" s="62"/>
      <c r="BGX35" s="62"/>
      <c r="BGY35" s="62"/>
      <c r="BGZ35" s="62"/>
      <c r="BHA35" s="62"/>
      <c r="BHB35" s="62"/>
      <c r="BHC35" s="62"/>
      <c r="BHD35" s="62"/>
      <c r="BHE35" s="62"/>
      <c r="BHF35" s="62"/>
      <c r="BHG35" s="62"/>
      <c r="BHH35" s="62"/>
      <c r="BHI35" s="62"/>
      <c r="BHJ35" s="62"/>
      <c r="BHK35" s="62"/>
      <c r="BHL35" s="62"/>
      <c r="BHM35" s="62"/>
      <c r="BHN35" s="62"/>
      <c r="BHO35" s="62"/>
      <c r="BHP35" s="62"/>
      <c r="BHQ35" s="62"/>
      <c r="BHR35" s="62"/>
      <c r="BHS35" s="62"/>
      <c r="BHT35" s="62"/>
      <c r="BHU35" s="62"/>
      <c r="BHV35" s="62"/>
      <c r="BHW35" s="62"/>
      <c r="BHX35" s="62"/>
      <c r="BHY35" s="62"/>
      <c r="BHZ35" s="62"/>
      <c r="BIA35" s="62"/>
      <c r="BIB35" s="62"/>
      <c r="BIC35" s="62"/>
      <c r="BID35" s="62"/>
      <c r="BIE35" s="62"/>
      <c r="BIF35" s="62"/>
      <c r="BIG35" s="62"/>
      <c r="BIH35" s="62"/>
      <c r="BII35" s="62"/>
      <c r="BIJ35" s="62"/>
      <c r="BIK35" s="62"/>
      <c r="BIL35" s="62"/>
      <c r="BIM35" s="62"/>
      <c r="BIN35" s="62"/>
      <c r="BIO35" s="62"/>
      <c r="BIP35" s="62"/>
      <c r="BIQ35" s="62"/>
      <c r="BIR35" s="62"/>
      <c r="BIS35" s="62"/>
      <c r="BIT35" s="62"/>
      <c r="BIU35" s="62"/>
      <c r="BIV35" s="62"/>
      <c r="BIW35" s="62"/>
      <c r="BIX35" s="62"/>
      <c r="BIY35" s="62"/>
      <c r="BIZ35" s="62"/>
      <c r="BJA35" s="62"/>
      <c r="BJB35" s="62"/>
      <c r="BJC35" s="62"/>
      <c r="BJD35" s="62"/>
      <c r="BJE35" s="62"/>
      <c r="BJF35" s="62"/>
      <c r="BJG35" s="62"/>
      <c r="BJH35" s="62"/>
      <c r="BJI35" s="62"/>
      <c r="BJJ35" s="62"/>
      <c r="BJK35" s="62"/>
      <c r="BJL35" s="62"/>
      <c r="BJM35" s="62"/>
      <c r="BJN35" s="62"/>
      <c r="BJO35" s="62"/>
      <c r="BJP35" s="62"/>
      <c r="BJQ35" s="62"/>
      <c r="BJR35" s="62"/>
      <c r="BJS35" s="62"/>
      <c r="BJT35" s="62"/>
      <c r="BJU35" s="62"/>
      <c r="BJV35" s="62"/>
      <c r="BJW35" s="62"/>
      <c r="BJX35" s="62"/>
      <c r="BJY35" s="62"/>
      <c r="BJZ35" s="62"/>
      <c r="BKA35" s="62"/>
      <c r="BKB35" s="62"/>
      <c r="BKC35" s="62"/>
      <c r="BKD35" s="62"/>
      <c r="BKE35" s="62"/>
      <c r="BKF35" s="62"/>
      <c r="BKG35" s="62"/>
      <c r="BKH35" s="62"/>
      <c r="BKI35" s="62"/>
      <c r="BKJ35" s="62"/>
      <c r="BKK35" s="62"/>
      <c r="BKL35" s="62"/>
      <c r="BKM35" s="62"/>
      <c r="BKN35" s="62"/>
      <c r="BKO35" s="62"/>
      <c r="BKP35" s="62"/>
      <c r="BKQ35" s="62"/>
      <c r="BKR35" s="62"/>
      <c r="BKS35" s="62"/>
      <c r="BKT35" s="62"/>
      <c r="BKU35" s="62"/>
      <c r="BKV35" s="62"/>
      <c r="BKW35" s="62"/>
      <c r="BKX35" s="62"/>
      <c r="BKY35" s="62"/>
      <c r="BKZ35" s="62"/>
      <c r="BLA35" s="62"/>
      <c r="BLB35" s="62"/>
      <c r="BLC35" s="62"/>
      <c r="BLD35" s="62"/>
      <c r="BLE35" s="62"/>
      <c r="BLF35" s="62"/>
      <c r="BLG35" s="62"/>
      <c r="BLH35" s="62"/>
      <c r="BLI35" s="62"/>
      <c r="BLJ35" s="62"/>
      <c r="BLK35" s="62"/>
      <c r="BLL35" s="62"/>
      <c r="BLM35" s="62"/>
      <c r="BLN35" s="62"/>
      <c r="BLO35" s="62"/>
      <c r="BLP35" s="62"/>
      <c r="BLQ35" s="62"/>
      <c r="BLR35" s="62"/>
      <c r="BLS35" s="62"/>
      <c r="BLT35" s="62"/>
      <c r="BLU35" s="62"/>
      <c r="BLV35" s="62"/>
      <c r="BLW35" s="62"/>
      <c r="BLX35" s="62"/>
      <c r="BLY35" s="62"/>
      <c r="BLZ35" s="62"/>
      <c r="BMA35" s="62"/>
      <c r="BMB35" s="62"/>
      <c r="BMC35" s="62"/>
      <c r="BMD35" s="62"/>
      <c r="BME35" s="62"/>
      <c r="BMF35" s="62"/>
      <c r="BMG35" s="62"/>
      <c r="BMH35" s="62"/>
      <c r="BMI35" s="62"/>
      <c r="BMJ35" s="62"/>
      <c r="BMK35" s="62"/>
      <c r="BML35" s="62"/>
      <c r="BMM35" s="62"/>
      <c r="BMN35" s="62"/>
      <c r="BMO35" s="62"/>
      <c r="BMP35" s="62"/>
      <c r="BMQ35" s="62"/>
      <c r="BMR35" s="62"/>
      <c r="BMS35" s="62"/>
      <c r="BMT35" s="62"/>
      <c r="BMU35" s="62"/>
      <c r="BMV35" s="62"/>
      <c r="BMW35" s="62"/>
      <c r="BMX35" s="62"/>
      <c r="BMY35" s="62"/>
      <c r="BMZ35" s="62"/>
      <c r="BNA35" s="62"/>
      <c r="BNB35" s="62"/>
      <c r="BNC35" s="62"/>
      <c r="BND35" s="62"/>
      <c r="BNE35" s="62"/>
      <c r="BNF35" s="62"/>
      <c r="BNG35" s="62"/>
      <c r="BNH35" s="62"/>
      <c r="BNI35" s="62"/>
      <c r="BNJ35" s="62"/>
      <c r="BNK35" s="62"/>
      <c r="BNL35" s="62"/>
      <c r="BNM35" s="62"/>
      <c r="BNN35" s="62"/>
      <c r="BNO35" s="62"/>
      <c r="BNP35" s="62"/>
      <c r="BNQ35" s="62"/>
      <c r="BNR35" s="62"/>
      <c r="BNS35" s="62"/>
      <c r="BNT35" s="62"/>
      <c r="BNU35" s="62"/>
      <c r="BNV35" s="62"/>
      <c r="BNW35" s="62"/>
      <c r="BNX35" s="62"/>
      <c r="BNY35" s="62"/>
      <c r="BNZ35" s="62"/>
      <c r="BOA35" s="62"/>
      <c r="BOB35" s="62"/>
      <c r="BOC35" s="62"/>
      <c r="BOD35" s="62"/>
      <c r="BOE35" s="62"/>
      <c r="BOF35" s="62"/>
      <c r="BOG35" s="62"/>
      <c r="BOH35" s="62"/>
      <c r="BOI35" s="62"/>
      <c r="BOJ35" s="62"/>
      <c r="BOK35" s="62"/>
      <c r="BOL35" s="62"/>
      <c r="BOM35" s="62"/>
      <c r="BON35" s="62"/>
      <c r="BOO35" s="62"/>
      <c r="BOP35" s="62"/>
      <c r="BOQ35" s="62"/>
      <c r="BOR35" s="62"/>
      <c r="BOS35" s="62"/>
      <c r="BOT35" s="62"/>
      <c r="BOU35" s="62"/>
      <c r="BOV35" s="62"/>
      <c r="BOW35" s="62"/>
      <c r="BOX35" s="62"/>
      <c r="BOY35" s="62"/>
      <c r="BOZ35" s="62"/>
      <c r="BPA35" s="62"/>
      <c r="BPB35" s="62"/>
      <c r="BPC35" s="62"/>
      <c r="BPD35" s="62"/>
      <c r="BPE35" s="62"/>
      <c r="BPF35" s="62"/>
      <c r="BPG35" s="62"/>
      <c r="BPH35" s="62"/>
      <c r="BPI35" s="62"/>
      <c r="BPJ35" s="62"/>
      <c r="BPK35" s="62"/>
      <c r="BPL35" s="62"/>
      <c r="BPM35" s="62"/>
      <c r="BPN35" s="62"/>
      <c r="BPO35" s="62"/>
      <c r="BPP35" s="62"/>
      <c r="BPQ35" s="62"/>
      <c r="BPR35" s="62"/>
      <c r="BPS35" s="62"/>
      <c r="BPT35" s="62"/>
      <c r="BPU35" s="62"/>
      <c r="BPV35" s="62"/>
      <c r="BPW35" s="62"/>
      <c r="BPX35" s="62"/>
      <c r="BPY35" s="62"/>
      <c r="BPZ35" s="62"/>
      <c r="BQA35" s="62"/>
      <c r="BQB35" s="62"/>
      <c r="BQC35" s="62"/>
      <c r="BQD35" s="62"/>
      <c r="BQE35" s="62"/>
      <c r="BQF35" s="62"/>
      <c r="BQG35" s="62"/>
      <c r="BQH35" s="62"/>
      <c r="BQI35" s="62"/>
      <c r="BQJ35" s="62"/>
      <c r="BQK35" s="62"/>
      <c r="BQL35" s="62"/>
      <c r="BQM35" s="62"/>
      <c r="BQN35" s="62"/>
      <c r="BQO35" s="62"/>
      <c r="BQP35" s="62"/>
      <c r="BQQ35" s="62"/>
      <c r="BQR35" s="62"/>
      <c r="BQS35" s="62"/>
      <c r="BQT35" s="62"/>
      <c r="BQU35" s="62"/>
      <c r="BQV35" s="62"/>
      <c r="BQW35" s="62"/>
      <c r="BQX35" s="62"/>
      <c r="BQY35" s="62"/>
      <c r="BQZ35" s="62"/>
      <c r="BRA35" s="62"/>
      <c r="BRB35" s="62"/>
      <c r="BRC35" s="62"/>
      <c r="BRD35" s="62"/>
      <c r="BRE35" s="62"/>
      <c r="BRF35" s="62"/>
      <c r="BRG35" s="62"/>
      <c r="BRH35" s="62"/>
      <c r="BRI35" s="62"/>
      <c r="BRJ35" s="62"/>
      <c r="BRK35" s="62"/>
      <c r="BRL35" s="62"/>
      <c r="BRM35" s="62"/>
      <c r="BRN35" s="62"/>
      <c r="BRO35" s="62"/>
      <c r="BRP35" s="62"/>
      <c r="BRQ35" s="62"/>
      <c r="BRR35" s="62"/>
      <c r="BRS35" s="62"/>
      <c r="BRT35" s="62"/>
      <c r="BRU35" s="62"/>
      <c r="BRV35" s="62"/>
      <c r="BRW35" s="62"/>
      <c r="BRX35" s="62"/>
      <c r="BRY35" s="62"/>
      <c r="BRZ35" s="62"/>
      <c r="BSA35" s="62"/>
      <c r="BSB35" s="62"/>
      <c r="BSC35" s="62"/>
      <c r="BSD35" s="62"/>
      <c r="BSE35" s="62"/>
      <c r="BSF35" s="62"/>
      <c r="BSG35" s="62"/>
      <c r="BSH35" s="62"/>
      <c r="BSI35" s="62"/>
      <c r="BSJ35" s="62"/>
      <c r="BSK35" s="62"/>
      <c r="BSL35" s="62"/>
      <c r="BSM35" s="62"/>
      <c r="BSN35" s="62"/>
      <c r="BSO35" s="62"/>
      <c r="BSP35" s="62"/>
      <c r="BSQ35" s="62"/>
      <c r="BSR35" s="62"/>
      <c r="BSS35" s="62"/>
      <c r="BST35" s="62"/>
      <c r="BSU35" s="62"/>
      <c r="BSV35" s="62"/>
      <c r="BSW35" s="62"/>
      <c r="BSX35" s="62"/>
      <c r="BSY35" s="62"/>
      <c r="BSZ35" s="62"/>
      <c r="BTA35" s="62"/>
      <c r="BTB35" s="62"/>
      <c r="BTC35" s="62"/>
      <c r="BTD35" s="62"/>
      <c r="BTE35" s="62"/>
      <c r="BTF35" s="62"/>
      <c r="BTG35" s="62"/>
      <c r="BTH35" s="62"/>
      <c r="BTI35" s="62"/>
      <c r="BTJ35" s="62"/>
      <c r="BTK35" s="62"/>
      <c r="BTL35" s="62"/>
      <c r="BTM35" s="62"/>
      <c r="BTN35" s="62"/>
      <c r="BTO35" s="62"/>
      <c r="BTP35" s="62"/>
      <c r="BTQ35" s="62"/>
      <c r="BTR35" s="62"/>
      <c r="BTS35" s="62"/>
      <c r="BTT35" s="62"/>
      <c r="BTU35" s="62"/>
      <c r="BTV35" s="62"/>
      <c r="BTW35" s="62"/>
      <c r="BTX35" s="62"/>
      <c r="BTY35" s="62"/>
      <c r="BTZ35" s="62"/>
      <c r="BUA35" s="62"/>
      <c r="BUB35" s="62"/>
      <c r="BUC35" s="62"/>
      <c r="BUD35" s="62"/>
      <c r="BUE35" s="62"/>
      <c r="BUF35" s="62"/>
      <c r="BUG35" s="62"/>
      <c r="BUH35" s="62"/>
      <c r="BUI35" s="62"/>
      <c r="BUJ35" s="62"/>
      <c r="BUK35" s="62"/>
      <c r="BUL35" s="62"/>
      <c r="BUM35" s="62"/>
      <c r="BUN35" s="62"/>
      <c r="BUO35" s="62"/>
      <c r="BUP35" s="62"/>
      <c r="BUQ35" s="62"/>
      <c r="BUR35" s="62"/>
      <c r="BUS35" s="62"/>
      <c r="BUT35" s="62"/>
      <c r="BUU35" s="62"/>
      <c r="BUV35" s="62"/>
      <c r="BUW35" s="62"/>
      <c r="BUX35" s="62"/>
      <c r="BUY35" s="62"/>
      <c r="BUZ35" s="62"/>
      <c r="BVA35" s="62"/>
      <c r="BVB35" s="62"/>
      <c r="BVC35" s="62"/>
      <c r="BVD35" s="62"/>
      <c r="BVE35" s="62"/>
      <c r="BVF35" s="62"/>
      <c r="BVG35" s="62"/>
      <c r="BVH35" s="62"/>
      <c r="BVI35" s="62"/>
      <c r="BVJ35" s="62"/>
      <c r="BVK35" s="62"/>
      <c r="BVL35" s="62"/>
      <c r="BVM35" s="62"/>
      <c r="BVN35" s="62"/>
      <c r="BVO35" s="62"/>
      <c r="BVP35" s="62"/>
      <c r="BVQ35" s="62"/>
      <c r="BVR35" s="62"/>
      <c r="BVS35" s="62"/>
      <c r="BVT35" s="62"/>
      <c r="BVU35" s="62"/>
      <c r="BVV35" s="62"/>
      <c r="BVW35" s="62"/>
      <c r="BVX35" s="62"/>
      <c r="BVY35" s="62"/>
      <c r="BVZ35" s="62"/>
      <c r="BWA35" s="62"/>
      <c r="BWB35" s="62"/>
      <c r="BWC35" s="62"/>
      <c r="BWD35" s="62"/>
      <c r="BWE35" s="62"/>
      <c r="BWF35" s="62"/>
      <c r="BWG35" s="62"/>
      <c r="BWH35" s="62"/>
      <c r="BWI35" s="62"/>
      <c r="BWJ35" s="62"/>
      <c r="BWK35" s="62"/>
      <c r="BWL35" s="62"/>
      <c r="BWM35" s="62"/>
      <c r="BWN35" s="62"/>
      <c r="BWO35" s="62"/>
      <c r="BWP35" s="62"/>
      <c r="BWQ35" s="62"/>
      <c r="BWR35" s="62"/>
      <c r="BWS35" s="62"/>
      <c r="BWT35" s="62"/>
      <c r="BWU35" s="62"/>
      <c r="BWV35" s="62"/>
      <c r="BWW35" s="62"/>
      <c r="BWX35" s="62"/>
      <c r="BWY35" s="62"/>
      <c r="BWZ35" s="62"/>
      <c r="BXA35" s="62"/>
      <c r="BXB35" s="62"/>
      <c r="BXC35" s="62"/>
      <c r="BXD35" s="62"/>
      <c r="BXE35" s="62"/>
      <c r="BXF35" s="62"/>
      <c r="BXG35" s="62"/>
      <c r="BXH35" s="62"/>
      <c r="BXI35" s="62"/>
      <c r="BXJ35" s="62"/>
      <c r="BXK35" s="62"/>
      <c r="BXL35" s="62"/>
      <c r="BXM35" s="62"/>
      <c r="BXN35" s="62"/>
      <c r="BXO35" s="62"/>
      <c r="BXP35" s="62"/>
      <c r="BXQ35" s="62"/>
      <c r="BXR35" s="62"/>
      <c r="BXS35" s="62"/>
      <c r="BXT35" s="62"/>
      <c r="BXU35" s="62"/>
      <c r="BXV35" s="62"/>
      <c r="BXW35" s="62"/>
      <c r="BXX35" s="62"/>
      <c r="BXY35" s="62"/>
      <c r="BXZ35" s="62"/>
      <c r="BYA35" s="62"/>
      <c r="BYB35" s="62"/>
      <c r="BYC35" s="62"/>
      <c r="BYD35" s="62"/>
      <c r="BYE35" s="62"/>
      <c r="BYF35" s="62"/>
      <c r="BYG35" s="62"/>
      <c r="BYH35" s="62"/>
      <c r="BYI35" s="62"/>
      <c r="BYJ35" s="62"/>
      <c r="BYK35" s="62"/>
      <c r="BYL35" s="62"/>
      <c r="BYM35" s="62"/>
      <c r="BYN35" s="62"/>
      <c r="BYO35" s="62"/>
      <c r="BYP35" s="62"/>
      <c r="BYQ35" s="62"/>
      <c r="BYR35" s="62"/>
      <c r="BYS35" s="62"/>
      <c r="BYT35" s="62"/>
      <c r="BYU35" s="62"/>
      <c r="BYV35" s="62"/>
      <c r="BYW35" s="62"/>
      <c r="BYX35" s="62"/>
      <c r="BYY35" s="62"/>
      <c r="BYZ35" s="62"/>
      <c r="BZA35" s="62"/>
      <c r="BZB35" s="62"/>
      <c r="BZC35" s="62"/>
      <c r="BZD35" s="62"/>
      <c r="BZE35" s="62"/>
      <c r="BZF35" s="62"/>
      <c r="BZG35" s="62"/>
      <c r="BZH35" s="62"/>
      <c r="BZI35" s="62"/>
      <c r="BZJ35" s="62"/>
      <c r="BZK35" s="62"/>
      <c r="BZL35" s="62"/>
      <c r="BZM35" s="62"/>
      <c r="BZN35" s="62"/>
      <c r="BZO35" s="62"/>
      <c r="BZP35" s="62"/>
      <c r="BZQ35" s="62"/>
      <c r="BZR35" s="62"/>
      <c r="BZS35" s="62"/>
      <c r="BZT35" s="62"/>
      <c r="BZU35" s="62"/>
      <c r="BZV35" s="62"/>
      <c r="BZW35" s="62"/>
      <c r="BZX35" s="62"/>
      <c r="BZY35" s="62"/>
      <c r="BZZ35" s="62"/>
      <c r="CAA35" s="62"/>
      <c r="CAB35" s="62"/>
      <c r="CAC35" s="62"/>
      <c r="CAD35" s="62"/>
      <c r="CAE35" s="62"/>
      <c r="CAF35" s="62"/>
      <c r="CAG35" s="62"/>
      <c r="CAH35" s="62"/>
      <c r="CAI35" s="62"/>
      <c r="CAJ35" s="62"/>
      <c r="CAK35" s="62"/>
      <c r="CAL35" s="62"/>
      <c r="CAM35" s="62"/>
      <c r="CAN35" s="62"/>
      <c r="CAO35" s="62"/>
      <c r="CAP35" s="62"/>
      <c r="CAQ35" s="62"/>
      <c r="CAR35" s="62"/>
      <c r="CAS35" s="62"/>
      <c r="CAT35" s="62"/>
      <c r="CAU35" s="62"/>
      <c r="CAV35" s="62"/>
      <c r="CAW35" s="62"/>
      <c r="CAX35" s="62"/>
      <c r="CAY35" s="62"/>
      <c r="CAZ35" s="62"/>
      <c r="CBA35" s="62"/>
      <c r="CBB35" s="62"/>
      <c r="CBC35" s="62"/>
      <c r="CBD35" s="62"/>
      <c r="CBE35" s="62"/>
      <c r="CBF35" s="62"/>
      <c r="CBG35" s="62"/>
      <c r="CBH35" s="62"/>
      <c r="CBI35" s="62"/>
      <c r="CBJ35" s="62"/>
      <c r="CBK35" s="62"/>
      <c r="CBL35" s="62"/>
      <c r="CBM35" s="62"/>
      <c r="CBN35" s="62"/>
      <c r="CBO35" s="62"/>
      <c r="CBP35" s="62"/>
      <c r="CBQ35" s="62"/>
      <c r="CBR35" s="62"/>
      <c r="CBS35" s="62"/>
      <c r="CBT35" s="62"/>
      <c r="CBU35" s="62"/>
      <c r="CBV35" s="62"/>
      <c r="CBW35" s="62"/>
      <c r="CBX35" s="62"/>
      <c r="CBY35" s="62"/>
      <c r="CBZ35" s="62"/>
      <c r="CCA35" s="62"/>
      <c r="CCB35" s="62"/>
      <c r="CCC35" s="62"/>
      <c r="CCD35" s="62"/>
      <c r="CCE35" s="62"/>
      <c r="CCF35" s="62"/>
      <c r="CCG35" s="62"/>
      <c r="CCH35" s="62"/>
      <c r="CCI35" s="62"/>
      <c r="CCJ35" s="62"/>
      <c r="CCK35" s="62"/>
      <c r="CCL35" s="62"/>
      <c r="CCM35" s="62"/>
      <c r="CCN35" s="62"/>
      <c r="CCO35" s="62"/>
      <c r="CCP35" s="62"/>
      <c r="CCQ35" s="62"/>
      <c r="CCR35" s="62"/>
      <c r="CCS35" s="62"/>
      <c r="CCT35" s="62"/>
      <c r="CCU35" s="62"/>
      <c r="CCV35" s="62"/>
      <c r="CCW35" s="62"/>
      <c r="CCX35" s="62"/>
      <c r="CCY35" s="62"/>
      <c r="CCZ35" s="62"/>
      <c r="CDA35" s="62"/>
      <c r="CDB35" s="62"/>
      <c r="CDC35" s="62"/>
      <c r="CDD35" s="62"/>
      <c r="CDE35" s="62"/>
      <c r="CDF35" s="62"/>
      <c r="CDG35" s="62"/>
      <c r="CDH35" s="62"/>
      <c r="CDI35" s="62"/>
      <c r="CDJ35" s="62"/>
      <c r="CDK35" s="62"/>
      <c r="CDL35" s="62"/>
      <c r="CDM35" s="62"/>
      <c r="CDN35" s="62"/>
      <c r="CDO35" s="62"/>
      <c r="CDP35" s="62"/>
      <c r="CDQ35" s="62"/>
      <c r="CDR35" s="62"/>
      <c r="CDS35" s="62"/>
      <c r="CDT35" s="62"/>
      <c r="CDU35" s="62"/>
      <c r="CDV35" s="62"/>
      <c r="CDW35" s="62"/>
      <c r="CDX35" s="62"/>
      <c r="CDY35" s="62"/>
      <c r="CDZ35" s="62"/>
      <c r="CEA35" s="62"/>
      <c r="CEB35" s="62"/>
      <c r="CEC35" s="62"/>
      <c r="CED35" s="62"/>
      <c r="CEE35" s="62"/>
      <c r="CEF35" s="62"/>
      <c r="CEG35" s="62"/>
      <c r="CEH35" s="62"/>
      <c r="CEI35" s="62"/>
      <c r="CEJ35" s="62"/>
      <c r="CEK35" s="62"/>
      <c r="CEL35" s="62"/>
      <c r="CEM35" s="62"/>
      <c r="CEN35" s="62"/>
      <c r="CEO35" s="62"/>
      <c r="CEP35" s="62"/>
      <c r="CEQ35" s="62"/>
      <c r="CER35" s="62"/>
      <c r="CES35" s="62"/>
      <c r="CET35" s="62"/>
      <c r="CEU35" s="62"/>
      <c r="CEV35" s="62"/>
      <c r="CEW35" s="62"/>
      <c r="CEX35" s="62"/>
      <c r="CEY35" s="62"/>
      <c r="CEZ35" s="62"/>
      <c r="CFA35" s="62"/>
      <c r="CFB35" s="62"/>
      <c r="CFC35" s="62"/>
      <c r="CFD35" s="62"/>
      <c r="CFE35" s="62"/>
      <c r="CFF35" s="62"/>
      <c r="CFG35" s="62"/>
      <c r="CFH35" s="62"/>
      <c r="CFI35" s="62"/>
      <c r="CFJ35" s="62"/>
      <c r="CFK35" s="62"/>
      <c r="CFL35" s="62"/>
      <c r="CFM35" s="62"/>
      <c r="CFN35" s="62"/>
      <c r="CFO35" s="62"/>
      <c r="CFP35" s="62"/>
      <c r="CFQ35" s="62"/>
      <c r="CFR35" s="62"/>
      <c r="CFS35" s="62"/>
      <c r="CFT35" s="62"/>
      <c r="CFU35" s="62"/>
      <c r="CFV35" s="62"/>
      <c r="CFW35" s="62"/>
      <c r="CFX35" s="62"/>
      <c r="CFY35" s="62"/>
      <c r="CFZ35" s="62"/>
      <c r="CGA35" s="62"/>
      <c r="CGB35" s="62"/>
      <c r="CGC35" s="62"/>
      <c r="CGD35" s="62"/>
      <c r="CGE35" s="62"/>
      <c r="CGF35" s="62"/>
      <c r="CGG35" s="62"/>
      <c r="CGH35" s="62"/>
      <c r="CGI35" s="62"/>
      <c r="CGJ35" s="62"/>
      <c r="CGK35" s="62"/>
      <c r="CGL35" s="62"/>
      <c r="CGM35" s="62"/>
      <c r="CGN35" s="62"/>
      <c r="CGO35" s="62"/>
      <c r="CGP35" s="62"/>
      <c r="CGQ35" s="62"/>
      <c r="CGR35" s="62"/>
      <c r="CGS35" s="62"/>
      <c r="CGT35" s="62"/>
      <c r="CGU35" s="62"/>
      <c r="CGV35" s="62"/>
      <c r="CGW35" s="62"/>
      <c r="CGX35" s="62"/>
      <c r="CGY35" s="62"/>
      <c r="CGZ35" s="62"/>
      <c r="CHA35" s="62"/>
      <c r="CHB35" s="62"/>
      <c r="CHC35" s="62"/>
      <c r="CHD35" s="62"/>
      <c r="CHE35" s="62"/>
      <c r="CHF35" s="62"/>
      <c r="CHG35" s="62"/>
      <c r="CHH35" s="62"/>
      <c r="CHI35" s="62"/>
      <c r="CHJ35" s="62"/>
      <c r="CHK35" s="62"/>
      <c r="CHL35" s="62"/>
      <c r="CHM35" s="62"/>
      <c r="CHN35" s="62"/>
      <c r="CHO35" s="62"/>
      <c r="CHP35" s="62"/>
      <c r="CHQ35" s="62"/>
      <c r="CHR35" s="62"/>
      <c r="CHS35" s="62"/>
      <c r="CHT35" s="62"/>
      <c r="CHU35" s="62"/>
      <c r="CHV35" s="62"/>
      <c r="CHW35" s="62"/>
      <c r="CHX35" s="62"/>
      <c r="CHY35" s="62"/>
      <c r="CHZ35" s="62"/>
      <c r="CIA35" s="62"/>
      <c r="CIB35" s="62"/>
      <c r="CIC35" s="62"/>
      <c r="CID35" s="62"/>
      <c r="CIE35" s="62"/>
      <c r="CIF35" s="62"/>
      <c r="CIG35" s="62"/>
      <c r="CIH35" s="62"/>
      <c r="CII35" s="62"/>
      <c r="CIJ35" s="62"/>
      <c r="CIK35" s="62"/>
      <c r="CIL35" s="62"/>
      <c r="CIM35" s="62"/>
      <c r="CIN35" s="62"/>
      <c r="CIO35" s="62"/>
      <c r="CIP35" s="62"/>
      <c r="CIQ35" s="62"/>
      <c r="CIR35" s="62"/>
      <c r="CIS35" s="62"/>
      <c r="CIT35" s="62"/>
      <c r="CIU35" s="62"/>
      <c r="CIV35" s="62"/>
      <c r="CIW35" s="62"/>
      <c r="CIX35" s="62"/>
      <c r="CIY35" s="62"/>
      <c r="CIZ35" s="62"/>
      <c r="CJA35" s="62"/>
      <c r="CJB35" s="62"/>
      <c r="CJC35" s="62"/>
      <c r="CJD35" s="62"/>
      <c r="CJE35" s="62"/>
      <c r="CJF35" s="62"/>
      <c r="CJG35" s="62"/>
      <c r="CJH35" s="62"/>
      <c r="CJI35" s="62"/>
      <c r="CJJ35" s="62"/>
      <c r="CJK35" s="62"/>
      <c r="CJL35" s="62"/>
      <c r="CJM35" s="62"/>
      <c r="CJN35" s="62"/>
      <c r="CJO35" s="62"/>
      <c r="CJP35" s="62"/>
      <c r="CJQ35" s="62"/>
      <c r="CJR35" s="62"/>
      <c r="CJS35" s="62"/>
      <c r="CJT35" s="62"/>
      <c r="CJU35" s="62"/>
      <c r="CJV35" s="62"/>
      <c r="CJW35" s="62"/>
      <c r="CJX35" s="62"/>
      <c r="CJY35" s="62"/>
      <c r="CJZ35" s="62"/>
      <c r="CKA35" s="62"/>
      <c r="CKB35" s="62"/>
      <c r="CKC35" s="62"/>
      <c r="CKD35" s="62"/>
      <c r="CKE35" s="62"/>
      <c r="CKF35" s="62"/>
      <c r="CKG35" s="62"/>
      <c r="CKH35" s="62"/>
      <c r="CKI35" s="62"/>
      <c r="CKJ35" s="62"/>
      <c r="CKK35" s="62"/>
      <c r="CKL35" s="62"/>
      <c r="CKM35" s="62"/>
      <c r="CKN35" s="62"/>
      <c r="CKO35" s="62"/>
      <c r="CKP35" s="62"/>
      <c r="CKQ35" s="62"/>
      <c r="CKR35" s="62"/>
      <c r="CKS35" s="62"/>
      <c r="CKT35" s="62"/>
      <c r="CKU35" s="62"/>
      <c r="CKV35" s="62"/>
      <c r="CKW35" s="62"/>
      <c r="CKX35" s="62"/>
      <c r="CKY35" s="62"/>
      <c r="CKZ35" s="62"/>
      <c r="CLA35" s="62"/>
      <c r="CLB35" s="62"/>
      <c r="CLC35" s="62"/>
      <c r="CLD35" s="62"/>
      <c r="CLE35" s="62"/>
      <c r="CLF35" s="62"/>
      <c r="CLG35" s="62"/>
      <c r="CLH35" s="62"/>
      <c r="CLI35" s="62"/>
      <c r="CLJ35" s="62"/>
      <c r="CLK35" s="62"/>
      <c r="CLL35" s="62"/>
      <c r="CLM35" s="62"/>
      <c r="CLN35" s="62"/>
      <c r="CLO35" s="62"/>
      <c r="CLP35" s="62"/>
      <c r="CLQ35" s="62"/>
      <c r="CLR35" s="62"/>
      <c r="CLS35" s="62"/>
      <c r="CLT35" s="62"/>
      <c r="CLU35" s="62"/>
      <c r="CLV35" s="62"/>
      <c r="CLW35" s="62"/>
      <c r="CLX35" s="62"/>
      <c r="CLY35" s="62"/>
      <c r="CLZ35" s="62"/>
      <c r="CMA35" s="62"/>
      <c r="CMB35" s="62"/>
      <c r="CMC35" s="62"/>
      <c r="CMD35" s="62"/>
      <c r="CME35" s="62"/>
      <c r="CMF35" s="62"/>
      <c r="CMG35" s="62"/>
      <c r="CMH35" s="62"/>
      <c r="CMI35" s="62"/>
      <c r="CMJ35" s="62"/>
      <c r="CMK35" s="62"/>
      <c r="CML35" s="62"/>
      <c r="CMM35" s="62"/>
      <c r="CMN35" s="62"/>
      <c r="CMO35" s="62"/>
      <c r="CMP35" s="62"/>
      <c r="CMQ35" s="62"/>
      <c r="CMR35" s="62"/>
      <c r="CMS35" s="62"/>
      <c r="CMT35" s="62"/>
      <c r="CMU35" s="62"/>
      <c r="CMV35" s="62"/>
      <c r="CMW35" s="62"/>
      <c r="CMX35" s="62"/>
      <c r="CMY35" s="62"/>
      <c r="CMZ35" s="62"/>
      <c r="CNA35" s="62"/>
      <c r="CNB35" s="62"/>
      <c r="CNC35" s="62"/>
      <c r="CND35" s="62"/>
      <c r="CNE35" s="62"/>
      <c r="CNF35" s="62"/>
      <c r="CNG35" s="62"/>
      <c r="CNH35" s="62"/>
      <c r="CNI35" s="62"/>
      <c r="CNJ35" s="62"/>
      <c r="CNK35" s="62"/>
      <c r="CNL35" s="62"/>
      <c r="CNM35" s="62"/>
      <c r="CNN35" s="62"/>
      <c r="CNO35" s="62"/>
      <c r="CNP35" s="62"/>
      <c r="CNQ35" s="62"/>
      <c r="CNR35" s="62"/>
      <c r="CNS35" s="62"/>
      <c r="CNT35" s="62"/>
      <c r="CNU35" s="62"/>
      <c r="CNV35" s="62"/>
      <c r="CNW35" s="62"/>
      <c r="CNX35" s="62"/>
      <c r="CNY35" s="62"/>
      <c r="CNZ35" s="62"/>
      <c r="COA35" s="62"/>
      <c r="COB35" s="62"/>
      <c r="COC35" s="62"/>
      <c r="COD35" s="62"/>
      <c r="COE35" s="62"/>
      <c r="COF35" s="62"/>
      <c r="COG35" s="62"/>
      <c r="COH35" s="62"/>
      <c r="COI35" s="62"/>
      <c r="COJ35" s="62"/>
      <c r="COK35" s="62"/>
      <c r="COL35" s="62"/>
      <c r="COM35" s="62"/>
      <c r="CON35" s="62"/>
      <c r="COO35" s="62"/>
      <c r="COP35" s="62"/>
      <c r="COQ35" s="62"/>
      <c r="COR35" s="62"/>
      <c r="COS35" s="62"/>
      <c r="COT35" s="62"/>
      <c r="COU35" s="62"/>
      <c r="COV35" s="62"/>
      <c r="COW35" s="62"/>
      <c r="COX35" s="62"/>
      <c r="COY35" s="62"/>
      <c r="COZ35" s="62"/>
      <c r="CPA35" s="62"/>
      <c r="CPB35" s="62"/>
      <c r="CPC35" s="62"/>
      <c r="CPD35" s="62"/>
      <c r="CPE35" s="62"/>
      <c r="CPF35" s="62"/>
      <c r="CPG35" s="62"/>
      <c r="CPH35" s="62"/>
      <c r="CPI35" s="62"/>
      <c r="CPJ35" s="62"/>
      <c r="CPK35" s="62"/>
      <c r="CPL35" s="62"/>
      <c r="CPM35" s="62"/>
      <c r="CPN35" s="62"/>
      <c r="CPO35" s="62"/>
      <c r="CPP35" s="62"/>
      <c r="CPQ35" s="62"/>
      <c r="CPR35" s="62"/>
      <c r="CPS35" s="62"/>
      <c r="CPT35" s="62"/>
      <c r="CPU35" s="62"/>
      <c r="CPV35" s="62"/>
      <c r="CPW35" s="62"/>
      <c r="CPX35" s="62"/>
      <c r="CPY35" s="62"/>
      <c r="CPZ35" s="62"/>
      <c r="CQA35" s="62"/>
      <c r="CQB35" s="62"/>
      <c r="CQC35" s="62"/>
      <c r="CQD35" s="62"/>
      <c r="CQE35" s="62"/>
      <c r="CQF35" s="62"/>
      <c r="CQG35" s="62"/>
      <c r="CQH35" s="62"/>
      <c r="CQI35" s="62"/>
      <c r="CQJ35" s="62"/>
      <c r="CQK35" s="62"/>
      <c r="CQL35" s="62"/>
      <c r="CQM35" s="62"/>
      <c r="CQN35" s="62"/>
      <c r="CQO35" s="62"/>
      <c r="CQP35" s="62"/>
      <c r="CQQ35" s="62"/>
      <c r="CQR35" s="62"/>
      <c r="CQS35" s="62"/>
      <c r="CQT35" s="62"/>
      <c r="CQU35" s="62"/>
      <c r="CQV35" s="62"/>
      <c r="CQW35" s="62"/>
      <c r="CQX35" s="62"/>
      <c r="CQY35" s="62"/>
      <c r="CQZ35" s="62"/>
      <c r="CRA35" s="62"/>
      <c r="CRB35" s="62"/>
      <c r="CRC35" s="62"/>
      <c r="CRD35" s="62"/>
      <c r="CRE35" s="62"/>
      <c r="CRF35" s="62"/>
      <c r="CRG35" s="62"/>
      <c r="CRH35" s="62"/>
      <c r="CRI35" s="62"/>
      <c r="CRJ35" s="62"/>
      <c r="CRK35" s="62"/>
      <c r="CRL35" s="62"/>
      <c r="CRM35" s="62"/>
      <c r="CRN35" s="62"/>
      <c r="CRO35" s="62"/>
      <c r="CRP35" s="62"/>
      <c r="CRQ35" s="62"/>
      <c r="CRR35" s="62"/>
      <c r="CRS35" s="62"/>
      <c r="CRT35" s="62"/>
      <c r="CRU35" s="62"/>
      <c r="CRV35" s="62"/>
      <c r="CRW35" s="62"/>
      <c r="CRX35" s="62"/>
      <c r="CRY35" s="62"/>
      <c r="CRZ35" s="62"/>
      <c r="CSA35" s="62"/>
      <c r="CSB35" s="62"/>
      <c r="CSC35" s="62"/>
      <c r="CSD35" s="62"/>
      <c r="CSE35" s="62"/>
      <c r="CSF35" s="62"/>
      <c r="CSG35" s="62"/>
      <c r="CSH35" s="62"/>
      <c r="CSI35" s="62"/>
      <c r="CSJ35" s="62"/>
      <c r="CSK35" s="62"/>
      <c r="CSL35" s="62"/>
      <c r="CSM35" s="62"/>
      <c r="CSN35" s="62"/>
      <c r="CSO35" s="62"/>
      <c r="CSP35" s="62"/>
      <c r="CSQ35" s="62"/>
      <c r="CSR35" s="62"/>
      <c r="CSS35" s="62"/>
      <c r="CST35" s="62"/>
      <c r="CSU35" s="62"/>
      <c r="CSV35" s="62"/>
      <c r="CSW35" s="62"/>
      <c r="CSX35" s="62"/>
      <c r="CSY35" s="62"/>
      <c r="CSZ35" s="62"/>
      <c r="CTA35" s="62"/>
      <c r="CTB35" s="62"/>
      <c r="CTC35" s="62"/>
      <c r="CTD35" s="62"/>
      <c r="CTE35" s="62"/>
      <c r="CTF35" s="62"/>
      <c r="CTG35" s="62"/>
      <c r="CTH35" s="62"/>
      <c r="CTI35" s="62"/>
      <c r="CTJ35" s="62"/>
      <c r="CTK35" s="62"/>
      <c r="CTL35" s="62"/>
      <c r="CTM35" s="62"/>
      <c r="CTN35" s="62"/>
      <c r="CTO35" s="62"/>
      <c r="CTP35" s="62"/>
      <c r="CTQ35" s="62"/>
      <c r="CTR35" s="62"/>
      <c r="CTS35" s="62"/>
      <c r="CTT35" s="62"/>
      <c r="CTU35" s="62"/>
      <c r="CTV35" s="62"/>
      <c r="CTW35" s="62"/>
      <c r="CTX35" s="62"/>
      <c r="CTY35" s="62"/>
      <c r="CTZ35" s="62"/>
      <c r="CUA35" s="62"/>
      <c r="CUB35" s="62"/>
      <c r="CUC35" s="62"/>
      <c r="CUD35" s="62"/>
      <c r="CUE35" s="62"/>
      <c r="CUF35" s="62"/>
      <c r="CUG35" s="62"/>
      <c r="CUH35" s="62"/>
      <c r="CUI35" s="62"/>
      <c r="CUJ35" s="62"/>
      <c r="CUK35" s="62"/>
      <c r="CUL35" s="62"/>
      <c r="CUM35" s="62"/>
      <c r="CUN35" s="62"/>
      <c r="CUO35" s="62"/>
      <c r="CUP35" s="62"/>
      <c r="CUQ35" s="62"/>
      <c r="CUR35" s="62"/>
      <c r="CUS35" s="62"/>
      <c r="CUT35" s="62"/>
      <c r="CUU35" s="62"/>
      <c r="CUV35" s="62"/>
      <c r="CUW35" s="62"/>
      <c r="CUX35" s="62"/>
      <c r="CUY35" s="62"/>
      <c r="CUZ35" s="62"/>
      <c r="CVA35" s="62"/>
      <c r="CVB35" s="62"/>
      <c r="CVC35" s="62"/>
      <c r="CVD35" s="62"/>
      <c r="CVE35" s="62"/>
      <c r="CVF35" s="62"/>
      <c r="CVG35" s="62"/>
      <c r="CVH35" s="62"/>
      <c r="CVI35" s="62"/>
      <c r="CVJ35" s="62"/>
      <c r="CVK35" s="62"/>
      <c r="CVL35" s="62"/>
      <c r="CVM35" s="62"/>
      <c r="CVN35" s="62"/>
      <c r="CVO35" s="62"/>
      <c r="CVP35" s="62"/>
      <c r="CVQ35" s="62"/>
      <c r="CVR35" s="62"/>
      <c r="CVS35" s="62"/>
      <c r="CVT35" s="62"/>
      <c r="CVU35" s="62"/>
      <c r="CVV35" s="62"/>
      <c r="CVW35" s="62"/>
      <c r="CVX35" s="62"/>
      <c r="CVY35" s="62"/>
      <c r="CVZ35" s="62"/>
      <c r="CWA35" s="62"/>
      <c r="CWB35" s="62"/>
      <c r="CWC35" s="62"/>
      <c r="CWD35" s="62"/>
      <c r="CWE35" s="62"/>
      <c r="CWF35" s="62"/>
      <c r="CWG35" s="62"/>
      <c r="CWH35" s="62"/>
      <c r="CWI35" s="62"/>
      <c r="CWJ35" s="62"/>
      <c r="CWK35" s="62"/>
      <c r="CWL35" s="62"/>
      <c r="CWM35" s="62"/>
      <c r="CWN35" s="62"/>
      <c r="CWO35" s="62"/>
      <c r="CWP35" s="62"/>
      <c r="CWQ35" s="62"/>
      <c r="CWR35" s="62"/>
      <c r="CWS35" s="62"/>
      <c r="CWT35" s="62"/>
      <c r="CWU35" s="62"/>
      <c r="CWV35" s="62"/>
      <c r="CWW35" s="62"/>
      <c r="CWX35" s="62"/>
      <c r="CWY35" s="62"/>
      <c r="CWZ35" s="62"/>
      <c r="CXA35" s="62"/>
      <c r="CXB35" s="62"/>
      <c r="CXC35" s="62"/>
      <c r="CXD35" s="62"/>
      <c r="CXE35" s="62"/>
      <c r="CXF35" s="62"/>
      <c r="CXG35" s="62"/>
      <c r="CXH35" s="62"/>
      <c r="CXI35" s="62"/>
      <c r="CXJ35" s="62"/>
      <c r="CXK35" s="62"/>
      <c r="CXL35" s="62"/>
      <c r="CXM35" s="62"/>
      <c r="CXN35" s="62"/>
      <c r="CXO35" s="62"/>
      <c r="CXP35" s="62"/>
      <c r="CXQ35" s="62"/>
      <c r="CXR35" s="62"/>
      <c r="CXS35" s="62"/>
      <c r="CXT35" s="62"/>
      <c r="CXU35" s="62"/>
      <c r="CXV35" s="62"/>
      <c r="CXW35" s="62"/>
      <c r="CXX35" s="62"/>
      <c r="CXY35" s="62"/>
      <c r="CXZ35" s="62"/>
      <c r="CYA35" s="62"/>
      <c r="CYB35" s="62"/>
      <c r="CYC35" s="62"/>
      <c r="CYD35" s="62"/>
      <c r="CYE35" s="62"/>
      <c r="CYF35" s="62"/>
      <c r="CYG35" s="62"/>
      <c r="CYH35" s="62"/>
      <c r="CYI35" s="62"/>
      <c r="CYJ35" s="62"/>
      <c r="CYK35" s="62"/>
      <c r="CYL35" s="62"/>
      <c r="CYM35" s="62"/>
      <c r="CYN35" s="62"/>
      <c r="CYO35" s="62"/>
      <c r="CYP35" s="62"/>
      <c r="CYQ35" s="62"/>
      <c r="CYR35" s="62"/>
      <c r="CYS35" s="62"/>
      <c r="CYT35" s="62"/>
      <c r="CYU35" s="62"/>
      <c r="CYV35" s="62"/>
      <c r="CYW35" s="62"/>
      <c r="CYX35" s="62"/>
      <c r="CYY35" s="62"/>
      <c r="CYZ35" s="62"/>
      <c r="CZA35" s="62"/>
      <c r="CZB35" s="62"/>
      <c r="CZC35" s="62"/>
      <c r="CZD35" s="62"/>
      <c r="CZE35" s="62"/>
      <c r="CZF35" s="62"/>
      <c r="CZG35" s="62"/>
      <c r="CZH35" s="62"/>
      <c r="CZI35" s="62"/>
      <c r="CZJ35" s="62"/>
      <c r="CZK35" s="62"/>
      <c r="CZL35" s="62"/>
      <c r="CZM35" s="62"/>
      <c r="CZN35" s="62"/>
      <c r="CZO35" s="62"/>
      <c r="CZP35" s="62"/>
      <c r="CZQ35" s="62"/>
      <c r="CZR35" s="62"/>
      <c r="CZS35" s="62"/>
      <c r="CZT35" s="62"/>
      <c r="CZU35" s="62"/>
      <c r="CZV35" s="62"/>
      <c r="CZW35" s="62"/>
      <c r="CZX35" s="62"/>
      <c r="CZY35" s="62"/>
      <c r="CZZ35" s="62"/>
      <c r="DAA35" s="62"/>
      <c r="DAB35" s="62"/>
      <c r="DAC35" s="62"/>
      <c r="DAD35" s="62"/>
      <c r="DAE35" s="62"/>
      <c r="DAF35" s="62"/>
      <c r="DAG35" s="62"/>
      <c r="DAH35" s="62"/>
      <c r="DAI35" s="62"/>
      <c r="DAJ35" s="62"/>
      <c r="DAK35" s="62"/>
      <c r="DAL35" s="62"/>
      <c r="DAM35" s="62"/>
      <c r="DAN35" s="62"/>
      <c r="DAO35" s="62"/>
      <c r="DAP35" s="62"/>
      <c r="DAQ35" s="62"/>
      <c r="DAR35" s="62"/>
      <c r="DAS35" s="62"/>
      <c r="DAT35" s="62"/>
      <c r="DAU35" s="62"/>
      <c r="DAV35" s="62"/>
      <c r="DAW35" s="62"/>
      <c r="DAX35" s="62"/>
      <c r="DAY35" s="62"/>
      <c r="DAZ35" s="62"/>
      <c r="DBA35" s="62"/>
      <c r="DBB35" s="62"/>
      <c r="DBC35" s="62"/>
      <c r="DBD35" s="62"/>
      <c r="DBE35" s="62"/>
      <c r="DBF35" s="62"/>
      <c r="DBG35" s="62"/>
      <c r="DBH35" s="62"/>
      <c r="DBI35" s="62"/>
      <c r="DBJ35" s="62"/>
      <c r="DBK35" s="62"/>
      <c r="DBL35" s="62"/>
      <c r="DBM35" s="62"/>
      <c r="DBN35" s="62"/>
      <c r="DBO35" s="62"/>
      <c r="DBP35" s="62"/>
      <c r="DBQ35" s="62"/>
      <c r="DBR35" s="62"/>
      <c r="DBS35" s="62"/>
      <c r="DBT35" s="62"/>
      <c r="DBU35" s="62"/>
      <c r="DBV35" s="62"/>
      <c r="DBW35" s="62"/>
      <c r="DBX35" s="62"/>
      <c r="DBY35" s="62"/>
      <c r="DBZ35" s="62"/>
      <c r="DCA35" s="62"/>
      <c r="DCB35" s="62"/>
      <c r="DCC35" s="62"/>
      <c r="DCD35" s="62"/>
      <c r="DCE35" s="62"/>
      <c r="DCF35" s="62"/>
      <c r="DCG35" s="62"/>
      <c r="DCH35" s="62"/>
      <c r="DCI35" s="62"/>
      <c r="DCJ35" s="62"/>
      <c r="DCK35" s="62"/>
      <c r="DCL35" s="62"/>
      <c r="DCM35" s="62"/>
      <c r="DCN35" s="62"/>
      <c r="DCO35" s="62"/>
      <c r="DCP35" s="62"/>
      <c r="DCQ35" s="62"/>
      <c r="DCR35" s="62"/>
      <c r="DCS35" s="62"/>
      <c r="DCT35" s="62"/>
      <c r="DCU35" s="62"/>
      <c r="DCV35" s="62"/>
      <c r="DCW35" s="62"/>
      <c r="DCX35" s="62"/>
      <c r="DCY35" s="62"/>
      <c r="DCZ35" s="62"/>
      <c r="DDA35" s="62"/>
      <c r="DDB35" s="62"/>
      <c r="DDC35" s="62"/>
      <c r="DDD35" s="62"/>
      <c r="DDE35" s="62"/>
      <c r="DDF35" s="62"/>
      <c r="DDG35" s="62"/>
      <c r="DDH35" s="62"/>
      <c r="DDI35" s="62"/>
      <c r="DDJ35" s="62"/>
      <c r="DDK35" s="62"/>
      <c r="DDL35" s="62"/>
      <c r="DDM35" s="62"/>
      <c r="DDN35" s="62"/>
      <c r="DDO35" s="62"/>
      <c r="DDP35" s="62"/>
      <c r="DDQ35" s="62"/>
      <c r="DDR35" s="62"/>
      <c r="DDS35" s="62"/>
      <c r="DDT35" s="62"/>
      <c r="DDU35" s="62"/>
      <c r="DDV35" s="62"/>
      <c r="DDW35" s="62"/>
      <c r="DDX35" s="62"/>
      <c r="DDY35" s="62"/>
      <c r="DDZ35" s="62"/>
      <c r="DEA35" s="62"/>
      <c r="DEB35" s="62"/>
      <c r="DEC35" s="62"/>
      <c r="DED35" s="62"/>
      <c r="DEE35" s="62"/>
      <c r="DEF35" s="62"/>
      <c r="DEG35" s="62"/>
      <c r="DEH35" s="62"/>
      <c r="DEI35" s="62"/>
      <c r="DEJ35" s="62"/>
      <c r="DEK35" s="62"/>
      <c r="DEL35" s="62"/>
      <c r="DEM35" s="62"/>
      <c r="DEN35" s="62"/>
      <c r="DEO35" s="62"/>
      <c r="DEP35" s="62"/>
      <c r="DEQ35" s="62"/>
      <c r="DER35" s="62"/>
      <c r="DES35" s="62"/>
      <c r="DET35" s="62"/>
      <c r="DEU35" s="62"/>
      <c r="DEV35" s="62"/>
      <c r="DEW35" s="62"/>
      <c r="DEX35" s="62"/>
      <c r="DEY35" s="62"/>
      <c r="DEZ35" s="62"/>
      <c r="DFA35" s="62"/>
      <c r="DFB35" s="62"/>
      <c r="DFC35" s="62"/>
      <c r="DFD35" s="62"/>
      <c r="DFE35" s="62"/>
      <c r="DFF35" s="62"/>
      <c r="DFG35" s="62"/>
      <c r="DFH35" s="62"/>
      <c r="DFI35" s="62"/>
      <c r="DFJ35" s="62"/>
      <c r="DFK35" s="62"/>
      <c r="DFL35" s="62"/>
      <c r="DFM35" s="62"/>
      <c r="DFN35" s="62"/>
      <c r="DFO35" s="62"/>
      <c r="DFP35" s="62"/>
      <c r="DFQ35" s="62"/>
      <c r="DFR35" s="62"/>
      <c r="DFS35" s="62"/>
      <c r="DFT35" s="62"/>
      <c r="DFU35" s="62"/>
      <c r="DFV35" s="62"/>
      <c r="DFW35" s="62"/>
      <c r="DFX35" s="62"/>
      <c r="DFY35" s="62"/>
      <c r="DFZ35" s="62"/>
      <c r="DGA35" s="62"/>
      <c r="DGB35" s="62"/>
      <c r="DGC35" s="62"/>
      <c r="DGD35" s="62"/>
      <c r="DGE35" s="62"/>
      <c r="DGF35" s="62"/>
      <c r="DGG35" s="62"/>
      <c r="DGH35" s="62"/>
      <c r="DGI35" s="62"/>
      <c r="DGJ35" s="62"/>
      <c r="DGK35" s="62"/>
      <c r="DGL35" s="62"/>
      <c r="DGM35" s="62"/>
      <c r="DGN35" s="62"/>
      <c r="DGO35" s="62"/>
      <c r="DGP35" s="62"/>
      <c r="DGQ35" s="62"/>
      <c r="DGR35" s="62"/>
      <c r="DGS35" s="62"/>
      <c r="DGT35" s="62"/>
      <c r="DGU35" s="62"/>
      <c r="DGV35" s="62"/>
      <c r="DGW35" s="62"/>
      <c r="DGX35" s="62"/>
      <c r="DGY35" s="62"/>
      <c r="DGZ35" s="62"/>
      <c r="DHA35" s="62"/>
      <c r="DHB35" s="62"/>
      <c r="DHC35" s="62"/>
      <c r="DHD35" s="62"/>
      <c r="DHE35" s="62"/>
      <c r="DHF35" s="62"/>
      <c r="DHG35" s="62"/>
      <c r="DHH35" s="62"/>
      <c r="DHI35" s="62"/>
      <c r="DHJ35" s="62"/>
      <c r="DHK35" s="62"/>
      <c r="DHL35" s="62"/>
      <c r="DHM35" s="62"/>
      <c r="DHN35" s="62"/>
      <c r="DHO35" s="62"/>
      <c r="DHP35" s="62"/>
      <c r="DHQ35" s="62"/>
      <c r="DHR35" s="62"/>
      <c r="DHS35" s="62"/>
      <c r="DHT35" s="62"/>
      <c r="DHU35" s="62"/>
      <c r="DHV35" s="62"/>
      <c r="DHW35" s="62"/>
      <c r="DHX35" s="62"/>
      <c r="DHY35" s="62"/>
      <c r="DHZ35" s="62"/>
      <c r="DIA35" s="62"/>
      <c r="DIB35" s="62"/>
      <c r="DIC35" s="62"/>
      <c r="DID35" s="62"/>
      <c r="DIE35" s="62"/>
      <c r="DIF35" s="62"/>
      <c r="DIG35" s="62"/>
      <c r="DIH35" s="62"/>
      <c r="DII35" s="62"/>
      <c r="DIJ35" s="62"/>
      <c r="DIK35" s="62"/>
      <c r="DIL35" s="62"/>
      <c r="DIM35" s="62"/>
      <c r="DIN35" s="62"/>
      <c r="DIO35" s="62"/>
      <c r="DIP35" s="62"/>
      <c r="DIQ35" s="62"/>
      <c r="DIR35" s="62"/>
      <c r="DIS35" s="62"/>
      <c r="DIT35" s="62"/>
      <c r="DIU35" s="62"/>
      <c r="DIV35" s="62"/>
      <c r="DIW35" s="62"/>
      <c r="DIX35" s="62"/>
      <c r="DIY35" s="62"/>
      <c r="DIZ35" s="62"/>
      <c r="DJA35" s="62"/>
      <c r="DJB35" s="62"/>
      <c r="DJC35" s="62"/>
      <c r="DJD35" s="62"/>
      <c r="DJE35" s="62"/>
      <c r="DJF35" s="62"/>
      <c r="DJG35" s="62"/>
      <c r="DJH35" s="62"/>
      <c r="DJI35" s="62"/>
      <c r="DJJ35" s="62"/>
      <c r="DJK35" s="62"/>
      <c r="DJL35" s="62"/>
      <c r="DJM35" s="62"/>
      <c r="DJN35" s="62"/>
      <c r="DJO35" s="62"/>
      <c r="DJP35" s="62"/>
      <c r="DJQ35" s="62"/>
      <c r="DJR35" s="62"/>
      <c r="DJS35" s="62"/>
      <c r="DJT35" s="62"/>
      <c r="DJU35" s="62"/>
      <c r="DJV35" s="62"/>
      <c r="DJW35" s="62"/>
      <c r="DJX35" s="62"/>
      <c r="DJY35" s="62"/>
      <c r="DJZ35" s="62"/>
      <c r="DKA35" s="62"/>
      <c r="DKB35" s="62"/>
      <c r="DKC35" s="62"/>
      <c r="DKD35" s="62"/>
      <c r="DKE35" s="62"/>
      <c r="DKF35" s="62"/>
      <c r="DKG35" s="62"/>
      <c r="DKH35" s="62"/>
      <c r="DKI35" s="62"/>
      <c r="DKJ35" s="62"/>
      <c r="DKK35" s="62"/>
      <c r="DKL35" s="62"/>
      <c r="DKM35" s="62"/>
      <c r="DKN35" s="62"/>
      <c r="DKO35" s="62"/>
      <c r="DKP35" s="62"/>
      <c r="DKQ35" s="62"/>
      <c r="DKR35" s="62"/>
      <c r="DKS35" s="62"/>
      <c r="DKT35" s="62"/>
      <c r="DKU35" s="62"/>
      <c r="DKV35" s="62"/>
      <c r="DKW35" s="62"/>
      <c r="DKX35" s="62"/>
      <c r="DKY35" s="62"/>
      <c r="DKZ35" s="62"/>
      <c r="DLA35" s="62"/>
      <c r="DLB35" s="62"/>
      <c r="DLC35" s="62"/>
      <c r="DLD35" s="62"/>
      <c r="DLE35" s="62"/>
      <c r="DLF35" s="62"/>
      <c r="DLG35" s="62"/>
      <c r="DLH35" s="62"/>
      <c r="DLI35" s="62"/>
      <c r="DLJ35" s="62"/>
      <c r="DLK35" s="62"/>
      <c r="DLL35" s="62"/>
      <c r="DLM35" s="62"/>
      <c r="DLN35" s="62"/>
      <c r="DLO35" s="62"/>
      <c r="DLP35" s="62"/>
      <c r="DLQ35" s="62"/>
      <c r="DLR35" s="62"/>
      <c r="DLS35" s="62"/>
      <c r="DLT35" s="62"/>
      <c r="DLU35" s="62"/>
      <c r="DLV35" s="62"/>
      <c r="DLW35" s="62"/>
      <c r="DLX35" s="62"/>
      <c r="DLY35" s="62"/>
      <c r="DLZ35" s="62"/>
      <c r="DMA35" s="62"/>
      <c r="DMB35" s="62"/>
      <c r="DMC35" s="62"/>
      <c r="DMD35" s="62"/>
      <c r="DME35" s="62"/>
      <c r="DMF35" s="62"/>
      <c r="DMG35" s="62"/>
      <c r="DMH35" s="62"/>
      <c r="DMI35" s="62"/>
      <c r="DMJ35" s="62"/>
      <c r="DMK35" s="62"/>
      <c r="DML35" s="62"/>
      <c r="DMM35" s="62"/>
      <c r="DMN35" s="62"/>
      <c r="DMO35" s="62"/>
      <c r="DMP35" s="62"/>
      <c r="DMQ35" s="62"/>
      <c r="DMR35" s="62"/>
      <c r="DMS35" s="62"/>
      <c r="DMT35" s="62"/>
      <c r="DMU35" s="62"/>
      <c r="DMV35" s="62"/>
      <c r="DMW35" s="62"/>
      <c r="DMX35" s="62"/>
      <c r="DMY35" s="62"/>
      <c r="DMZ35" s="62"/>
      <c r="DNA35" s="62"/>
      <c r="DNB35" s="62"/>
      <c r="DNC35" s="62"/>
      <c r="DND35" s="62"/>
      <c r="DNE35" s="62"/>
      <c r="DNF35" s="62"/>
      <c r="DNG35" s="62"/>
      <c r="DNH35" s="62"/>
      <c r="DNI35" s="62"/>
      <c r="DNJ35" s="62"/>
      <c r="DNK35" s="62"/>
      <c r="DNL35" s="62"/>
      <c r="DNM35" s="62"/>
      <c r="DNN35" s="62"/>
      <c r="DNO35" s="62"/>
      <c r="DNP35" s="62"/>
      <c r="DNQ35" s="62"/>
      <c r="DNR35" s="62"/>
      <c r="DNS35" s="62"/>
      <c r="DNT35" s="62"/>
      <c r="DNU35" s="62"/>
      <c r="DNV35" s="62"/>
      <c r="DNW35" s="62"/>
      <c r="DNX35" s="62"/>
      <c r="DNY35" s="62"/>
      <c r="DNZ35" s="62"/>
      <c r="DOA35" s="62"/>
      <c r="DOB35" s="62"/>
      <c r="DOC35" s="62"/>
      <c r="DOD35" s="62"/>
      <c r="DOE35" s="62"/>
      <c r="DOF35" s="62"/>
      <c r="DOG35" s="62"/>
      <c r="DOH35" s="62"/>
      <c r="DOI35" s="62"/>
      <c r="DOJ35" s="62"/>
      <c r="DOK35" s="62"/>
      <c r="DOL35" s="62"/>
      <c r="DOM35" s="62"/>
      <c r="DON35" s="62"/>
      <c r="DOO35" s="62"/>
      <c r="DOP35" s="62"/>
      <c r="DOQ35" s="62"/>
      <c r="DOR35" s="62"/>
      <c r="DOS35" s="62"/>
      <c r="DOT35" s="62"/>
      <c r="DOU35" s="62"/>
      <c r="DOV35" s="62"/>
      <c r="DOW35" s="62"/>
      <c r="DOX35" s="62"/>
      <c r="DOY35" s="62"/>
      <c r="DOZ35" s="62"/>
      <c r="DPA35" s="62"/>
      <c r="DPB35" s="62"/>
      <c r="DPC35" s="62"/>
      <c r="DPD35" s="62"/>
      <c r="DPE35" s="62"/>
      <c r="DPF35" s="62"/>
      <c r="DPG35" s="62"/>
      <c r="DPH35" s="62"/>
      <c r="DPI35" s="62"/>
      <c r="DPJ35" s="62"/>
      <c r="DPK35" s="62"/>
      <c r="DPL35" s="62"/>
      <c r="DPM35" s="62"/>
      <c r="DPN35" s="62"/>
      <c r="DPO35" s="62"/>
      <c r="DPP35" s="62"/>
      <c r="DPQ35" s="62"/>
      <c r="DPR35" s="62"/>
      <c r="DPS35" s="62"/>
      <c r="DPT35" s="62"/>
      <c r="DPU35" s="62"/>
      <c r="DPV35" s="62"/>
      <c r="DPW35" s="62"/>
      <c r="DPX35" s="62"/>
      <c r="DPY35" s="62"/>
      <c r="DPZ35" s="62"/>
      <c r="DQA35" s="62"/>
      <c r="DQB35" s="62"/>
      <c r="DQC35" s="62"/>
      <c r="DQD35" s="62"/>
      <c r="DQE35" s="62"/>
      <c r="DQF35" s="62"/>
      <c r="DQG35" s="62"/>
      <c r="DQH35" s="62"/>
      <c r="DQI35" s="62"/>
      <c r="DQJ35" s="62"/>
      <c r="DQK35" s="62"/>
      <c r="DQL35" s="62"/>
      <c r="DQM35" s="62"/>
      <c r="DQN35" s="62"/>
      <c r="DQO35" s="62"/>
      <c r="DQP35" s="62"/>
      <c r="DQQ35" s="62"/>
      <c r="DQR35" s="62"/>
      <c r="DQS35" s="62"/>
      <c r="DQT35" s="62"/>
      <c r="DQU35" s="62"/>
      <c r="DQV35" s="62"/>
      <c r="DQW35" s="62"/>
      <c r="DQX35" s="62"/>
      <c r="DQY35" s="62"/>
      <c r="DQZ35" s="62"/>
      <c r="DRA35" s="62"/>
      <c r="DRB35" s="62"/>
      <c r="DRC35" s="62"/>
      <c r="DRD35" s="62"/>
      <c r="DRE35" s="62"/>
      <c r="DRF35" s="62"/>
      <c r="DRG35" s="62"/>
      <c r="DRH35" s="62"/>
      <c r="DRI35" s="62"/>
      <c r="DRJ35" s="62"/>
      <c r="DRK35" s="62"/>
      <c r="DRL35" s="62"/>
      <c r="DRM35" s="62"/>
      <c r="DRN35" s="62"/>
      <c r="DRO35" s="62"/>
      <c r="DRP35" s="62"/>
      <c r="DRQ35" s="62"/>
      <c r="DRR35" s="62"/>
      <c r="DRS35" s="62"/>
      <c r="DRT35" s="62"/>
      <c r="DRU35" s="62"/>
      <c r="DRV35" s="62"/>
      <c r="DRW35" s="62"/>
      <c r="DRX35" s="62"/>
      <c r="DRY35" s="62"/>
      <c r="DRZ35" s="62"/>
      <c r="DSA35" s="62"/>
      <c r="DSB35" s="62"/>
      <c r="DSC35" s="62"/>
      <c r="DSD35" s="62"/>
      <c r="DSE35" s="62"/>
      <c r="DSF35" s="62"/>
      <c r="DSG35" s="62"/>
      <c r="DSH35" s="62"/>
      <c r="DSI35" s="62"/>
      <c r="DSJ35" s="62"/>
      <c r="DSK35" s="62"/>
      <c r="DSL35" s="62"/>
      <c r="DSM35" s="62"/>
      <c r="DSN35" s="62"/>
      <c r="DSO35" s="62"/>
      <c r="DSP35" s="62"/>
      <c r="DSQ35" s="62"/>
      <c r="DSR35" s="62"/>
      <c r="DSS35" s="62"/>
      <c r="DST35" s="62"/>
      <c r="DSU35" s="62"/>
      <c r="DSV35" s="62"/>
      <c r="DSW35" s="62"/>
      <c r="DSX35" s="62"/>
      <c r="DSY35" s="62"/>
      <c r="DSZ35" s="62"/>
      <c r="DTA35" s="62"/>
      <c r="DTB35" s="62"/>
      <c r="DTC35" s="62"/>
      <c r="DTD35" s="62"/>
      <c r="DTE35" s="62"/>
      <c r="DTF35" s="62"/>
      <c r="DTG35" s="62"/>
      <c r="DTH35" s="62"/>
      <c r="DTI35" s="62"/>
      <c r="DTJ35" s="62"/>
      <c r="DTK35" s="62"/>
      <c r="DTL35" s="62"/>
      <c r="DTM35" s="62"/>
      <c r="DTN35" s="62"/>
      <c r="DTO35" s="62"/>
      <c r="DTP35" s="62"/>
      <c r="DTQ35" s="62"/>
      <c r="DTR35" s="62"/>
      <c r="DTS35" s="62"/>
      <c r="DTT35" s="62"/>
      <c r="DTU35" s="62"/>
      <c r="DTV35" s="62"/>
      <c r="DTW35" s="62"/>
      <c r="DTX35" s="62"/>
      <c r="DTY35" s="62"/>
      <c r="DTZ35" s="62"/>
      <c r="DUA35" s="62"/>
      <c r="DUB35" s="62"/>
      <c r="DUC35" s="62"/>
      <c r="DUD35" s="62"/>
      <c r="DUE35" s="62"/>
      <c r="DUF35" s="62"/>
      <c r="DUG35" s="62"/>
      <c r="DUH35" s="62"/>
      <c r="DUI35" s="62"/>
      <c r="DUJ35" s="62"/>
      <c r="DUK35" s="62"/>
      <c r="DUL35" s="62"/>
      <c r="DUM35" s="62"/>
      <c r="DUN35" s="62"/>
      <c r="DUO35" s="62"/>
      <c r="DUP35" s="62"/>
      <c r="DUQ35" s="62"/>
      <c r="DUR35" s="62"/>
      <c r="DUS35" s="62"/>
      <c r="DUT35" s="62"/>
      <c r="DUU35" s="62"/>
      <c r="DUV35" s="62"/>
      <c r="DUW35" s="62"/>
      <c r="DUX35" s="62"/>
      <c r="DUY35" s="62"/>
      <c r="DUZ35" s="62"/>
      <c r="DVA35" s="62"/>
      <c r="DVB35" s="62"/>
      <c r="DVC35" s="62"/>
      <c r="DVD35" s="62"/>
      <c r="DVE35" s="62"/>
      <c r="DVF35" s="62"/>
      <c r="DVG35" s="62"/>
      <c r="DVH35" s="62"/>
      <c r="DVI35" s="62"/>
      <c r="DVJ35" s="62"/>
      <c r="DVK35" s="62"/>
      <c r="DVL35" s="62"/>
      <c r="DVM35" s="62"/>
      <c r="DVN35" s="62"/>
      <c r="DVO35" s="62"/>
      <c r="DVP35" s="62"/>
      <c r="DVQ35" s="62"/>
      <c r="DVR35" s="62"/>
      <c r="DVS35" s="62"/>
      <c r="DVT35" s="62"/>
      <c r="DVU35" s="62"/>
      <c r="DVV35" s="62"/>
      <c r="DVW35" s="62"/>
      <c r="DVX35" s="62"/>
      <c r="DVY35" s="62"/>
      <c r="DVZ35" s="62"/>
      <c r="DWA35" s="62"/>
      <c r="DWB35" s="62"/>
      <c r="DWC35" s="62"/>
      <c r="DWD35" s="62"/>
      <c r="DWE35" s="62"/>
      <c r="DWF35" s="62"/>
      <c r="DWG35" s="62"/>
      <c r="DWH35" s="62"/>
      <c r="DWI35" s="62"/>
      <c r="DWJ35" s="62"/>
      <c r="DWK35" s="62"/>
      <c r="DWL35" s="62"/>
      <c r="DWM35" s="62"/>
      <c r="DWN35" s="62"/>
      <c r="DWO35" s="62"/>
      <c r="DWP35" s="62"/>
      <c r="DWQ35" s="62"/>
      <c r="DWR35" s="62"/>
      <c r="DWS35" s="62"/>
      <c r="DWT35" s="62"/>
      <c r="DWU35" s="62"/>
      <c r="DWV35" s="62"/>
      <c r="DWW35" s="62"/>
      <c r="DWX35" s="62"/>
      <c r="DWY35" s="62"/>
      <c r="DWZ35" s="62"/>
      <c r="DXA35" s="62"/>
      <c r="DXB35" s="62"/>
      <c r="DXC35" s="62"/>
      <c r="DXD35" s="62"/>
      <c r="DXE35" s="62"/>
      <c r="DXF35" s="62"/>
      <c r="DXG35" s="62"/>
      <c r="DXH35" s="62"/>
      <c r="DXI35" s="62"/>
      <c r="DXJ35" s="62"/>
      <c r="DXK35" s="62"/>
      <c r="DXL35" s="62"/>
      <c r="DXM35" s="62"/>
      <c r="DXN35" s="62"/>
      <c r="DXO35" s="62"/>
      <c r="DXP35" s="62"/>
      <c r="DXQ35" s="62"/>
      <c r="DXR35" s="62"/>
      <c r="DXS35" s="62"/>
      <c r="DXT35" s="62"/>
      <c r="DXU35" s="62"/>
      <c r="DXV35" s="62"/>
      <c r="DXW35" s="62"/>
      <c r="DXX35" s="62"/>
      <c r="DXY35" s="62"/>
      <c r="DXZ35" s="62"/>
      <c r="DYA35" s="62"/>
      <c r="DYB35" s="62"/>
      <c r="DYC35" s="62"/>
      <c r="DYD35" s="62"/>
      <c r="DYE35" s="62"/>
      <c r="DYF35" s="62"/>
      <c r="DYG35" s="62"/>
      <c r="DYH35" s="62"/>
      <c r="DYI35" s="62"/>
      <c r="DYJ35" s="62"/>
      <c r="DYK35" s="62"/>
      <c r="DYL35" s="62"/>
      <c r="DYM35" s="62"/>
      <c r="DYN35" s="62"/>
      <c r="DYO35" s="62"/>
      <c r="DYP35" s="62"/>
      <c r="DYQ35" s="62"/>
      <c r="DYR35" s="62"/>
      <c r="DYS35" s="62"/>
      <c r="DYT35" s="62"/>
      <c r="DYU35" s="62"/>
      <c r="DYV35" s="62"/>
      <c r="DYW35" s="62"/>
      <c r="DYX35" s="62"/>
      <c r="DYY35" s="62"/>
      <c r="DYZ35" s="62"/>
      <c r="DZA35" s="62"/>
      <c r="DZB35" s="62"/>
      <c r="DZC35" s="62"/>
      <c r="DZD35" s="62"/>
      <c r="DZE35" s="62"/>
      <c r="DZF35" s="62"/>
      <c r="DZG35" s="62"/>
      <c r="DZH35" s="62"/>
      <c r="DZI35" s="62"/>
      <c r="DZJ35" s="62"/>
      <c r="DZK35" s="62"/>
      <c r="DZL35" s="62"/>
      <c r="DZM35" s="62"/>
      <c r="DZN35" s="62"/>
      <c r="DZO35" s="62"/>
      <c r="DZP35" s="62"/>
      <c r="DZQ35" s="62"/>
      <c r="DZR35" s="62"/>
      <c r="DZS35" s="62"/>
      <c r="DZT35" s="62"/>
      <c r="DZU35" s="62"/>
      <c r="DZV35" s="62"/>
      <c r="DZW35" s="62"/>
      <c r="DZX35" s="62"/>
      <c r="DZY35" s="62"/>
      <c r="DZZ35" s="62"/>
      <c r="EAA35" s="62"/>
      <c r="EAB35" s="62"/>
      <c r="EAC35" s="62"/>
      <c r="EAD35" s="62"/>
      <c r="EAE35" s="62"/>
      <c r="EAF35" s="62"/>
      <c r="EAG35" s="62"/>
      <c r="EAH35" s="62"/>
      <c r="EAI35" s="62"/>
      <c r="EAJ35" s="62"/>
      <c r="EAK35" s="62"/>
      <c r="EAL35" s="62"/>
      <c r="EAM35" s="62"/>
      <c r="EAN35" s="62"/>
      <c r="EAO35" s="62"/>
      <c r="EAP35" s="62"/>
      <c r="EAQ35" s="62"/>
      <c r="EAR35" s="62"/>
      <c r="EAS35" s="62"/>
      <c r="EAT35" s="62"/>
      <c r="EAU35" s="62"/>
      <c r="EAV35" s="62"/>
      <c r="EAW35" s="62"/>
      <c r="EAX35" s="62"/>
      <c r="EAY35" s="62"/>
      <c r="EAZ35" s="62"/>
      <c r="EBA35" s="62"/>
      <c r="EBB35" s="62"/>
      <c r="EBC35" s="62"/>
      <c r="EBD35" s="62"/>
      <c r="EBE35" s="62"/>
      <c r="EBF35" s="62"/>
      <c r="EBG35" s="62"/>
      <c r="EBH35" s="62"/>
      <c r="EBI35" s="62"/>
      <c r="EBJ35" s="62"/>
      <c r="EBK35" s="62"/>
      <c r="EBL35" s="62"/>
      <c r="EBM35" s="62"/>
      <c r="EBN35" s="62"/>
      <c r="EBO35" s="62"/>
      <c r="EBP35" s="62"/>
      <c r="EBQ35" s="62"/>
      <c r="EBR35" s="62"/>
      <c r="EBS35" s="62"/>
      <c r="EBT35" s="62"/>
      <c r="EBU35" s="62"/>
      <c r="EBV35" s="62"/>
      <c r="EBW35" s="62"/>
      <c r="EBX35" s="62"/>
      <c r="EBY35" s="62"/>
      <c r="EBZ35" s="62"/>
      <c r="ECA35" s="62"/>
      <c r="ECB35" s="62"/>
      <c r="ECC35" s="62"/>
      <c r="ECD35" s="62"/>
      <c r="ECE35" s="62"/>
      <c r="ECF35" s="62"/>
      <c r="ECG35" s="62"/>
      <c r="ECH35" s="62"/>
      <c r="ECI35" s="62"/>
      <c r="ECJ35" s="62"/>
      <c r="ECK35" s="62"/>
      <c r="ECL35" s="62"/>
      <c r="ECM35" s="62"/>
      <c r="ECN35" s="62"/>
      <c r="ECO35" s="62"/>
      <c r="ECP35" s="62"/>
      <c r="ECQ35" s="62"/>
      <c r="ECR35" s="62"/>
      <c r="ECS35" s="62"/>
      <c r="ECT35" s="62"/>
      <c r="ECU35" s="62"/>
      <c r="ECV35" s="62"/>
      <c r="ECW35" s="62"/>
      <c r="ECX35" s="62"/>
      <c r="ECY35" s="62"/>
      <c r="ECZ35" s="62"/>
      <c r="EDA35" s="62"/>
      <c r="EDB35" s="62"/>
      <c r="EDC35" s="62"/>
      <c r="EDD35" s="62"/>
      <c r="EDE35" s="62"/>
      <c r="EDF35" s="62"/>
      <c r="EDG35" s="62"/>
      <c r="EDH35" s="62"/>
      <c r="EDI35" s="62"/>
      <c r="EDJ35" s="62"/>
      <c r="EDK35" s="62"/>
      <c r="EDL35" s="62"/>
      <c r="EDM35" s="62"/>
      <c r="EDN35" s="62"/>
      <c r="EDO35" s="62"/>
      <c r="EDP35" s="62"/>
      <c r="EDQ35" s="62"/>
      <c r="EDR35" s="62"/>
      <c r="EDS35" s="62"/>
      <c r="EDT35" s="62"/>
      <c r="EDU35" s="62"/>
      <c r="EDV35" s="62"/>
      <c r="EDW35" s="62"/>
      <c r="EDX35" s="62"/>
      <c r="EDY35" s="62"/>
      <c r="EDZ35" s="62"/>
      <c r="EEA35" s="62"/>
      <c r="EEB35" s="62"/>
      <c r="EEC35" s="62"/>
      <c r="EED35" s="62"/>
      <c r="EEE35" s="62"/>
      <c r="EEF35" s="62"/>
      <c r="EEG35" s="62"/>
      <c r="EEH35" s="62"/>
      <c r="EEI35" s="62"/>
      <c r="EEJ35" s="62"/>
      <c r="EEK35" s="62"/>
      <c r="EEL35" s="62"/>
      <c r="EEM35" s="62"/>
      <c r="EEN35" s="62"/>
      <c r="EEO35" s="62"/>
      <c r="EEP35" s="62"/>
      <c r="EEQ35" s="62"/>
      <c r="EER35" s="62"/>
      <c r="EES35" s="62"/>
      <c r="EET35" s="62"/>
      <c r="EEU35" s="62"/>
      <c r="EEV35" s="62"/>
      <c r="EEW35" s="62"/>
      <c r="EEX35" s="62"/>
      <c r="EEY35" s="62"/>
      <c r="EEZ35" s="62"/>
      <c r="EFA35" s="62"/>
      <c r="EFB35" s="62"/>
      <c r="EFC35" s="62"/>
      <c r="EFD35" s="62"/>
      <c r="EFE35" s="62"/>
      <c r="EFF35" s="62"/>
      <c r="EFG35" s="62"/>
      <c r="EFH35" s="62"/>
      <c r="EFI35" s="62"/>
      <c r="EFJ35" s="62"/>
      <c r="EFK35" s="62"/>
      <c r="EFL35" s="62"/>
      <c r="EFM35" s="62"/>
      <c r="EFN35" s="62"/>
      <c r="EFO35" s="62"/>
      <c r="EFP35" s="62"/>
      <c r="EFQ35" s="62"/>
      <c r="EFR35" s="62"/>
      <c r="EFS35" s="62"/>
      <c r="EFT35" s="62"/>
      <c r="EFU35" s="62"/>
      <c r="EFV35" s="62"/>
      <c r="EFW35" s="62"/>
      <c r="EFX35" s="62"/>
      <c r="EFY35" s="62"/>
      <c r="EFZ35" s="62"/>
      <c r="EGA35" s="62"/>
      <c r="EGB35" s="62"/>
      <c r="EGC35" s="62"/>
      <c r="EGD35" s="62"/>
      <c r="EGE35" s="62"/>
      <c r="EGF35" s="62"/>
      <c r="EGG35" s="62"/>
      <c r="EGH35" s="62"/>
      <c r="EGI35" s="62"/>
      <c r="EGJ35" s="62"/>
      <c r="EGK35" s="62"/>
      <c r="EGL35" s="62"/>
      <c r="EGM35" s="62"/>
      <c r="EGN35" s="62"/>
      <c r="EGO35" s="62"/>
      <c r="EGP35" s="62"/>
      <c r="EGQ35" s="62"/>
      <c r="EGR35" s="62"/>
      <c r="EGS35" s="62"/>
      <c r="EGT35" s="62"/>
      <c r="EGU35" s="62"/>
      <c r="EGV35" s="62"/>
      <c r="EGW35" s="62"/>
      <c r="EGX35" s="62"/>
      <c r="EGY35" s="62"/>
      <c r="EGZ35" s="62"/>
      <c r="EHA35" s="62"/>
      <c r="EHB35" s="62"/>
      <c r="EHC35" s="62"/>
      <c r="EHD35" s="62"/>
      <c r="EHE35" s="62"/>
      <c r="EHF35" s="62"/>
      <c r="EHG35" s="62"/>
      <c r="EHH35" s="62"/>
      <c r="EHI35" s="62"/>
      <c r="EHJ35" s="62"/>
      <c r="EHK35" s="62"/>
      <c r="EHL35" s="62"/>
      <c r="EHM35" s="62"/>
      <c r="EHN35" s="62"/>
      <c r="EHO35" s="62"/>
      <c r="EHP35" s="62"/>
      <c r="EHQ35" s="62"/>
      <c r="EHR35" s="62"/>
      <c r="EHS35" s="62"/>
      <c r="EHT35" s="62"/>
      <c r="EHU35" s="62"/>
      <c r="EHV35" s="62"/>
      <c r="EHW35" s="62"/>
      <c r="EHX35" s="62"/>
      <c r="EHY35" s="62"/>
      <c r="EHZ35" s="62"/>
      <c r="EIA35" s="62"/>
      <c r="EIB35" s="62"/>
      <c r="EIC35" s="62"/>
      <c r="EID35" s="62"/>
      <c r="EIE35" s="62"/>
      <c r="EIF35" s="62"/>
      <c r="EIG35" s="62"/>
      <c r="EIH35" s="62"/>
      <c r="EII35" s="62"/>
      <c r="EIJ35" s="62"/>
      <c r="EIK35" s="62"/>
      <c r="EIL35" s="62"/>
      <c r="EIM35" s="62"/>
      <c r="EIN35" s="62"/>
      <c r="EIO35" s="62"/>
      <c r="EIP35" s="62"/>
      <c r="EIQ35" s="62"/>
      <c r="EIR35" s="62"/>
      <c r="EIS35" s="62"/>
      <c r="EIT35" s="62"/>
      <c r="EIU35" s="62"/>
      <c r="EIV35" s="62"/>
      <c r="EIW35" s="62"/>
      <c r="EIX35" s="62"/>
      <c r="EIY35" s="62"/>
      <c r="EIZ35" s="62"/>
      <c r="EJA35" s="62"/>
      <c r="EJB35" s="62"/>
      <c r="EJC35" s="62"/>
      <c r="EJD35" s="62"/>
      <c r="EJE35" s="62"/>
      <c r="EJF35" s="62"/>
      <c r="EJG35" s="62"/>
      <c r="EJH35" s="62"/>
      <c r="EJI35" s="62"/>
      <c r="EJJ35" s="62"/>
      <c r="EJK35" s="62"/>
      <c r="EJL35" s="62"/>
      <c r="EJM35" s="62"/>
      <c r="EJN35" s="62"/>
      <c r="EJO35" s="62"/>
      <c r="EJP35" s="62"/>
      <c r="EJQ35" s="62"/>
      <c r="EJR35" s="62"/>
      <c r="EJS35" s="62"/>
      <c r="EJT35" s="62"/>
      <c r="EJU35" s="62"/>
      <c r="EJV35" s="62"/>
      <c r="EJW35" s="62"/>
      <c r="EJX35" s="62"/>
      <c r="EJY35" s="62"/>
      <c r="EJZ35" s="62"/>
      <c r="EKA35" s="62"/>
      <c r="EKB35" s="62"/>
      <c r="EKC35" s="62"/>
      <c r="EKD35" s="62"/>
      <c r="EKE35" s="62"/>
      <c r="EKF35" s="62"/>
      <c r="EKG35" s="62"/>
      <c r="EKH35" s="62"/>
      <c r="EKI35" s="62"/>
      <c r="EKJ35" s="62"/>
      <c r="EKK35" s="62"/>
      <c r="EKL35" s="62"/>
      <c r="EKM35" s="62"/>
      <c r="EKN35" s="62"/>
      <c r="EKO35" s="62"/>
      <c r="EKP35" s="62"/>
      <c r="EKQ35" s="62"/>
      <c r="EKR35" s="62"/>
      <c r="EKS35" s="62"/>
      <c r="EKT35" s="62"/>
      <c r="EKU35" s="62"/>
      <c r="EKV35" s="62"/>
      <c r="EKW35" s="62"/>
      <c r="EKX35" s="62"/>
      <c r="EKY35" s="62"/>
      <c r="EKZ35" s="62"/>
      <c r="ELA35" s="62"/>
      <c r="ELB35" s="62"/>
      <c r="ELC35" s="62"/>
      <c r="ELD35" s="62"/>
      <c r="ELE35" s="62"/>
      <c r="ELF35" s="62"/>
      <c r="ELG35" s="62"/>
      <c r="ELH35" s="62"/>
      <c r="ELI35" s="62"/>
      <c r="ELJ35" s="62"/>
      <c r="ELK35" s="62"/>
      <c r="ELL35" s="62"/>
      <c r="ELM35" s="62"/>
      <c r="ELN35" s="62"/>
      <c r="ELO35" s="62"/>
      <c r="ELP35" s="62"/>
      <c r="ELQ35" s="62"/>
      <c r="ELR35" s="62"/>
      <c r="ELS35" s="62"/>
      <c r="ELT35" s="62"/>
      <c r="ELU35" s="62"/>
      <c r="ELV35" s="62"/>
      <c r="ELW35" s="62"/>
      <c r="ELX35" s="62"/>
      <c r="ELY35" s="62"/>
      <c r="ELZ35" s="62"/>
      <c r="EMA35" s="62"/>
      <c r="EMB35" s="62"/>
      <c r="EMC35" s="62"/>
      <c r="EMD35" s="62"/>
      <c r="EME35" s="62"/>
      <c r="EMF35" s="62"/>
      <c r="EMG35" s="62"/>
      <c r="EMH35" s="62"/>
      <c r="EMI35" s="62"/>
      <c r="EMJ35" s="62"/>
      <c r="EMK35" s="62"/>
      <c r="EML35" s="62"/>
      <c r="EMM35" s="62"/>
      <c r="EMN35" s="62"/>
      <c r="EMO35" s="62"/>
      <c r="EMP35" s="62"/>
      <c r="EMQ35" s="62"/>
      <c r="EMR35" s="62"/>
      <c r="EMS35" s="62"/>
      <c r="EMT35" s="62"/>
      <c r="EMU35" s="62"/>
      <c r="EMV35" s="62"/>
      <c r="EMW35" s="62"/>
      <c r="EMX35" s="62"/>
      <c r="EMY35" s="62"/>
      <c r="EMZ35" s="62"/>
      <c r="ENA35" s="62"/>
      <c r="ENB35" s="62"/>
      <c r="ENC35" s="62"/>
      <c r="END35" s="62"/>
      <c r="ENE35" s="62"/>
      <c r="ENF35" s="62"/>
      <c r="ENG35" s="62"/>
      <c r="ENH35" s="62"/>
      <c r="ENI35" s="62"/>
      <c r="ENJ35" s="62"/>
      <c r="ENK35" s="62"/>
      <c r="ENL35" s="62"/>
      <c r="ENM35" s="62"/>
      <c r="ENN35" s="62"/>
      <c r="ENO35" s="62"/>
      <c r="ENP35" s="62"/>
      <c r="ENQ35" s="62"/>
      <c r="ENR35" s="62"/>
      <c r="ENS35" s="62"/>
      <c r="ENT35" s="62"/>
      <c r="ENU35" s="62"/>
      <c r="ENV35" s="62"/>
      <c r="ENW35" s="62"/>
      <c r="ENX35" s="62"/>
      <c r="ENY35" s="62"/>
      <c r="ENZ35" s="62"/>
      <c r="EOA35" s="62"/>
      <c r="EOB35" s="62"/>
      <c r="EOC35" s="62"/>
      <c r="EOD35" s="62"/>
      <c r="EOE35" s="62"/>
      <c r="EOF35" s="62"/>
      <c r="EOG35" s="62"/>
      <c r="EOH35" s="62"/>
      <c r="EOI35" s="62"/>
      <c r="EOJ35" s="62"/>
      <c r="EOK35" s="62"/>
      <c r="EOL35" s="62"/>
      <c r="EOM35" s="62"/>
      <c r="EON35" s="62"/>
      <c r="EOO35" s="62"/>
      <c r="EOP35" s="62"/>
      <c r="EOQ35" s="62"/>
      <c r="EOR35" s="62"/>
      <c r="EOS35" s="62"/>
      <c r="EOT35" s="62"/>
      <c r="EOU35" s="62"/>
      <c r="EOV35" s="62"/>
      <c r="EOW35" s="62"/>
      <c r="EOX35" s="62"/>
      <c r="EOY35" s="62"/>
      <c r="EOZ35" s="62"/>
      <c r="EPA35" s="62"/>
      <c r="EPB35" s="62"/>
      <c r="EPC35" s="62"/>
      <c r="EPD35" s="62"/>
      <c r="EPE35" s="62"/>
      <c r="EPF35" s="62"/>
      <c r="EPG35" s="62"/>
      <c r="EPH35" s="62"/>
      <c r="EPI35" s="62"/>
      <c r="EPJ35" s="62"/>
      <c r="EPK35" s="62"/>
      <c r="EPL35" s="62"/>
      <c r="EPM35" s="62"/>
      <c r="EPN35" s="62"/>
      <c r="EPO35" s="62"/>
      <c r="EPP35" s="62"/>
      <c r="EPQ35" s="62"/>
      <c r="EPR35" s="62"/>
      <c r="EPS35" s="62"/>
      <c r="EPT35" s="62"/>
      <c r="EPU35" s="62"/>
      <c r="EPV35" s="62"/>
      <c r="EPW35" s="62"/>
      <c r="EPX35" s="62"/>
      <c r="EPY35" s="62"/>
      <c r="EPZ35" s="62"/>
      <c r="EQA35" s="62"/>
      <c r="EQB35" s="62"/>
      <c r="EQC35" s="62"/>
      <c r="EQD35" s="62"/>
      <c r="EQE35" s="62"/>
      <c r="EQF35" s="62"/>
      <c r="EQG35" s="62"/>
      <c r="EQH35" s="62"/>
      <c r="EQI35" s="62"/>
      <c r="EQJ35" s="62"/>
      <c r="EQK35" s="62"/>
      <c r="EQL35" s="62"/>
      <c r="EQM35" s="62"/>
      <c r="EQN35" s="62"/>
      <c r="EQO35" s="62"/>
      <c r="EQP35" s="62"/>
      <c r="EQQ35" s="62"/>
      <c r="EQR35" s="62"/>
      <c r="EQS35" s="62"/>
      <c r="EQT35" s="62"/>
      <c r="EQU35" s="62"/>
      <c r="EQV35" s="62"/>
      <c r="EQW35" s="62"/>
      <c r="EQX35" s="62"/>
      <c r="EQY35" s="62"/>
      <c r="EQZ35" s="62"/>
      <c r="ERA35" s="62"/>
      <c r="ERB35" s="62"/>
      <c r="ERC35" s="62"/>
      <c r="ERD35" s="62"/>
      <c r="ERE35" s="62"/>
      <c r="ERF35" s="62"/>
      <c r="ERG35" s="62"/>
      <c r="ERH35" s="62"/>
      <c r="ERI35" s="62"/>
      <c r="ERJ35" s="62"/>
      <c r="ERK35" s="62"/>
      <c r="ERL35" s="62"/>
      <c r="ERM35" s="62"/>
      <c r="ERN35" s="62"/>
      <c r="ERO35" s="62"/>
      <c r="ERP35" s="62"/>
      <c r="ERQ35" s="62"/>
      <c r="ERR35" s="62"/>
      <c r="ERS35" s="62"/>
      <c r="ERT35" s="62"/>
      <c r="ERU35" s="62"/>
      <c r="ERV35" s="62"/>
      <c r="ERW35" s="62"/>
      <c r="ERX35" s="62"/>
      <c r="ERY35" s="62"/>
      <c r="ERZ35" s="62"/>
      <c r="ESA35" s="62"/>
      <c r="ESB35" s="62"/>
      <c r="ESC35" s="62"/>
      <c r="ESD35" s="62"/>
      <c r="ESE35" s="62"/>
      <c r="ESF35" s="62"/>
      <c r="ESG35" s="62"/>
      <c r="ESH35" s="62"/>
      <c r="ESI35" s="62"/>
      <c r="ESJ35" s="62"/>
      <c r="ESK35" s="62"/>
      <c r="ESL35" s="62"/>
      <c r="ESM35" s="62"/>
      <c r="ESN35" s="62"/>
      <c r="ESO35" s="62"/>
      <c r="ESP35" s="62"/>
      <c r="ESQ35" s="62"/>
      <c r="ESR35" s="62"/>
      <c r="ESS35" s="62"/>
      <c r="EST35" s="62"/>
      <c r="ESU35" s="62"/>
      <c r="ESV35" s="62"/>
      <c r="ESW35" s="62"/>
      <c r="ESX35" s="62"/>
      <c r="ESY35" s="62"/>
      <c r="ESZ35" s="62"/>
      <c r="ETA35" s="62"/>
      <c r="ETB35" s="62"/>
      <c r="ETC35" s="62"/>
      <c r="ETD35" s="62"/>
      <c r="ETE35" s="62"/>
      <c r="ETF35" s="62"/>
      <c r="ETG35" s="62"/>
      <c r="ETH35" s="62"/>
      <c r="ETI35" s="62"/>
      <c r="ETJ35" s="62"/>
      <c r="ETK35" s="62"/>
      <c r="ETL35" s="62"/>
      <c r="ETM35" s="62"/>
      <c r="ETN35" s="62"/>
      <c r="ETO35" s="62"/>
      <c r="ETP35" s="62"/>
      <c r="ETQ35" s="62"/>
      <c r="ETR35" s="62"/>
      <c r="ETS35" s="62"/>
      <c r="ETT35" s="62"/>
      <c r="ETU35" s="62"/>
      <c r="ETV35" s="62"/>
      <c r="ETW35" s="62"/>
      <c r="ETX35" s="62"/>
      <c r="ETY35" s="62"/>
      <c r="ETZ35" s="62"/>
      <c r="EUA35" s="62"/>
      <c r="EUB35" s="62"/>
      <c r="EUC35" s="62"/>
      <c r="EUD35" s="62"/>
      <c r="EUE35" s="62"/>
      <c r="EUF35" s="62"/>
      <c r="EUG35" s="62"/>
      <c r="EUH35" s="62"/>
      <c r="EUI35" s="62"/>
      <c r="EUJ35" s="62"/>
      <c r="EUK35" s="62"/>
      <c r="EUL35" s="62"/>
      <c r="EUM35" s="62"/>
      <c r="EUN35" s="62"/>
      <c r="EUO35" s="62"/>
      <c r="EUP35" s="62"/>
      <c r="EUQ35" s="62"/>
      <c r="EUR35" s="62"/>
      <c r="EUS35" s="62"/>
      <c r="EUT35" s="62"/>
      <c r="EUU35" s="62"/>
      <c r="EUV35" s="62"/>
      <c r="EUW35" s="62"/>
      <c r="EUX35" s="62"/>
      <c r="EUY35" s="62"/>
      <c r="EUZ35" s="62"/>
      <c r="EVA35" s="62"/>
      <c r="EVB35" s="62"/>
      <c r="EVC35" s="62"/>
      <c r="EVD35" s="62"/>
      <c r="EVE35" s="62"/>
      <c r="EVF35" s="62"/>
      <c r="EVG35" s="62"/>
      <c r="EVH35" s="62"/>
      <c r="EVI35" s="62"/>
      <c r="EVJ35" s="62"/>
      <c r="EVK35" s="62"/>
      <c r="EVL35" s="62"/>
      <c r="EVM35" s="62"/>
      <c r="EVN35" s="62"/>
      <c r="EVO35" s="62"/>
      <c r="EVP35" s="62"/>
      <c r="EVQ35" s="62"/>
      <c r="EVR35" s="62"/>
      <c r="EVS35" s="62"/>
      <c r="EVT35" s="62"/>
      <c r="EVU35" s="62"/>
      <c r="EVV35" s="62"/>
      <c r="EVW35" s="62"/>
      <c r="EVX35" s="62"/>
      <c r="EVY35" s="62"/>
      <c r="EVZ35" s="62"/>
      <c r="EWA35" s="62"/>
      <c r="EWB35" s="62"/>
      <c r="EWC35" s="62"/>
      <c r="EWD35" s="62"/>
      <c r="EWE35" s="62"/>
      <c r="EWF35" s="62"/>
      <c r="EWG35" s="62"/>
      <c r="EWH35" s="62"/>
      <c r="EWI35" s="62"/>
      <c r="EWJ35" s="62"/>
      <c r="EWK35" s="62"/>
      <c r="EWL35" s="62"/>
      <c r="EWM35" s="62"/>
      <c r="EWN35" s="62"/>
      <c r="EWO35" s="62"/>
      <c r="EWP35" s="62"/>
      <c r="EWQ35" s="62"/>
      <c r="EWR35" s="62"/>
      <c r="EWS35" s="62"/>
      <c r="EWT35" s="62"/>
      <c r="EWU35" s="62"/>
      <c r="EWV35" s="62"/>
      <c r="EWW35" s="62"/>
      <c r="EWX35" s="62"/>
      <c r="EWY35" s="62"/>
      <c r="EWZ35" s="62"/>
      <c r="EXA35" s="62"/>
      <c r="EXB35" s="62"/>
      <c r="EXC35" s="62"/>
      <c r="EXD35" s="62"/>
      <c r="EXE35" s="62"/>
      <c r="EXF35" s="62"/>
      <c r="EXG35" s="62"/>
      <c r="EXH35" s="62"/>
      <c r="EXI35" s="62"/>
      <c r="EXJ35" s="62"/>
      <c r="EXK35" s="62"/>
      <c r="EXL35" s="62"/>
      <c r="EXM35" s="62"/>
      <c r="EXN35" s="62"/>
      <c r="EXO35" s="62"/>
      <c r="EXP35" s="62"/>
      <c r="EXQ35" s="62"/>
      <c r="EXR35" s="62"/>
      <c r="EXS35" s="62"/>
      <c r="EXT35" s="62"/>
      <c r="EXU35" s="62"/>
      <c r="EXV35" s="62"/>
      <c r="EXW35" s="62"/>
      <c r="EXX35" s="62"/>
      <c r="EXY35" s="62"/>
      <c r="EXZ35" s="62"/>
      <c r="EYA35" s="62"/>
      <c r="EYB35" s="62"/>
      <c r="EYC35" s="62"/>
      <c r="EYD35" s="62"/>
      <c r="EYE35" s="62"/>
      <c r="EYF35" s="62"/>
      <c r="EYG35" s="62"/>
      <c r="EYH35" s="62"/>
      <c r="EYI35" s="62"/>
      <c r="EYJ35" s="62"/>
      <c r="EYK35" s="62"/>
      <c r="EYL35" s="62"/>
      <c r="EYM35" s="62"/>
      <c r="EYN35" s="62"/>
      <c r="EYO35" s="62"/>
      <c r="EYP35" s="62"/>
      <c r="EYQ35" s="62"/>
      <c r="EYR35" s="62"/>
      <c r="EYS35" s="62"/>
      <c r="EYT35" s="62"/>
      <c r="EYU35" s="62"/>
      <c r="EYV35" s="62"/>
      <c r="EYW35" s="62"/>
      <c r="EYX35" s="62"/>
      <c r="EYY35" s="62"/>
      <c r="EYZ35" s="62"/>
      <c r="EZA35" s="62"/>
      <c r="EZB35" s="62"/>
      <c r="EZC35" s="62"/>
      <c r="EZD35" s="62"/>
      <c r="EZE35" s="62"/>
      <c r="EZF35" s="62"/>
      <c r="EZG35" s="62"/>
      <c r="EZH35" s="62"/>
      <c r="EZI35" s="62"/>
      <c r="EZJ35" s="62"/>
      <c r="EZK35" s="62"/>
      <c r="EZL35" s="62"/>
      <c r="EZM35" s="62"/>
      <c r="EZN35" s="62"/>
      <c r="EZO35" s="62"/>
      <c r="EZP35" s="62"/>
      <c r="EZQ35" s="62"/>
      <c r="EZR35" s="62"/>
      <c r="EZS35" s="62"/>
      <c r="EZT35" s="62"/>
      <c r="EZU35" s="62"/>
      <c r="EZV35" s="62"/>
      <c r="EZW35" s="62"/>
      <c r="EZX35" s="62"/>
      <c r="EZY35" s="62"/>
      <c r="EZZ35" s="62"/>
      <c r="FAA35" s="62"/>
      <c r="FAB35" s="62"/>
      <c r="FAC35" s="62"/>
      <c r="FAD35" s="62"/>
      <c r="FAE35" s="62"/>
      <c r="FAF35" s="62"/>
      <c r="FAG35" s="62"/>
      <c r="FAH35" s="62"/>
      <c r="FAI35" s="62"/>
      <c r="FAJ35" s="62"/>
      <c r="FAK35" s="62"/>
      <c r="FAL35" s="62"/>
      <c r="FAM35" s="62"/>
      <c r="FAN35" s="62"/>
      <c r="FAO35" s="62"/>
      <c r="FAP35" s="62"/>
      <c r="FAQ35" s="62"/>
      <c r="FAR35" s="62"/>
      <c r="FAS35" s="62"/>
      <c r="FAT35" s="62"/>
      <c r="FAU35" s="62"/>
      <c r="FAV35" s="62"/>
      <c r="FAW35" s="62"/>
      <c r="FAX35" s="62"/>
      <c r="FAY35" s="62"/>
      <c r="FAZ35" s="62"/>
      <c r="FBA35" s="62"/>
      <c r="FBB35" s="62"/>
      <c r="FBC35" s="62"/>
      <c r="FBD35" s="62"/>
      <c r="FBE35" s="62"/>
      <c r="FBF35" s="62"/>
      <c r="FBG35" s="62"/>
      <c r="FBH35" s="62"/>
      <c r="FBI35" s="62"/>
      <c r="FBJ35" s="62"/>
      <c r="FBK35" s="62"/>
      <c r="FBL35" s="62"/>
      <c r="FBM35" s="62"/>
      <c r="FBN35" s="62"/>
      <c r="FBO35" s="62"/>
      <c r="FBP35" s="62"/>
      <c r="FBQ35" s="62"/>
      <c r="FBR35" s="62"/>
      <c r="FBS35" s="62"/>
      <c r="FBT35" s="62"/>
      <c r="FBU35" s="62"/>
      <c r="FBV35" s="62"/>
      <c r="FBW35" s="62"/>
      <c r="FBX35" s="62"/>
      <c r="FBY35" s="62"/>
      <c r="FBZ35" s="62"/>
      <c r="FCA35" s="62"/>
      <c r="FCB35" s="62"/>
      <c r="FCC35" s="62"/>
      <c r="FCD35" s="62"/>
      <c r="FCE35" s="62"/>
      <c r="FCF35" s="62"/>
      <c r="FCG35" s="62"/>
      <c r="FCH35" s="62"/>
      <c r="FCI35" s="62"/>
      <c r="FCJ35" s="62"/>
      <c r="FCK35" s="62"/>
      <c r="FCL35" s="62"/>
      <c r="FCM35" s="62"/>
      <c r="FCN35" s="62"/>
      <c r="FCO35" s="62"/>
      <c r="FCP35" s="62"/>
      <c r="FCQ35" s="62"/>
      <c r="FCR35" s="62"/>
      <c r="FCS35" s="62"/>
      <c r="FCT35" s="62"/>
      <c r="FCU35" s="62"/>
      <c r="FCV35" s="62"/>
      <c r="FCW35" s="62"/>
      <c r="FCX35" s="62"/>
      <c r="FCY35" s="62"/>
      <c r="FCZ35" s="62"/>
      <c r="FDA35" s="62"/>
      <c r="FDB35" s="62"/>
      <c r="FDC35" s="62"/>
      <c r="FDD35" s="62"/>
      <c r="FDE35" s="62"/>
      <c r="FDF35" s="62"/>
      <c r="FDG35" s="62"/>
      <c r="FDH35" s="62"/>
      <c r="FDI35" s="62"/>
      <c r="FDJ35" s="62"/>
      <c r="FDK35" s="62"/>
      <c r="FDL35" s="62"/>
      <c r="FDM35" s="62"/>
      <c r="FDN35" s="62"/>
      <c r="FDO35" s="62"/>
      <c r="FDP35" s="62"/>
      <c r="FDQ35" s="62"/>
      <c r="FDR35" s="62"/>
      <c r="FDS35" s="62"/>
      <c r="FDT35" s="62"/>
      <c r="FDU35" s="62"/>
      <c r="FDV35" s="62"/>
      <c r="FDW35" s="62"/>
      <c r="FDX35" s="62"/>
      <c r="FDY35" s="62"/>
      <c r="FDZ35" s="62"/>
      <c r="FEA35" s="62"/>
      <c r="FEB35" s="62"/>
      <c r="FEC35" s="62"/>
      <c r="FED35" s="62"/>
      <c r="FEE35" s="62"/>
      <c r="FEF35" s="62"/>
      <c r="FEG35" s="62"/>
      <c r="FEH35" s="62"/>
      <c r="FEI35" s="62"/>
      <c r="FEJ35" s="62"/>
      <c r="FEK35" s="62"/>
      <c r="FEL35" s="62"/>
      <c r="FEM35" s="62"/>
      <c r="FEN35" s="62"/>
      <c r="FEO35" s="62"/>
      <c r="FEP35" s="62"/>
      <c r="FEQ35" s="62"/>
      <c r="FER35" s="62"/>
      <c r="FES35" s="62"/>
      <c r="FET35" s="62"/>
      <c r="FEU35" s="62"/>
      <c r="FEV35" s="62"/>
      <c r="FEW35" s="62"/>
      <c r="FEX35" s="62"/>
      <c r="FEY35" s="62"/>
      <c r="FEZ35" s="62"/>
      <c r="FFA35" s="62"/>
      <c r="FFB35" s="62"/>
      <c r="FFC35" s="62"/>
      <c r="FFD35" s="62"/>
      <c r="FFE35" s="62"/>
      <c r="FFF35" s="62"/>
      <c r="FFG35" s="62"/>
      <c r="FFH35" s="62"/>
      <c r="FFI35" s="62"/>
      <c r="FFJ35" s="62"/>
      <c r="FFK35" s="62"/>
      <c r="FFL35" s="62"/>
      <c r="FFM35" s="62"/>
      <c r="FFN35" s="62"/>
      <c r="FFO35" s="62"/>
      <c r="FFP35" s="62"/>
      <c r="FFQ35" s="62"/>
      <c r="FFR35" s="62"/>
      <c r="FFS35" s="62"/>
      <c r="FFT35" s="62"/>
      <c r="FFU35" s="62"/>
      <c r="FFV35" s="62"/>
      <c r="FFW35" s="62"/>
      <c r="FFX35" s="62"/>
      <c r="FFY35" s="62"/>
      <c r="FFZ35" s="62"/>
      <c r="FGA35" s="62"/>
      <c r="FGB35" s="62"/>
      <c r="FGC35" s="62"/>
      <c r="FGD35" s="62"/>
      <c r="FGE35" s="62"/>
      <c r="FGF35" s="62"/>
      <c r="FGG35" s="62"/>
      <c r="FGH35" s="62"/>
      <c r="FGI35" s="62"/>
      <c r="FGJ35" s="62"/>
      <c r="FGK35" s="62"/>
      <c r="FGL35" s="62"/>
      <c r="FGM35" s="62"/>
      <c r="FGN35" s="62"/>
      <c r="FGO35" s="62"/>
      <c r="FGP35" s="62"/>
      <c r="FGQ35" s="62"/>
      <c r="FGR35" s="62"/>
      <c r="FGS35" s="62"/>
      <c r="FGT35" s="62"/>
      <c r="FGU35" s="62"/>
      <c r="FGV35" s="62"/>
      <c r="FGW35" s="62"/>
      <c r="FGX35" s="62"/>
      <c r="FGY35" s="62"/>
      <c r="FGZ35" s="62"/>
      <c r="FHA35" s="62"/>
      <c r="FHB35" s="62"/>
      <c r="FHC35" s="62"/>
      <c r="FHD35" s="62"/>
      <c r="FHE35" s="62"/>
      <c r="FHF35" s="62"/>
      <c r="FHG35" s="62"/>
      <c r="FHH35" s="62"/>
      <c r="FHI35" s="62"/>
      <c r="FHJ35" s="62"/>
      <c r="FHK35" s="62"/>
      <c r="FHL35" s="62"/>
      <c r="FHM35" s="62"/>
      <c r="FHN35" s="62"/>
      <c r="FHO35" s="62"/>
      <c r="FHP35" s="62"/>
      <c r="FHQ35" s="62"/>
      <c r="FHR35" s="62"/>
      <c r="FHS35" s="62"/>
      <c r="FHT35" s="62"/>
      <c r="FHU35" s="62"/>
      <c r="FHV35" s="62"/>
      <c r="FHW35" s="62"/>
      <c r="FHX35" s="62"/>
      <c r="FHY35" s="62"/>
      <c r="FHZ35" s="62"/>
      <c r="FIA35" s="62"/>
      <c r="FIB35" s="62"/>
      <c r="FIC35" s="62"/>
      <c r="FID35" s="62"/>
      <c r="FIE35" s="62"/>
      <c r="FIF35" s="62"/>
      <c r="FIG35" s="62"/>
      <c r="FIH35" s="62"/>
      <c r="FII35" s="62"/>
      <c r="FIJ35" s="62"/>
      <c r="FIK35" s="62"/>
      <c r="FIL35" s="62"/>
      <c r="FIM35" s="62"/>
      <c r="FIN35" s="62"/>
      <c r="FIO35" s="62"/>
      <c r="FIP35" s="62"/>
      <c r="FIQ35" s="62"/>
      <c r="FIR35" s="62"/>
      <c r="FIS35" s="62"/>
      <c r="FIT35" s="62"/>
      <c r="FIU35" s="62"/>
      <c r="FIV35" s="62"/>
      <c r="FIW35" s="62"/>
      <c r="FIX35" s="62"/>
      <c r="FIY35" s="62"/>
      <c r="FIZ35" s="62"/>
      <c r="FJA35" s="62"/>
      <c r="FJB35" s="62"/>
      <c r="FJC35" s="62"/>
      <c r="FJD35" s="62"/>
      <c r="FJE35" s="62"/>
      <c r="FJF35" s="62"/>
      <c r="FJG35" s="62"/>
      <c r="FJH35" s="62"/>
      <c r="FJI35" s="62"/>
      <c r="FJJ35" s="62"/>
      <c r="FJK35" s="62"/>
      <c r="FJL35" s="62"/>
      <c r="FJM35" s="62"/>
      <c r="FJN35" s="62"/>
      <c r="FJO35" s="62"/>
      <c r="FJP35" s="62"/>
      <c r="FJQ35" s="62"/>
      <c r="FJR35" s="62"/>
      <c r="FJS35" s="62"/>
      <c r="FJT35" s="62"/>
      <c r="FJU35" s="62"/>
      <c r="FJV35" s="62"/>
      <c r="FJW35" s="62"/>
      <c r="FJX35" s="62"/>
      <c r="FJY35" s="62"/>
      <c r="FJZ35" s="62"/>
      <c r="FKA35" s="62"/>
      <c r="FKB35" s="62"/>
      <c r="FKC35" s="62"/>
      <c r="FKD35" s="62"/>
      <c r="FKE35" s="62"/>
      <c r="FKF35" s="62"/>
      <c r="FKG35" s="62"/>
      <c r="FKH35" s="62"/>
      <c r="FKI35" s="62"/>
      <c r="FKJ35" s="62"/>
      <c r="FKK35" s="62"/>
      <c r="FKL35" s="62"/>
      <c r="FKM35" s="62"/>
      <c r="FKN35" s="62"/>
      <c r="FKO35" s="62"/>
      <c r="FKP35" s="62"/>
      <c r="FKQ35" s="62"/>
      <c r="FKR35" s="62"/>
      <c r="FKS35" s="62"/>
      <c r="FKT35" s="62"/>
      <c r="FKU35" s="62"/>
      <c r="FKV35" s="62"/>
      <c r="FKW35" s="62"/>
      <c r="FKX35" s="62"/>
      <c r="FKY35" s="62"/>
      <c r="FKZ35" s="62"/>
      <c r="FLA35" s="62"/>
      <c r="FLB35" s="62"/>
      <c r="FLC35" s="62"/>
      <c r="FLD35" s="62"/>
      <c r="FLE35" s="62"/>
      <c r="FLF35" s="62"/>
      <c r="FLG35" s="62"/>
      <c r="FLH35" s="62"/>
      <c r="FLI35" s="62"/>
      <c r="FLJ35" s="62"/>
      <c r="FLK35" s="62"/>
      <c r="FLL35" s="62"/>
      <c r="FLM35" s="62"/>
      <c r="FLN35" s="62"/>
      <c r="FLO35" s="62"/>
      <c r="FLP35" s="62"/>
      <c r="FLQ35" s="62"/>
      <c r="FLR35" s="62"/>
      <c r="FLS35" s="62"/>
      <c r="FLT35" s="62"/>
      <c r="FLU35" s="62"/>
      <c r="FLV35" s="62"/>
      <c r="FLW35" s="62"/>
      <c r="FLX35" s="62"/>
      <c r="FLY35" s="62"/>
      <c r="FLZ35" s="62"/>
      <c r="FMA35" s="62"/>
      <c r="FMB35" s="62"/>
      <c r="FMC35" s="62"/>
      <c r="FMD35" s="62"/>
      <c r="FME35" s="62"/>
      <c r="FMF35" s="62"/>
      <c r="FMG35" s="62"/>
      <c r="FMH35" s="62"/>
      <c r="FMI35" s="62"/>
      <c r="FMJ35" s="62"/>
      <c r="FMK35" s="62"/>
      <c r="FML35" s="62"/>
      <c r="FMM35" s="62"/>
      <c r="FMN35" s="62"/>
      <c r="FMO35" s="62"/>
      <c r="FMP35" s="62"/>
      <c r="FMQ35" s="62"/>
      <c r="FMR35" s="62"/>
      <c r="FMS35" s="62"/>
      <c r="FMT35" s="62"/>
      <c r="FMU35" s="62"/>
      <c r="FMV35" s="62"/>
      <c r="FMW35" s="62"/>
      <c r="FMX35" s="62"/>
      <c r="FMY35" s="62"/>
      <c r="FMZ35" s="62"/>
      <c r="FNA35" s="62"/>
      <c r="FNB35" s="62"/>
      <c r="FNC35" s="62"/>
      <c r="FND35" s="62"/>
      <c r="FNE35" s="62"/>
      <c r="FNF35" s="62"/>
      <c r="FNG35" s="62"/>
      <c r="FNH35" s="62"/>
      <c r="FNI35" s="62"/>
      <c r="FNJ35" s="62"/>
      <c r="FNK35" s="62"/>
      <c r="FNL35" s="62"/>
      <c r="FNM35" s="62"/>
      <c r="FNN35" s="62"/>
      <c r="FNO35" s="62"/>
      <c r="FNP35" s="62"/>
      <c r="FNQ35" s="62"/>
      <c r="FNR35" s="62"/>
      <c r="FNS35" s="62"/>
      <c r="FNT35" s="62"/>
      <c r="FNU35" s="62"/>
      <c r="FNV35" s="62"/>
      <c r="FNW35" s="62"/>
      <c r="FNX35" s="62"/>
      <c r="FNY35" s="62"/>
      <c r="FNZ35" s="62"/>
      <c r="FOA35" s="62"/>
      <c r="FOB35" s="62"/>
      <c r="FOC35" s="62"/>
      <c r="FOD35" s="62"/>
      <c r="FOE35" s="62"/>
      <c r="FOF35" s="62"/>
      <c r="FOG35" s="62"/>
      <c r="FOH35" s="62"/>
      <c r="FOI35" s="62"/>
      <c r="FOJ35" s="62"/>
      <c r="FOK35" s="62"/>
      <c r="FOL35" s="62"/>
      <c r="FOM35" s="62"/>
      <c r="FON35" s="62"/>
      <c r="FOO35" s="62"/>
      <c r="FOP35" s="62"/>
      <c r="FOQ35" s="62"/>
      <c r="FOR35" s="62"/>
      <c r="FOS35" s="62"/>
      <c r="FOT35" s="62"/>
      <c r="FOU35" s="62"/>
      <c r="FOV35" s="62"/>
      <c r="FOW35" s="62"/>
      <c r="FOX35" s="62"/>
      <c r="FOY35" s="62"/>
      <c r="FOZ35" s="62"/>
      <c r="FPA35" s="62"/>
      <c r="FPB35" s="62"/>
      <c r="FPC35" s="62"/>
      <c r="FPD35" s="62"/>
      <c r="FPE35" s="62"/>
      <c r="FPF35" s="62"/>
      <c r="FPG35" s="62"/>
      <c r="FPH35" s="62"/>
      <c r="FPI35" s="62"/>
      <c r="FPJ35" s="62"/>
      <c r="FPK35" s="62"/>
      <c r="FPL35" s="62"/>
      <c r="FPM35" s="62"/>
      <c r="FPN35" s="62"/>
      <c r="FPO35" s="62"/>
      <c r="FPP35" s="62"/>
      <c r="FPQ35" s="62"/>
      <c r="FPR35" s="62"/>
      <c r="FPS35" s="62"/>
      <c r="FPT35" s="62"/>
      <c r="FPU35" s="62"/>
      <c r="FPV35" s="62"/>
      <c r="FPW35" s="62"/>
      <c r="FPX35" s="62"/>
      <c r="FPY35" s="62"/>
      <c r="FPZ35" s="62"/>
      <c r="FQA35" s="62"/>
      <c r="FQB35" s="62"/>
      <c r="FQC35" s="62"/>
      <c r="FQD35" s="62"/>
      <c r="FQE35" s="62"/>
      <c r="FQF35" s="62"/>
      <c r="FQG35" s="62"/>
      <c r="FQH35" s="62"/>
      <c r="FQI35" s="62"/>
      <c r="FQJ35" s="62"/>
      <c r="FQK35" s="62"/>
      <c r="FQL35" s="62"/>
      <c r="FQM35" s="62"/>
      <c r="FQN35" s="62"/>
      <c r="FQO35" s="62"/>
      <c r="FQP35" s="62"/>
      <c r="FQQ35" s="62"/>
      <c r="FQR35" s="62"/>
      <c r="FQS35" s="62"/>
      <c r="FQT35" s="62"/>
      <c r="FQU35" s="62"/>
      <c r="FQV35" s="62"/>
      <c r="FQW35" s="62"/>
      <c r="FQX35" s="62"/>
      <c r="FQY35" s="62"/>
      <c r="FQZ35" s="62"/>
      <c r="FRA35" s="62"/>
      <c r="FRB35" s="62"/>
      <c r="FRC35" s="62"/>
      <c r="FRD35" s="62"/>
      <c r="FRE35" s="62"/>
      <c r="FRF35" s="62"/>
      <c r="FRG35" s="62"/>
      <c r="FRH35" s="62"/>
      <c r="FRI35" s="62"/>
      <c r="FRJ35" s="62"/>
      <c r="FRK35" s="62"/>
      <c r="FRL35" s="62"/>
      <c r="FRM35" s="62"/>
      <c r="FRN35" s="62"/>
      <c r="FRO35" s="62"/>
      <c r="FRP35" s="62"/>
      <c r="FRQ35" s="62"/>
      <c r="FRR35" s="62"/>
      <c r="FRS35" s="62"/>
      <c r="FRT35" s="62"/>
      <c r="FRU35" s="62"/>
      <c r="FRV35" s="62"/>
      <c r="FRW35" s="62"/>
      <c r="FRX35" s="62"/>
      <c r="FRY35" s="62"/>
      <c r="FRZ35" s="62"/>
      <c r="FSA35" s="62"/>
      <c r="FSB35" s="62"/>
      <c r="FSC35" s="62"/>
      <c r="FSD35" s="62"/>
      <c r="FSE35" s="62"/>
      <c r="FSF35" s="62"/>
      <c r="FSG35" s="62"/>
      <c r="FSH35" s="62"/>
      <c r="FSI35" s="62"/>
      <c r="FSJ35" s="62"/>
      <c r="FSK35" s="62"/>
      <c r="FSL35" s="62"/>
      <c r="FSM35" s="62"/>
      <c r="FSN35" s="62"/>
      <c r="FSO35" s="62"/>
      <c r="FSP35" s="62"/>
      <c r="FSQ35" s="62"/>
      <c r="FSR35" s="62"/>
      <c r="FSS35" s="62"/>
      <c r="FST35" s="62"/>
      <c r="FSU35" s="62"/>
      <c r="FSV35" s="62"/>
      <c r="FSW35" s="62"/>
      <c r="FSX35" s="62"/>
      <c r="FSY35" s="62"/>
      <c r="FSZ35" s="62"/>
      <c r="FTA35" s="62"/>
      <c r="FTB35" s="62"/>
      <c r="FTC35" s="62"/>
      <c r="FTD35" s="62"/>
      <c r="FTE35" s="62"/>
      <c r="FTF35" s="62"/>
      <c r="FTG35" s="62"/>
      <c r="FTH35" s="62"/>
      <c r="FTI35" s="62"/>
      <c r="FTJ35" s="62"/>
      <c r="FTK35" s="62"/>
      <c r="FTL35" s="62"/>
      <c r="FTM35" s="62"/>
      <c r="FTN35" s="62"/>
      <c r="FTO35" s="62"/>
      <c r="FTP35" s="62"/>
      <c r="FTQ35" s="62"/>
      <c r="FTR35" s="62"/>
      <c r="FTS35" s="62"/>
      <c r="FTT35" s="62"/>
      <c r="FTU35" s="62"/>
      <c r="FTV35" s="62"/>
      <c r="FTW35" s="62"/>
      <c r="FTX35" s="62"/>
      <c r="FTY35" s="62"/>
      <c r="FTZ35" s="62"/>
      <c r="FUA35" s="62"/>
      <c r="FUB35" s="62"/>
      <c r="FUC35" s="62"/>
      <c r="FUD35" s="62"/>
      <c r="FUE35" s="62"/>
      <c r="FUF35" s="62"/>
      <c r="FUG35" s="62"/>
      <c r="FUH35" s="62"/>
      <c r="FUI35" s="62"/>
      <c r="FUJ35" s="62"/>
      <c r="FUK35" s="62"/>
      <c r="FUL35" s="62"/>
      <c r="FUM35" s="62"/>
      <c r="FUN35" s="62"/>
      <c r="FUO35" s="62"/>
      <c r="FUP35" s="62"/>
      <c r="FUQ35" s="62"/>
      <c r="FUR35" s="62"/>
      <c r="FUS35" s="62"/>
      <c r="FUT35" s="62"/>
      <c r="FUU35" s="62"/>
      <c r="FUV35" s="62"/>
      <c r="FUW35" s="62"/>
      <c r="FUX35" s="62"/>
      <c r="FUY35" s="62"/>
      <c r="FUZ35" s="62"/>
      <c r="FVA35" s="62"/>
      <c r="FVB35" s="62"/>
      <c r="FVC35" s="62"/>
      <c r="FVD35" s="62"/>
      <c r="FVE35" s="62"/>
      <c r="FVF35" s="62"/>
      <c r="FVG35" s="62"/>
      <c r="FVH35" s="62"/>
      <c r="FVI35" s="62"/>
      <c r="FVJ35" s="62"/>
      <c r="FVK35" s="62"/>
      <c r="FVL35" s="62"/>
      <c r="FVM35" s="62"/>
      <c r="FVN35" s="62"/>
      <c r="FVO35" s="62"/>
      <c r="FVP35" s="62"/>
      <c r="FVQ35" s="62"/>
      <c r="FVR35" s="62"/>
      <c r="FVS35" s="62"/>
      <c r="FVT35" s="62"/>
      <c r="FVU35" s="62"/>
      <c r="FVV35" s="62"/>
      <c r="FVW35" s="62"/>
      <c r="FVX35" s="62"/>
      <c r="FVY35" s="62"/>
      <c r="FVZ35" s="62"/>
      <c r="FWA35" s="62"/>
      <c r="FWB35" s="62"/>
      <c r="FWC35" s="62"/>
      <c r="FWD35" s="62"/>
      <c r="FWE35" s="62"/>
      <c r="FWF35" s="62"/>
      <c r="FWG35" s="62"/>
      <c r="FWH35" s="62"/>
      <c r="FWI35" s="62"/>
      <c r="FWJ35" s="62"/>
      <c r="FWK35" s="62"/>
      <c r="FWL35" s="62"/>
      <c r="FWM35" s="62"/>
      <c r="FWN35" s="62"/>
      <c r="FWO35" s="62"/>
      <c r="FWP35" s="62"/>
      <c r="FWQ35" s="62"/>
      <c r="FWR35" s="62"/>
      <c r="FWS35" s="62"/>
      <c r="FWT35" s="62"/>
      <c r="FWU35" s="62"/>
      <c r="FWV35" s="62"/>
      <c r="FWW35" s="62"/>
      <c r="FWX35" s="62"/>
      <c r="FWY35" s="62"/>
      <c r="FWZ35" s="62"/>
      <c r="FXA35" s="62"/>
      <c r="FXB35" s="62"/>
      <c r="FXC35" s="62"/>
      <c r="FXD35" s="62"/>
      <c r="FXE35" s="62"/>
      <c r="FXF35" s="62"/>
      <c r="FXG35" s="62"/>
      <c r="FXH35" s="62"/>
      <c r="FXI35" s="62"/>
      <c r="FXJ35" s="62"/>
      <c r="FXK35" s="62"/>
      <c r="FXL35" s="62"/>
      <c r="FXM35" s="62"/>
      <c r="FXN35" s="62"/>
      <c r="FXO35" s="62"/>
      <c r="FXP35" s="62"/>
      <c r="FXQ35" s="62"/>
      <c r="FXR35" s="62"/>
      <c r="FXS35" s="62"/>
      <c r="FXT35" s="62"/>
      <c r="FXU35" s="62"/>
      <c r="FXV35" s="62"/>
      <c r="FXW35" s="62"/>
      <c r="FXX35" s="62"/>
      <c r="FXY35" s="62"/>
      <c r="FXZ35" s="62"/>
      <c r="FYA35" s="62"/>
      <c r="FYB35" s="62"/>
      <c r="FYC35" s="62"/>
      <c r="FYD35" s="62"/>
      <c r="FYE35" s="62"/>
      <c r="FYF35" s="62"/>
      <c r="FYG35" s="62"/>
      <c r="FYH35" s="62"/>
      <c r="FYI35" s="62"/>
      <c r="FYJ35" s="62"/>
      <c r="FYK35" s="62"/>
      <c r="FYL35" s="62"/>
      <c r="FYM35" s="62"/>
      <c r="FYN35" s="62"/>
      <c r="FYO35" s="62"/>
      <c r="FYP35" s="62"/>
      <c r="FYQ35" s="62"/>
      <c r="FYR35" s="62"/>
      <c r="FYS35" s="62"/>
      <c r="FYT35" s="62"/>
      <c r="FYU35" s="62"/>
      <c r="FYV35" s="62"/>
      <c r="FYW35" s="62"/>
      <c r="FYX35" s="62"/>
      <c r="FYY35" s="62"/>
      <c r="FYZ35" s="62"/>
      <c r="FZA35" s="62"/>
      <c r="FZB35" s="62"/>
      <c r="FZC35" s="62"/>
      <c r="FZD35" s="62"/>
      <c r="FZE35" s="62"/>
      <c r="FZF35" s="62"/>
      <c r="FZG35" s="62"/>
      <c r="FZH35" s="62"/>
      <c r="FZI35" s="62"/>
      <c r="FZJ35" s="62"/>
      <c r="FZK35" s="62"/>
      <c r="FZL35" s="62"/>
      <c r="FZM35" s="62"/>
      <c r="FZN35" s="62"/>
      <c r="FZO35" s="62"/>
      <c r="FZP35" s="62"/>
      <c r="FZQ35" s="62"/>
      <c r="FZR35" s="62"/>
      <c r="FZS35" s="62"/>
      <c r="FZT35" s="62"/>
      <c r="FZU35" s="62"/>
      <c r="FZV35" s="62"/>
      <c r="FZW35" s="62"/>
      <c r="FZX35" s="62"/>
      <c r="FZY35" s="62"/>
      <c r="FZZ35" s="62"/>
      <c r="GAA35" s="62"/>
      <c r="GAB35" s="62"/>
      <c r="GAC35" s="62"/>
      <c r="GAD35" s="62"/>
      <c r="GAE35" s="62"/>
      <c r="GAF35" s="62"/>
      <c r="GAG35" s="62"/>
      <c r="GAH35" s="62"/>
      <c r="GAI35" s="62"/>
      <c r="GAJ35" s="62"/>
      <c r="GAK35" s="62"/>
      <c r="GAL35" s="62"/>
      <c r="GAM35" s="62"/>
      <c r="GAN35" s="62"/>
      <c r="GAO35" s="62"/>
      <c r="GAP35" s="62"/>
      <c r="GAQ35" s="62"/>
      <c r="GAR35" s="62"/>
      <c r="GAS35" s="62"/>
      <c r="GAT35" s="62"/>
      <c r="GAU35" s="62"/>
      <c r="GAV35" s="62"/>
      <c r="GAW35" s="62"/>
      <c r="GAX35" s="62"/>
      <c r="GAY35" s="62"/>
      <c r="GAZ35" s="62"/>
      <c r="GBA35" s="62"/>
      <c r="GBB35" s="62"/>
      <c r="GBC35" s="62"/>
      <c r="GBD35" s="62"/>
      <c r="GBE35" s="62"/>
      <c r="GBF35" s="62"/>
      <c r="GBG35" s="62"/>
      <c r="GBH35" s="62"/>
      <c r="GBI35" s="62"/>
      <c r="GBJ35" s="62"/>
      <c r="GBK35" s="62"/>
      <c r="GBL35" s="62"/>
      <c r="GBM35" s="62"/>
      <c r="GBN35" s="62"/>
      <c r="GBO35" s="62"/>
      <c r="GBP35" s="62"/>
      <c r="GBQ35" s="62"/>
      <c r="GBR35" s="62"/>
      <c r="GBS35" s="62"/>
      <c r="GBT35" s="62"/>
      <c r="GBU35" s="62"/>
      <c r="GBV35" s="62"/>
      <c r="GBW35" s="62"/>
      <c r="GBX35" s="62"/>
      <c r="GBY35" s="62"/>
      <c r="GBZ35" s="62"/>
      <c r="GCA35" s="62"/>
      <c r="GCB35" s="62"/>
      <c r="GCC35" s="62"/>
      <c r="GCD35" s="62"/>
      <c r="GCE35" s="62"/>
      <c r="GCF35" s="62"/>
      <c r="GCG35" s="62"/>
      <c r="GCH35" s="62"/>
      <c r="GCI35" s="62"/>
      <c r="GCJ35" s="62"/>
      <c r="GCK35" s="62"/>
      <c r="GCL35" s="62"/>
      <c r="GCM35" s="62"/>
      <c r="GCN35" s="62"/>
      <c r="GCO35" s="62"/>
      <c r="GCP35" s="62"/>
      <c r="GCQ35" s="62"/>
      <c r="GCR35" s="62"/>
      <c r="GCS35" s="62"/>
      <c r="GCT35" s="62"/>
      <c r="GCU35" s="62"/>
      <c r="GCV35" s="62"/>
      <c r="GCW35" s="62"/>
      <c r="GCX35" s="62"/>
      <c r="GCY35" s="62"/>
      <c r="GCZ35" s="62"/>
      <c r="GDA35" s="62"/>
      <c r="GDB35" s="62"/>
      <c r="GDC35" s="62"/>
      <c r="GDD35" s="62"/>
      <c r="GDE35" s="62"/>
      <c r="GDF35" s="62"/>
      <c r="GDG35" s="62"/>
      <c r="GDH35" s="62"/>
      <c r="GDI35" s="62"/>
      <c r="GDJ35" s="62"/>
      <c r="GDK35" s="62"/>
      <c r="GDL35" s="62"/>
      <c r="GDM35" s="62"/>
      <c r="GDN35" s="62"/>
      <c r="GDO35" s="62"/>
      <c r="GDP35" s="62"/>
      <c r="GDQ35" s="62"/>
      <c r="GDR35" s="62"/>
      <c r="GDS35" s="62"/>
      <c r="GDT35" s="62"/>
      <c r="GDU35" s="62"/>
      <c r="GDV35" s="62"/>
      <c r="GDW35" s="62"/>
      <c r="GDX35" s="62"/>
      <c r="GDY35" s="62"/>
      <c r="GDZ35" s="62"/>
      <c r="GEA35" s="62"/>
      <c r="GEB35" s="62"/>
      <c r="GEC35" s="62"/>
      <c r="GED35" s="62"/>
      <c r="GEE35" s="62"/>
      <c r="GEF35" s="62"/>
      <c r="GEG35" s="62"/>
      <c r="GEH35" s="62"/>
      <c r="GEI35" s="62"/>
      <c r="GEJ35" s="62"/>
      <c r="GEK35" s="62"/>
      <c r="GEL35" s="62"/>
      <c r="GEM35" s="62"/>
      <c r="GEN35" s="62"/>
      <c r="GEO35" s="62"/>
      <c r="GEP35" s="62"/>
      <c r="GEQ35" s="62"/>
      <c r="GER35" s="62"/>
      <c r="GES35" s="62"/>
      <c r="GET35" s="62"/>
      <c r="GEU35" s="62"/>
      <c r="GEV35" s="62"/>
      <c r="GEW35" s="62"/>
      <c r="GEX35" s="62"/>
      <c r="GEY35" s="62"/>
      <c r="GEZ35" s="62"/>
      <c r="GFA35" s="62"/>
      <c r="GFB35" s="62"/>
      <c r="GFC35" s="62"/>
      <c r="GFD35" s="62"/>
      <c r="GFE35" s="62"/>
      <c r="GFF35" s="62"/>
      <c r="GFG35" s="62"/>
      <c r="GFH35" s="62"/>
      <c r="GFI35" s="62"/>
      <c r="GFJ35" s="62"/>
      <c r="GFK35" s="62"/>
      <c r="GFL35" s="62"/>
      <c r="GFM35" s="62"/>
      <c r="GFN35" s="62"/>
      <c r="GFO35" s="62"/>
      <c r="GFP35" s="62"/>
      <c r="GFQ35" s="62"/>
      <c r="GFR35" s="62"/>
      <c r="GFS35" s="62"/>
      <c r="GFT35" s="62"/>
      <c r="GFU35" s="62"/>
      <c r="GFV35" s="62"/>
      <c r="GFW35" s="62"/>
      <c r="GFX35" s="62"/>
      <c r="GFY35" s="62"/>
      <c r="GFZ35" s="62"/>
      <c r="GGA35" s="62"/>
      <c r="GGB35" s="62"/>
      <c r="GGC35" s="62"/>
      <c r="GGD35" s="62"/>
      <c r="GGE35" s="62"/>
      <c r="GGF35" s="62"/>
      <c r="GGG35" s="62"/>
      <c r="GGH35" s="62"/>
      <c r="GGI35" s="62"/>
      <c r="GGJ35" s="62"/>
      <c r="GGK35" s="62"/>
      <c r="GGL35" s="62"/>
      <c r="GGM35" s="62"/>
      <c r="GGN35" s="62"/>
      <c r="GGO35" s="62"/>
      <c r="GGP35" s="62"/>
      <c r="GGQ35" s="62"/>
      <c r="GGR35" s="62"/>
      <c r="GGS35" s="62"/>
      <c r="GGT35" s="62"/>
      <c r="GGU35" s="62"/>
      <c r="GGV35" s="62"/>
      <c r="GGW35" s="62"/>
      <c r="GGX35" s="62"/>
      <c r="GGY35" s="62"/>
      <c r="GGZ35" s="62"/>
      <c r="GHA35" s="62"/>
      <c r="GHB35" s="62"/>
      <c r="GHC35" s="62"/>
      <c r="GHD35" s="62"/>
      <c r="GHE35" s="62"/>
      <c r="GHF35" s="62"/>
      <c r="GHG35" s="62"/>
      <c r="GHH35" s="62"/>
      <c r="GHI35" s="62"/>
      <c r="GHJ35" s="62"/>
      <c r="GHK35" s="62"/>
      <c r="GHL35" s="62"/>
      <c r="GHM35" s="62"/>
      <c r="GHN35" s="62"/>
      <c r="GHO35" s="62"/>
      <c r="GHP35" s="62"/>
      <c r="GHQ35" s="62"/>
      <c r="GHR35" s="62"/>
      <c r="GHS35" s="62"/>
      <c r="GHT35" s="62"/>
      <c r="GHU35" s="62"/>
      <c r="GHV35" s="62"/>
      <c r="GHW35" s="62"/>
      <c r="GHX35" s="62"/>
      <c r="GHY35" s="62"/>
      <c r="GHZ35" s="62"/>
      <c r="GIA35" s="62"/>
      <c r="GIB35" s="62"/>
      <c r="GIC35" s="62"/>
      <c r="GID35" s="62"/>
      <c r="GIE35" s="62"/>
      <c r="GIF35" s="62"/>
      <c r="GIG35" s="62"/>
      <c r="GIH35" s="62"/>
      <c r="GII35" s="62"/>
      <c r="GIJ35" s="62"/>
      <c r="GIK35" s="62"/>
      <c r="GIL35" s="62"/>
      <c r="GIM35" s="62"/>
      <c r="GIN35" s="62"/>
      <c r="GIO35" s="62"/>
      <c r="GIP35" s="62"/>
      <c r="GIQ35" s="62"/>
      <c r="GIR35" s="62"/>
      <c r="GIS35" s="62"/>
      <c r="GIT35" s="62"/>
      <c r="GIU35" s="62"/>
      <c r="GIV35" s="62"/>
      <c r="GIW35" s="62"/>
      <c r="GIX35" s="62"/>
      <c r="GIY35" s="62"/>
      <c r="GIZ35" s="62"/>
      <c r="GJA35" s="62"/>
      <c r="GJB35" s="62"/>
      <c r="GJC35" s="62"/>
      <c r="GJD35" s="62"/>
      <c r="GJE35" s="62"/>
      <c r="GJF35" s="62"/>
      <c r="GJG35" s="62"/>
      <c r="GJH35" s="62"/>
      <c r="GJI35" s="62"/>
      <c r="GJJ35" s="62"/>
      <c r="GJK35" s="62"/>
      <c r="GJL35" s="62"/>
      <c r="GJM35" s="62"/>
      <c r="GJN35" s="62"/>
      <c r="GJO35" s="62"/>
      <c r="GJP35" s="62"/>
      <c r="GJQ35" s="62"/>
      <c r="GJR35" s="62"/>
      <c r="GJS35" s="62"/>
      <c r="GJT35" s="62"/>
      <c r="GJU35" s="62"/>
      <c r="GJV35" s="62"/>
      <c r="GJW35" s="62"/>
      <c r="GJX35" s="62"/>
      <c r="GJY35" s="62"/>
      <c r="GJZ35" s="62"/>
      <c r="GKA35" s="62"/>
      <c r="GKB35" s="62"/>
      <c r="GKC35" s="62"/>
      <c r="GKD35" s="62"/>
      <c r="GKE35" s="62"/>
      <c r="GKF35" s="62"/>
      <c r="GKG35" s="62"/>
      <c r="GKH35" s="62"/>
      <c r="GKI35" s="62"/>
      <c r="GKJ35" s="62"/>
      <c r="GKK35" s="62"/>
      <c r="GKL35" s="62"/>
      <c r="GKM35" s="62"/>
      <c r="GKN35" s="62"/>
      <c r="GKO35" s="62"/>
      <c r="GKP35" s="62"/>
      <c r="GKQ35" s="62"/>
      <c r="GKR35" s="62"/>
      <c r="GKS35" s="62"/>
      <c r="GKT35" s="62"/>
      <c r="GKU35" s="62"/>
      <c r="GKV35" s="62"/>
      <c r="GKW35" s="62"/>
      <c r="GKX35" s="62"/>
      <c r="GKY35" s="62"/>
      <c r="GKZ35" s="62"/>
      <c r="GLA35" s="62"/>
      <c r="GLB35" s="62"/>
      <c r="GLC35" s="62"/>
      <c r="GLD35" s="62"/>
      <c r="GLE35" s="62"/>
      <c r="GLF35" s="62"/>
      <c r="GLG35" s="62"/>
      <c r="GLH35" s="62"/>
      <c r="GLI35" s="62"/>
      <c r="GLJ35" s="62"/>
      <c r="GLK35" s="62"/>
      <c r="GLL35" s="62"/>
      <c r="GLM35" s="62"/>
      <c r="GLN35" s="62"/>
      <c r="GLO35" s="62"/>
      <c r="GLP35" s="62"/>
      <c r="GLQ35" s="62"/>
      <c r="GLR35" s="62"/>
      <c r="GLS35" s="62"/>
      <c r="GLT35" s="62"/>
      <c r="GLU35" s="62"/>
      <c r="GLV35" s="62"/>
      <c r="GLW35" s="62"/>
      <c r="GLX35" s="62"/>
      <c r="GLY35" s="62"/>
      <c r="GLZ35" s="62"/>
      <c r="GMA35" s="62"/>
      <c r="GMB35" s="62"/>
      <c r="GMC35" s="62"/>
      <c r="GMD35" s="62"/>
      <c r="GME35" s="62"/>
      <c r="GMF35" s="62"/>
      <c r="GMG35" s="62"/>
      <c r="GMH35" s="62"/>
      <c r="GMI35" s="62"/>
      <c r="GMJ35" s="62"/>
      <c r="GMK35" s="62"/>
      <c r="GML35" s="62"/>
      <c r="GMM35" s="62"/>
      <c r="GMN35" s="62"/>
      <c r="GMO35" s="62"/>
      <c r="GMP35" s="62"/>
      <c r="GMQ35" s="62"/>
      <c r="GMR35" s="62"/>
      <c r="GMS35" s="62"/>
      <c r="GMT35" s="62"/>
      <c r="GMU35" s="62"/>
      <c r="GMV35" s="62"/>
      <c r="GMW35" s="62"/>
      <c r="GMX35" s="62"/>
      <c r="GMY35" s="62"/>
      <c r="GMZ35" s="62"/>
      <c r="GNA35" s="62"/>
      <c r="GNB35" s="62"/>
      <c r="GNC35" s="62"/>
      <c r="GND35" s="62"/>
      <c r="GNE35" s="62"/>
      <c r="GNF35" s="62"/>
      <c r="GNG35" s="62"/>
      <c r="GNH35" s="62"/>
      <c r="GNI35" s="62"/>
      <c r="GNJ35" s="62"/>
      <c r="GNK35" s="62"/>
      <c r="GNL35" s="62"/>
      <c r="GNM35" s="62"/>
      <c r="GNN35" s="62"/>
      <c r="GNO35" s="62"/>
      <c r="GNP35" s="62"/>
      <c r="GNQ35" s="62"/>
      <c r="GNR35" s="62"/>
      <c r="GNS35" s="62"/>
      <c r="GNT35" s="62"/>
      <c r="GNU35" s="62"/>
      <c r="GNV35" s="62"/>
      <c r="GNW35" s="62"/>
      <c r="GNX35" s="62"/>
      <c r="GNY35" s="62"/>
      <c r="GNZ35" s="62"/>
      <c r="GOA35" s="62"/>
      <c r="GOB35" s="62"/>
      <c r="GOC35" s="62"/>
      <c r="GOD35" s="62"/>
      <c r="GOE35" s="62"/>
      <c r="GOF35" s="62"/>
      <c r="GOG35" s="62"/>
      <c r="GOH35" s="62"/>
      <c r="GOI35" s="62"/>
      <c r="GOJ35" s="62"/>
      <c r="GOK35" s="62"/>
      <c r="GOL35" s="62"/>
      <c r="GOM35" s="62"/>
      <c r="GON35" s="62"/>
      <c r="GOO35" s="62"/>
      <c r="GOP35" s="62"/>
      <c r="GOQ35" s="62"/>
      <c r="GOR35" s="62"/>
      <c r="GOS35" s="62"/>
      <c r="GOT35" s="62"/>
      <c r="GOU35" s="62"/>
      <c r="GOV35" s="62"/>
      <c r="GOW35" s="62"/>
      <c r="GOX35" s="62"/>
      <c r="GOY35" s="62"/>
      <c r="GOZ35" s="62"/>
      <c r="GPA35" s="62"/>
      <c r="GPB35" s="62"/>
      <c r="GPC35" s="62"/>
      <c r="GPD35" s="62"/>
      <c r="GPE35" s="62"/>
      <c r="GPF35" s="62"/>
      <c r="GPG35" s="62"/>
      <c r="GPH35" s="62"/>
      <c r="GPI35" s="62"/>
      <c r="GPJ35" s="62"/>
      <c r="GPK35" s="62"/>
      <c r="GPL35" s="62"/>
      <c r="GPM35" s="62"/>
      <c r="GPN35" s="62"/>
      <c r="GPO35" s="62"/>
      <c r="GPP35" s="62"/>
      <c r="GPQ35" s="62"/>
      <c r="GPR35" s="62"/>
      <c r="GPS35" s="62"/>
      <c r="GPT35" s="62"/>
      <c r="GPU35" s="62"/>
      <c r="GPV35" s="62"/>
      <c r="GPW35" s="62"/>
      <c r="GPX35" s="62"/>
      <c r="GPY35" s="62"/>
      <c r="GPZ35" s="62"/>
      <c r="GQA35" s="62"/>
      <c r="GQB35" s="62"/>
      <c r="GQC35" s="62"/>
      <c r="GQD35" s="62"/>
      <c r="GQE35" s="62"/>
      <c r="GQF35" s="62"/>
      <c r="GQG35" s="62"/>
      <c r="GQH35" s="62"/>
      <c r="GQI35" s="62"/>
      <c r="GQJ35" s="62"/>
      <c r="GQK35" s="62"/>
      <c r="GQL35" s="62"/>
      <c r="GQM35" s="62"/>
      <c r="GQN35" s="62"/>
      <c r="GQO35" s="62"/>
      <c r="GQP35" s="62"/>
      <c r="GQQ35" s="62"/>
      <c r="GQR35" s="62"/>
      <c r="GQS35" s="62"/>
      <c r="GQT35" s="62"/>
      <c r="GQU35" s="62"/>
      <c r="GQV35" s="62"/>
      <c r="GQW35" s="62"/>
      <c r="GQX35" s="62"/>
      <c r="GQY35" s="62"/>
      <c r="GQZ35" s="62"/>
      <c r="GRA35" s="62"/>
      <c r="GRB35" s="62"/>
      <c r="GRC35" s="62"/>
      <c r="GRD35" s="62"/>
      <c r="GRE35" s="62"/>
      <c r="GRF35" s="62"/>
      <c r="GRG35" s="62"/>
      <c r="GRH35" s="62"/>
      <c r="GRI35" s="62"/>
      <c r="GRJ35" s="62"/>
      <c r="GRK35" s="62"/>
      <c r="GRL35" s="62"/>
      <c r="GRM35" s="62"/>
      <c r="GRN35" s="62"/>
      <c r="GRO35" s="62"/>
      <c r="GRP35" s="62"/>
      <c r="GRQ35" s="62"/>
      <c r="GRR35" s="62"/>
      <c r="GRS35" s="62"/>
      <c r="GRT35" s="62"/>
      <c r="GRU35" s="62"/>
      <c r="GRV35" s="62"/>
      <c r="GRW35" s="62"/>
      <c r="GRX35" s="62"/>
      <c r="GRY35" s="62"/>
      <c r="GRZ35" s="62"/>
      <c r="GSA35" s="62"/>
      <c r="GSB35" s="62"/>
      <c r="GSC35" s="62"/>
      <c r="GSD35" s="62"/>
      <c r="GSE35" s="62"/>
      <c r="GSF35" s="62"/>
      <c r="GSG35" s="62"/>
      <c r="GSH35" s="62"/>
      <c r="GSI35" s="62"/>
      <c r="GSJ35" s="62"/>
      <c r="GSK35" s="62"/>
      <c r="GSL35" s="62"/>
      <c r="GSM35" s="62"/>
      <c r="GSN35" s="62"/>
      <c r="GSO35" s="62"/>
      <c r="GSP35" s="62"/>
      <c r="GSQ35" s="62"/>
      <c r="GSR35" s="62"/>
      <c r="GSS35" s="62"/>
      <c r="GST35" s="62"/>
      <c r="GSU35" s="62"/>
      <c r="GSV35" s="62"/>
      <c r="GSW35" s="62"/>
      <c r="GSX35" s="62"/>
      <c r="GSY35" s="62"/>
      <c r="GSZ35" s="62"/>
      <c r="GTA35" s="62"/>
      <c r="GTB35" s="62"/>
      <c r="GTC35" s="62"/>
      <c r="GTD35" s="62"/>
      <c r="GTE35" s="62"/>
      <c r="GTF35" s="62"/>
      <c r="GTG35" s="62"/>
      <c r="GTH35" s="62"/>
      <c r="GTI35" s="62"/>
      <c r="GTJ35" s="62"/>
      <c r="GTK35" s="62"/>
      <c r="GTL35" s="62"/>
      <c r="GTM35" s="62"/>
      <c r="GTN35" s="62"/>
      <c r="GTO35" s="62"/>
      <c r="GTP35" s="62"/>
      <c r="GTQ35" s="62"/>
      <c r="GTR35" s="62"/>
      <c r="GTS35" s="62"/>
      <c r="GTT35" s="62"/>
      <c r="GTU35" s="62"/>
      <c r="GTV35" s="62"/>
      <c r="GTW35" s="62"/>
      <c r="GTX35" s="62"/>
      <c r="GTY35" s="62"/>
      <c r="GTZ35" s="62"/>
      <c r="GUA35" s="62"/>
      <c r="GUB35" s="62"/>
      <c r="GUC35" s="62"/>
      <c r="GUD35" s="62"/>
      <c r="GUE35" s="62"/>
      <c r="GUF35" s="62"/>
      <c r="GUG35" s="62"/>
      <c r="GUH35" s="62"/>
      <c r="GUI35" s="62"/>
      <c r="GUJ35" s="62"/>
      <c r="GUK35" s="62"/>
      <c r="GUL35" s="62"/>
      <c r="GUM35" s="62"/>
      <c r="GUN35" s="62"/>
      <c r="GUO35" s="62"/>
      <c r="GUP35" s="62"/>
      <c r="GUQ35" s="62"/>
      <c r="GUR35" s="62"/>
      <c r="GUS35" s="62"/>
      <c r="GUT35" s="62"/>
      <c r="GUU35" s="62"/>
      <c r="GUV35" s="62"/>
      <c r="GUW35" s="62"/>
      <c r="GUX35" s="62"/>
      <c r="GUY35" s="62"/>
      <c r="GUZ35" s="62"/>
      <c r="GVA35" s="62"/>
      <c r="GVB35" s="62"/>
      <c r="GVC35" s="62"/>
      <c r="GVD35" s="62"/>
      <c r="GVE35" s="62"/>
      <c r="GVF35" s="62"/>
      <c r="GVG35" s="62"/>
      <c r="GVH35" s="62"/>
      <c r="GVI35" s="62"/>
      <c r="GVJ35" s="62"/>
      <c r="GVK35" s="62"/>
      <c r="GVL35" s="62"/>
      <c r="GVM35" s="62"/>
      <c r="GVN35" s="62"/>
      <c r="GVO35" s="62"/>
      <c r="GVP35" s="62"/>
      <c r="GVQ35" s="62"/>
      <c r="GVR35" s="62"/>
      <c r="GVS35" s="62"/>
      <c r="GVT35" s="62"/>
      <c r="GVU35" s="62"/>
      <c r="GVV35" s="62"/>
      <c r="GVW35" s="62"/>
      <c r="GVX35" s="62"/>
      <c r="GVY35" s="62"/>
      <c r="GVZ35" s="62"/>
      <c r="GWA35" s="62"/>
      <c r="GWB35" s="62"/>
      <c r="GWC35" s="62"/>
      <c r="GWD35" s="62"/>
      <c r="GWE35" s="62"/>
      <c r="GWF35" s="62"/>
      <c r="GWG35" s="62"/>
      <c r="GWH35" s="62"/>
      <c r="GWI35" s="62"/>
      <c r="GWJ35" s="62"/>
      <c r="GWK35" s="62"/>
      <c r="GWL35" s="62"/>
      <c r="GWM35" s="62"/>
      <c r="GWN35" s="62"/>
      <c r="GWO35" s="62"/>
      <c r="GWP35" s="62"/>
      <c r="GWQ35" s="62"/>
      <c r="GWR35" s="62"/>
      <c r="GWS35" s="62"/>
      <c r="GWT35" s="62"/>
      <c r="GWU35" s="62"/>
      <c r="GWV35" s="62"/>
      <c r="GWW35" s="62"/>
      <c r="GWX35" s="62"/>
      <c r="GWY35" s="62"/>
      <c r="GWZ35" s="62"/>
      <c r="GXA35" s="62"/>
      <c r="GXB35" s="62"/>
      <c r="GXC35" s="62"/>
      <c r="GXD35" s="62"/>
      <c r="GXE35" s="62"/>
      <c r="GXF35" s="62"/>
      <c r="GXG35" s="62"/>
      <c r="GXH35" s="62"/>
      <c r="GXI35" s="62"/>
      <c r="GXJ35" s="62"/>
      <c r="GXK35" s="62"/>
      <c r="GXL35" s="62"/>
      <c r="GXM35" s="62"/>
      <c r="GXN35" s="62"/>
      <c r="GXO35" s="62"/>
      <c r="GXP35" s="62"/>
      <c r="GXQ35" s="62"/>
      <c r="GXR35" s="62"/>
      <c r="GXS35" s="62"/>
      <c r="GXT35" s="62"/>
      <c r="GXU35" s="62"/>
      <c r="GXV35" s="62"/>
      <c r="GXW35" s="62"/>
      <c r="GXX35" s="62"/>
      <c r="GXY35" s="62"/>
      <c r="GXZ35" s="62"/>
      <c r="GYA35" s="62"/>
      <c r="GYB35" s="62"/>
      <c r="GYC35" s="62"/>
      <c r="GYD35" s="62"/>
      <c r="GYE35" s="62"/>
      <c r="GYF35" s="62"/>
      <c r="GYG35" s="62"/>
      <c r="GYH35" s="62"/>
      <c r="GYI35" s="62"/>
      <c r="GYJ35" s="62"/>
      <c r="GYK35" s="62"/>
      <c r="GYL35" s="62"/>
      <c r="GYM35" s="62"/>
      <c r="GYN35" s="62"/>
      <c r="GYO35" s="62"/>
      <c r="GYP35" s="62"/>
      <c r="GYQ35" s="62"/>
      <c r="GYR35" s="62"/>
      <c r="GYS35" s="62"/>
      <c r="GYT35" s="62"/>
      <c r="GYU35" s="62"/>
      <c r="GYV35" s="62"/>
      <c r="GYW35" s="62"/>
      <c r="GYX35" s="62"/>
      <c r="GYY35" s="62"/>
      <c r="GYZ35" s="62"/>
      <c r="GZA35" s="62"/>
      <c r="GZB35" s="62"/>
      <c r="GZC35" s="62"/>
      <c r="GZD35" s="62"/>
      <c r="GZE35" s="62"/>
      <c r="GZF35" s="62"/>
      <c r="GZG35" s="62"/>
      <c r="GZH35" s="62"/>
      <c r="GZI35" s="62"/>
      <c r="GZJ35" s="62"/>
      <c r="GZK35" s="62"/>
      <c r="GZL35" s="62"/>
      <c r="GZM35" s="62"/>
      <c r="GZN35" s="62"/>
      <c r="GZO35" s="62"/>
      <c r="GZP35" s="62"/>
      <c r="GZQ35" s="62"/>
      <c r="GZR35" s="62"/>
      <c r="GZS35" s="62"/>
      <c r="GZT35" s="62"/>
      <c r="GZU35" s="62"/>
      <c r="GZV35" s="62"/>
      <c r="GZW35" s="62"/>
      <c r="GZX35" s="62"/>
      <c r="GZY35" s="62"/>
      <c r="GZZ35" s="62"/>
      <c r="HAA35" s="62"/>
      <c r="HAB35" s="62"/>
      <c r="HAC35" s="62"/>
      <c r="HAD35" s="62"/>
      <c r="HAE35" s="62"/>
      <c r="HAF35" s="62"/>
      <c r="HAG35" s="62"/>
      <c r="HAH35" s="62"/>
      <c r="HAI35" s="62"/>
      <c r="HAJ35" s="62"/>
      <c r="HAK35" s="62"/>
      <c r="HAL35" s="62"/>
      <c r="HAM35" s="62"/>
      <c r="HAN35" s="62"/>
      <c r="HAO35" s="62"/>
      <c r="HAP35" s="62"/>
      <c r="HAQ35" s="62"/>
      <c r="HAR35" s="62"/>
      <c r="HAS35" s="62"/>
      <c r="HAT35" s="62"/>
      <c r="HAU35" s="62"/>
      <c r="HAV35" s="62"/>
      <c r="HAW35" s="62"/>
      <c r="HAX35" s="62"/>
      <c r="HAY35" s="62"/>
      <c r="HAZ35" s="62"/>
      <c r="HBA35" s="62"/>
      <c r="HBB35" s="62"/>
      <c r="HBC35" s="62"/>
      <c r="HBD35" s="62"/>
      <c r="HBE35" s="62"/>
      <c r="HBF35" s="62"/>
      <c r="HBG35" s="62"/>
      <c r="HBH35" s="62"/>
      <c r="HBI35" s="62"/>
      <c r="HBJ35" s="62"/>
      <c r="HBK35" s="62"/>
      <c r="HBL35" s="62"/>
      <c r="HBM35" s="62"/>
      <c r="HBN35" s="62"/>
      <c r="HBO35" s="62"/>
      <c r="HBP35" s="62"/>
      <c r="HBQ35" s="62"/>
      <c r="HBR35" s="62"/>
      <c r="HBS35" s="62"/>
      <c r="HBT35" s="62"/>
      <c r="HBU35" s="62"/>
      <c r="HBV35" s="62"/>
      <c r="HBW35" s="62"/>
      <c r="HBX35" s="62"/>
      <c r="HBY35" s="62"/>
      <c r="HBZ35" s="62"/>
      <c r="HCA35" s="62"/>
      <c r="HCB35" s="62"/>
      <c r="HCC35" s="62"/>
      <c r="HCD35" s="62"/>
      <c r="HCE35" s="62"/>
      <c r="HCF35" s="62"/>
      <c r="HCG35" s="62"/>
      <c r="HCH35" s="62"/>
      <c r="HCI35" s="62"/>
      <c r="HCJ35" s="62"/>
      <c r="HCK35" s="62"/>
      <c r="HCL35" s="62"/>
      <c r="HCM35" s="62"/>
      <c r="HCN35" s="62"/>
      <c r="HCO35" s="62"/>
      <c r="HCP35" s="62"/>
      <c r="HCQ35" s="62"/>
      <c r="HCR35" s="62"/>
      <c r="HCS35" s="62"/>
      <c r="HCT35" s="62"/>
      <c r="HCU35" s="62"/>
      <c r="HCV35" s="62"/>
      <c r="HCW35" s="62"/>
      <c r="HCX35" s="62"/>
      <c r="HCY35" s="62"/>
      <c r="HCZ35" s="62"/>
      <c r="HDA35" s="62"/>
      <c r="HDB35" s="62"/>
      <c r="HDC35" s="62"/>
      <c r="HDD35" s="62"/>
      <c r="HDE35" s="62"/>
      <c r="HDF35" s="62"/>
      <c r="HDG35" s="62"/>
      <c r="HDH35" s="62"/>
      <c r="HDI35" s="62"/>
      <c r="HDJ35" s="62"/>
      <c r="HDK35" s="62"/>
      <c r="HDL35" s="62"/>
      <c r="HDM35" s="62"/>
      <c r="HDN35" s="62"/>
      <c r="HDO35" s="62"/>
      <c r="HDP35" s="62"/>
      <c r="HDQ35" s="62"/>
      <c r="HDR35" s="62"/>
      <c r="HDS35" s="62"/>
      <c r="HDT35" s="62"/>
      <c r="HDU35" s="62"/>
      <c r="HDV35" s="62"/>
      <c r="HDW35" s="62"/>
      <c r="HDX35" s="62"/>
      <c r="HDY35" s="62"/>
      <c r="HDZ35" s="62"/>
      <c r="HEA35" s="62"/>
      <c r="HEB35" s="62"/>
      <c r="HEC35" s="62"/>
      <c r="HED35" s="62"/>
      <c r="HEE35" s="62"/>
      <c r="HEF35" s="62"/>
      <c r="HEG35" s="62"/>
      <c r="HEH35" s="62"/>
      <c r="HEI35" s="62"/>
      <c r="HEJ35" s="62"/>
      <c r="HEK35" s="62"/>
      <c r="HEL35" s="62"/>
      <c r="HEM35" s="62"/>
      <c r="HEN35" s="62"/>
      <c r="HEO35" s="62"/>
      <c r="HEP35" s="62"/>
      <c r="HEQ35" s="62"/>
      <c r="HER35" s="62"/>
      <c r="HES35" s="62"/>
      <c r="HET35" s="62"/>
      <c r="HEU35" s="62"/>
      <c r="HEV35" s="62"/>
      <c r="HEW35" s="62"/>
      <c r="HEX35" s="62"/>
      <c r="HEY35" s="62"/>
      <c r="HEZ35" s="62"/>
      <c r="HFA35" s="62"/>
      <c r="HFB35" s="62"/>
      <c r="HFC35" s="62"/>
      <c r="HFD35" s="62"/>
      <c r="HFE35" s="62"/>
      <c r="HFF35" s="62"/>
      <c r="HFG35" s="62"/>
      <c r="HFH35" s="62"/>
      <c r="HFI35" s="62"/>
      <c r="HFJ35" s="62"/>
      <c r="HFK35" s="62"/>
      <c r="HFL35" s="62"/>
      <c r="HFM35" s="62"/>
      <c r="HFN35" s="62"/>
      <c r="HFO35" s="62"/>
      <c r="HFP35" s="62"/>
      <c r="HFQ35" s="62"/>
      <c r="HFR35" s="62"/>
      <c r="HFS35" s="62"/>
      <c r="HFT35" s="62"/>
      <c r="HFU35" s="62"/>
      <c r="HFV35" s="62"/>
      <c r="HFW35" s="62"/>
      <c r="HFX35" s="62"/>
      <c r="HFY35" s="62"/>
      <c r="HFZ35" s="62"/>
      <c r="HGA35" s="62"/>
      <c r="HGB35" s="62"/>
      <c r="HGC35" s="62"/>
      <c r="HGD35" s="62"/>
      <c r="HGE35" s="62"/>
      <c r="HGF35" s="62"/>
      <c r="HGG35" s="62"/>
      <c r="HGH35" s="62"/>
      <c r="HGI35" s="62"/>
      <c r="HGJ35" s="62"/>
      <c r="HGK35" s="62"/>
      <c r="HGL35" s="62"/>
      <c r="HGM35" s="62"/>
      <c r="HGN35" s="62"/>
      <c r="HGO35" s="62"/>
      <c r="HGP35" s="62"/>
      <c r="HGQ35" s="62"/>
      <c r="HGR35" s="62"/>
      <c r="HGS35" s="62"/>
      <c r="HGT35" s="62"/>
      <c r="HGU35" s="62"/>
      <c r="HGV35" s="62"/>
      <c r="HGW35" s="62"/>
      <c r="HGX35" s="62"/>
      <c r="HGY35" s="62"/>
      <c r="HGZ35" s="62"/>
      <c r="HHA35" s="62"/>
      <c r="HHB35" s="62"/>
      <c r="HHC35" s="62"/>
      <c r="HHD35" s="62"/>
      <c r="HHE35" s="62"/>
      <c r="HHF35" s="62"/>
      <c r="HHG35" s="62"/>
      <c r="HHH35" s="62"/>
      <c r="HHI35" s="62"/>
      <c r="HHJ35" s="62"/>
      <c r="HHK35" s="62"/>
      <c r="HHL35" s="62"/>
      <c r="HHM35" s="62"/>
      <c r="HHN35" s="62"/>
      <c r="HHO35" s="62"/>
      <c r="HHP35" s="62"/>
      <c r="HHQ35" s="62"/>
      <c r="HHR35" s="62"/>
      <c r="HHS35" s="62"/>
      <c r="HHT35" s="62"/>
      <c r="HHU35" s="62"/>
      <c r="HHV35" s="62"/>
      <c r="HHW35" s="62"/>
      <c r="HHX35" s="62"/>
      <c r="HHY35" s="62"/>
      <c r="HHZ35" s="62"/>
      <c r="HIA35" s="62"/>
      <c r="HIB35" s="62"/>
      <c r="HIC35" s="62"/>
      <c r="HID35" s="62"/>
      <c r="HIE35" s="62"/>
      <c r="HIF35" s="62"/>
      <c r="HIG35" s="62"/>
      <c r="HIH35" s="62"/>
      <c r="HII35" s="62"/>
      <c r="HIJ35" s="62"/>
      <c r="HIK35" s="62"/>
      <c r="HIL35" s="62"/>
      <c r="HIM35" s="62"/>
      <c r="HIN35" s="62"/>
      <c r="HIO35" s="62"/>
      <c r="HIP35" s="62"/>
      <c r="HIQ35" s="62"/>
      <c r="HIR35" s="62"/>
      <c r="HIS35" s="62"/>
      <c r="HIT35" s="62"/>
      <c r="HIU35" s="62"/>
      <c r="HIV35" s="62"/>
      <c r="HIW35" s="62"/>
      <c r="HIX35" s="62"/>
      <c r="HIY35" s="62"/>
      <c r="HIZ35" s="62"/>
      <c r="HJA35" s="62"/>
      <c r="HJB35" s="62"/>
      <c r="HJC35" s="62"/>
      <c r="HJD35" s="62"/>
      <c r="HJE35" s="62"/>
      <c r="HJF35" s="62"/>
      <c r="HJG35" s="62"/>
      <c r="HJH35" s="62"/>
      <c r="HJI35" s="62"/>
      <c r="HJJ35" s="62"/>
      <c r="HJK35" s="62"/>
      <c r="HJL35" s="62"/>
      <c r="HJM35" s="62"/>
      <c r="HJN35" s="62"/>
      <c r="HJO35" s="62"/>
      <c r="HJP35" s="62"/>
      <c r="HJQ35" s="62"/>
      <c r="HJR35" s="62"/>
      <c r="HJS35" s="62"/>
      <c r="HJT35" s="62"/>
      <c r="HJU35" s="62"/>
      <c r="HJV35" s="62"/>
      <c r="HJW35" s="62"/>
      <c r="HJX35" s="62"/>
      <c r="HJY35" s="62"/>
      <c r="HJZ35" s="62"/>
      <c r="HKA35" s="62"/>
      <c r="HKB35" s="62"/>
      <c r="HKC35" s="62"/>
      <c r="HKD35" s="62"/>
      <c r="HKE35" s="62"/>
      <c r="HKF35" s="62"/>
      <c r="HKG35" s="62"/>
      <c r="HKH35" s="62"/>
      <c r="HKI35" s="62"/>
      <c r="HKJ35" s="62"/>
      <c r="HKK35" s="62"/>
      <c r="HKL35" s="62"/>
      <c r="HKM35" s="62"/>
      <c r="HKN35" s="62"/>
      <c r="HKO35" s="62"/>
      <c r="HKP35" s="62"/>
      <c r="HKQ35" s="62"/>
      <c r="HKR35" s="62"/>
      <c r="HKS35" s="62"/>
      <c r="HKT35" s="62"/>
      <c r="HKU35" s="62"/>
      <c r="HKV35" s="62"/>
      <c r="HKW35" s="62"/>
      <c r="HKX35" s="62"/>
      <c r="HKY35" s="62"/>
      <c r="HKZ35" s="62"/>
      <c r="HLA35" s="62"/>
      <c r="HLB35" s="62"/>
      <c r="HLC35" s="62"/>
      <c r="HLD35" s="62"/>
      <c r="HLE35" s="62"/>
      <c r="HLF35" s="62"/>
      <c r="HLG35" s="62"/>
      <c r="HLH35" s="62"/>
      <c r="HLI35" s="62"/>
      <c r="HLJ35" s="62"/>
      <c r="HLK35" s="62"/>
      <c r="HLL35" s="62"/>
      <c r="HLM35" s="62"/>
      <c r="HLN35" s="62"/>
      <c r="HLO35" s="62"/>
      <c r="HLP35" s="62"/>
      <c r="HLQ35" s="62"/>
      <c r="HLR35" s="62"/>
      <c r="HLS35" s="62"/>
      <c r="HLT35" s="62"/>
      <c r="HLU35" s="62"/>
      <c r="HLV35" s="62"/>
      <c r="HLW35" s="62"/>
      <c r="HLX35" s="62"/>
      <c r="HLY35" s="62"/>
      <c r="HLZ35" s="62"/>
      <c r="HMA35" s="62"/>
      <c r="HMB35" s="62"/>
      <c r="HMC35" s="62"/>
      <c r="HMD35" s="62"/>
      <c r="HME35" s="62"/>
      <c r="HMF35" s="62"/>
      <c r="HMG35" s="62"/>
      <c r="HMH35" s="62"/>
      <c r="HMI35" s="62"/>
      <c r="HMJ35" s="62"/>
      <c r="HMK35" s="62"/>
      <c r="HML35" s="62"/>
      <c r="HMM35" s="62"/>
      <c r="HMN35" s="62"/>
      <c r="HMO35" s="62"/>
      <c r="HMP35" s="62"/>
      <c r="HMQ35" s="62"/>
      <c r="HMR35" s="62"/>
      <c r="HMS35" s="62"/>
      <c r="HMT35" s="62"/>
      <c r="HMU35" s="62"/>
      <c r="HMV35" s="62"/>
      <c r="HMW35" s="62"/>
      <c r="HMX35" s="62"/>
      <c r="HMY35" s="62"/>
      <c r="HMZ35" s="62"/>
      <c r="HNA35" s="62"/>
      <c r="HNB35" s="62"/>
      <c r="HNC35" s="62"/>
      <c r="HND35" s="62"/>
      <c r="HNE35" s="62"/>
      <c r="HNF35" s="62"/>
      <c r="HNG35" s="62"/>
      <c r="HNH35" s="62"/>
      <c r="HNI35" s="62"/>
      <c r="HNJ35" s="62"/>
      <c r="HNK35" s="62"/>
      <c r="HNL35" s="62"/>
      <c r="HNM35" s="62"/>
      <c r="HNN35" s="62"/>
      <c r="HNO35" s="62"/>
      <c r="HNP35" s="62"/>
      <c r="HNQ35" s="62"/>
      <c r="HNR35" s="62"/>
      <c r="HNS35" s="62"/>
      <c r="HNT35" s="62"/>
      <c r="HNU35" s="62"/>
      <c r="HNV35" s="62"/>
      <c r="HNW35" s="62"/>
      <c r="HNX35" s="62"/>
      <c r="HNY35" s="62"/>
      <c r="HNZ35" s="62"/>
      <c r="HOA35" s="62"/>
      <c r="HOB35" s="62"/>
      <c r="HOC35" s="62"/>
      <c r="HOD35" s="62"/>
      <c r="HOE35" s="62"/>
      <c r="HOF35" s="62"/>
      <c r="HOG35" s="62"/>
      <c r="HOH35" s="62"/>
      <c r="HOI35" s="62"/>
      <c r="HOJ35" s="62"/>
      <c r="HOK35" s="62"/>
      <c r="HOL35" s="62"/>
      <c r="HOM35" s="62"/>
      <c r="HON35" s="62"/>
      <c r="HOO35" s="62"/>
      <c r="HOP35" s="62"/>
      <c r="HOQ35" s="62"/>
      <c r="HOR35" s="62"/>
      <c r="HOS35" s="62"/>
      <c r="HOT35" s="62"/>
      <c r="HOU35" s="62"/>
      <c r="HOV35" s="62"/>
      <c r="HOW35" s="62"/>
      <c r="HOX35" s="62"/>
      <c r="HOY35" s="62"/>
      <c r="HOZ35" s="62"/>
      <c r="HPA35" s="62"/>
      <c r="HPB35" s="62"/>
      <c r="HPC35" s="62"/>
      <c r="HPD35" s="62"/>
      <c r="HPE35" s="62"/>
      <c r="HPF35" s="62"/>
      <c r="HPG35" s="62"/>
      <c r="HPH35" s="62"/>
      <c r="HPI35" s="62"/>
      <c r="HPJ35" s="62"/>
      <c r="HPK35" s="62"/>
      <c r="HPL35" s="62"/>
      <c r="HPM35" s="62"/>
      <c r="HPN35" s="62"/>
      <c r="HPO35" s="62"/>
      <c r="HPP35" s="62"/>
      <c r="HPQ35" s="62"/>
      <c r="HPR35" s="62"/>
      <c r="HPS35" s="62"/>
      <c r="HPT35" s="62"/>
      <c r="HPU35" s="62"/>
      <c r="HPV35" s="62"/>
      <c r="HPW35" s="62"/>
      <c r="HPX35" s="62"/>
      <c r="HPY35" s="62"/>
      <c r="HPZ35" s="62"/>
      <c r="HQA35" s="62"/>
      <c r="HQB35" s="62"/>
      <c r="HQC35" s="62"/>
      <c r="HQD35" s="62"/>
      <c r="HQE35" s="62"/>
      <c r="HQF35" s="62"/>
      <c r="HQG35" s="62"/>
      <c r="HQH35" s="62"/>
      <c r="HQI35" s="62"/>
      <c r="HQJ35" s="62"/>
      <c r="HQK35" s="62"/>
      <c r="HQL35" s="62"/>
      <c r="HQM35" s="62"/>
      <c r="HQN35" s="62"/>
      <c r="HQO35" s="62"/>
      <c r="HQP35" s="62"/>
      <c r="HQQ35" s="62"/>
      <c r="HQR35" s="62"/>
      <c r="HQS35" s="62"/>
      <c r="HQT35" s="62"/>
      <c r="HQU35" s="62"/>
      <c r="HQV35" s="62"/>
      <c r="HQW35" s="62"/>
      <c r="HQX35" s="62"/>
      <c r="HQY35" s="62"/>
      <c r="HQZ35" s="62"/>
      <c r="HRA35" s="62"/>
      <c r="HRB35" s="62"/>
      <c r="HRC35" s="62"/>
      <c r="HRD35" s="62"/>
      <c r="HRE35" s="62"/>
      <c r="HRF35" s="62"/>
      <c r="HRG35" s="62"/>
      <c r="HRH35" s="62"/>
      <c r="HRI35" s="62"/>
      <c r="HRJ35" s="62"/>
      <c r="HRK35" s="62"/>
      <c r="HRL35" s="62"/>
      <c r="HRM35" s="62"/>
      <c r="HRN35" s="62"/>
      <c r="HRO35" s="62"/>
      <c r="HRP35" s="62"/>
      <c r="HRQ35" s="62"/>
      <c r="HRR35" s="62"/>
      <c r="HRS35" s="62"/>
      <c r="HRT35" s="62"/>
      <c r="HRU35" s="62"/>
      <c r="HRV35" s="62"/>
      <c r="HRW35" s="62"/>
      <c r="HRX35" s="62"/>
      <c r="HRY35" s="62"/>
      <c r="HRZ35" s="62"/>
      <c r="HSA35" s="62"/>
      <c r="HSB35" s="62"/>
      <c r="HSC35" s="62"/>
      <c r="HSD35" s="62"/>
      <c r="HSE35" s="62"/>
      <c r="HSF35" s="62"/>
      <c r="HSG35" s="62"/>
      <c r="HSH35" s="62"/>
      <c r="HSI35" s="62"/>
      <c r="HSJ35" s="62"/>
      <c r="HSK35" s="62"/>
      <c r="HSL35" s="62"/>
      <c r="HSM35" s="62"/>
      <c r="HSN35" s="62"/>
      <c r="HSO35" s="62"/>
      <c r="HSP35" s="62"/>
      <c r="HSQ35" s="62"/>
      <c r="HSR35" s="62"/>
      <c r="HSS35" s="62"/>
      <c r="HST35" s="62"/>
      <c r="HSU35" s="62"/>
      <c r="HSV35" s="62"/>
      <c r="HSW35" s="62"/>
      <c r="HSX35" s="62"/>
      <c r="HSY35" s="62"/>
      <c r="HSZ35" s="62"/>
      <c r="HTA35" s="62"/>
      <c r="HTB35" s="62"/>
      <c r="HTC35" s="62"/>
      <c r="HTD35" s="62"/>
      <c r="HTE35" s="62"/>
      <c r="HTF35" s="62"/>
      <c r="HTG35" s="62"/>
      <c r="HTH35" s="62"/>
      <c r="HTI35" s="62"/>
      <c r="HTJ35" s="62"/>
      <c r="HTK35" s="62"/>
      <c r="HTL35" s="62"/>
      <c r="HTM35" s="62"/>
      <c r="HTN35" s="62"/>
      <c r="HTO35" s="62"/>
      <c r="HTP35" s="62"/>
      <c r="HTQ35" s="62"/>
      <c r="HTR35" s="62"/>
      <c r="HTS35" s="62"/>
      <c r="HTT35" s="62"/>
      <c r="HTU35" s="62"/>
      <c r="HTV35" s="62"/>
      <c r="HTW35" s="62"/>
      <c r="HTX35" s="62"/>
      <c r="HTY35" s="62"/>
      <c r="HTZ35" s="62"/>
      <c r="HUA35" s="62"/>
      <c r="HUB35" s="62"/>
      <c r="HUC35" s="62"/>
      <c r="HUD35" s="62"/>
      <c r="HUE35" s="62"/>
      <c r="HUF35" s="62"/>
      <c r="HUG35" s="62"/>
      <c r="HUH35" s="62"/>
      <c r="HUI35" s="62"/>
      <c r="HUJ35" s="62"/>
      <c r="HUK35" s="62"/>
      <c r="HUL35" s="62"/>
      <c r="HUM35" s="62"/>
      <c r="HUN35" s="62"/>
      <c r="HUO35" s="62"/>
      <c r="HUP35" s="62"/>
      <c r="HUQ35" s="62"/>
      <c r="HUR35" s="62"/>
      <c r="HUS35" s="62"/>
      <c r="HUT35" s="62"/>
      <c r="HUU35" s="62"/>
      <c r="HUV35" s="62"/>
      <c r="HUW35" s="62"/>
      <c r="HUX35" s="62"/>
      <c r="HUY35" s="62"/>
      <c r="HUZ35" s="62"/>
      <c r="HVA35" s="62"/>
      <c r="HVB35" s="62"/>
      <c r="HVC35" s="62"/>
      <c r="HVD35" s="62"/>
      <c r="HVE35" s="62"/>
      <c r="HVF35" s="62"/>
      <c r="HVG35" s="62"/>
      <c r="HVH35" s="62"/>
      <c r="HVI35" s="62"/>
      <c r="HVJ35" s="62"/>
      <c r="HVK35" s="62"/>
      <c r="HVL35" s="62"/>
      <c r="HVM35" s="62"/>
      <c r="HVN35" s="62"/>
      <c r="HVO35" s="62"/>
      <c r="HVP35" s="62"/>
      <c r="HVQ35" s="62"/>
      <c r="HVR35" s="62"/>
      <c r="HVS35" s="62"/>
      <c r="HVT35" s="62"/>
      <c r="HVU35" s="62"/>
      <c r="HVV35" s="62"/>
      <c r="HVW35" s="62"/>
      <c r="HVX35" s="62"/>
      <c r="HVY35" s="62"/>
      <c r="HVZ35" s="62"/>
      <c r="HWA35" s="62"/>
      <c r="HWB35" s="62"/>
      <c r="HWC35" s="62"/>
      <c r="HWD35" s="62"/>
      <c r="HWE35" s="62"/>
      <c r="HWF35" s="62"/>
      <c r="HWG35" s="62"/>
      <c r="HWH35" s="62"/>
      <c r="HWI35" s="62"/>
      <c r="HWJ35" s="62"/>
      <c r="HWK35" s="62"/>
      <c r="HWL35" s="62"/>
      <c r="HWM35" s="62"/>
      <c r="HWN35" s="62"/>
      <c r="HWO35" s="62"/>
      <c r="HWP35" s="62"/>
      <c r="HWQ35" s="62"/>
      <c r="HWR35" s="62"/>
      <c r="HWS35" s="62"/>
      <c r="HWT35" s="62"/>
      <c r="HWU35" s="62"/>
      <c r="HWV35" s="62"/>
      <c r="HWW35" s="62"/>
      <c r="HWX35" s="62"/>
      <c r="HWY35" s="62"/>
      <c r="HWZ35" s="62"/>
      <c r="HXA35" s="62"/>
      <c r="HXB35" s="62"/>
      <c r="HXC35" s="62"/>
      <c r="HXD35" s="62"/>
      <c r="HXE35" s="62"/>
      <c r="HXF35" s="62"/>
      <c r="HXG35" s="62"/>
      <c r="HXH35" s="62"/>
      <c r="HXI35" s="62"/>
      <c r="HXJ35" s="62"/>
      <c r="HXK35" s="62"/>
      <c r="HXL35" s="62"/>
      <c r="HXM35" s="62"/>
      <c r="HXN35" s="62"/>
      <c r="HXO35" s="62"/>
      <c r="HXP35" s="62"/>
      <c r="HXQ35" s="62"/>
      <c r="HXR35" s="62"/>
      <c r="HXS35" s="62"/>
      <c r="HXT35" s="62"/>
      <c r="HXU35" s="62"/>
      <c r="HXV35" s="62"/>
      <c r="HXW35" s="62"/>
      <c r="HXX35" s="62"/>
      <c r="HXY35" s="62"/>
      <c r="HXZ35" s="62"/>
      <c r="HYA35" s="62"/>
      <c r="HYB35" s="62"/>
      <c r="HYC35" s="62"/>
      <c r="HYD35" s="62"/>
      <c r="HYE35" s="62"/>
      <c r="HYF35" s="62"/>
      <c r="HYG35" s="62"/>
      <c r="HYH35" s="62"/>
      <c r="HYI35" s="62"/>
      <c r="HYJ35" s="62"/>
      <c r="HYK35" s="62"/>
      <c r="HYL35" s="62"/>
      <c r="HYM35" s="62"/>
      <c r="HYN35" s="62"/>
      <c r="HYO35" s="62"/>
      <c r="HYP35" s="62"/>
      <c r="HYQ35" s="62"/>
      <c r="HYR35" s="62"/>
      <c r="HYS35" s="62"/>
      <c r="HYT35" s="62"/>
      <c r="HYU35" s="62"/>
      <c r="HYV35" s="62"/>
      <c r="HYW35" s="62"/>
      <c r="HYX35" s="62"/>
      <c r="HYY35" s="62"/>
      <c r="HYZ35" s="62"/>
      <c r="HZA35" s="62"/>
      <c r="HZB35" s="62"/>
      <c r="HZC35" s="62"/>
      <c r="HZD35" s="62"/>
      <c r="HZE35" s="62"/>
      <c r="HZF35" s="62"/>
      <c r="HZG35" s="62"/>
      <c r="HZH35" s="62"/>
      <c r="HZI35" s="62"/>
      <c r="HZJ35" s="62"/>
      <c r="HZK35" s="62"/>
      <c r="HZL35" s="62"/>
      <c r="HZM35" s="62"/>
      <c r="HZN35" s="62"/>
      <c r="HZO35" s="62"/>
      <c r="HZP35" s="62"/>
      <c r="HZQ35" s="62"/>
      <c r="HZR35" s="62"/>
      <c r="HZS35" s="62"/>
      <c r="HZT35" s="62"/>
      <c r="HZU35" s="62"/>
      <c r="HZV35" s="62"/>
      <c r="HZW35" s="62"/>
      <c r="HZX35" s="62"/>
      <c r="HZY35" s="62"/>
      <c r="HZZ35" s="62"/>
      <c r="IAA35" s="62"/>
      <c r="IAB35" s="62"/>
      <c r="IAC35" s="62"/>
      <c r="IAD35" s="62"/>
      <c r="IAE35" s="62"/>
      <c r="IAF35" s="62"/>
      <c r="IAG35" s="62"/>
      <c r="IAH35" s="62"/>
      <c r="IAI35" s="62"/>
      <c r="IAJ35" s="62"/>
      <c r="IAK35" s="62"/>
      <c r="IAL35" s="62"/>
      <c r="IAM35" s="62"/>
      <c r="IAN35" s="62"/>
      <c r="IAO35" s="62"/>
      <c r="IAP35" s="62"/>
      <c r="IAQ35" s="62"/>
      <c r="IAR35" s="62"/>
      <c r="IAS35" s="62"/>
      <c r="IAT35" s="62"/>
      <c r="IAU35" s="62"/>
      <c r="IAV35" s="62"/>
      <c r="IAW35" s="62"/>
      <c r="IAX35" s="62"/>
      <c r="IAY35" s="62"/>
      <c r="IAZ35" s="62"/>
      <c r="IBA35" s="62"/>
      <c r="IBB35" s="62"/>
      <c r="IBC35" s="62"/>
      <c r="IBD35" s="62"/>
      <c r="IBE35" s="62"/>
      <c r="IBF35" s="62"/>
      <c r="IBG35" s="62"/>
      <c r="IBH35" s="62"/>
      <c r="IBI35" s="62"/>
      <c r="IBJ35" s="62"/>
      <c r="IBK35" s="62"/>
      <c r="IBL35" s="62"/>
      <c r="IBM35" s="62"/>
      <c r="IBN35" s="62"/>
      <c r="IBO35" s="62"/>
      <c r="IBP35" s="62"/>
      <c r="IBQ35" s="62"/>
      <c r="IBR35" s="62"/>
      <c r="IBS35" s="62"/>
      <c r="IBT35" s="62"/>
      <c r="IBU35" s="62"/>
      <c r="IBV35" s="62"/>
      <c r="IBW35" s="62"/>
      <c r="IBX35" s="62"/>
      <c r="IBY35" s="62"/>
      <c r="IBZ35" s="62"/>
      <c r="ICA35" s="62"/>
      <c r="ICB35" s="62"/>
      <c r="ICC35" s="62"/>
      <c r="ICD35" s="62"/>
      <c r="ICE35" s="62"/>
      <c r="ICF35" s="62"/>
      <c r="ICG35" s="62"/>
      <c r="ICH35" s="62"/>
      <c r="ICI35" s="62"/>
      <c r="ICJ35" s="62"/>
      <c r="ICK35" s="62"/>
      <c r="ICL35" s="62"/>
      <c r="ICM35" s="62"/>
      <c r="ICN35" s="62"/>
      <c r="ICO35" s="62"/>
      <c r="ICP35" s="62"/>
      <c r="ICQ35" s="62"/>
      <c r="ICR35" s="62"/>
      <c r="ICS35" s="62"/>
      <c r="ICT35" s="62"/>
      <c r="ICU35" s="62"/>
      <c r="ICV35" s="62"/>
      <c r="ICW35" s="62"/>
      <c r="ICX35" s="62"/>
      <c r="ICY35" s="62"/>
      <c r="ICZ35" s="62"/>
      <c r="IDA35" s="62"/>
      <c r="IDB35" s="62"/>
      <c r="IDC35" s="62"/>
      <c r="IDD35" s="62"/>
      <c r="IDE35" s="62"/>
      <c r="IDF35" s="62"/>
      <c r="IDG35" s="62"/>
      <c r="IDH35" s="62"/>
      <c r="IDI35" s="62"/>
      <c r="IDJ35" s="62"/>
      <c r="IDK35" s="62"/>
      <c r="IDL35" s="62"/>
      <c r="IDM35" s="62"/>
      <c r="IDN35" s="62"/>
      <c r="IDO35" s="62"/>
      <c r="IDP35" s="62"/>
      <c r="IDQ35" s="62"/>
      <c r="IDR35" s="62"/>
      <c r="IDS35" s="62"/>
      <c r="IDT35" s="62"/>
      <c r="IDU35" s="62"/>
      <c r="IDV35" s="62"/>
      <c r="IDW35" s="62"/>
      <c r="IDX35" s="62"/>
      <c r="IDY35" s="62"/>
      <c r="IDZ35" s="62"/>
      <c r="IEA35" s="62"/>
      <c r="IEB35" s="62"/>
      <c r="IEC35" s="62"/>
      <c r="IED35" s="62"/>
      <c r="IEE35" s="62"/>
      <c r="IEF35" s="62"/>
      <c r="IEG35" s="62"/>
      <c r="IEH35" s="62"/>
      <c r="IEI35" s="62"/>
      <c r="IEJ35" s="62"/>
      <c r="IEK35" s="62"/>
      <c r="IEL35" s="62"/>
      <c r="IEM35" s="62"/>
      <c r="IEN35" s="62"/>
      <c r="IEO35" s="62"/>
      <c r="IEP35" s="62"/>
      <c r="IEQ35" s="62"/>
      <c r="IER35" s="62"/>
      <c r="IES35" s="62"/>
      <c r="IET35" s="62"/>
      <c r="IEU35" s="62"/>
      <c r="IEV35" s="62"/>
      <c r="IEW35" s="62"/>
      <c r="IEX35" s="62"/>
      <c r="IEY35" s="62"/>
      <c r="IEZ35" s="62"/>
      <c r="IFA35" s="62"/>
      <c r="IFB35" s="62"/>
      <c r="IFC35" s="62"/>
      <c r="IFD35" s="62"/>
      <c r="IFE35" s="62"/>
      <c r="IFF35" s="62"/>
      <c r="IFG35" s="62"/>
      <c r="IFH35" s="62"/>
      <c r="IFI35" s="62"/>
      <c r="IFJ35" s="62"/>
      <c r="IFK35" s="62"/>
      <c r="IFL35" s="62"/>
      <c r="IFM35" s="62"/>
      <c r="IFN35" s="62"/>
      <c r="IFO35" s="62"/>
      <c r="IFP35" s="62"/>
      <c r="IFQ35" s="62"/>
      <c r="IFR35" s="62"/>
      <c r="IFS35" s="62"/>
      <c r="IFT35" s="62"/>
      <c r="IFU35" s="62"/>
      <c r="IFV35" s="62"/>
      <c r="IFW35" s="62"/>
      <c r="IFX35" s="62"/>
      <c r="IFY35" s="62"/>
      <c r="IFZ35" s="62"/>
      <c r="IGA35" s="62"/>
      <c r="IGB35" s="62"/>
      <c r="IGC35" s="62"/>
      <c r="IGD35" s="62"/>
      <c r="IGE35" s="62"/>
      <c r="IGF35" s="62"/>
      <c r="IGG35" s="62"/>
      <c r="IGH35" s="62"/>
      <c r="IGI35" s="62"/>
      <c r="IGJ35" s="62"/>
      <c r="IGK35" s="62"/>
      <c r="IGL35" s="62"/>
      <c r="IGM35" s="62"/>
      <c r="IGN35" s="62"/>
      <c r="IGO35" s="62"/>
      <c r="IGP35" s="62"/>
      <c r="IGQ35" s="62"/>
      <c r="IGR35" s="62"/>
      <c r="IGS35" s="62"/>
      <c r="IGT35" s="62"/>
      <c r="IGU35" s="62"/>
      <c r="IGV35" s="62"/>
      <c r="IGW35" s="62"/>
      <c r="IGX35" s="62"/>
      <c r="IGY35" s="62"/>
      <c r="IGZ35" s="62"/>
      <c r="IHA35" s="62"/>
      <c r="IHB35" s="62"/>
      <c r="IHC35" s="62"/>
      <c r="IHD35" s="62"/>
      <c r="IHE35" s="62"/>
      <c r="IHF35" s="62"/>
      <c r="IHG35" s="62"/>
      <c r="IHH35" s="62"/>
      <c r="IHI35" s="62"/>
      <c r="IHJ35" s="62"/>
      <c r="IHK35" s="62"/>
      <c r="IHL35" s="62"/>
      <c r="IHM35" s="62"/>
      <c r="IHN35" s="62"/>
      <c r="IHO35" s="62"/>
      <c r="IHP35" s="62"/>
      <c r="IHQ35" s="62"/>
      <c r="IHR35" s="62"/>
      <c r="IHS35" s="62"/>
      <c r="IHT35" s="62"/>
      <c r="IHU35" s="62"/>
      <c r="IHV35" s="62"/>
      <c r="IHW35" s="62"/>
      <c r="IHX35" s="62"/>
      <c r="IHY35" s="62"/>
      <c r="IHZ35" s="62"/>
      <c r="IIA35" s="62"/>
      <c r="IIB35" s="62"/>
      <c r="IIC35" s="62"/>
      <c r="IID35" s="62"/>
      <c r="IIE35" s="62"/>
      <c r="IIF35" s="62"/>
      <c r="IIG35" s="62"/>
      <c r="IIH35" s="62"/>
      <c r="III35" s="62"/>
      <c r="IIJ35" s="62"/>
      <c r="IIK35" s="62"/>
      <c r="IIL35" s="62"/>
      <c r="IIM35" s="62"/>
      <c r="IIN35" s="62"/>
      <c r="IIO35" s="62"/>
      <c r="IIP35" s="62"/>
      <c r="IIQ35" s="62"/>
      <c r="IIR35" s="62"/>
      <c r="IIS35" s="62"/>
      <c r="IIT35" s="62"/>
      <c r="IIU35" s="62"/>
      <c r="IIV35" s="62"/>
      <c r="IIW35" s="62"/>
      <c r="IIX35" s="62"/>
      <c r="IIY35" s="62"/>
      <c r="IIZ35" s="62"/>
      <c r="IJA35" s="62"/>
      <c r="IJB35" s="62"/>
      <c r="IJC35" s="62"/>
      <c r="IJD35" s="62"/>
      <c r="IJE35" s="62"/>
      <c r="IJF35" s="62"/>
      <c r="IJG35" s="62"/>
      <c r="IJH35" s="62"/>
      <c r="IJI35" s="62"/>
      <c r="IJJ35" s="62"/>
      <c r="IJK35" s="62"/>
      <c r="IJL35" s="62"/>
      <c r="IJM35" s="62"/>
      <c r="IJN35" s="62"/>
      <c r="IJO35" s="62"/>
      <c r="IJP35" s="62"/>
      <c r="IJQ35" s="62"/>
      <c r="IJR35" s="62"/>
      <c r="IJS35" s="62"/>
      <c r="IJT35" s="62"/>
      <c r="IJU35" s="62"/>
      <c r="IJV35" s="62"/>
      <c r="IJW35" s="62"/>
      <c r="IJX35" s="62"/>
      <c r="IJY35" s="62"/>
      <c r="IJZ35" s="62"/>
      <c r="IKA35" s="62"/>
      <c r="IKB35" s="62"/>
      <c r="IKC35" s="62"/>
      <c r="IKD35" s="62"/>
      <c r="IKE35" s="62"/>
      <c r="IKF35" s="62"/>
      <c r="IKG35" s="62"/>
      <c r="IKH35" s="62"/>
      <c r="IKI35" s="62"/>
      <c r="IKJ35" s="62"/>
      <c r="IKK35" s="62"/>
      <c r="IKL35" s="62"/>
      <c r="IKM35" s="62"/>
      <c r="IKN35" s="62"/>
      <c r="IKO35" s="62"/>
      <c r="IKP35" s="62"/>
      <c r="IKQ35" s="62"/>
      <c r="IKR35" s="62"/>
      <c r="IKS35" s="62"/>
      <c r="IKT35" s="62"/>
      <c r="IKU35" s="62"/>
      <c r="IKV35" s="62"/>
      <c r="IKW35" s="62"/>
      <c r="IKX35" s="62"/>
      <c r="IKY35" s="62"/>
      <c r="IKZ35" s="62"/>
      <c r="ILA35" s="62"/>
      <c r="ILB35" s="62"/>
      <c r="ILC35" s="62"/>
      <c r="ILD35" s="62"/>
      <c r="ILE35" s="62"/>
      <c r="ILF35" s="62"/>
      <c r="ILG35" s="62"/>
      <c r="ILH35" s="62"/>
      <c r="ILI35" s="62"/>
      <c r="ILJ35" s="62"/>
      <c r="ILK35" s="62"/>
      <c r="ILL35" s="62"/>
      <c r="ILM35" s="62"/>
      <c r="ILN35" s="62"/>
      <c r="ILO35" s="62"/>
      <c r="ILP35" s="62"/>
      <c r="ILQ35" s="62"/>
      <c r="ILR35" s="62"/>
      <c r="ILS35" s="62"/>
      <c r="ILT35" s="62"/>
      <c r="ILU35" s="62"/>
      <c r="ILV35" s="62"/>
      <c r="ILW35" s="62"/>
      <c r="ILX35" s="62"/>
      <c r="ILY35" s="62"/>
      <c r="ILZ35" s="62"/>
      <c r="IMA35" s="62"/>
      <c r="IMB35" s="62"/>
      <c r="IMC35" s="62"/>
      <c r="IMD35" s="62"/>
      <c r="IME35" s="62"/>
      <c r="IMF35" s="62"/>
      <c r="IMG35" s="62"/>
      <c r="IMH35" s="62"/>
      <c r="IMI35" s="62"/>
      <c r="IMJ35" s="62"/>
      <c r="IMK35" s="62"/>
      <c r="IML35" s="62"/>
      <c r="IMM35" s="62"/>
      <c r="IMN35" s="62"/>
      <c r="IMO35" s="62"/>
      <c r="IMP35" s="62"/>
      <c r="IMQ35" s="62"/>
      <c r="IMR35" s="62"/>
      <c r="IMS35" s="62"/>
      <c r="IMT35" s="62"/>
      <c r="IMU35" s="62"/>
      <c r="IMV35" s="62"/>
      <c r="IMW35" s="62"/>
      <c r="IMX35" s="62"/>
      <c r="IMY35" s="62"/>
      <c r="IMZ35" s="62"/>
      <c r="INA35" s="62"/>
      <c r="INB35" s="62"/>
      <c r="INC35" s="62"/>
      <c r="IND35" s="62"/>
      <c r="INE35" s="62"/>
      <c r="INF35" s="62"/>
      <c r="ING35" s="62"/>
      <c r="INH35" s="62"/>
      <c r="INI35" s="62"/>
      <c r="INJ35" s="62"/>
      <c r="INK35" s="62"/>
      <c r="INL35" s="62"/>
      <c r="INM35" s="62"/>
      <c r="INN35" s="62"/>
      <c r="INO35" s="62"/>
      <c r="INP35" s="62"/>
      <c r="INQ35" s="62"/>
      <c r="INR35" s="62"/>
      <c r="INS35" s="62"/>
      <c r="INT35" s="62"/>
      <c r="INU35" s="62"/>
      <c r="INV35" s="62"/>
      <c r="INW35" s="62"/>
      <c r="INX35" s="62"/>
      <c r="INY35" s="62"/>
      <c r="INZ35" s="62"/>
      <c r="IOA35" s="62"/>
      <c r="IOB35" s="62"/>
      <c r="IOC35" s="62"/>
      <c r="IOD35" s="62"/>
      <c r="IOE35" s="62"/>
      <c r="IOF35" s="62"/>
      <c r="IOG35" s="62"/>
      <c r="IOH35" s="62"/>
      <c r="IOI35" s="62"/>
      <c r="IOJ35" s="62"/>
      <c r="IOK35" s="62"/>
      <c r="IOL35" s="62"/>
      <c r="IOM35" s="62"/>
      <c r="ION35" s="62"/>
      <c r="IOO35" s="62"/>
      <c r="IOP35" s="62"/>
      <c r="IOQ35" s="62"/>
      <c r="IOR35" s="62"/>
      <c r="IOS35" s="62"/>
      <c r="IOT35" s="62"/>
      <c r="IOU35" s="62"/>
      <c r="IOV35" s="62"/>
      <c r="IOW35" s="62"/>
      <c r="IOX35" s="62"/>
      <c r="IOY35" s="62"/>
      <c r="IOZ35" s="62"/>
      <c r="IPA35" s="62"/>
      <c r="IPB35" s="62"/>
      <c r="IPC35" s="62"/>
      <c r="IPD35" s="62"/>
      <c r="IPE35" s="62"/>
      <c r="IPF35" s="62"/>
      <c r="IPG35" s="62"/>
      <c r="IPH35" s="62"/>
      <c r="IPI35" s="62"/>
      <c r="IPJ35" s="62"/>
      <c r="IPK35" s="62"/>
      <c r="IPL35" s="62"/>
      <c r="IPM35" s="62"/>
      <c r="IPN35" s="62"/>
      <c r="IPO35" s="62"/>
      <c r="IPP35" s="62"/>
      <c r="IPQ35" s="62"/>
      <c r="IPR35" s="62"/>
      <c r="IPS35" s="62"/>
      <c r="IPT35" s="62"/>
      <c r="IPU35" s="62"/>
      <c r="IPV35" s="62"/>
      <c r="IPW35" s="62"/>
      <c r="IPX35" s="62"/>
      <c r="IPY35" s="62"/>
      <c r="IPZ35" s="62"/>
      <c r="IQA35" s="62"/>
      <c r="IQB35" s="62"/>
      <c r="IQC35" s="62"/>
      <c r="IQD35" s="62"/>
      <c r="IQE35" s="62"/>
      <c r="IQF35" s="62"/>
      <c r="IQG35" s="62"/>
      <c r="IQH35" s="62"/>
      <c r="IQI35" s="62"/>
      <c r="IQJ35" s="62"/>
      <c r="IQK35" s="62"/>
      <c r="IQL35" s="62"/>
      <c r="IQM35" s="62"/>
      <c r="IQN35" s="62"/>
      <c r="IQO35" s="62"/>
      <c r="IQP35" s="62"/>
      <c r="IQQ35" s="62"/>
      <c r="IQR35" s="62"/>
      <c r="IQS35" s="62"/>
      <c r="IQT35" s="62"/>
      <c r="IQU35" s="62"/>
      <c r="IQV35" s="62"/>
      <c r="IQW35" s="62"/>
      <c r="IQX35" s="62"/>
      <c r="IQY35" s="62"/>
      <c r="IQZ35" s="62"/>
      <c r="IRA35" s="62"/>
      <c r="IRB35" s="62"/>
      <c r="IRC35" s="62"/>
      <c r="IRD35" s="62"/>
      <c r="IRE35" s="62"/>
      <c r="IRF35" s="62"/>
      <c r="IRG35" s="62"/>
      <c r="IRH35" s="62"/>
      <c r="IRI35" s="62"/>
      <c r="IRJ35" s="62"/>
      <c r="IRK35" s="62"/>
      <c r="IRL35" s="62"/>
      <c r="IRM35" s="62"/>
      <c r="IRN35" s="62"/>
      <c r="IRO35" s="62"/>
      <c r="IRP35" s="62"/>
      <c r="IRQ35" s="62"/>
      <c r="IRR35" s="62"/>
      <c r="IRS35" s="62"/>
      <c r="IRT35" s="62"/>
      <c r="IRU35" s="62"/>
      <c r="IRV35" s="62"/>
      <c r="IRW35" s="62"/>
      <c r="IRX35" s="62"/>
      <c r="IRY35" s="62"/>
      <c r="IRZ35" s="62"/>
      <c r="ISA35" s="62"/>
      <c r="ISB35" s="62"/>
      <c r="ISC35" s="62"/>
      <c r="ISD35" s="62"/>
      <c r="ISE35" s="62"/>
      <c r="ISF35" s="62"/>
      <c r="ISG35" s="62"/>
      <c r="ISH35" s="62"/>
      <c r="ISI35" s="62"/>
      <c r="ISJ35" s="62"/>
      <c r="ISK35" s="62"/>
      <c r="ISL35" s="62"/>
      <c r="ISM35" s="62"/>
      <c r="ISN35" s="62"/>
      <c r="ISO35" s="62"/>
      <c r="ISP35" s="62"/>
      <c r="ISQ35" s="62"/>
      <c r="ISR35" s="62"/>
      <c r="ISS35" s="62"/>
      <c r="IST35" s="62"/>
      <c r="ISU35" s="62"/>
      <c r="ISV35" s="62"/>
      <c r="ISW35" s="62"/>
      <c r="ISX35" s="62"/>
      <c r="ISY35" s="62"/>
      <c r="ISZ35" s="62"/>
      <c r="ITA35" s="62"/>
      <c r="ITB35" s="62"/>
      <c r="ITC35" s="62"/>
      <c r="ITD35" s="62"/>
      <c r="ITE35" s="62"/>
      <c r="ITF35" s="62"/>
      <c r="ITG35" s="62"/>
      <c r="ITH35" s="62"/>
      <c r="ITI35" s="62"/>
      <c r="ITJ35" s="62"/>
      <c r="ITK35" s="62"/>
      <c r="ITL35" s="62"/>
      <c r="ITM35" s="62"/>
      <c r="ITN35" s="62"/>
      <c r="ITO35" s="62"/>
      <c r="ITP35" s="62"/>
      <c r="ITQ35" s="62"/>
      <c r="ITR35" s="62"/>
      <c r="ITS35" s="62"/>
      <c r="ITT35" s="62"/>
      <c r="ITU35" s="62"/>
      <c r="ITV35" s="62"/>
      <c r="ITW35" s="62"/>
      <c r="ITX35" s="62"/>
      <c r="ITY35" s="62"/>
      <c r="ITZ35" s="62"/>
      <c r="IUA35" s="62"/>
      <c r="IUB35" s="62"/>
      <c r="IUC35" s="62"/>
      <c r="IUD35" s="62"/>
      <c r="IUE35" s="62"/>
      <c r="IUF35" s="62"/>
      <c r="IUG35" s="62"/>
      <c r="IUH35" s="62"/>
      <c r="IUI35" s="62"/>
      <c r="IUJ35" s="62"/>
      <c r="IUK35" s="62"/>
      <c r="IUL35" s="62"/>
      <c r="IUM35" s="62"/>
      <c r="IUN35" s="62"/>
      <c r="IUO35" s="62"/>
      <c r="IUP35" s="62"/>
      <c r="IUQ35" s="62"/>
      <c r="IUR35" s="62"/>
      <c r="IUS35" s="62"/>
      <c r="IUT35" s="62"/>
      <c r="IUU35" s="62"/>
      <c r="IUV35" s="62"/>
      <c r="IUW35" s="62"/>
      <c r="IUX35" s="62"/>
      <c r="IUY35" s="62"/>
      <c r="IUZ35" s="62"/>
      <c r="IVA35" s="62"/>
      <c r="IVB35" s="62"/>
      <c r="IVC35" s="62"/>
      <c r="IVD35" s="62"/>
      <c r="IVE35" s="62"/>
      <c r="IVF35" s="62"/>
      <c r="IVG35" s="62"/>
      <c r="IVH35" s="62"/>
      <c r="IVI35" s="62"/>
      <c r="IVJ35" s="62"/>
      <c r="IVK35" s="62"/>
      <c r="IVL35" s="62"/>
      <c r="IVM35" s="62"/>
      <c r="IVN35" s="62"/>
      <c r="IVO35" s="62"/>
      <c r="IVP35" s="62"/>
      <c r="IVQ35" s="62"/>
      <c r="IVR35" s="62"/>
      <c r="IVS35" s="62"/>
      <c r="IVT35" s="62"/>
      <c r="IVU35" s="62"/>
      <c r="IVV35" s="62"/>
      <c r="IVW35" s="62"/>
      <c r="IVX35" s="62"/>
      <c r="IVY35" s="62"/>
      <c r="IVZ35" s="62"/>
      <c r="IWA35" s="62"/>
      <c r="IWB35" s="62"/>
      <c r="IWC35" s="62"/>
      <c r="IWD35" s="62"/>
      <c r="IWE35" s="62"/>
      <c r="IWF35" s="62"/>
      <c r="IWG35" s="62"/>
      <c r="IWH35" s="62"/>
      <c r="IWI35" s="62"/>
      <c r="IWJ35" s="62"/>
      <c r="IWK35" s="62"/>
      <c r="IWL35" s="62"/>
      <c r="IWM35" s="62"/>
      <c r="IWN35" s="62"/>
      <c r="IWO35" s="62"/>
      <c r="IWP35" s="62"/>
      <c r="IWQ35" s="62"/>
      <c r="IWR35" s="62"/>
      <c r="IWS35" s="62"/>
      <c r="IWT35" s="62"/>
      <c r="IWU35" s="62"/>
      <c r="IWV35" s="62"/>
      <c r="IWW35" s="62"/>
      <c r="IWX35" s="62"/>
      <c r="IWY35" s="62"/>
      <c r="IWZ35" s="62"/>
      <c r="IXA35" s="62"/>
      <c r="IXB35" s="62"/>
      <c r="IXC35" s="62"/>
      <c r="IXD35" s="62"/>
      <c r="IXE35" s="62"/>
      <c r="IXF35" s="62"/>
      <c r="IXG35" s="62"/>
      <c r="IXH35" s="62"/>
      <c r="IXI35" s="62"/>
      <c r="IXJ35" s="62"/>
      <c r="IXK35" s="62"/>
      <c r="IXL35" s="62"/>
      <c r="IXM35" s="62"/>
      <c r="IXN35" s="62"/>
      <c r="IXO35" s="62"/>
      <c r="IXP35" s="62"/>
      <c r="IXQ35" s="62"/>
      <c r="IXR35" s="62"/>
      <c r="IXS35" s="62"/>
      <c r="IXT35" s="62"/>
      <c r="IXU35" s="62"/>
      <c r="IXV35" s="62"/>
      <c r="IXW35" s="62"/>
      <c r="IXX35" s="62"/>
      <c r="IXY35" s="62"/>
      <c r="IXZ35" s="62"/>
      <c r="IYA35" s="62"/>
      <c r="IYB35" s="62"/>
      <c r="IYC35" s="62"/>
      <c r="IYD35" s="62"/>
      <c r="IYE35" s="62"/>
      <c r="IYF35" s="62"/>
      <c r="IYG35" s="62"/>
      <c r="IYH35" s="62"/>
      <c r="IYI35" s="62"/>
      <c r="IYJ35" s="62"/>
      <c r="IYK35" s="62"/>
      <c r="IYL35" s="62"/>
      <c r="IYM35" s="62"/>
      <c r="IYN35" s="62"/>
      <c r="IYO35" s="62"/>
      <c r="IYP35" s="62"/>
      <c r="IYQ35" s="62"/>
      <c r="IYR35" s="62"/>
      <c r="IYS35" s="62"/>
      <c r="IYT35" s="62"/>
      <c r="IYU35" s="62"/>
      <c r="IYV35" s="62"/>
      <c r="IYW35" s="62"/>
      <c r="IYX35" s="62"/>
      <c r="IYY35" s="62"/>
      <c r="IYZ35" s="62"/>
      <c r="IZA35" s="62"/>
      <c r="IZB35" s="62"/>
      <c r="IZC35" s="62"/>
      <c r="IZD35" s="62"/>
      <c r="IZE35" s="62"/>
      <c r="IZF35" s="62"/>
      <c r="IZG35" s="62"/>
      <c r="IZH35" s="62"/>
      <c r="IZI35" s="62"/>
      <c r="IZJ35" s="62"/>
      <c r="IZK35" s="62"/>
      <c r="IZL35" s="62"/>
      <c r="IZM35" s="62"/>
      <c r="IZN35" s="62"/>
      <c r="IZO35" s="62"/>
      <c r="IZP35" s="62"/>
      <c r="IZQ35" s="62"/>
      <c r="IZR35" s="62"/>
      <c r="IZS35" s="62"/>
      <c r="IZT35" s="62"/>
      <c r="IZU35" s="62"/>
      <c r="IZV35" s="62"/>
      <c r="IZW35" s="62"/>
      <c r="IZX35" s="62"/>
      <c r="IZY35" s="62"/>
      <c r="IZZ35" s="62"/>
      <c r="JAA35" s="62"/>
      <c r="JAB35" s="62"/>
      <c r="JAC35" s="62"/>
      <c r="JAD35" s="62"/>
      <c r="JAE35" s="62"/>
      <c r="JAF35" s="62"/>
      <c r="JAG35" s="62"/>
      <c r="JAH35" s="62"/>
      <c r="JAI35" s="62"/>
      <c r="JAJ35" s="62"/>
      <c r="JAK35" s="62"/>
      <c r="JAL35" s="62"/>
      <c r="JAM35" s="62"/>
      <c r="JAN35" s="62"/>
      <c r="JAO35" s="62"/>
      <c r="JAP35" s="62"/>
      <c r="JAQ35" s="62"/>
      <c r="JAR35" s="62"/>
      <c r="JAS35" s="62"/>
      <c r="JAT35" s="62"/>
      <c r="JAU35" s="62"/>
      <c r="JAV35" s="62"/>
      <c r="JAW35" s="62"/>
      <c r="JAX35" s="62"/>
      <c r="JAY35" s="62"/>
      <c r="JAZ35" s="62"/>
      <c r="JBA35" s="62"/>
      <c r="JBB35" s="62"/>
      <c r="JBC35" s="62"/>
      <c r="JBD35" s="62"/>
      <c r="JBE35" s="62"/>
      <c r="JBF35" s="62"/>
      <c r="JBG35" s="62"/>
      <c r="JBH35" s="62"/>
      <c r="JBI35" s="62"/>
      <c r="JBJ35" s="62"/>
      <c r="JBK35" s="62"/>
      <c r="JBL35" s="62"/>
      <c r="JBM35" s="62"/>
      <c r="JBN35" s="62"/>
      <c r="JBO35" s="62"/>
      <c r="JBP35" s="62"/>
      <c r="JBQ35" s="62"/>
      <c r="JBR35" s="62"/>
      <c r="JBS35" s="62"/>
      <c r="JBT35" s="62"/>
      <c r="JBU35" s="62"/>
      <c r="JBV35" s="62"/>
      <c r="JBW35" s="62"/>
      <c r="JBX35" s="62"/>
      <c r="JBY35" s="62"/>
      <c r="JBZ35" s="62"/>
      <c r="JCA35" s="62"/>
      <c r="JCB35" s="62"/>
      <c r="JCC35" s="62"/>
      <c r="JCD35" s="62"/>
      <c r="JCE35" s="62"/>
      <c r="JCF35" s="62"/>
      <c r="JCG35" s="62"/>
      <c r="JCH35" s="62"/>
      <c r="JCI35" s="62"/>
      <c r="JCJ35" s="62"/>
      <c r="JCK35" s="62"/>
      <c r="JCL35" s="62"/>
      <c r="JCM35" s="62"/>
      <c r="JCN35" s="62"/>
      <c r="JCO35" s="62"/>
      <c r="JCP35" s="62"/>
      <c r="JCQ35" s="62"/>
      <c r="JCR35" s="62"/>
      <c r="JCS35" s="62"/>
      <c r="JCT35" s="62"/>
      <c r="JCU35" s="62"/>
      <c r="JCV35" s="62"/>
      <c r="JCW35" s="62"/>
      <c r="JCX35" s="62"/>
      <c r="JCY35" s="62"/>
      <c r="JCZ35" s="62"/>
      <c r="JDA35" s="62"/>
      <c r="JDB35" s="62"/>
      <c r="JDC35" s="62"/>
      <c r="JDD35" s="62"/>
      <c r="JDE35" s="62"/>
      <c r="JDF35" s="62"/>
      <c r="JDG35" s="62"/>
      <c r="JDH35" s="62"/>
      <c r="JDI35" s="62"/>
      <c r="JDJ35" s="62"/>
      <c r="JDK35" s="62"/>
      <c r="JDL35" s="62"/>
      <c r="JDM35" s="62"/>
      <c r="JDN35" s="62"/>
      <c r="JDO35" s="62"/>
      <c r="JDP35" s="62"/>
      <c r="JDQ35" s="62"/>
      <c r="JDR35" s="62"/>
      <c r="JDS35" s="62"/>
      <c r="JDT35" s="62"/>
      <c r="JDU35" s="62"/>
      <c r="JDV35" s="62"/>
      <c r="JDW35" s="62"/>
      <c r="JDX35" s="62"/>
      <c r="JDY35" s="62"/>
      <c r="JDZ35" s="62"/>
      <c r="JEA35" s="62"/>
      <c r="JEB35" s="62"/>
      <c r="JEC35" s="62"/>
      <c r="JED35" s="62"/>
      <c r="JEE35" s="62"/>
      <c r="JEF35" s="62"/>
      <c r="JEG35" s="62"/>
      <c r="JEH35" s="62"/>
      <c r="JEI35" s="62"/>
      <c r="JEJ35" s="62"/>
      <c r="JEK35" s="62"/>
      <c r="JEL35" s="62"/>
      <c r="JEM35" s="62"/>
      <c r="JEN35" s="62"/>
      <c r="JEO35" s="62"/>
      <c r="JEP35" s="62"/>
      <c r="JEQ35" s="62"/>
      <c r="JER35" s="62"/>
      <c r="JES35" s="62"/>
      <c r="JET35" s="62"/>
      <c r="JEU35" s="62"/>
      <c r="JEV35" s="62"/>
      <c r="JEW35" s="62"/>
      <c r="JEX35" s="62"/>
      <c r="JEY35" s="62"/>
      <c r="JEZ35" s="62"/>
      <c r="JFA35" s="62"/>
      <c r="JFB35" s="62"/>
      <c r="JFC35" s="62"/>
      <c r="JFD35" s="62"/>
      <c r="JFE35" s="62"/>
      <c r="JFF35" s="62"/>
      <c r="JFG35" s="62"/>
      <c r="JFH35" s="62"/>
      <c r="JFI35" s="62"/>
      <c r="JFJ35" s="62"/>
      <c r="JFK35" s="62"/>
      <c r="JFL35" s="62"/>
      <c r="JFM35" s="62"/>
      <c r="JFN35" s="62"/>
      <c r="JFO35" s="62"/>
      <c r="JFP35" s="62"/>
      <c r="JFQ35" s="62"/>
      <c r="JFR35" s="62"/>
      <c r="JFS35" s="62"/>
      <c r="JFT35" s="62"/>
      <c r="JFU35" s="62"/>
      <c r="JFV35" s="62"/>
      <c r="JFW35" s="62"/>
      <c r="JFX35" s="62"/>
      <c r="JFY35" s="62"/>
      <c r="JFZ35" s="62"/>
      <c r="JGA35" s="62"/>
      <c r="JGB35" s="62"/>
      <c r="JGC35" s="62"/>
      <c r="JGD35" s="62"/>
      <c r="JGE35" s="62"/>
      <c r="JGF35" s="62"/>
      <c r="JGG35" s="62"/>
      <c r="JGH35" s="62"/>
      <c r="JGI35" s="62"/>
      <c r="JGJ35" s="62"/>
      <c r="JGK35" s="62"/>
      <c r="JGL35" s="62"/>
      <c r="JGM35" s="62"/>
      <c r="JGN35" s="62"/>
      <c r="JGO35" s="62"/>
      <c r="JGP35" s="62"/>
      <c r="JGQ35" s="62"/>
      <c r="JGR35" s="62"/>
      <c r="JGS35" s="62"/>
      <c r="JGT35" s="62"/>
      <c r="JGU35" s="62"/>
      <c r="JGV35" s="62"/>
      <c r="JGW35" s="62"/>
      <c r="JGX35" s="62"/>
      <c r="JGY35" s="62"/>
      <c r="JGZ35" s="62"/>
      <c r="JHA35" s="62"/>
      <c r="JHB35" s="62"/>
      <c r="JHC35" s="62"/>
      <c r="JHD35" s="62"/>
      <c r="JHE35" s="62"/>
      <c r="JHF35" s="62"/>
      <c r="JHG35" s="62"/>
      <c r="JHH35" s="62"/>
      <c r="JHI35" s="62"/>
      <c r="JHJ35" s="62"/>
      <c r="JHK35" s="62"/>
      <c r="JHL35" s="62"/>
      <c r="JHM35" s="62"/>
      <c r="JHN35" s="62"/>
      <c r="JHO35" s="62"/>
      <c r="JHP35" s="62"/>
      <c r="JHQ35" s="62"/>
      <c r="JHR35" s="62"/>
      <c r="JHS35" s="62"/>
      <c r="JHT35" s="62"/>
      <c r="JHU35" s="62"/>
      <c r="JHV35" s="62"/>
      <c r="JHW35" s="62"/>
      <c r="JHX35" s="62"/>
      <c r="JHY35" s="62"/>
      <c r="JHZ35" s="62"/>
      <c r="JIA35" s="62"/>
      <c r="JIB35" s="62"/>
      <c r="JIC35" s="62"/>
      <c r="JID35" s="62"/>
      <c r="JIE35" s="62"/>
      <c r="JIF35" s="62"/>
      <c r="JIG35" s="62"/>
      <c r="JIH35" s="62"/>
      <c r="JII35" s="62"/>
      <c r="JIJ35" s="62"/>
      <c r="JIK35" s="62"/>
      <c r="JIL35" s="62"/>
      <c r="JIM35" s="62"/>
      <c r="JIN35" s="62"/>
      <c r="JIO35" s="62"/>
      <c r="JIP35" s="62"/>
      <c r="JIQ35" s="62"/>
      <c r="JIR35" s="62"/>
      <c r="JIS35" s="62"/>
      <c r="JIT35" s="62"/>
      <c r="JIU35" s="62"/>
      <c r="JIV35" s="62"/>
      <c r="JIW35" s="62"/>
      <c r="JIX35" s="62"/>
      <c r="JIY35" s="62"/>
      <c r="JIZ35" s="62"/>
      <c r="JJA35" s="62"/>
      <c r="JJB35" s="62"/>
      <c r="JJC35" s="62"/>
      <c r="JJD35" s="62"/>
      <c r="JJE35" s="62"/>
      <c r="JJF35" s="62"/>
      <c r="JJG35" s="62"/>
      <c r="JJH35" s="62"/>
      <c r="JJI35" s="62"/>
      <c r="JJJ35" s="62"/>
      <c r="JJK35" s="62"/>
      <c r="JJL35" s="62"/>
      <c r="JJM35" s="62"/>
      <c r="JJN35" s="62"/>
      <c r="JJO35" s="62"/>
      <c r="JJP35" s="62"/>
      <c r="JJQ35" s="62"/>
      <c r="JJR35" s="62"/>
      <c r="JJS35" s="62"/>
      <c r="JJT35" s="62"/>
      <c r="JJU35" s="62"/>
      <c r="JJV35" s="62"/>
      <c r="JJW35" s="62"/>
      <c r="JJX35" s="62"/>
      <c r="JJY35" s="62"/>
      <c r="JJZ35" s="62"/>
      <c r="JKA35" s="62"/>
      <c r="JKB35" s="62"/>
      <c r="JKC35" s="62"/>
      <c r="JKD35" s="62"/>
      <c r="JKE35" s="62"/>
      <c r="JKF35" s="62"/>
      <c r="JKG35" s="62"/>
      <c r="JKH35" s="62"/>
      <c r="JKI35" s="62"/>
      <c r="JKJ35" s="62"/>
      <c r="JKK35" s="62"/>
      <c r="JKL35" s="62"/>
      <c r="JKM35" s="62"/>
      <c r="JKN35" s="62"/>
      <c r="JKO35" s="62"/>
      <c r="JKP35" s="62"/>
      <c r="JKQ35" s="62"/>
      <c r="JKR35" s="62"/>
      <c r="JKS35" s="62"/>
      <c r="JKT35" s="62"/>
      <c r="JKU35" s="62"/>
      <c r="JKV35" s="62"/>
      <c r="JKW35" s="62"/>
      <c r="JKX35" s="62"/>
      <c r="JKY35" s="62"/>
      <c r="JKZ35" s="62"/>
      <c r="JLA35" s="62"/>
      <c r="JLB35" s="62"/>
      <c r="JLC35" s="62"/>
      <c r="JLD35" s="62"/>
      <c r="JLE35" s="62"/>
      <c r="JLF35" s="62"/>
      <c r="JLG35" s="62"/>
      <c r="JLH35" s="62"/>
      <c r="JLI35" s="62"/>
      <c r="JLJ35" s="62"/>
      <c r="JLK35" s="62"/>
      <c r="JLL35" s="62"/>
      <c r="JLM35" s="62"/>
      <c r="JLN35" s="62"/>
      <c r="JLO35" s="62"/>
      <c r="JLP35" s="62"/>
      <c r="JLQ35" s="62"/>
      <c r="JLR35" s="62"/>
      <c r="JLS35" s="62"/>
      <c r="JLT35" s="62"/>
      <c r="JLU35" s="62"/>
      <c r="JLV35" s="62"/>
      <c r="JLW35" s="62"/>
      <c r="JLX35" s="62"/>
      <c r="JLY35" s="62"/>
      <c r="JLZ35" s="62"/>
      <c r="JMA35" s="62"/>
      <c r="JMB35" s="62"/>
      <c r="JMC35" s="62"/>
      <c r="JMD35" s="62"/>
      <c r="JME35" s="62"/>
      <c r="JMF35" s="62"/>
      <c r="JMG35" s="62"/>
      <c r="JMH35" s="62"/>
      <c r="JMI35" s="62"/>
      <c r="JMJ35" s="62"/>
      <c r="JMK35" s="62"/>
      <c r="JML35" s="62"/>
      <c r="JMM35" s="62"/>
      <c r="JMN35" s="62"/>
      <c r="JMO35" s="62"/>
      <c r="JMP35" s="62"/>
      <c r="JMQ35" s="62"/>
      <c r="JMR35" s="62"/>
      <c r="JMS35" s="62"/>
      <c r="JMT35" s="62"/>
      <c r="JMU35" s="62"/>
      <c r="JMV35" s="62"/>
      <c r="JMW35" s="62"/>
      <c r="JMX35" s="62"/>
      <c r="JMY35" s="62"/>
      <c r="JMZ35" s="62"/>
      <c r="JNA35" s="62"/>
      <c r="JNB35" s="62"/>
      <c r="JNC35" s="62"/>
      <c r="JND35" s="62"/>
      <c r="JNE35" s="62"/>
      <c r="JNF35" s="62"/>
      <c r="JNG35" s="62"/>
      <c r="JNH35" s="62"/>
      <c r="JNI35" s="62"/>
      <c r="JNJ35" s="62"/>
      <c r="JNK35" s="62"/>
      <c r="JNL35" s="62"/>
      <c r="JNM35" s="62"/>
      <c r="JNN35" s="62"/>
      <c r="JNO35" s="62"/>
      <c r="JNP35" s="62"/>
      <c r="JNQ35" s="62"/>
      <c r="JNR35" s="62"/>
      <c r="JNS35" s="62"/>
      <c r="JNT35" s="62"/>
      <c r="JNU35" s="62"/>
      <c r="JNV35" s="62"/>
      <c r="JNW35" s="62"/>
      <c r="JNX35" s="62"/>
      <c r="JNY35" s="62"/>
      <c r="JNZ35" s="62"/>
      <c r="JOA35" s="62"/>
      <c r="JOB35" s="62"/>
      <c r="JOC35" s="62"/>
      <c r="JOD35" s="62"/>
      <c r="JOE35" s="62"/>
      <c r="JOF35" s="62"/>
      <c r="JOG35" s="62"/>
      <c r="JOH35" s="62"/>
      <c r="JOI35" s="62"/>
      <c r="JOJ35" s="62"/>
      <c r="JOK35" s="62"/>
      <c r="JOL35" s="62"/>
      <c r="JOM35" s="62"/>
      <c r="JON35" s="62"/>
      <c r="JOO35" s="62"/>
      <c r="JOP35" s="62"/>
      <c r="JOQ35" s="62"/>
      <c r="JOR35" s="62"/>
      <c r="JOS35" s="62"/>
      <c r="JOT35" s="62"/>
      <c r="JOU35" s="62"/>
      <c r="JOV35" s="62"/>
      <c r="JOW35" s="62"/>
      <c r="JOX35" s="62"/>
      <c r="JOY35" s="62"/>
      <c r="JOZ35" s="62"/>
      <c r="JPA35" s="62"/>
      <c r="JPB35" s="62"/>
      <c r="JPC35" s="62"/>
      <c r="JPD35" s="62"/>
      <c r="JPE35" s="62"/>
      <c r="JPF35" s="62"/>
      <c r="JPG35" s="62"/>
      <c r="JPH35" s="62"/>
      <c r="JPI35" s="62"/>
      <c r="JPJ35" s="62"/>
      <c r="JPK35" s="62"/>
      <c r="JPL35" s="62"/>
      <c r="JPM35" s="62"/>
      <c r="JPN35" s="62"/>
      <c r="JPO35" s="62"/>
      <c r="JPP35" s="62"/>
      <c r="JPQ35" s="62"/>
      <c r="JPR35" s="62"/>
      <c r="JPS35" s="62"/>
      <c r="JPT35" s="62"/>
      <c r="JPU35" s="62"/>
      <c r="JPV35" s="62"/>
      <c r="JPW35" s="62"/>
      <c r="JPX35" s="62"/>
      <c r="JPY35" s="62"/>
      <c r="JPZ35" s="62"/>
      <c r="JQA35" s="62"/>
      <c r="JQB35" s="62"/>
      <c r="JQC35" s="62"/>
      <c r="JQD35" s="62"/>
      <c r="JQE35" s="62"/>
      <c r="JQF35" s="62"/>
      <c r="JQG35" s="62"/>
      <c r="JQH35" s="62"/>
      <c r="JQI35" s="62"/>
      <c r="JQJ35" s="62"/>
      <c r="JQK35" s="62"/>
      <c r="JQL35" s="62"/>
      <c r="JQM35" s="62"/>
      <c r="JQN35" s="62"/>
      <c r="JQO35" s="62"/>
      <c r="JQP35" s="62"/>
      <c r="JQQ35" s="62"/>
      <c r="JQR35" s="62"/>
      <c r="JQS35" s="62"/>
      <c r="JQT35" s="62"/>
      <c r="JQU35" s="62"/>
      <c r="JQV35" s="62"/>
      <c r="JQW35" s="62"/>
      <c r="JQX35" s="62"/>
      <c r="JQY35" s="62"/>
      <c r="JQZ35" s="62"/>
      <c r="JRA35" s="62"/>
      <c r="JRB35" s="62"/>
      <c r="JRC35" s="62"/>
      <c r="JRD35" s="62"/>
      <c r="JRE35" s="62"/>
      <c r="JRF35" s="62"/>
      <c r="JRG35" s="62"/>
      <c r="JRH35" s="62"/>
      <c r="JRI35" s="62"/>
      <c r="JRJ35" s="62"/>
      <c r="JRK35" s="62"/>
      <c r="JRL35" s="62"/>
      <c r="JRM35" s="62"/>
      <c r="JRN35" s="62"/>
      <c r="JRO35" s="62"/>
      <c r="JRP35" s="62"/>
      <c r="JRQ35" s="62"/>
      <c r="JRR35" s="62"/>
      <c r="JRS35" s="62"/>
      <c r="JRT35" s="62"/>
      <c r="JRU35" s="62"/>
      <c r="JRV35" s="62"/>
      <c r="JRW35" s="62"/>
      <c r="JRX35" s="62"/>
      <c r="JRY35" s="62"/>
      <c r="JRZ35" s="62"/>
      <c r="JSA35" s="62"/>
      <c r="JSB35" s="62"/>
      <c r="JSC35" s="62"/>
      <c r="JSD35" s="62"/>
      <c r="JSE35" s="62"/>
      <c r="JSF35" s="62"/>
      <c r="JSG35" s="62"/>
      <c r="JSH35" s="62"/>
      <c r="JSI35" s="62"/>
      <c r="JSJ35" s="62"/>
      <c r="JSK35" s="62"/>
      <c r="JSL35" s="62"/>
      <c r="JSM35" s="62"/>
      <c r="JSN35" s="62"/>
      <c r="JSO35" s="62"/>
      <c r="JSP35" s="62"/>
      <c r="JSQ35" s="62"/>
      <c r="JSR35" s="62"/>
      <c r="JSS35" s="62"/>
      <c r="JST35" s="62"/>
      <c r="JSU35" s="62"/>
      <c r="JSV35" s="62"/>
      <c r="JSW35" s="62"/>
      <c r="JSX35" s="62"/>
      <c r="JSY35" s="62"/>
      <c r="JSZ35" s="62"/>
      <c r="JTA35" s="62"/>
      <c r="JTB35" s="62"/>
      <c r="JTC35" s="62"/>
      <c r="JTD35" s="62"/>
      <c r="JTE35" s="62"/>
      <c r="JTF35" s="62"/>
      <c r="JTG35" s="62"/>
      <c r="JTH35" s="62"/>
      <c r="JTI35" s="62"/>
      <c r="JTJ35" s="62"/>
      <c r="JTK35" s="62"/>
      <c r="JTL35" s="62"/>
      <c r="JTM35" s="62"/>
      <c r="JTN35" s="62"/>
      <c r="JTO35" s="62"/>
      <c r="JTP35" s="62"/>
      <c r="JTQ35" s="62"/>
      <c r="JTR35" s="62"/>
      <c r="JTS35" s="62"/>
      <c r="JTT35" s="62"/>
      <c r="JTU35" s="62"/>
      <c r="JTV35" s="62"/>
      <c r="JTW35" s="62"/>
      <c r="JTX35" s="62"/>
      <c r="JTY35" s="62"/>
      <c r="JTZ35" s="62"/>
      <c r="JUA35" s="62"/>
      <c r="JUB35" s="62"/>
      <c r="JUC35" s="62"/>
      <c r="JUD35" s="62"/>
      <c r="JUE35" s="62"/>
      <c r="JUF35" s="62"/>
      <c r="JUG35" s="62"/>
      <c r="JUH35" s="62"/>
      <c r="JUI35" s="62"/>
      <c r="JUJ35" s="62"/>
      <c r="JUK35" s="62"/>
      <c r="JUL35" s="62"/>
      <c r="JUM35" s="62"/>
      <c r="JUN35" s="62"/>
      <c r="JUO35" s="62"/>
      <c r="JUP35" s="62"/>
      <c r="JUQ35" s="62"/>
      <c r="JUR35" s="62"/>
      <c r="JUS35" s="62"/>
      <c r="JUT35" s="62"/>
      <c r="JUU35" s="62"/>
      <c r="JUV35" s="62"/>
      <c r="JUW35" s="62"/>
      <c r="JUX35" s="62"/>
      <c r="JUY35" s="62"/>
      <c r="JUZ35" s="62"/>
      <c r="JVA35" s="62"/>
      <c r="JVB35" s="62"/>
      <c r="JVC35" s="62"/>
      <c r="JVD35" s="62"/>
      <c r="JVE35" s="62"/>
      <c r="JVF35" s="62"/>
      <c r="JVG35" s="62"/>
      <c r="JVH35" s="62"/>
      <c r="JVI35" s="62"/>
      <c r="JVJ35" s="62"/>
      <c r="JVK35" s="62"/>
      <c r="JVL35" s="62"/>
      <c r="JVM35" s="62"/>
      <c r="JVN35" s="62"/>
      <c r="JVO35" s="62"/>
      <c r="JVP35" s="62"/>
      <c r="JVQ35" s="62"/>
      <c r="JVR35" s="62"/>
      <c r="JVS35" s="62"/>
      <c r="JVT35" s="62"/>
      <c r="JVU35" s="62"/>
      <c r="JVV35" s="62"/>
      <c r="JVW35" s="62"/>
      <c r="JVX35" s="62"/>
      <c r="JVY35" s="62"/>
      <c r="JVZ35" s="62"/>
      <c r="JWA35" s="62"/>
      <c r="JWB35" s="62"/>
      <c r="JWC35" s="62"/>
      <c r="JWD35" s="62"/>
      <c r="JWE35" s="62"/>
      <c r="JWF35" s="62"/>
      <c r="JWG35" s="62"/>
      <c r="JWH35" s="62"/>
      <c r="JWI35" s="62"/>
      <c r="JWJ35" s="62"/>
      <c r="JWK35" s="62"/>
      <c r="JWL35" s="62"/>
      <c r="JWM35" s="62"/>
      <c r="JWN35" s="62"/>
      <c r="JWO35" s="62"/>
      <c r="JWP35" s="62"/>
      <c r="JWQ35" s="62"/>
      <c r="JWR35" s="62"/>
      <c r="JWS35" s="62"/>
      <c r="JWT35" s="62"/>
      <c r="JWU35" s="62"/>
      <c r="JWV35" s="62"/>
      <c r="JWW35" s="62"/>
      <c r="JWX35" s="62"/>
      <c r="JWY35" s="62"/>
      <c r="JWZ35" s="62"/>
      <c r="JXA35" s="62"/>
      <c r="JXB35" s="62"/>
      <c r="JXC35" s="62"/>
      <c r="JXD35" s="62"/>
      <c r="JXE35" s="62"/>
      <c r="JXF35" s="62"/>
      <c r="JXG35" s="62"/>
      <c r="JXH35" s="62"/>
      <c r="JXI35" s="62"/>
      <c r="JXJ35" s="62"/>
      <c r="JXK35" s="62"/>
      <c r="JXL35" s="62"/>
      <c r="JXM35" s="62"/>
      <c r="JXN35" s="62"/>
      <c r="JXO35" s="62"/>
      <c r="JXP35" s="62"/>
      <c r="JXQ35" s="62"/>
      <c r="JXR35" s="62"/>
      <c r="JXS35" s="62"/>
      <c r="JXT35" s="62"/>
      <c r="JXU35" s="62"/>
      <c r="JXV35" s="62"/>
      <c r="JXW35" s="62"/>
      <c r="JXX35" s="62"/>
      <c r="JXY35" s="62"/>
      <c r="JXZ35" s="62"/>
      <c r="JYA35" s="62"/>
      <c r="JYB35" s="62"/>
      <c r="JYC35" s="62"/>
      <c r="JYD35" s="62"/>
      <c r="JYE35" s="62"/>
      <c r="JYF35" s="62"/>
      <c r="JYG35" s="62"/>
      <c r="JYH35" s="62"/>
      <c r="JYI35" s="62"/>
      <c r="JYJ35" s="62"/>
      <c r="JYK35" s="62"/>
      <c r="JYL35" s="62"/>
      <c r="JYM35" s="62"/>
      <c r="JYN35" s="62"/>
      <c r="JYO35" s="62"/>
      <c r="JYP35" s="62"/>
      <c r="JYQ35" s="62"/>
      <c r="JYR35" s="62"/>
      <c r="JYS35" s="62"/>
      <c r="JYT35" s="62"/>
      <c r="JYU35" s="62"/>
      <c r="JYV35" s="62"/>
      <c r="JYW35" s="62"/>
      <c r="JYX35" s="62"/>
      <c r="JYY35" s="62"/>
      <c r="JYZ35" s="62"/>
      <c r="JZA35" s="62"/>
      <c r="JZB35" s="62"/>
      <c r="JZC35" s="62"/>
      <c r="JZD35" s="62"/>
      <c r="JZE35" s="62"/>
      <c r="JZF35" s="62"/>
      <c r="JZG35" s="62"/>
      <c r="JZH35" s="62"/>
      <c r="JZI35" s="62"/>
      <c r="JZJ35" s="62"/>
      <c r="JZK35" s="62"/>
      <c r="JZL35" s="62"/>
      <c r="JZM35" s="62"/>
      <c r="JZN35" s="62"/>
      <c r="JZO35" s="62"/>
      <c r="JZP35" s="62"/>
      <c r="JZQ35" s="62"/>
      <c r="JZR35" s="62"/>
      <c r="JZS35" s="62"/>
      <c r="JZT35" s="62"/>
      <c r="JZU35" s="62"/>
      <c r="JZV35" s="62"/>
      <c r="JZW35" s="62"/>
      <c r="JZX35" s="62"/>
      <c r="JZY35" s="62"/>
      <c r="JZZ35" s="62"/>
      <c r="KAA35" s="62"/>
      <c r="KAB35" s="62"/>
      <c r="KAC35" s="62"/>
      <c r="KAD35" s="62"/>
      <c r="KAE35" s="62"/>
      <c r="KAF35" s="62"/>
      <c r="KAG35" s="62"/>
      <c r="KAH35" s="62"/>
      <c r="KAI35" s="62"/>
      <c r="KAJ35" s="62"/>
      <c r="KAK35" s="62"/>
      <c r="KAL35" s="62"/>
      <c r="KAM35" s="62"/>
      <c r="KAN35" s="62"/>
      <c r="KAO35" s="62"/>
      <c r="KAP35" s="62"/>
      <c r="KAQ35" s="62"/>
      <c r="KAR35" s="62"/>
      <c r="KAS35" s="62"/>
      <c r="KAT35" s="62"/>
      <c r="KAU35" s="62"/>
      <c r="KAV35" s="62"/>
      <c r="KAW35" s="62"/>
      <c r="KAX35" s="62"/>
      <c r="KAY35" s="62"/>
      <c r="KAZ35" s="62"/>
      <c r="KBA35" s="62"/>
      <c r="KBB35" s="62"/>
      <c r="KBC35" s="62"/>
      <c r="KBD35" s="62"/>
      <c r="KBE35" s="62"/>
      <c r="KBF35" s="62"/>
      <c r="KBG35" s="62"/>
      <c r="KBH35" s="62"/>
      <c r="KBI35" s="62"/>
      <c r="KBJ35" s="62"/>
      <c r="KBK35" s="62"/>
      <c r="KBL35" s="62"/>
      <c r="KBM35" s="62"/>
      <c r="KBN35" s="62"/>
      <c r="KBO35" s="62"/>
      <c r="KBP35" s="62"/>
      <c r="KBQ35" s="62"/>
      <c r="KBR35" s="62"/>
      <c r="KBS35" s="62"/>
      <c r="KBT35" s="62"/>
      <c r="KBU35" s="62"/>
      <c r="KBV35" s="62"/>
      <c r="KBW35" s="62"/>
      <c r="KBX35" s="62"/>
      <c r="KBY35" s="62"/>
      <c r="KBZ35" s="62"/>
      <c r="KCA35" s="62"/>
      <c r="KCB35" s="62"/>
      <c r="KCC35" s="62"/>
      <c r="KCD35" s="62"/>
      <c r="KCE35" s="62"/>
      <c r="KCF35" s="62"/>
      <c r="KCG35" s="62"/>
      <c r="KCH35" s="62"/>
      <c r="KCI35" s="62"/>
      <c r="KCJ35" s="62"/>
      <c r="KCK35" s="62"/>
      <c r="KCL35" s="62"/>
      <c r="KCM35" s="62"/>
      <c r="KCN35" s="62"/>
      <c r="KCO35" s="62"/>
      <c r="KCP35" s="62"/>
      <c r="KCQ35" s="62"/>
      <c r="KCR35" s="62"/>
      <c r="KCS35" s="62"/>
      <c r="KCT35" s="62"/>
      <c r="KCU35" s="62"/>
      <c r="KCV35" s="62"/>
      <c r="KCW35" s="62"/>
      <c r="KCX35" s="62"/>
      <c r="KCY35" s="62"/>
      <c r="KCZ35" s="62"/>
      <c r="KDA35" s="62"/>
      <c r="KDB35" s="62"/>
      <c r="KDC35" s="62"/>
      <c r="KDD35" s="62"/>
      <c r="KDE35" s="62"/>
      <c r="KDF35" s="62"/>
      <c r="KDG35" s="62"/>
      <c r="KDH35" s="62"/>
      <c r="KDI35" s="62"/>
      <c r="KDJ35" s="62"/>
      <c r="KDK35" s="62"/>
      <c r="KDL35" s="62"/>
      <c r="KDM35" s="62"/>
      <c r="KDN35" s="62"/>
      <c r="KDO35" s="62"/>
      <c r="KDP35" s="62"/>
      <c r="KDQ35" s="62"/>
      <c r="KDR35" s="62"/>
      <c r="KDS35" s="62"/>
      <c r="KDT35" s="62"/>
      <c r="KDU35" s="62"/>
      <c r="KDV35" s="62"/>
      <c r="KDW35" s="62"/>
      <c r="KDX35" s="62"/>
      <c r="KDY35" s="62"/>
      <c r="KDZ35" s="62"/>
      <c r="KEA35" s="62"/>
      <c r="KEB35" s="62"/>
      <c r="KEC35" s="62"/>
      <c r="KED35" s="62"/>
      <c r="KEE35" s="62"/>
      <c r="KEF35" s="62"/>
      <c r="KEG35" s="62"/>
      <c r="KEH35" s="62"/>
      <c r="KEI35" s="62"/>
      <c r="KEJ35" s="62"/>
      <c r="KEK35" s="62"/>
      <c r="KEL35" s="62"/>
      <c r="KEM35" s="62"/>
      <c r="KEN35" s="62"/>
      <c r="KEO35" s="62"/>
      <c r="KEP35" s="62"/>
      <c r="KEQ35" s="62"/>
      <c r="KER35" s="62"/>
      <c r="KES35" s="62"/>
      <c r="KET35" s="62"/>
      <c r="KEU35" s="62"/>
      <c r="KEV35" s="62"/>
      <c r="KEW35" s="62"/>
      <c r="KEX35" s="62"/>
      <c r="KEY35" s="62"/>
      <c r="KEZ35" s="62"/>
      <c r="KFA35" s="62"/>
      <c r="KFB35" s="62"/>
      <c r="KFC35" s="62"/>
      <c r="KFD35" s="62"/>
      <c r="KFE35" s="62"/>
      <c r="KFF35" s="62"/>
      <c r="KFG35" s="62"/>
      <c r="KFH35" s="62"/>
      <c r="KFI35" s="62"/>
      <c r="KFJ35" s="62"/>
      <c r="KFK35" s="62"/>
      <c r="KFL35" s="62"/>
      <c r="KFM35" s="62"/>
      <c r="KFN35" s="62"/>
      <c r="KFO35" s="62"/>
      <c r="KFP35" s="62"/>
      <c r="KFQ35" s="62"/>
      <c r="KFR35" s="62"/>
      <c r="KFS35" s="62"/>
      <c r="KFT35" s="62"/>
      <c r="KFU35" s="62"/>
      <c r="KFV35" s="62"/>
      <c r="KFW35" s="62"/>
      <c r="KFX35" s="62"/>
      <c r="KFY35" s="62"/>
      <c r="KFZ35" s="62"/>
      <c r="KGA35" s="62"/>
      <c r="KGB35" s="62"/>
      <c r="KGC35" s="62"/>
      <c r="KGD35" s="62"/>
      <c r="KGE35" s="62"/>
      <c r="KGF35" s="62"/>
      <c r="KGG35" s="62"/>
      <c r="KGH35" s="62"/>
      <c r="KGI35" s="62"/>
      <c r="KGJ35" s="62"/>
      <c r="KGK35" s="62"/>
      <c r="KGL35" s="62"/>
      <c r="KGM35" s="62"/>
      <c r="KGN35" s="62"/>
      <c r="KGO35" s="62"/>
      <c r="KGP35" s="62"/>
      <c r="KGQ35" s="62"/>
      <c r="KGR35" s="62"/>
      <c r="KGS35" s="62"/>
      <c r="KGT35" s="62"/>
      <c r="KGU35" s="62"/>
      <c r="KGV35" s="62"/>
      <c r="KGW35" s="62"/>
      <c r="KGX35" s="62"/>
      <c r="KGY35" s="62"/>
      <c r="KGZ35" s="62"/>
      <c r="KHA35" s="62"/>
      <c r="KHB35" s="62"/>
      <c r="KHC35" s="62"/>
      <c r="KHD35" s="62"/>
      <c r="KHE35" s="62"/>
      <c r="KHF35" s="62"/>
      <c r="KHG35" s="62"/>
      <c r="KHH35" s="62"/>
      <c r="KHI35" s="62"/>
      <c r="KHJ35" s="62"/>
      <c r="KHK35" s="62"/>
      <c r="KHL35" s="62"/>
      <c r="KHM35" s="62"/>
      <c r="KHN35" s="62"/>
      <c r="KHO35" s="62"/>
      <c r="KHP35" s="62"/>
      <c r="KHQ35" s="62"/>
      <c r="KHR35" s="62"/>
      <c r="KHS35" s="62"/>
      <c r="KHT35" s="62"/>
      <c r="KHU35" s="62"/>
      <c r="KHV35" s="62"/>
      <c r="KHW35" s="62"/>
      <c r="KHX35" s="62"/>
      <c r="KHY35" s="62"/>
      <c r="KHZ35" s="62"/>
      <c r="KIA35" s="62"/>
      <c r="KIB35" s="62"/>
      <c r="KIC35" s="62"/>
      <c r="KID35" s="62"/>
      <c r="KIE35" s="62"/>
      <c r="KIF35" s="62"/>
      <c r="KIG35" s="62"/>
      <c r="KIH35" s="62"/>
      <c r="KII35" s="62"/>
      <c r="KIJ35" s="62"/>
      <c r="KIK35" s="62"/>
      <c r="KIL35" s="62"/>
      <c r="KIM35" s="62"/>
      <c r="KIN35" s="62"/>
      <c r="KIO35" s="62"/>
      <c r="KIP35" s="62"/>
      <c r="KIQ35" s="62"/>
      <c r="KIR35" s="62"/>
      <c r="KIS35" s="62"/>
      <c r="KIT35" s="62"/>
      <c r="KIU35" s="62"/>
      <c r="KIV35" s="62"/>
      <c r="KIW35" s="62"/>
      <c r="KIX35" s="62"/>
      <c r="KIY35" s="62"/>
      <c r="KIZ35" s="62"/>
      <c r="KJA35" s="62"/>
      <c r="KJB35" s="62"/>
      <c r="KJC35" s="62"/>
      <c r="KJD35" s="62"/>
      <c r="KJE35" s="62"/>
      <c r="KJF35" s="62"/>
      <c r="KJG35" s="62"/>
      <c r="KJH35" s="62"/>
      <c r="KJI35" s="62"/>
      <c r="KJJ35" s="62"/>
      <c r="KJK35" s="62"/>
      <c r="KJL35" s="62"/>
      <c r="KJM35" s="62"/>
      <c r="KJN35" s="62"/>
      <c r="KJO35" s="62"/>
      <c r="KJP35" s="62"/>
      <c r="KJQ35" s="62"/>
      <c r="KJR35" s="62"/>
      <c r="KJS35" s="62"/>
      <c r="KJT35" s="62"/>
      <c r="KJU35" s="62"/>
      <c r="KJV35" s="62"/>
      <c r="KJW35" s="62"/>
      <c r="KJX35" s="62"/>
      <c r="KJY35" s="62"/>
      <c r="KJZ35" s="62"/>
      <c r="KKA35" s="62"/>
      <c r="KKB35" s="62"/>
      <c r="KKC35" s="62"/>
      <c r="KKD35" s="62"/>
      <c r="KKE35" s="62"/>
      <c r="KKF35" s="62"/>
      <c r="KKG35" s="62"/>
      <c r="KKH35" s="62"/>
      <c r="KKI35" s="62"/>
      <c r="KKJ35" s="62"/>
      <c r="KKK35" s="62"/>
      <c r="KKL35" s="62"/>
      <c r="KKM35" s="62"/>
      <c r="KKN35" s="62"/>
      <c r="KKO35" s="62"/>
      <c r="KKP35" s="62"/>
      <c r="KKQ35" s="62"/>
      <c r="KKR35" s="62"/>
      <c r="KKS35" s="62"/>
      <c r="KKT35" s="62"/>
      <c r="KKU35" s="62"/>
      <c r="KKV35" s="62"/>
      <c r="KKW35" s="62"/>
      <c r="KKX35" s="62"/>
      <c r="KKY35" s="62"/>
      <c r="KKZ35" s="62"/>
      <c r="KLA35" s="62"/>
      <c r="KLB35" s="62"/>
      <c r="KLC35" s="62"/>
      <c r="KLD35" s="62"/>
      <c r="KLE35" s="62"/>
      <c r="KLF35" s="62"/>
      <c r="KLG35" s="62"/>
      <c r="KLH35" s="62"/>
      <c r="KLI35" s="62"/>
      <c r="KLJ35" s="62"/>
      <c r="KLK35" s="62"/>
      <c r="KLL35" s="62"/>
      <c r="KLM35" s="62"/>
      <c r="KLN35" s="62"/>
      <c r="KLO35" s="62"/>
      <c r="KLP35" s="62"/>
      <c r="KLQ35" s="62"/>
      <c r="KLR35" s="62"/>
      <c r="KLS35" s="62"/>
      <c r="KLT35" s="62"/>
      <c r="KLU35" s="62"/>
      <c r="KLV35" s="62"/>
      <c r="KLW35" s="62"/>
      <c r="KLX35" s="62"/>
      <c r="KLY35" s="62"/>
      <c r="KLZ35" s="62"/>
      <c r="KMA35" s="62"/>
      <c r="KMB35" s="62"/>
      <c r="KMC35" s="62"/>
      <c r="KMD35" s="62"/>
      <c r="KME35" s="62"/>
      <c r="KMF35" s="62"/>
      <c r="KMG35" s="62"/>
      <c r="KMH35" s="62"/>
      <c r="KMI35" s="62"/>
      <c r="KMJ35" s="62"/>
      <c r="KMK35" s="62"/>
      <c r="KML35" s="62"/>
      <c r="KMM35" s="62"/>
      <c r="KMN35" s="62"/>
      <c r="KMO35" s="62"/>
      <c r="KMP35" s="62"/>
      <c r="KMQ35" s="62"/>
      <c r="KMR35" s="62"/>
      <c r="KMS35" s="62"/>
      <c r="KMT35" s="62"/>
      <c r="KMU35" s="62"/>
      <c r="KMV35" s="62"/>
      <c r="KMW35" s="62"/>
      <c r="KMX35" s="62"/>
      <c r="KMY35" s="62"/>
      <c r="KMZ35" s="62"/>
      <c r="KNA35" s="62"/>
      <c r="KNB35" s="62"/>
      <c r="KNC35" s="62"/>
      <c r="KND35" s="62"/>
      <c r="KNE35" s="62"/>
      <c r="KNF35" s="62"/>
      <c r="KNG35" s="62"/>
      <c r="KNH35" s="62"/>
      <c r="KNI35" s="62"/>
      <c r="KNJ35" s="62"/>
      <c r="KNK35" s="62"/>
      <c r="KNL35" s="62"/>
      <c r="KNM35" s="62"/>
      <c r="KNN35" s="62"/>
      <c r="KNO35" s="62"/>
      <c r="KNP35" s="62"/>
      <c r="KNQ35" s="62"/>
      <c r="KNR35" s="62"/>
      <c r="KNS35" s="62"/>
      <c r="KNT35" s="62"/>
      <c r="KNU35" s="62"/>
      <c r="KNV35" s="62"/>
      <c r="KNW35" s="62"/>
      <c r="KNX35" s="62"/>
      <c r="KNY35" s="62"/>
      <c r="KNZ35" s="62"/>
      <c r="KOA35" s="62"/>
      <c r="KOB35" s="62"/>
      <c r="KOC35" s="62"/>
      <c r="KOD35" s="62"/>
      <c r="KOE35" s="62"/>
      <c r="KOF35" s="62"/>
      <c r="KOG35" s="62"/>
      <c r="KOH35" s="62"/>
      <c r="KOI35" s="62"/>
      <c r="KOJ35" s="62"/>
      <c r="KOK35" s="62"/>
      <c r="KOL35" s="62"/>
      <c r="KOM35" s="62"/>
      <c r="KON35" s="62"/>
      <c r="KOO35" s="62"/>
      <c r="KOP35" s="62"/>
      <c r="KOQ35" s="62"/>
      <c r="KOR35" s="62"/>
      <c r="KOS35" s="62"/>
      <c r="KOT35" s="62"/>
      <c r="KOU35" s="62"/>
      <c r="KOV35" s="62"/>
      <c r="KOW35" s="62"/>
      <c r="KOX35" s="62"/>
      <c r="KOY35" s="62"/>
      <c r="KOZ35" s="62"/>
      <c r="KPA35" s="62"/>
      <c r="KPB35" s="62"/>
      <c r="KPC35" s="62"/>
      <c r="KPD35" s="62"/>
      <c r="KPE35" s="62"/>
      <c r="KPF35" s="62"/>
      <c r="KPG35" s="62"/>
      <c r="KPH35" s="62"/>
      <c r="KPI35" s="62"/>
      <c r="KPJ35" s="62"/>
      <c r="KPK35" s="62"/>
      <c r="KPL35" s="62"/>
      <c r="KPM35" s="62"/>
      <c r="KPN35" s="62"/>
      <c r="KPO35" s="62"/>
      <c r="KPP35" s="62"/>
      <c r="KPQ35" s="62"/>
      <c r="KPR35" s="62"/>
      <c r="KPS35" s="62"/>
      <c r="KPT35" s="62"/>
      <c r="KPU35" s="62"/>
      <c r="KPV35" s="62"/>
      <c r="KPW35" s="62"/>
      <c r="KPX35" s="62"/>
      <c r="KPY35" s="62"/>
      <c r="KPZ35" s="62"/>
      <c r="KQA35" s="62"/>
      <c r="KQB35" s="62"/>
      <c r="KQC35" s="62"/>
      <c r="KQD35" s="62"/>
      <c r="KQE35" s="62"/>
      <c r="KQF35" s="62"/>
      <c r="KQG35" s="62"/>
      <c r="KQH35" s="62"/>
      <c r="KQI35" s="62"/>
      <c r="KQJ35" s="62"/>
      <c r="KQK35" s="62"/>
      <c r="KQL35" s="62"/>
      <c r="KQM35" s="62"/>
      <c r="KQN35" s="62"/>
      <c r="KQO35" s="62"/>
      <c r="KQP35" s="62"/>
      <c r="KQQ35" s="62"/>
      <c r="KQR35" s="62"/>
      <c r="KQS35" s="62"/>
      <c r="KQT35" s="62"/>
      <c r="KQU35" s="62"/>
      <c r="KQV35" s="62"/>
      <c r="KQW35" s="62"/>
      <c r="KQX35" s="62"/>
      <c r="KQY35" s="62"/>
      <c r="KQZ35" s="62"/>
      <c r="KRA35" s="62"/>
      <c r="KRB35" s="62"/>
      <c r="KRC35" s="62"/>
      <c r="KRD35" s="62"/>
      <c r="KRE35" s="62"/>
      <c r="KRF35" s="62"/>
      <c r="KRG35" s="62"/>
      <c r="KRH35" s="62"/>
      <c r="KRI35" s="62"/>
      <c r="KRJ35" s="62"/>
      <c r="KRK35" s="62"/>
      <c r="KRL35" s="62"/>
      <c r="KRM35" s="62"/>
      <c r="KRN35" s="62"/>
      <c r="KRO35" s="62"/>
      <c r="KRP35" s="62"/>
      <c r="KRQ35" s="62"/>
      <c r="KRR35" s="62"/>
      <c r="KRS35" s="62"/>
      <c r="KRT35" s="62"/>
      <c r="KRU35" s="62"/>
      <c r="KRV35" s="62"/>
      <c r="KRW35" s="62"/>
      <c r="KRX35" s="62"/>
      <c r="KRY35" s="62"/>
      <c r="KRZ35" s="62"/>
      <c r="KSA35" s="62"/>
      <c r="KSB35" s="62"/>
      <c r="KSC35" s="62"/>
      <c r="KSD35" s="62"/>
      <c r="KSE35" s="62"/>
      <c r="KSF35" s="62"/>
      <c r="KSG35" s="62"/>
      <c r="KSH35" s="62"/>
      <c r="KSI35" s="62"/>
      <c r="KSJ35" s="62"/>
      <c r="KSK35" s="62"/>
      <c r="KSL35" s="62"/>
      <c r="KSM35" s="62"/>
      <c r="KSN35" s="62"/>
      <c r="KSO35" s="62"/>
      <c r="KSP35" s="62"/>
      <c r="KSQ35" s="62"/>
      <c r="KSR35" s="62"/>
      <c r="KSS35" s="62"/>
      <c r="KST35" s="62"/>
      <c r="KSU35" s="62"/>
      <c r="KSV35" s="62"/>
      <c r="KSW35" s="62"/>
      <c r="KSX35" s="62"/>
      <c r="KSY35" s="62"/>
      <c r="KSZ35" s="62"/>
      <c r="KTA35" s="62"/>
      <c r="KTB35" s="62"/>
      <c r="KTC35" s="62"/>
      <c r="KTD35" s="62"/>
      <c r="KTE35" s="62"/>
      <c r="KTF35" s="62"/>
      <c r="KTG35" s="62"/>
      <c r="KTH35" s="62"/>
      <c r="KTI35" s="62"/>
      <c r="KTJ35" s="62"/>
      <c r="KTK35" s="62"/>
      <c r="KTL35" s="62"/>
      <c r="KTM35" s="62"/>
      <c r="KTN35" s="62"/>
      <c r="KTO35" s="62"/>
      <c r="KTP35" s="62"/>
      <c r="KTQ35" s="62"/>
      <c r="KTR35" s="62"/>
      <c r="KTS35" s="62"/>
      <c r="KTT35" s="62"/>
      <c r="KTU35" s="62"/>
      <c r="KTV35" s="62"/>
      <c r="KTW35" s="62"/>
      <c r="KTX35" s="62"/>
      <c r="KTY35" s="62"/>
      <c r="KTZ35" s="62"/>
      <c r="KUA35" s="62"/>
      <c r="KUB35" s="62"/>
      <c r="KUC35" s="62"/>
      <c r="KUD35" s="62"/>
      <c r="KUE35" s="62"/>
      <c r="KUF35" s="62"/>
      <c r="KUG35" s="62"/>
      <c r="KUH35" s="62"/>
      <c r="KUI35" s="62"/>
      <c r="KUJ35" s="62"/>
      <c r="KUK35" s="62"/>
      <c r="KUL35" s="62"/>
      <c r="KUM35" s="62"/>
      <c r="KUN35" s="62"/>
      <c r="KUO35" s="62"/>
      <c r="KUP35" s="62"/>
      <c r="KUQ35" s="62"/>
      <c r="KUR35" s="62"/>
      <c r="KUS35" s="62"/>
      <c r="KUT35" s="62"/>
      <c r="KUU35" s="62"/>
      <c r="KUV35" s="62"/>
      <c r="KUW35" s="62"/>
      <c r="KUX35" s="62"/>
      <c r="KUY35" s="62"/>
      <c r="KUZ35" s="62"/>
      <c r="KVA35" s="62"/>
      <c r="KVB35" s="62"/>
      <c r="KVC35" s="62"/>
      <c r="KVD35" s="62"/>
      <c r="KVE35" s="62"/>
      <c r="KVF35" s="62"/>
      <c r="KVG35" s="62"/>
      <c r="KVH35" s="62"/>
      <c r="KVI35" s="62"/>
      <c r="KVJ35" s="62"/>
      <c r="KVK35" s="62"/>
      <c r="KVL35" s="62"/>
      <c r="KVM35" s="62"/>
      <c r="KVN35" s="62"/>
      <c r="KVO35" s="62"/>
      <c r="KVP35" s="62"/>
      <c r="KVQ35" s="62"/>
      <c r="KVR35" s="62"/>
      <c r="KVS35" s="62"/>
      <c r="KVT35" s="62"/>
      <c r="KVU35" s="62"/>
      <c r="KVV35" s="62"/>
      <c r="KVW35" s="62"/>
      <c r="KVX35" s="62"/>
      <c r="KVY35" s="62"/>
      <c r="KVZ35" s="62"/>
      <c r="KWA35" s="62"/>
      <c r="KWB35" s="62"/>
      <c r="KWC35" s="62"/>
      <c r="KWD35" s="62"/>
      <c r="KWE35" s="62"/>
      <c r="KWF35" s="62"/>
      <c r="KWG35" s="62"/>
      <c r="KWH35" s="62"/>
      <c r="KWI35" s="62"/>
      <c r="KWJ35" s="62"/>
      <c r="KWK35" s="62"/>
      <c r="KWL35" s="62"/>
      <c r="KWM35" s="62"/>
      <c r="KWN35" s="62"/>
      <c r="KWO35" s="62"/>
      <c r="KWP35" s="62"/>
      <c r="KWQ35" s="62"/>
      <c r="KWR35" s="62"/>
      <c r="KWS35" s="62"/>
      <c r="KWT35" s="62"/>
      <c r="KWU35" s="62"/>
      <c r="KWV35" s="62"/>
      <c r="KWW35" s="62"/>
      <c r="KWX35" s="62"/>
      <c r="KWY35" s="62"/>
      <c r="KWZ35" s="62"/>
      <c r="KXA35" s="62"/>
      <c r="KXB35" s="62"/>
      <c r="KXC35" s="62"/>
      <c r="KXD35" s="62"/>
      <c r="KXE35" s="62"/>
      <c r="KXF35" s="62"/>
      <c r="KXG35" s="62"/>
      <c r="KXH35" s="62"/>
      <c r="KXI35" s="62"/>
      <c r="KXJ35" s="62"/>
      <c r="KXK35" s="62"/>
      <c r="KXL35" s="62"/>
      <c r="KXM35" s="62"/>
      <c r="KXN35" s="62"/>
      <c r="KXO35" s="62"/>
      <c r="KXP35" s="62"/>
      <c r="KXQ35" s="62"/>
      <c r="KXR35" s="62"/>
      <c r="KXS35" s="62"/>
      <c r="KXT35" s="62"/>
      <c r="KXU35" s="62"/>
      <c r="KXV35" s="62"/>
      <c r="KXW35" s="62"/>
      <c r="KXX35" s="62"/>
      <c r="KXY35" s="62"/>
      <c r="KXZ35" s="62"/>
      <c r="KYA35" s="62"/>
      <c r="KYB35" s="62"/>
      <c r="KYC35" s="62"/>
      <c r="KYD35" s="62"/>
      <c r="KYE35" s="62"/>
      <c r="KYF35" s="62"/>
      <c r="KYG35" s="62"/>
      <c r="KYH35" s="62"/>
      <c r="KYI35" s="62"/>
      <c r="KYJ35" s="62"/>
      <c r="KYK35" s="62"/>
      <c r="KYL35" s="62"/>
      <c r="KYM35" s="62"/>
      <c r="KYN35" s="62"/>
      <c r="KYO35" s="62"/>
      <c r="KYP35" s="62"/>
      <c r="KYQ35" s="62"/>
      <c r="KYR35" s="62"/>
      <c r="KYS35" s="62"/>
      <c r="KYT35" s="62"/>
      <c r="KYU35" s="62"/>
      <c r="KYV35" s="62"/>
      <c r="KYW35" s="62"/>
      <c r="KYX35" s="62"/>
      <c r="KYY35" s="62"/>
      <c r="KYZ35" s="62"/>
      <c r="KZA35" s="62"/>
      <c r="KZB35" s="62"/>
      <c r="KZC35" s="62"/>
      <c r="KZD35" s="62"/>
      <c r="KZE35" s="62"/>
      <c r="KZF35" s="62"/>
      <c r="KZG35" s="62"/>
      <c r="KZH35" s="62"/>
      <c r="KZI35" s="62"/>
      <c r="KZJ35" s="62"/>
      <c r="KZK35" s="62"/>
      <c r="KZL35" s="62"/>
      <c r="KZM35" s="62"/>
      <c r="KZN35" s="62"/>
      <c r="KZO35" s="62"/>
      <c r="KZP35" s="62"/>
      <c r="KZQ35" s="62"/>
      <c r="KZR35" s="62"/>
      <c r="KZS35" s="62"/>
      <c r="KZT35" s="62"/>
      <c r="KZU35" s="62"/>
      <c r="KZV35" s="62"/>
      <c r="KZW35" s="62"/>
      <c r="KZX35" s="62"/>
      <c r="KZY35" s="62"/>
      <c r="KZZ35" s="62"/>
      <c r="LAA35" s="62"/>
      <c r="LAB35" s="62"/>
      <c r="LAC35" s="62"/>
      <c r="LAD35" s="62"/>
      <c r="LAE35" s="62"/>
      <c r="LAF35" s="62"/>
      <c r="LAG35" s="62"/>
      <c r="LAH35" s="62"/>
      <c r="LAI35" s="62"/>
      <c r="LAJ35" s="62"/>
      <c r="LAK35" s="62"/>
      <c r="LAL35" s="62"/>
      <c r="LAM35" s="62"/>
      <c r="LAN35" s="62"/>
      <c r="LAO35" s="62"/>
      <c r="LAP35" s="62"/>
      <c r="LAQ35" s="62"/>
      <c r="LAR35" s="62"/>
      <c r="LAS35" s="62"/>
      <c r="LAT35" s="62"/>
      <c r="LAU35" s="62"/>
      <c r="LAV35" s="62"/>
      <c r="LAW35" s="62"/>
      <c r="LAX35" s="62"/>
      <c r="LAY35" s="62"/>
      <c r="LAZ35" s="62"/>
      <c r="LBA35" s="62"/>
      <c r="LBB35" s="62"/>
      <c r="LBC35" s="62"/>
      <c r="LBD35" s="62"/>
      <c r="LBE35" s="62"/>
      <c r="LBF35" s="62"/>
      <c r="LBG35" s="62"/>
      <c r="LBH35" s="62"/>
      <c r="LBI35" s="62"/>
      <c r="LBJ35" s="62"/>
      <c r="LBK35" s="62"/>
      <c r="LBL35" s="62"/>
      <c r="LBM35" s="62"/>
      <c r="LBN35" s="62"/>
      <c r="LBO35" s="62"/>
      <c r="LBP35" s="62"/>
      <c r="LBQ35" s="62"/>
      <c r="LBR35" s="62"/>
      <c r="LBS35" s="62"/>
      <c r="LBT35" s="62"/>
      <c r="LBU35" s="62"/>
      <c r="LBV35" s="62"/>
      <c r="LBW35" s="62"/>
      <c r="LBX35" s="62"/>
      <c r="LBY35" s="62"/>
      <c r="LBZ35" s="62"/>
      <c r="LCA35" s="62"/>
      <c r="LCB35" s="62"/>
      <c r="LCC35" s="62"/>
      <c r="LCD35" s="62"/>
      <c r="LCE35" s="62"/>
      <c r="LCF35" s="62"/>
      <c r="LCG35" s="62"/>
      <c r="LCH35" s="62"/>
      <c r="LCI35" s="62"/>
      <c r="LCJ35" s="62"/>
      <c r="LCK35" s="62"/>
      <c r="LCL35" s="62"/>
      <c r="LCM35" s="62"/>
      <c r="LCN35" s="62"/>
      <c r="LCO35" s="62"/>
      <c r="LCP35" s="62"/>
      <c r="LCQ35" s="62"/>
      <c r="LCR35" s="62"/>
      <c r="LCS35" s="62"/>
      <c r="LCT35" s="62"/>
      <c r="LCU35" s="62"/>
      <c r="LCV35" s="62"/>
      <c r="LCW35" s="62"/>
      <c r="LCX35" s="62"/>
      <c r="LCY35" s="62"/>
      <c r="LCZ35" s="62"/>
      <c r="LDA35" s="62"/>
      <c r="LDB35" s="62"/>
      <c r="LDC35" s="62"/>
      <c r="LDD35" s="62"/>
      <c r="LDE35" s="62"/>
      <c r="LDF35" s="62"/>
      <c r="LDG35" s="62"/>
      <c r="LDH35" s="62"/>
      <c r="LDI35" s="62"/>
      <c r="LDJ35" s="62"/>
      <c r="LDK35" s="62"/>
      <c r="LDL35" s="62"/>
      <c r="LDM35" s="62"/>
      <c r="LDN35" s="62"/>
      <c r="LDO35" s="62"/>
      <c r="LDP35" s="62"/>
      <c r="LDQ35" s="62"/>
      <c r="LDR35" s="62"/>
      <c r="LDS35" s="62"/>
      <c r="LDT35" s="62"/>
      <c r="LDU35" s="62"/>
      <c r="LDV35" s="62"/>
      <c r="LDW35" s="62"/>
      <c r="LDX35" s="62"/>
      <c r="LDY35" s="62"/>
      <c r="LDZ35" s="62"/>
      <c r="LEA35" s="62"/>
      <c r="LEB35" s="62"/>
      <c r="LEC35" s="62"/>
      <c r="LED35" s="62"/>
      <c r="LEE35" s="62"/>
      <c r="LEF35" s="62"/>
      <c r="LEG35" s="62"/>
      <c r="LEH35" s="62"/>
      <c r="LEI35" s="62"/>
      <c r="LEJ35" s="62"/>
      <c r="LEK35" s="62"/>
      <c r="LEL35" s="62"/>
      <c r="LEM35" s="62"/>
      <c r="LEN35" s="62"/>
      <c r="LEO35" s="62"/>
      <c r="LEP35" s="62"/>
      <c r="LEQ35" s="62"/>
      <c r="LER35" s="62"/>
      <c r="LES35" s="62"/>
      <c r="LET35" s="62"/>
      <c r="LEU35" s="62"/>
      <c r="LEV35" s="62"/>
      <c r="LEW35" s="62"/>
      <c r="LEX35" s="62"/>
      <c r="LEY35" s="62"/>
      <c r="LEZ35" s="62"/>
      <c r="LFA35" s="62"/>
      <c r="LFB35" s="62"/>
      <c r="LFC35" s="62"/>
      <c r="LFD35" s="62"/>
      <c r="LFE35" s="62"/>
      <c r="LFF35" s="62"/>
      <c r="LFG35" s="62"/>
      <c r="LFH35" s="62"/>
      <c r="LFI35" s="62"/>
      <c r="LFJ35" s="62"/>
      <c r="LFK35" s="62"/>
      <c r="LFL35" s="62"/>
      <c r="LFM35" s="62"/>
      <c r="LFN35" s="62"/>
      <c r="LFO35" s="62"/>
      <c r="LFP35" s="62"/>
      <c r="LFQ35" s="62"/>
      <c r="LFR35" s="62"/>
      <c r="LFS35" s="62"/>
      <c r="LFT35" s="62"/>
      <c r="LFU35" s="62"/>
      <c r="LFV35" s="62"/>
      <c r="LFW35" s="62"/>
      <c r="LFX35" s="62"/>
      <c r="LFY35" s="62"/>
      <c r="LFZ35" s="62"/>
      <c r="LGA35" s="62"/>
      <c r="LGB35" s="62"/>
      <c r="LGC35" s="62"/>
      <c r="LGD35" s="62"/>
      <c r="LGE35" s="62"/>
      <c r="LGF35" s="62"/>
      <c r="LGG35" s="62"/>
      <c r="LGH35" s="62"/>
      <c r="LGI35" s="62"/>
      <c r="LGJ35" s="62"/>
      <c r="LGK35" s="62"/>
      <c r="LGL35" s="62"/>
      <c r="LGM35" s="62"/>
      <c r="LGN35" s="62"/>
      <c r="LGO35" s="62"/>
      <c r="LGP35" s="62"/>
      <c r="LGQ35" s="62"/>
      <c r="LGR35" s="62"/>
      <c r="LGS35" s="62"/>
      <c r="LGT35" s="62"/>
      <c r="LGU35" s="62"/>
      <c r="LGV35" s="62"/>
      <c r="LGW35" s="62"/>
      <c r="LGX35" s="62"/>
      <c r="LGY35" s="62"/>
      <c r="LGZ35" s="62"/>
      <c r="LHA35" s="62"/>
      <c r="LHB35" s="62"/>
      <c r="LHC35" s="62"/>
      <c r="LHD35" s="62"/>
      <c r="LHE35" s="62"/>
      <c r="LHF35" s="62"/>
      <c r="LHG35" s="62"/>
      <c r="LHH35" s="62"/>
      <c r="LHI35" s="62"/>
      <c r="LHJ35" s="62"/>
      <c r="LHK35" s="62"/>
      <c r="LHL35" s="62"/>
      <c r="LHM35" s="62"/>
      <c r="LHN35" s="62"/>
      <c r="LHO35" s="62"/>
      <c r="LHP35" s="62"/>
      <c r="LHQ35" s="62"/>
      <c r="LHR35" s="62"/>
      <c r="LHS35" s="62"/>
      <c r="LHT35" s="62"/>
      <c r="LHU35" s="62"/>
      <c r="LHV35" s="62"/>
      <c r="LHW35" s="62"/>
      <c r="LHX35" s="62"/>
      <c r="LHY35" s="62"/>
      <c r="LHZ35" s="62"/>
      <c r="LIA35" s="62"/>
      <c r="LIB35" s="62"/>
      <c r="LIC35" s="62"/>
      <c r="LID35" s="62"/>
      <c r="LIE35" s="62"/>
      <c r="LIF35" s="62"/>
      <c r="LIG35" s="62"/>
      <c r="LIH35" s="62"/>
      <c r="LII35" s="62"/>
      <c r="LIJ35" s="62"/>
      <c r="LIK35" s="62"/>
      <c r="LIL35" s="62"/>
      <c r="LIM35" s="62"/>
      <c r="LIN35" s="62"/>
      <c r="LIO35" s="62"/>
      <c r="LIP35" s="62"/>
      <c r="LIQ35" s="62"/>
      <c r="LIR35" s="62"/>
      <c r="LIS35" s="62"/>
      <c r="LIT35" s="62"/>
      <c r="LIU35" s="62"/>
      <c r="LIV35" s="62"/>
      <c r="LIW35" s="62"/>
      <c r="LIX35" s="62"/>
      <c r="LIY35" s="62"/>
      <c r="LIZ35" s="62"/>
      <c r="LJA35" s="62"/>
      <c r="LJB35" s="62"/>
      <c r="LJC35" s="62"/>
      <c r="LJD35" s="62"/>
      <c r="LJE35" s="62"/>
      <c r="LJF35" s="62"/>
      <c r="LJG35" s="62"/>
      <c r="LJH35" s="62"/>
      <c r="LJI35" s="62"/>
      <c r="LJJ35" s="62"/>
      <c r="LJK35" s="62"/>
      <c r="LJL35" s="62"/>
      <c r="LJM35" s="62"/>
      <c r="LJN35" s="62"/>
      <c r="LJO35" s="62"/>
      <c r="LJP35" s="62"/>
      <c r="LJQ35" s="62"/>
      <c r="LJR35" s="62"/>
      <c r="LJS35" s="62"/>
      <c r="LJT35" s="62"/>
      <c r="LJU35" s="62"/>
      <c r="LJV35" s="62"/>
      <c r="LJW35" s="62"/>
      <c r="LJX35" s="62"/>
      <c r="LJY35" s="62"/>
      <c r="LJZ35" s="62"/>
      <c r="LKA35" s="62"/>
      <c r="LKB35" s="62"/>
      <c r="LKC35" s="62"/>
      <c r="LKD35" s="62"/>
      <c r="LKE35" s="62"/>
      <c r="LKF35" s="62"/>
      <c r="LKG35" s="62"/>
      <c r="LKH35" s="62"/>
      <c r="LKI35" s="62"/>
      <c r="LKJ35" s="62"/>
      <c r="LKK35" s="62"/>
      <c r="LKL35" s="62"/>
      <c r="LKM35" s="62"/>
      <c r="LKN35" s="62"/>
      <c r="LKO35" s="62"/>
      <c r="LKP35" s="62"/>
      <c r="LKQ35" s="62"/>
      <c r="LKR35" s="62"/>
      <c r="LKS35" s="62"/>
      <c r="LKT35" s="62"/>
      <c r="LKU35" s="62"/>
      <c r="LKV35" s="62"/>
      <c r="LKW35" s="62"/>
      <c r="LKX35" s="62"/>
      <c r="LKY35" s="62"/>
      <c r="LKZ35" s="62"/>
      <c r="LLA35" s="62"/>
      <c r="LLB35" s="62"/>
      <c r="LLC35" s="62"/>
      <c r="LLD35" s="62"/>
      <c r="LLE35" s="62"/>
      <c r="LLF35" s="62"/>
      <c r="LLG35" s="62"/>
      <c r="LLH35" s="62"/>
      <c r="LLI35" s="62"/>
      <c r="LLJ35" s="62"/>
      <c r="LLK35" s="62"/>
      <c r="LLL35" s="62"/>
      <c r="LLM35" s="62"/>
      <c r="LLN35" s="62"/>
      <c r="LLO35" s="62"/>
      <c r="LLP35" s="62"/>
      <c r="LLQ35" s="62"/>
      <c r="LLR35" s="62"/>
      <c r="LLS35" s="62"/>
      <c r="LLT35" s="62"/>
      <c r="LLU35" s="62"/>
      <c r="LLV35" s="62"/>
      <c r="LLW35" s="62"/>
      <c r="LLX35" s="62"/>
      <c r="LLY35" s="62"/>
      <c r="LLZ35" s="62"/>
      <c r="LMA35" s="62"/>
      <c r="LMB35" s="62"/>
      <c r="LMC35" s="62"/>
      <c r="LMD35" s="62"/>
      <c r="LME35" s="62"/>
      <c r="LMF35" s="62"/>
      <c r="LMG35" s="62"/>
      <c r="LMH35" s="62"/>
      <c r="LMI35" s="62"/>
      <c r="LMJ35" s="62"/>
      <c r="LMK35" s="62"/>
      <c r="LML35" s="62"/>
      <c r="LMM35" s="62"/>
      <c r="LMN35" s="62"/>
      <c r="LMO35" s="62"/>
      <c r="LMP35" s="62"/>
      <c r="LMQ35" s="62"/>
      <c r="LMR35" s="62"/>
      <c r="LMS35" s="62"/>
      <c r="LMT35" s="62"/>
      <c r="LMU35" s="62"/>
      <c r="LMV35" s="62"/>
      <c r="LMW35" s="62"/>
      <c r="LMX35" s="62"/>
      <c r="LMY35" s="62"/>
      <c r="LMZ35" s="62"/>
      <c r="LNA35" s="62"/>
      <c r="LNB35" s="62"/>
      <c r="LNC35" s="62"/>
      <c r="LND35" s="62"/>
      <c r="LNE35" s="62"/>
      <c r="LNF35" s="62"/>
      <c r="LNG35" s="62"/>
      <c r="LNH35" s="62"/>
      <c r="LNI35" s="62"/>
      <c r="LNJ35" s="62"/>
      <c r="LNK35" s="62"/>
      <c r="LNL35" s="62"/>
      <c r="LNM35" s="62"/>
      <c r="LNN35" s="62"/>
      <c r="LNO35" s="62"/>
      <c r="LNP35" s="62"/>
      <c r="LNQ35" s="62"/>
      <c r="LNR35" s="62"/>
      <c r="LNS35" s="62"/>
      <c r="LNT35" s="62"/>
      <c r="LNU35" s="62"/>
      <c r="LNV35" s="62"/>
      <c r="LNW35" s="62"/>
      <c r="LNX35" s="62"/>
      <c r="LNY35" s="62"/>
      <c r="LNZ35" s="62"/>
      <c r="LOA35" s="62"/>
      <c r="LOB35" s="62"/>
      <c r="LOC35" s="62"/>
      <c r="LOD35" s="62"/>
      <c r="LOE35" s="62"/>
      <c r="LOF35" s="62"/>
      <c r="LOG35" s="62"/>
      <c r="LOH35" s="62"/>
      <c r="LOI35" s="62"/>
      <c r="LOJ35" s="62"/>
      <c r="LOK35" s="62"/>
      <c r="LOL35" s="62"/>
      <c r="LOM35" s="62"/>
      <c r="LON35" s="62"/>
      <c r="LOO35" s="62"/>
      <c r="LOP35" s="62"/>
      <c r="LOQ35" s="62"/>
      <c r="LOR35" s="62"/>
      <c r="LOS35" s="62"/>
      <c r="LOT35" s="62"/>
      <c r="LOU35" s="62"/>
      <c r="LOV35" s="62"/>
      <c r="LOW35" s="62"/>
      <c r="LOX35" s="62"/>
      <c r="LOY35" s="62"/>
      <c r="LOZ35" s="62"/>
      <c r="LPA35" s="62"/>
      <c r="LPB35" s="62"/>
      <c r="LPC35" s="62"/>
      <c r="LPD35" s="62"/>
      <c r="LPE35" s="62"/>
      <c r="LPF35" s="62"/>
      <c r="LPG35" s="62"/>
      <c r="LPH35" s="62"/>
      <c r="LPI35" s="62"/>
      <c r="LPJ35" s="62"/>
      <c r="LPK35" s="62"/>
      <c r="LPL35" s="62"/>
      <c r="LPM35" s="62"/>
      <c r="LPN35" s="62"/>
      <c r="LPO35" s="62"/>
      <c r="LPP35" s="62"/>
      <c r="LPQ35" s="62"/>
      <c r="LPR35" s="62"/>
      <c r="LPS35" s="62"/>
      <c r="LPT35" s="62"/>
      <c r="LPU35" s="62"/>
      <c r="LPV35" s="62"/>
      <c r="LPW35" s="62"/>
      <c r="LPX35" s="62"/>
      <c r="LPY35" s="62"/>
      <c r="LPZ35" s="62"/>
      <c r="LQA35" s="62"/>
      <c r="LQB35" s="62"/>
      <c r="LQC35" s="62"/>
      <c r="LQD35" s="62"/>
      <c r="LQE35" s="62"/>
      <c r="LQF35" s="62"/>
      <c r="LQG35" s="62"/>
      <c r="LQH35" s="62"/>
      <c r="LQI35" s="62"/>
      <c r="LQJ35" s="62"/>
      <c r="LQK35" s="62"/>
      <c r="LQL35" s="62"/>
      <c r="LQM35" s="62"/>
      <c r="LQN35" s="62"/>
      <c r="LQO35" s="62"/>
      <c r="LQP35" s="62"/>
      <c r="LQQ35" s="62"/>
      <c r="LQR35" s="62"/>
      <c r="LQS35" s="62"/>
      <c r="LQT35" s="62"/>
      <c r="LQU35" s="62"/>
      <c r="LQV35" s="62"/>
      <c r="LQW35" s="62"/>
      <c r="LQX35" s="62"/>
      <c r="LQY35" s="62"/>
      <c r="LQZ35" s="62"/>
      <c r="LRA35" s="62"/>
      <c r="LRB35" s="62"/>
      <c r="LRC35" s="62"/>
      <c r="LRD35" s="62"/>
      <c r="LRE35" s="62"/>
      <c r="LRF35" s="62"/>
      <c r="LRG35" s="62"/>
      <c r="LRH35" s="62"/>
      <c r="LRI35" s="62"/>
      <c r="LRJ35" s="62"/>
      <c r="LRK35" s="62"/>
      <c r="LRL35" s="62"/>
      <c r="LRM35" s="62"/>
      <c r="LRN35" s="62"/>
      <c r="LRO35" s="62"/>
      <c r="LRP35" s="62"/>
      <c r="LRQ35" s="62"/>
      <c r="LRR35" s="62"/>
      <c r="LRS35" s="62"/>
      <c r="LRT35" s="62"/>
      <c r="LRU35" s="62"/>
      <c r="LRV35" s="62"/>
      <c r="LRW35" s="62"/>
      <c r="LRX35" s="62"/>
      <c r="LRY35" s="62"/>
      <c r="LRZ35" s="62"/>
      <c r="LSA35" s="62"/>
      <c r="LSB35" s="62"/>
      <c r="LSC35" s="62"/>
      <c r="LSD35" s="62"/>
      <c r="LSE35" s="62"/>
      <c r="LSF35" s="62"/>
      <c r="LSG35" s="62"/>
      <c r="LSH35" s="62"/>
      <c r="LSI35" s="62"/>
      <c r="LSJ35" s="62"/>
      <c r="LSK35" s="62"/>
      <c r="LSL35" s="62"/>
      <c r="LSM35" s="62"/>
      <c r="LSN35" s="62"/>
      <c r="LSO35" s="62"/>
      <c r="LSP35" s="62"/>
      <c r="LSQ35" s="62"/>
      <c r="LSR35" s="62"/>
      <c r="LSS35" s="62"/>
      <c r="LST35" s="62"/>
      <c r="LSU35" s="62"/>
      <c r="LSV35" s="62"/>
      <c r="LSW35" s="62"/>
      <c r="LSX35" s="62"/>
      <c r="LSY35" s="62"/>
      <c r="LSZ35" s="62"/>
      <c r="LTA35" s="62"/>
      <c r="LTB35" s="62"/>
      <c r="LTC35" s="62"/>
      <c r="LTD35" s="62"/>
      <c r="LTE35" s="62"/>
      <c r="LTF35" s="62"/>
      <c r="LTG35" s="62"/>
      <c r="LTH35" s="62"/>
      <c r="LTI35" s="62"/>
      <c r="LTJ35" s="62"/>
      <c r="LTK35" s="62"/>
      <c r="LTL35" s="62"/>
      <c r="LTM35" s="62"/>
      <c r="LTN35" s="62"/>
      <c r="LTO35" s="62"/>
      <c r="LTP35" s="62"/>
      <c r="LTQ35" s="62"/>
      <c r="LTR35" s="62"/>
      <c r="LTS35" s="62"/>
      <c r="LTT35" s="62"/>
      <c r="LTU35" s="62"/>
      <c r="LTV35" s="62"/>
      <c r="LTW35" s="62"/>
      <c r="LTX35" s="62"/>
      <c r="LTY35" s="62"/>
      <c r="LTZ35" s="62"/>
      <c r="LUA35" s="62"/>
      <c r="LUB35" s="62"/>
      <c r="LUC35" s="62"/>
      <c r="LUD35" s="62"/>
      <c r="LUE35" s="62"/>
      <c r="LUF35" s="62"/>
      <c r="LUG35" s="62"/>
      <c r="LUH35" s="62"/>
      <c r="LUI35" s="62"/>
      <c r="LUJ35" s="62"/>
      <c r="LUK35" s="62"/>
      <c r="LUL35" s="62"/>
      <c r="LUM35" s="62"/>
      <c r="LUN35" s="62"/>
      <c r="LUO35" s="62"/>
      <c r="LUP35" s="62"/>
      <c r="LUQ35" s="62"/>
      <c r="LUR35" s="62"/>
      <c r="LUS35" s="62"/>
      <c r="LUT35" s="62"/>
      <c r="LUU35" s="62"/>
      <c r="LUV35" s="62"/>
      <c r="LUW35" s="62"/>
      <c r="LUX35" s="62"/>
      <c r="LUY35" s="62"/>
      <c r="LUZ35" s="62"/>
      <c r="LVA35" s="62"/>
      <c r="LVB35" s="62"/>
      <c r="LVC35" s="62"/>
      <c r="LVD35" s="62"/>
      <c r="LVE35" s="62"/>
      <c r="LVF35" s="62"/>
      <c r="LVG35" s="62"/>
      <c r="LVH35" s="62"/>
      <c r="LVI35" s="62"/>
      <c r="LVJ35" s="62"/>
      <c r="LVK35" s="62"/>
      <c r="LVL35" s="62"/>
      <c r="LVM35" s="62"/>
      <c r="LVN35" s="62"/>
      <c r="LVO35" s="62"/>
      <c r="LVP35" s="62"/>
      <c r="LVQ35" s="62"/>
      <c r="LVR35" s="62"/>
      <c r="LVS35" s="62"/>
      <c r="LVT35" s="62"/>
      <c r="LVU35" s="62"/>
      <c r="LVV35" s="62"/>
      <c r="LVW35" s="62"/>
      <c r="LVX35" s="62"/>
      <c r="LVY35" s="62"/>
      <c r="LVZ35" s="62"/>
      <c r="LWA35" s="62"/>
      <c r="LWB35" s="62"/>
      <c r="LWC35" s="62"/>
      <c r="LWD35" s="62"/>
      <c r="LWE35" s="62"/>
      <c r="LWF35" s="62"/>
      <c r="LWG35" s="62"/>
      <c r="LWH35" s="62"/>
      <c r="LWI35" s="62"/>
      <c r="LWJ35" s="62"/>
      <c r="LWK35" s="62"/>
      <c r="LWL35" s="62"/>
      <c r="LWM35" s="62"/>
      <c r="LWN35" s="62"/>
      <c r="LWO35" s="62"/>
      <c r="LWP35" s="62"/>
      <c r="LWQ35" s="62"/>
      <c r="LWR35" s="62"/>
      <c r="LWS35" s="62"/>
      <c r="LWT35" s="62"/>
      <c r="LWU35" s="62"/>
      <c r="LWV35" s="62"/>
      <c r="LWW35" s="62"/>
      <c r="LWX35" s="62"/>
      <c r="LWY35" s="62"/>
      <c r="LWZ35" s="62"/>
      <c r="LXA35" s="62"/>
      <c r="LXB35" s="62"/>
      <c r="LXC35" s="62"/>
      <c r="LXD35" s="62"/>
      <c r="LXE35" s="62"/>
      <c r="LXF35" s="62"/>
      <c r="LXG35" s="62"/>
      <c r="LXH35" s="62"/>
      <c r="LXI35" s="62"/>
      <c r="LXJ35" s="62"/>
      <c r="LXK35" s="62"/>
      <c r="LXL35" s="62"/>
      <c r="LXM35" s="62"/>
      <c r="LXN35" s="62"/>
      <c r="LXO35" s="62"/>
      <c r="LXP35" s="62"/>
      <c r="LXQ35" s="62"/>
      <c r="LXR35" s="62"/>
      <c r="LXS35" s="62"/>
      <c r="LXT35" s="62"/>
      <c r="LXU35" s="62"/>
      <c r="LXV35" s="62"/>
      <c r="LXW35" s="62"/>
      <c r="LXX35" s="62"/>
      <c r="LXY35" s="62"/>
      <c r="LXZ35" s="62"/>
      <c r="LYA35" s="62"/>
      <c r="LYB35" s="62"/>
      <c r="LYC35" s="62"/>
      <c r="LYD35" s="62"/>
      <c r="LYE35" s="62"/>
      <c r="LYF35" s="62"/>
      <c r="LYG35" s="62"/>
      <c r="LYH35" s="62"/>
      <c r="LYI35" s="62"/>
      <c r="LYJ35" s="62"/>
      <c r="LYK35" s="62"/>
      <c r="LYL35" s="62"/>
      <c r="LYM35" s="62"/>
      <c r="LYN35" s="62"/>
      <c r="LYO35" s="62"/>
      <c r="LYP35" s="62"/>
      <c r="LYQ35" s="62"/>
      <c r="LYR35" s="62"/>
      <c r="LYS35" s="62"/>
      <c r="LYT35" s="62"/>
      <c r="LYU35" s="62"/>
      <c r="LYV35" s="62"/>
      <c r="LYW35" s="62"/>
      <c r="LYX35" s="62"/>
      <c r="LYY35" s="62"/>
      <c r="LYZ35" s="62"/>
      <c r="LZA35" s="62"/>
      <c r="LZB35" s="62"/>
      <c r="LZC35" s="62"/>
      <c r="LZD35" s="62"/>
      <c r="LZE35" s="62"/>
      <c r="LZF35" s="62"/>
      <c r="LZG35" s="62"/>
      <c r="LZH35" s="62"/>
      <c r="LZI35" s="62"/>
      <c r="LZJ35" s="62"/>
      <c r="LZK35" s="62"/>
      <c r="LZL35" s="62"/>
      <c r="LZM35" s="62"/>
      <c r="LZN35" s="62"/>
      <c r="LZO35" s="62"/>
      <c r="LZP35" s="62"/>
      <c r="LZQ35" s="62"/>
      <c r="LZR35" s="62"/>
      <c r="LZS35" s="62"/>
      <c r="LZT35" s="62"/>
      <c r="LZU35" s="62"/>
      <c r="LZV35" s="62"/>
      <c r="LZW35" s="62"/>
      <c r="LZX35" s="62"/>
      <c r="LZY35" s="62"/>
      <c r="LZZ35" s="62"/>
      <c r="MAA35" s="62"/>
      <c r="MAB35" s="62"/>
      <c r="MAC35" s="62"/>
      <c r="MAD35" s="62"/>
      <c r="MAE35" s="62"/>
      <c r="MAF35" s="62"/>
      <c r="MAG35" s="62"/>
      <c r="MAH35" s="62"/>
      <c r="MAI35" s="62"/>
      <c r="MAJ35" s="62"/>
      <c r="MAK35" s="62"/>
      <c r="MAL35" s="62"/>
      <c r="MAM35" s="62"/>
      <c r="MAN35" s="62"/>
      <c r="MAO35" s="62"/>
      <c r="MAP35" s="62"/>
      <c r="MAQ35" s="62"/>
      <c r="MAR35" s="62"/>
      <c r="MAS35" s="62"/>
      <c r="MAT35" s="62"/>
      <c r="MAU35" s="62"/>
      <c r="MAV35" s="62"/>
      <c r="MAW35" s="62"/>
      <c r="MAX35" s="62"/>
      <c r="MAY35" s="62"/>
      <c r="MAZ35" s="62"/>
      <c r="MBA35" s="62"/>
      <c r="MBB35" s="62"/>
      <c r="MBC35" s="62"/>
      <c r="MBD35" s="62"/>
      <c r="MBE35" s="62"/>
      <c r="MBF35" s="62"/>
      <c r="MBG35" s="62"/>
      <c r="MBH35" s="62"/>
      <c r="MBI35" s="62"/>
      <c r="MBJ35" s="62"/>
      <c r="MBK35" s="62"/>
      <c r="MBL35" s="62"/>
      <c r="MBM35" s="62"/>
      <c r="MBN35" s="62"/>
      <c r="MBO35" s="62"/>
      <c r="MBP35" s="62"/>
      <c r="MBQ35" s="62"/>
      <c r="MBR35" s="62"/>
      <c r="MBS35" s="62"/>
      <c r="MBT35" s="62"/>
      <c r="MBU35" s="62"/>
      <c r="MBV35" s="62"/>
      <c r="MBW35" s="62"/>
      <c r="MBX35" s="62"/>
      <c r="MBY35" s="62"/>
      <c r="MBZ35" s="62"/>
      <c r="MCA35" s="62"/>
      <c r="MCB35" s="62"/>
      <c r="MCC35" s="62"/>
      <c r="MCD35" s="62"/>
      <c r="MCE35" s="62"/>
      <c r="MCF35" s="62"/>
      <c r="MCG35" s="62"/>
      <c r="MCH35" s="62"/>
      <c r="MCI35" s="62"/>
      <c r="MCJ35" s="62"/>
      <c r="MCK35" s="62"/>
      <c r="MCL35" s="62"/>
      <c r="MCM35" s="62"/>
      <c r="MCN35" s="62"/>
      <c r="MCO35" s="62"/>
      <c r="MCP35" s="62"/>
      <c r="MCQ35" s="62"/>
      <c r="MCR35" s="62"/>
      <c r="MCS35" s="62"/>
      <c r="MCT35" s="62"/>
      <c r="MCU35" s="62"/>
      <c r="MCV35" s="62"/>
      <c r="MCW35" s="62"/>
      <c r="MCX35" s="62"/>
      <c r="MCY35" s="62"/>
      <c r="MCZ35" s="62"/>
      <c r="MDA35" s="62"/>
      <c r="MDB35" s="62"/>
      <c r="MDC35" s="62"/>
      <c r="MDD35" s="62"/>
      <c r="MDE35" s="62"/>
      <c r="MDF35" s="62"/>
      <c r="MDG35" s="62"/>
      <c r="MDH35" s="62"/>
      <c r="MDI35" s="62"/>
      <c r="MDJ35" s="62"/>
      <c r="MDK35" s="62"/>
      <c r="MDL35" s="62"/>
      <c r="MDM35" s="62"/>
      <c r="MDN35" s="62"/>
      <c r="MDO35" s="62"/>
      <c r="MDP35" s="62"/>
      <c r="MDQ35" s="62"/>
      <c r="MDR35" s="62"/>
      <c r="MDS35" s="62"/>
      <c r="MDT35" s="62"/>
      <c r="MDU35" s="62"/>
      <c r="MDV35" s="62"/>
      <c r="MDW35" s="62"/>
      <c r="MDX35" s="62"/>
      <c r="MDY35" s="62"/>
      <c r="MDZ35" s="62"/>
      <c r="MEA35" s="62"/>
      <c r="MEB35" s="62"/>
      <c r="MEC35" s="62"/>
      <c r="MED35" s="62"/>
      <c r="MEE35" s="62"/>
      <c r="MEF35" s="62"/>
      <c r="MEG35" s="62"/>
      <c r="MEH35" s="62"/>
      <c r="MEI35" s="62"/>
      <c r="MEJ35" s="62"/>
      <c r="MEK35" s="62"/>
      <c r="MEL35" s="62"/>
      <c r="MEM35" s="62"/>
      <c r="MEN35" s="62"/>
      <c r="MEO35" s="62"/>
      <c r="MEP35" s="62"/>
      <c r="MEQ35" s="62"/>
      <c r="MER35" s="62"/>
      <c r="MES35" s="62"/>
      <c r="MET35" s="62"/>
      <c r="MEU35" s="62"/>
      <c r="MEV35" s="62"/>
      <c r="MEW35" s="62"/>
      <c r="MEX35" s="62"/>
      <c r="MEY35" s="62"/>
      <c r="MEZ35" s="62"/>
      <c r="MFA35" s="62"/>
      <c r="MFB35" s="62"/>
      <c r="MFC35" s="62"/>
      <c r="MFD35" s="62"/>
      <c r="MFE35" s="62"/>
      <c r="MFF35" s="62"/>
      <c r="MFG35" s="62"/>
      <c r="MFH35" s="62"/>
      <c r="MFI35" s="62"/>
      <c r="MFJ35" s="62"/>
      <c r="MFK35" s="62"/>
      <c r="MFL35" s="62"/>
      <c r="MFM35" s="62"/>
      <c r="MFN35" s="62"/>
      <c r="MFO35" s="62"/>
      <c r="MFP35" s="62"/>
      <c r="MFQ35" s="62"/>
      <c r="MFR35" s="62"/>
      <c r="MFS35" s="62"/>
      <c r="MFT35" s="62"/>
      <c r="MFU35" s="62"/>
      <c r="MFV35" s="62"/>
      <c r="MFW35" s="62"/>
      <c r="MFX35" s="62"/>
      <c r="MFY35" s="62"/>
      <c r="MFZ35" s="62"/>
      <c r="MGA35" s="62"/>
      <c r="MGB35" s="62"/>
      <c r="MGC35" s="62"/>
      <c r="MGD35" s="62"/>
      <c r="MGE35" s="62"/>
      <c r="MGF35" s="62"/>
      <c r="MGG35" s="62"/>
      <c r="MGH35" s="62"/>
      <c r="MGI35" s="62"/>
      <c r="MGJ35" s="62"/>
      <c r="MGK35" s="62"/>
      <c r="MGL35" s="62"/>
      <c r="MGM35" s="62"/>
      <c r="MGN35" s="62"/>
      <c r="MGO35" s="62"/>
      <c r="MGP35" s="62"/>
      <c r="MGQ35" s="62"/>
      <c r="MGR35" s="62"/>
      <c r="MGS35" s="62"/>
      <c r="MGT35" s="62"/>
      <c r="MGU35" s="62"/>
      <c r="MGV35" s="62"/>
      <c r="MGW35" s="62"/>
      <c r="MGX35" s="62"/>
      <c r="MGY35" s="62"/>
      <c r="MGZ35" s="62"/>
      <c r="MHA35" s="62"/>
      <c r="MHB35" s="62"/>
      <c r="MHC35" s="62"/>
      <c r="MHD35" s="62"/>
      <c r="MHE35" s="62"/>
      <c r="MHF35" s="62"/>
      <c r="MHG35" s="62"/>
      <c r="MHH35" s="62"/>
      <c r="MHI35" s="62"/>
      <c r="MHJ35" s="62"/>
      <c r="MHK35" s="62"/>
      <c r="MHL35" s="62"/>
      <c r="MHM35" s="62"/>
      <c r="MHN35" s="62"/>
      <c r="MHO35" s="62"/>
      <c r="MHP35" s="62"/>
      <c r="MHQ35" s="62"/>
      <c r="MHR35" s="62"/>
      <c r="MHS35" s="62"/>
      <c r="MHT35" s="62"/>
      <c r="MHU35" s="62"/>
      <c r="MHV35" s="62"/>
      <c r="MHW35" s="62"/>
      <c r="MHX35" s="62"/>
      <c r="MHY35" s="62"/>
      <c r="MHZ35" s="62"/>
      <c r="MIA35" s="62"/>
      <c r="MIB35" s="62"/>
      <c r="MIC35" s="62"/>
      <c r="MID35" s="62"/>
      <c r="MIE35" s="62"/>
      <c r="MIF35" s="62"/>
      <c r="MIG35" s="62"/>
      <c r="MIH35" s="62"/>
      <c r="MII35" s="62"/>
      <c r="MIJ35" s="62"/>
      <c r="MIK35" s="62"/>
      <c r="MIL35" s="62"/>
      <c r="MIM35" s="62"/>
      <c r="MIN35" s="62"/>
      <c r="MIO35" s="62"/>
      <c r="MIP35" s="62"/>
      <c r="MIQ35" s="62"/>
      <c r="MIR35" s="62"/>
      <c r="MIS35" s="62"/>
      <c r="MIT35" s="62"/>
      <c r="MIU35" s="62"/>
      <c r="MIV35" s="62"/>
      <c r="MIW35" s="62"/>
      <c r="MIX35" s="62"/>
      <c r="MIY35" s="62"/>
      <c r="MIZ35" s="62"/>
      <c r="MJA35" s="62"/>
      <c r="MJB35" s="62"/>
      <c r="MJC35" s="62"/>
      <c r="MJD35" s="62"/>
      <c r="MJE35" s="62"/>
      <c r="MJF35" s="62"/>
      <c r="MJG35" s="62"/>
      <c r="MJH35" s="62"/>
      <c r="MJI35" s="62"/>
      <c r="MJJ35" s="62"/>
      <c r="MJK35" s="62"/>
      <c r="MJL35" s="62"/>
      <c r="MJM35" s="62"/>
      <c r="MJN35" s="62"/>
      <c r="MJO35" s="62"/>
      <c r="MJP35" s="62"/>
      <c r="MJQ35" s="62"/>
      <c r="MJR35" s="62"/>
      <c r="MJS35" s="62"/>
      <c r="MJT35" s="62"/>
      <c r="MJU35" s="62"/>
      <c r="MJV35" s="62"/>
      <c r="MJW35" s="62"/>
      <c r="MJX35" s="62"/>
      <c r="MJY35" s="62"/>
      <c r="MJZ35" s="62"/>
      <c r="MKA35" s="62"/>
      <c r="MKB35" s="62"/>
      <c r="MKC35" s="62"/>
      <c r="MKD35" s="62"/>
      <c r="MKE35" s="62"/>
      <c r="MKF35" s="62"/>
      <c r="MKG35" s="62"/>
      <c r="MKH35" s="62"/>
      <c r="MKI35" s="62"/>
      <c r="MKJ35" s="62"/>
      <c r="MKK35" s="62"/>
      <c r="MKL35" s="62"/>
      <c r="MKM35" s="62"/>
      <c r="MKN35" s="62"/>
      <c r="MKO35" s="62"/>
      <c r="MKP35" s="62"/>
      <c r="MKQ35" s="62"/>
      <c r="MKR35" s="62"/>
      <c r="MKS35" s="62"/>
      <c r="MKT35" s="62"/>
      <c r="MKU35" s="62"/>
      <c r="MKV35" s="62"/>
      <c r="MKW35" s="62"/>
      <c r="MKX35" s="62"/>
      <c r="MKY35" s="62"/>
      <c r="MKZ35" s="62"/>
      <c r="MLA35" s="62"/>
      <c r="MLB35" s="62"/>
      <c r="MLC35" s="62"/>
      <c r="MLD35" s="62"/>
      <c r="MLE35" s="62"/>
      <c r="MLF35" s="62"/>
      <c r="MLG35" s="62"/>
      <c r="MLH35" s="62"/>
      <c r="MLI35" s="62"/>
      <c r="MLJ35" s="62"/>
      <c r="MLK35" s="62"/>
      <c r="MLL35" s="62"/>
      <c r="MLM35" s="62"/>
      <c r="MLN35" s="62"/>
      <c r="MLO35" s="62"/>
      <c r="MLP35" s="62"/>
      <c r="MLQ35" s="62"/>
      <c r="MLR35" s="62"/>
      <c r="MLS35" s="62"/>
      <c r="MLT35" s="62"/>
      <c r="MLU35" s="62"/>
      <c r="MLV35" s="62"/>
      <c r="MLW35" s="62"/>
      <c r="MLX35" s="62"/>
      <c r="MLY35" s="62"/>
      <c r="MLZ35" s="62"/>
      <c r="MMA35" s="62"/>
      <c r="MMB35" s="62"/>
      <c r="MMC35" s="62"/>
      <c r="MMD35" s="62"/>
      <c r="MME35" s="62"/>
      <c r="MMF35" s="62"/>
      <c r="MMG35" s="62"/>
      <c r="MMH35" s="62"/>
      <c r="MMI35" s="62"/>
      <c r="MMJ35" s="62"/>
      <c r="MMK35" s="62"/>
      <c r="MML35" s="62"/>
      <c r="MMM35" s="62"/>
      <c r="MMN35" s="62"/>
      <c r="MMO35" s="62"/>
      <c r="MMP35" s="62"/>
      <c r="MMQ35" s="62"/>
      <c r="MMR35" s="62"/>
      <c r="MMS35" s="62"/>
      <c r="MMT35" s="62"/>
      <c r="MMU35" s="62"/>
      <c r="MMV35" s="62"/>
      <c r="MMW35" s="62"/>
      <c r="MMX35" s="62"/>
      <c r="MMY35" s="62"/>
      <c r="MMZ35" s="62"/>
      <c r="MNA35" s="62"/>
      <c r="MNB35" s="62"/>
      <c r="MNC35" s="62"/>
      <c r="MND35" s="62"/>
      <c r="MNE35" s="62"/>
      <c r="MNF35" s="62"/>
      <c r="MNG35" s="62"/>
      <c r="MNH35" s="62"/>
      <c r="MNI35" s="62"/>
      <c r="MNJ35" s="62"/>
      <c r="MNK35" s="62"/>
      <c r="MNL35" s="62"/>
      <c r="MNM35" s="62"/>
      <c r="MNN35" s="62"/>
      <c r="MNO35" s="62"/>
      <c r="MNP35" s="62"/>
      <c r="MNQ35" s="62"/>
      <c r="MNR35" s="62"/>
      <c r="MNS35" s="62"/>
      <c r="MNT35" s="62"/>
      <c r="MNU35" s="62"/>
      <c r="MNV35" s="62"/>
      <c r="MNW35" s="62"/>
      <c r="MNX35" s="62"/>
      <c r="MNY35" s="62"/>
      <c r="MNZ35" s="62"/>
      <c r="MOA35" s="62"/>
      <c r="MOB35" s="62"/>
      <c r="MOC35" s="62"/>
      <c r="MOD35" s="62"/>
      <c r="MOE35" s="62"/>
      <c r="MOF35" s="62"/>
      <c r="MOG35" s="62"/>
      <c r="MOH35" s="62"/>
      <c r="MOI35" s="62"/>
      <c r="MOJ35" s="62"/>
      <c r="MOK35" s="62"/>
      <c r="MOL35" s="62"/>
      <c r="MOM35" s="62"/>
      <c r="MON35" s="62"/>
      <c r="MOO35" s="62"/>
      <c r="MOP35" s="62"/>
      <c r="MOQ35" s="62"/>
      <c r="MOR35" s="62"/>
      <c r="MOS35" s="62"/>
      <c r="MOT35" s="62"/>
      <c r="MOU35" s="62"/>
      <c r="MOV35" s="62"/>
      <c r="MOW35" s="62"/>
      <c r="MOX35" s="62"/>
      <c r="MOY35" s="62"/>
      <c r="MOZ35" s="62"/>
      <c r="MPA35" s="62"/>
      <c r="MPB35" s="62"/>
      <c r="MPC35" s="62"/>
      <c r="MPD35" s="62"/>
      <c r="MPE35" s="62"/>
      <c r="MPF35" s="62"/>
      <c r="MPG35" s="62"/>
      <c r="MPH35" s="62"/>
      <c r="MPI35" s="62"/>
      <c r="MPJ35" s="62"/>
      <c r="MPK35" s="62"/>
      <c r="MPL35" s="62"/>
      <c r="MPM35" s="62"/>
      <c r="MPN35" s="62"/>
      <c r="MPO35" s="62"/>
      <c r="MPP35" s="62"/>
      <c r="MPQ35" s="62"/>
      <c r="MPR35" s="62"/>
      <c r="MPS35" s="62"/>
      <c r="MPT35" s="62"/>
      <c r="MPU35" s="62"/>
      <c r="MPV35" s="62"/>
      <c r="MPW35" s="62"/>
      <c r="MPX35" s="62"/>
      <c r="MPY35" s="62"/>
      <c r="MPZ35" s="62"/>
      <c r="MQA35" s="62"/>
      <c r="MQB35" s="62"/>
      <c r="MQC35" s="62"/>
      <c r="MQD35" s="62"/>
      <c r="MQE35" s="62"/>
      <c r="MQF35" s="62"/>
      <c r="MQG35" s="62"/>
      <c r="MQH35" s="62"/>
      <c r="MQI35" s="62"/>
      <c r="MQJ35" s="62"/>
      <c r="MQK35" s="62"/>
      <c r="MQL35" s="62"/>
      <c r="MQM35" s="62"/>
      <c r="MQN35" s="62"/>
      <c r="MQO35" s="62"/>
      <c r="MQP35" s="62"/>
      <c r="MQQ35" s="62"/>
      <c r="MQR35" s="62"/>
      <c r="MQS35" s="62"/>
      <c r="MQT35" s="62"/>
      <c r="MQU35" s="62"/>
      <c r="MQV35" s="62"/>
      <c r="MQW35" s="62"/>
      <c r="MQX35" s="62"/>
      <c r="MQY35" s="62"/>
      <c r="MQZ35" s="62"/>
      <c r="MRA35" s="62"/>
      <c r="MRB35" s="62"/>
      <c r="MRC35" s="62"/>
      <c r="MRD35" s="62"/>
      <c r="MRE35" s="62"/>
      <c r="MRF35" s="62"/>
      <c r="MRG35" s="62"/>
      <c r="MRH35" s="62"/>
      <c r="MRI35" s="62"/>
      <c r="MRJ35" s="62"/>
      <c r="MRK35" s="62"/>
      <c r="MRL35" s="62"/>
      <c r="MRM35" s="62"/>
      <c r="MRN35" s="62"/>
      <c r="MRO35" s="62"/>
      <c r="MRP35" s="62"/>
      <c r="MRQ35" s="62"/>
      <c r="MRR35" s="62"/>
      <c r="MRS35" s="62"/>
      <c r="MRT35" s="62"/>
      <c r="MRU35" s="62"/>
      <c r="MRV35" s="62"/>
      <c r="MRW35" s="62"/>
      <c r="MRX35" s="62"/>
      <c r="MRY35" s="62"/>
      <c r="MRZ35" s="62"/>
      <c r="MSA35" s="62"/>
      <c r="MSB35" s="62"/>
      <c r="MSC35" s="62"/>
      <c r="MSD35" s="62"/>
      <c r="MSE35" s="62"/>
      <c r="MSF35" s="62"/>
      <c r="MSG35" s="62"/>
      <c r="MSH35" s="62"/>
      <c r="MSI35" s="62"/>
      <c r="MSJ35" s="62"/>
      <c r="MSK35" s="62"/>
      <c r="MSL35" s="62"/>
      <c r="MSM35" s="62"/>
      <c r="MSN35" s="62"/>
      <c r="MSO35" s="62"/>
      <c r="MSP35" s="62"/>
      <c r="MSQ35" s="62"/>
      <c r="MSR35" s="62"/>
      <c r="MSS35" s="62"/>
      <c r="MST35" s="62"/>
      <c r="MSU35" s="62"/>
      <c r="MSV35" s="62"/>
      <c r="MSW35" s="62"/>
      <c r="MSX35" s="62"/>
      <c r="MSY35" s="62"/>
      <c r="MSZ35" s="62"/>
      <c r="MTA35" s="62"/>
      <c r="MTB35" s="62"/>
      <c r="MTC35" s="62"/>
      <c r="MTD35" s="62"/>
      <c r="MTE35" s="62"/>
      <c r="MTF35" s="62"/>
      <c r="MTG35" s="62"/>
      <c r="MTH35" s="62"/>
      <c r="MTI35" s="62"/>
      <c r="MTJ35" s="62"/>
      <c r="MTK35" s="62"/>
      <c r="MTL35" s="62"/>
      <c r="MTM35" s="62"/>
      <c r="MTN35" s="62"/>
      <c r="MTO35" s="62"/>
      <c r="MTP35" s="62"/>
      <c r="MTQ35" s="62"/>
      <c r="MTR35" s="62"/>
      <c r="MTS35" s="62"/>
      <c r="MTT35" s="62"/>
      <c r="MTU35" s="62"/>
      <c r="MTV35" s="62"/>
      <c r="MTW35" s="62"/>
      <c r="MTX35" s="62"/>
      <c r="MTY35" s="62"/>
      <c r="MTZ35" s="62"/>
      <c r="MUA35" s="62"/>
      <c r="MUB35" s="62"/>
      <c r="MUC35" s="62"/>
      <c r="MUD35" s="62"/>
      <c r="MUE35" s="62"/>
      <c r="MUF35" s="62"/>
      <c r="MUG35" s="62"/>
      <c r="MUH35" s="62"/>
      <c r="MUI35" s="62"/>
      <c r="MUJ35" s="62"/>
      <c r="MUK35" s="62"/>
      <c r="MUL35" s="62"/>
      <c r="MUM35" s="62"/>
      <c r="MUN35" s="62"/>
      <c r="MUO35" s="62"/>
      <c r="MUP35" s="62"/>
      <c r="MUQ35" s="62"/>
      <c r="MUR35" s="62"/>
      <c r="MUS35" s="62"/>
      <c r="MUT35" s="62"/>
      <c r="MUU35" s="62"/>
      <c r="MUV35" s="62"/>
      <c r="MUW35" s="62"/>
      <c r="MUX35" s="62"/>
      <c r="MUY35" s="62"/>
      <c r="MUZ35" s="62"/>
      <c r="MVA35" s="62"/>
      <c r="MVB35" s="62"/>
      <c r="MVC35" s="62"/>
      <c r="MVD35" s="62"/>
      <c r="MVE35" s="62"/>
      <c r="MVF35" s="62"/>
      <c r="MVG35" s="62"/>
      <c r="MVH35" s="62"/>
      <c r="MVI35" s="62"/>
      <c r="MVJ35" s="62"/>
      <c r="MVK35" s="62"/>
      <c r="MVL35" s="62"/>
      <c r="MVM35" s="62"/>
      <c r="MVN35" s="62"/>
      <c r="MVO35" s="62"/>
      <c r="MVP35" s="62"/>
      <c r="MVQ35" s="62"/>
      <c r="MVR35" s="62"/>
      <c r="MVS35" s="62"/>
      <c r="MVT35" s="62"/>
      <c r="MVU35" s="62"/>
      <c r="MVV35" s="62"/>
      <c r="MVW35" s="62"/>
      <c r="MVX35" s="62"/>
      <c r="MVY35" s="62"/>
      <c r="MVZ35" s="62"/>
      <c r="MWA35" s="62"/>
      <c r="MWB35" s="62"/>
      <c r="MWC35" s="62"/>
      <c r="MWD35" s="62"/>
      <c r="MWE35" s="62"/>
      <c r="MWF35" s="62"/>
      <c r="MWG35" s="62"/>
      <c r="MWH35" s="62"/>
      <c r="MWI35" s="62"/>
      <c r="MWJ35" s="62"/>
      <c r="MWK35" s="62"/>
      <c r="MWL35" s="62"/>
      <c r="MWM35" s="62"/>
      <c r="MWN35" s="62"/>
      <c r="MWO35" s="62"/>
      <c r="MWP35" s="62"/>
      <c r="MWQ35" s="62"/>
      <c r="MWR35" s="62"/>
      <c r="MWS35" s="62"/>
      <c r="MWT35" s="62"/>
      <c r="MWU35" s="62"/>
      <c r="MWV35" s="62"/>
      <c r="MWW35" s="62"/>
      <c r="MWX35" s="62"/>
      <c r="MWY35" s="62"/>
      <c r="MWZ35" s="62"/>
      <c r="MXA35" s="62"/>
      <c r="MXB35" s="62"/>
      <c r="MXC35" s="62"/>
      <c r="MXD35" s="62"/>
      <c r="MXE35" s="62"/>
      <c r="MXF35" s="62"/>
      <c r="MXG35" s="62"/>
      <c r="MXH35" s="62"/>
      <c r="MXI35" s="62"/>
      <c r="MXJ35" s="62"/>
      <c r="MXK35" s="62"/>
      <c r="MXL35" s="62"/>
      <c r="MXM35" s="62"/>
      <c r="MXN35" s="62"/>
      <c r="MXO35" s="62"/>
      <c r="MXP35" s="62"/>
      <c r="MXQ35" s="62"/>
      <c r="MXR35" s="62"/>
      <c r="MXS35" s="62"/>
      <c r="MXT35" s="62"/>
      <c r="MXU35" s="62"/>
      <c r="MXV35" s="62"/>
      <c r="MXW35" s="62"/>
      <c r="MXX35" s="62"/>
      <c r="MXY35" s="62"/>
      <c r="MXZ35" s="62"/>
      <c r="MYA35" s="62"/>
      <c r="MYB35" s="62"/>
      <c r="MYC35" s="62"/>
      <c r="MYD35" s="62"/>
      <c r="MYE35" s="62"/>
      <c r="MYF35" s="62"/>
      <c r="MYG35" s="62"/>
      <c r="MYH35" s="62"/>
      <c r="MYI35" s="62"/>
      <c r="MYJ35" s="62"/>
      <c r="MYK35" s="62"/>
      <c r="MYL35" s="62"/>
      <c r="MYM35" s="62"/>
      <c r="MYN35" s="62"/>
      <c r="MYO35" s="62"/>
      <c r="MYP35" s="62"/>
      <c r="MYQ35" s="62"/>
      <c r="MYR35" s="62"/>
      <c r="MYS35" s="62"/>
      <c r="MYT35" s="62"/>
      <c r="MYU35" s="62"/>
      <c r="MYV35" s="62"/>
      <c r="MYW35" s="62"/>
      <c r="MYX35" s="62"/>
      <c r="MYY35" s="62"/>
      <c r="MYZ35" s="62"/>
      <c r="MZA35" s="62"/>
      <c r="MZB35" s="62"/>
      <c r="MZC35" s="62"/>
      <c r="MZD35" s="62"/>
      <c r="MZE35" s="62"/>
      <c r="MZF35" s="62"/>
      <c r="MZG35" s="62"/>
      <c r="MZH35" s="62"/>
      <c r="MZI35" s="62"/>
      <c r="MZJ35" s="62"/>
      <c r="MZK35" s="62"/>
      <c r="MZL35" s="62"/>
      <c r="MZM35" s="62"/>
      <c r="MZN35" s="62"/>
      <c r="MZO35" s="62"/>
      <c r="MZP35" s="62"/>
      <c r="MZQ35" s="62"/>
      <c r="MZR35" s="62"/>
      <c r="MZS35" s="62"/>
      <c r="MZT35" s="62"/>
      <c r="MZU35" s="62"/>
      <c r="MZV35" s="62"/>
      <c r="MZW35" s="62"/>
      <c r="MZX35" s="62"/>
      <c r="MZY35" s="62"/>
      <c r="MZZ35" s="62"/>
      <c r="NAA35" s="62"/>
      <c r="NAB35" s="62"/>
      <c r="NAC35" s="62"/>
      <c r="NAD35" s="62"/>
      <c r="NAE35" s="62"/>
      <c r="NAF35" s="62"/>
      <c r="NAG35" s="62"/>
      <c r="NAH35" s="62"/>
      <c r="NAI35" s="62"/>
      <c r="NAJ35" s="62"/>
      <c r="NAK35" s="62"/>
      <c r="NAL35" s="62"/>
      <c r="NAM35" s="62"/>
      <c r="NAN35" s="62"/>
      <c r="NAO35" s="62"/>
      <c r="NAP35" s="62"/>
      <c r="NAQ35" s="62"/>
      <c r="NAR35" s="62"/>
      <c r="NAS35" s="62"/>
      <c r="NAT35" s="62"/>
      <c r="NAU35" s="62"/>
      <c r="NAV35" s="62"/>
      <c r="NAW35" s="62"/>
      <c r="NAX35" s="62"/>
      <c r="NAY35" s="62"/>
      <c r="NAZ35" s="62"/>
      <c r="NBA35" s="62"/>
      <c r="NBB35" s="62"/>
      <c r="NBC35" s="62"/>
      <c r="NBD35" s="62"/>
      <c r="NBE35" s="62"/>
      <c r="NBF35" s="62"/>
      <c r="NBG35" s="62"/>
      <c r="NBH35" s="62"/>
      <c r="NBI35" s="62"/>
      <c r="NBJ35" s="62"/>
      <c r="NBK35" s="62"/>
      <c r="NBL35" s="62"/>
      <c r="NBM35" s="62"/>
      <c r="NBN35" s="62"/>
      <c r="NBO35" s="62"/>
      <c r="NBP35" s="62"/>
      <c r="NBQ35" s="62"/>
      <c r="NBR35" s="62"/>
      <c r="NBS35" s="62"/>
      <c r="NBT35" s="62"/>
      <c r="NBU35" s="62"/>
      <c r="NBV35" s="62"/>
      <c r="NBW35" s="62"/>
      <c r="NBX35" s="62"/>
      <c r="NBY35" s="62"/>
      <c r="NBZ35" s="62"/>
      <c r="NCA35" s="62"/>
      <c r="NCB35" s="62"/>
      <c r="NCC35" s="62"/>
      <c r="NCD35" s="62"/>
      <c r="NCE35" s="62"/>
      <c r="NCF35" s="62"/>
      <c r="NCG35" s="62"/>
      <c r="NCH35" s="62"/>
      <c r="NCI35" s="62"/>
      <c r="NCJ35" s="62"/>
      <c r="NCK35" s="62"/>
      <c r="NCL35" s="62"/>
      <c r="NCM35" s="62"/>
      <c r="NCN35" s="62"/>
      <c r="NCO35" s="62"/>
      <c r="NCP35" s="62"/>
      <c r="NCQ35" s="62"/>
      <c r="NCR35" s="62"/>
      <c r="NCS35" s="62"/>
      <c r="NCT35" s="62"/>
      <c r="NCU35" s="62"/>
      <c r="NCV35" s="62"/>
      <c r="NCW35" s="62"/>
      <c r="NCX35" s="62"/>
      <c r="NCY35" s="62"/>
      <c r="NCZ35" s="62"/>
      <c r="NDA35" s="62"/>
      <c r="NDB35" s="62"/>
      <c r="NDC35" s="62"/>
      <c r="NDD35" s="62"/>
      <c r="NDE35" s="62"/>
      <c r="NDF35" s="62"/>
      <c r="NDG35" s="62"/>
      <c r="NDH35" s="62"/>
      <c r="NDI35" s="62"/>
      <c r="NDJ35" s="62"/>
      <c r="NDK35" s="62"/>
      <c r="NDL35" s="62"/>
      <c r="NDM35" s="62"/>
      <c r="NDN35" s="62"/>
      <c r="NDO35" s="62"/>
      <c r="NDP35" s="62"/>
      <c r="NDQ35" s="62"/>
      <c r="NDR35" s="62"/>
      <c r="NDS35" s="62"/>
      <c r="NDT35" s="62"/>
      <c r="NDU35" s="62"/>
      <c r="NDV35" s="62"/>
      <c r="NDW35" s="62"/>
      <c r="NDX35" s="62"/>
      <c r="NDY35" s="62"/>
      <c r="NDZ35" s="62"/>
      <c r="NEA35" s="62"/>
      <c r="NEB35" s="62"/>
      <c r="NEC35" s="62"/>
      <c r="NED35" s="62"/>
      <c r="NEE35" s="62"/>
      <c r="NEF35" s="62"/>
      <c r="NEG35" s="62"/>
      <c r="NEH35" s="62"/>
      <c r="NEI35" s="62"/>
      <c r="NEJ35" s="62"/>
      <c r="NEK35" s="62"/>
      <c r="NEL35" s="62"/>
      <c r="NEM35" s="62"/>
      <c r="NEN35" s="62"/>
      <c r="NEO35" s="62"/>
      <c r="NEP35" s="62"/>
      <c r="NEQ35" s="62"/>
      <c r="NER35" s="62"/>
      <c r="NES35" s="62"/>
      <c r="NET35" s="62"/>
      <c r="NEU35" s="62"/>
      <c r="NEV35" s="62"/>
      <c r="NEW35" s="62"/>
      <c r="NEX35" s="62"/>
      <c r="NEY35" s="62"/>
      <c r="NEZ35" s="62"/>
      <c r="NFA35" s="62"/>
      <c r="NFB35" s="62"/>
      <c r="NFC35" s="62"/>
      <c r="NFD35" s="62"/>
      <c r="NFE35" s="62"/>
      <c r="NFF35" s="62"/>
      <c r="NFG35" s="62"/>
      <c r="NFH35" s="62"/>
      <c r="NFI35" s="62"/>
      <c r="NFJ35" s="62"/>
      <c r="NFK35" s="62"/>
      <c r="NFL35" s="62"/>
      <c r="NFM35" s="62"/>
      <c r="NFN35" s="62"/>
      <c r="NFO35" s="62"/>
      <c r="NFP35" s="62"/>
      <c r="NFQ35" s="62"/>
      <c r="NFR35" s="62"/>
      <c r="NFS35" s="62"/>
      <c r="NFT35" s="62"/>
      <c r="NFU35" s="62"/>
      <c r="NFV35" s="62"/>
      <c r="NFW35" s="62"/>
      <c r="NFX35" s="62"/>
      <c r="NFY35" s="62"/>
      <c r="NFZ35" s="62"/>
      <c r="NGA35" s="62"/>
      <c r="NGB35" s="62"/>
      <c r="NGC35" s="62"/>
      <c r="NGD35" s="62"/>
      <c r="NGE35" s="62"/>
      <c r="NGF35" s="62"/>
      <c r="NGG35" s="62"/>
      <c r="NGH35" s="62"/>
      <c r="NGI35" s="62"/>
      <c r="NGJ35" s="62"/>
      <c r="NGK35" s="62"/>
      <c r="NGL35" s="62"/>
      <c r="NGM35" s="62"/>
      <c r="NGN35" s="62"/>
      <c r="NGO35" s="62"/>
      <c r="NGP35" s="62"/>
      <c r="NGQ35" s="62"/>
      <c r="NGR35" s="62"/>
      <c r="NGS35" s="62"/>
      <c r="NGT35" s="62"/>
      <c r="NGU35" s="62"/>
      <c r="NGV35" s="62"/>
      <c r="NGW35" s="62"/>
      <c r="NGX35" s="62"/>
      <c r="NGY35" s="62"/>
      <c r="NGZ35" s="62"/>
      <c r="NHA35" s="62"/>
      <c r="NHB35" s="62"/>
      <c r="NHC35" s="62"/>
      <c r="NHD35" s="62"/>
      <c r="NHE35" s="62"/>
      <c r="NHF35" s="62"/>
      <c r="NHG35" s="62"/>
      <c r="NHH35" s="62"/>
      <c r="NHI35" s="62"/>
      <c r="NHJ35" s="62"/>
      <c r="NHK35" s="62"/>
      <c r="NHL35" s="62"/>
      <c r="NHM35" s="62"/>
      <c r="NHN35" s="62"/>
      <c r="NHO35" s="62"/>
      <c r="NHP35" s="62"/>
      <c r="NHQ35" s="62"/>
      <c r="NHR35" s="62"/>
      <c r="NHS35" s="62"/>
      <c r="NHT35" s="62"/>
      <c r="NHU35" s="62"/>
      <c r="NHV35" s="62"/>
      <c r="NHW35" s="62"/>
      <c r="NHX35" s="62"/>
      <c r="NHY35" s="62"/>
      <c r="NHZ35" s="62"/>
      <c r="NIA35" s="62"/>
      <c r="NIB35" s="62"/>
      <c r="NIC35" s="62"/>
      <c r="NID35" s="62"/>
      <c r="NIE35" s="62"/>
      <c r="NIF35" s="62"/>
      <c r="NIG35" s="62"/>
      <c r="NIH35" s="62"/>
      <c r="NII35" s="62"/>
      <c r="NIJ35" s="62"/>
      <c r="NIK35" s="62"/>
      <c r="NIL35" s="62"/>
      <c r="NIM35" s="62"/>
      <c r="NIN35" s="62"/>
      <c r="NIO35" s="62"/>
      <c r="NIP35" s="62"/>
      <c r="NIQ35" s="62"/>
      <c r="NIR35" s="62"/>
      <c r="NIS35" s="62"/>
      <c r="NIT35" s="62"/>
      <c r="NIU35" s="62"/>
      <c r="NIV35" s="62"/>
      <c r="NIW35" s="62"/>
      <c r="NIX35" s="62"/>
      <c r="NIY35" s="62"/>
      <c r="NIZ35" s="62"/>
      <c r="NJA35" s="62"/>
      <c r="NJB35" s="62"/>
      <c r="NJC35" s="62"/>
      <c r="NJD35" s="62"/>
      <c r="NJE35" s="62"/>
      <c r="NJF35" s="62"/>
      <c r="NJG35" s="62"/>
      <c r="NJH35" s="62"/>
      <c r="NJI35" s="62"/>
      <c r="NJJ35" s="62"/>
      <c r="NJK35" s="62"/>
      <c r="NJL35" s="62"/>
      <c r="NJM35" s="62"/>
      <c r="NJN35" s="62"/>
      <c r="NJO35" s="62"/>
      <c r="NJP35" s="62"/>
      <c r="NJQ35" s="62"/>
      <c r="NJR35" s="62"/>
      <c r="NJS35" s="62"/>
      <c r="NJT35" s="62"/>
      <c r="NJU35" s="62"/>
      <c r="NJV35" s="62"/>
      <c r="NJW35" s="62"/>
      <c r="NJX35" s="62"/>
      <c r="NJY35" s="62"/>
      <c r="NJZ35" s="62"/>
      <c r="NKA35" s="62"/>
      <c r="NKB35" s="62"/>
      <c r="NKC35" s="62"/>
      <c r="NKD35" s="62"/>
      <c r="NKE35" s="62"/>
      <c r="NKF35" s="62"/>
      <c r="NKG35" s="62"/>
      <c r="NKH35" s="62"/>
      <c r="NKI35" s="62"/>
      <c r="NKJ35" s="62"/>
      <c r="NKK35" s="62"/>
      <c r="NKL35" s="62"/>
      <c r="NKM35" s="62"/>
      <c r="NKN35" s="62"/>
      <c r="NKO35" s="62"/>
      <c r="NKP35" s="62"/>
      <c r="NKQ35" s="62"/>
      <c r="NKR35" s="62"/>
      <c r="NKS35" s="62"/>
      <c r="NKT35" s="62"/>
      <c r="NKU35" s="62"/>
      <c r="NKV35" s="62"/>
      <c r="NKW35" s="62"/>
      <c r="NKX35" s="62"/>
      <c r="NKY35" s="62"/>
      <c r="NKZ35" s="62"/>
      <c r="NLA35" s="62"/>
      <c r="NLB35" s="62"/>
      <c r="NLC35" s="62"/>
      <c r="NLD35" s="62"/>
      <c r="NLE35" s="62"/>
      <c r="NLF35" s="62"/>
      <c r="NLG35" s="62"/>
      <c r="NLH35" s="62"/>
      <c r="NLI35" s="62"/>
      <c r="NLJ35" s="62"/>
      <c r="NLK35" s="62"/>
      <c r="NLL35" s="62"/>
      <c r="NLM35" s="62"/>
      <c r="NLN35" s="62"/>
      <c r="NLO35" s="62"/>
      <c r="NLP35" s="62"/>
      <c r="NLQ35" s="62"/>
      <c r="NLR35" s="62"/>
      <c r="NLS35" s="62"/>
      <c r="NLT35" s="62"/>
      <c r="NLU35" s="62"/>
      <c r="NLV35" s="62"/>
      <c r="NLW35" s="62"/>
      <c r="NLX35" s="62"/>
      <c r="NLY35" s="62"/>
      <c r="NLZ35" s="62"/>
      <c r="NMA35" s="62"/>
      <c r="NMB35" s="62"/>
      <c r="NMC35" s="62"/>
      <c r="NMD35" s="62"/>
      <c r="NME35" s="62"/>
      <c r="NMF35" s="62"/>
      <c r="NMG35" s="62"/>
      <c r="NMH35" s="62"/>
      <c r="NMI35" s="62"/>
      <c r="NMJ35" s="62"/>
      <c r="NMK35" s="62"/>
      <c r="NML35" s="62"/>
      <c r="NMM35" s="62"/>
      <c r="NMN35" s="62"/>
      <c r="NMO35" s="62"/>
      <c r="NMP35" s="62"/>
      <c r="NMQ35" s="62"/>
      <c r="NMR35" s="62"/>
      <c r="NMS35" s="62"/>
      <c r="NMT35" s="62"/>
      <c r="NMU35" s="62"/>
      <c r="NMV35" s="62"/>
      <c r="NMW35" s="62"/>
      <c r="NMX35" s="62"/>
      <c r="NMY35" s="62"/>
      <c r="NMZ35" s="62"/>
      <c r="NNA35" s="62"/>
      <c r="NNB35" s="62"/>
      <c r="NNC35" s="62"/>
      <c r="NND35" s="62"/>
      <c r="NNE35" s="62"/>
      <c r="NNF35" s="62"/>
      <c r="NNG35" s="62"/>
      <c r="NNH35" s="62"/>
      <c r="NNI35" s="62"/>
      <c r="NNJ35" s="62"/>
      <c r="NNK35" s="62"/>
      <c r="NNL35" s="62"/>
      <c r="NNM35" s="62"/>
      <c r="NNN35" s="62"/>
      <c r="NNO35" s="62"/>
      <c r="NNP35" s="62"/>
      <c r="NNQ35" s="62"/>
      <c r="NNR35" s="62"/>
      <c r="NNS35" s="62"/>
      <c r="NNT35" s="62"/>
      <c r="NNU35" s="62"/>
      <c r="NNV35" s="62"/>
      <c r="NNW35" s="62"/>
      <c r="NNX35" s="62"/>
      <c r="NNY35" s="62"/>
      <c r="NNZ35" s="62"/>
      <c r="NOA35" s="62"/>
      <c r="NOB35" s="62"/>
      <c r="NOC35" s="62"/>
      <c r="NOD35" s="62"/>
      <c r="NOE35" s="62"/>
      <c r="NOF35" s="62"/>
      <c r="NOG35" s="62"/>
      <c r="NOH35" s="62"/>
      <c r="NOI35" s="62"/>
      <c r="NOJ35" s="62"/>
      <c r="NOK35" s="62"/>
      <c r="NOL35" s="62"/>
      <c r="NOM35" s="62"/>
      <c r="NON35" s="62"/>
      <c r="NOO35" s="62"/>
      <c r="NOP35" s="62"/>
      <c r="NOQ35" s="62"/>
      <c r="NOR35" s="62"/>
      <c r="NOS35" s="62"/>
      <c r="NOT35" s="62"/>
      <c r="NOU35" s="62"/>
      <c r="NOV35" s="62"/>
      <c r="NOW35" s="62"/>
      <c r="NOX35" s="62"/>
      <c r="NOY35" s="62"/>
      <c r="NOZ35" s="62"/>
      <c r="NPA35" s="62"/>
      <c r="NPB35" s="62"/>
      <c r="NPC35" s="62"/>
      <c r="NPD35" s="62"/>
      <c r="NPE35" s="62"/>
      <c r="NPF35" s="62"/>
      <c r="NPG35" s="62"/>
      <c r="NPH35" s="62"/>
      <c r="NPI35" s="62"/>
      <c r="NPJ35" s="62"/>
      <c r="NPK35" s="62"/>
      <c r="NPL35" s="62"/>
      <c r="NPM35" s="62"/>
      <c r="NPN35" s="62"/>
      <c r="NPO35" s="62"/>
      <c r="NPP35" s="62"/>
      <c r="NPQ35" s="62"/>
      <c r="NPR35" s="62"/>
      <c r="NPS35" s="62"/>
      <c r="NPT35" s="62"/>
      <c r="NPU35" s="62"/>
      <c r="NPV35" s="62"/>
      <c r="NPW35" s="62"/>
      <c r="NPX35" s="62"/>
      <c r="NPY35" s="62"/>
      <c r="NPZ35" s="62"/>
      <c r="NQA35" s="62"/>
      <c r="NQB35" s="62"/>
      <c r="NQC35" s="62"/>
      <c r="NQD35" s="62"/>
      <c r="NQE35" s="62"/>
      <c r="NQF35" s="62"/>
      <c r="NQG35" s="62"/>
      <c r="NQH35" s="62"/>
      <c r="NQI35" s="62"/>
      <c r="NQJ35" s="62"/>
      <c r="NQK35" s="62"/>
      <c r="NQL35" s="62"/>
      <c r="NQM35" s="62"/>
      <c r="NQN35" s="62"/>
      <c r="NQO35" s="62"/>
      <c r="NQP35" s="62"/>
      <c r="NQQ35" s="62"/>
      <c r="NQR35" s="62"/>
      <c r="NQS35" s="62"/>
      <c r="NQT35" s="62"/>
      <c r="NQU35" s="62"/>
      <c r="NQV35" s="62"/>
      <c r="NQW35" s="62"/>
      <c r="NQX35" s="62"/>
      <c r="NQY35" s="62"/>
      <c r="NQZ35" s="62"/>
      <c r="NRA35" s="62"/>
      <c r="NRB35" s="62"/>
      <c r="NRC35" s="62"/>
      <c r="NRD35" s="62"/>
      <c r="NRE35" s="62"/>
      <c r="NRF35" s="62"/>
      <c r="NRG35" s="62"/>
      <c r="NRH35" s="62"/>
      <c r="NRI35" s="62"/>
      <c r="NRJ35" s="62"/>
      <c r="NRK35" s="62"/>
      <c r="NRL35" s="62"/>
      <c r="NRM35" s="62"/>
      <c r="NRN35" s="62"/>
      <c r="NRO35" s="62"/>
      <c r="NRP35" s="62"/>
      <c r="NRQ35" s="62"/>
      <c r="NRR35" s="62"/>
      <c r="NRS35" s="62"/>
      <c r="NRT35" s="62"/>
      <c r="NRU35" s="62"/>
      <c r="NRV35" s="62"/>
      <c r="NRW35" s="62"/>
      <c r="NRX35" s="62"/>
      <c r="NRY35" s="62"/>
      <c r="NRZ35" s="62"/>
      <c r="NSA35" s="62"/>
      <c r="NSB35" s="62"/>
      <c r="NSC35" s="62"/>
      <c r="NSD35" s="62"/>
      <c r="NSE35" s="62"/>
      <c r="NSF35" s="62"/>
      <c r="NSG35" s="62"/>
      <c r="NSH35" s="62"/>
      <c r="NSI35" s="62"/>
      <c r="NSJ35" s="62"/>
      <c r="NSK35" s="62"/>
      <c r="NSL35" s="62"/>
      <c r="NSM35" s="62"/>
      <c r="NSN35" s="62"/>
      <c r="NSO35" s="62"/>
      <c r="NSP35" s="62"/>
      <c r="NSQ35" s="62"/>
      <c r="NSR35" s="62"/>
      <c r="NSS35" s="62"/>
      <c r="NST35" s="62"/>
      <c r="NSU35" s="62"/>
      <c r="NSV35" s="62"/>
      <c r="NSW35" s="62"/>
      <c r="NSX35" s="62"/>
      <c r="NSY35" s="62"/>
      <c r="NSZ35" s="62"/>
      <c r="NTA35" s="62"/>
      <c r="NTB35" s="62"/>
      <c r="NTC35" s="62"/>
      <c r="NTD35" s="62"/>
      <c r="NTE35" s="62"/>
      <c r="NTF35" s="62"/>
      <c r="NTG35" s="62"/>
      <c r="NTH35" s="62"/>
      <c r="NTI35" s="62"/>
      <c r="NTJ35" s="62"/>
      <c r="NTK35" s="62"/>
      <c r="NTL35" s="62"/>
      <c r="NTM35" s="62"/>
      <c r="NTN35" s="62"/>
      <c r="NTO35" s="62"/>
      <c r="NTP35" s="62"/>
      <c r="NTQ35" s="62"/>
      <c r="NTR35" s="62"/>
      <c r="NTS35" s="62"/>
      <c r="NTT35" s="62"/>
      <c r="NTU35" s="62"/>
      <c r="NTV35" s="62"/>
      <c r="NTW35" s="62"/>
      <c r="NTX35" s="62"/>
      <c r="NTY35" s="62"/>
      <c r="NTZ35" s="62"/>
      <c r="NUA35" s="62"/>
      <c r="NUB35" s="62"/>
      <c r="NUC35" s="62"/>
      <c r="NUD35" s="62"/>
      <c r="NUE35" s="62"/>
      <c r="NUF35" s="62"/>
      <c r="NUG35" s="62"/>
      <c r="NUH35" s="62"/>
      <c r="NUI35" s="62"/>
      <c r="NUJ35" s="62"/>
      <c r="NUK35" s="62"/>
      <c r="NUL35" s="62"/>
      <c r="NUM35" s="62"/>
      <c r="NUN35" s="62"/>
      <c r="NUO35" s="62"/>
      <c r="NUP35" s="62"/>
      <c r="NUQ35" s="62"/>
      <c r="NUR35" s="62"/>
      <c r="NUS35" s="62"/>
      <c r="NUT35" s="62"/>
      <c r="NUU35" s="62"/>
      <c r="NUV35" s="62"/>
      <c r="NUW35" s="62"/>
      <c r="NUX35" s="62"/>
      <c r="NUY35" s="62"/>
      <c r="NUZ35" s="62"/>
      <c r="NVA35" s="62"/>
      <c r="NVB35" s="62"/>
      <c r="NVC35" s="62"/>
      <c r="NVD35" s="62"/>
      <c r="NVE35" s="62"/>
      <c r="NVF35" s="62"/>
      <c r="NVG35" s="62"/>
      <c r="NVH35" s="62"/>
      <c r="NVI35" s="62"/>
      <c r="NVJ35" s="62"/>
      <c r="NVK35" s="62"/>
      <c r="NVL35" s="62"/>
      <c r="NVM35" s="62"/>
      <c r="NVN35" s="62"/>
      <c r="NVO35" s="62"/>
      <c r="NVP35" s="62"/>
      <c r="NVQ35" s="62"/>
      <c r="NVR35" s="62"/>
      <c r="NVS35" s="62"/>
      <c r="NVT35" s="62"/>
      <c r="NVU35" s="62"/>
      <c r="NVV35" s="62"/>
      <c r="NVW35" s="62"/>
      <c r="NVX35" s="62"/>
      <c r="NVY35" s="62"/>
      <c r="NVZ35" s="62"/>
      <c r="NWA35" s="62"/>
      <c r="NWB35" s="62"/>
      <c r="NWC35" s="62"/>
      <c r="NWD35" s="62"/>
      <c r="NWE35" s="62"/>
      <c r="NWF35" s="62"/>
      <c r="NWG35" s="62"/>
      <c r="NWH35" s="62"/>
      <c r="NWI35" s="62"/>
      <c r="NWJ35" s="62"/>
      <c r="NWK35" s="62"/>
      <c r="NWL35" s="62"/>
      <c r="NWM35" s="62"/>
      <c r="NWN35" s="62"/>
      <c r="NWO35" s="62"/>
      <c r="NWP35" s="62"/>
      <c r="NWQ35" s="62"/>
      <c r="NWR35" s="62"/>
      <c r="NWS35" s="62"/>
      <c r="NWT35" s="62"/>
      <c r="NWU35" s="62"/>
      <c r="NWV35" s="62"/>
      <c r="NWW35" s="62"/>
      <c r="NWX35" s="62"/>
      <c r="NWY35" s="62"/>
      <c r="NWZ35" s="62"/>
      <c r="NXA35" s="62"/>
      <c r="NXB35" s="62"/>
      <c r="NXC35" s="62"/>
      <c r="NXD35" s="62"/>
      <c r="NXE35" s="62"/>
      <c r="NXF35" s="62"/>
      <c r="NXG35" s="62"/>
      <c r="NXH35" s="62"/>
      <c r="NXI35" s="62"/>
      <c r="NXJ35" s="62"/>
      <c r="NXK35" s="62"/>
      <c r="NXL35" s="62"/>
      <c r="NXM35" s="62"/>
      <c r="NXN35" s="62"/>
      <c r="NXO35" s="62"/>
      <c r="NXP35" s="62"/>
      <c r="NXQ35" s="62"/>
      <c r="NXR35" s="62"/>
      <c r="NXS35" s="62"/>
      <c r="NXT35" s="62"/>
      <c r="NXU35" s="62"/>
      <c r="NXV35" s="62"/>
      <c r="NXW35" s="62"/>
      <c r="NXX35" s="62"/>
      <c r="NXY35" s="62"/>
      <c r="NXZ35" s="62"/>
      <c r="NYA35" s="62"/>
      <c r="NYB35" s="62"/>
      <c r="NYC35" s="62"/>
      <c r="NYD35" s="62"/>
      <c r="NYE35" s="62"/>
      <c r="NYF35" s="62"/>
      <c r="NYG35" s="62"/>
      <c r="NYH35" s="62"/>
      <c r="NYI35" s="62"/>
      <c r="NYJ35" s="62"/>
      <c r="NYK35" s="62"/>
      <c r="NYL35" s="62"/>
      <c r="NYM35" s="62"/>
      <c r="NYN35" s="62"/>
      <c r="NYO35" s="62"/>
      <c r="NYP35" s="62"/>
      <c r="NYQ35" s="62"/>
      <c r="NYR35" s="62"/>
      <c r="NYS35" s="62"/>
      <c r="NYT35" s="62"/>
      <c r="NYU35" s="62"/>
      <c r="NYV35" s="62"/>
      <c r="NYW35" s="62"/>
      <c r="NYX35" s="62"/>
      <c r="NYY35" s="62"/>
      <c r="NYZ35" s="62"/>
      <c r="NZA35" s="62"/>
      <c r="NZB35" s="62"/>
      <c r="NZC35" s="62"/>
      <c r="NZD35" s="62"/>
      <c r="NZE35" s="62"/>
      <c r="NZF35" s="62"/>
      <c r="NZG35" s="62"/>
      <c r="NZH35" s="62"/>
      <c r="NZI35" s="62"/>
      <c r="NZJ35" s="62"/>
      <c r="NZK35" s="62"/>
      <c r="NZL35" s="62"/>
      <c r="NZM35" s="62"/>
      <c r="NZN35" s="62"/>
      <c r="NZO35" s="62"/>
      <c r="NZP35" s="62"/>
      <c r="NZQ35" s="62"/>
      <c r="NZR35" s="62"/>
      <c r="NZS35" s="62"/>
      <c r="NZT35" s="62"/>
      <c r="NZU35" s="62"/>
      <c r="NZV35" s="62"/>
      <c r="NZW35" s="62"/>
      <c r="NZX35" s="62"/>
      <c r="NZY35" s="62"/>
      <c r="NZZ35" s="62"/>
      <c r="OAA35" s="62"/>
      <c r="OAB35" s="62"/>
      <c r="OAC35" s="62"/>
      <c r="OAD35" s="62"/>
      <c r="OAE35" s="62"/>
      <c r="OAF35" s="62"/>
      <c r="OAG35" s="62"/>
      <c r="OAH35" s="62"/>
      <c r="OAI35" s="62"/>
      <c r="OAJ35" s="62"/>
      <c r="OAK35" s="62"/>
      <c r="OAL35" s="62"/>
      <c r="OAM35" s="62"/>
      <c r="OAN35" s="62"/>
      <c r="OAO35" s="62"/>
      <c r="OAP35" s="62"/>
      <c r="OAQ35" s="62"/>
      <c r="OAR35" s="62"/>
      <c r="OAS35" s="62"/>
      <c r="OAT35" s="62"/>
      <c r="OAU35" s="62"/>
      <c r="OAV35" s="62"/>
      <c r="OAW35" s="62"/>
      <c r="OAX35" s="62"/>
      <c r="OAY35" s="62"/>
      <c r="OAZ35" s="62"/>
      <c r="OBA35" s="62"/>
      <c r="OBB35" s="62"/>
      <c r="OBC35" s="62"/>
      <c r="OBD35" s="62"/>
      <c r="OBE35" s="62"/>
      <c r="OBF35" s="62"/>
      <c r="OBG35" s="62"/>
      <c r="OBH35" s="62"/>
      <c r="OBI35" s="62"/>
      <c r="OBJ35" s="62"/>
      <c r="OBK35" s="62"/>
      <c r="OBL35" s="62"/>
      <c r="OBM35" s="62"/>
      <c r="OBN35" s="62"/>
      <c r="OBO35" s="62"/>
      <c r="OBP35" s="62"/>
      <c r="OBQ35" s="62"/>
      <c r="OBR35" s="62"/>
      <c r="OBS35" s="62"/>
      <c r="OBT35" s="62"/>
      <c r="OBU35" s="62"/>
      <c r="OBV35" s="62"/>
      <c r="OBW35" s="62"/>
      <c r="OBX35" s="62"/>
      <c r="OBY35" s="62"/>
      <c r="OBZ35" s="62"/>
      <c r="OCA35" s="62"/>
      <c r="OCB35" s="62"/>
      <c r="OCC35" s="62"/>
      <c r="OCD35" s="62"/>
      <c r="OCE35" s="62"/>
      <c r="OCF35" s="62"/>
      <c r="OCG35" s="62"/>
      <c r="OCH35" s="62"/>
      <c r="OCI35" s="62"/>
      <c r="OCJ35" s="62"/>
      <c r="OCK35" s="62"/>
      <c r="OCL35" s="62"/>
      <c r="OCM35" s="62"/>
      <c r="OCN35" s="62"/>
      <c r="OCO35" s="62"/>
      <c r="OCP35" s="62"/>
      <c r="OCQ35" s="62"/>
      <c r="OCR35" s="62"/>
      <c r="OCS35" s="62"/>
      <c r="OCT35" s="62"/>
      <c r="OCU35" s="62"/>
      <c r="OCV35" s="62"/>
      <c r="OCW35" s="62"/>
      <c r="OCX35" s="62"/>
      <c r="OCY35" s="62"/>
      <c r="OCZ35" s="62"/>
      <c r="ODA35" s="62"/>
      <c r="ODB35" s="62"/>
      <c r="ODC35" s="62"/>
      <c r="ODD35" s="62"/>
      <c r="ODE35" s="62"/>
      <c r="ODF35" s="62"/>
      <c r="ODG35" s="62"/>
      <c r="ODH35" s="62"/>
      <c r="ODI35" s="62"/>
      <c r="ODJ35" s="62"/>
      <c r="ODK35" s="62"/>
      <c r="ODL35" s="62"/>
      <c r="ODM35" s="62"/>
      <c r="ODN35" s="62"/>
      <c r="ODO35" s="62"/>
      <c r="ODP35" s="62"/>
      <c r="ODQ35" s="62"/>
      <c r="ODR35" s="62"/>
      <c r="ODS35" s="62"/>
      <c r="ODT35" s="62"/>
      <c r="ODU35" s="62"/>
      <c r="ODV35" s="62"/>
      <c r="ODW35" s="62"/>
      <c r="ODX35" s="62"/>
      <c r="ODY35" s="62"/>
      <c r="ODZ35" s="62"/>
      <c r="OEA35" s="62"/>
      <c r="OEB35" s="62"/>
      <c r="OEC35" s="62"/>
      <c r="OED35" s="62"/>
      <c r="OEE35" s="62"/>
      <c r="OEF35" s="62"/>
      <c r="OEG35" s="62"/>
      <c r="OEH35" s="62"/>
      <c r="OEI35" s="62"/>
      <c r="OEJ35" s="62"/>
      <c r="OEK35" s="62"/>
      <c r="OEL35" s="62"/>
      <c r="OEM35" s="62"/>
      <c r="OEN35" s="62"/>
      <c r="OEO35" s="62"/>
      <c r="OEP35" s="62"/>
      <c r="OEQ35" s="62"/>
      <c r="OER35" s="62"/>
      <c r="OES35" s="62"/>
      <c r="OET35" s="62"/>
      <c r="OEU35" s="62"/>
      <c r="OEV35" s="62"/>
      <c r="OEW35" s="62"/>
      <c r="OEX35" s="62"/>
      <c r="OEY35" s="62"/>
      <c r="OEZ35" s="62"/>
      <c r="OFA35" s="62"/>
      <c r="OFB35" s="62"/>
      <c r="OFC35" s="62"/>
      <c r="OFD35" s="62"/>
      <c r="OFE35" s="62"/>
      <c r="OFF35" s="62"/>
      <c r="OFG35" s="62"/>
      <c r="OFH35" s="62"/>
      <c r="OFI35" s="62"/>
      <c r="OFJ35" s="62"/>
      <c r="OFK35" s="62"/>
      <c r="OFL35" s="62"/>
      <c r="OFM35" s="62"/>
      <c r="OFN35" s="62"/>
      <c r="OFO35" s="62"/>
      <c r="OFP35" s="62"/>
      <c r="OFQ35" s="62"/>
      <c r="OFR35" s="62"/>
      <c r="OFS35" s="62"/>
      <c r="OFT35" s="62"/>
      <c r="OFU35" s="62"/>
      <c r="OFV35" s="62"/>
      <c r="OFW35" s="62"/>
      <c r="OFX35" s="62"/>
      <c r="OFY35" s="62"/>
      <c r="OFZ35" s="62"/>
      <c r="OGA35" s="62"/>
      <c r="OGB35" s="62"/>
      <c r="OGC35" s="62"/>
      <c r="OGD35" s="62"/>
      <c r="OGE35" s="62"/>
      <c r="OGF35" s="62"/>
      <c r="OGG35" s="62"/>
      <c r="OGH35" s="62"/>
      <c r="OGI35" s="62"/>
      <c r="OGJ35" s="62"/>
      <c r="OGK35" s="62"/>
      <c r="OGL35" s="62"/>
      <c r="OGM35" s="62"/>
      <c r="OGN35" s="62"/>
      <c r="OGO35" s="62"/>
      <c r="OGP35" s="62"/>
      <c r="OGQ35" s="62"/>
      <c r="OGR35" s="62"/>
      <c r="OGS35" s="62"/>
      <c r="OGT35" s="62"/>
      <c r="OGU35" s="62"/>
      <c r="OGV35" s="62"/>
      <c r="OGW35" s="62"/>
      <c r="OGX35" s="62"/>
      <c r="OGY35" s="62"/>
      <c r="OGZ35" s="62"/>
      <c r="OHA35" s="62"/>
      <c r="OHB35" s="62"/>
      <c r="OHC35" s="62"/>
      <c r="OHD35" s="62"/>
      <c r="OHE35" s="62"/>
      <c r="OHF35" s="62"/>
      <c r="OHG35" s="62"/>
      <c r="OHH35" s="62"/>
      <c r="OHI35" s="62"/>
      <c r="OHJ35" s="62"/>
      <c r="OHK35" s="62"/>
      <c r="OHL35" s="62"/>
      <c r="OHM35" s="62"/>
      <c r="OHN35" s="62"/>
      <c r="OHO35" s="62"/>
      <c r="OHP35" s="62"/>
      <c r="OHQ35" s="62"/>
      <c r="OHR35" s="62"/>
      <c r="OHS35" s="62"/>
      <c r="OHT35" s="62"/>
      <c r="OHU35" s="62"/>
      <c r="OHV35" s="62"/>
      <c r="OHW35" s="62"/>
      <c r="OHX35" s="62"/>
      <c r="OHY35" s="62"/>
      <c r="OHZ35" s="62"/>
      <c r="OIA35" s="62"/>
      <c r="OIB35" s="62"/>
      <c r="OIC35" s="62"/>
      <c r="OID35" s="62"/>
      <c r="OIE35" s="62"/>
      <c r="OIF35" s="62"/>
      <c r="OIG35" s="62"/>
      <c r="OIH35" s="62"/>
      <c r="OII35" s="62"/>
      <c r="OIJ35" s="62"/>
      <c r="OIK35" s="62"/>
      <c r="OIL35" s="62"/>
      <c r="OIM35" s="62"/>
      <c r="OIN35" s="62"/>
      <c r="OIO35" s="62"/>
      <c r="OIP35" s="62"/>
      <c r="OIQ35" s="62"/>
      <c r="OIR35" s="62"/>
      <c r="OIS35" s="62"/>
      <c r="OIT35" s="62"/>
      <c r="OIU35" s="62"/>
      <c r="OIV35" s="62"/>
      <c r="OIW35" s="62"/>
      <c r="OIX35" s="62"/>
      <c r="OIY35" s="62"/>
      <c r="OIZ35" s="62"/>
      <c r="OJA35" s="62"/>
      <c r="OJB35" s="62"/>
      <c r="OJC35" s="62"/>
      <c r="OJD35" s="62"/>
      <c r="OJE35" s="62"/>
      <c r="OJF35" s="62"/>
      <c r="OJG35" s="62"/>
      <c r="OJH35" s="62"/>
      <c r="OJI35" s="62"/>
      <c r="OJJ35" s="62"/>
      <c r="OJK35" s="62"/>
      <c r="OJL35" s="62"/>
      <c r="OJM35" s="62"/>
      <c r="OJN35" s="62"/>
      <c r="OJO35" s="62"/>
      <c r="OJP35" s="62"/>
      <c r="OJQ35" s="62"/>
      <c r="OJR35" s="62"/>
      <c r="OJS35" s="62"/>
      <c r="OJT35" s="62"/>
      <c r="OJU35" s="62"/>
      <c r="OJV35" s="62"/>
      <c r="OJW35" s="62"/>
      <c r="OJX35" s="62"/>
      <c r="OJY35" s="62"/>
      <c r="OJZ35" s="62"/>
      <c r="OKA35" s="62"/>
      <c r="OKB35" s="62"/>
      <c r="OKC35" s="62"/>
      <c r="OKD35" s="62"/>
      <c r="OKE35" s="62"/>
      <c r="OKF35" s="62"/>
      <c r="OKG35" s="62"/>
      <c r="OKH35" s="62"/>
      <c r="OKI35" s="62"/>
      <c r="OKJ35" s="62"/>
      <c r="OKK35" s="62"/>
      <c r="OKL35" s="62"/>
      <c r="OKM35" s="62"/>
      <c r="OKN35" s="62"/>
      <c r="OKO35" s="62"/>
      <c r="OKP35" s="62"/>
      <c r="OKQ35" s="62"/>
      <c r="OKR35" s="62"/>
      <c r="OKS35" s="62"/>
      <c r="OKT35" s="62"/>
      <c r="OKU35" s="62"/>
      <c r="OKV35" s="62"/>
      <c r="OKW35" s="62"/>
      <c r="OKX35" s="62"/>
      <c r="OKY35" s="62"/>
      <c r="OKZ35" s="62"/>
      <c r="OLA35" s="62"/>
      <c r="OLB35" s="62"/>
      <c r="OLC35" s="62"/>
      <c r="OLD35" s="62"/>
      <c r="OLE35" s="62"/>
      <c r="OLF35" s="62"/>
      <c r="OLG35" s="62"/>
      <c r="OLH35" s="62"/>
      <c r="OLI35" s="62"/>
      <c r="OLJ35" s="62"/>
      <c r="OLK35" s="62"/>
      <c r="OLL35" s="62"/>
      <c r="OLM35" s="62"/>
      <c r="OLN35" s="62"/>
      <c r="OLO35" s="62"/>
      <c r="OLP35" s="62"/>
      <c r="OLQ35" s="62"/>
      <c r="OLR35" s="62"/>
      <c r="OLS35" s="62"/>
      <c r="OLT35" s="62"/>
      <c r="OLU35" s="62"/>
      <c r="OLV35" s="62"/>
      <c r="OLW35" s="62"/>
      <c r="OLX35" s="62"/>
      <c r="OLY35" s="62"/>
      <c r="OLZ35" s="62"/>
      <c r="OMA35" s="62"/>
      <c r="OMB35" s="62"/>
      <c r="OMC35" s="62"/>
      <c r="OMD35" s="62"/>
      <c r="OME35" s="62"/>
      <c r="OMF35" s="62"/>
      <c r="OMG35" s="62"/>
      <c r="OMH35" s="62"/>
      <c r="OMI35" s="62"/>
      <c r="OMJ35" s="62"/>
      <c r="OMK35" s="62"/>
      <c r="OML35" s="62"/>
      <c r="OMM35" s="62"/>
      <c r="OMN35" s="62"/>
      <c r="OMO35" s="62"/>
      <c r="OMP35" s="62"/>
      <c r="OMQ35" s="62"/>
      <c r="OMR35" s="62"/>
      <c r="OMS35" s="62"/>
      <c r="OMT35" s="62"/>
      <c r="OMU35" s="62"/>
      <c r="OMV35" s="62"/>
      <c r="OMW35" s="62"/>
      <c r="OMX35" s="62"/>
      <c r="OMY35" s="62"/>
      <c r="OMZ35" s="62"/>
      <c r="ONA35" s="62"/>
      <c r="ONB35" s="62"/>
      <c r="ONC35" s="62"/>
      <c r="OND35" s="62"/>
      <c r="ONE35" s="62"/>
      <c r="ONF35" s="62"/>
      <c r="ONG35" s="62"/>
      <c r="ONH35" s="62"/>
      <c r="ONI35" s="62"/>
      <c r="ONJ35" s="62"/>
      <c r="ONK35" s="62"/>
      <c r="ONL35" s="62"/>
      <c r="ONM35" s="62"/>
      <c r="ONN35" s="62"/>
      <c r="ONO35" s="62"/>
      <c r="ONP35" s="62"/>
      <c r="ONQ35" s="62"/>
      <c r="ONR35" s="62"/>
      <c r="ONS35" s="62"/>
      <c r="ONT35" s="62"/>
      <c r="ONU35" s="62"/>
      <c r="ONV35" s="62"/>
      <c r="ONW35" s="62"/>
      <c r="ONX35" s="62"/>
      <c r="ONY35" s="62"/>
      <c r="ONZ35" s="62"/>
      <c r="OOA35" s="62"/>
      <c r="OOB35" s="62"/>
      <c r="OOC35" s="62"/>
      <c r="OOD35" s="62"/>
      <c r="OOE35" s="62"/>
      <c r="OOF35" s="62"/>
      <c r="OOG35" s="62"/>
      <c r="OOH35" s="62"/>
      <c r="OOI35" s="62"/>
      <c r="OOJ35" s="62"/>
      <c r="OOK35" s="62"/>
      <c r="OOL35" s="62"/>
      <c r="OOM35" s="62"/>
      <c r="OON35" s="62"/>
      <c r="OOO35" s="62"/>
      <c r="OOP35" s="62"/>
      <c r="OOQ35" s="62"/>
      <c r="OOR35" s="62"/>
      <c r="OOS35" s="62"/>
      <c r="OOT35" s="62"/>
      <c r="OOU35" s="62"/>
      <c r="OOV35" s="62"/>
      <c r="OOW35" s="62"/>
      <c r="OOX35" s="62"/>
      <c r="OOY35" s="62"/>
      <c r="OOZ35" s="62"/>
      <c r="OPA35" s="62"/>
      <c r="OPB35" s="62"/>
      <c r="OPC35" s="62"/>
      <c r="OPD35" s="62"/>
      <c r="OPE35" s="62"/>
      <c r="OPF35" s="62"/>
      <c r="OPG35" s="62"/>
      <c r="OPH35" s="62"/>
      <c r="OPI35" s="62"/>
      <c r="OPJ35" s="62"/>
      <c r="OPK35" s="62"/>
      <c r="OPL35" s="62"/>
      <c r="OPM35" s="62"/>
      <c r="OPN35" s="62"/>
      <c r="OPO35" s="62"/>
      <c r="OPP35" s="62"/>
      <c r="OPQ35" s="62"/>
      <c r="OPR35" s="62"/>
      <c r="OPS35" s="62"/>
      <c r="OPT35" s="62"/>
      <c r="OPU35" s="62"/>
      <c r="OPV35" s="62"/>
      <c r="OPW35" s="62"/>
      <c r="OPX35" s="62"/>
      <c r="OPY35" s="62"/>
      <c r="OPZ35" s="62"/>
      <c r="OQA35" s="62"/>
      <c r="OQB35" s="62"/>
      <c r="OQC35" s="62"/>
      <c r="OQD35" s="62"/>
      <c r="OQE35" s="62"/>
      <c r="OQF35" s="62"/>
      <c r="OQG35" s="62"/>
      <c r="OQH35" s="62"/>
      <c r="OQI35" s="62"/>
      <c r="OQJ35" s="62"/>
      <c r="OQK35" s="62"/>
      <c r="OQL35" s="62"/>
      <c r="OQM35" s="62"/>
      <c r="OQN35" s="62"/>
      <c r="OQO35" s="62"/>
      <c r="OQP35" s="62"/>
      <c r="OQQ35" s="62"/>
      <c r="OQR35" s="62"/>
      <c r="OQS35" s="62"/>
      <c r="OQT35" s="62"/>
      <c r="OQU35" s="62"/>
      <c r="OQV35" s="62"/>
      <c r="OQW35" s="62"/>
      <c r="OQX35" s="62"/>
      <c r="OQY35" s="62"/>
      <c r="OQZ35" s="62"/>
      <c r="ORA35" s="62"/>
      <c r="ORB35" s="62"/>
      <c r="ORC35" s="62"/>
      <c r="ORD35" s="62"/>
      <c r="ORE35" s="62"/>
      <c r="ORF35" s="62"/>
      <c r="ORG35" s="62"/>
      <c r="ORH35" s="62"/>
      <c r="ORI35" s="62"/>
      <c r="ORJ35" s="62"/>
      <c r="ORK35" s="62"/>
      <c r="ORL35" s="62"/>
      <c r="ORM35" s="62"/>
      <c r="ORN35" s="62"/>
      <c r="ORO35" s="62"/>
      <c r="ORP35" s="62"/>
      <c r="ORQ35" s="62"/>
      <c r="ORR35" s="62"/>
      <c r="ORS35" s="62"/>
      <c r="ORT35" s="62"/>
      <c r="ORU35" s="62"/>
      <c r="ORV35" s="62"/>
      <c r="ORW35" s="62"/>
      <c r="ORX35" s="62"/>
      <c r="ORY35" s="62"/>
      <c r="ORZ35" s="62"/>
      <c r="OSA35" s="62"/>
      <c r="OSB35" s="62"/>
      <c r="OSC35" s="62"/>
      <c r="OSD35" s="62"/>
      <c r="OSE35" s="62"/>
      <c r="OSF35" s="62"/>
      <c r="OSG35" s="62"/>
      <c r="OSH35" s="62"/>
      <c r="OSI35" s="62"/>
      <c r="OSJ35" s="62"/>
      <c r="OSK35" s="62"/>
      <c r="OSL35" s="62"/>
      <c r="OSM35" s="62"/>
      <c r="OSN35" s="62"/>
      <c r="OSO35" s="62"/>
      <c r="OSP35" s="62"/>
      <c r="OSQ35" s="62"/>
      <c r="OSR35" s="62"/>
      <c r="OSS35" s="62"/>
      <c r="OST35" s="62"/>
      <c r="OSU35" s="62"/>
      <c r="OSV35" s="62"/>
      <c r="OSW35" s="62"/>
      <c r="OSX35" s="62"/>
      <c r="OSY35" s="62"/>
      <c r="OSZ35" s="62"/>
      <c r="OTA35" s="62"/>
      <c r="OTB35" s="62"/>
      <c r="OTC35" s="62"/>
      <c r="OTD35" s="62"/>
      <c r="OTE35" s="62"/>
      <c r="OTF35" s="62"/>
      <c r="OTG35" s="62"/>
      <c r="OTH35" s="62"/>
      <c r="OTI35" s="62"/>
      <c r="OTJ35" s="62"/>
      <c r="OTK35" s="62"/>
      <c r="OTL35" s="62"/>
      <c r="OTM35" s="62"/>
      <c r="OTN35" s="62"/>
      <c r="OTO35" s="62"/>
      <c r="OTP35" s="62"/>
      <c r="OTQ35" s="62"/>
      <c r="OTR35" s="62"/>
      <c r="OTS35" s="62"/>
      <c r="OTT35" s="62"/>
      <c r="OTU35" s="62"/>
      <c r="OTV35" s="62"/>
      <c r="OTW35" s="62"/>
      <c r="OTX35" s="62"/>
      <c r="OTY35" s="62"/>
      <c r="OTZ35" s="62"/>
      <c r="OUA35" s="62"/>
      <c r="OUB35" s="62"/>
      <c r="OUC35" s="62"/>
      <c r="OUD35" s="62"/>
      <c r="OUE35" s="62"/>
      <c r="OUF35" s="62"/>
      <c r="OUG35" s="62"/>
      <c r="OUH35" s="62"/>
      <c r="OUI35" s="62"/>
      <c r="OUJ35" s="62"/>
      <c r="OUK35" s="62"/>
      <c r="OUL35" s="62"/>
      <c r="OUM35" s="62"/>
      <c r="OUN35" s="62"/>
      <c r="OUO35" s="62"/>
      <c r="OUP35" s="62"/>
      <c r="OUQ35" s="62"/>
      <c r="OUR35" s="62"/>
      <c r="OUS35" s="62"/>
      <c r="OUT35" s="62"/>
      <c r="OUU35" s="62"/>
      <c r="OUV35" s="62"/>
      <c r="OUW35" s="62"/>
      <c r="OUX35" s="62"/>
      <c r="OUY35" s="62"/>
      <c r="OUZ35" s="62"/>
      <c r="OVA35" s="62"/>
      <c r="OVB35" s="62"/>
      <c r="OVC35" s="62"/>
      <c r="OVD35" s="62"/>
      <c r="OVE35" s="62"/>
      <c r="OVF35" s="62"/>
      <c r="OVG35" s="62"/>
      <c r="OVH35" s="62"/>
      <c r="OVI35" s="62"/>
      <c r="OVJ35" s="62"/>
      <c r="OVK35" s="62"/>
      <c r="OVL35" s="62"/>
      <c r="OVM35" s="62"/>
      <c r="OVN35" s="62"/>
      <c r="OVO35" s="62"/>
      <c r="OVP35" s="62"/>
      <c r="OVQ35" s="62"/>
      <c r="OVR35" s="62"/>
      <c r="OVS35" s="62"/>
      <c r="OVT35" s="62"/>
      <c r="OVU35" s="62"/>
      <c r="OVV35" s="62"/>
      <c r="OVW35" s="62"/>
      <c r="OVX35" s="62"/>
      <c r="OVY35" s="62"/>
      <c r="OVZ35" s="62"/>
      <c r="OWA35" s="62"/>
      <c r="OWB35" s="62"/>
      <c r="OWC35" s="62"/>
      <c r="OWD35" s="62"/>
      <c r="OWE35" s="62"/>
      <c r="OWF35" s="62"/>
      <c r="OWG35" s="62"/>
      <c r="OWH35" s="62"/>
      <c r="OWI35" s="62"/>
      <c r="OWJ35" s="62"/>
      <c r="OWK35" s="62"/>
      <c r="OWL35" s="62"/>
      <c r="OWM35" s="62"/>
      <c r="OWN35" s="62"/>
      <c r="OWO35" s="62"/>
      <c r="OWP35" s="62"/>
      <c r="OWQ35" s="62"/>
      <c r="OWR35" s="62"/>
      <c r="OWS35" s="62"/>
      <c r="OWT35" s="62"/>
      <c r="OWU35" s="62"/>
      <c r="OWV35" s="62"/>
      <c r="OWW35" s="62"/>
      <c r="OWX35" s="62"/>
      <c r="OWY35" s="62"/>
      <c r="OWZ35" s="62"/>
      <c r="OXA35" s="62"/>
      <c r="OXB35" s="62"/>
      <c r="OXC35" s="62"/>
      <c r="OXD35" s="62"/>
      <c r="OXE35" s="62"/>
      <c r="OXF35" s="62"/>
      <c r="OXG35" s="62"/>
      <c r="OXH35" s="62"/>
      <c r="OXI35" s="62"/>
      <c r="OXJ35" s="62"/>
      <c r="OXK35" s="62"/>
      <c r="OXL35" s="62"/>
      <c r="OXM35" s="62"/>
      <c r="OXN35" s="62"/>
      <c r="OXO35" s="62"/>
      <c r="OXP35" s="62"/>
      <c r="OXQ35" s="62"/>
      <c r="OXR35" s="62"/>
      <c r="OXS35" s="62"/>
      <c r="OXT35" s="62"/>
      <c r="OXU35" s="62"/>
      <c r="OXV35" s="62"/>
      <c r="OXW35" s="62"/>
      <c r="OXX35" s="62"/>
      <c r="OXY35" s="62"/>
      <c r="OXZ35" s="62"/>
      <c r="OYA35" s="62"/>
      <c r="OYB35" s="62"/>
      <c r="OYC35" s="62"/>
      <c r="OYD35" s="62"/>
      <c r="OYE35" s="62"/>
      <c r="OYF35" s="62"/>
      <c r="OYG35" s="62"/>
      <c r="OYH35" s="62"/>
      <c r="OYI35" s="62"/>
      <c r="OYJ35" s="62"/>
      <c r="OYK35" s="62"/>
      <c r="OYL35" s="62"/>
      <c r="OYM35" s="62"/>
      <c r="OYN35" s="62"/>
      <c r="OYO35" s="62"/>
      <c r="OYP35" s="62"/>
      <c r="OYQ35" s="62"/>
      <c r="OYR35" s="62"/>
      <c r="OYS35" s="62"/>
      <c r="OYT35" s="62"/>
      <c r="OYU35" s="62"/>
      <c r="OYV35" s="62"/>
      <c r="OYW35" s="62"/>
      <c r="OYX35" s="62"/>
      <c r="OYY35" s="62"/>
      <c r="OYZ35" s="62"/>
      <c r="OZA35" s="62"/>
      <c r="OZB35" s="62"/>
      <c r="OZC35" s="62"/>
      <c r="OZD35" s="62"/>
      <c r="OZE35" s="62"/>
      <c r="OZF35" s="62"/>
      <c r="OZG35" s="62"/>
      <c r="OZH35" s="62"/>
      <c r="OZI35" s="62"/>
      <c r="OZJ35" s="62"/>
      <c r="OZK35" s="62"/>
      <c r="OZL35" s="62"/>
      <c r="OZM35" s="62"/>
      <c r="OZN35" s="62"/>
      <c r="OZO35" s="62"/>
      <c r="OZP35" s="62"/>
      <c r="OZQ35" s="62"/>
      <c r="OZR35" s="62"/>
      <c r="OZS35" s="62"/>
      <c r="OZT35" s="62"/>
      <c r="OZU35" s="62"/>
      <c r="OZV35" s="62"/>
      <c r="OZW35" s="62"/>
      <c r="OZX35" s="62"/>
      <c r="OZY35" s="62"/>
      <c r="OZZ35" s="62"/>
      <c r="PAA35" s="62"/>
      <c r="PAB35" s="62"/>
      <c r="PAC35" s="62"/>
      <c r="PAD35" s="62"/>
      <c r="PAE35" s="62"/>
      <c r="PAF35" s="62"/>
      <c r="PAG35" s="62"/>
      <c r="PAH35" s="62"/>
      <c r="PAI35" s="62"/>
      <c r="PAJ35" s="62"/>
      <c r="PAK35" s="62"/>
      <c r="PAL35" s="62"/>
      <c r="PAM35" s="62"/>
      <c r="PAN35" s="62"/>
      <c r="PAO35" s="62"/>
      <c r="PAP35" s="62"/>
      <c r="PAQ35" s="62"/>
      <c r="PAR35" s="62"/>
      <c r="PAS35" s="62"/>
      <c r="PAT35" s="62"/>
      <c r="PAU35" s="62"/>
      <c r="PAV35" s="62"/>
      <c r="PAW35" s="62"/>
      <c r="PAX35" s="62"/>
      <c r="PAY35" s="62"/>
      <c r="PAZ35" s="62"/>
      <c r="PBA35" s="62"/>
      <c r="PBB35" s="62"/>
      <c r="PBC35" s="62"/>
      <c r="PBD35" s="62"/>
      <c r="PBE35" s="62"/>
      <c r="PBF35" s="62"/>
      <c r="PBG35" s="62"/>
      <c r="PBH35" s="62"/>
      <c r="PBI35" s="62"/>
      <c r="PBJ35" s="62"/>
      <c r="PBK35" s="62"/>
      <c r="PBL35" s="62"/>
      <c r="PBM35" s="62"/>
      <c r="PBN35" s="62"/>
      <c r="PBO35" s="62"/>
      <c r="PBP35" s="62"/>
      <c r="PBQ35" s="62"/>
      <c r="PBR35" s="62"/>
      <c r="PBS35" s="62"/>
      <c r="PBT35" s="62"/>
      <c r="PBU35" s="62"/>
      <c r="PBV35" s="62"/>
      <c r="PBW35" s="62"/>
      <c r="PBX35" s="62"/>
      <c r="PBY35" s="62"/>
      <c r="PBZ35" s="62"/>
      <c r="PCA35" s="62"/>
      <c r="PCB35" s="62"/>
      <c r="PCC35" s="62"/>
      <c r="PCD35" s="62"/>
      <c r="PCE35" s="62"/>
      <c r="PCF35" s="62"/>
      <c r="PCG35" s="62"/>
      <c r="PCH35" s="62"/>
      <c r="PCI35" s="62"/>
      <c r="PCJ35" s="62"/>
      <c r="PCK35" s="62"/>
      <c r="PCL35" s="62"/>
      <c r="PCM35" s="62"/>
      <c r="PCN35" s="62"/>
      <c r="PCO35" s="62"/>
      <c r="PCP35" s="62"/>
      <c r="PCQ35" s="62"/>
      <c r="PCR35" s="62"/>
      <c r="PCS35" s="62"/>
      <c r="PCT35" s="62"/>
      <c r="PCU35" s="62"/>
      <c r="PCV35" s="62"/>
      <c r="PCW35" s="62"/>
      <c r="PCX35" s="62"/>
      <c r="PCY35" s="62"/>
      <c r="PCZ35" s="62"/>
      <c r="PDA35" s="62"/>
      <c r="PDB35" s="62"/>
      <c r="PDC35" s="62"/>
      <c r="PDD35" s="62"/>
      <c r="PDE35" s="62"/>
      <c r="PDF35" s="62"/>
      <c r="PDG35" s="62"/>
      <c r="PDH35" s="62"/>
      <c r="PDI35" s="62"/>
      <c r="PDJ35" s="62"/>
      <c r="PDK35" s="62"/>
      <c r="PDL35" s="62"/>
      <c r="PDM35" s="62"/>
      <c r="PDN35" s="62"/>
      <c r="PDO35" s="62"/>
      <c r="PDP35" s="62"/>
      <c r="PDQ35" s="62"/>
      <c r="PDR35" s="62"/>
      <c r="PDS35" s="62"/>
      <c r="PDT35" s="62"/>
      <c r="PDU35" s="62"/>
      <c r="PDV35" s="62"/>
      <c r="PDW35" s="62"/>
      <c r="PDX35" s="62"/>
      <c r="PDY35" s="62"/>
      <c r="PDZ35" s="62"/>
      <c r="PEA35" s="62"/>
      <c r="PEB35" s="62"/>
      <c r="PEC35" s="62"/>
      <c r="PED35" s="62"/>
      <c r="PEE35" s="62"/>
      <c r="PEF35" s="62"/>
      <c r="PEG35" s="62"/>
      <c r="PEH35" s="62"/>
      <c r="PEI35" s="62"/>
      <c r="PEJ35" s="62"/>
      <c r="PEK35" s="62"/>
      <c r="PEL35" s="62"/>
      <c r="PEM35" s="62"/>
      <c r="PEN35" s="62"/>
      <c r="PEO35" s="62"/>
      <c r="PEP35" s="62"/>
      <c r="PEQ35" s="62"/>
      <c r="PER35" s="62"/>
      <c r="PES35" s="62"/>
      <c r="PET35" s="62"/>
      <c r="PEU35" s="62"/>
      <c r="PEV35" s="62"/>
      <c r="PEW35" s="62"/>
      <c r="PEX35" s="62"/>
      <c r="PEY35" s="62"/>
      <c r="PEZ35" s="62"/>
      <c r="PFA35" s="62"/>
      <c r="PFB35" s="62"/>
      <c r="PFC35" s="62"/>
      <c r="PFD35" s="62"/>
      <c r="PFE35" s="62"/>
      <c r="PFF35" s="62"/>
      <c r="PFG35" s="62"/>
      <c r="PFH35" s="62"/>
      <c r="PFI35" s="62"/>
      <c r="PFJ35" s="62"/>
      <c r="PFK35" s="62"/>
      <c r="PFL35" s="62"/>
      <c r="PFM35" s="62"/>
      <c r="PFN35" s="62"/>
      <c r="PFO35" s="62"/>
      <c r="PFP35" s="62"/>
      <c r="PFQ35" s="62"/>
      <c r="PFR35" s="62"/>
      <c r="PFS35" s="62"/>
      <c r="PFT35" s="62"/>
      <c r="PFU35" s="62"/>
      <c r="PFV35" s="62"/>
      <c r="PFW35" s="62"/>
      <c r="PFX35" s="62"/>
      <c r="PFY35" s="62"/>
      <c r="PFZ35" s="62"/>
      <c r="PGA35" s="62"/>
      <c r="PGB35" s="62"/>
      <c r="PGC35" s="62"/>
      <c r="PGD35" s="62"/>
      <c r="PGE35" s="62"/>
      <c r="PGF35" s="62"/>
      <c r="PGG35" s="62"/>
      <c r="PGH35" s="62"/>
      <c r="PGI35" s="62"/>
      <c r="PGJ35" s="62"/>
      <c r="PGK35" s="62"/>
      <c r="PGL35" s="62"/>
      <c r="PGM35" s="62"/>
      <c r="PGN35" s="62"/>
      <c r="PGO35" s="62"/>
      <c r="PGP35" s="62"/>
      <c r="PGQ35" s="62"/>
      <c r="PGR35" s="62"/>
      <c r="PGS35" s="62"/>
      <c r="PGT35" s="62"/>
      <c r="PGU35" s="62"/>
      <c r="PGV35" s="62"/>
      <c r="PGW35" s="62"/>
      <c r="PGX35" s="62"/>
      <c r="PGY35" s="62"/>
      <c r="PGZ35" s="62"/>
      <c r="PHA35" s="62"/>
      <c r="PHB35" s="62"/>
      <c r="PHC35" s="62"/>
      <c r="PHD35" s="62"/>
      <c r="PHE35" s="62"/>
      <c r="PHF35" s="62"/>
      <c r="PHG35" s="62"/>
      <c r="PHH35" s="62"/>
      <c r="PHI35" s="62"/>
      <c r="PHJ35" s="62"/>
      <c r="PHK35" s="62"/>
      <c r="PHL35" s="62"/>
      <c r="PHM35" s="62"/>
      <c r="PHN35" s="62"/>
      <c r="PHO35" s="62"/>
      <c r="PHP35" s="62"/>
      <c r="PHQ35" s="62"/>
      <c r="PHR35" s="62"/>
      <c r="PHS35" s="62"/>
      <c r="PHT35" s="62"/>
      <c r="PHU35" s="62"/>
      <c r="PHV35" s="62"/>
      <c r="PHW35" s="62"/>
      <c r="PHX35" s="62"/>
      <c r="PHY35" s="62"/>
      <c r="PHZ35" s="62"/>
      <c r="PIA35" s="62"/>
      <c r="PIB35" s="62"/>
      <c r="PIC35" s="62"/>
      <c r="PID35" s="62"/>
      <c r="PIE35" s="62"/>
      <c r="PIF35" s="62"/>
      <c r="PIG35" s="62"/>
      <c r="PIH35" s="62"/>
      <c r="PII35" s="62"/>
      <c r="PIJ35" s="62"/>
      <c r="PIK35" s="62"/>
      <c r="PIL35" s="62"/>
      <c r="PIM35" s="62"/>
      <c r="PIN35" s="62"/>
      <c r="PIO35" s="62"/>
      <c r="PIP35" s="62"/>
      <c r="PIQ35" s="62"/>
      <c r="PIR35" s="62"/>
      <c r="PIS35" s="62"/>
      <c r="PIT35" s="62"/>
      <c r="PIU35" s="62"/>
      <c r="PIV35" s="62"/>
      <c r="PIW35" s="62"/>
      <c r="PIX35" s="62"/>
      <c r="PIY35" s="62"/>
      <c r="PIZ35" s="62"/>
      <c r="PJA35" s="62"/>
      <c r="PJB35" s="62"/>
      <c r="PJC35" s="62"/>
      <c r="PJD35" s="62"/>
      <c r="PJE35" s="62"/>
      <c r="PJF35" s="62"/>
      <c r="PJG35" s="62"/>
      <c r="PJH35" s="62"/>
      <c r="PJI35" s="62"/>
      <c r="PJJ35" s="62"/>
      <c r="PJK35" s="62"/>
      <c r="PJL35" s="62"/>
      <c r="PJM35" s="62"/>
      <c r="PJN35" s="62"/>
      <c r="PJO35" s="62"/>
      <c r="PJP35" s="62"/>
      <c r="PJQ35" s="62"/>
      <c r="PJR35" s="62"/>
      <c r="PJS35" s="62"/>
      <c r="PJT35" s="62"/>
      <c r="PJU35" s="62"/>
      <c r="PJV35" s="62"/>
      <c r="PJW35" s="62"/>
      <c r="PJX35" s="62"/>
      <c r="PJY35" s="62"/>
      <c r="PJZ35" s="62"/>
      <c r="PKA35" s="62"/>
      <c r="PKB35" s="62"/>
      <c r="PKC35" s="62"/>
      <c r="PKD35" s="62"/>
      <c r="PKE35" s="62"/>
      <c r="PKF35" s="62"/>
      <c r="PKG35" s="62"/>
      <c r="PKH35" s="62"/>
      <c r="PKI35" s="62"/>
      <c r="PKJ35" s="62"/>
      <c r="PKK35" s="62"/>
      <c r="PKL35" s="62"/>
      <c r="PKM35" s="62"/>
      <c r="PKN35" s="62"/>
      <c r="PKO35" s="62"/>
      <c r="PKP35" s="62"/>
      <c r="PKQ35" s="62"/>
      <c r="PKR35" s="62"/>
      <c r="PKS35" s="62"/>
      <c r="PKT35" s="62"/>
      <c r="PKU35" s="62"/>
      <c r="PKV35" s="62"/>
      <c r="PKW35" s="62"/>
      <c r="PKX35" s="62"/>
      <c r="PKY35" s="62"/>
      <c r="PKZ35" s="62"/>
      <c r="PLA35" s="62"/>
      <c r="PLB35" s="62"/>
      <c r="PLC35" s="62"/>
      <c r="PLD35" s="62"/>
      <c r="PLE35" s="62"/>
      <c r="PLF35" s="62"/>
      <c r="PLG35" s="62"/>
      <c r="PLH35" s="62"/>
      <c r="PLI35" s="62"/>
      <c r="PLJ35" s="62"/>
      <c r="PLK35" s="62"/>
      <c r="PLL35" s="62"/>
      <c r="PLM35" s="62"/>
      <c r="PLN35" s="62"/>
      <c r="PLO35" s="62"/>
      <c r="PLP35" s="62"/>
      <c r="PLQ35" s="62"/>
      <c r="PLR35" s="62"/>
      <c r="PLS35" s="62"/>
      <c r="PLT35" s="62"/>
      <c r="PLU35" s="62"/>
      <c r="PLV35" s="62"/>
      <c r="PLW35" s="62"/>
      <c r="PLX35" s="62"/>
      <c r="PLY35" s="62"/>
      <c r="PLZ35" s="62"/>
      <c r="PMA35" s="62"/>
      <c r="PMB35" s="62"/>
      <c r="PMC35" s="62"/>
      <c r="PMD35" s="62"/>
      <c r="PME35" s="62"/>
      <c r="PMF35" s="62"/>
      <c r="PMG35" s="62"/>
      <c r="PMH35" s="62"/>
      <c r="PMI35" s="62"/>
      <c r="PMJ35" s="62"/>
      <c r="PMK35" s="62"/>
      <c r="PML35" s="62"/>
      <c r="PMM35" s="62"/>
      <c r="PMN35" s="62"/>
      <c r="PMO35" s="62"/>
      <c r="PMP35" s="62"/>
      <c r="PMQ35" s="62"/>
      <c r="PMR35" s="62"/>
      <c r="PMS35" s="62"/>
      <c r="PMT35" s="62"/>
      <c r="PMU35" s="62"/>
      <c r="PMV35" s="62"/>
      <c r="PMW35" s="62"/>
      <c r="PMX35" s="62"/>
      <c r="PMY35" s="62"/>
      <c r="PMZ35" s="62"/>
      <c r="PNA35" s="62"/>
      <c r="PNB35" s="62"/>
      <c r="PNC35" s="62"/>
      <c r="PND35" s="62"/>
      <c r="PNE35" s="62"/>
      <c r="PNF35" s="62"/>
      <c r="PNG35" s="62"/>
      <c r="PNH35" s="62"/>
      <c r="PNI35" s="62"/>
      <c r="PNJ35" s="62"/>
      <c r="PNK35" s="62"/>
      <c r="PNL35" s="62"/>
      <c r="PNM35" s="62"/>
      <c r="PNN35" s="62"/>
      <c r="PNO35" s="62"/>
      <c r="PNP35" s="62"/>
      <c r="PNQ35" s="62"/>
      <c r="PNR35" s="62"/>
      <c r="PNS35" s="62"/>
      <c r="PNT35" s="62"/>
      <c r="PNU35" s="62"/>
      <c r="PNV35" s="62"/>
      <c r="PNW35" s="62"/>
      <c r="PNX35" s="62"/>
      <c r="PNY35" s="62"/>
      <c r="PNZ35" s="62"/>
      <c r="POA35" s="62"/>
      <c r="POB35" s="62"/>
      <c r="POC35" s="62"/>
      <c r="POD35" s="62"/>
      <c r="POE35" s="62"/>
      <c r="POF35" s="62"/>
      <c r="POG35" s="62"/>
      <c r="POH35" s="62"/>
      <c r="POI35" s="62"/>
      <c r="POJ35" s="62"/>
      <c r="POK35" s="62"/>
      <c r="POL35" s="62"/>
      <c r="POM35" s="62"/>
      <c r="PON35" s="62"/>
      <c r="POO35" s="62"/>
      <c r="POP35" s="62"/>
      <c r="POQ35" s="62"/>
      <c r="POR35" s="62"/>
      <c r="POS35" s="62"/>
      <c r="POT35" s="62"/>
      <c r="POU35" s="62"/>
      <c r="POV35" s="62"/>
      <c r="POW35" s="62"/>
      <c r="POX35" s="62"/>
      <c r="POY35" s="62"/>
      <c r="POZ35" s="62"/>
      <c r="PPA35" s="62"/>
      <c r="PPB35" s="62"/>
      <c r="PPC35" s="62"/>
      <c r="PPD35" s="62"/>
      <c r="PPE35" s="62"/>
      <c r="PPF35" s="62"/>
      <c r="PPG35" s="62"/>
      <c r="PPH35" s="62"/>
      <c r="PPI35" s="62"/>
      <c r="PPJ35" s="62"/>
      <c r="PPK35" s="62"/>
      <c r="PPL35" s="62"/>
      <c r="PPM35" s="62"/>
      <c r="PPN35" s="62"/>
      <c r="PPO35" s="62"/>
      <c r="PPP35" s="62"/>
      <c r="PPQ35" s="62"/>
      <c r="PPR35" s="62"/>
      <c r="PPS35" s="62"/>
      <c r="PPT35" s="62"/>
      <c r="PPU35" s="62"/>
      <c r="PPV35" s="62"/>
      <c r="PPW35" s="62"/>
      <c r="PPX35" s="62"/>
      <c r="PPY35" s="62"/>
      <c r="PPZ35" s="62"/>
      <c r="PQA35" s="62"/>
      <c r="PQB35" s="62"/>
      <c r="PQC35" s="62"/>
      <c r="PQD35" s="62"/>
      <c r="PQE35" s="62"/>
      <c r="PQF35" s="62"/>
      <c r="PQG35" s="62"/>
      <c r="PQH35" s="62"/>
      <c r="PQI35" s="62"/>
      <c r="PQJ35" s="62"/>
      <c r="PQK35" s="62"/>
      <c r="PQL35" s="62"/>
      <c r="PQM35" s="62"/>
      <c r="PQN35" s="62"/>
      <c r="PQO35" s="62"/>
      <c r="PQP35" s="62"/>
      <c r="PQQ35" s="62"/>
      <c r="PQR35" s="62"/>
      <c r="PQS35" s="62"/>
      <c r="PQT35" s="62"/>
      <c r="PQU35" s="62"/>
      <c r="PQV35" s="62"/>
      <c r="PQW35" s="62"/>
      <c r="PQX35" s="62"/>
      <c r="PQY35" s="62"/>
      <c r="PQZ35" s="62"/>
      <c r="PRA35" s="62"/>
      <c r="PRB35" s="62"/>
      <c r="PRC35" s="62"/>
      <c r="PRD35" s="62"/>
      <c r="PRE35" s="62"/>
      <c r="PRF35" s="62"/>
      <c r="PRG35" s="62"/>
      <c r="PRH35" s="62"/>
      <c r="PRI35" s="62"/>
      <c r="PRJ35" s="62"/>
      <c r="PRK35" s="62"/>
      <c r="PRL35" s="62"/>
      <c r="PRM35" s="62"/>
      <c r="PRN35" s="62"/>
      <c r="PRO35" s="62"/>
      <c r="PRP35" s="62"/>
      <c r="PRQ35" s="62"/>
      <c r="PRR35" s="62"/>
      <c r="PRS35" s="62"/>
      <c r="PRT35" s="62"/>
      <c r="PRU35" s="62"/>
      <c r="PRV35" s="62"/>
      <c r="PRW35" s="62"/>
      <c r="PRX35" s="62"/>
      <c r="PRY35" s="62"/>
      <c r="PRZ35" s="62"/>
      <c r="PSA35" s="62"/>
      <c r="PSB35" s="62"/>
      <c r="PSC35" s="62"/>
      <c r="PSD35" s="62"/>
      <c r="PSE35" s="62"/>
      <c r="PSF35" s="62"/>
      <c r="PSG35" s="62"/>
      <c r="PSH35" s="62"/>
      <c r="PSI35" s="62"/>
      <c r="PSJ35" s="62"/>
      <c r="PSK35" s="62"/>
      <c r="PSL35" s="62"/>
      <c r="PSM35" s="62"/>
      <c r="PSN35" s="62"/>
      <c r="PSO35" s="62"/>
      <c r="PSP35" s="62"/>
      <c r="PSQ35" s="62"/>
      <c r="PSR35" s="62"/>
      <c r="PSS35" s="62"/>
      <c r="PST35" s="62"/>
      <c r="PSU35" s="62"/>
      <c r="PSV35" s="62"/>
      <c r="PSW35" s="62"/>
      <c r="PSX35" s="62"/>
      <c r="PSY35" s="62"/>
      <c r="PSZ35" s="62"/>
      <c r="PTA35" s="62"/>
      <c r="PTB35" s="62"/>
      <c r="PTC35" s="62"/>
      <c r="PTD35" s="62"/>
      <c r="PTE35" s="62"/>
      <c r="PTF35" s="62"/>
      <c r="PTG35" s="62"/>
      <c r="PTH35" s="62"/>
      <c r="PTI35" s="62"/>
      <c r="PTJ35" s="62"/>
      <c r="PTK35" s="62"/>
      <c r="PTL35" s="62"/>
      <c r="PTM35" s="62"/>
      <c r="PTN35" s="62"/>
      <c r="PTO35" s="62"/>
      <c r="PTP35" s="62"/>
      <c r="PTQ35" s="62"/>
      <c r="PTR35" s="62"/>
      <c r="PTS35" s="62"/>
      <c r="PTT35" s="62"/>
      <c r="PTU35" s="62"/>
      <c r="PTV35" s="62"/>
      <c r="PTW35" s="62"/>
      <c r="PTX35" s="62"/>
      <c r="PTY35" s="62"/>
      <c r="PTZ35" s="62"/>
      <c r="PUA35" s="62"/>
      <c r="PUB35" s="62"/>
      <c r="PUC35" s="62"/>
      <c r="PUD35" s="62"/>
      <c r="PUE35" s="62"/>
      <c r="PUF35" s="62"/>
      <c r="PUG35" s="62"/>
      <c r="PUH35" s="62"/>
      <c r="PUI35" s="62"/>
      <c r="PUJ35" s="62"/>
      <c r="PUK35" s="62"/>
      <c r="PUL35" s="62"/>
      <c r="PUM35" s="62"/>
      <c r="PUN35" s="62"/>
      <c r="PUO35" s="62"/>
      <c r="PUP35" s="62"/>
      <c r="PUQ35" s="62"/>
      <c r="PUR35" s="62"/>
      <c r="PUS35" s="62"/>
      <c r="PUT35" s="62"/>
      <c r="PUU35" s="62"/>
      <c r="PUV35" s="62"/>
      <c r="PUW35" s="62"/>
      <c r="PUX35" s="62"/>
      <c r="PUY35" s="62"/>
      <c r="PUZ35" s="62"/>
      <c r="PVA35" s="62"/>
      <c r="PVB35" s="62"/>
      <c r="PVC35" s="62"/>
      <c r="PVD35" s="62"/>
      <c r="PVE35" s="62"/>
      <c r="PVF35" s="62"/>
      <c r="PVG35" s="62"/>
      <c r="PVH35" s="62"/>
      <c r="PVI35" s="62"/>
      <c r="PVJ35" s="62"/>
      <c r="PVK35" s="62"/>
      <c r="PVL35" s="62"/>
      <c r="PVM35" s="62"/>
      <c r="PVN35" s="62"/>
      <c r="PVO35" s="62"/>
      <c r="PVP35" s="62"/>
      <c r="PVQ35" s="62"/>
      <c r="PVR35" s="62"/>
      <c r="PVS35" s="62"/>
      <c r="PVT35" s="62"/>
      <c r="PVU35" s="62"/>
      <c r="PVV35" s="62"/>
      <c r="PVW35" s="62"/>
      <c r="PVX35" s="62"/>
      <c r="PVY35" s="62"/>
      <c r="PVZ35" s="62"/>
      <c r="PWA35" s="62"/>
      <c r="PWB35" s="62"/>
      <c r="PWC35" s="62"/>
      <c r="PWD35" s="62"/>
      <c r="PWE35" s="62"/>
      <c r="PWF35" s="62"/>
      <c r="PWG35" s="62"/>
      <c r="PWH35" s="62"/>
      <c r="PWI35" s="62"/>
      <c r="PWJ35" s="62"/>
      <c r="PWK35" s="62"/>
      <c r="PWL35" s="62"/>
      <c r="PWM35" s="62"/>
      <c r="PWN35" s="62"/>
      <c r="PWO35" s="62"/>
      <c r="PWP35" s="62"/>
      <c r="PWQ35" s="62"/>
      <c r="PWR35" s="62"/>
      <c r="PWS35" s="62"/>
      <c r="PWT35" s="62"/>
      <c r="PWU35" s="62"/>
      <c r="PWV35" s="62"/>
      <c r="PWW35" s="62"/>
      <c r="PWX35" s="62"/>
      <c r="PWY35" s="62"/>
      <c r="PWZ35" s="62"/>
      <c r="PXA35" s="62"/>
      <c r="PXB35" s="62"/>
      <c r="PXC35" s="62"/>
      <c r="PXD35" s="62"/>
      <c r="PXE35" s="62"/>
      <c r="PXF35" s="62"/>
      <c r="PXG35" s="62"/>
      <c r="PXH35" s="62"/>
      <c r="PXI35" s="62"/>
      <c r="PXJ35" s="62"/>
      <c r="PXK35" s="62"/>
      <c r="PXL35" s="62"/>
      <c r="PXM35" s="62"/>
      <c r="PXN35" s="62"/>
      <c r="PXO35" s="62"/>
      <c r="PXP35" s="62"/>
      <c r="PXQ35" s="62"/>
      <c r="PXR35" s="62"/>
      <c r="PXS35" s="62"/>
      <c r="PXT35" s="62"/>
      <c r="PXU35" s="62"/>
      <c r="PXV35" s="62"/>
      <c r="PXW35" s="62"/>
      <c r="PXX35" s="62"/>
      <c r="PXY35" s="62"/>
      <c r="PXZ35" s="62"/>
      <c r="PYA35" s="62"/>
      <c r="PYB35" s="62"/>
      <c r="PYC35" s="62"/>
      <c r="PYD35" s="62"/>
      <c r="PYE35" s="62"/>
      <c r="PYF35" s="62"/>
      <c r="PYG35" s="62"/>
      <c r="PYH35" s="62"/>
      <c r="PYI35" s="62"/>
      <c r="PYJ35" s="62"/>
      <c r="PYK35" s="62"/>
      <c r="PYL35" s="62"/>
      <c r="PYM35" s="62"/>
      <c r="PYN35" s="62"/>
      <c r="PYO35" s="62"/>
      <c r="PYP35" s="62"/>
      <c r="PYQ35" s="62"/>
      <c r="PYR35" s="62"/>
      <c r="PYS35" s="62"/>
      <c r="PYT35" s="62"/>
      <c r="PYU35" s="62"/>
      <c r="PYV35" s="62"/>
      <c r="PYW35" s="62"/>
      <c r="PYX35" s="62"/>
      <c r="PYY35" s="62"/>
      <c r="PYZ35" s="62"/>
      <c r="PZA35" s="62"/>
      <c r="PZB35" s="62"/>
      <c r="PZC35" s="62"/>
      <c r="PZD35" s="62"/>
      <c r="PZE35" s="62"/>
      <c r="PZF35" s="62"/>
      <c r="PZG35" s="62"/>
      <c r="PZH35" s="62"/>
      <c r="PZI35" s="62"/>
      <c r="PZJ35" s="62"/>
      <c r="PZK35" s="62"/>
      <c r="PZL35" s="62"/>
      <c r="PZM35" s="62"/>
      <c r="PZN35" s="62"/>
      <c r="PZO35" s="62"/>
      <c r="PZP35" s="62"/>
      <c r="PZQ35" s="62"/>
      <c r="PZR35" s="62"/>
      <c r="PZS35" s="62"/>
      <c r="PZT35" s="62"/>
      <c r="PZU35" s="62"/>
      <c r="PZV35" s="62"/>
      <c r="PZW35" s="62"/>
      <c r="PZX35" s="62"/>
      <c r="PZY35" s="62"/>
      <c r="PZZ35" s="62"/>
      <c r="QAA35" s="62"/>
      <c r="QAB35" s="62"/>
      <c r="QAC35" s="62"/>
      <c r="QAD35" s="62"/>
      <c r="QAE35" s="62"/>
      <c r="QAF35" s="62"/>
      <c r="QAG35" s="62"/>
      <c r="QAH35" s="62"/>
      <c r="QAI35" s="62"/>
      <c r="QAJ35" s="62"/>
      <c r="QAK35" s="62"/>
      <c r="QAL35" s="62"/>
      <c r="QAM35" s="62"/>
      <c r="QAN35" s="62"/>
      <c r="QAO35" s="62"/>
      <c r="QAP35" s="62"/>
      <c r="QAQ35" s="62"/>
      <c r="QAR35" s="62"/>
      <c r="QAS35" s="62"/>
      <c r="QAT35" s="62"/>
      <c r="QAU35" s="62"/>
      <c r="QAV35" s="62"/>
      <c r="QAW35" s="62"/>
      <c r="QAX35" s="62"/>
      <c r="QAY35" s="62"/>
      <c r="QAZ35" s="62"/>
      <c r="QBA35" s="62"/>
      <c r="QBB35" s="62"/>
      <c r="QBC35" s="62"/>
      <c r="QBD35" s="62"/>
      <c r="QBE35" s="62"/>
      <c r="QBF35" s="62"/>
      <c r="QBG35" s="62"/>
      <c r="QBH35" s="62"/>
      <c r="QBI35" s="62"/>
      <c r="QBJ35" s="62"/>
      <c r="QBK35" s="62"/>
      <c r="QBL35" s="62"/>
      <c r="QBM35" s="62"/>
      <c r="QBN35" s="62"/>
      <c r="QBO35" s="62"/>
      <c r="QBP35" s="62"/>
      <c r="QBQ35" s="62"/>
      <c r="QBR35" s="62"/>
      <c r="QBS35" s="62"/>
      <c r="QBT35" s="62"/>
      <c r="QBU35" s="62"/>
      <c r="QBV35" s="62"/>
      <c r="QBW35" s="62"/>
      <c r="QBX35" s="62"/>
      <c r="QBY35" s="62"/>
      <c r="QBZ35" s="62"/>
      <c r="QCA35" s="62"/>
      <c r="QCB35" s="62"/>
      <c r="QCC35" s="62"/>
      <c r="QCD35" s="62"/>
      <c r="QCE35" s="62"/>
      <c r="QCF35" s="62"/>
      <c r="QCG35" s="62"/>
      <c r="QCH35" s="62"/>
      <c r="QCI35" s="62"/>
      <c r="QCJ35" s="62"/>
      <c r="QCK35" s="62"/>
      <c r="QCL35" s="62"/>
      <c r="QCM35" s="62"/>
      <c r="QCN35" s="62"/>
      <c r="QCO35" s="62"/>
      <c r="QCP35" s="62"/>
      <c r="QCQ35" s="62"/>
      <c r="QCR35" s="62"/>
      <c r="QCS35" s="62"/>
      <c r="QCT35" s="62"/>
      <c r="QCU35" s="62"/>
      <c r="QCV35" s="62"/>
      <c r="QCW35" s="62"/>
      <c r="QCX35" s="62"/>
      <c r="QCY35" s="62"/>
      <c r="QCZ35" s="62"/>
      <c r="QDA35" s="62"/>
      <c r="QDB35" s="62"/>
      <c r="QDC35" s="62"/>
      <c r="QDD35" s="62"/>
      <c r="QDE35" s="62"/>
      <c r="QDF35" s="62"/>
      <c r="QDG35" s="62"/>
      <c r="QDH35" s="62"/>
      <c r="QDI35" s="62"/>
      <c r="QDJ35" s="62"/>
      <c r="QDK35" s="62"/>
      <c r="QDL35" s="62"/>
      <c r="QDM35" s="62"/>
      <c r="QDN35" s="62"/>
      <c r="QDO35" s="62"/>
      <c r="QDP35" s="62"/>
      <c r="QDQ35" s="62"/>
      <c r="QDR35" s="62"/>
      <c r="QDS35" s="62"/>
      <c r="QDT35" s="62"/>
      <c r="QDU35" s="62"/>
      <c r="QDV35" s="62"/>
      <c r="QDW35" s="62"/>
      <c r="QDX35" s="62"/>
      <c r="QDY35" s="62"/>
      <c r="QDZ35" s="62"/>
      <c r="QEA35" s="62"/>
      <c r="QEB35" s="62"/>
      <c r="QEC35" s="62"/>
      <c r="QED35" s="62"/>
      <c r="QEE35" s="62"/>
      <c r="QEF35" s="62"/>
      <c r="QEG35" s="62"/>
      <c r="QEH35" s="62"/>
      <c r="QEI35" s="62"/>
      <c r="QEJ35" s="62"/>
      <c r="QEK35" s="62"/>
      <c r="QEL35" s="62"/>
      <c r="QEM35" s="62"/>
      <c r="QEN35" s="62"/>
      <c r="QEO35" s="62"/>
      <c r="QEP35" s="62"/>
      <c r="QEQ35" s="62"/>
      <c r="QER35" s="62"/>
      <c r="QES35" s="62"/>
      <c r="QET35" s="62"/>
      <c r="QEU35" s="62"/>
      <c r="QEV35" s="62"/>
      <c r="QEW35" s="62"/>
      <c r="QEX35" s="62"/>
      <c r="QEY35" s="62"/>
      <c r="QEZ35" s="62"/>
      <c r="QFA35" s="62"/>
      <c r="QFB35" s="62"/>
      <c r="QFC35" s="62"/>
      <c r="QFD35" s="62"/>
      <c r="QFE35" s="62"/>
      <c r="QFF35" s="62"/>
      <c r="QFG35" s="62"/>
      <c r="QFH35" s="62"/>
      <c r="QFI35" s="62"/>
      <c r="QFJ35" s="62"/>
      <c r="QFK35" s="62"/>
      <c r="QFL35" s="62"/>
      <c r="QFM35" s="62"/>
      <c r="QFN35" s="62"/>
      <c r="QFO35" s="62"/>
      <c r="QFP35" s="62"/>
      <c r="QFQ35" s="62"/>
      <c r="QFR35" s="62"/>
      <c r="QFS35" s="62"/>
      <c r="QFT35" s="62"/>
      <c r="QFU35" s="62"/>
      <c r="QFV35" s="62"/>
      <c r="QFW35" s="62"/>
      <c r="QFX35" s="62"/>
      <c r="QFY35" s="62"/>
      <c r="QFZ35" s="62"/>
      <c r="QGA35" s="62"/>
      <c r="QGB35" s="62"/>
      <c r="QGC35" s="62"/>
      <c r="QGD35" s="62"/>
      <c r="QGE35" s="62"/>
      <c r="QGF35" s="62"/>
      <c r="QGG35" s="62"/>
      <c r="QGH35" s="62"/>
      <c r="QGI35" s="62"/>
      <c r="QGJ35" s="62"/>
      <c r="QGK35" s="62"/>
      <c r="QGL35" s="62"/>
      <c r="QGM35" s="62"/>
      <c r="QGN35" s="62"/>
      <c r="QGO35" s="62"/>
      <c r="QGP35" s="62"/>
      <c r="QGQ35" s="62"/>
      <c r="QGR35" s="62"/>
      <c r="QGS35" s="62"/>
      <c r="QGT35" s="62"/>
      <c r="QGU35" s="62"/>
      <c r="QGV35" s="62"/>
      <c r="QGW35" s="62"/>
      <c r="QGX35" s="62"/>
      <c r="QGY35" s="62"/>
      <c r="QGZ35" s="62"/>
      <c r="QHA35" s="62"/>
      <c r="QHB35" s="62"/>
      <c r="QHC35" s="62"/>
      <c r="QHD35" s="62"/>
      <c r="QHE35" s="62"/>
      <c r="QHF35" s="62"/>
      <c r="QHG35" s="62"/>
      <c r="QHH35" s="62"/>
      <c r="QHI35" s="62"/>
      <c r="QHJ35" s="62"/>
      <c r="QHK35" s="62"/>
      <c r="QHL35" s="62"/>
      <c r="QHM35" s="62"/>
      <c r="QHN35" s="62"/>
      <c r="QHO35" s="62"/>
      <c r="QHP35" s="62"/>
      <c r="QHQ35" s="62"/>
      <c r="QHR35" s="62"/>
      <c r="QHS35" s="62"/>
      <c r="QHT35" s="62"/>
      <c r="QHU35" s="62"/>
      <c r="QHV35" s="62"/>
      <c r="QHW35" s="62"/>
      <c r="QHX35" s="62"/>
      <c r="QHY35" s="62"/>
      <c r="QHZ35" s="62"/>
      <c r="QIA35" s="62"/>
      <c r="QIB35" s="62"/>
      <c r="QIC35" s="62"/>
      <c r="QID35" s="62"/>
      <c r="QIE35" s="62"/>
      <c r="QIF35" s="62"/>
      <c r="QIG35" s="62"/>
      <c r="QIH35" s="62"/>
      <c r="QII35" s="62"/>
      <c r="QIJ35" s="62"/>
      <c r="QIK35" s="62"/>
      <c r="QIL35" s="62"/>
      <c r="QIM35" s="62"/>
      <c r="QIN35" s="62"/>
      <c r="QIO35" s="62"/>
      <c r="QIP35" s="62"/>
      <c r="QIQ35" s="62"/>
      <c r="QIR35" s="62"/>
      <c r="QIS35" s="62"/>
      <c r="QIT35" s="62"/>
      <c r="QIU35" s="62"/>
      <c r="QIV35" s="62"/>
      <c r="QIW35" s="62"/>
      <c r="QIX35" s="62"/>
      <c r="QIY35" s="62"/>
      <c r="QIZ35" s="62"/>
      <c r="QJA35" s="62"/>
      <c r="QJB35" s="62"/>
      <c r="QJC35" s="62"/>
      <c r="QJD35" s="62"/>
      <c r="QJE35" s="62"/>
      <c r="QJF35" s="62"/>
      <c r="QJG35" s="62"/>
      <c r="QJH35" s="62"/>
      <c r="QJI35" s="62"/>
      <c r="QJJ35" s="62"/>
      <c r="QJK35" s="62"/>
      <c r="QJL35" s="62"/>
      <c r="QJM35" s="62"/>
      <c r="QJN35" s="62"/>
      <c r="QJO35" s="62"/>
      <c r="QJP35" s="62"/>
      <c r="QJQ35" s="62"/>
      <c r="QJR35" s="62"/>
      <c r="QJS35" s="62"/>
      <c r="QJT35" s="62"/>
      <c r="QJU35" s="62"/>
      <c r="QJV35" s="62"/>
      <c r="QJW35" s="62"/>
      <c r="QJX35" s="62"/>
      <c r="QJY35" s="62"/>
      <c r="QJZ35" s="62"/>
      <c r="QKA35" s="62"/>
      <c r="QKB35" s="62"/>
      <c r="QKC35" s="62"/>
      <c r="QKD35" s="62"/>
      <c r="QKE35" s="62"/>
      <c r="QKF35" s="62"/>
      <c r="QKG35" s="62"/>
      <c r="QKH35" s="62"/>
      <c r="QKI35" s="62"/>
      <c r="QKJ35" s="62"/>
      <c r="QKK35" s="62"/>
      <c r="QKL35" s="62"/>
      <c r="QKM35" s="62"/>
      <c r="QKN35" s="62"/>
      <c r="QKO35" s="62"/>
      <c r="QKP35" s="62"/>
      <c r="QKQ35" s="62"/>
      <c r="QKR35" s="62"/>
      <c r="QKS35" s="62"/>
      <c r="QKT35" s="62"/>
      <c r="QKU35" s="62"/>
      <c r="QKV35" s="62"/>
      <c r="QKW35" s="62"/>
      <c r="QKX35" s="62"/>
      <c r="QKY35" s="62"/>
      <c r="QKZ35" s="62"/>
      <c r="QLA35" s="62"/>
      <c r="QLB35" s="62"/>
      <c r="QLC35" s="62"/>
      <c r="QLD35" s="62"/>
      <c r="QLE35" s="62"/>
      <c r="QLF35" s="62"/>
      <c r="QLG35" s="62"/>
      <c r="QLH35" s="62"/>
      <c r="QLI35" s="62"/>
      <c r="QLJ35" s="62"/>
      <c r="QLK35" s="62"/>
      <c r="QLL35" s="62"/>
      <c r="QLM35" s="62"/>
      <c r="QLN35" s="62"/>
      <c r="QLO35" s="62"/>
      <c r="QLP35" s="62"/>
      <c r="QLQ35" s="62"/>
      <c r="QLR35" s="62"/>
      <c r="QLS35" s="62"/>
      <c r="QLT35" s="62"/>
      <c r="QLU35" s="62"/>
      <c r="QLV35" s="62"/>
      <c r="QLW35" s="62"/>
      <c r="QLX35" s="62"/>
      <c r="QLY35" s="62"/>
      <c r="QLZ35" s="62"/>
      <c r="QMA35" s="62"/>
      <c r="QMB35" s="62"/>
      <c r="QMC35" s="62"/>
      <c r="QMD35" s="62"/>
      <c r="QME35" s="62"/>
      <c r="QMF35" s="62"/>
      <c r="QMG35" s="62"/>
      <c r="QMH35" s="62"/>
      <c r="QMI35" s="62"/>
      <c r="QMJ35" s="62"/>
      <c r="QMK35" s="62"/>
      <c r="QML35" s="62"/>
      <c r="QMM35" s="62"/>
      <c r="QMN35" s="62"/>
      <c r="QMO35" s="62"/>
      <c r="QMP35" s="62"/>
      <c r="QMQ35" s="62"/>
      <c r="QMR35" s="62"/>
      <c r="QMS35" s="62"/>
      <c r="QMT35" s="62"/>
      <c r="QMU35" s="62"/>
      <c r="QMV35" s="62"/>
      <c r="QMW35" s="62"/>
      <c r="QMX35" s="62"/>
      <c r="QMY35" s="62"/>
      <c r="QMZ35" s="62"/>
      <c r="QNA35" s="62"/>
      <c r="QNB35" s="62"/>
      <c r="QNC35" s="62"/>
      <c r="QND35" s="62"/>
      <c r="QNE35" s="62"/>
      <c r="QNF35" s="62"/>
      <c r="QNG35" s="62"/>
      <c r="QNH35" s="62"/>
      <c r="QNI35" s="62"/>
      <c r="QNJ35" s="62"/>
      <c r="QNK35" s="62"/>
      <c r="QNL35" s="62"/>
      <c r="QNM35" s="62"/>
      <c r="QNN35" s="62"/>
      <c r="QNO35" s="62"/>
      <c r="QNP35" s="62"/>
      <c r="QNQ35" s="62"/>
      <c r="QNR35" s="62"/>
      <c r="QNS35" s="62"/>
      <c r="QNT35" s="62"/>
      <c r="QNU35" s="62"/>
      <c r="QNV35" s="62"/>
      <c r="QNW35" s="62"/>
      <c r="QNX35" s="62"/>
      <c r="QNY35" s="62"/>
      <c r="QNZ35" s="62"/>
      <c r="QOA35" s="62"/>
      <c r="QOB35" s="62"/>
      <c r="QOC35" s="62"/>
      <c r="QOD35" s="62"/>
      <c r="QOE35" s="62"/>
      <c r="QOF35" s="62"/>
      <c r="QOG35" s="62"/>
      <c r="QOH35" s="62"/>
      <c r="QOI35" s="62"/>
      <c r="QOJ35" s="62"/>
      <c r="QOK35" s="62"/>
      <c r="QOL35" s="62"/>
      <c r="QOM35" s="62"/>
      <c r="QON35" s="62"/>
      <c r="QOO35" s="62"/>
      <c r="QOP35" s="62"/>
      <c r="QOQ35" s="62"/>
      <c r="QOR35" s="62"/>
      <c r="QOS35" s="62"/>
      <c r="QOT35" s="62"/>
      <c r="QOU35" s="62"/>
      <c r="QOV35" s="62"/>
      <c r="QOW35" s="62"/>
      <c r="QOX35" s="62"/>
      <c r="QOY35" s="62"/>
      <c r="QOZ35" s="62"/>
      <c r="QPA35" s="62"/>
      <c r="QPB35" s="62"/>
      <c r="QPC35" s="62"/>
      <c r="QPD35" s="62"/>
      <c r="QPE35" s="62"/>
      <c r="QPF35" s="62"/>
      <c r="QPG35" s="62"/>
      <c r="QPH35" s="62"/>
      <c r="QPI35" s="62"/>
      <c r="QPJ35" s="62"/>
      <c r="QPK35" s="62"/>
      <c r="QPL35" s="62"/>
      <c r="QPM35" s="62"/>
      <c r="QPN35" s="62"/>
      <c r="QPO35" s="62"/>
      <c r="QPP35" s="62"/>
      <c r="QPQ35" s="62"/>
      <c r="QPR35" s="62"/>
      <c r="QPS35" s="62"/>
      <c r="QPT35" s="62"/>
      <c r="QPU35" s="62"/>
      <c r="QPV35" s="62"/>
      <c r="QPW35" s="62"/>
      <c r="QPX35" s="62"/>
      <c r="QPY35" s="62"/>
      <c r="QPZ35" s="62"/>
      <c r="QQA35" s="62"/>
      <c r="QQB35" s="62"/>
      <c r="QQC35" s="62"/>
      <c r="QQD35" s="62"/>
      <c r="QQE35" s="62"/>
      <c r="QQF35" s="62"/>
      <c r="QQG35" s="62"/>
      <c r="QQH35" s="62"/>
      <c r="QQI35" s="62"/>
      <c r="QQJ35" s="62"/>
      <c r="QQK35" s="62"/>
      <c r="QQL35" s="62"/>
      <c r="QQM35" s="62"/>
      <c r="QQN35" s="62"/>
      <c r="QQO35" s="62"/>
      <c r="QQP35" s="62"/>
      <c r="QQQ35" s="62"/>
      <c r="QQR35" s="62"/>
      <c r="QQS35" s="62"/>
      <c r="QQT35" s="62"/>
      <c r="QQU35" s="62"/>
      <c r="QQV35" s="62"/>
      <c r="QQW35" s="62"/>
      <c r="QQX35" s="62"/>
      <c r="QQY35" s="62"/>
      <c r="QQZ35" s="62"/>
      <c r="QRA35" s="62"/>
      <c r="QRB35" s="62"/>
      <c r="QRC35" s="62"/>
      <c r="QRD35" s="62"/>
      <c r="QRE35" s="62"/>
      <c r="QRF35" s="62"/>
      <c r="QRG35" s="62"/>
      <c r="QRH35" s="62"/>
      <c r="QRI35" s="62"/>
      <c r="QRJ35" s="62"/>
      <c r="QRK35" s="62"/>
      <c r="QRL35" s="62"/>
      <c r="QRM35" s="62"/>
      <c r="QRN35" s="62"/>
      <c r="QRO35" s="62"/>
      <c r="QRP35" s="62"/>
      <c r="QRQ35" s="62"/>
      <c r="QRR35" s="62"/>
      <c r="QRS35" s="62"/>
      <c r="QRT35" s="62"/>
      <c r="QRU35" s="62"/>
      <c r="QRV35" s="62"/>
      <c r="QRW35" s="62"/>
      <c r="QRX35" s="62"/>
      <c r="QRY35" s="62"/>
      <c r="QRZ35" s="62"/>
      <c r="QSA35" s="62"/>
      <c r="QSB35" s="62"/>
      <c r="QSC35" s="62"/>
      <c r="QSD35" s="62"/>
      <c r="QSE35" s="62"/>
      <c r="QSF35" s="62"/>
      <c r="QSG35" s="62"/>
      <c r="QSH35" s="62"/>
      <c r="QSI35" s="62"/>
      <c r="QSJ35" s="62"/>
      <c r="QSK35" s="62"/>
      <c r="QSL35" s="62"/>
      <c r="QSM35" s="62"/>
      <c r="QSN35" s="62"/>
      <c r="QSO35" s="62"/>
      <c r="QSP35" s="62"/>
      <c r="QSQ35" s="62"/>
      <c r="QSR35" s="62"/>
      <c r="QSS35" s="62"/>
      <c r="QST35" s="62"/>
      <c r="QSU35" s="62"/>
      <c r="QSV35" s="62"/>
      <c r="QSW35" s="62"/>
      <c r="QSX35" s="62"/>
      <c r="QSY35" s="62"/>
      <c r="QSZ35" s="62"/>
      <c r="QTA35" s="62"/>
      <c r="QTB35" s="62"/>
      <c r="QTC35" s="62"/>
      <c r="QTD35" s="62"/>
      <c r="QTE35" s="62"/>
      <c r="QTF35" s="62"/>
      <c r="QTG35" s="62"/>
      <c r="QTH35" s="62"/>
      <c r="QTI35" s="62"/>
      <c r="QTJ35" s="62"/>
      <c r="QTK35" s="62"/>
      <c r="QTL35" s="62"/>
      <c r="QTM35" s="62"/>
      <c r="QTN35" s="62"/>
      <c r="QTO35" s="62"/>
      <c r="QTP35" s="62"/>
      <c r="QTQ35" s="62"/>
      <c r="QTR35" s="62"/>
      <c r="QTS35" s="62"/>
      <c r="QTT35" s="62"/>
      <c r="QTU35" s="62"/>
      <c r="QTV35" s="62"/>
      <c r="QTW35" s="62"/>
      <c r="QTX35" s="62"/>
      <c r="QTY35" s="62"/>
      <c r="QTZ35" s="62"/>
      <c r="QUA35" s="62"/>
      <c r="QUB35" s="62"/>
      <c r="QUC35" s="62"/>
      <c r="QUD35" s="62"/>
      <c r="QUE35" s="62"/>
      <c r="QUF35" s="62"/>
      <c r="QUG35" s="62"/>
      <c r="QUH35" s="62"/>
      <c r="QUI35" s="62"/>
      <c r="QUJ35" s="62"/>
      <c r="QUK35" s="62"/>
      <c r="QUL35" s="62"/>
      <c r="QUM35" s="62"/>
      <c r="QUN35" s="62"/>
      <c r="QUO35" s="62"/>
      <c r="QUP35" s="62"/>
      <c r="QUQ35" s="62"/>
      <c r="QUR35" s="62"/>
      <c r="QUS35" s="62"/>
      <c r="QUT35" s="62"/>
      <c r="QUU35" s="62"/>
      <c r="QUV35" s="62"/>
      <c r="QUW35" s="62"/>
      <c r="QUX35" s="62"/>
      <c r="QUY35" s="62"/>
      <c r="QUZ35" s="62"/>
      <c r="QVA35" s="62"/>
      <c r="QVB35" s="62"/>
      <c r="QVC35" s="62"/>
      <c r="QVD35" s="62"/>
      <c r="QVE35" s="62"/>
      <c r="QVF35" s="62"/>
      <c r="QVG35" s="62"/>
      <c r="QVH35" s="62"/>
      <c r="QVI35" s="62"/>
      <c r="QVJ35" s="62"/>
      <c r="QVK35" s="62"/>
      <c r="QVL35" s="62"/>
      <c r="QVM35" s="62"/>
      <c r="QVN35" s="62"/>
      <c r="QVO35" s="62"/>
      <c r="QVP35" s="62"/>
      <c r="QVQ35" s="62"/>
      <c r="QVR35" s="62"/>
      <c r="QVS35" s="62"/>
      <c r="QVT35" s="62"/>
      <c r="QVU35" s="62"/>
      <c r="QVV35" s="62"/>
      <c r="QVW35" s="62"/>
      <c r="QVX35" s="62"/>
      <c r="QVY35" s="62"/>
      <c r="QVZ35" s="62"/>
      <c r="QWA35" s="62"/>
      <c r="QWB35" s="62"/>
      <c r="QWC35" s="62"/>
      <c r="QWD35" s="62"/>
      <c r="QWE35" s="62"/>
      <c r="QWF35" s="62"/>
      <c r="QWG35" s="62"/>
      <c r="QWH35" s="62"/>
      <c r="QWI35" s="62"/>
      <c r="QWJ35" s="62"/>
      <c r="QWK35" s="62"/>
      <c r="QWL35" s="62"/>
      <c r="QWM35" s="62"/>
      <c r="QWN35" s="62"/>
      <c r="QWO35" s="62"/>
      <c r="QWP35" s="62"/>
      <c r="QWQ35" s="62"/>
      <c r="QWR35" s="62"/>
      <c r="QWS35" s="62"/>
      <c r="QWT35" s="62"/>
      <c r="QWU35" s="62"/>
      <c r="QWV35" s="62"/>
      <c r="QWW35" s="62"/>
      <c r="QWX35" s="62"/>
      <c r="QWY35" s="62"/>
      <c r="QWZ35" s="62"/>
      <c r="QXA35" s="62"/>
      <c r="QXB35" s="62"/>
      <c r="QXC35" s="62"/>
      <c r="QXD35" s="62"/>
      <c r="QXE35" s="62"/>
      <c r="QXF35" s="62"/>
      <c r="QXG35" s="62"/>
      <c r="QXH35" s="62"/>
      <c r="QXI35" s="62"/>
      <c r="QXJ35" s="62"/>
      <c r="QXK35" s="62"/>
      <c r="QXL35" s="62"/>
      <c r="QXM35" s="62"/>
      <c r="QXN35" s="62"/>
      <c r="QXO35" s="62"/>
      <c r="QXP35" s="62"/>
      <c r="QXQ35" s="62"/>
      <c r="QXR35" s="62"/>
      <c r="QXS35" s="62"/>
      <c r="QXT35" s="62"/>
      <c r="QXU35" s="62"/>
      <c r="QXV35" s="62"/>
      <c r="QXW35" s="62"/>
      <c r="QXX35" s="62"/>
      <c r="QXY35" s="62"/>
      <c r="QXZ35" s="62"/>
      <c r="QYA35" s="62"/>
      <c r="QYB35" s="62"/>
      <c r="QYC35" s="62"/>
      <c r="QYD35" s="62"/>
      <c r="QYE35" s="62"/>
      <c r="QYF35" s="62"/>
      <c r="QYG35" s="62"/>
      <c r="QYH35" s="62"/>
      <c r="QYI35" s="62"/>
      <c r="QYJ35" s="62"/>
      <c r="QYK35" s="62"/>
      <c r="QYL35" s="62"/>
      <c r="QYM35" s="62"/>
      <c r="QYN35" s="62"/>
      <c r="QYO35" s="62"/>
      <c r="QYP35" s="62"/>
      <c r="QYQ35" s="62"/>
      <c r="QYR35" s="62"/>
      <c r="QYS35" s="62"/>
      <c r="QYT35" s="62"/>
      <c r="QYU35" s="62"/>
      <c r="QYV35" s="62"/>
      <c r="QYW35" s="62"/>
      <c r="QYX35" s="62"/>
      <c r="QYY35" s="62"/>
      <c r="QYZ35" s="62"/>
      <c r="QZA35" s="62"/>
      <c r="QZB35" s="62"/>
      <c r="QZC35" s="62"/>
      <c r="QZD35" s="62"/>
      <c r="QZE35" s="62"/>
      <c r="QZF35" s="62"/>
      <c r="QZG35" s="62"/>
      <c r="QZH35" s="62"/>
      <c r="QZI35" s="62"/>
      <c r="QZJ35" s="62"/>
      <c r="QZK35" s="62"/>
      <c r="QZL35" s="62"/>
      <c r="QZM35" s="62"/>
      <c r="QZN35" s="62"/>
      <c r="QZO35" s="62"/>
      <c r="QZP35" s="62"/>
      <c r="QZQ35" s="62"/>
      <c r="QZR35" s="62"/>
      <c r="QZS35" s="62"/>
      <c r="QZT35" s="62"/>
      <c r="QZU35" s="62"/>
      <c r="QZV35" s="62"/>
      <c r="QZW35" s="62"/>
      <c r="QZX35" s="62"/>
      <c r="QZY35" s="62"/>
      <c r="QZZ35" s="62"/>
      <c r="RAA35" s="62"/>
      <c r="RAB35" s="62"/>
      <c r="RAC35" s="62"/>
      <c r="RAD35" s="62"/>
      <c r="RAE35" s="62"/>
      <c r="RAF35" s="62"/>
      <c r="RAG35" s="62"/>
      <c r="RAH35" s="62"/>
      <c r="RAI35" s="62"/>
      <c r="RAJ35" s="62"/>
      <c r="RAK35" s="62"/>
      <c r="RAL35" s="62"/>
      <c r="RAM35" s="62"/>
      <c r="RAN35" s="62"/>
      <c r="RAO35" s="62"/>
      <c r="RAP35" s="62"/>
      <c r="RAQ35" s="62"/>
      <c r="RAR35" s="62"/>
      <c r="RAS35" s="62"/>
      <c r="RAT35" s="62"/>
      <c r="RAU35" s="62"/>
      <c r="RAV35" s="62"/>
      <c r="RAW35" s="62"/>
      <c r="RAX35" s="62"/>
      <c r="RAY35" s="62"/>
      <c r="RAZ35" s="62"/>
      <c r="RBA35" s="62"/>
      <c r="RBB35" s="62"/>
      <c r="RBC35" s="62"/>
      <c r="RBD35" s="62"/>
      <c r="RBE35" s="62"/>
      <c r="RBF35" s="62"/>
      <c r="RBG35" s="62"/>
      <c r="RBH35" s="62"/>
      <c r="RBI35" s="62"/>
      <c r="RBJ35" s="62"/>
      <c r="RBK35" s="62"/>
      <c r="RBL35" s="62"/>
      <c r="RBM35" s="62"/>
      <c r="RBN35" s="62"/>
      <c r="RBO35" s="62"/>
      <c r="RBP35" s="62"/>
      <c r="RBQ35" s="62"/>
      <c r="RBR35" s="62"/>
      <c r="RBS35" s="62"/>
      <c r="RBT35" s="62"/>
      <c r="RBU35" s="62"/>
      <c r="RBV35" s="62"/>
      <c r="RBW35" s="62"/>
      <c r="RBX35" s="62"/>
      <c r="RBY35" s="62"/>
      <c r="RBZ35" s="62"/>
      <c r="RCA35" s="62"/>
      <c r="RCB35" s="62"/>
      <c r="RCC35" s="62"/>
      <c r="RCD35" s="62"/>
      <c r="RCE35" s="62"/>
      <c r="RCF35" s="62"/>
      <c r="RCG35" s="62"/>
      <c r="RCH35" s="62"/>
      <c r="RCI35" s="62"/>
      <c r="RCJ35" s="62"/>
      <c r="RCK35" s="62"/>
      <c r="RCL35" s="62"/>
      <c r="RCM35" s="62"/>
      <c r="RCN35" s="62"/>
      <c r="RCO35" s="62"/>
      <c r="RCP35" s="62"/>
      <c r="RCQ35" s="62"/>
      <c r="RCR35" s="62"/>
      <c r="RCS35" s="62"/>
      <c r="RCT35" s="62"/>
      <c r="RCU35" s="62"/>
      <c r="RCV35" s="62"/>
      <c r="RCW35" s="62"/>
      <c r="RCX35" s="62"/>
      <c r="RCY35" s="62"/>
      <c r="RCZ35" s="62"/>
      <c r="RDA35" s="62"/>
      <c r="RDB35" s="62"/>
      <c r="RDC35" s="62"/>
      <c r="RDD35" s="62"/>
      <c r="RDE35" s="62"/>
      <c r="RDF35" s="62"/>
      <c r="RDG35" s="62"/>
      <c r="RDH35" s="62"/>
      <c r="RDI35" s="62"/>
      <c r="RDJ35" s="62"/>
      <c r="RDK35" s="62"/>
      <c r="RDL35" s="62"/>
      <c r="RDM35" s="62"/>
      <c r="RDN35" s="62"/>
      <c r="RDO35" s="62"/>
      <c r="RDP35" s="62"/>
      <c r="RDQ35" s="62"/>
      <c r="RDR35" s="62"/>
      <c r="RDS35" s="62"/>
      <c r="RDT35" s="62"/>
      <c r="RDU35" s="62"/>
      <c r="RDV35" s="62"/>
      <c r="RDW35" s="62"/>
      <c r="RDX35" s="62"/>
      <c r="RDY35" s="62"/>
      <c r="RDZ35" s="62"/>
      <c r="REA35" s="62"/>
      <c r="REB35" s="62"/>
      <c r="REC35" s="62"/>
      <c r="RED35" s="62"/>
      <c r="REE35" s="62"/>
      <c r="REF35" s="62"/>
      <c r="REG35" s="62"/>
      <c r="REH35" s="62"/>
      <c r="REI35" s="62"/>
      <c r="REJ35" s="62"/>
      <c r="REK35" s="62"/>
      <c r="REL35" s="62"/>
      <c r="REM35" s="62"/>
      <c r="REN35" s="62"/>
      <c r="REO35" s="62"/>
      <c r="REP35" s="62"/>
      <c r="REQ35" s="62"/>
      <c r="RER35" s="62"/>
      <c r="RES35" s="62"/>
      <c r="RET35" s="62"/>
      <c r="REU35" s="62"/>
      <c r="REV35" s="62"/>
      <c r="REW35" s="62"/>
      <c r="REX35" s="62"/>
      <c r="REY35" s="62"/>
      <c r="REZ35" s="62"/>
      <c r="RFA35" s="62"/>
      <c r="RFB35" s="62"/>
      <c r="RFC35" s="62"/>
      <c r="RFD35" s="62"/>
      <c r="RFE35" s="62"/>
      <c r="RFF35" s="62"/>
      <c r="RFG35" s="62"/>
      <c r="RFH35" s="62"/>
      <c r="RFI35" s="62"/>
      <c r="RFJ35" s="62"/>
      <c r="RFK35" s="62"/>
      <c r="RFL35" s="62"/>
      <c r="RFM35" s="62"/>
      <c r="RFN35" s="62"/>
      <c r="RFO35" s="62"/>
      <c r="RFP35" s="62"/>
      <c r="RFQ35" s="62"/>
      <c r="RFR35" s="62"/>
      <c r="RFS35" s="62"/>
      <c r="RFT35" s="62"/>
      <c r="RFU35" s="62"/>
      <c r="RFV35" s="62"/>
      <c r="RFW35" s="62"/>
      <c r="RFX35" s="62"/>
      <c r="RFY35" s="62"/>
      <c r="RFZ35" s="62"/>
      <c r="RGA35" s="62"/>
      <c r="RGB35" s="62"/>
      <c r="RGC35" s="62"/>
      <c r="RGD35" s="62"/>
      <c r="RGE35" s="62"/>
      <c r="RGF35" s="62"/>
      <c r="RGG35" s="62"/>
      <c r="RGH35" s="62"/>
      <c r="RGI35" s="62"/>
      <c r="RGJ35" s="62"/>
      <c r="RGK35" s="62"/>
      <c r="RGL35" s="62"/>
      <c r="RGM35" s="62"/>
      <c r="RGN35" s="62"/>
      <c r="RGO35" s="62"/>
      <c r="RGP35" s="62"/>
      <c r="RGQ35" s="62"/>
      <c r="RGR35" s="62"/>
      <c r="RGS35" s="62"/>
      <c r="RGT35" s="62"/>
      <c r="RGU35" s="62"/>
      <c r="RGV35" s="62"/>
      <c r="RGW35" s="62"/>
      <c r="RGX35" s="62"/>
      <c r="RGY35" s="62"/>
      <c r="RGZ35" s="62"/>
      <c r="RHA35" s="62"/>
      <c r="RHB35" s="62"/>
      <c r="RHC35" s="62"/>
      <c r="RHD35" s="62"/>
      <c r="RHE35" s="62"/>
      <c r="RHF35" s="62"/>
      <c r="RHG35" s="62"/>
      <c r="RHH35" s="62"/>
      <c r="RHI35" s="62"/>
      <c r="RHJ35" s="62"/>
      <c r="RHK35" s="62"/>
      <c r="RHL35" s="62"/>
      <c r="RHM35" s="62"/>
      <c r="RHN35" s="62"/>
      <c r="RHO35" s="62"/>
      <c r="RHP35" s="62"/>
      <c r="RHQ35" s="62"/>
      <c r="RHR35" s="62"/>
      <c r="RHS35" s="62"/>
      <c r="RHT35" s="62"/>
      <c r="RHU35" s="62"/>
      <c r="RHV35" s="62"/>
      <c r="RHW35" s="62"/>
      <c r="RHX35" s="62"/>
      <c r="RHY35" s="62"/>
      <c r="RHZ35" s="62"/>
      <c r="RIA35" s="62"/>
      <c r="RIB35" s="62"/>
      <c r="RIC35" s="62"/>
      <c r="RID35" s="62"/>
      <c r="RIE35" s="62"/>
      <c r="RIF35" s="62"/>
      <c r="RIG35" s="62"/>
      <c r="RIH35" s="62"/>
      <c r="RII35" s="62"/>
      <c r="RIJ35" s="62"/>
      <c r="RIK35" s="62"/>
      <c r="RIL35" s="62"/>
      <c r="RIM35" s="62"/>
      <c r="RIN35" s="62"/>
      <c r="RIO35" s="62"/>
      <c r="RIP35" s="62"/>
      <c r="RIQ35" s="62"/>
      <c r="RIR35" s="62"/>
      <c r="RIS35" s="62"/>
      <c r="RIT35" s="62"/>
      <c r="RIU35" s="62"/>
      <c r="RIV35" s="62"/>
      <c r="RIW35" s="62"/>
      <c r="RIX35" s="62"/>
      <c r="RIY35" s="62"/>
      <c r="RIZ35" s="62"/>
      <c r="RJA35" s="62"/>
      <c r="RJB35" s="62"/>
      <c r="RJC35" s="62"/>
      <c r="RJD35" s="62"/>
      <c r="RJE35" s="62"/>
      <c r="RJF35" s="62"/>
      <c r="RJG35" s="62"/>
      <c r="RJH35" s="62"/>
      <c r="RJI35" s="62"/>
      <c r="RJJ35" s="62"/>
      <c r="RJK35" s="62"/>
      <c r="RJL35" s="62"/>
      <c r="RJM35" s="62"/>
      <c r="RJN35" s="62"/>
      <c r="RJO35" s="62"/>
      <c r="RJP35" s="62"/>
      <c r="RJQ35" s="62"/>
      <c r="RJR35" s="62"/>
      <c r="RJS35" s="62"/>
      <c r="RJT35" s="62"/>
      <c r="RJU35" s="62"/>
      <c r="RJV35" s="62"/>
      <c r="RJW35" s="62"/>
      <c r="RJX35" s="62"/>
      <c r="RJY35" s="62"/>
      <c r="RJZ35" s="62"/>
      <c r="RKA35" s="62"/>
      <c r="RKB35" s="62"/>
      <c r="RKC35" s="62"/>
      <c r="RKD35" s="62"/>
      <c r="RKE35" s="62"/>
      <c r="RKF35" s="62"/>
      <c r="RKG35" s="62"/>
      <c r="RKH35" s="62"/>
      <c r="RKI35" s="62"/>
      <c r="RKJ35" s="62"/>
      <c r="RKK35" s="62"/>
      <c r="RKL35" s="62"/>
      <c r="RKM35" s="62"/>
      <c r="RKN35" s="62"/>
      <c r="RKO35" s="62"/>
      <c r="RKP35" s="62"/>
      <c r="RKQ35" s="62"/>
      <c r="RKR35" s="62"/>
      <c r="RKS35" s="62"/>
      <c r="RKT35" s="62"/>
      <c r="RKU35" s="62"/>
      <c r="RKV35" s="62"/>
      <c r="RKW35" s="62"/>
      <c r="RKX35" s="62"/>
      <c r="RKY35" s="62"/>
      <c r="RKZ35" s="62"/>
      <c r="RLA35" s="62"/>
      <c r="RLB35" s="62"/>
      <c r="RLC35" s="62"/>
      <c r="RLD35" s="62"/>
      <c r="RLE35" s="62"/>
      <c r="RLF35" s="62"/>
      <c r="RLG35" s="62"/>
      <c r="RLH35" s="62"/>
      <c r="RLI35" s="62"/>
      <c r="RLJ35" s="62"/>
      <c r="RLK35" s="62"/>
      <c r="RLL35" s="62"/>
      <c r="RLM35" s="62"/>
      <c r="RLN35" s="62"/>
      <c r="RLO35" s="62"/>
      <c r="RLP35" s="62"/>
      <c r="RLQ35" s="62"/>
      <c r="RLR35" s="62"/>
      <c r="RLS35" s="62"/>
      <c r="RLT35" s="62"/>
      <c r="RLU35" s="62"/>
      <c r="RLV35" s="62"/>
      <c r="RLW35" s="62"/>
      <c r="RLX35" s="62"/>
      <c r="RLY35" s="62"/>
      <c r="RLZ35" s="62"/>
      <c r="RMA35" s="62"/>
      <c r="RMB35" s="62"/>
      <c r="RMC35" s="62"/>
      <c r="RMD35" s="62"/>
      <c r="RME35" s="62"/>
      <c r="RMF35" s="62"/>
      <c r="RMG35" s="62"/>
      <c r="RMH35" s="62"/>
      <c r="RMI35" s="62"/>
      <c r="RMJ35" s="62"/>
      <c r="RMK35" s="62"/>
      <c r="RML35" s="62"/>
      <c r="RMM35" s="62"/>
      <c r="RMN35" s="62"/>
      <c r="RMO35" s="62"/>
      <c r="RMP35" s="62"/>
      <c r="RMQ35" s="62"/>
      <c r="RMR35" s="62"/>
      <c r="RMS35" s="62"/>
      <c r="RMT35" s="62"/>
      <c r="RMU35" s="62"/>
      <c r="RMV35" s="62"/>
      <c r="RMW35" s="62"/>
      <c r="RMX35" s="62"/>
      <c r="RMY35" s="62"/>
      <c r="RMZ35" s="62"/>
      <c r="RNA35" s="62"/>
      <c r="RNB35" s="62"/>
      <c r="RNC35" s="62"/>
      <c r="RND35" s="62"/>
      <c r="RNE35" s="62"/>
      <c r="RNF35" s="62"/>
      <c r="RNG35" s="62"/>
      <c r="RNH35" s="62"/>
      <c r="RNI35" s="62"/>
      <c r="RNJ35" s="62"/>
      <c r="RNK35" s="62"/>
      <c r="RNL35" s="62"/>
      <c r="RNM35" s="62"/>
      <c r="RNN35" s="62"/>
      <c r="RNO35" s="62"/>
      <c r="RNP35" s="62"/>
      <c r="RNQ35" s="62"/>
      <c r="RNR35" s="62"/>
      <c r="RNS35" s="62"/>
      <c r="RNT35" s="62"/>
      <c r="RNU35" s="62"/>
      <c r="RNV35" s="62"/>
      <c r="RNW35" s="62"/>
      <c r="RNX35" s="62"/>
      <c r="RNY35" s="62"/>
      <c r="RNZ35" s="62"/>
      <c r="ROA35" s="62"/>
      <c r="ROB35" s="62"/>
      <c r="ROC35" s="62"/>
      <c r="ROD35" s="62"/>
      <c r="ROE35" s="62"/>
      <c r="ROF35" s="62"/>
      <c r="ROG35" s="62"/>
      <c r="ROH35" s="62"/>
      <c r="ROI35" s="62"/>
      <c r="ROJ35" s="62"/>
      <c r="ROK35" s="62"/>
      <c r="ROL35" s="62"/>
      <c r="ROM35" s="62"/>
      <c r="RON35" s="62"/>
      <c r="ROO35" s="62"/>
      <c r="ROP35" s="62"/>
      <c r="ROQ35" s="62"/>
      <c r="ROR35" s="62"/>
      <c r="ROS35" s="62"/>
      <c r="ROT35" s="62"/>
      <c r="ROU35" s="62"/>
      <c r="ROV35" s="62"/>
      <c r="ROW35" s="62"/>
      <c r="ROX35" s="62"/>
      <c r="ROY35" s="62"/>
      <c r="ROZ35" s="62"/>
      <c r="RPA35" s="62"/>
      <c r="RPB35" s="62"/>
      <c r="RPC35" s="62"/>
      <c r="RPD35" s="62"/>
      <c r="RPE35" s="62"/>
      <c r="RPF35" s="62"/>
      <c r="RPG35" s="62"/>
      <c r="RPH35" s="62"/>
      <c r="RPI35" s="62"/>
      <c r="RPJ35" s="62"/>
      <c r="RPK35" s="62"/>
      <c r="RPL35" s="62"/>
      <c r="RPM35" s="62"/>
      <c r="RPN35" s="62"/>
      <c r="RPO35" s="62"/>
      <c r="RPP35" s="62"/>
      <c r="RPQ35" s="62"/>
      <c r="RPR35" s="62"/>
      <c r="RPS35" s="62"/>
      <c r="RPT35" s="62"/>
      <c r="RPU35" s="62"/>
      <c r="RPV35" s="62"/>
      <c r="RPW35" s="62"/>
      <c r="RPX35" s="62"/>
      <c r="RPY35" s="62"/>
      <c r="RPZ35" s="62"/>
      <c r="RQA35" s="62"/>
      <c r="RQB35" s="62"/>
      <c r="RQC35" s="62"/>
      <c r="RQD35" s="62"/>
      <c r="RQE35" s="62"/>
      <c r="RQF35" s="62"/>
      <c r="RQG35" s="62"/>
      <c r="RQH35" s="62"/>
      <c r="RQI35" s="62"/>
      <c r="RQJ35" s="62"/>
      <c r="RQK35" s="62"/>
      <c r="RQL35" s="62"/>
      <c r="RQM35" s="62"/>
      <c r="RQN35" s="62"/>
      <c r="RQO35" s="62"/>
      <c r="RQP35" s="62"/>
      <c r="RQQ35" s="62"/>
      <c r="RQR35" s="62"/>
      <c r="RQS35" s="62"/>
      <c r="RQT35" s="62"/>
      <c r="RQU35" s="62"/>
      <c r="RQV35" s="62"/>
      <c r="RQW35" s="62"/>
      <c r="RQX35" s="62"/>
      <c r="RQY35" s="62"/>
      <c r="RQZ35" s="62"/>
      <c r="RRA35" s="62"/>
      <c r="RRB35" s="62"/>
      <c r="RRC35" s="62"/>
      <c r="RRD35" s="62"/>
      <c r="RRE35" s="62"/>
      <c r="RRF35" s="62"/>
      <c r="RRG35" s="62"/>
      <c r="RRH35" s="62"/>
      <c r="RRI35" s="62"/>
      <c r="RRJ35" s="62"/>
      <c r="RRK35" s="62"/>
      <c r="RRL35" s="62"/>
      <c r="RRM35" s="62"/>
      <c r="RRN35" s="62"/>
      <c r="RRO35" s="62"/>
      <c r="RRP35" s="62"/>
      <c r="RRQ35" s="62"/>
      <c r="RRR35" s="62"/>
      <c r="RRS35" s="62"/>
      <c r="RRT35" s="62"/>
      <c r="RRU35" s="62"/>
      <c r="RRV35" s="62"/>
      <c r="RRW35" s="62"/>
      <c r="RRX35" s="62"/>
      <c r="RRY35" s="62"/>
      <c r="RRZ35" s="62"/>
      <c r="RSA35" s="62"/>
      <c r="RSB35" s="62"/>
      <c r="RSC35" s="62"/>
      <c r="RSD35" s="62"/>
      <c r="RSE35" s="62"/>
      <c r="RSF35" s="62"/>
      <c r="RSG35" s="62"/>
      <c r="RSH35" s="62"/>
      <c r="RSI35" s="62"/>
      <c r="RSJ35" s="62"/>
      <c r="RSK35" s="62"/>
      <c r="RSL35" s="62"/>
      <c r="RSM35" s="62"/>
      <c r="RSN35" s="62"/>
      <c r="RSO35" s="62"/>
      <c r="RSP35" s="62"/>
      <c r="RSQ35" s="62"/>
      <c r="RSR35" s="62"/>
      <c r="RSS35" s="62"/>
      <c r="RST35" s="62"/>
      <c r="RSU35" s="62"/>
      <c r="RSV35" s="62"/>
      <c r="RSW35" s="62"/>
      <c r="RSX35" s="62"/>
      <c r="RSY35" s="62"/>
      <c r="RSZ35" s="62"/>
      <c r="RTA35" s="62"/>
      <c r="RTB35" s="62"/>
      <c r="RTC35" s="62"/>
      <c r="RTD35" s="62"/>
      <c r="RTE35" s="62"/>
      <c r="RTF35" s="62"/>
      <c r="RTG35" s="62"/>
      <c r="RTH35" s="62"/>
      <c r="RTI35" s="62"/>
      <c r="RTJ35" s="62"/>
      <c r="RTK35" s="62"/>
      <c r="RTL35" s="62"/>
      <c r="RTM35" s="62"/>
      <c r="RTN35" s="62"/>
      <c r="RTO35" s="62"/>
      <c r="RTP35" s="62"/>
      <c r="RTQ35" s="62"/>
      <c r="RTR35" s="62"/>
      <c r="RTS35" s="62"/>
      <c r="RTT35" s="62"/>
      <c r="RTU35" s="62"/>
      <c r="RTV35" s="62"/>
      <c r="RTW35" s="62"/>
      <c r="RTX35" s="62"/>
      <c r="RTY35" s="62"/>
      <c r="RTZ35" s="62"/>
      <c r="RUA35" s="62"/>
      <c r="RUB35" s="62"/>
      <c r="RUC35" s="62"/>
      <c r="RUD35" s="62"/>
      <c r="RUE35" s="62"/>
      <c r="RUF35" s="62"/>
      <c r="RUG35" s="62"/>
      <c r="RUH35" s="62"/>
      <c r="RUI35" s="62"/>
      <c r="RUJ35" s="62"/>
      <c r="RUK35" s="62"/>
      <c r="RUL35" s="62"/>
      <c r="RUM35" s="62"/>
      <c r="RUN35" s="62"/>
      <c r="RUO35" s="62"/>
      <c r="RUP35" s="62"/>
      <c r="RUQ35" s="62"/>
      <c r="RUR35" s="62"/>
      <c r="RUS35" s="62"/>
      <c r="RUT35" s="62"/>
      <c r="RUU35" s="62"/>
      <c r="RUV35" s="62"/>
      <c r="RUW35" s="62"/>
      <c r="RUX35" s="62"/>
      <c r="RUY35" s="62"/>
      <c r="RUZ35" s="62"/>
      <c r="RVA35" s="62"/>
      <c r="RVB35" s="62"/>
      <c r="RVC35" s="62"/>
      <c r="RVD35" s="62"/>
      <c r="RVE35" s="62"/>
      <c r="RVF35" s="62"/>
      <c r="RVG35" s="62"/>
      <c r="RVH35" s="62"/>
      <c r="RVI35" s="62"/>
      <c r="RVJ35" s="62"/>
      <c r="RVK35" s="62"/>
      <c r="RVL35" s="62"/>
      <c r="RVM35" s="62"/>
      <c r="RVN35" s="62"/>
      <c r="RVO35" s="62"/>
      <c r="RVP35" s="62"/>
      <c r="RVQ35" s="62"/>
      <c r="RVR35" s="62"/>
      <c r="RVS35" s="62"/>
      <c r="RVT35" s="62"/>
      <c r="RVU35" s="62"/>
      <c r="RVV35" s="62"/>
      <c r="RVW35" s="62"/>
      <c r="RVX35" s="62"/>
      <c r="RVY35" s="62"/>
      <c r="RVZ35" s="62"/>
      <c r="RWA35" s="62"/>
      <c r="RWB35" s="62"/>
      <c r="RWC35" s="62"/>
      <c r="RWD35" s="62"/>
      <c r="RWE35" s="62"/>
      <c r="RWF35" s="62"/>
      <c r="RWG35" s="62"/>
      <c r="RWH35" s="62"/>
      <c r="RWI35" s="62"/>
      <c r="RWJ35" s="62"/>
      <c r="RWK35" s="62"/>
      <c r="RWL35" s="62"/>
      <c r="RWM35" s="62"/>
      <c r="RWN35" s="62"/>
      <c r="RWO35" s="62"/>
      <c r="RWP35" s="62"/>
      <c r="RWQ35" s="62"/>
      <c r="RWR35" s="62"/>
      <c r="RWS35" s="62"/>
      <c r="RWT35" s="62"/>
      <c r="RWU35" s="62"/>
      <c r="RWV35" s="62"/>
      <c r="RWW35" s="62"/>
      <c r="RWX35" s="62"/>
      <c r="RWY35" s="62"/>
      <c r="RWZ35" s="62"/>
      <c r="RXA35" s="62"/>
      <c r="RXB35" s="62"/>
      <c r="RXC35" s="62"/>
      <c r="RXD35" s="62"/>
      <c r="RXE35" s="62"/>
      <c r="RXF35" s="62"/>
      <c r="RXG35" s="62"/>
      <c r="RXH35" s="62"/>
      <c r="RXI35" s="62"/>
      <c r="RXJ35" s="62"/>
      <c r="RXK35" s="62"/>
      <c r="RXL35" s="62"/>
      <c r="RXM35" s="62"/>
      <c r="RXN35" s="62"/>
      <c r="RXO35" s="62"/>
      <c r="RXP35" s="62"/>
      <c r="RXQ35" s="62"/>
      <c r="RXR35" s="62"/>
      <c r="RXS35" s="62"/>
      <c r="RXT35" s="62"/>
      <c r="RXU35" s="62"/>
      <c r="RXV35" s="62"/>
      <c r="RXW35" s="62"/>
      <c r="RXX35" s="62"/>
      <c r="RXY35" s="62"/>
      <c r="RXZ35" s="62"/>
      <c r="RYA35" s="62"/>
      <c r="RYB35" s="62"/>
      <c r="RYC35" s="62"/>
      <c r="RYD35" s="62"/>
      <c r="RYE35" s="62"/>
      <c r="RYF35" s="62"/>
      <c r="RYG35" s="62"/>
      <c r="RYH35" s="62"/>
      <c r="RYI35" s="62"/>
      <c r="RYJ35" s="62"/>
      <c r="RYK35" s="62"/>
      <c r="RYL35" s="62"/>
      <c r="RYM35" s="62"/>
      <c r="RYN35" s="62"/>
      <c r="RYO35" s="62"/>
      <c r="RYP35" s="62"/>
      <c r="RYQ35" s="62"/>
      <c r="RYR35" s="62"/>
      <c r="RYS35" s="62"/>
      <c r="RYT35" s="62"/>
      <c r="RYU35" s="62"/>
      <c r="RYV35" s="62"/>
      <c r="RYW35" s="62"/>
      <c r="RYX35" s="62"/>
      <c r="RYY35" s="62"/>
      <c r="RYZ35" s="62"/>
      <c r="RZA35" s="62"/>
      <c r="RZB35" s="62"/>
      <c r="RZC35" s="62"/>
      <c r="RZD35" s="62"/>
      <c r="RZE35" s="62"/>
      <c r="RZF35" s="62"/>
      <c r="RZG35" s="62"/>
      <c r="RZH35" s="62"/>
      <c r="RZI35" s="62"/>
      <c r="RZJ35" s="62"/>
      <c r="RZK35" s="62"/>
      <c r="RZL35" s="62"/>
      <c r="RZM35" s="62"/>
      <c r="RZN35" s="62"/>
      <c r="RZO35" s="62"/>
      <c r="RZP35" s="62"/>
      <c r="RZQ35" s="62"/>
      <c r="RZR35" s="62"/>
      <c r="RZS35" s="62"/>
      <c r="RZT35" s="62"/>
      <c r="RZU35" s="62"/>
      <c r="RZV35" s="62"/>
      <c r="RZW35" s="62"/>
      <c r="RZX35" s="62"/>
      <c r="RZY35" s="62"/>
      <c r="RZZ35" s="62"/>
      <c r="SAA35" s="62"/>
      <c r="SAB35" s="62"/>
      <c r="SAC35" s="62"/>
      <c r="SAD35" s="62"/>
      <c r="SAE35" s="62"/>
      <c r="SAF35" s="62"/>
      <c r="SAG35" s="62"/>
      <c r="SAH35" s="62"/>
      <c r="SAI35" s="62"/>
      <c r="SAJ35" s="62"/>
      <c r="SAK35" s="62"/>
      <c r="SAL35" s="62"/>
      <c r="SAM35" s="62"/>
      <c r="SAN35" s="62"/>
      <c r="SAO35" s="62"/>
      <c r="SAP35" s="62"/>
      <c r="SAQ35" s="62"/>
      <c r="SAR35" s="62"/>
      <c r="SAS35" s="62"/>
      <c r="SAT35" s="62"/>
      <c r="SAU35" s="62"/>
      <c r="SAV35" s="62"/>
      <c r="SAW35" s="62"/>
      <c r="SAX35" s="62"/>
      <c r="SAY35" s="62"/>
      <c r="SAZ35" s="62"/>
      <c r="SBA35" s="62"/>
      <c r="SBB35" s="62"/>
      <c r="SBC35" s="62"/>
      <c r="SBD35" s="62"/>
      <c r="SBE35" s="62"/>
      <c r="SBF35" s="62"/>
      <c r="SBG35" s="62"/>
      <c r="SBH35" s="62"/>
      <c r="SBI35" s="62"/>
      <c r="SBJ35" s="62"/>
      <c r="SBK35" s="62"/>
      <c r="SBL35" s="62"/>
      <c r="SBM35" s="62"/>
      <c r="SBN35" s="62"/>
      <c r="SBO35" s="62"/>
      <c r="SBP35" s="62"/>
      <c r="SBQ35" s="62"/>
      <c r="SBR35" s="62"/>
      <c r="SBS35" s="62"/>
      <c r="SBT35" s="62"/>
      <c r="SBU35" s="62"/>
      <c r="SBV35" s="62"/>
      <c r="SBW35" s="62"/>
      <c r="SBX35" s="62"/>
      <c r="SBY35" s="62"/>
      <c r="SBZ35" s="62"/>
      <c r="SCA35" s="62"/>
      <c r="SCB35" s="62"/>
      <c r="SCC35" s="62"/>
      <c r="SCD35" s="62"/>
      <c r="SCE35" s="62"/>
      <c r="SCF35" s="62"/>
      <c r="SCG35" s="62"/>
      <c r="SCH35" s="62"/>
      <c r="SCI35" s="62"/>
      <c r="SCJ35" s="62"/>
      <c r="SCK35" s="62"/>
      <c r="SCL35" s="62"/>
      <c r="SCM35" s="62"/>
      <c r="SCN35" s="62"/>
      <c r="SCO35" s="62"/>
      <c r="SCP35" s="62"/>
      <c r="SCQ35" s="62"/>
      <c r="SCR35" s="62"/>
      <c r="SCS35" s="62"/>
      <c r="SCT35" s="62"/>
      <c r="SCU35" s="62"/>
      <c r="SCV35" s="62"/>
      <c r="SCW35" s="62"/>
      <c r="SCX35" s="62"/>
      <c r="SCY35" s="62"/>
      <c r="SCZ35" s="62"/>
      <c r="SDA35" s="62"/>
      <c r="SDB35" s="62"/>
      <c r="SDC35" s="62"/>
      <c r="SDD35" s="62"/>
      <c r="SDE35" s="62"/>
      <c r="SDF35" s="62"/>
      <c r="SDG35" s="62"/>
      <c r="SDH35" s="62"/>
      <c r="SDI35" s="62"/>
      <c r="SDJ35" s="62"/>
      <c r="SDK35" s="62"/>
      <c r="SDL35" s="62"/>
      <c r="SDM35" s="62"/>
      <c r="SDN35" s="62"/>
      <c r="SDO35" s="62"/>
      <c r="SDP35" s="62"/>
      <c r="SDQ35" s="62"/>
      <c r="SDR35" s="62"/>
      <c r="SDS35" s="62"/>
      <c r="SDT35" s="62"/>
      <c r="SDU35" s="62"/>
      <c r="SDV35" s="62"/>
      <c r="SDW35" s="62"/>
      <c r="SDX35" s="62"/>
      <c r="SDY35" s="62"/>
      <c r="SDZ35" s="62"/>
      <c r="SEA35" s="62"/>
      <c r="SEB35" s="62"/>
      <c r="SEC35" s="62"/>
      <c r="SED35" s="62"/>
      <c r="SEE35" s="62"/>
      <c r="SEF35" s="62"/>
      <c r="SEG35" s="62"/>
      <c r="SEH35" s="62"/>
      <c r="SEI35" s="62"/>
      <c r="SEJ35" s="62"/>
      <c r="SEK35" s="62"/>
      <c r="SEL35" s="62"/>
      <c r="SEM35" s="62"/>
      <c r="SEN35" s="62"/>
      <c r="SEO35" s="62"/>
      <c r="SEP35" s="62"/>
      <c r="SEQ35" s="62"/>
      <c r="SER35" s="62"/>
      <c r="SES35" s="62"/>
      <c r="SET35" s="62"/>
      <c r="SEU35" s="62"/>
      <c r="SEV35" s="62"/>
      <c r="SEW35" s="62"/>
      <c r="SEX35" s="62"/>
      <c r="SEY35" s="62"/>
      <c r="SEZ35" s="62"/>
      <c r="SFA35" s="62"/>
      <c r="SFB35" s="62"/>
      <c r="SFC35" s="62"/>
      <c r="SFD35" s="62"/>
      <c r="SFE35" s="62"/>
      <c r="SFF35" s="62"/>
      <c r="SFG35" s="62"/>
      <c r="SFH35" s="62"/>
      <c r="SFI35" s="62"/>
      <c r="SFJ35" s="62"/>
      <c r="SFK35" s="62"/>
      <c r="SFL35" s="62"/>
      <c r="SFM35" s="62"/>
      <c r="SFN35" s="62"/>
      <c r="SFO35" s="62"/>
      <c r="SFP35" s="62"/>
      <c r="SFQ35" s="62"/>
      <c r="SFR35" s="62"/>
      <c r="SFS35" s="62"/>
      <c r="SFT35" s="62"/>
      <c r="SFU35" s="62"/>
      <c r="SFV35" s="62"/>
      <c r="SFW35" s="62"/>
      <c r="SFX35" s="62"/>
      <c r="SFY35" s="62"/>
      <c r="SFZ35" s="62"/>
      <c r="SGA35" s="62"/>
      <c r="SGB35" s="62"/>
      <c r="SGC35" s="62"/>
      <c r="SGD35" s="62"/>
      <c r="SGE35" s="62"/>
      <c r="SGF35" s="62"/>
      <c r="SGG35" s="62"/>
      <c r="SGH35" s="62"/>
      <c r="SGI35" s="62"/>
      <c r="SGJ35" s="62"/>
      <c r="SGK35" s="62"/>
      <c r="SGL35" s="62"/>
      <c r="SGM35" s="62"/>
      <c r="SGN35" s="62"/>
      <c r="SGO35" s="62"/>
      <c r="SGP35" s="62"/>
      <c r="SGQ35" s="62"/>
      <c r="SGR35" s="62"/>
      <c r="SGS35" s="62"/>
      <c r="SGT35" s="62"/>
      <c r="SGU35" s="62"/>
      <c r="SGV35" s="62"/>
      <c r="SGW35" s="62"/>
      <c r="SGX35" s="62"/>
      <c r="SGY35" s="62"/>
      <c r="SGZ35" s="62"/>
      <c r="SHA35" s="62"/>
      <c r="SHB35" s="62"/>
      <c r="SHC35" s="62"/>
      <c r="SHD35" s="62"/>
      <c r="SHE35" s="62"/>
      <c r="SHF35" s="62"/>
      <c r="SHG35" s="62"/>
      <c r="SHH35" s="62"/>
      <c r="SHI35" s="62"/>
      <c r="SHJ35" s="62"/>
      <c r="SHK35" s="62"/>
      <c r="SHL35" s="62"/>
      <c r="SHM35" s="62"/>
      <c r="SHN35" s="62"/>
      <c r="SHO35" s="62"/>
      <c r="SHP35" s="62"/>
      <c r="SHQ35" s="62"/>
      <c r="SHR35" s="62"/>
      <c r="SHS35" s="62"/>
      <c r="SHT35" s="62"/>
      <c r="SHU35" s="62"/>
      <c r="SHV35" s="62"/>
      <c r="SHW35" s="62"/>
      <c r="SHX35" s="62"/>
      <c r="SHY35" s="62"/>
      <c r="SHZ35" s="62"/>
      <c r="SIA35" s="62"/>
      <c r="SIB35" s="62"/>
      <c r="SIC35" s="62"/>
      <c r="SID35" s="62"/>
      <c r="SIE35" s="62"/>
      <c r="SIF35" s="62"/>
      <c r="SIG35" s="62"/>
      <c r="SIH35" s="62"/>
      <c r="SII35" s="62"/>
      <c r="SIJ35" s="62"/>
      <c r="SIK35" s="62"/>
      <c r="SIL35" s="62"/>
      <c r="SIM35" s="62"/>
      <c r="SIN35" s="62"/>
      <c r="SIO35" s="62"/>
      <c r="SIP35" s="62"/>
      <c r="SIQ35" s="62"/>
      <c r="SIR35" s="62"/>
      <c r="SIS35" s="62"/>
      <c r="SIT35" s="62"/>
      <c r="SIU35" s="62"/>
      <c r="SIV35" s="62"/>
      <c r="SIW35" s="62"/>
      <c r="SIX35" s="62"/>
      <c r="SIY35" s="62"/>
      <c r="SIZ35" s="62"/>
      <c r="SJA35" s="62"/>
      <c r="SJB35" s="62"/>
      <c r="SJC35" s="62"/>
      <c r="SJD35" s="62"/>
      <c r="SJE35" s="62"/>
      <c r="SJF35" s="62"/>
      <c r="SJG35" s="62"/>
      <c r="SJH35" s="62"/>
      <c r="SJI35" s="62"/>
      <c r="SJJ35" s="62"/>
      <c r="SJK35" s="62"/>
      <c r="SJL35" s="62"/>
      <c r="SJM35" s="62"/>
      <c r="SJN35" s="62"/>
      <c r="SJO35" s="62"/>
      <c r="SJP35" s="62"/>
      <c r="SJQ35" s="62"/>
      <c r="SJR35" s="62"/>
      <c r="SJS35" s="62"/>
      <c r="SJT35" s="62"/>
      <c r="SJU35" s="62"/>
      <c r="SJV35" s="62"/>
      <c r="SJW35" s="62"/>
      <c r="SJX35" s="62"/>
      <c r="SJY35" s="62"/>
      <c r="SJZ35" s="62"/>
      <c r="SKA35" s="62"/>
      <c r="SKB35" s="62"/>
      <c r="SKC35" s="62"/>
      <c r="SKD35" s="62"/>
      <c r="SKE35" s="62"/>
      <c r="SKF35" s="62"/>
      <c r="SKG35" s="62"/>
      <c r="SKH35" s="62"/>
      <c r="SKI35" s="62"/>
      <c r="SKJ35" s="62"/>
      <c r="SKK35" s="62"/>
      <c r="SKL35" s="62"/>
      <c r="SKM35" s="62"/>
      <c r="SKN35" s="62"/>
      <c r="SKO35" s="62"/>
      <c r="SKP35" s="62"/>
      <c r="SKQ35" s="62"/>
      <c r="SKR35" s="62"/>
      <c r="SKS35" s="62"/>
      <c r="SKT35" s="62"/>
      <c r="SKU35" s="62"/>
      <c r="SKV35" s="62"/>
      <c r="SKW35" s="62"/>
      <c r="SKX35" s="62"/>
      <c r="SKY35" s="62"/>
      <c r="SKZ35" s="62"/>
      <c r="SLA35" s="62"/>
      <c r="SLB35" s="62"/>
      <c r="SLC35" s="62"/>
      <c r="SLD35" s="62"/>
      <c r="SLE35" s="62"/>
      <c r="SLF35" s="62"/>
      <c r="SLG35" s="62"/>
      <c r="SLH35" s="62"/>
      <c r="SLI35" s="62"/>
      <c r="SLJ35" s="62"/>
      <c r="SLK35" s="62"/>
      <c r="SLL35" s="62"/>
      <c r="SLM35" s="62"/>
      <c r="SLN35" s="62"/>
      <c r="SLO35" s="62"/>
      <c r="SLP35" s="62"/>
      <c r="SLQ35" s="62"/>
      <c r="SLR35" s="62"/>
      <c r="SLS35" s="62"/>
      <c r="SLT35" s="62"/>
      <c r="SLU35" s="62"/>
      <c r="SLV35" s="62"/>
      <c r="SLW35" s="62"/>
      <c r="SLX35" s="62"/>
      <c r="SLY35" s="62"/>
      <c r="SLZ35" s="62"/>
      <c r="SMA35" s="62"/>
      <c r="SMB35" s="62"/>
      <c r="SMC35" s="62"/>
      <c r="SMD35" s="62"/>
      <c r="SME35" s="62"/>
      <c r="SMF35" s="62"/>
      <c r="SMG35" s="62"/>
      <c r="SMH35" s="62"/>
      <c r="SMI35" s="62"/>
      <c r="SMJ35" s="62"/>
      <c r="SMK35" s="62"/>
      <c r="SML35" s="62"/>
      <c r="SMM35" s="62"/>
      <c r="SMN35" s="62"/>
      <c r="SMO35" s="62"/>
      <c r="SMP35" s="62"/>
      <c r="SMQ35" s="62"/>
      <c r="SMR35" s="62"/>
      <c r="SMS35" s="62"/>
      <c r="SMT35" s="62"/>
      <c r="SMU35" s="62"/>
      <c r="SMV35" s="62"/>
      <c r="SMW35" s="62"/>
      <c r="SMX35" s="62"/>
      <c r="SMY35" s="62"/>
      <c r="SMZ35" s="62"/>
      <c r="SNA35" s="62"/>
      <c r="SNB35" s="62"/>
      <c r="SNC35" s="62"/>
      <c r="SND35" s="62"/>
      <c r="SNE35" s="62"/>
      <c r="SNF35" s="62"/>
      <c r="SNG35" s="62"/>
      <c r="SNH35" s="62"/>
      <c r="SNI35" s="62"/>
      <c r="SNJ35" s="62"/>
      <c r="SNK35" s="62"/>
      <c r="SNL35" s="62"/>
      <c r="SNM35" s="62"/>
      <c r="SNN35" s="62"/>
      <c r="SNO35" s="62"/>
      <c r="SNP35" s="62"/>
      <c r="SNQ35" s="62"/>
      <c r="SNR35" s="62"/>
      <c r="SNS35" s="62"/>
      <c r="SNT35" s="62"/>
      <c r="SNU35" s="62"/>
      <c r="SNV35" s="62"/>
      <c r="SNW35" s="62"/>
      <c r="SNX35" s="62"/>
      <c r="SNY35" s="62"/>
      <c r="SNZ35" s="62"/>
      <c r="SOA35" s="62"/>
      <c r="SOB35" s="62"/>
      <c r="SOC35" s="62"/>
      <c r="SOD35" s="62"/>
      <c r="SOE35" s="62"/>
      <c r="SOF35" s="62"/>
      <c r="SOG35" s="62"/>
      <c r="SOH35" s="62"/>
      <c r="SOI35" s="62"/>
      <c r="SOJ35" s="62"/>
      <c r="SOK35" s="62"/>
      <c r="SOL35" s="62"/>
      <c r="SOM35" s="62"/>
      <c r="SON35" s="62"/>
      <c r="SOO35" s="62"/>
      <c r="SOP35" s="62"/>
      <c r="SOQ35" s="62"/>
      <c r="SOR35" s="62"/>
      <c r="SOS35" s="62"/>
      <c r="SOT35" s="62"/>
      <c r="SOU35" s="62"/>
      <c r="SOV35" s="62"/>
      <c r="SOW35" s="62"/>
      <c r="SOX35" s="62"/>
      <c r="SOY35" s="62"/>
      <c r="SOZ35" s="62"/>
      <c r="SPA35" s="62"/>
      <c r="SPB35" s="62"/>
      <c r="SPC35" s="62"/>
      <c r="SPD35" s="62"/>
      <c r="SPE35" s="62"/>
      <c r="SPF35" s="62"/>
      <c r="SPG35" s="62"/>
      <c r="SPH35" s="62"/>
      <c r="SPI35" s="62"/>
      <c r="SPJ35" s="62"/>
      <c r="SPK35" s="62"/>
      <c r="SPL35" s="62"/>
      <c r="SPM35" s="62"/>
      <c r="SPN35" s="62"/>
      <c r="SPO35" s="62"/>
      <c r="SPP35" s="62"/>
      <c r="SPQ35" s="62"/>
      <c r="SPR35" s="62"/>
      <c r="SPS35" s="62"/>
      <c r="SPT35" s="62"/>
      <c r="SPU35" s="62"/>
      <c r="SPV35" s="62"/>
      <c r="SPW35" s="62"/>
      <c r="SPX35" s="62"/>
      <c r="SPY35" s="62"/>
      <c r="SPZ35" s="62"/>
      <c r="SQA35" s="62"/>
      <c r="SQB35" s="62"/>
      <c r="SQC35" s="62"/>
      <c r="SQD35" s="62"/>
      <c r="SQE35" s="62"/>
      <c r="SQF35" s="62"/>
      <c r="SQG35" s="62"/>
      <c r="SQH35" s="62"/>
      <c r="SQI35" s="62"/>
      <c r="SQJ35" s="62"/>
      <c r="SQK35" s="62"/>
      <c r="SQL35" s="62"/>
      <c r="SQM35" s="62"/>
      <c r="SQN35" s="62"/>
      <c r="SQO35" s="62"/>
      <c r="SQP35" s="62"/>
      <c r="SQQ35" s="62"/>
      <c r="SQR35" s="62"/>
      <c r="SQS35" s="62"/>
      <c r="SQT35" s="62"/>
      <c r="SQU35" s="62"/>
      <c r="SQV35" s="62"/>
      <c r="SQW35" s="62"/>
      <c r="SQX35" s="62"/>
      <c r="SQY35" s="62"/>
      <c r="SQZ35" s="62"/>
      <c r="SRA35" s="62"/>
      <c r="SRB35" s="62"/>
      <c r="SRC35" s="62"/>
      <c r="SRD35" s="62"/>
      <c r="SRE35" s="62"/>
      <c r="SRF35" s="62"/>
      <c r="SRG35" s="62"/>
      <c r="SRH35" s="62"/>
      <c r="SRI35" s="62"/>
      <c r="SRJ35" s="62"/>
      <c r="SRK35" s="62"/>
      <c r="SRL35" s="62"/>
      <c r="SRM35" s="62"/>
      <c r="SRN35" s="62"/>
      <c r="SRO35" s="62"/>
      <c r="SRP35" s="62"/>
      <c r="SRQ35" s="62"/>
      <c r="SRR35" s="62"/>
      <c r="SRS35" s="62"/>
      <c r="SRT35" s="62"/>
      <c r="SRU35" s="62"/>
      <c r="SRV35" s="62"/>
      <c r="SRW35" s="62"/>
      <c r="SRX35" s="62"/>
      <c r="SRY35" s="62"/>
      <c r="SRZ35" s="62"/>
      <c r="SSA35" s="62"/>
      <c r="SSB35" s="62"/>
      <c r="SSC35" s="62"/>
      <c r="SSD35" s="62"/>
      <c r="SSE35" s="62"/>
      <c r="SSF35" s="62"/>
      <c r="SSG35" s="62"/>
      <c r="SSH35" s="62"/>
      <c r="SSI35" s="62"/>
      <c r="SSJ35" s="62"/>
      <c r="SSK35" s="62"/>
      <c r="SSL35" s="62"/>
      <c r="SSM35" s="62"/>
      <c r="SSN35" s="62"/>
      <c r="SSO35" s="62"/>
      <c r="SSP35" s="62"/>
      <c r="SSQ35" s="62"/>
      <c r="SSR35" s="62"/>
      <c r="SSS35" s="62"/>
      <c r="SST35" s="62"/>
      <c r="SSU35" s="62"/>
      <c r="SSV35" s="62"/>
      <c r="SSW35" s="62"/>
      <c r="SSX35" s="62"/>
      <c r="SSY35" s="62"/>
      <c r="SSZ35" s="62"/>
      <c r="STA35" s="62"/>
      <c r="STB35" s="62"/>
      <c r="STC35" s="62"/>
      <c r="STD35" s="62"/>
      <c r="STE35" s="62"/>
      <c r="STF35" s="62"/>
      <c r="STG35" s="62"/>
      <c r="STH35" s="62"/>
      <c r="STI35" s="62"/>
      <c r="STJ35" s="62"/>
      <c r="STK35" s="62"/>
      <c r="STL35" s="62"/>
      <c r="STM35" s="62"/>
      <c r="STN35" s="62"/>
      <c r="STO35" s="62"/>
      <c r="STP35" s="62"/>
      <c r="STQ35" s="62"/>
      <c r="STR35" s="62"/>
      <c r="STS35" s="62"/>
      <c r="STT35" s="62"/>
      <c r="STU35" s="62"/>
      <c r="STV35" s="62"/>
      <c r="STW35" s="62"/>
      <c r="STX35" s="62"/>
      <c r="STY35" s="62"/>
      <c r="STZ35" s="62"/>
      <c r="SUA35" s="62"/>
      <c r="SUB35" s="62"/>
      <c r="SUC35" s="62"/>
      <c r="SUD35" s="62"/>
      <c r="SUE35" s="62"/>
      <c r="SUF35" s="62"/>
      <c r="SUG35" s="62"/>
      <c r="SUH35" s="62"/>
      <c r="SUI35" s="62"/>
      <c r="SUJ35" s="62"/>
      <c r="SUK35" s="62"/>
      <c r="SUL35" s="62"/>
      <c r="SUM35" s="62"/>
      <c r="SUN35" s="62"/>
      <c r="SUO35" s="62"/>
      <c r="SUP35" s="62"/>
      <c r="SUQ35" s="62"/>
      <c r="SUR35" s="62"/>
      <c r="SUS35" s="62"/>
      <c r="SUT35" s="62"/>
      <c r="SUU35" s="62"/>
      <c r="SUV35" s="62"/>
      <c r="SUW35" s="62"/>
      <c r="SUX35" s="62"/>
      <c r="SUY35" s="62"/>
      <c r="SUZ35" s="62"/>
      <c r="SVA35" s="62"/>
      <c r="SVB35" s="62"/>
      <c r="SVC35" s="62"/>
      <c r="SVD35" s="62"/>
      <c r="SVE35" s="62"/>
      <c r="SVF35" s="62"/>
      <c r="SVG35" s="62"/>
      <c r="SVH35" s="62"/>
      <c r="SVI35" s="62"/>
      <c r="SVJ35" s="62"/>
      <c r="SVK35" s="62"/>
      <c r="SVL35" s="62"/>
      <c r="SVM35" s="62"/>
      <c r="SVN35" s="62"/>
      <c r="SVO35" s="62"/>
      <c r="SVP35" s="62"/>
      <c r="SVQ35" s="62"/>
      <c r="SVR35" s="62"/>
      <c r="SVS35" s="62"/>
      <c r="SVT35" s="62"/>
      <c r="SVU35" s="62"/>
      <c r="SVV35" s="62"/>
      <c r="SVW35" s="62"/>
      <c r="SVX35" s="62"/>
      <c r="SVY35" s="62"/>
      <c r="SVZ35" s="62"/>
      <c r="SWA35" s="62"/>
      <c r="SWB35" s="62"/>
      <c r="SWC35" s="62"/>
      <c r="SWD35" s="62"/>
      <c r="SWE35" s="62"/>
      <c r="SWF35" s="62"/>
      <c r="SWG35" s="62"/>
      <c r="SWH35" s="62"/>
      <c r="SWI35" s="62"/>
      <c r="SWJ35" s="62"/>
      <c r="SWK35" s="62"/>
      <c r="SWL35" s="62"/>
      <c r="SWM35" s="62"/>
      <c r="SWN35" s="62"/>
      <c r="SWO35" s="62"/>
      <c r="SWP35" s="62"/>
      <c r="SWQ35" s="62"/>
      <c r="SWR35" s="62"/>
      <c r="SWS35" s="62"/>
      <c r="SWT35" s="62"/>
      <c r="SWU35" s="62"/>
      <c r="SWV35" s="62"/>
      <c r="SWW35" s="62"/>
      <c r="SWX35" s="62"/>
      <c r="SWY35" s="62"/>
      <c r="SWZ35" s="62"/>
      <c r="SXA35" s="62"/>
      <c r="SXB35" s="62"/>
      <c r="SXC35" s="62"/>
      <c r="SXD35" s="62"/>
      <c r="SXE35" s="62"/>
      <c r="SXF35" s="62"/>
      <c r="SXG35" s="62"/>
      <c r="SXH35" s="62"/>
      <c r="SXI35" s="62"/>
      <c r="SXJ35" s="62"/>
      <c r="SXK35" s="62"/>
      <c r="SXL35" s="62"/>
      <c r="SXM35" s="62"/>
      <c r="SXN35" s="62"/>
      <c r="SXO35" s="62"/>
      <c r="SXP35" s="62"/>
      <c r="SXQ35" s="62"/>
      <c r="SXR35" s="62"/>
      <c r="SXS35" s="62"/>
      <c r="SXT35" s="62"/>
      <c r="SXU35" s="62"/>
      <c r="SXV35" s="62"/>
      <c r="SXW35" s="62"/>
      <c r="SXX35" s="62"/>
      <c r="SXY35" s="62"/>
      <c r="SXZ35" s="62"/>
      <c r="SYA35" s="62"/>
      <c r="SYB35" s="62"/>
      <c r="SYC35" s="62"/>
      <c r="SYD35" s="62"/>
      <c r="SYE35" s="62"/>
      <c r="SYF35" s="62"/>
      <c r="SYG35" s="62"/>
      <c r="SYH35" s="62"/>
      <c r="SYI35" s="62"/>
      <c r="SYJ35" s="62"/>
      <c r="SYK35" s="62"/>
      <c r="SYL35" s="62"/>
      <c r="SYM35" s="62"/>
      <c r="SYN35" s="62"/>
      <c r="SYO35" s="62"/>
      <c r="SYP35" s="62"/>
      <c r="SYQ35" s="62"/>
      <c r="SYR35" s="62"/>
      <c r="SYS35" s="62"/>
      <c r="SYT35" s="62"/>
      <c r="SYU35" s="62"/>
      <c r="SYV35" s="62"/>
      <c r="SYW35" s="62"/>
      <c r="SYX35" s="62"/>
      <c r="SYY35" s="62"/>
      <c r="SYZ35" s="62"/>
      <c r="SZA35" s="62"/>
      <c r="SZB35" s="62"/>
      <c r="SZC35" s="62"/>
      <c r="SZD35" s="62"/>
      <c r="SZE35" s="62"/>
      <c r="SZF35" s="62"/>
      <c r="SZG35" s="62"/>
      <c r="SZH35" s="62"/>
      <c r="SZI35" s="62"/>
      <c r="SZJ35" s="62"/>
      <c r="SZK35" s="62"/>
      <c r="SZL35" s="62"/>
      <c r="SZM35" s="62"/>
      <c r="SZN35" s="62"/>
      <c r="SZO35" s="62"/>
      <c r="SZP35" s="62"/>
      <c r="SZQ35" s="62"/>
      <c r="SZR35" s="62"/>
      <c r="SZS35" s="62"/>
      <c r="SZT35" s="62"/>
      <c r="SZU35" s="62"/>
      <c r="SZV35" s="62"/>
      <c r="SZW35" s="62"/>
      <c r="SZX35" s="62"/>
      <c r="SZY35" s="62"/>
      <c r="SZZ35" s="62"/>
      <c r="TAA35" s="62"/>
      <c r="TAB35" s="62"/>
      <c r="TAC35" s="62"/>
      <c r="TAD35" s="62"/>
      <c r="TAE35" s="62"/>
      <c r="TAF35" s="62"/>
      <c r="TAG35" s="62"/>
      <c r="TAH35" s="62"/>
      <c r="TAI35" s="62"/>
      <c r="TAJ35" s="62"/>
      <c r="TAK35" s="62"/>
      <c r="TAL35" s="62"/>
      <c r="TAM35" s="62"/>
      <c r="TAN35" s="62"/>
      <c r="TAO35" s="62"/>
      <c r="TAP35" s="62"/>
      <c r="TAQ35" s="62"/>
      <c r="TAR35" s="62"/>
      <c r="TAS35" s="62"/>
      <c r="TAT35" s="62"/>
      <c r="TAU35" s="62"/>
      <c r="TAV35" s="62"/>
      <c r="TAW35" s="62"/>
      <c r="TAX35" s="62"/>
      <c r="TAY35" s="62"/>
      <c r="TAZ35" s="62"/>
      <c r="TBA35" s="62"/>
      <c r="TBB35" s="62"/>
      <c r="TBC35" s="62"/>
      <c r="TBD35" s="62"/>
      <c r="TBE35" s="62"/>
      <c r="TBF35" s="62"/>
      <c r="TBG35" s="62"/>
      <c r="TBH35" s="62"/>
      <c r="TBI35" s="62"/>
      <c r="TBJ35" s="62"/>
      <c r="TBK35" s="62"/>
      <c r="TBL35" s="62"/>
      <c r="TBM35" s="62"/>
      <c r="TBN35" s="62"/>
      <c r="TBO35" s="62"/>
      <c r="TBP35" s="62"/>
      <c r="TBQ35" s="62"/>
      <c r="TBR35" s="62"/>
      <c r="TBS35" s="62"/>
      <c r="TBT35" s="62"/>
      <c r="TBU35" s="62"/>
      <c r="TBV35" s="62"/>
      <c r="TBW35" s="62"/>
      <c r="TBX35" s="62"/>
      <c r="TBY35" s="62"/>
      <c r="TBZ35" s="62"/>
      <c r="TCA35" s="62"/>
      <c r="TCB35" s="62"/>
      <c r="TCC35" s="62"/>
      <c r="TCD35" s="62"/>
      <c r="TCE35" s="62"/>
      <c r="TCF35" s="62"/>
      <c r="TCG35" s="62"/>
      <c r="TCH35" s="62"/>
      <c r="TCI35" s="62"/>
      <c r="TCJ35" s="62"/>
      <c r="TCK35" s="62"/>
      <c r="TCL35" s="62"/>
      <c r="TCM35" s="62"/>
      <c r="TCN35" s="62"/>
      <c r="TCO35" s="62"/>
      <c r="TCP35" s="62"/>
      <c r="TCQ35" s="62"/>
      <c r="TCR35" s="62"/>
      <c r="TCS35" s="62"/>
      <c r="TCT35" s="62"/>
      <c r="TCU35" s="62"/>
      <c r="TCV35" s="62"/>
      <c r="TCW35" s="62"/>
      <c r="TCX35" s="62"/>
      <c r="TCY35" s="62"/>
      <c r="TCZ35" s="62"/>
      <c r="TDA35" s="62"/>
      <c r="TDB35" s="62"/>
      <c r="TDC35" s="62"/>
      <c r="TDD35" s="62"/>
      <c r="TDE35" s="62"/>
      <c r="TDF35" s="62"/>
      <c r="TDG35" s="62"/>
      <c r="TDH35" s="62"/>
      <c r="TDI35" s="62"/>
      <c r="TDJ35" s="62"/>
      <c r="TDK35" s="62"/>
      <c r="TDL35" s="62"/>
      <c r="TDM35" s="62"/>
      <c r="TDN35" s="62"/>
      <c r="TDO35" s="62"/>
      <c r="TDP35" s="62"/>
      <c r="TDQ35" s="62"/>
      <c r="TDR35" s="62"/>
      <c r="TDS35" s="62"/>
      <c r="TDT35" s="62"/>
      <c r="TDU35" s="62"/>
      <c r="TDV35" s="62"/>
      <c r="TDW35" s="62"/>
      <c r="TDX35" s="62"/>
      <c r="TDY35" s="62"/>
      <c r="TDZ35" s="62"/>
      <c r="TEA35" s="62"/>
      <c r="TEB35" s="62"/>
      <c r="TEC35" s="62"/>
      <c r="TED35" s="62"/>
      <c r="TEE35" s="62"/>
      <c r="TEF35" s="62"/>
      <c r="TEG35" s="62"/>
      <c r="TEH35" s="62"/>
      <c r="TEI35" s="62"/>
      <c r="TEJ35" s="62"/>
      <c r="TEK35" s="62"/>
      <c r="TEL35" s="62"/>
      <c r="TEM35" s="62"/>
      <c r="TEN35" s="62"/>
      <c r="TEO35" s="62"/>
      <c r="TEP35" s="62"/>
      <c r="TEQ35" s="62"/>
      <c r="TER35" s="62"/>
      <c r="TES35" s="62"/>
      <c r="TET35" s="62"/>
      <c r="TEU35" s="62"/>
      <c r="TEV35" s="62"/>
      <c r="TEW35" s="62"/>
      <c r="TEX35" s="62"/>
      <c r="TEY35" s="62"/>
      <c r="TEZ35" s="62"/>
      <c r="TFA35" s="62"/>
      <c r="TFB35" s="62"/>
      <c r="TFC35" s="62"/>
      <c r="TFD35" s="62"/>
      <c r="TFE35" s="62"/>
      <c r="TFF35" s="62"/>
      <c r="TFG35" s="62"/>
      <c r="TFH35" s="62"/>
      <c r="TFI35" s="62"/>
      <c r="TFJ35" s="62"/>
      <c r="TFK35" s="62"/>
      <c r="TFL35" s="62"/>
      <c r="TFM35" s="62"/>
      <c r="TFN35" s="62"/>
      <c r="TFO35" s="62"/>
      <c r="TFP35" s="62"/>
      <c r="TFQ35" s="62"/>
      <c r="TFR35" s="62"/>
      <c r="TFS35" s="62"/>
      <c r="TFT35" s="62"/>
      <c r="TFU35" s="62"/>
      <c r="TFV35" s="62"/>
      <c r="TFW35" s="62"/>
      <c r="TFX35" s="62"/>
      <c r="TFY35" s="62"/>
      <c r="TFZ35" s="62"/>
      <c r="TGA35" s="62"/>
      <c r="TGB35" s="62"/>
      <c r="TGC35" s="62"/>
      <c r="TGD35" s="62"/>
      <c r="TGE35" s="62"/>
      <c r="TGF35" s="62"/>
      <c r="TGG35" s="62"/>
      <c r="TGH35" s="62"/>
      <c r="TGI35" s="62"/>
      <c r="TGJ35" s="62"/>
      <c r="TGK35" s="62"/>
      <c r="TGL35" s="62"/>
      <c r="TGM35" s="62"/>
      <c r="TGN35" s="62"/>
      <c r="TGO35" s="62"/>
      <c r="TGP35" s="62"/>
      <c r="TGQ35" s="62"/>
      <c r="TGR35" s="62"/>
      <c r="TGS35" s="62"/>
      <c r="TGT35" s="62"/>
      <c r="TGU35" s="62"/>
      <c r="TGV35" s="62"/>
      <c r="TGW35" s="62"/>
      <c r="TGX35" s="62"/>
      <c r="TGY35" s="62"/>
      <c r="TGZ35" s="62"/>
      <c r="THA35" s="62"/>
      <c r="THB35" s="62"/>
      <c r="THC35" s="62"/>
      <c r="THD35" s="62"/>
      <c r="THE35" s="62"/>
      <c r="THF35" s="62"/>
      <c r="THG35" s="62"/>
      <c r="THH35" s="62"/>
      <c r="THI35" s="62"/>
      <c r="THJ35" s="62"/>
      <c r="THK35" s="62"/>
      <c r="THL35" s="62"/>
      <c r="THM35" s="62"/>
      <c r="THN35" s="62"/>
      <c r="THO35" s="62"/>
      <c r="THP35" s="62"/>
      <c r="THQ35" s="62"/>
      <c r="THR35" s="62"/>
      <c r="THS35" s="62"/>
      <c r="THT35" s="62"/>
      <c r="THU35" s="62"/>
      <c r="THV35" s="62"/>
      <c r="THW35" s="62"/>
      <c r="THX35" s="62"/>
      <c r="THY35" s="62"/>
      <c r="THZ35" s="62"/>
      <c r="TIA35" s="62"/>
      <c r="TIB35" s="62"/>
      <c r="TIC35" s="62"/>
      <c r="TID35" s="62"/>
      <c r="TIE35" s="62"/>
      <c r="TIF35" s="62"/>
      <c r="TIG35" s="62"/>
      <c r="TIH35" s="62"/>
      <c r="TII35" s="62"/>
      <c r="TIJ35" s="62"/>
      <c r="TIK35" s="62"/>
      <c r="TIL35" s="62"/>
      <c r="TIM35" s="62"/>
      <c r="TIN35" s="62"/>
      <c r="TIO35" s="62"/>
      <c r="TIP35" s="62"/>
      <c r="TIQ35" s="62"/>
      <c r="TIR35" s="62"/>
      <c r="TIS35" s="62"/>
      <c r="TIT35" s="62"/>
      <c r="TIU35" s="62"/>
      <c r="TIV35" s="62"/>
      <c r="TIW35" s="62"/>
      <c r="TIX35" s="62"/>
      <c r="TIY35" s="62"/>
      <c r="TIZ35" s="62"/>
      <c r="TJA35" s="62"/>
      <c r="TJB35" s="62"/>
      <c r="TJC35" s="62"/>
      <c r="TJD35" s="62"/>
      <c r="TJE35" s="62"/>
      <c r="TJF35" s="62"/>
      <c r="TJG35" s="62"/>
      <c r="TJH35" s="62"/>
      <c r="TJI35" s="62"/>
      <c r="TJJ35" s="62"/>
      <c r="TJK35" s="62"/>
      <c r="TJL35" s="62"/>
      <c r="TJM35" s="62"/>
      <c r="TJN35" s="62"/>
      <c r="TJO35" s="62"/>
      <c r="TJP35" s="62"/>
      <c r="TJQ35" s="62"/>
      <c r="TJR35" s="62"/>
      <c r="TJS35" s="62"/>
      <c r="TJT35" s="62"/>
      <c r="TJU35" s="62"/>
      <c r="TJV35" s="62"/>
      <c r="TJW35" s="62"/>
      <c r="TJX35" s="62"/>
      <c r="TJY35" s="62"/>
      <c r="TJZ35" s="62"/>
      <c r="TKA35" s="62"/>
      <c r="TKB35" s="62"/>
      <c r="TKC35" s="62"/>
      <c r="TKD35" s="62"/>
      <c r="TKE35" s="62"/>
      <c r="TKF35" s="62"/>
      <c r="TKG35" s="62"/>
      <c r="TKH35" s="62"/>
      <c r="TKI35" s="62"/>
      <c r="TKJ35" s="62"/>
      <c r="TKK35" s="62"/>
      <c r="TKL35" s="62"/>
      <c r="TKM35" s="62"/>
      <c r="TKN35" s="62"/>
      <c r="TKO35" s="62"/>
      <c r="TKP35" s="62"/>
      <c r="TKQ35" s="62"/>
      <c r="TKR35" s="62"/>
      <c r="TKS35" s="62"/>
      <c r="TKT35" s="62"/>
      <c r="TKU35" s="62"/>
      <c r="TKV35" s="62"/>
      <c r="TKW35" s="62"/>
      <c r="TKX35" s="62"/>
      <c r="TKY35" s="62"/>
      <c r="TKZ35" s="62"/>
      <c r="TLA35" s="62"/>
      <c r="TLB35" s="62"/>
      <c r="TLC35" s="62"/>
      <c r="TLD35" s="62"/>
      <c r="TLE35" s="62"/>
      <c r="TLF35" s="62"/>
      <c r="TLG35" s="62"/>
      <c r="TLH35" s="62"/>
      <c r="TLI35" s="62"/>
      <c r="TLJ35" s="62"/>
      <c r="TLK35" s="62"/>
      <c r="TLL35" s="62"/>
      <c r="TLM35" s="62"/>
      <c r="TLN35" s="62"/>
      <c r="TLO35" s="62"/>
      <c r="TLP35" s="62"/>
      <c r="TLQ35" s="62"/>
      <c r="TLR35" s="62"/>
      <c r="TLS35" s="62"/>
      <c r="TLT35" s="62"/>
      <c r="TLU35" s="62"/>
      <c r="TLV35" s="62"/>
      <c r="TLW35" s="62"/>
      <c r="TLX35" s="62"/>
      <c r="TLY35" s="62"/>
      <c r="TLZ35" s="62"/>
      <c r="TMA35" s="62"/>
      <c r="TMB35" s="62"/>
      <c r="TMC35" s="62"/>
      <c r="TMD35" s="62"/>
      <c r="TME35" s="62"/>
      <c r="TMF35" s="62"/>
      <c r="TMG35" s="62"/>
      <c r="TMH35" s="62"/>
      <c r="TMI35" s="62"/>
      <c r="TMJ35" s="62"/>
      <c r="TMK35" s="62"/>
      <c r="TML35" s="62"/>
      <c r="TMM35" s="62"/>
      <c r="TMN35" s="62"/>
      <c r="TMO35" s="62"/>
      <c r="TMP35" s="62"/>
      <c r="TMQ35" s="62"/>
      <c r="TMR35" s="62"/>
      <c r="TMS35" s="62"/>
      <c r="TMT35" s="62"/>
      <c r="TMU35" s="62"/>
      <c r="TMV35" s="62"/>
      <c r="TMW35" s="62"/>
      <c r="TMX35" s="62"/>
      <c r="TMY35" s="62"/>
      <c r="TMZ35" s="62"/>
      <c r="TNA35" s="62"/>
      <c r="TNB35" s="62"/>
      <c r="TNC35" s="62"/>
      <c r="TND35" s="62"/>
      <c r="TNE35" s="62"/>
      <c r="TNF35" s="62"/>
      <c r="TNG35" s="62"/>
      <c r="TNH35" s="62"/>
      <c r="TNI35" s="62"/>
      <c r="TNJ35" s="62"/>
      <c r="TNK35" s="62"/>
      <c r="TNL35" s="62"/>
      <c r="TNM35" s="62"/>
      <c r="TNN35" s="62"/>
      <c r="TNO35" s="62"/>
      <c r="TNP35" s="62"/>
      <c r="TNQ35" s="62"/>
      <c r="TNR35" s="62"/>
      <c r="TNS35" s="62"/>
      <c r="TNT35" s="62"/>
      <c r="TNU35" s="62"/>
      <c r="TNV35" s="62"/>
      <c r="TNW35" s="62"/>
      <c r="TNX35" s="62"/>
      <c r="TNY35" s="62"/>
      <c r="TNZ35" s="62"/>
      <c r="TOA35" s="62"/>
      <c r="TOB35" s="62"/>
      <c r="TOC35" s="62"/>
      <c r="TOD35" s="62"/>
      <c r="TOE35" s="62"/>
      <c r="TOF35" s="62"/>
      <c r="TOG35" s="62"/>
      <c r="TOH35" s="62"/>
      <c r="TOI35" s="62"/>
      <c r="TOJ35" s="62"/>
      <c r="TOK35" s="62"/>
      <c r="TOL35" s="62"/>
      <c r="TOM35" s="62"/>
      <c r="TON35" s="62"/>
      <c r="TOO35" s="62"/>
      <c r="TOP35" s="62"/>
      <c r="TOQ35" s="62"/>
      <c r="TOR35" s="62"/>
      <c r="TOS35" s="62"/>
      <c r="TOT35" s="62"/>
      <c r="TOU35" s="62"/>
      <c r="TOV35" s="62"/>
      <c r="TOW35" s="62"/>
      <c r="TOX35" s="62"/>
      <c r="TOY35" s="62"/>
      <c r="TOZ35" s="62"/>
      <c r="TPA35" s="62"/>
      <c r="TPB35" s="62"/>
      <c r="TPC35" s="62"/>
      <c r="TPD35" s="62"/>
      <c r="TPE35" s="62"/>
      <c r="TPF35" s="62"/>
      <c r="TPG35" s="62"/>
      <c r="TPH35" s="62"/>
      <c r="TPI35" s="62"/>
      <c r="TPJ35" s="62"/>
      <c r="TPK35" s="62"/>
      <c r="TPL35" s="62"/>
      <c r="TPM35" s="62"/>
      <c r="TPN35" s="62"/>
      <c r="TPO35" s="62"/>
      <c r="TPP35" s="62"/>
      <c r="TPQ35" s="62"/>
      <c r="TPR35" s="62"/>
      <c r="TPS35" s="62"/>
      <c r="TPT35" s="62"/>
      <c r="TPU35" s="62"/>
      <c r="TPV35" s="62"/>
      <c r="TPW35" s="62"/>
      <c r="TPX35" s="62"/>
      <c r="TPY35" s="62"/>
      <c r="TPZ35" s="62"/>
      <c r="TQA35" s="62"/>
      <c r="TQB35" s="62"/>
      <c r="TQC35" s="62"/>
      <c r="TQD35" s="62"/>
      <c r="TQE35" s="62"/>
      <c r="TQF35" s="62"/>
      <c r="TQG35" s="62"/>
      <c r="TQH35" s="62"/>
      <c r="TQI35" s="62"/>
      <c r="TQJ35" s="62"/>
      <c r="TQK35" s="62"/>
      <c r="TQL35" s="62"/>
      <c r="TQM35" s="62"/>
      <c r="TQN35" s="62"/>
      <c r="TQO35" s="62"/>
      <c r="TQP35" s="62"/>
      <c r="TQQ35" s="62"/>
      <c r="TQR35" s="62"/>
      <c r="TQS35" s="62"/>
      <c r="TQT35" s="62"/>
      <c r="TQU35" s="62"/>
      <c r="TQV35" s="62"/>
      <c r="TQW35" s="62"/>
      <c r="TQX35" s="62"/>
      <c r="TQY35" s="62"/>
      <c r="TQZ35" s="62"/>
      <c r="TRA35" s="62"/>
      <c r="TRB35" s="62"/>
      <c r="TRC35" s="62"/>
      <c r="TRD35" s="62"/>
      <c r="TRE35" s="62"/>
      <c r="TRF35" s="62"/>
      <c r="TRG35" s="62"/>
      <c r="TRH35" s="62"/>
      <c r="TRI35" s="62"/>
      <c r="TRJ35" s="62"/>
      <c r="TRK35" s="62"/>
      <c r="TRL35" s="62"/>
      <c r="TRM35" s="62"/>
      <c r="TRN35" s="62"/>
      <c r="TRO35" s="62"/>
      <c r="TRP35" s="62"/>
      <c r="TRQ35" s="62"/>
      <c r="TRR35" s="62"/>
      <c r="TRS35" s="62"/>
      <c r="TRT35" s="62"/>
      <c r="TRU35" s="62"/>
      <c r="TRV35" s="62"/>
      <c r="TRW35" s="62"/>
      <c r="TRX35" s="62"/>
      <c r="TRY35" s="62"/>
      <c r="TRZ35" s="62"/>
      <c r="TSA35" s="62"/>
      <c r="TSB35" s="62"/>
      <c r="TSC35" s="62"/>
      <c r="TSD35" s="62"/>
      <c r="TSE35" s="62"/>
      <c r="TSF35" s="62"/>
      <c r="TSG35" s="62"/>
      <c r="TSH35" s="62"/>
      <c r="TSI35" s="62"/>
      <c r="TSJ35" s="62"/>
      <c r="TSK35" s="62"/>
      <c r="TSL35" s="62"/>
      <c r="TSM35" s="62"/>
      <c r="TSN35" s="62"/>
      <c r="TSO35" s="62"/>
      <c r="TSP35" s="62"/>
      <c r="TSQ35" s="62"/>
      <c r="TSR35" s="62"/>
      <c r="TSS35" s="62"/>
      <c r="TST35" s="62"/>
      <c r="TSU35" s="62"/>
      <c r="TSV35" s="62"/>
      <c r="TSW35" s="62"/>
      <c r="TSX35" s="62"/>
      <c r="TSY35" s="62"/>
      <c r="TSZ35" s="62"/>
      <c r="TTA35" s="62"/>
      <c r="TTB35" s="62"/>
      <c r="TTC35" s="62"/>
      <c r="TTD35" s="62"/>
      <c r="TTE35" s="62"/>
      <c r="TTF35" s="62"/>
      <c r="TTG35" s="62"/>
      <c r="TTH35" s="62"/>
      <c r="TTI35" s="62"/>
      <c r="TTJ35" s="62"/>
      <c r="TTK35" s="62"/>
      <c r="TTL35" s="62"/>
      <c r="TTM35" s="62"/>
      <c r="TTN35" s="62"/>
      <c r="TTO35" s="62"/>
      <c r="TTP35" s="62"/>
      <c r="TTQ35" s="62"/>
      <c r="TTR35" s="62"/>
      <c r="TTS35" s="62"/>
      <c r="TTT35" s="62"/>
      <c r="TTU35" s="62"/>
      <c r="TTV35" s="62"/>
      <c r="TTW35" s="62"/>
      <c r="TTX35" s="62"/>
      <c r="TTY35" s="62"/>
      <c r="TTZ35" s="62"/>
      <c r="TUA35" s="62"/>
      <c r="TUB35" s="62"/>
      <c r="TUC35" s="62"/>
      <c r="TUD35" s="62"/>
      <c r="TUE35" s="62"/>
      <c r="TUF35" s="62"/>
      <c r="TUG35" s="62"/>
      <c r="TUH35" s="62"/>
      <c r="TUI35" s="62"/>
      <c r="TUJ35" s="62"/>
      <c r="TUK35" s="62"/>
      <c r="TUL35" s="62"/>
      <c r="TUM35" s="62"/>
      <c r="TUN35" s="62"/>
      <c r="TUO35" s="62"/>
      <c r="TUP35" s="62"/>
      <c r="TUQ35" s="62"/>
      <c r="TUR35" s="62"/>
      <c r="TUS35" s="62"/>
      <c r="TUT35" s="62"/>
      <c r="TUU35" s="62"/>
      <c r="TUV35" s="62"/>
      <c r="TUW35" s="62"/>
      <c r="TUX35" s="62"/>
      <c r="TUY35" s="62"/>
      <c r="TUZ35" s="62"/>
      <c r="TVA35" s="62"/>
      <c r="TVB35" s="62"/>
      <c r="TVC35" s="62"/>
      <c r="TVD35" s="62"/>
      <c r="TVE35" s="62"/>
      <c r="TVF35" s="62"/>
      <c r="TVG35" s="62"/>
      <c r="TVH35" s="62"/>
      <c r="TVI35" s="62"/>
      <c r="TVJ35" s="62"/>
      <c r="TVK35" s="62"/>
      <c r="TVL35" s="62"/>
      <c r="TVM35" s="62"/>
      <c r="TVN35" s="62"/>
      <c r="TVO35" s="62"/>
      <c r="TVP35" s="62"/>
      <c r="TVQ35" s="62"/>
      <c r="TVR35" s="62"/>
      <c r="TVS35" s="62"/>
      <c r="TVT35" s="62"/>
      <c r="TVU35" s="62"/>
      <c r="TVV35" s="62"/>
      <c r="TVW35" s="62"/>
      <c r="TVX35" s="62"/>
      <c r="TVY35" s="62"/>
      <c r="TVZ35" s="62"/>
      <c r="TWA35" s="62"/>
      <c r="TWB35" s="62"/>
      <c r="TWC35" s="62"/>
      <c r="TWD35" s="62"/>
      <c r="TWE35" s="62"/>
      <c r="TWF35" s="62"/>
      <c r="TWG35" s="62"/>
      <c r="TWH35" s="62"/>
      <c r="TWI35" s="62"/>
      <c r="TWJ35" s="62"/>
      <c r="TWK35" s="62"/>
      <c r="TWL35" s="62"/>
      <c r="TWM35" s="62"/>
      <c r="TWN35" s="62"/>
      <c r="TWO35" s="62"/>
      <c r="TWP35" s="62"/>
      <c r="TWQ35" s="62"/>
      <c r="TWR35" s="62"/>
      <c r="TWS35" s="62"/>
      <c r="TWT35" s="62"/>
      <c r="TWU35" s="62"/>
      <c r="TWV35" s="62"/>
      <c r="TWW35" s="62"/>
      <c r="TWX35" s="62"/>
      <c r="TWY35" s="62"/>
      <c r="TWZ35" s="62"/>
      <c r="TXA35" s="62"/>
      <c r="TXB35" s="62"/>
      <c r="TXC35" s="62"/>
      <c r="TXD35" s="62"/>
      <c r="TXE35" s="62"/>
      <c r="TXF35" s="62"/>
      <c r="TXG35" s="62"/>
      <c r="TXH35" s="62"/>
      <c r="TXI35" s="62"/>
      <c r="TXJ35" s="62"/>
      <c r="TXK35" s="62"/>
      <c r="TXL35" s="62"/>
      <c r="TXM35" s="62"/>
      <c r="TXN35" s="62"/>
      <c r="TXO35" s="62"/>
      <c r="TXP35" s="62"/>
      <c r="TXQ35" s="62"/>
      <c r="TXR35" s="62"/>
      <c r="TXS35" s="62"/>
      <c r="TXT35" s="62"/>
      <c r="TXU35" s="62"/>
      <c r="TXV35" s="62"/>
      <c r="TXW35" s="62"/>
      <c r="TXX35" s="62"/>
      <c r="TXY35" s="62"/>
      <c r="TXZ35" s="62"/>
      <c r="TYA35" s="62"/>
      <c r="TYB35" s="62"/>
      <c r="TYC35" s="62"/>
      <c r="TYD35" s="62"/>
      <c r="TYE35" s="62"/>
      <c r="TYF35" s="62"/>
      <c r="TYG35" s="62"/>
      <c r="TYH35" s="62"/>
      <c r="TYI35" s="62"/>
      <c r="TYJ35" s="62"/>
      <c r="TYK35" s="62"/>
      <c r="TYL35" s="62"/>
      <c r="TYM35" s="62"/>
      <c r="TYN35" s="62"/>
      <c r="TYO35" s="62"/>
      <c r="TYP35" s="62"/>
      <c r="TYQ35" s="62"/>
      <c r="TYR35" s="62"/>
      <c r="TYS35" s="62"/>
      <c r="TYT35" s="62"/>
      <c r="TYU35" s="62"/>
      <c r="TYV35" s="62"/>
      <c r="TYW35" s="62"/>
      <c r="TYX35" s="62"/>
      <c r="TYY35" s="62"/>
      <c r="TYZ35" s="62"/>
      <c r="TZA35" s="62"/>
      <c r="TZB35" s="62"/>
      <c r="TZC35" s="62"/>
      <c r="TZD35" s="62"/>
      <c r="TZE35" s="62"/>
      <c r="TZF35" s="62"/>
      <c r="TZG35" s="62"/>
      <c r="TZH35" s="62"/>
      <c r="TZI35" s="62"/>
      <c r="TZJ35" s="62"/>
      <c r="TZK35" s="62"/>
      <c r="TZL35" s="62"/>
      <c r="TZM35" s="62"/>
      <c r="TZN35" s="62"/>
      <c r="TZO35" s="62"/>
      <c r="TZP35" s="62"/>
      <c r="TZQ35" s="62"/>
      <c r="TZR35" s="62"/>
      <c r="TZS35" s="62"/>
      <c r="TZT35" s="62"/>
      <c r="TZU35" s="62"/>
      <c r="TZV35" s="62"/>
      <c r="TZW35" s="62"/>
      <c r="TZX35" s="62"/>
      <c r="TZY35" s="62"/>
      <c r="TZZ35" s="62"/>
      <c r="UAA35" s="62"/>
      <c r="UAB35" s="62"/>
      <c r="UAC35" s="62"/>
      <c r="UAD35" s="62"/>
      <c r="UAE35" s="62"/>
      <c r="UAF35" s="62"/>
      <c r="UAG35" s="62"/>
      <c r="UAH35" s="62"/>
      <c r="UAI35" s="62"/>
      <c r="UAJ35" s="62"/>
      <c r="UAK35" s="62"/>
      <c r="UAL35" s="62"/>
      <c r="UAM35" s="62"/>
      <c r="UAN35" s="62"/>
      <c r="UAO35" s="62"/>
      <c r="UAP35" s="62"/>
      <c r="UAQ35" s="62"/>
      <c r="UAR35" s="62"/>
      <c r="UAS35" s="62"/>
      <c r="UAT35" s="62"/>
      <c r="UAU35" s="62"/>
      <c r="UAV35" s="62"/>
      <c r="UAW35" s="62"/>
      <c r="UAX35" s="62"/>
      <c r="UAY35" s="62"/>
      <c r="UAZ35" s="62"/>
      <c r="UBA35" s="62"/>
      <c r="UBB35" s="62"/>
      <c r="UBC35" s="62"/>
      <c r="UBD35" s="62"/>
      <c r="UBE35" s="62"/>
      <c r="UBF35" s="62"/>
      <c r="UBG35" s="62"/>
      <c r="UBH35" s="62"/>
      <c r="UBI35" s="62"/>
      <c r="UBJ35" s="62"/>
      <c r="UBK35" s="62"/>
      <c r="UBL35" s="62"/>
      <c r="UBM35" s="62"/>
      <c r="UBN35" s="62"/>
      <c r="UBO35" s="62"/>
      <c r="UBP35" s="62"/>
      <c r="UBQ35" s="62"/>
      <c r="UBR35" s="62"/>
      <c r="UBS35" s="62"/>
      <c r="UBT35" s="62"/>
      <c r="UBU35" s="62"/>
      <c r="UBV35" s="62"/>
      <c r="UBW35" s="62"/>
      <c r="UBX35" s="62"/>
      <c r="UBY35" s="62"/>
      <c r="UBZ35" s="62"/>
      <c r="UCA35" s="62"/>
      <c r="UCB35" s="62"/>
      <c r="UCC35" s="62"/>
      <c r="UCD35" s="62"/>
      <c r="UCE35" s="62"/>
      <c r="UCF35" s="62"/>
      <c r="UCG35" s="62"/>
      <c r="UCH35" s="62"/>
      <c r="UCI35" s="62"/>
      <c r="UCJ35" s="62"/>
      <c r="UCK35" s="62"/>
      <c r="UCL35" s="62"/>
      <c r="UCM35" s="62"/>
      <c r="UCN35" s="62"/>
      <c r="UCO35" s="62"/>
      <c r="UCP35" s="62"/>
      <c r="UCQ35" s="62"/>
      <c r="UCR35" s="62"/>
      <c r="UCS35" s="62"/>
      <c r="UCT35" s="62"/>
      <c r="UCU35" s="62"/>
      <c r="UCV35" s="62"/>
      <c r="UCW35" s="62"/>
      <c r="UCX35" s="62"/>
      <c r="UCY35" s="62"/>
      <c r="UCZ35" s="62"/>
      <c r="UDA35" s="62"/>
      <c r="UDB35" s="62"/>
      <c r="UDC35" s="62"/>
      <c r="UDD35" s="62"/>
      <c r="UDE35" s="62"/>
      <c r="UDF35" s="62"/>
      <c r="UDG35" s="62"/>
      <c r="UDH35" s="62"/>
      <c r="UDI35" s="62"/>
      <c r="UDJ35" s="62"/>
      <c r="UDK35" s="62"/>
      <c r="UDL35" s="62"/>
      <c r="UDM35" s="62"/>
      <c r="UDN35" s="62"/>
      <c r="UDO35" s="62"/>
      <c r="UDP35" s="62"/>
      <c r="UDQ35" s="62"/>
      <c r="UDR35" s="62"/>
      <c r="UDS35" s="62"/>
      <c r="UDT35" s="62"/>
      <c r="UDU35" s="62"/>
      <c r="UDV35" s="62"/>
      <c r="UDW35" s="62"/>
      <c r="UDX35" s="62"/>
      <c r="UDY35" s="62"/>
      <c r="UDZ35" s="62"/>
      <c r="UEA35" s="62"/>
      <c r="UEB35" s="62"/>
      <c r="UEC35" s="62"/>
      <c r="UED35" s="62"/>
      <c r="UEE35" s="62"/>
      <c r="UEF35" s="62"/>
      <c r="UEG35" s="62"/>
      <c r="UEH35" s="62"/>
      <c r="UEI35" s="62"/>
      <c r="UEJ35" s="62"/>
      <c r="UEK35" s="62"/>
      <c r="UEL35" s="62"/>
      <c r="UEM35" s="62"/>
      <c r="UEN35" s="62"/>
      <c r="UEO35" s="62"/>
      <c r="UEP35" s="62"/>
      <c r="UEQ35" s="62"/>
      <c r="UER35" s="62"/>
      <c r="UES35" s="62"/>
      <c r="UET35" s="62"/>
      <c r="UEU35" s="62"/>
      <c r="UEV35" s="62"/>
      <c r="UEW35" s="62"/>
      <c r="UEX35" s="62"/>
      <c r="UEY35" s="62"/>
      <c r="UEZ35" s="62"/>
      <c r="UFA35" s="62"/>
      <c r="UFB35" s="62"/>
      <c r="UFC35" s="62"/>
      <c r="UFD35" s="62"/>
      <c r="UFE35" s="62"/>
      <c r="UFF35" s="62"/>
      <c r="UFG35" s="62"/>
      <c r="UFH35" s="62"/>
      <c r="UFI35" s="62"/>
      <c r="UFJ35" s="62"/>
      <c r="UFK35" s="62"/>
      <c r="UFL35" s="62"/>
      <c r="UFM35" s="62"/>
      <c r="UFN35" s="62"/>
      <c r="UFO35" s="62"/>
      <c r="UFP35" s="62"/>
      <c r="UFQ35" s="62"/>
      <c r="UFR35" s="62"/>
      <c r="UFS35" s="62"/>
      <c r="UFT35" s="62"/>
      <c r="UFU35" s="62"/>
      <c r="UFV35" s="62"/>
      <c r="UFW35" s="62"/>
      <c r="UFX35" s="62"/>
      <c r="UFY35" s="62"/>
      <c r="UFZ35" s="62"/>
      <c r="UGA35" s="62"/>
      <c r="UGB35" s="62"/>
      <c r="UGC35" s="62"/>
      <c r="UGD35" s="62"/>
      <c r="UGE35" s="62"/>
      <c r="UGF35" s="62"/>
      <c r="UGG35" s="62"/>
      <c r="UGH35" s="62"/>
      <c r="UGI35" s="62"/>
      <c r="UGJ35" s="62"/>
      <c r="UGK35" s="62"/>
      <c r="UGL35" s="62"/>
      <c r="UGM35" s="62"/>
      <c r="UGN35" s="62"/>
      <c r="UGO35" s="62"/>
      <c r="UGP35" s="62"/>
      <c r="UGQ35" s="62"/>
      <c r="UGR35" s="62"/>
      <c r="UGS35" s="62"/>
      <c r="UGT35" s="62"/>
      <c r="UGU35" s="62"/>
      <c r="UGV35" s="62"/>
      <c r="UGW35" s="62"/>
      <c r="UGX35" s="62"/>
      <c r="UGY35" s="62"/>
      <c r="UGZ35" s="62"/>
      <c r="UHA35" s="62"/>
      <c r="UHB35" s="62"/>
      <c r="UHC35" s="62"/>
      <c r="UHD35" s="62"/>
      <c r="UHE35" s="62"/>
      <c r="UHF35" s="62"/>
      <c r="UHG35" s="62"/>
      <c r="UHH35" s="62"/>
      <c r="UHI35" s="62"/>
      <c r="UHJ35" s="62"/>
      <c r="UHK35" s="62"/>
      <c r="UHL35" s="62"/>
      <c r="UHM35" s="62"/>
      <c r="UHN35" s="62"/>
      <c r="UHO35" s="62"/>
      <c r="UHP35" s="62"/>
      <c r="UHQ35" s="62"/>
      <c r="UHR35" s="62"/>
      <c r="UHS35" s="62"/>
      <c r="UHT35" s="62"/>
      <c r="UHU35" s="62"/>
      <c r="UHV35" s="62"/>
      <c r="UHW35" s="62"/>
      <c r="UHX35" s="62"/>
      <c r="UHY35" s="62"/>
      <c r="UHZ35" s="62"/>
      <c r="UIA35" s="62"/>
      <c r="UIB35" s="62"/>
      <c r="UIC35" s="62"/>
      <c r="UID35" s="62"/>
      <c r="UIE35" s="62"/>
      <c r="UIF35" s="62"/>
      <c r="UIG35" s="62"/>
      <c r="UIH35" s="62"/>
      <c r="UII35" s="62"/>
      <c r="UIJ35" s="62"/>
      <c r="UIK35" s="62"/>
      <c r="UIL35" s="62"/>
      <c r="UIM35" s="62"/>
      <c r="UIN35" s="62"/>
      <c r="UIO35" s="62"/>
      <c r="UIP35" s="62"/>
      <c r="UIQ35" s="62"/>
      <c r="UIR35" s="62"/>
      <c r="UIS35" s="62"/>
      <c r="UIT35" s="62"/>
      <c r="UIU35" s="62"/>
      <c r="UIV35" s="62"/>
      <c r="UIW35" s="62"/>
      <c r="UIX35" s="62"/>
      <c r="UIY35" s="62"/>
      <c r="UIZ35" s="62"/>
      <c r="UJA35" s="62"/>
      <c r="UJB35" s="62"/>
      <c r="UJC35" s="62"/>
      <c r="UJD35" s="62"/>
      <c r="UJE35" s="62"/>
      <c r="UJF35" s="62"/>
      <c r="UJG35" s="62"/>
      <c r="UJH35" s="62"/>
      <c r="UJI35" s="62"/>
      <c r="UJJ35" s="62"/>
      <c r="UJK35" s="62"/>
      <c r="UJL35" s="62"/>
      <c r="UJM35" s="62"/>
      <c r="UJN35" s="62"/>
      <c r="UJO35" s="62"/>
      <c r="UJP35" s="62"/>
      <c r="UJQ35" s="62"/>
      <c r="UJR35" s="62"/>
      <c r="UJS35" s="62"/>
      <c r="UJT35" s="62"/>
      <c r="UJU35" s="62"/>
      <c r="UJV35" s="62"/>
      <c r="UJW35" s="62"/>
      <c r="UJX35" s="62"/>
      <c r="UJY35" s="62"/>
      <c r="UJZ35" s="62"/>
      <c r="UKA35" s="62"/>
      <c r="UKB35" s="62"/>
      <c r="UKC35" s="62"/>
      <c r="UKD35" s="62"/>
      <c r="UKE35" s="62"/>
      <c r="UKF35" s="62"/>
      <c r="UKG35" s="62"/>
      <c r="UKH35" s="62"/>
      <c r="UKI35" s="62"/>
      <c r="UKJ35" s="62"/>
      <c r="UKK35" s="62"/>
      <c r="UKL35" s="62"/>
      <c r="UKM35" s="62"/>
      <c r="UKN35" s="62"/>
      <c r="UKO35" s="62"/>
      <c r="UKP35" s="62"/>
      <c r="UKQ35" s="62"/>
      <c r="UKR35" s="62"/>
      <c r="UKS35" s="62"/>
      <c r="UKT35" s="62"/>
      <c r="UKU35" s="62"/>
      <c r="UKV35" s="62"/>
      <c r="UKW35" s="62"/>
      <c r="UKX35" s="62"/>
      <c r="UKY35" s="62"/>
      <c r="UKZ35" s="62"/>
      <c r="ULA35" s="62"/>
      <c r="ULB35" s="62"/>
      <c r="ULC35" s="62"/>
      <c r="ULD35" s="62"/>
      <c r="ULE35" s="62"/>
      <c r="ULF35" s="62"/>
      <c r="ULG35" s="62"/>
      <c r="ULH35" s="62"/>
      <c r="ULI35" s="62"/>
      <c r="ULJ35" s="62"/>
      <c r="ULK35" s="62"/>
      <c r="ULL35" s="62"/>
      <c r="ULM35" s="62"/>
      <c r="ULN35" s="62"/>
      <c r="ULO35" s="62"/>
      <c r="ULP35" s="62"/>
      <c r="ULQ35" s="62"/>
      <c r="ULR35" s="62"/>
      <c r="ULS35" s="62"/>
      <c r="ULT35" s="62"/>
      <c r="ULU35" s="62"/>
      <c r="ULV35" s="62"/>
      <c r="ULW35" s="62"/>
      <c r="ULX35" s="62"/>
      <c r="ULY35" s="62"/>
      <c r="ULZ35" s="62"/>
      <c r="UMA35" s="62"/>
      <c r="UMB35" s="62"/>
      <c r="UMC35" s="62"/>
      <c r="UMD35" s="62"/>
      <c r="UME35" s="62"/>
      <c r="UMF35" s="62"/>
      <c r="UMG35" s="62"/>
      <c r="UMH35" s="62"/>
      <c r="UMI35" s="62"/>
      <c r="UMJ35" s="62"/>
      <c r="UMK35" s="62"/>
      <c r="UML35" s="62"/>
      <c r="UMM35" s="62"/>
      <c r="UMN35" s="62"/>
      <c r="UMO35" s="62"/>
      <c r="UMP35" s="62"/>
      <c r="UMQ35" s="62"/>
      <c r="UMR35" s="62"/>
      <c r="UMS35" s="62"/>
      <c r="UMT35" s="62"/>
      <c r="UMU35" s="62"/>
      <c r="UMV35" s="62"/>
      <c r="UMW35" s="62"/>
      <c r="UMX35" s="62"/>
      <c r="UMY35" s="62"/>
      <c r="UMZ35" s="62"/>
      <c r="UNA35" s="62"/>
      <c r="UNB35" s="62"/>
      <c r="UNC35" s="62"/>
      <c r="UND35" s="62"/>
      <c r="UNE35" s="62"/>
      <c r="UNF35" s="62"/>
      <c r="UNG35" s="62"/>
      <c r="UNH35" s="62"/>
      <c r="UNI35" s="62"/>
      <c r="UNJ35" s="62"/>
      <c r="UNK35" s="62"/>
      <c r="UNL35" s="62"/>
      <c r="UNM35" s="62"/>
      <c r="UNN35" s="62"/>
      <c r="UNO35" s="62"/>
      <c r="UNP35" s="62"/>
      <c r="UNQ35" s="62"/>
      <c r="UNR35" s="62"/>
      <c r="UNS35" s="62"/>
      <c r="UNT35" s="62"/>
      <c r="UNU35" s="62"/>
      <c r="UNV35" s="62"/>
      <c r="UNW35" s="62"/>
      <c r="UNX35" s="62"/>
      <c r="UNY35" s="62"/>
      <c r="UNZ35" s="62"/>
      <c r="UOA35" s="62"/>
      <c r="UOB35" s="62"/>
      <c r="UOC35" s="62"/>
      <c r="UOD35" s="62"/>
      <c r="UOE35" s="62"/>
      <c r="UOF35" s="62"/>
      <c r="UOG35" s="62"/>
      <c r="UOH35" s="62"/>
      <c r="UOI35" s="62"/>
      <c r="UOJ35" s="62"/>
      <c r="UOK35" s="62"/>
      <c r="UOL35" s="62"/>
      <c r="UOM35" s="62"/>
      <c r="UON35" s="62"/>
      <c r="UOO35" s="62"/>
      <c r="UOP35" s="62"/>
      <c r="UOQ35" s="62"/>
      <c r="UOR35" s="62"/>
      <c r="UOS35" s="62"/>
      <c r="UOT35" s="62"/>
      <c r="UOU35" s="62"/>
      <c r="UOV35" s="62"/>
      <c r="UOW35" s="62"/>
      <c r="UOX35" s="62"/>
      <c r="UOY35" s="62"/>
      <c r="UOZ35" s="62"/>
      <c r="UPA35" s="62"/>
      <c r="UPB35" s="62"/>
      <c r="UPC35" s="62"/>
      <c r="UPD35" s="62"/>
      <c r="UPE35" s="62"/>
      <c r="UPF35" s="62"/>
      <c r="UPG35" s="62"/>
      <c r="UPH35" s="62"/>
      <c r="UPI35" s="62"/>
      <c r="UPJ35" s="62"/>
      <c r="UPK35" s="62"/>
      <c r="UPL35" s="62"/>
      <c r="UPM35" s="62"/>
      <c r="UPN35" s="62"/>
      <c r="UPO35" s="62"/>
      <c r="UPP35" s="62"/>
      <c r="UPQ35" s="62"/>
      <c r="UPR35" s="62"/>
      <c r="UPS35" s="62"/>
      <c r="UPT35" s="62"/>
      <c r="UPU35" s="62"/>
      <c r="UPV35" s="62"/>
      <c r="UPW35" s="62"/>
      <c r="UPX35" s="62"/>
      <c r="UPY35" s="62"/>
      <c r="UPZ35" s="62"/>
      <c r="UQA35" s="62"/>
      <c r="UQB35" s="62"/>
      <c r="UQC35" s="62"/>
      <c r="UQD35" s="62"/>
      <c r="UQE35" s="62"/>
      <c r="UQF35" s="62"/>
      <c r="UQG35" s="62"/>
      <c r="UQH35" s="62"/>
      <c r="UQI35" s="62"/>
      <c r="UQJ35" s="62"/>
      <c r="UQK35" s="62"/>
      <c r="UQL35" s="62"/>
      <c r="UQM35" s="62"/>
      <c r="UQN35" s="62"/>
      <c r="UQO35" s="62"/>
      <c r="UQP35" s="62"/>
      <c r="UQQ35" s="62"/>
      <c r="UQR35" s="62"/>
      <c r="UQS35" s="62"/>
      <c r="UQT35" s="62"/>
      <c r="UQU35" s="62"/>
      <c r="UQV35" s="62"/>
      <c r="UQW35" s="62"/>
      <c r="UQX35" s="62"/>
      <c r="UQY35" s="62"/>
      <c r="UQZ35" s="62"/>
      <c r="URA35" s="62"/>
      <c r="URB35" s="62"/>
      <c r="URC35" s="62"/>
      <c r="URD35" s="62"/>
      <c r="URE35" s="62"/>
      <c r="URF35" s="62"/>
      <c r="URG35" s="62"/>
      <c r="URH35" s="62"/>
      <c r="URI35" s="62"/>
      <c r="URJ35" s="62"/>
      <c r="URK35" s="62"/>
      <c r="URL35" s="62"/>
      <c r="URM35" s="62"/>
      <c r="URN35" s="62"/>
      <c r="URO35" s="62"/>
      <c r="URP35" s="62"/>
      <c r="URQ35" s="62"/>
      <c r="URR35" s="62"/>
      <c r="URS35" s="62"/>
      <c r="URT35" s="62"/>
      <c r="URU35" s="62"/>
      <c r="URV35" s="62"/>
      <c r="URW35" s="62"/>
      <c r="URX35" s="62"/>
      <c r="URY35" s="62"/>
      <c r="URZ35" s="62"/>
      <c r="USA35" s="62"/>
      <c r="USB35" s="62"/>
      <c r="USC35" s="62"/>
      <c r="USD35" s="62"/>
      <c r="USE35" s="62"/>
      <c r="USF35" s="62"/>
      <c r="USG35" s="62"/>
      <c r="USH35" s="62"/>
      <c r="USI35" s="62"/>
      <c r="USJ35" s="62"/>
      <c r="USK35" s="62"/>
      <c r="USL35" s="62"/>
      <c r="USM35" s="62"/>
      <c r="USN35" s="62"/>
      <c r="USO35" s="62"/>
      <c r="USP35" s="62"/>
      <c r="USQ35" s="62"/>
      <c r="USR35" s="62"/>
      <c r="USS35" s="62"/>
      <c r="UST35" s="62"/>
      <c r="USU35" s="62"/>
      <c r="USV35" s="62"/>
      <c r="USW35" s="62"/>
      <c r="USX35" s="62"/>
      <c r="USY35" s="62"/>
      <c r="USZ35" s="62"/>
      <c r="UTA35" s="62"/>
      <c r="UTB35" s="62"/>
      <c r="UTC35" s="62"/>
      <c r="UTD35" s="62"/>
      <c r="UTE35" s="62"/>
      <c r="UTF35" s="62"/>
      <c r="UTG35" s="62"/>
      <c r="UTH35" s="62"/>
      <c r="UTI35" s="62"/>
      <c r="UTJ35" s="62"/>
      <c r="UTK35" s="62"/>
      <c r="UTL35" s="62"/>
      <c r="UTM35" s="62"/>
      <c r="UTN35" s="62"/>
      <c r="UTO35" s="62"/>
      <c r="UTP35" s="62"/>
      <c r="UTQ35" s="62"/>
      <c r="UTR35" s="62"/>
      <c r="UTS35" s="62"/>
      <c r="UTT35" s="62"/>
      <c r="UTU35" s="62"/>
      <c r="UTV35" s="62"/>
      <c r="UTW35" s="62"/>
      <c r="UTX35" s="62"/>
      <c r="UTY35" s="62"/>
      <c r="UTZ35" s="62"/>
      <c r="UUA35" s="62"/>
      <c r="UUB35" s="62"/>
      <c r="UUC35" s="62"/>
      <c r="UUD35" s="62"/>
      <c r="UUE35" s="62"/>
      <c r="UUF35" s="62"/>
      <c r="UUG35" s="62"/>
      <c r="UUH35" s="62"/>
      <c r="UUI35" s="62"/>
      <c r="UUJ35" s="62"/>
      <c r="UUK35" s="62"/>
      <c r="UUL35" s="62"/>
      <c r="UUM35" s="62"/>
      <c r="UUN35" s="62"/>
      <c r="UUO35" s="62"/>
      <c r="UUP35" s="62"/>
      <c r="UUQ35" s="62"/>
      <c r="UUR35" s="62"/>
      <c r="UUS35" s="62"/>
      <c r="UUT35" s="62"/>
      <c r="UUU35" s="62"/>
      <c r="UUV35" s="62"/>
      <c r="UUW35" s="62"/>
      <c r="UUX35" s="62"/>
      <c r="UUY35" s="62"/>
      <c r="UUZ35" s="62"/>
      <c r="UVA35" s="62"/>
      <c r="UVB35" s="62"/>
      <c r="UVC35" s="62"/>
      <c r="UVD35" s="62"/>
      <c r="UVE35" s="62"/>
      <c r="UVF35" s="62"/>
      <c r="UVG35" s="62"/>
      <c r="UVH35" s="62"/>
      <c r="UVI35" s="62"/>
      <c r="UVJ35" s="62"/>
      <c r="UVK35" s="62"/>
      <c r="UVL35" s="62"/>
      <c r="UVM35" s="62"/>
      <c r="UVN35" s="62"/>
      <c r="UVO35" s="62"/>
      <c r="UVP35" s="62"/>
      <c r="UVQ35" s="62"/>
      <c r="UVR35" s="62"/>
      <c r="UVS35" s="62"/>
      <c r="UVT35" s="62"/>
      <c r="UVU35" s="62"/>
      <c r="UVV35" s="62"/>
      <c r="UVW35" s="62"/>
      <c r="UVX35" s="62"/>
      <c r="UVY35" s="62"/>
      <c r="UVZ35" s="62"/>
      <c r="UWA35" s="62"/>
      <c r="UWB35" s="62"/>
      <c r="UWC35" s="62"/>
      <c r="UWD35" s="62"/>
      <c r="UWE35" s="62"/>
      <c r="UWF35" s="62"/>
      <c r="UWG35" s="62"/>
      <c r="UWH35" s="62"/>
      <c r="UWI35" s="62"/>
      <c r="UWJ35" s="62"/>
      <c r="UWK35" s="62"/>
      <c r="UWL35" s="62"/>
      <c r="UWM35" s="62"/>
      <c r="UWN35" s="62"/>
      <c r="UWO35" s="62"/>
      <c r="UWP35" s="62"/>
      <c r="UWQ35" s="62"/>
      <c r="UWR35" s="62"/>
      <c r="UWS35" s="62"/>
      <c r="UWT35" s="62"/>
      <c r="UWU35" s="62"/>
      <c r="UWV35" s="62"/>
      <c r="UWW35" s="62"/>
      <c r="UWX35" s="62"/>
      <c r="UWY35" s="62"/>
      <c r="UWZ35" s="62"/>
      <c r="UXA35" s="62"/>
      <c r="UXB35" s="62"/>
      <c r="UXC35" s="62"/>
      <c r="UXD35" s="62"/>
      <c r="UXE35" s="62"/>
      <c r="UXF35" s="62"/>
      <c r="UXG35" s="62"/>
      <c r="UXH35" s="62"/>
      <c r="UXI35" s="62"/>
      <c r="UXJ35" s="62"/>
      <c r="UXK35" s="62"/>
      <c r="UXL35" s="62"/>
      <c r="UXM35" s="62"/>
      <c r="UXN35" s="62"/>
      <c r="UXO35" s="62"/>
      <c r="UXP35" s="62"/>
      <c r="UXQ35" s="62"/>
      <c r="UXR35" s="62"/>
      <c r="UXS35" s="62"/>
      <c r="UXT35" s="62"/>
      <c r="UXU35" s="62"/>
      <c r="UXV35" s="62"/>
      <c r="UXW35" s="62"/>
      <c r="UXX35" s="62"/>
      <c r="UXY35" s="62"/>
      <c r="UXZ35" s="62"/>
      <c r="UYA35" s="62"/>
      <c r="UYB35" s="62"/>
      <c r="UYC35" s="62"/>
      <c r="UYD35" s="62"/>
      <c r="UYE35" s="62"/>
      <c r="UYF35" s="62"/>
      <c r="UYG35" s="62"/>
      <c r="UYH35" s="62"/>
      <c r="UYI35" s="62"/>
      <c r="UYJ35" s="62"/>
      <c r="UYK35" s="62"/>
      <c r="UYL35" s="62"/>
      <c r="UYM35" s="62"/>
      <c r="UYN35" s="62"/>
      <c r="UYO35" s="62"/>
      <c r="UYP35" s="62"/>
      <c r="UYQ35" s="62"/>
      <c r="UYR35" s="62"/>
      <c r="UYS35" s="62"/>
      <c r="UYT35" s="62"/>
      <c r="UYU35" s="62"/>
      <c r="UYV35" s="62"/>
      <c r="UYW35" s="62"/>
      <c r="UYX35" s="62"/>
      <c r="UYY35" s="62"/>
      <c r="UYZ35" s="62"/>
      <c r="UZA35" s="62"/>
      <c r="UZB35" s="62"/>
      <c r="UZC35" s="62"/>
      <c r="UZD35" s="62"/>
      <c r="UZE35" s="62"/>
      <c r="UZF35" s="62"/>
      <c r="UZG35" s="62"/>
      <c r="UZH35" s="62"/>
      <c r="UZI35" s="62"/>
      <c r="UZJ35" s="62"/>
      <c r="UZK35" s="62"/>
      <c r="UZL35" s="62"/>
      <c r="UZM35" s="62"/>
      <c r="UZN35" s="62"/>
      <c r="UZO35" s="62"/>
      <c r="UZP35" s="62"/>
      <c r="UZQ35" s="62"/>
      <c r="UZR35" s="62"/>
      <c r="UZS35" s="62"/>
      <c r="UZT35" s="62"/>
      <c r="UZU35" s="62"/>
      <c r="UZV35" s="62"/>
      <c r="UZW35" s="62"/>
      <c r="UZX35" s="62"/>
      <c r="UZY35" s="62"/>
      <c r="UZZ35" s="62"/>
      <c r="VAA35" s="62"/>
      <c r="VAB35" s="62"/>
      <c r="VAC35" s="62"/>
      <c r="VAD35" s="62"/>
      <c r="VAE35" s="62"/>
      <c r="VAF35" s="62"/>
      <c r="VAG35" s="62"/>
      <c r="VAH35" s="62"/>
      <c r="VAI35" s="62"/>
      <c r="VAJ35" s="62"/>
      <c r="VAK35" s="62"/>
      <c r="VAL35" s="62"/>
      <c r="VAM35" s="62"/>
      <c r="VAN35" s="62"/>
      <c r="VAO35" s="62"/>
      <c r="VAP35" s="62"/>
      <c r="VAQ35" s="62"/>
      <c r="VAR35" s="62"/>
      <c r="VAS35" s="62"/>
      <c r="VAT35" s="62"/>
      <c r="VAU35" s="62"/>
      <c r="VAV35" s="62"/>
      <c r="VAW35" s="62"/>
      <c r="VAX35" s="62"/>
      <c r="VAY35" s="62"/>
      <c r="VAZ35" s="62"/>
      <c r="VBA35" s="62"/>
      <c r="VBB35" s="62"/>
      <c r="VBC35" s="62"/>
      <c r="VBD35" s="62"/>
      <c r="VBE35" s="62"/>
      <c r="VBF35" s="62"/>
      <c r="VBG35" s="62"/>
      <c r="VBH35" s="62"/>
      <c r="VBI35" s="62"/>
      <c r="VBJ35" s="62"/>
      <c r="VBK35" s="62"/>
      <c r="VBL35" s="62"/>
      <c r="VBM35" s="62"/>
      <c r="VBN35" s="62"/>
      <c r="VBO35" s="62"/>
      <c r="VBP35" s="62"/>
      <c r="VBQ35" s="62"/>
      <c r="VBR35" s="62"/>
      <c r="VBS35" s="62"/>
      <c r="VBT35" s="62"/>
      <c r="VBU35" s="62"/>
      <c r="VBV35" s="62"/>
      <c r="VBW35" s="62"/>
      <c r="VBX35" s="62"/>
      <c r="VBY35" s="62"/>
      <c r="VBZ35" s="62"/>
      <c r="VCA35" s="62"/>
      <c r="VCB35" s="62"/>
      <c r="VCC35" s="62"/>
      <c r="VCD35" s="62"/>
      <c r="VCE35" s="62"/>
      <c r="VCF35" s="62"/>
      <c r="VCG35" s="62"/>
      <c r="VCH35" s="62"/>
      <c r="VCI35" s="62"/>
      <c r="VCJ35" s="62"/>
      <c r="VCK35" s="62"/>
      <c r="VCL35" s="62"/>
      <c r="VCM35" s="62"/>
      <c r="VCN35" s="62"/>
      <c r="VCO35" s="62"/>
      <c r="VCP35" s="62"/>
      <c r="VCQ35" s="62"/>
      <c r="VCR35" s="62"/>
      <c r="VCS35" s="62"/>
      <c r="VCT35" s="62"/>
      <c r="VCU35" s="62"/>
      <c r="VCV35" s="62"/>
      <c r="VCW35" s="62"/>
      <c r="VCX35" s="62"/>
      <c r="VCY35" s="62"/>
      <c r="VCZ35" s="62"/>
      <c r="VDA35" s="62"/>
      <c r="VDB35" s="62"/>
      <c r="VDC35" s="62"/>
      <c r="VDD35" s="62"/>
      <c r="VDE35" s="62"/>
      <c r="VDF35" s="62"/>
      <c r="VDG35" s="62"/>
      <c r="VDH35" s="62"/>
      <c r="VDI35" s="62"/>
      <c r="VDJ35" s="62"/>
      <c r="VDK35" s="62"/>
      <c r="VDL35" s="62"/>
      <c r="VDM35" s="62"/>
      <c r="VDN35" s="62"/>
      <c r="VDO35" s="62"/>
      <c r="VDP35" s="62"/>
      <c r="VDQ35" s="62"/>
      <c r="VDR35" s="62"/>
      <c r="VDS35" s="62"/>
      <c r="VDT35" s="62"/>
      <c r="VDU35" s="62"/>
      <c r="VDV35" s="62"/>
      <c r="VDW35" s="62"/>
      <c r="VDX35" s="62"/>
      <c r="VDY35" s="62"/>
      <c r="VDZ35" s="62"/>
      <c r="VEA35" s="62"/>
      <c r="VEB35" s="62"/>
      <c r="VEC35" s="62"/>
      <c r="VED35" s="62"/>
      <c r="VEE35" s="62"/>
      <c r="VEF35" s="62"/>
      <c r="VEG35" s="62"/>
      <c r="VEH35" s="62"/>
      <c r="VEI35" s="62"/>
      <c r="VEJ35" s="62"/>
      <c r="VEK35" s="62"/>
      <c r="VEL35" s="62"/>
      <c r="VEM35" s="62"/>
      <c r="VEN35" s="62"/>
      <c r="VEO35" s="62"/>
      <c r="VEP35" s="62"/>
      <c r="VEQ35" s="62"/>
      <c r="VER35" s="62"/>
      <c r="VES35" s="62"/>
      <c r="VET35" s="62"/>
      <c r="VEU35" s="62"/>
    </row>
    <row r="36" spans="1:15023" ht="15" hidden="1" customHeight="1" x14ac:dyDescent="0.25">
      <c r="C36" s="15"/>
      <c r="D36" s="14" t="s">
        <v>75</v>
      </c>
      <c r="E36" s="251"/>
      <c r="F36" s="20" t="s">
        <v>14</v>
      </c>
      <c r="G36" s="33"/>
      <c r="H36" s="33"/>
      <c r="I36" s="33"/>
      <c r="J36" s="33">
        <f t="shared" ref="J36" si="16">J37+J38</f>
        <v>0</v>
      </c>
      <c r="K36" s="33"/>
      <c r="L36" s="33"/>
      <c r="M36" s="33"/>
      <c r="N36" s="33"/>
      <c r="O36" s="33"/>
      <c r="P36" s="33"/>
      <c r="Q36" s="33"/>
      <c r="R36" s="33"/>
      <c r="S36" s="1913"/>
      <c r="T36" s="33"/>
      <c r="U36" s="33"/>
      <c r="V36" s="33"/>
      <c r="W36" s="33"/>
      <c r="X36" s="33"/>
      <c r="Y36" s="33"/>
      <c r="Z36" s="33"/>
      <c r="AA36" s="33"/>
      <c r="AB36" s="33"/>
      <c r="AC36" s="33"/>
      <c r="AD36" s="33"/>
      <c r="AE36" s="33"/>
      <c r="AF36" s="33"/>
      <c r="AG36" s="33"/>
      <c r="AH36" s="33"/>
      <c r="AJ36" s="54">
        <f>SUM(G36:AH36)</f>
        <v>0</v>
      </c>
      <c r="AK36" s="2"/>
      <c r="AL36" s="2104"/>
      <c r="AM36" s="2104"/>
      <c r="AN36" s="2104"/>
      <c r="AO36" s="2104"/>
      <c r="AP36" s="2104"/>
      <c r="AQ36" s="2104"/>
      <c r="AR36" s="2"/>
      <c r="AS36" s="2"/>
      <c r="AT36" s="2"/>
      <c r="AU36" s="2"/>
      <c r="AV36" s="2"/>
      <c r="AW36" s="2"/>
    </row>
    <row r="37" spans="1:15023" ht="15" hidden="1" customHeight="1" x14ac:dyDescent="0.25">
      <c r="C37" s="15"/>
      <c r="D37" s="64" t="s">
        <v>104</v>
      </c>
      <c r="E37" s="251"/>
      <c r="F37" s="65" t="s">
        <v>14</v>
      </c>
      <c r="G37" s="266"/>
      <c r="H37" s="266"/>
      <c r="I37" s="266"/>
      <c r="J37" s="266">
        <v>0</v>
      </c>
      <c r="K37" s="266"/>
      <c r="L37" s="266"/>
      <c r="M37" s="266"/>
      <c r="N37" s="266"/>
      <c r="O37" s="266"/>
      <c r="P37" s="266"/>
      <c r="Q37" s="266"/>
      <c r="R37" s="266"/>
      <c r="S37" s="1917"/>
      <c r="T37" s="266"/>
      <c r="U37" s="266"/>
      <c r="V37" s="266"/>
      <c r="W37" s="266"/>
      <c r="X37" s="266"/>
      <c r="Y37" s="266"/>
      <c r="Z37" s="266"/>
      <c r="AA37" s="266"/>
      <c r="AB37" s="266"/>
      <c r="AC37" s="266"/>
      <c r="AD37" s="266"/>
      <c r="AE37" s="266"/>
      <c r="AF37" s="266"/>
      <c r="AG37" s="266"/>
      <c r="AH37" s="266"/>
      <c r="AJ37" s="57">
        <f>SUM(G37:AH37)</f>
        <v>0</v>
      </c>
      <c r="AK37" s="2"/>
      <c r="AL37" s="2104"/>
      <c r="AM37" s="2104"/>
      <c r="AN37" s="2104"/>
      <c r="AO37" s="2104"/>
      <c r="AP37" s="2104"/>
      <c r="AQ37" s="2104"/>
      <c r="AR37" s="2"/>
      <c r="AS37" s="2"/>
      <c r="AT37" s="2"/>
      <c r="AU37" s="2"/>
      <c r="AV37" s="2"/>
      <c r="AW37" s="2"/>
    </row>
    <row r="38" spans="1:15023" ht="15" hidden="1" customHeight="1" x14ac:dyDescent="0.25">
      <c r="C38" s="15"/>
      <c r="D38" s="64" t="s">
        <v>73</v>
      </c>
      <c r="E38" s="251"/>
      <c r="F38" s="65" t="s">
        <v>14</v>
      </c>
      <c r="G38" s="266"/>
      <c r="H38" s="266"/>
      <c r="I38" s="266"/>
      <c r="J38" s="266">
        <v>0</v>
      </c>
      <c r="K38" s="266"/>
      <c r="L38" s="266"/>
      <c r="M38" s="266"/>
      <c r="N38" s="266"/>
      <c r="O38" s="266"/>
      <c r="P38" s="266"/>
      <c r="Q38" s="266"/>
      <c r="R38" s="266"/>
      <c r="S38" s="1917"/>
      <c r="T38" s="266"/>
      <c r="U38" s="266"/>
      <c r="V38" s="266"/>
      <c r="W38" s="266"/>
      <c r="X38" s="266"/>
      <c r="Y38" s="266"/>
      <c r="Z38" s="266"/>
      <c r="AA38" s="266"/>
      <c r="AB38" s="266"/>
      <c r="AC38" s="266"/>
      <c r="AD38" s="266"/>
      <c r="AE38" s="266"/>
      <c r="AF38" s="266"/>
      <c r="AG38" s="266"/>
      <c r="AH38" s="266"/>
      <c r="AJ38" s="57">
        <f>SUM(G38:AH38)</f>
        <v>0</v>
      </c>
      <c r="AK38" s="2"/>
      <c r="AL38" s="2104"/>
      <c r="AM38" s="2104"/>
      <c r="AN38" s="2104"/>
      <c r="AO38" s="2104"/>
      <c r="AP38" s="2104"/>
      <c r="AQ38" s="2104"/>
      <c r="AR38" s="2"/>
      <c r="AS38" s="2"/>
      <c r="AT38" s="2"/>
      <c r="AU38" s="2"/>
      <c r="AV38" s="2"/>
      <c r="AW38" s="2"/>
    </row>
    <row r="39" spans="1:15023" ht="15" hidden="1" customHeight="1" x14ac:dyDescent="0.25">
      <c r="C39" s="15"/>
      <c r="D39" s="227" t="s">
        <v>106</v>
      </c>
      <c r="E39" s="230"/>
      <c r="F39" s="229"/>
      <c r="G39" s="94"/>
      <c r="H39" s="94"/>
      <c r="I39" s="94"/>
      <c r="J39" s="94"/>
      <c r="K39" s="94"/>
      <c r="L39" s="94"/>
      <c r="M39" s="94"/>
      <c r="N39" s="94"/>
      <c r="O39" s="94"/>
      <c r="P39" s="94"/>
      <c r="Q39" s="94"/>
      <c r="R39" s="94"/>
      <c r="S39" s="1916"/>
      <c r="T39" s="94"/>
      <c r="U39" s="94"/>
      <c r="V39" s="94"/>
      <c r="W39" s="94"/>
      <c r="X39" s="94"/>
      <c r="Y39" s="94"/>
      <c r="Z39" s="94"/>
      <c r="AA39" s="94"/>
      <c r="AB39" s="94"/>
      <c r="AC39" s="94"/>
      <c r="AD39" s="94"/>
      <c r="AE39" s="94"/>
      <c r="AF39" s="94"/>
      <c r="AG39" s="94"/>
      <c r="AH39" s="94"/>
      <c r="AJ39" s="66" t="s">
        <v>107</v>
      </c>
      <c r="AK39" s="2"/>
      <c r="AL39" s="2104"/>
      <c r="AM39" s="2104"/>
      <c r="AN39" s="2104"/>
      <c r="AO39" s="2104"/>
      <c r="AP39" s="2104"/>
      <c r="AQ39" s="2104"/>
      <c r="AR39" s="2"/>
      <c r="AS39" s="2"/>
      <c r="AT39" s="2"/>
      <c r="AU39" s="2"/>
      <c r="AV39" s="2"/>
      <c r="AW39" s="2"/>
    </row>
    <row r="40" spans="1:15023" s="73" customFormat="1" ht="15" hidden="1" customHeight="1" x14ac:dyDescent="0.25">
      <c r="A40" s="16"/>
      <c r="B40" s="16"/>
      <c r="C40" s="17"/>
      <c r="D40" s="11" t="s">
        <v>71</v>
      </c>
      <c r="E40" s="252"/>
      <c r="F40" s="12" t="s">
        <v>14</v>
      </c>
      <c r="G40" s="33"/>
      <c r="H40" s="33"/>
      <c r="I40" s="33"/>
      <c r="J40" s="33"/>
      <c r="K40" s="33"/>
      <c r="L40" s="33"/>
      <c r="M40" s="33"/>
      <c r="N40" s="33"/>
      <c r="O40" s="33"/>
      <c r="P40" s="33"/>
      <c r="Q40" s="33"/>
      <c r="R40" s="33"/>
      <c r="S40" s="1913"/>
      <c r="T40" s="33"/>
      <c r="U40" s="33"/>
      <c r="V40" s="33"/>
      <c r="W40" s="33"/>
      <c r="X40" s="33"/>
      <c r="Y40" s="33"/>
      <c r="Z40" s="33"/>
      <c r="AA40" s="33"/>
      <c r="AB40" s="33"/>
      <c r="AC40" s="33"/>
      <c r="AD40" s="33"/>
      <c r="AE40" s="33"/>
      <c r="AF40" s="33"/>
      <c r="AG40" s="33"/>
      <c r="AH40" s="33"/>
      <c r="AI40" s="16"/>
      <c r="AJ40" s="54">
        <f>SUM(G40:AH40)</f>
        <v>0</v>
      </c>
      <c r="AK40" s="2115"/>
      <c r="AL40" s="2116"/>
      <c r="AM40" s="2116"/>
      <c r="AN40" s="2116"/>
      <c r="AO40" s="2116"/>
      <c r="AP40" s="2116"/>
      <c r="AQ40" s="2116"/>
      <c r="AR40" s="2"/>
      <c r="AS40" s="2"/>
      <c r="AT40" s="2"/>
      <c r="AU40" s="2"/>
      <c r="AV40" s="2"/>
      <c r="AW40" s="2"/>
      <c r="AX40" s="1"/>
      <c r="AY40" s="1"/>
      <c r="AZ40" s="508"/>
      <c r="BA40" s="508"/>
      <c r="BB40" s="16"/>
      <c r="BC40" s="16"/>
      <c r="BD40" s="16"/>
      <c r="BE40" s="16"/>
      <c r="BF40" s="143"/>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c r="GP40" s="16"/>
      <c r="GQ40" s="16"/>
      <c r="GR40" s="16"/>
      <c r="GS40" s="16"/>
      <c r="GT40" s="16"/>
      <c r="GU40" s="16"/>
      <c r="GV40" s="16"/>
      <c r="GW40" s="16"/>
      <c r="GX40" s="16"/>
      <c r="GY40" s="16"/>
      <c r="GZ40" s="16"/>
      <c r="HA40" s="16"/>
      <c r="HB40" s="16"/>
      <c r="HC40" s="16"/>
      <c r="HD40" s="16"/>
      <c r="HE40" s="16"/>
      <c r="HF40" s="16"/>
      <c r="HG40" s="16"/>
      <c r="HH40" s="16"/>
      <c r="HI40" s="16"/>
      <c r="HJ40" s="16"/>
      <c r="HK40" s="16"/>
      <c r="HL40" s="16"/>
      <c r="HM40" s="16"/>
      <c r="HN40" s="16"/>
      <c r="HO40" s="16"/>
      <c r="HP40" s="16"/>
      <c r="HQ40" s="16"/>
      <c r="HR40" s="16"/>
      <c r="HS40" s="16"/>
      <c r="HT40" s="16"/>
      <c r="HU40" s="16"/>
      <c r="HV40" s="16"/>
      <c r="HW40" s="16"/>
      <c r="HX40" s="16"/>
      <c r="HY40" s="16"/>
      <c r="HZ40" s="16"/>
      <c r="IA40" s="16"/>
      <c r="IB40" s="16"/>
      <c r="IC40" s="16"/>
      <c r="ID40" s="16"/>
      <c r="IE40" s="16"/>
      <c r="IF40" s="16"/>
      <c r="IG40" s="16"/>
      <c r="IH40" s="16"/>
      <c r="II40" s="16"/>
      <c r="IJ40" s="16"/>
      <c r="IK40" s="16"/>
      <c r="IL40" s="16"/>
      <c r="IM40" s="16"/>
      <c r="IN40" s="16"/>
      <c r="IO40" s="16"/>
      <c r="IP40" s="16"/>
      <c r="IQ40" s="16"/>
      <c r="IR40" s="16"/>
      <c r="IS40" s="16"/>
      <c r="IT40" s="16"/>
      <c r="IU40" s="16"/>
      <c r="IV40" s="16"/>
      <c r="IW40" s="16"/>
      <c r="IX40" s="16"/>
      <c r="IY40" s="16"/>
      <c r="IZ40" s="16"/>
      <c r="JA40" s="16"/>
      <c r="JB40" s="16"/>
      <c r="JC40" s="16"/>
      <c r="JD40" s="16"/>
      <c r="JE40" s="16"/>
      <c r="JF40" s="16"/>
      <c r="JG40" s="16"/>
      <c r="JH40" s="16"/>
      <c r="JI40" s="16"/>
      <c r="JJ40" s="16"/>
      <c r="JK40" s="16"/>
      <c r="JL40" s="16"/>
      <c r="JM40" s="16"/>
      <c r="JN40" s="16"/>
      <c r="JO40" s="16"/>
      <c r="JP40" s="16"/>
      <c r="JQ40" s="16"/>
      <c r="JR40" s="16"/>
      <c r="JS40" s="16"/>
      <c r="JT40" s="16"/>
      <c r="JU40" s="16"/>
      <c r="JV40" s="16"/>
      <c r="JW40" s="16"/>
      <c r="JX40" s="16"/>
      <c r="JY40" s="16"/>
      <c r="JZ40" s="16"/>
      <c r="KA40" s="16"/>
      <c r="KB40" s="16"/>
      <c r="KC40" s="16"/>
      <c r="KD40" s="16"/>
      <c r="KE40" s="16"/>
      <c r="KF40" s="16"/>
      <c r="KG40" s="16"/>
      <c r="KH40" s="16"/>
      <c r="KI40" s="16"/>
      <c r="KJ40" s="16"/>
      <c r="KK40" s="16"/>
      <c r="KL40" s="16"/>
      <c r="KM40" s="16"/>
      <c r="KN40" s="16"/>
      <c r="KO40" s="16"/>
      <c r="KP40" s="16"/>
      <c r="KQ40" s="16"/>
      <c r="KR40" s="16"/>
      <c r="KS40" s="16"/>
      <c r="KT40" s="16"/>
      <c r="KU40" s="16"/>
      <c r="KV40" s="16"/>
      <c r="KW40" s="16"/>
      <c r="KX40" s="16"/>
      <c r="KY40" s="16"/>
      <c r="KZ40" s="16"/>
      <c r="LA40" s="16"/>
      <c r="LB40" s="16"/>
      <c r="LC40" s="16"/>
      <c r="LD40" s="16"/>
      <c r="LE40" s="16"/>
      <c r="LF40" s="16"/>
      <c r="LG40" s="16"/>
      <c r="LH40" s="16"/>
      <c r="LI40" s="16"/>
      <c r="LJ40" s="16"/>
      <c r="LK40" s="16"/>
      <c r="LL40" s="16"/>
      <c r="LM40" s="16"/>
      <c r="LN40" s="16"/>
      <c r="LO40" s="16"/>
      <c r="LP40" s="16"/>
      <c r="LQ40" s="16"/>
      <c r="LR40" s="16"/>
      <c r="LS40" s="16"/>
      <c r="LT40" s="16"/>
      <c r="LU40" s="16"/>
      <c r="LV40" s="16"/>
      <c r="LW40" s="16"/>
      <c r="LX40" s="16"/>
      <c r="LY40" s="16"/>
      <c r="LZ40" s="16"/>
      <c r="MA40" s="16"/>
      <c r="MB40" s="16"/>
      <c r="MC40" s="16"/>
      <c r="MD40" s="16"/>
      <c r="ME40" s="16"/>
      <c r="MF40" s="16"/>
      <c r="MG40" s="16"/>
      <c r="MH40" s="16"/>
      <c r="MI40" s="16"/>
      <c r="MJ40" s="16"/>
      <c r="MK40" s="16"/>
      <c r="ML40" s="16"/>
      <c r="MM40" s="16"/>
      <c r="MN40" s="16"/>
      <c r="MO40" s="16"/>
      <c r="MP40" s="16"/>
      <c r="MQ40" s="16"/>
      <c r="MR40" s="16"/>
      <c r="MS40" s="16"/>
      <c r="MT40" s="16"/>
      <c r="MU40" s="16"/>
      <c r="MV40" s="16"/>
      <c r="MW40" s="16"/>
      <c r="MX40" s="16"/>
      <c r="MY40" s="16"/>
      <c r="MZ40" s="16"/>
      <c r="NA40" s="16"/>
      <c r="NB40" s="16"/>
      <c r="NC40" s="16"/>
      <c r="ND40" s="16"/>
      <c r="NE40" s="16"/>
      <c r="NF40" s="16"/>
      <c r="NG40" s="16"/>
      <c r="NH40" s="16"/>
      <c r="NI40" s="16"/>
      <c r="NJ40" s="16"/>
      <c r="NK40" s="16"/>
      <c r="NL40" s="16"/>
      <c r="NM40" s="16"/>
      <c r="NN40" s="16"/>
      <c r="NO40" s="16"/>
      <c r="NP40" s="16"/>
      <c r="NQ40" s="16"/>
      <c r="NR40" s="16"/>
      <c r="NS40" s="16"/>
      <c r="NT40" s="16"/>
      <c r="NU40" s="16"/>
      <c r="NV40" s="16"/>
      <c r="NW40" s="16"/>
      <c r="NX40" s="16"/>
      <c r="NY40" s="16"/>
      <c r="NZ40" s="16"/>
      <c r="OA40" s="16"/>
      <c r="OB40" s="16"/>
      <c r="OC40" s="16"/>
      <c r="OD40" s="16"/>
      <c r="OE40" s="16"/>
      <c r="OF40" s="16"/>
      <c r="OG40" s="16"/>
      <c r="OH40" s="16"/>
      <c r="OI40" s="16"/>
      <c r="OJ40" s="16"/>
      <c r="OK40" s="16"/>
      <c r="OL40" s="16"/>
      <c r="OM40" s="16"/>
      <c r="ON40" s="16"/>
      <c r="OO40" s="16"/>
      <c r="OP40" s="16"/>
      <c r="OQ40" s="16"/>
      <c r="OR40" s="16"/>
      <c r="OS40" s="16"/>
      <c r="OT40" s="16"/>
      <c r="OU40" s="16"/>
      <c r="OV40" s="16"/>
      <c r="OW40" s="16"/>
      <c r="OX40" s="16"/>
      <c r="OY40" s="16"/>
      <c r="OZ40" s="16"/>
      <c r="PA40" s="16"/>
      <c r="PB40" s="16"/>
      <c r="PC40" s="16"/>
      <c r="PD40" s="16"/>
      <c r="PE40" s="16"/>
      <c r="PF40" s="16"/>
      <c r="PG40" s="16"/>
      <c r="PH40" s="16"/>
      <c r="PI40" s="16"/>
      <c r="PJ40" s="16"/>
      <c r="PK40" s="16"/>
      <c r="PL40" s="16"/>
      <c r="PM40" s="16"/>
      <c r="PN40" s="16"/>
      <c r="PO40" s="16"/>
      <c r="PP40" s="16"/>
      <c r="PQ40" s="16"/>
      <c r="PR40" s="16"/>
      <c r="PS40" s="16"/>
      <c r="PT40" s="16"/>
      <c r="PU40" s="16"/>
      <c r="PV40" s="16"/>
      <c r="PW40" s="16"/>
      <c r="PX40" s="16"/>
      <c r="PY40" s="16"/>
      <c r="PZ40" s="16"/>
      <c r="QA40" s="16"/>
      <c r="QB40" s="16"/>
      <c r="QC40" s="16"/>
      <c r="QD40" s="16"/>
      <c r="QE40" s="16"/>
      <c r="QF40" s="16"/>
      <c r="QG40" s="16"/>
      <c r="QH40" s="16"/>
      <c r="QI40" s="16"/>
      <c r="QJ40" s="16"/>
      <c r="QK40" s="16"/>
      <c r="QL40" s="16"/>
      <c r="QM40" s="16"/>
      <c r="QN40" s="16"/>
      <c r="QO40" s="16"/>
      <c r="QP40" s="16"/>
      <c r="QQ40" s="16"/>
      <c r="QR40" s="16"/>
      <c r="QS40" s="16"/>
      <c r="QT40" s="16"/>
      <c r="QU40" s="16"/>
      <c r="QV40" s="16"/>
      <c r="QW40" s="16"/>
      <c r="QX40" s="16"/>
      <c r="QY40" s="16"/>
      <c r="QZ40" s="16"/>
      <c r="RA40" s="16"/>
      <c r="RB40" s="16"/>
      <c r="RC40" s="16"/>
      <c r="RD40" s="16"/>
      <c r="RE40" s="16"/>
      <c r="RF40" s="16"/>
      <c r="RG40" s="16"/>
      <c r="RH40" s="16"/>
      <c r="RI40" s="16"/>
      <c r="RJ40" s="16"/>
      <c r="RK40" s="16"/>
      <c r="RL40" s="16"/>
      <c r="RM40" s="16"/>
      <c r="RN40" s="16"/>
      <c r="RO40" s="16"/>
      <c r="RP40" s="16"/>
      <c r="RQ40" s="16"/>
      <c r="RR40" s="16"/>
      <c r="RS40" s="16"/>
      <c r="RT40" s="16"/>
      <c r="RU40" s="16"/>
      <c r="RV40" s="16"/>
      <c r="RW40" s="16"/>
      <c r="RX40" s="16"/>
      <c r="RY40" s="16"/>
      <c r="RZ40" s="16"/>
      <c r="SA40" s="16"/>
      <c r="SB40" s="16"/>
      <c r="SC40" s="16"/>
      <c r="SD40" s="16"/>
      <c r="SE40" s="16"/>
      <c r="SF40" s="16"/>
      <c r="SG40" s="16"/>
      <c r="SH40" s="16"/>
      <c r="SI40" s="16"/>
      <c r="SJ40" s="16"/>
      <c r="SK40" s="16"/>
      <c r="SL40" s="16"/>
      <c r="SM40" s="16"/>
      <c r="SN40" s="16"/>
      <c r="SO40" s="16"/>
      <c r="SP40" s="16"/>
      <c r="SQ40" s="16"/>
      <c r="SR40" s="16"/>
      <c r="SS40" s="16"/>
      <c r="ST40" s="16"/>
      <c r="SU40" s="16"/>
      <c r="SV40" s="16"/>
      <c r="SW40" s="16"/>
      <c r="SX40" s="16"/>
      <c r="SY40" s="16"/>
      <c r="SZ40" s="16"/>
      <c r="TA40" s="16"/>
      <c r="TB40" s="16"/>
      <c r="TC40" s="16"/>
      <c r="TD40" s="16"/>
      <c r="TE40" s="16"/>
      <c r="TF40" s="16"/>
      <c r="TG40" s="16"/>
      <c r="TH40" s="16"/>
      <c r="TI40" s="16"/>
      <c r="TJ40" s="16"/>
      <c r="TK40" s="16"/>
      <c r="TL40" s="16"/>
      <c r="TM40" s="16"/>
      <c r="TN40" s="16"/>
      <c r="TO40" s="16"/>
      <c r="TP40" s="16"/>
      <c r="TQ40" s="16"/>
      <c r="TR40" s="16"/>
      <c r="TS40" s="16"/>
      <c r="TT40" s="16"/>
      <c r="TU40" s="16"/>
      <c r="TV40" s="16"/>
      <c r="TW40" s="16"/>
      <c r="TX40" s="16"/>
      <c r="TY40" s="16"/>
      <c r="TZ40" s="16"/>
      <c r="UA40" s="16"/>
      <c r="UB40" s="16"/>
      <c r="UC40" s="16"/>
      <c r="UD40" s="16"/>
      <c r="UE40" s="16"/>
      <c r="UF40" s="16"/>
      <c r="UG40" s="16"/>
      <c r="UH40" s="16"/>
      <c r="UI40" s="16"/>
      <c r="UJ40" s="16"/>
      <c r="UK40" s="16"/>
      <c r="UL40" s="16"/>
      <c r="UM40" s="16"/>
      <c r="UN40" s="16"/>
      <c r="UO40" s="16"/>
      <c r="UP40" s="16"/>
      <c r="UQ40" s="16"/>
      <c r="UR40" s="16"/>
      <c r="US40" s="16"/>
      <c r="UT40" s="16"/>
      <c r="UU40" s="16"/>
      <c r="UV40" s="16"/>
      <c r="UW40" s="16"/>
      <c r="UX40" s="16"/>
      <c r="UY40" s="16"/>
      <c r="UZ40" s="16"/>
      <c r="VA40" s="16"/>
      <c r="VB40" s="16"/>
      <c r="VC40" s="16"/>
      <c r="VD40" s="16"/>
      <c r="VE40" s="16"/>
      <c r="VF40" s="16"/>
      <c r="VG40" s="16"/>
      <c r="VH40" s="16"/>
      <c r="VI40" s="16"/>
      <c r="VJ40" s="16"/>
      <c r="VK40" s="16"/>
      <c r="VL40" s="16"/>
      <c r="VM40" s="16"/>
      <c r="VN40" s="16"/>
      <c r="VO40" s="16"/>
      <c r="VP40" s="16"/>
      <c r="VQ40" s="16"/>
      <c r="VR40" s="16"/>
      <c r="VS40" s="16"/>
      <c r="VT40" s="16"/>
      <c r="VU40" s="16"/>
      <c r="VV40" s="16"/>
      <c r="VW40" s="16"/>
      <c r="VX40" s="16"/>
      <c r="VY40" s="16"/>
      <c r="VZ40" s="16"/>
      <c r="WA40" s="16"/>
      <c r="WB40" s="16"/>
      <c r="WC40" s="16"/>
      <c r="WD40" s="16"/>
      <c r="WE40" s="16"/>
      <c r="WF40" s="16"/>
      <c r="WG40" s="16"/>
      <c r="WH40" s="16"/>
      <c r="WI40" s="16"/>
      <c r="WJ40" s="16"/>
      <c r="WK40" s="16"/>
      <c r="WL40" s="16"/>
      <c r="WM40" s="16"/>
      <c r="WN40" s="16"/>
      <c r="WO40" s="16"/>
      <c r="WP40" s="16"/>
      <c r="WQ40" s="16"/>
      <c r="WR40" s="16"/>
      <c r="WS40" s="16"/>
      <c r="WT40" s="16"/>
      <c r="WU40" s="16"/>
      <c r="WV40" s="16"/>
      <c r="WW40" s="16"/>
      <c r="WX40" s="16"/>
      <c r="WY40" s="16"/>
      <c r="WZ40" s="16"/>
      <c r="XA40" s="16"/>
      <c r="XB40" s="16"/>
      <c r="XC40" s="16"/>
      <c r="XD40" s="16"/>
      <c r="XE40" s="16"/>
      <c r="XF40" s="16"/>
      <c r="XG40" s="16"/>
      <c r="XH40" s="16"/>
      <c r="XI40" s="16"/>
      <c r="XJ40" s="16"/>
      <c r="XK40" s="16"/>
      <c r="XL40" s="16"/>
      <c r="XM40" s="16"/>
      <c r="XN40" s="16"/>
      <c r="XO40" s="16"/>
      <c r="XP40" s="16"/>
      <c r="XQ40" s="16"/>
      <c r="XR40" s="16"/>
      <c r="XS40" s="16"/>
      <c r="XT40" s="16"/>
      <c r="XU40" s="16"/>
      <c r="XV40" s="16"/>
      <c r="XW40" s="16"/>
      <c r="XX40" s="16"/>
      <c r="XY40" s="16"/>
      <c r="XZ40" s="16"/>
      <c r="YA40" s="16"/>
      <c r="YB40" s="16"/>
      <c r="YC40" s="16"/>
      <c r="YD40" s="16"/>
      <c r="YE40" s="16"/>
      <c r="YF40" s="16"/>
      <c r="YG40" s="16"/>
      <c r="YH40" s="16"/>
      <c r="YI40" s="16"/>
      <c r="YJ40" s="16"/>
      <c r="YK40" s="16"/>
      <c r="YL40" s="16"/>
      <c r="YM40" s="16"/>
      <c r="YN40" s="16"/>
      <c r="YO40" s="16"/>
      <c r="YP40" s="16"/>
      <c r="YQ40" s="16"/>
      <c r="YR40" s="16"/>
      <c r="YS40" s="16"/>
      <c r="YT40" s="16"/>
      <c r="YU40" s="16"/>
      <c r="YV40" s="16"/>
      <c r="YW40" s="16"/>
      <c r="YX40" s="16"/>
      <c r="YY40" s="16"/>
      <c r="YZ40" s="16"/>
      <c r="ZA40" s="16"/>
      <c r="ZB40" s="16"/>
      <c r="ZC40" s="16"/>
      <c r="ZD40" s="16"/>
      <c r="ZE40" s="16"/>
      <c r="ZF40" s="16"/>
      <c r="ZG40" s="16"/>
      <c r="ZH40" s="16"/>
      <c r="ZI40" s="16"/>
      <c r="ZJ40" s="16"/>
      <c r="ZK40" s="16"/>
      <c r="ZL40" s="16"/>
      <c r="ZM40" s="16"/>
      <c r="ZN40" s="16"/>
      <c r="ZO40" s="16"/>
      <c r="ZP40" s="16"/>
      <c r="ZQ40" s="16"/>
      <c r="ZR40" s="16"/>
      <c r="ZS40" s="16"/>
      <c r="ZT40" s="16"/>
      <c r="ZU40" s="16"/>
      <c r="ZV40" s="16"/>
      <c r="ZW40" s="16"/>
      <c r="ZX40" s="16"/>
      <c r="ZY40" s="16"/>
      <c r="ZZ40" s="16"/>
      <c r="AAA40" s="16"/>
      <c r="AAB40" s="16"/>
      <c r="AAC40" s="16"/>
      <c r="AAD40" s="16"/>
      <c r="AAE40" s="16"/>
      <c r="AAF40" s="16"/>
      <c r="AAG40" s="16"/>
      <c r="AAH40" s="16"/>
      <c r="AAI40" s="16"/>
      <c r="AAJ40" s="16"/>
      <c r="AAK40" s="16"/>
      <c r="AAL40" s="16"/>
      <c r="AAM40" s="16"/>
      <c r="AAN40" s="16"/>
      <c r="AAO40" s="16"/>
      <c r="AAP40" s="16"/>
      <c r="AAQ40" s="16"/>
      <c r="AAR40" s="16"/>
      <c r="AAS40" s="16"/>
      <c r="AAT40" s="16"/>
      <c r="AAU40" s="16"/>
      <c r="AAV40" s="16"/>
      <c r="AAW40" s="16"/>
      <c r="AAX40" s="16"/>
      <c r="AAY40" s="16"/>
      <c r="AAZ40" s="16"/>
      <c r="ABA40" s="16"/>
      <c r="ABB40" s="16"/>
      <c r="ABC40" s="16"/>
      <c r="ABD40" s="16"/>
      <c r="ABE40" s="16"/>
      <c r="ABF40" s="16"/>
      <c r="ABG40" s="16"/>
      <c r="ABH40" s="16"/>
      <c r="ABI40" s="16"/>
      <c r="ABJ40" s="16"/>
      <c r="ABK40" s="16"/>
      <c r="ABL40" s="16"/>
      <c r="ABM40" s="16"/>
      <c r="ABN40" s="16"/>
      <c r="ABO40" s="16"/>
      <c r="ABP40" s="16"/>
      <c r="ABQ40" s="16"/>
      <c r="ABR40" s="16"/>
      <c r="ABS40" s="16"/>
      <c r="ABT40" s="16"/>
      <c r="ABU40" s="16"/>
      <c r="ABV40" s="16"/>
      <c r="ABW40" s="16"/>
      <c r="ABX40" s="16"/>
      <c r="ABY40" s="16"/>
      <c r="ABZ40" s="16"/>
      <c r="ACA40" s="16"/>
      <c r="ACB40" s="16"/>
      <c r="ACC40" s="16"/>
      <c r="ACD40" s="16"/>
      <c r="ACE40" s="16"/>
      <c r="ACF40" s="16"/>
      <c r="ACG40" s="16"/>
      <c r="ACH40" s="16"/>
      <c r="ACI40" s="16"/>
      <c r="ACJ40" s="16"/>
      <c r="ACK40" s="16"/>
      <c r="ACL40" s="16"/>
      <c r="ACM40" s="16"/>
      <c r="ACN40" s="16"/>
      <c r="ACO40" s="16"/>
      <c r="ACP40" s="16"/>
      <c r="ACQ40" s="16"/>
      <c r="ACR40" s="16"/>
      <c r="ACS40" s="16"/>
      <c r="ACT40" s="16"/>
      <c r="ACU40" s="16"/>
      <c r="ACV40" s="16"/>
      <c r="ACW40" s="16"/>
      <c r="ACX40" s="16"/>
      <c r="ACY40" s="16"/>
      <c r="ACZ40" s="16"/>
      <c r="ADA40" s="16"/>
      <c r="ADB40" s="16"/>
      <c r="ADC40" s="16"/>
      <c r="ADD40" s="16"/>
      <c r="ADE40" s="16"/>
      <c r="ADF40" s="16"/>
      <c r="ADG40" s="16"/>
      <c r="ADH40" s="16"/>
      <c r="ADI40" s="16"/>
      <c r="ADJ40" s="16"/>
      <c r="ADK40" s="16"/>
      <c r="ADL40" s="16"/>
      <c r="ADM40" s="16"/>
      <c r="ADN40" s="16"/>
      <c r="ADO40" s="16"/>
      <c r="ADP40" s="16"/>
      <c r="ADQ40" s="16"/>
      <c r="ADR40" s="16"/>
      <c r="ADS40" s="16"/>
      <c r="ADT40" s="16"/>
      <c r="ADU40" s="16"/>
      <c r="ADV40" s="16"/>
      <c r="ADW40" s="16"/>
      <c r="ADX40" s="16"/>
      <c r="ADY40" s="16"/>
      <c r="ADZ40" s="16"/>
      <c r="AEA40" s="16"/>
      <c r="AEB40" s="16"/>
      <c r="AEC40" s="16"/>
      <c r="AED40" s="16"/>
      <c r="AEE40" s="16"/>
      <c r="AEF40" s="16"/>
      <c r="AEG40" s="16"/>
      <c r="AEH40" s="16"/>
      <c r="AEI40" s="16"/>
      <c r="AEJ40" s="16"/>
      <c r="AEK40" s="16"/>
      <c r="AEL40" s="16"/>
      <c r="AEM40" s="16"/>
      <c r="AEN40" s="16"/>
      <c r="AEO40" s="16"/>
      <c r="AEP40" s="16"/>
      <c r="AEQ40" s="16"/>
      <c r="AER40" s="16"/>
      <c r="AES40" s="16"/>
      <c r="AET40" s="16"/>
      <c r="AEU40" s="16"/>
      <c r="AEV40" s="16"/>
      <c r="AEW40" s="16"/>
      <c r="AEX40" s="16"/>
      <c r="AEY40" s="16"/>
      <c r="AEZ40" s="16"/>
      <c r="AFA40" s="16"/>
      <c r="AFB40" s="16"/>
      <c r="AFC40" s="16"/>
      <c r="AFD40" s="16"/>
      <c r="AFE40" s="16"/>
      <c r="AFF40" s="16"/>
      <c r="AFG40" s="16"/>
      <c r="AFH40" s="16"/>
      <c r="AFI40" s="16"/>
      <c r="AFJ40" s="16"/>
      <c r="AFK40" s="16"/>
      <c r="AFL40" s="16"/>
      <c r="AFM40" s="16"/>
      <c r="AFN40" s="16"/>
      <c r="AFO40" s="16"/>
      <c r="AFP40" s="16"/>
      <c r="AFQ40" s="16"/>
      <c r="AFR40" s="16"/>
      <c r="AFS40" s="16"/>
      <c r="AFT40" s="16"/>
      <c r="AFU40" s="16"/>
      <c r="AFV40" s="16"/>
      <c r="AFW40" s="16"/>
      <c r="AFX40" s="16"/>
      <c r="AFY40" s="16"/>
      <c r="AFZ40" s="16"/>
      <c r="AGA40" s="16"/>
      <c r="AGB40" s="16"/>
      <c r="AGC40" s="16"/>
      <c r="AGD40" s="16"/>
      <c r="AGE40" s="16"/>
      <c r="AGF40" s="16"/>
      <c r="AGG40" s="16"/>
      <c r="AGH40" s="16"/>
      <c r="AGI40" s="16"/>
      <c r="AGJ40" s="16"/>
      <c r="AGK40" s="16"/>
      <c r="AGL40" s="16"/>
      <c r="AGM40" s="16"/>
      <c r="AGN40" s="16"/>
      <c r="AGO40" s="16"/>
      <c r="AGP40" s="16"/>
      <c r="AGQ40" s="16"/>
      <c r="AGR40" s="16"/>
      <c r="AGS40" s="16"/>
      <c r="AGT40" s="16"/>
      <c r="AGU40" s="16"/>
      <c r="AGV40" s="16"/>
      <c r="AGW40" s="16"/>
      <c r="AGX40" s="16"/>
      <c r="AGY40" s="16"/>
      <c r="AGZ40" s="16"/>
      <c r="AHA40" s="16"/>
      <c r="AHB40" s="16"/>
      <c r="AHC40" s="16"/>
      <c r="AHD40" s="16"/>
      <c r="AHE40" s="16"/>
      <c r="AHF40" s="16"/>
      <c r="AHG40" s="16"/>
      <c r="AHH40" s="16"/>
      <c r="AHI40" s="16"/>
      <c r="AHJ40" s="16"/>
      <c r="AHK40" s="16"/>
      <c r="AHL40" s="16"/>
      <c r="AHM40" s="16"/>
      <c r="AHN40" s="16"/>
      <c r="AHO40" s="16"/>
      <c r="AHP40" s="16"/>
      <c r="AHQ40" s="16"/>
      <c r="AHR40" s="16"/>
      <c r="AHS40" s="16"/>
      <c r="AHT40" s="16"/>
      <c r="AHU40" s="16"/>
      <c r="AHV40" s="16"/>
      <c r="AHW40" s="16"/>
      <c r="AHX40" s="16"/>
      <c r="AHY40" s="16"/>
      <c r="AHZ40" s="16"/>
      <c r="AIA40" s="16"/>
      <c r="AIB40" s="16"/>
      <c r="AIC40" s="16"/>
      <c r="AID40" s="16"/>
      <c r="AIE40" s="16"/>
      <c r="AIF40" s="16"/>
      <c r="AIG40" s="16"/>
      <c r="AIH40" s="16"/>
      <c r="AII40" s="16"/>
      <c r="AIJ40" s="16"/>
      <c r="AIK40" s="16"/>
      <c r="AIL40" s="16"/>
      <c r="AIM40" s="16"/>
      <c r="AIN40" s="16"/>
      <c r="AIO40" s="16"/>
      <c r="AIP40" s="16"/>
      <c r="AIQ40" s="16"/>
      <c r="AIR40" s="16"/>
      <c r="AIS40" s="16"/>
      <c r="AIT40" s="16"/>
      <c r="AIU40" s="16"/>
      <c r="AIV40" s="16"/>
      <c r="AIW40" s="16"/>
      <c r="AIX40" s="16"/>
      <c r="AIY40" s="16"/>
      <c r="AIZ40" s="16"/>
      <c r="AJA40" s="16"/>
      <c r="AJB40" s="16"/>
      <c r="AJC40" s="16"/>
      <c r="AJD40" s="16"/>
      <c r="AJE40" s="16"/>
      <c r="AJF40" s="16"/>
      <c r="AJG40" s="16"/>
      <c r="AJH40" s="16"/>
      <c r="AJI40" s="16"/>
      <c r="AJJ40" s="16"/>
      <c r="AJK40" s="16"/>
      <c r="AJL40" s="16"/>
      <c r="AJM40" s="16"/>
      <c r="AJN40" s="16"/>
      <c r="AJO40" s="16"/>
      <c r="AJP40" s="16"/>
      <c r="AJQ40" s="16"/>
      <c r="AJR40" s="16"/>
      <c r="AJS40" s="16"/>
      <c r="AJT40" s="16"/>
      <c r="AJU40" s="16"/>
      <c r="AJV40" s="16"/>
      <c r="AJW40" s="16"/>
      <c r="AJX40" s="16"/>
      <c r="AJY40" s="16"/>
      <c r="AJZ40" s="16"/>
      <c r="AKA40" s="16"/>
      <c r="AKB40" s="16"/>
      <c r="AKC40" s="16"/>
      <c r="AKD40" s="16"/>
      <c r="AKE40" s="16"/>
      <c r="AKF40" s="16"/>
      <c r="AKG40" s="16"/>
      <c r="AKH40" s="16"/>
      <c r="AKI40" s="16"/>
      <c r="AKJ40" s="16"/>
      <c r="AKK40" s="16"/>
      <c r="AKL40" s="16"/>
      <c r="AKM40" s="16"/>
      <c r="AKN40" s="16"/>
      <c r="AKO40" s="16"/>
      <c r="AKP40" s="16"/>
      <c r="AKQ40" s="16"/>
      <c r="AKR40" s="16"/>
      <c r="AKS40" s="16"/>
      <c r="AKT40" s="16"/>
      <c r="AKU40" s="16"/>
      <c r="AKV40" s="16"/>
      <c r="AKW40" s="16"/>
      <c r="AKX40" s="16"/>
      <c r="AKY40" s="16"/>
      <c r="AKZ40" s="16"/>
      <c r="ALA40" s="16"/>
      <c r="ALB40" s="16"/>
      <c r="ALC40" s="16"/>
      <c r="ALD40" s="16"/>
      <c r="ALE40" s="16"/>
      <c r="ALF40" s="16"/>
      <c r="ALG40" s="16"/>
      <c r="ALH40" s="16"/>
      <c r="ALI40" s="16"/>
      <c r="ALJ40" s="16"/>
      <c r="ALK40" s="16"/>
      <c r="ALL40" s="16"/>
      <c r="ALM40" s="16"/>
      <c r="ALN40" s="16"/>
      <c r="ALO40" s="16"/>
      <c r="ALP40" s="16"/>
      <c r="ALQ40" s="16"/>
      <c r="ALR40" s="16"/>
      <c r="ALS40" s="16"/>
      <c r="ALT40" s="16"/>
      <c r="ALU40" s="16"/>
      <c r="ALV40" s="16"/>
      <c r="ALW40" s="16"/>
      <c r="ALX40" s="16"/>
      <c r="ALY40" s="16"/>
      <c r="ALZ40" s="16"/>
      <c r="AMA40" s="16"/>
      <c r="AMB40" s="16"/>
      <c r="AMC40" s="16"/>
      <c r="AMD40" s="16"/>
      <c r="AME40" s="16"/>
      <c r="AMF40" s="16"/>
      <c r="AMG40" s="16"/>
      <c r="AMH40" s="16"/>
      <c r="AMI40" s="16"/>
      <c r="AMJ40" s="16"/>
      <c r="AMK40" s="16"/>
      <c r="AML40" s="16"/>
      <c r="AMM40" s="16"/>
      <c r="AMN40" s="16"/>
      <c r="AMO40" s="16"/>
      <c r="AMP40" s="16"/>
      <c r="AMQ40" s="16"/>
      <c r="AMR40" s="16"/>
      <c r="AMS40" s="16"/>
      <c r="AMT40" s="16"/>
      <c r="AMU40" s="16"/>
      <c r="AMV40" s="16"/>
      <c r="AMW40" s="16"/>
      <c r="AMX40" s="16"/>
      <c r="AMY40" s="16"/>
      <c r="AMZ40" s="16"/>
      <c r="ANA40" s="16"/>
      <c r="ANB40" s="16"/>
      <c r="ANC40" s="16"/>
      <c r="AND40" s="16"/>
      <c r="ANE40" s="16"/>
      <c r="ANF40" s="16"/>
      <c r="ANG40" s="16"/>
      <c r="ANH40" s="16"/>
      <c r="ANI40" s="16"/>
      <c r="ANJ40" s="16"/>
      <c r="ANK40" s="16"/>
      <c r="ANL40" s="16"/>
      <c r="ANM40" s="16"/>
      <c r="ANN40" s="16"/>
      <c r="ANO40" s="16"/>
      <c r="ANP40" s="16"/>
      <c r="ANQ40" s="16"/>
      <c r="ANR40" s="16"/>
      <c r="ANS40" s="16"/>
      <c r="ANT40" s="16"/>
      <c r="ANU40" s="16"/>
      <c r="ANV40" s="16"/>
      <c r="ANW40" s="16"/>
      <c r="ANX40" s="16"/>
      <c r="ANY40" s="16"/>
      <c r="ANZ40" s="16"/>
      <c r="AOA40" s="16"/>
      <c r="AOB40" s="16"/>
      <c r="AOC40" s="16"/>
      <c r="AOD40" s="16"/>
      <c r="AOE40" s="16"/>
      <c r="AOF40" s="16"/>
      <c r="AOG40" s="16"/>
      <c r="AOH40" s="16"/>
      <c r="AOI40" s="16"/>
      <c r="AOJ40" s="16"/>
      <c r="AOK40" s="16"/>
      <c r="AOL40" s="16"/>
      <c r="AOM40" s="16"/>
      <c r="AON40" s="16"/>
      <c r="AOO40" s="16"/>
      <c r="AOP40" s="16"/>
      <c r="AOQ40" s="16"/>
      <c r="AOR40" s="16"/>
      <c r="AOS40" s="16"/>
      <c r="AOT40" s="16"/>
      <c r="AOU40" s="16"/>
      <c r="AOV40" s="16"/>
      <c r="AOW40" s="16"/>
      <c r="AOX40" s="16"/>
      <c r="AOY40" s="16"/>
      <c r="AOZ40" s="16"/>
      <c r="APA40" s="16"/>
      <c r="APB40" s="16"/>
      <c r="APC40" s="16"/>
      <c r="APD40" s="16"/>
      <c r="APE40" s="16"/>
      <c r="APF40" s="16"/>
      <c r="APG40" s="16"/>
      <c r="APH40" s="16"/>
      <c r="API40" s="16"/>
      <c r="APJ40" s="16"/>
      <c r="APK40" s="16"/>
      <c r="APL40" s="16"/>
      <c r="APM40" s="16"/>
      <c r="APN40" s="16"/>
      <c r="APO40" s="16"/>
      <c r="APP40" s="16"/>
      <c r="APQ40" s="16"/>
      <c r="APR40" s="16"/>
      <c r="APS40" s="16"/>
      <c r="APT40" s="16"/>
      <c r="APU40" s="16"/>
      <c r="APV40" s="16"/>
      <c r="APW40" s="16"/>
      <c r="APX40" s="16"/>
      <c r="APY40" s="16"/>
      <c r="APZ40" s="16"/>
      <c r="AQA40" s="16"/>
      <c r="AQB40" s="16"/>
      <c r="AQC40" s="16"/>
      <c r="AQD40" s="16"/>
      <c r="AQE40" s="16"/>
      <c r="AQF40" s="16"/>
      <c r="AQG40" s="16"/>
      <c r="AQH40" s="16"/>
      <c r="AQI40" s="16"/>
      <c r="AQJ40" s="16"/>
      <c r="AQK40" s="16"/>
      <c r="AQL40" s="16"/>
      <c r="AQM40" s="16"/>
      <c r="AQN40" s="16"/>
      <c r="AQO40" s="16"/>
      <c r="AQP40" s="16"/>
      <c r="AQQ40" s="16"/>
      <c r="AQR40" s="16"/>
      <c r="AQS40" s="16"/>
      <c r="AQT40" s="16"/>
      <c r="AQU40" s="16"/>
      <c r="AQV40" s="16"/>
      <c r="AQW40" s="16"/>
      <c r="AQX40" s="16"/>
      <c r="AQY40" s="16"/>
      <c r="AQZ40" s="16"/>
      <c r="ARA40" s="16"/>
      <c r="ARB40" s="16"/>
      <c r="ARC40" s="16"/>
      <c r="ARD40" s="16"/>
      <c r="ARE40" s="16"/>
      <c r="ARF40" s="16"/>
      <c r="ARG40" s="16"/>
      <c r="ARH40" s="16"/>
      <c r="ARI40" s="16"/>
      <c r="ARJ40" s="16"/>
      <c r="ARK40" s="16"/>
      <c r="ARL40" s="16"/>
      <c r="ARM40" s="16"/>
      <c r="ARN40" s="16"/>
      <c r="ARO40" s="16"/>
      <c r="ARP40" s="16"/>
      <c r="ARQ40" s="16"/>
      <c r="ARR40" s="16"/>
      <c r="ARS40" s="16"/>
      <c r="ART40" s="16"/>
      <c r="ARU40" s="16"/>
      <c r="ARV40" s="16"/>
      <c r="ARW40" s="16"/>
      <c r="ARX40" s="16"/>
      <c r="ARY40" s="16"/>
      <c r="ARZ40" s="16"/>
      <c r="ASA40" s="16"/>
      <c r="ASB40" s="16"/>
      <c r="ASC40" s="16"/>
      <c r="ASD40" s="16"/>
      <c r="ASE40" s="16"/>
      <c r="ASF40" s="16"/>
      <c r="ASG40" s="16"/>
      <c r="ASH40" s="16"/>
      <c r="ASI40" s="16"/>
      <c r="ASJ40" s="16"/>
      <c r="ASK40" s="16"/>
      <c r="ASL40" s="16"/>
      <c r="ASM40" s="16"/>
      <c r="ASN40" s="16"/>
      <c r="ASO40" s="16"/>
      <c r="ASP40" s="16"/>
      <c r="ASQ40" s="16"/>
      <c r="ASR40" s="16"/>
      <c r="ASS40" s="16"/>
      <c r="AST40" s="16"/>
      <c r="ASU40" s="16"/>
      <c r="ASV40" s="16"/>
      <c r="ASW40" s="16"/>
      <c r="ASX40" s="16"/>
      <c r="ASY40" s="16"/>
      <c r="ASZ40" s="16"/>
      <c r="ATA40" s="16"/>
      <c r="ATB40" s="16"/>
      <c r="ATC40" s="16"/>
      <c r="ATD40" s="16"/>
      <c r="ATE40" s="16"/>
      <c r="ATF40" s="16"/>
      <c r="ATG40" s="16"/>
      <c r="ATH40" s="16"/>
      <c r="ATI40" s="16"/>
      <c r="ATJ40" s="16"/>
      <c r="ATK40" s="16"/>
      <c r="ATL40" s="16"/>
      <c r="ATM40" s="16"/>
      <c r="ATN40" s="16"/>
      <c r="ATO40" s="16"/>
      <c r="ATP40" s="16"/>
      <c r="ATQ40" s="16"/>
      <c r="ATR40" s="16"/>
      <c r="ATS40" s="16"/>
      <c r="ATT40" s="16"/>
      <c r="ATU40" s="16"/>
      <c r="ATV40" s="16"/>
      <c r="ATW40" s="16"/>
      <c r="ATX40" s="16"/>
      <c r="ATY40" s="16"/>
      <c r="ATZ40" s="16"/>
      <c r="AUA40" s="16"/>
      <c r="AUB40" s="16"/>
      <c r="AUC40" s="16"/>
      <c r="AUD40" s="16"/>
      <c r="AUE40" s="16"/>
      <c r="AUF40" s="16"/>
      <c r="AUG40" s="16"/>
      <c r="AUH40" s="16"/>
      <c r="AUI40" s="16"/>
      <c r="AUJ40" s="16"/>
      <c r="AUK40" s="16"/>
      <c r="AUL40" s="16"/>
      <c r="AUM40" s="16"/>
      <c r="AUN40" s="16"/>
      <c r="AUO40" s="16"/>
      <c r="AUP40" s="16"/>
      <c r="AUQ40" s="16"/>
      <c r="AUR40" s="16"/>
      <c r="AUS40" s="16"/>
      <c r="AUT40" s="16"/>
      <c r="AUU40" s="16"/>
      <c r="AUV40" s="16"/>
      <c r="AUW40" s="16"/>
      <c r="AUX40" s="16"/>
      <c r="AUY40" s="16"/>
      <c r="AUZ40" s="16"/>
      <c r="AVA40" s="16"/>
      <c r="AVB40" s="16"/>
      <c r="AVC40" s="16"/>
      <c r="AVD40" s="16"/>
      <c r="AVE40" s="16"/>
      <c r="AVF40" s="16"/>
      <c r="AVG40" s="16"/>
      <c r="AVH40" s="16"/>
      <c r="AVI40" s="16"/>
      <c r="AVJ40" s="16"/>
      <c r="AVK40" s="16"/>
      <c r="AVL40" s="16"/>
      <c r="AVM40" s="16"/>
      <c r="AVN40" s="16"/>
      <c r="AVO40" s="16"/>
      <c r="AVP40" s="16"/>
      <c r="AVQ40" s="16"/>
      <c r="AVR40" s="16"/>
      <c r="AVS40" s="16"/>
      <c r="AVT40" s="16"/>
      <c r="AVU40" s="16"/>
      <c r="AVV40" s="16"/>
      <c r="AVW40" s="16"/>
      <c r="AVX40" s="16"/>
      <c r="AVY40" s="16"/>
      <c r="AVZ40" s="16"/>
      <c r="AWA40" s="16"/>
      <c r="AWB40" s="16"/>
      <c r="AWC40" s="16"/>
      <c r="AWD40" s="16"/>
      <c r="AWE40" s="16"/>
      <c r="AWF40" s="16"/>
      <c r="AWG40" s="16"/>
      <c r="AWH40" s="16"/>
      <c r="AWI40" s="16"/>
      <c r="AWJ40" s="16"/>
      <c r="AWK40" s="16"/>
      <c r="AWL40" s="16"/>
      <c r="AWM40" s="16"/>
      <c r="AWN40" s="16"/>
      <c r="AWO40" s="16"/>
      <c r="AWP40" s="16"/>
      <c r="AWQ40" s="16"/>
      <c r="AWR40" s="16"/>
      <c r="AWS40" s="16"/>
      <c r="AWT40" s="16"/>
      <c r="AWU40" s="16"/>
      <c r="AWV40" s="16"/>
      <c r="AWW40" s="16"/>
      <c r="AWX40" s="16"/>
      <c r="AWY40" s="16"/>
      <c r="AWZ40" s="16"/>
      <c r="AXA40" s="16"/>
      <c r="AXB40" s="16"/>
      <c r="AXC40" s="16"/>
      <c r="AXD40" s="16"/>
      <c r="AXE40" s="16"/>
      <c r="AXF40" s="16"/>
      <c r="AXG40" s="16"/>
      <c r="AXH40" s="16"/>
      <c r="AXI40" s="16"/>
      <c r="AXJ40" s="16"/>
      <c r="AXK40" s="16"/>
      <c r="AXL40" s="16"/>
      <c r="AXM40" s="16"/>
      <c r="AXN40" s="16"/>
      <c r="AXO40" s="16"/>
      <c r="AXP40" s="16"/>
      <c r="AXQ40" s="16"/>
      <c r="AXR40" s="16"/>
      <c r="AXS40" s="16"/>
      <c r="AXT40" s="16"/>
      <c r="AXU40" s="16"/>
      <c r="AXV40" s="16"/>
      <c r="AXW40" s="16"/>
      <c r="AXX40" s="16"/>
      <c r="AXY40" s="16"/>
      <c r="AXZ40" s="16"/>
      <c r="AYA40" s="16"/>
      <c r="AYB40" s="16"/>
      <c r="AYC40" s="16"/>
      <c r="AYD40" s="16"/>
      <c r="AYE40" s="16"/>
      <c r="AYF40" s="16"/>
      <c r="AYG40" s="16"/>
      <c r="AYH40" s="16"/>
      <c r="AYI40" s="16"/>
      <c r="AYJ40" s="16"/>
      <c r="AYK40" s="16"/>
      <c r="AYL40" s="16"/>
      <c r="AYM40" s="16"/>
      <c r="AYN40" s="16"/>
      <c r="AYO40" s="16"/>
      <c r="AYP40" s="16"/>
      <c r="AYQ40" s="16"/>
      <c r="AYR40" s="16"/>
      <c r="AYS40" s="16"/>
      <c r="AYT40" s="16"/>
      <c r="AYU40" s="16"/>
      <c r="AYV40" s="16"/>
      <c r="AYW40" s="16"/>
      <c r="AYX40" s="16"/>
      <c r="AYY40" s="16"/>
      <c r="AYZ40" s="16"/>
      <c r="AZA40" s="16"/>
      <c r="AZB40" s="16"/>
      <c r="AZC40" s="16"/>
      <c r="AZD40" s="16"/>
      <c r="AZE40" s="16"/>
      <c r="AZF40" s="16"/>
      <c r="AZG40" s="16"/>
      <c r="AZH40" s="16"/>
      <c r="AZI40" s="16"/>
      <c r="AZJ40" s="16"/>
      <c r="AZK40" s="16"/>
      <c r="AZL40" s="16"/>
      <c r="AZM40" s="16"/>
      <c r="AZN40" s="16"/>
      <c r="AZO40" s="16"/>
      <c r="AZP40" s="16"/>
      <c r="AZQ40" s="16"/>
      <c r="AZR40" s="16"/>
      <c r="AZS40" s="16"/>
      <c r="AZT40" s="16"/>
      <c r="AZU40" s="16"/>
      <c r="AZV40" s="16"/>
      <c r="AZW40" s="16"/>
      <c r="AZX40" s="16"/>
      <c r="AZY40" s="16"/>
      <c r="AZZ40" s="16"/>
      <c r="BAA40" s="16"/>
      <c r="BAB40" s="16"/>
      <c r="BAC40" s="16"/>
      <c r="BAD40" s="16"/>
      <c r="BAE40" s="16"/>
      <c r="BAF40" s="16"/>
      <c r="BAG40" s="16"/>
      <c r="BAH40" s="16"/>
      <c r="BAI40" s="16"/>
      <c r="BAJ40" s="16"/>
      <c r="BAK40" s="16"/>
      <c r="BAL40" s="16"/>
      <c r="BAM40" s="16"/>
      <c r="BAN40" s="16"/>
      <c r="BAO40" s="16"/>
      <c r="BAP40" s="16"/>
      <c r="BAQ40" s="16"/>
      <c r="BAR40" s="16"/>
      <c r="BAS40" s="16"/>
      <c r="BAT40" s="16"/>
      <c r="BAU40" s="16"/>
      <c r="BAV40" s="16"/>
      <c r="BAW40" s="16"/>
      <c r="BAX40" s="16"/>
      <c r="BAY40" s="16"/>
      <c r="BAZ40" s="16"/>
      <c r="BBA40" s="16"/>
      <c r="BBB40" s="16"/>
      <c r="BBC40" s="16"/>
      <c r="BBD40" s="16"/>
      <c r="BBE40" s="16"/>
      <c r="BBF40" s="16"/>
      <c r="BBG40" s="16"/>
      <c r="BBH40" s="16"/>
      <c r="BBI40" s="16"/>
      <c r="BBJ40" s="16"/>
      <c r="BBK40" s="16"/>
      <c r="BBL40" s="16"/>
      <c r="BBM40" s="16"/>
      <c r="BBN40" s="16"/>
      <c r="BBO40" s="16"/>
      <c r="BBP40" s="16"/>
      <c r="BBQ40" s="16"/>
      <c r="BBR40" s="16"/>
      <c r="BBS40" s="16"/>
      <c r="BBT40" s="16"/>
      <c r="BBU40" s="16"/>
      <c r="BBV40" s="16"/>
      <c r="BBW40" s="16"/>
      <c r="BBX40" s="16"/>
      <c r="BBY40" s="16"/>
      <c r="BBZ40" s="16"/>
      <c r="BCA40" s="16"/>
      <c r="BCB40" s="16"/>
      <c r="BCC40" s="16"/>
      <c r="BCD40" s="16"/>
      <c r="BCE40" s="16"/>
      <c r="BCF40" s="16"/>
      <c r="BCG40" s="16"/>
      <c r="BCH40" s="16"/>
      <c r="BCI40" s="16"/>
      <c r="BCJ40" s="16"/>
      <c r="BCK40" s="16"/>
      <c r="BCL40" s="16"/>
      <c r="BCM40" s="16"/>
      <c r="BCN40" s="16"/>
      <c r="BCO40" s="16"/>
      <c r="BCP40" s="16"/>
      <c r="BCQ40" s="16"/>
      <c r="BCR40" s="16"/>
      <c r="BCS40" s="16"/>
      <c r="BCT40" s="16"/>
      <c r="BCU40" s="16"/>
      <c r="BCV40" s="16"/>
      <c r="BCW40" s="16"/>
      <c r="BCX40" s="16"/>
      <c r="BCY40" s="16"/>
      <c r="BCZ40" s="16"/>
      <c r="BDA40" s="16"/>
      <c r="BDB40" s="16"/>
      <c r="BDC40" s="16"/>
      <c r="BDD40" s="16"/>
      <c r="BDE40" s="16"/>
      <c r="BDF40" s="16"/>
      <c r="BDG40" s="16"/>
      <c r="BDH40" s="16"/>
      <c r="BDI40" s="16"/>
      <c r="BDJ40" s="16"/>
      <c r="BDK40" s="16"/>
      <c r="BDL40" s="16"/>
      <c r="BDM40" s="16"/>
      <c r="BDN40" s="16"/>
      <c r="BDO40" s="16"/>
      <c r="BDP40" s="16"/>
      <c r="BDQ40" s="16"/>
      <c r="BDR40" s="16"/>
      <c r="BDS40" s="16"/>
      <c r="BDT40" s="16"/>
      <c r="BDU40" s="16"/>
      <c r="BDV40" s="16"/>
      <c r="BDW40" s="16"/>
      <c r="BDX40" s="16"/>
      <c r="BDY40" s="16"/>
      <c r="BDZ40" s="16"/>
      <c r="BEA40" s="16"/>
      <c r="BEB40" s="16"/>
      <c r="BEC40" s="16"/>
      <c r="BED40" s="16"/>
      <c r="BEE40" s="16"/>
      <c r="BEF40" s="16"/>
      <c r="BEG40" s="16"/>
      <c r="BEH40" s="16"/>
      <c r="BEI40" s="16"/>
      <c r="BEJ40" s="16"/>
      <c r="BEK40" s="16"/>
      <c r="BEL40" s="16"/>
      <c r="BEM40" s="16"/>
      <c r="BEN40" s="16"/>
      <c r="BEO40" s="16"/>
      <c r="BEP40" s="16"/>
      <c r="BEQ40" s="16"/>
      <c r="BER40" s="16"/>
      <c r="BES40" s="16"/>
      <c r="BET40" s="16"/>
      <c r="BEU40" s="16"/>
      <c r="BEV40" s="16"/>
      <c r="BEW40" s="16"/>
      <c r="BEX40" s="16"/>
      <c r="BEY40" s="16"/>
      <c r="BEZ40" s="16"/>
      <c r="BFA40" s="16"/>
      <c r="BFB40" s="16"/>
      <c r="BFC40" s="16"/>
      <c r="BFD40" s="16"/>
      <c r="BFE40" s="16"/>
      <c r="BFF40" s="16"/>
      <c r="BFG40" s="16"/>
      <c r="BFH40" s="16"/>
      <c r="BFI40" s="16"/>
      <c r="BFJ40" s="16"/>
      <c r="BFK40" s="16"/>
      <c r="BFL40" s="16"/>
      <c r="BFM40" s="16"/>
      <c r="BFN40" s="16"/>
      <c r="BFO40" s="16"/>
      <c r="BFP40" s="16"/>
      <c r="BFQ40" s="16"/>
      <c r="BFR40" s="16"/>
      <c r="BFS40" s="16"/>
      <c r="BFT40" s="16"/>
      <c r="BFU40" s="16"/>
      <c r="BFV40" s="16"/>
      <c r="BFW40" s="16"/>
      <c r="BFX40" s="16"/>
      <c r="BFY40" s="16"/>
      <c r="BFZ40" s="16"/>
      <c r="BGA40" s="16"/>
      <c r="BGB40" s="16"/>
      <c r="BGC40" s="16"/>
      <c r="BGD40" s="16"/>
      <c r="BGE40" s="16"/>
      <c r="BGF40" s="16"/>
      <c r="BGG40" s="16"/>
      <c r="BGH40" s="16"/>
      <c r="BGI40" s="16"/>
      <c r="BGJ40" s="16"/>
      <c r="BGK40" s="16"/>
      <c r="BGL40" s="16"/>
      <c r="BGM40" s="16"/>
      <c r="BGN40" s="16"/>
      <c r="BGO40" s="16"/>
      <c r="BGP40" s="16"/>
      <c r="BGQ40" s="16"/>
      <c r="BGR40" s="16"/>
      <c r="BGS40" s="16"/>
      <c r="BGT40" s="16"/>
      <c r="BGU40" s="16"/>
      <c r="BGV40" s="16"/>
      <c r="BGW40" s="16"/>
      <c r="BGX40" s="16"/>
      <c r="BGY40" s="16"/>
      <c r="BGZ40" s="16"/>
      <c r="BHA40" s="16"/>
      <c r="BHB40" s="16"/>
      <c r="BHC40" s="16"/>
      <c r="BHD40" s="16"/>
      <c r="BHE40" s="16"/>
      <c r="BHF40" s="16"/>
      <c r="BHG40" s="16"/>
      <c r="BHH40" s="16"/>
      <c r="BHI40" s="16"/>
      <c r="BHJ40" s="16"/>
      <c r="BHK40" s="16"/>
      <c r="BHL40" s="16"/>
      <c r="BHM40" s="16"/>
      <c r="BHN40" s="16"/>
      <c r="BHO40" s="16"/>
      <c r="BHP40" s="16"/>
      <c r="BHQ40" s="16"/>
      <c r="BHR40" s="16"/>
      <c r="BHS40" s="16"/>
      <c r="BHT40" s="16"/>
      <c r="BHU40" s="16"/>
      <c r="BHV40" s="16"/>
      <c r="BHW40" s="16"/>
      <c r="BHX40" s="16"/>
      <c r="BHY40" s="16"/>
      <c r="BHZ40" s="16"/>
      <c r="BIA40" s="16"/>
      <c r="BIB40" s="16"/>
      <c r="BIC40" s="16"/>
      <c r="BID40" s="16"/>
      <c r="BIE40" s="16"/>
      <c r="BIF40" s="16"/>
      <c r="BIG40" s="16"/>
      <c r="BIH40" s="16"/>
      <c r="BII40" s="16"/>
      <c r="BIJ40" s="16"/>
      <c r="BIK40" s="16"/>
      <c r="BIL40" s="16"/>
      <c r="BIM40" s="16"/>
      <c r="BIN40" s="16"/>
      <c r="BIO40" s="16"/>
      <c r="BIP40" s="16"/>
      <c r="BIQ40" s="16"/>
      <c r="BIR40" s="16"/>
      <c r="BIS40" s="16"/>
      <c r="BIT40" s="16"/>
      <c r="BIU40" s="16"/>
      <c r="BIV40" s="16"/>
      <c r="BIW40" s="16"/>
      <c r="BIX40" s="16"/>
      <c r="BIY40" s="16"/>
      <c r="BIZ40" s="16"/>
      <c r="BJA40" s="16"/>
      <c r="BJB40" s="16"/>
      <c r="BJC40" s="16"/>
      <c r="BJD40" s="16"/>
      <c r="BJE40" s="16"/>
      <c r="BJF40" s="16"/>
      <c r="BJG40" s="16"/>
      <c r="BJH40" s="16"/>
      <c r="BJI40" s="16"/>
      <c r="BJJ40" s="16"/>
      <c r="BJK40" s="16"/>
      <c r="BJL40" s="16"/>
      <c r="BJM40" s="16"/>
      <c r="BJN40" s="16"/>
      <c r="BJO40" s="16"/>
      <c r="BJP40" s="16"/>
      <c r="BJQ40" s="16"/>
      <c r="BJR40" s="16"/>
      <c r="BJS40" s="16"/>
      <c r="BJT40" s="16"/>
      <c r="BJU40" s="16"/>
      <c r="BJV40" s="16"/>
      <c r="BJW40" s="16"/>
      <c r="BJX40" s="16"/>
      <c r="BJY40" s="16"/>
      <c r="BJZ40" s="16"/>
      <c r="BKA40" s="16"/>
      <c r="BKB40" s="16"/>
      <c r="BKC40" s="16"/>
      <c r="BKD40" s="16"/>
      <c r="BKE40" s="16"/>
      <c r="BKF40" s="16"/>
      <c r="BKG40" s="16"/>
      <c r="BKH40" s="16"/>
      <c r="BKI40" s="16"/>
      <c r="BKJ40" s="16"/>
      <c r="BKK40" s="16"/>
      <c r="BKL40" s="16"/>
      <c r="BKM40" s="16"/>
      <c r="BKN40" s="16"/>
      <c r="BKO40" s="16"/>
      <c r="BKP40" s="16"/>
      <c r="BKQ40" s="16"/>
      <c r="BKR40" s="16"/>
      <c r="BKS40" s="16"/>
      <c r="BKT40" s="16"/>
      <c r="BKU40" s="16"/>
      <c r="BKV40" s="16"/>
      <c r="BKW40" s="16"/>
      <c r="BKX40" s="16"/>
      <c r="BKY40" s="16"/>
      <c r="BKZ40" s="16"/>
      <c r="BLA40" s="16"/>
      <c r="BLB40" s="16"/>
      <c r="BLC40" s="16"/>
      <c r="BLD40" s="16"/>
      <c r="BLE40" s="16"/>
      <c r="BLF40" s="16"/>
      <c r="BLG40" s="16"/>
      <c r="BLH40" s="16"/>
      <c r="BLI40" s="16"/>
      <c r="BLJ40" s="16"/>
      <c r="BLK40" s="16"/>
      <c r="BLL40" s="16"/>
      <c r="BLM40" s="16"/>
      <c r="BLN40" s="16"/>
      <c r="BLO40" s="16"/>
      <c r="BLP40" s="16"/>
      <c r="BLQ40" s="16"/>
      <c r="BLR40" s="16"/>
      <c r="BLS40" s="16"/>
      <c r="BLT40" s="16"/>
      <c r="BLU40" s="16"/>
      <c r="BLV40" s="16"/>
      <c r="BLW40" s="16"/>
      <c r="BLX40" s="16"/>
      <c r="BLY40" s="16"/>
      <c r="BLZ40" s="16"/>
      <c r="BMA40" s="16"/>
      <c r="BMB40" s="16"/>
      <c r="BMC40" s="16"/>
      <c r="BMD40" s="16"/>
      <c r="BME40" s="16"/>
      <c r="BMF40" s="16"/>
      <c r="BMG40" s="16"/>
      <c r="BMH40" s="16"/>
      <c r="BMI40" s="16"/>
      <c r="BMJ40" s="16"/>
      <c r="BMK40" s="16"/>
      <c r="BML40" s="16"/>
      <c r="BMM40" s="16"/>
      <c r="BMN40" s="16"/>
      <c r="BMO40" s="16"/>
      <c r="BMP40" s="16"/>
      <c r="BMQ40" s="16"/>
      <c r="BMR40" s="16"/>
      <c r="BMS40" s="16"/>
      <c r="BMT40" s="16"/>
      <c r="BMU40" s="16"/>
      <c r="BMV40" s="16"/>
      <c r="BMW40" s="16"/>
      <c r="BMX40" s="16"/>
      <c r="BMY40" s="16"/>
      <c r="BMZ40" s="16"/>
      <c r="BNA40" s="16"/>
      <c r="BNB40" s="16"/>
      <c r="BNC40" s="16"/>
      <c r="BND40" s="16"/>
      <c r="BNE40" s="16"/>
      <c r="BNF40" s="16"/>
      <c r="BNG40" s="16"/>
      <c r="BNH40" s="16"/>
      <c r="BNI40" s="16"/>
      <c r="BNJ40" s="16"/>
      <c r="BNK40" s="16"/>
      <c r="BNL40" s="16"/>
      <c r="BNM40" s="16"/>
      <c r="BNN40" s="16"/>
      <c r="BNO40" s="16"/>
      <c r="BNP40" s="16"/>
      <c r="BNQ40" s="16"/>
      <c r="BNR40" s="16"/>
      <c r="BNS40" s="16"/>
      <c r="BNT40" s="16"/>
      <c r="BNU40" s="16"/>
      <c r="BNV40" s="16"/>
      <c r="BNW40" s="16"/>
      <c r="BNX40" s="16"/>
      <c r="BNY40" s="16"/>
      <c r="BNZ40" s="16"/>
      <c r="BOA40" s="16"/>
      <c r="BOB40" s="16"/>
      <c r="BOC40" s="16"/>
      <c r="BOD40" s="16"/>
      <c r="BOE40" s="16"/>
      <c r="BOF40" s="16"/>
      <c r="BOG40" s="16"/>
      <c r="BOH40" s="16"/>
      <c r="BOI40" s="16"/>
      <c r="BOJ40" s="16"/>
      <c r="BOK40" s="16"/>
      <c r="BOL40" s="16"/>
      <c r="BOM40" s="16"/>
      <c r="BON40" s="16"/>
      <c r="BOO40" s="16"/>
      <c r="BOP40" s="16"/>
      <c r="BOQ40" s="16"/>
      <c r="BOR40" s="16"/>
      <c r="BOS40" s="16"/>
      <c r="BOT40" s="16"/>
      <c r="BOU40" s="16"/>
      <c r="BOV40" s="16"/>
      <c r="BOW40" s="16"/>
      <c r="BOX40" s="16"/>
      <c r="BOY40" s="16"/>
      <c r="BOZ40" s="16"/>
      <c r="BPA40" s="16"/>
      <c r="BPB40" s="16"/>
      <c r="BPC40" s="16"/>
      <c r="BPD40" s="16"/>
      <c r="BPE40" s="16"/>
      <c r="BPF40" s="16"/>
      <c r="BPG40" s="16"/>
      <c r="BPH40" s="16"/>
      <c r="BPI40" s="16"/>
      <c r="BPJ40" s="16"/>
      <c r="BPK40" s="16"/>
      <c r="BPL40" s="16"/>
      <c r="BPM40" s="16"/>
      <c r="BPN40" s="16"/>
      <c r="BPO40" s="16"/>
      <c r="BPP40" s="16"/>
      <c r="BPQ40" s="16"/>
      <c r="BPR40" s="16"/>
      <c r="BPS40" s="16"/>
      <c r="BPT40" s="16"/>
      <c r="BPU40" s="16"/>
      <c r="BPV40" s="16"/>
      <c r="BPW40" s="16"/>
      <c r="BPX40" s="16"/>
      <c r="BPY40" s="16"/>
      <c r="BPZ40" s="16"/>
      <c r="BQA40" s="16"/>
      <c r="BQB40" s="16"/>
      <c r="BQC40" s="16"/>
      <c r="BQD40" s="16"/>
      <c r="BQE40" s="16"/>
      <c r="BQF40" s="16"/>
      <c r="BQG40" s="16"/>
      <c r="BQH40" s="16"/>
      <c r="BQI40" s="16"/>
      <c r="BQJ40" s="16"/>
      <c r="BQK40" s="16"/>
      <c r="BQL40" s="16"/>
      <c r="BQM40" s="16"/>
      <c r="BQN40" s="16"/>
      <c r="BQO40" s="16"/>
      <c r="BQP40" s="16"/>
      <c r="BQQ40" s="16"/>
      <c r="BQR40" s="16"/>
      <c r="BQS40" s="16"/>
      <c r="BQT40" s="16"/>
      <c r="BQU40" s="16"/>
      <c r="BQV40" s="16"/>
      <c r="BQW40" s="16"/>
      <c r="BQX40" s="16"/>
      <c r="BQY40" s="16"/>
      <c r="BQZ40" s="16"/>
      <c r="BRA40" s="16"/>
      <c r="BRB40" s="16"/>
      <c r="BRC40" s="16"/>
      <c r="BRD40" s="16"/>
      <c r="BRE40" s="16"/>
      <c r="BRF40" s="16"/>
      <c r="BRG40" s="16"/>
      <c r="BRH40" s="16"/>
      <c r="BRI40" s="16"/>
      <c r="BRJ40" s="16"/>
      <c r="BRK40" s="16"/>
      <c r="BRL40" s="16"/>
      <c r="BRM40" s="16"/>
      <c r="BRN40" s="16"/>
      <c r="BRO40" s="16"/>
      <c r="BRP40" s="16"/>
      <c r="BRQ40" s="16"/>
      <c r="BRR40" s="16"/>
      <c r="BRS40" s="16"/>
      <c r="BRT40" s="16"/>
      <c r="BRU40" s="16"/>
      <c r="BRV40" s="16"/>
      <c r="BRW40" s="16"/>
      <c r="BRX40" s="16"/>
      <c r="BRY40" s="16"/>
      <c r="BRZ40" s="16"/>
      <c r="BSA40" s="16"/>
      <c r="BSB40" s="16"/>
      <c r="BSC40" s="16"/>
      <c r="BSD40" s="16"/>
      <c r="BSE40" s="16"/>
      <c r="BSF40" s="16"/>
      <c r="BSG40" s="16"/>
      <c r="BSH40" s="16"/>
      <c r="BSI40" s="16"/>
      <c r="BSJ40" s="16"/>
      <c r="BSK40" s="16"/>
      <c r="BSL40" s="16"/>
      <c r="BSM40" s="16"/>
      <c r="BSN40" s="16"/>
      <c r="BSO40" s="16"/>
      <c r="BSP40" s="16"/>
      <c r="BSQ40" s="16"/>
      <c r="BSR40" s="16"/>
      <c r="BSS40" s="16"/>
      <c r="BST40" s="16"/>
      <c r="BSU40" s="16"/>
      <c r="BSV40" s="16"/>
      <c r="BSW40" s="16"/>
      <c r="BSX40" s="16"/>
      <c r="BSY40" s="16"/>
      <c r="BSZ40" s="16"/>
      <c r="BTA40" s="16"/>
      <c r="BTB40" s="16"/>
      <c r="BTC40" s="16"/>
      <c r="BTD40" s="16"/>
      <c r="BTE40" s="16"/>
      <c r="BTF40" s="16"/>
      <c r="BTG40" s="16"/>
      <c r="BTH40" s="16"/>
      <c r="BTI40" s="16"/>
      <c r="BTJ40" s="16"/>
      <c r="BTK40" s="16"/>
      <c r="BTL40" s="16"/>
      <c r="BTM40" s="16"/>
      <c r="BTN40" s="16"/>
      <c r="BTO40" s="16"/>
      <c r="BTP40" s="16"/>
      <c r="BTQ40" s="16"/>
      <c r="BTR40" s="16"/>
      <c r="BTS40" s="16"/>
      <c r="BTT40" s="16"/>
      <c r="BTU40" s="16"/>
      <c r="BTV40" s="16"/>
      <c r="BTW40" s="16"/>
      <c r="BTX40" s="16"/>
      <c r="BTY40" s="16"/>
      <c r="BTZ40" s="16"/>
      <c r="BUA40" s="16"/>
      <c r="BUB40" s="16"/>
      <c r="BUC40" s="16"/>
      <c r="BUD40" s="16"/>
      <c r="BUE40" s="16"/>
      <c r="BUF40" s="16"/>
      <c r="BUG40" s="16"/>
      <c r="BUH40" s="16"/>
      <c r="BUI40" s="16"/>
      <c r="BUJ40" s="16"/>
      <c r="BUK40" s="16"/>
      <c r="BUL40" s="16"/>
      <c r="BUM40" s="16"/>
      <c r="BUN40" s="16"/>
      <c r="BUO40" s="16"/>
      <c r="BUP40" s="16"/>
      <c r="BUQ40" s="16"/>
      <c r="BUR40" s="16"/>
      <c r="BUS40" s="16"/>
      <c r="BUT40" s="16"/>
      <c r="BUU40" s="16"/>
      <c r="BUV40" s="16"/>
      <c r="BUW40" s="16"/>
      <c r="BUX40" s="16"/>
      <c r="BUY40" s="16"/>
      <c r="BUZ40" s="16"/>
      <c r="BVA40" s="16"/>
      <c r="BVB40" s="16"/>
      <c r="BVC40" s="16"/>
      <c r="BVD40" s="16"/>
      <c r="BVE40" s="16"/>
      <c r="BVF40" s="16"/>
      <c r="BVG40" s="16"/>
      <c r="BVH40" s="16"/>
      <c r="BVI40" s="16"/>
      <c r="BVJ40" s="16"/>
      <c r="BVK40" s="16"/>
      <c r="BVL40" s="16"/>
      <c r="BVM40" s="16"/>
      <c r="BVN40" s="16"/>
      <c r="BVO40" s="16"/>
      <c r="BVP40" s="16"/>
      <c r="BVQ40" s="16"/>
      <c r="BVR40" s="16"/>
      <c r="BVS40" s="16"/>
      <c r="BVT40" s="16"/>
      <c r="BVU40" s="16"/>
      <c r="BVV40" s="16"/>
      <c r="BVW40" s="16"/>
      <c r="BVX40" s="16"/>
      <c r="BVY40" s="16"/>
      <c r="BVZ40" s="16"/>
      <c r="BWA40" s="16"/>
      <c r="BWB40" s="16"/>
      <c r="BWC40" s="16"/>
      <c r="BWD40" s="16"/>
      <c r="BWE40" s="16"/>
      <c r="BWF40" s="16"/>
      <c r="BWG40" s="16"/>
      <c r="BWH40" s="16"/>
      <c r="BWI40" s="16"/>
      <c r="BWJ40" s="16"/>
      <c r="BWK40" s="16"/>
      <c r="BWL40" s="16"/>
      <c r="BWM40" s="16"/>
      <c r="BWN40" s="16"/>
      <c r="BWO40" s="16"/>
      <c r="BWP40" s="16"/>
      <c r="BWQ40" s="16"/>
      <c r="BWR40" s="16"/>
      <c r="BWS40" s="16"/>
      <c r="BWT40" s="16"/>
      <c r="BWU40" s="16"/>
      <c r="BWV40" s="16"/>
      <c r="BWW40" s="16"/>
      <c r="BWX40" s="16"/>
      <c r="BWY40" s="16"/>
      <c r="BWZ40" s="16"/>
      <c r="BXA40" s="16"/>
      <c r="BXB40" s="16"/>
      <c r="BXC40" s="16"/>
      <c r="BXD40" s="16"/>
      <c r="BXE40" s="16"/>
      <c r="BXF40" s="16"/>
      <c r="BXG40" s="16"/>
      <c r="BXH40" s="16"/>
      <c r="BXI40" s="16"/>
      <c r="BXJ40" s="16"/>
      <c r="BXK40" s="16"/>
      <c r="BXL40" s="16"/>
      <c r="BXM40" s="16"/>
      <c r="BXN40" s="16"/>
      <c r="BXO40" s="16"/>
      <c r="BXP40" s="16"/>
      <c r="BXQ40" s="16"/>
      <c r="BXR40" s="16"/>
      <c r="BXS40" s="16"/>
      <c r="BXT40" s="16"/>
      <c r="BXU40" s="16"/>
      <c r="BXV40" s="16"/>
      <c r="BXW40" s="16"/>
      <c r="BXX40" s="16"/>
      <c r="BXY40" s="16"/>
      <c r="BXZ40" s="16"/>
      <c r="BYA40" s="16"/>
      <c r="BYB40" s="16"/>
      <c r="BYC40" s="16"/>
      <c r="BYD40" s="16"/>
      <c r="BYE40" s="16"/>
      <c r="BYF40" s="16"/>
      <c r="BYG40" s="16"/>
      <c r="BYH40" s="16"/>
      <c r="BYI40" s="16"/>
      <c r="BYJ40" s="16"/>
      <c r="BYK40" s="16"/>
      <c r="BYL40" s="16"/>
      <c r="BYM40" s="16"/>
      <c r="BYN40" s="16"/>
      <c r="BYO40" s="16"/>
      <c r="BYP40" s="16"/>
      <c r="BYQ40" s="16"/>
      <c r="BYR40" s="16"/>
      <c r="BYS40" s="16"/>
      <c r="BYT40" s="16"/>
      <c r="BYU40" s="16"/>
      <c r="BYV40" s="16"/>
      <c r="BYW40" s="16"/>
      <c r="BYX40" s="16"/>
      <c r="BYY40" s="16"/>
      <c r="BYZ40" s="16"/>
      <c r="BZA40" s="16"/>
      <c r="BZB40" s="16"/>
      <c r="BZC40" s="16"/>
      <c r="BZD40" s="16"/>
      <c r="BZE40" s="16"/>
      <c r="BZF40" s="16"/>
      <c r="BZG40" s="16"/>
      <c r="BZH40" s="16"/>
      <c r="BZI40" s="16"/>
      <c r="BZJ40" s="16"/>
      <c r="BZK40" s="16"/>
      <c r="BZL40" s="16"/>
      <c r="BZM40" s="16"/>
      <c r="BZN40" s="16"/>
      <c r="BZO40" s="16"/>
      <c r="BZP40" s="16"/>
      <c r="BZQ40" s="16"/>
      <c r="BZR40" s="16"/>
      <c r="BZS40" s="16"/>
      <c r="BZT40" s="16"/>
      <c r="BZU40" s="16"/>
      <c r="BZV40" s="16"/>
      <c r="BZW40" s="16"/>
      <c r="BZX40" s="16"/>
      <c r="BZY40" s="16"/>
      <c r="BZZ40" s="16"/>
      <c r="CAA40" s="16"/>
      <c r="CAB40" s="16"/>
      <c r="CAC40" s="16"/>
      <c r="CAD40" s="16"/>
      <c r="CAE40" s="16"/>
      <c r="CAF40" s="16"/>
      <c r="CAG40" s="16"/>
      <c r="CAH40" s="16"/>
      <c r="CAI40" s="16"/>
      <c r="CAJ40" s="16"/>
      <c r="CAK40" s="16"/>
      <c r="CAL40" s="16"/>
      <c r="CAM40" s="16"/>
      <c r="CAN40" s="16"/>
      <c r="CAO40" s="16"/>
      <c r="CAP40" s="16"/>
      <c r="CAQ40" s="16"/>
      <c r="CAR40" s="16"/>
      <c r="CAS40" s="16"/>
      <c r="CAT40" s="16"/>
      <c r="CAU40" s="16"/>
      <c r="CAV40" s="16"/>
      <c r="CAW40" s="16"/>
      <c r="CAX40" s="16"/>
      <c r="CAY40" s="16"/>
      <c r="CAZ40" s="16"/>
      <c r="CBA40" s="16"/>
      <c r="CBB40" s="16"/>
      <c r="CBC40" s="16"/>
      <c r="CBD40" s="16"/>
      <c r="CBE40" s="16"/>
      <c r="CBF40" s="16"/>
      <c r="CBG40" s="16"/>
      <c r="CBH40" s="16"/>
      <c r="CBI40" s="16"/>
      <c r="CBJ40" s="16"/>
      <c r="CBK40" s="16"/>
      <c r="CBL40" s="16"/>
      <c r="CBM40" s="16"/>
      <c r="CBN40" s="16"/>
      <c r="CBO40" s="16"/>
      <c r="CBP40" s="16"/>
      <c r="CBQ40" s="16"/>
      <c r="CBR40" s="16"/>
      <c r="CBS40" s="16"/>
      <c r="CBT40" s="16"/>
      <c r="CBU40" s="16"/>
      <c r="CBV40" s="16"/>
      <c r="CBW40" s="16"/>
      <c r="CBX40" s="16"/>
      <c r="CBY40" s="16"/>
      <c r="CBZ40" s="16"/>
      <c r="CCA40" s="16"/>
      <c r="CCB40" s="16"/>
      <c r="CCC40" s="16"/>
      <c r="CCD40" s="16"/>
      <c r="CCE40" s="16"/>
      <c r="CCF40" s="16"/>
      <c r="CCG40" s="16"/>
      <c r="CCH40" s="16"/>
      <c r="CCI40" s="16"/>
      <c r="CCJ40" s="16"/>
      <c r="CCK40" s="16"/>
      <c r="CCL40" s="16"/>
      <c r="CCM40" s="16"/>
      <c r="CCN40" s="16"/>
      <c r="CCO40" s="16"/>
      <c r="CCP40" s="16"/>
      <c r="CCQ40" s="16"/>
      <c r="CCR40" s="16"/>
      <c r="CCS40" s="16"/>
      <c r="CCT40" s="16"/>
      <c r="CCU40" s="16"/>
      <c r="CCV40" s="16"/>
      <c r="CCW40" s="16"/>
      <c r="CCX40" s="16"/>
      <c r="CCY40" s="16"/>
      <c r="CCZ40" s="16"/>
      <c r="CDA40" s="16"/>
      <c r="CDB40" s="16"/>
      <c r="CDC40" s="16"/>
      <c r="CDD40" s="16"/>
      <c r="CDE40" s="16"/>
      <c r="CDF40" s="16"/>
      <c r="CDG40" s="16"/>
      <c r="CDH40" s="16"/>
      <c r="CDI40" s="16"/>
      <c r="CDJ40" s="16"/>
      <c r="CDK40" s="16"/>
      <c r="CDL40" s="16"/>
      <c r="CDM40" s="16"/>
      <c r="CDN40" s="16"/>
      <c r="CDO40" s="16"/>
      <c r="CDP40" s="16"/>
      <c r="CDQ40" s="16"/>
      <c r="CDR40" s="16"/>
      <c r="CDS40" s="16"/>
      <c r="CDT40" s="16"/>
      <c r="CDU40" s="16"/>
      <c r="CDV40" s="16"/>
      <c r="CDW40" s="16"/>
      <c r="CDX40" s="16"/>
      <c r="CDY40" s="16"/>
      <c r="CDZ40" s="16"/>
      <c r="CEA40" s="16"/>
      <c r="CEB40" s="16"/>
      <c r="CEC40" s="16"/>
      <c r="CED40" s="16"/>
      <c r="CEE40" s="16"/>
      <c r="CEF40" s="16"/>
      <c r="CEG40" s="16"/>
      <c r="CEH40" s="16"/>
      <c r="CEI40" s="16"/>
      <c r="CEJ40" s="16"/>
      <c r="CEK40" s="16"/>
      <c r="CEL40" s="16"/>
      <c r="CEM40" s="16"/>
      <c r="CEN40" s="16"/>
      <c r="CEO40" s="16"/>
      <c r="CEP40" s="16"/>
      <c r="CEQ40" s="16"/>
      <c r="CER40" s="16"/>
      <c r="CES40" s="16"/>
      <c r="CET40" s="16"/>
      <c r="CEU40" s="16"/>
      <c r="CEV40" s="16"/>
      <c r="CEW40" s="16"/>
      <c r="CEX40" s="16"/>
      <c r="CEY40" s="16"/>
      <c r="CEZ40" s="16"/>
      <c r="CFA40" s="16"/>
      <c r="CFB40" s="16"/>
      <c r="CFC40" s="16"/>
      <c r="CFD40" s="16"/>
      <c r="CFE40" s="16"/>
      <c r="CFF40" s="16"/>
      <c r="CFG40" s="16"/>
      <c r="CFH40" s="16"/>
      <c r="CFI40" s="16"/>
      <c r="CFJ40" s="16"/>
      <c r="CFK40" s="16"/>
      <c r="CFL40" s="16"/>
      <c r="CFM40" s="16"/>
      <c r="CFN40" s="16"/>
      <c r="CFO40" s="16"/>
      <c r="CFP40" s="16"/>
      <c r="CFQ40" s="16"/>
      <c r="CFR40" s="16"/>
      <c r="CFS40" s="16"/>
      <c r="CFT40" s="16"/>
      <c r="CFU40" s="16"/>
      <c r="CFV40" s="16"/>
      <c r="CFW40" s="16"/>
      <c r="CFX40" s="16"/>
      <c r="CFY40" s="16"/>
      <c r="CFZ40" s="16"/>
      <c r="CGA40" s="16"/>
      <c r="CGB40" s="16"/>
      <c r="CGC40" s="16"/>
      <c r="CGD40" s="16"/>
      <c r="CGE40" s="16"/>
      <c r="CGF40" s="16"/>
      <c r="CGG40" s="16"/>
      <c r="CGH40" s="16"/>
      <c r="CGI40" s="16"/>
      <c r="CGJ40" s="16"/>
      <c r="CGK40" s="16"/>
      <c r="CGL40" s="16"/>
      <c r="CGM40" s="16"/>
      <c r="CGN40" s="16"/>
      <c r="CGO40" s="16"/>
      <c r="CGP40" s="16"/>
      <c r="CGQ40" s="16"/>
      <c r="CGR40" s="16"/>
      <c r="CGS40" s="16"/>
      <c r="CGT40" s="16"/>
      <c r="CGU40" s="16"/>
      <c r="CGV40" s="16"/>
      <c r="CGW40" s="16"/>
      <c r="CGX40" s="16"/>
      <c r="CGY40" s="16"/>
      <c r="CGZ40" s="16"/>
      <c r="CHA40" s="16"/>
      <c r="CHB40" s="16"/>
      <c r="CHC40" s="16"/>
      <c r="CHD40" s="16"/>
      <c r="CHE40" s="16"/>
      <c r="CHF40" s="16"/>
      <c r="CHG40" s="16"/>
      <c r="CHH40" s="16"/>
      <c r="CHI40" s="16"/>
      <c r="CHJ40" s="16"/>
      <c r="CHK40" s="16"/>
      <c r="CHL40" s="16"/>
      <c r="CHM40" s="16"/>
      <c r="CHN40" s="16"/>
      <c r="CHO40" s="16"/>
      <c r="CHP40" s="16"/>
      <c r="CHQ40" s="16"/>
      <c r="CHR40" s="16"/>
      <c r="CHS40" s="16"/>
      <c r="CHT40" s="16"/>
      <c r="CHU40" s="16"/>
      <c r="CHV40" s="16"/>
      <c r="CHW40" s="16"/>
      <c r="CHX40" s="16"/>
      <c r="CHY40" s="16"/>
      <c r="CHZ40" s="16"/>
      <c r="CIA40" s="16"/>
      <c r="CIB40" s="16"/>
      <c r="CIC40" s="16"/>
      <c r="CID40" s="16"/>
      <c r="CIE40" s="16"/>
      <c r="CIF40" s="16"/>
      <c r="CIG40" s="16"/>
      <c r="CIH40" s="16"/>
      <c r="CII40" s="16"/>
      <c r="CIJ40" s="16"/>
      <c r="CIK40" s="16"/>
      <c r="CIL40" s="16"/>
      <c r="CIM40" s="16"/>
      <c r="CIN40" s="16"/>
      <c r="CIO40" s="16"/>
      <c r="CIP40" s="16"/>
      <c r="CIQ40" s="16"/>
      <c r="CIR40" s="16"/>
      <c r="CIS40" s="16"/>
      <c r="CIT40" s="16"/>
      <c r="CIU40" s="16"/>
      <c r="CIV40" s="16"/>
      <c r="CIW40" s="16"/>
      <c r="CIX40" s="16"/>
      <c r="CIY40" s="16"/>
      <c r="CIZ40" s="16"/>
      <c r="CJA40" s="16"/>
      <c r="CJB40" s="16"/>
      <c r="CJC40" s="16"/>
      <c r="CJD40" s="16"/>
      <c r="CJE40" s="16"/>
      <c r="CJF40" s="16"/>
      <c r="CJG40" s="16"/>
      <c r="CJH40" s="16"/>
      <c r="CJI40" s="16"/>
      <c r="CJJ40" s="16"/>
      <c r="CJK40" s="16"/>
      <c r="CJL40" s="16"/>
      <c r="CJM40" s="16"/>
      <c r="CJN40" s="16"/>
      <c r="CJO40" s="16"/>
      <c r="CJP40" s="16"/>
      <c r="CJQ40" s="16"/>
      <c r="CJR40" s="16"/>
      <c r="CJS40" s="16"/>
      <c r="CJT40" s="16"/>
      <c r="CJU40" s="16"/>
      <c r="CJV40" s="16"/>
      <c r="CJW40" s="16"/>
      <c r="CJX40" s="16"/>
      <c r="CJY40" s="16"/>
      <c r="CJZ40" s="16"/>
      <c r="CKA40" s="16"/>
      <c r="CKB40" s="16"/>
      <c r="CKC40" s="16"/>
      <c r="CKD40" s="16"/>
      <c r="CKE40" s="16"/>
      <c r="CKF40" s="16"/>
      <c r="CKG40" s="16"/>
      <c r="CKH40" s="16"/>
      <c r="CKI40" s="16"/>
      <c r="CKJ40" s="16"/>
      <c r="CKK40" s="16"/>
      <c r="CKL40" s="16"/>
      <c r="CKM40" s="16"/>
      <c r="CKN40" s="16"/>
      <c r="CKO40" s="16"/>
      <c r="CKP40" s="16"/>
      <c r="CKQ40" s="16"/>
      <c r="CKR40" s="16"/>
      <c r="CKS40" s="16"/>
      <c r="CKT40" s="16"/>
      <c r="CKU40" s="16"/>
      <c r="CKV40" s="16"/>
      <c r="CKW40" s="16"/>
      <c r="CKX40" s="16"/>
      <c r="CKY40" s="16"/>
      <c r="CKZ40" s="16"/>
      <c r="CLA40" s="16"/>
      <c r="CLB40" s="16"/>
      <c r="CLC40" s="16"/>
      <c r="CLD40" s="16"/>
      <c r="CLE40" s="16"/>
      <c r="CLF40" s="16"/>
      <c r="CLG40" s="16"/>
      <c r="CLH40" s="16"/>
      <c r="CLI40" s="16"/>
      <c r="CLJ40" s="16"/>
      <c r="CLK40" s="16"/>
      <c r="CLL40" s="16"/>
      <c r="CLM40" s="16"/>
      <c r="CLN40" s="16"/>
      <c r="CLO40" s="16"/>
      <c r="CLP40" s="16"/>
      <c r="CLQ40" s="16"/>
      <c r="CLR40" s="16"/>
      <c r="CLS40" s="16"/>
      <c r="CLT40" s="16"/>
      <c r="CLU40" s="16"/>
      <c r="CLV40" s="16"/>
      <c r="CLW40" s="16"/>
      <c r="CLX40" s="16"/>
      <c r="CLY40" s="16"/>
      <c r="CLZ40" s="16"/>
      <c r="CMA40" s="16"/>
      <c r="CMB40" s="16"/>
      <c r="CMC40" s="16"/>
      <c r="CMD40" s="16"/>
      <c r="CME40" s="16"/>
      <c r="CMF40" s="16"/>
      <c r="CMG40" s="16"/>
      <c r="CMH40" s="16"/>
      <c r="CMI40" s="16"/>
      <c r="CMJ40" s="16"/>
      <c r="CMK40" s="16"/>
      <c r="CML40" s="16"/>
      <c r="CMM40" s="16"/>
      <c r="CMN40" s="16"/>
      <c r="CMO40" s="16"/>
      <c r="CMP40" s="16"/>
      <c r="CMQ40" s="16"/>
      <c r="CMR40" s="16"/>
      <c r="CMS40" s="16"/>
      <c r="CMT40" s="16"/>
      <c r="CMU40" s="16"/>
      <c r="CMV40" s="16"/>
      <c r="CMW40" s="16"/>
      <c r="CMX40" s="16"/>
      <c r="CMY40" s="16"/>
      <c r="CMZ40" s="16"/>
      <c r="CNA40" s="16"/>
      <c r="CNB40" s="16"/>
      <c r="CNC40" s="16"/>
      <c r="CND40" s="16"/>
      <c r="CNE40" s="16"/>
      <c r="CNF40" s="16"/>
      <c r="CNG40" s="16"/>
      <c r="CNH40" s="16"/>
      <c r="CNI40" s="16"/>
      <c r="CNJ40" s="16"/>
      <c r="CNK40" s="16"/>
      <c r="CNL40" s="16"/>
      <c r="CNM40" s="16"/>
      <c r="CNN40" s="16"/>
      <c r="CNO40" s="16"/>
      <c r="CNP40" s="16"/>
      <c r="CNQ40" s="16"/>
      <c r="CNR40" s="16"/>
      <c r="CNS40" s="16"/>
      <c r="CNT40" s="16"/>
      <c r="CNU40" s="16"/>
      <c r="CNV40" s="16"/>
      <c r="CNW40" s="16"/>
      <c r="CNX40" s="16"/>
      <c r="CNY40" s="16"/>
      <c r="CNZ40" s="16"/>
      <c r="COA40" s="16"/>
      <c r="COB40" s="16"/>
      <c r="COC40" s="16"/>
      <c r="COD40" s="16"/>
      <c r="COE40" s="16"/>
      <c r="COF40" s="16"/>
      <c r="COG40" s="16"/>
      <c r="COH40" s="16"/>
      <c r="COI40" s="16"/>
      <c r="COJ40" s="16"/>
      <c r="COK40" s="16"/>
      <c r="COL40" s="16"/>
      <c r="COM40" s="16"/>
      <c r="CON40" s="16"/>
      <c r="COO40" s="16"/>
      <c r="COP40" s="16"/>
      <c r="COQ40" s="16"/>
      <c r="COR40" s="16"/>
      <c r="COS40" s="16"/>
      <c r="COT40" s="16"/>
      <c r="COU40" s="16"/>
      <c r="COV40" s="16"/>
      <c r="COW40" s="16"/>
      <c r="COX40" s="16"/>
      <c r="COY40" s="16"/>
      <c r="COZ40" s="16"/>
      <c r="CPA40" s="16"/>
      <c r="CPB40" s="16"/>
      <c r="CPC40" s="16"/>
      <c r="CPD40" s="16"/>
      <c r="CPE40" s="16"/>
      <c r="CPF40" s="16"/>
      <c r="CPG40" s="16"/>
      <c r="CPH40" s="16"/>
      <c r="CPI40" s="16"/>
      <c r="CPJ40" s="16"/>
      <c r="CPK40" s="16"/>
      <c r="CPL40" s="16"/>
      <c r="CPM40" s="16"/>
      <c r="CPN40" s="16"/>
      <c r="CPO40" s="16"/>
      <c r="CPP40" s="16"/>
      <c r="CPQ40" s="16"/>
      <c r="CPR40" s="16"/>
      <c r="CPS40" s="16"/>
      <c r="CPT40" s="16"/>
      <c r="CPU40" s="16"/>
      <c r="CPV40" s="16"/>
      <c r="CPW40" s="16"/>
      <c r="CPX40" s="16"/>
      <c r="CPY40" s="16"/>
      <c r="CPZ40" s="16"/>
      <c r="CQA40" s="16"/>
      <c r="CQB40" s="16"/>
      <c r="CQC40" s="16"/>
      <c r="CQD40" s="16"/>
      <c r="CQE40" s="16"/>
      <c r="CQF40" s="16"/>
      <c r="CQG40" s="16"/>
      <c r="CQH40" s="16"/>
      <c r="CQI40" s="16"/>
      <c r="CQJ40" s="16"/>
      <c r="CQK40" s="16"/>
      <c r="CQL40" s="16"/>
      <c r="CQM40" s="16"/>
      <c r="CQN40" s="16"/>
      <c r="CQO40" s="16"/>
      <c r="CQP40" s="16"/>
      <c r="CQQ40" s="16"/>
      <c r="CQR40" s="16"/>
      <c r="CQS40" s="16"/>
      <c r="CQT40" s="16"/>
      <c r="CQU40" s="16"/>
      <c r="CQV40" s="16"/>
      <c r="CQW40" s="16"/>
      <c r="CQX40" s="16"/>
      <c r="CQY40" s="16"/>
      <c r="CQZ40" s="16"/>
      <c r="CRA40" s="16"/>
      <c r="CRB40" s="16"/>
      <c r="CRC40" s="16"/>
      <c r="CRD40" s="16"/>
      <c r="CRE40" s="16"/>
      <c r="CRF40" s="16"/>
      <c r="CRG40" s="16"/>
      <c r="CRH40" s="16"/>
      <c r="CRI40" s="16"/>
      <c r="CRJ40" s="16"/>
      <c r="CRK40" s="16"/>
      <c r="CRL40" s="16"/>
      <c r="CRM40" s="16"/>
      <c r="CRN40" s="16"/>
      <c r="CRO40" s="16"/>
      <c r="CRP40" s="16"/>
      <c r="CRQ40" s="16"/>
      <c r="CRR40" s="16"/>
      <c r="CRS40" s="16"/>
      <c r="CRT40" s="16"/>
      <c r="CRU40" s="16"/>
      <c r="CRV40" s="16"/>
      <c r="CRW40" s="16"/>
      <c r="CRX40" s="16"/>
      <c r="CRY40" s="16"/>
      <c r="CRZ40" s="16"/>
      <c r="CSA40" s="16"/>
      <c r="CSB40" s="16"/>
      <c r="CSC40" s="16"/>
      <c r="CSD40" s="16"/>
      <c r="CSE40" s="16"/>
      <c r="CSF40" s="16"/>
      <c r="CSG40" s="16"/>
      <c r="CSH40" s="16"/>
      <c r="CSI40" s="16"/>
      <c r="CSJ40" s="16"/>
      <c r="CSK40" s="16"/>
      <c r="CSL40" s="16"/>
      <c r="CSM40" s="16"/>
      <c r="CSN40" s="16"/>
      <c r="CSO40" s="16"/>
      <c r="CSP40" s="16"/>
      <c r="CSQ40" s="16"/>
      <c r="CSR40" s="16"/>
      <c r="CSS40" s="16"/>
      <c r="CST40" s="16"/>
      <c r="CSU40" s="16"/>
      <c r="CSV40" s="16"/>
      <c r="CSW40" s="16"/>
      <c r="CSX40" s="16"/>
      <c r="CSY40" s="16"/>
      <c r="CSZ40" s="16"/>
      <c r="CTA40" s="16"/>
      <c r="CTB40" s="16"/>
      <c r="CTC40" s="16"/>
      <c r="CTD40" s="16"/>
      <c r="CTE40" s="16"/>
      <c r="CTF40" s="16"/>
      <c r="CTG40" s="16"/>
      <c r="CTH40" s="16"/>
      <c r="CTI40" s="16"/>
      <c r="CTJ40" s="16"/>
      <c r="CTK40" s="16"/>
      <c r="CTL40" s="16"/>
      <c r="CTM40" s="16"/>
      <c r="CTN40" s="16"/>
      <c r="CTO40" s="16"/>
      <c r="CTP40" s="16"/>
      <c r="CTQ40" s="16"/>
      <c r="CTR40" s="16"/>
      <c r="CTS40" s="16"/>
      <c r="CTT40" s="16"/>
      <c r="CTU40" s="16"/>
      <c r="CTV40" s="16"/>
      <c r="CTW40" s="16"/>
      <c r="CTX40" s="16"/>
      <c r="CTY40" s="16"/>
      <c r="CTZ40" s="16"/>
      <c r="CUA40" s="16"/>
      <c r="CUB40" s="16"/>
      <c r="CUC40" s="16"/>
      <c r="CUD40" s="16"/>
      <c r="CUE40" s="16"/>
      <c r="CUF40" s="16"/>
      <c r="CUG40" s="16"/>
      <c r="CUH40" s="16"/>
      <c r="CUI40" s="16"/>
      <c r="CUJ40" s="16"/>
      <c r="CUK40" s="16"/>
      <c r="CUL40" s="16"/>
      <c r="CUM40" s="16"/>
      <c r="CUN40" s="16"/>
      <c r="CUO40" s="16"/>
      <c r="CUP40" s="16"/>
      <c r="CUQ40" s="16"/>
      <c r="CUR40" s="16"/>
      <c r="CUS40" s="16"/>
      <c r="CUT40" s="16"/>
      <c r="CUU40" s="16"/>
      <c r="CUV40" s="16"/>
      <c r="CUW40" s="16"/>
      <c r="CUX40" s="16"/>
      <c r="CUY40" s="16"/>
      <c r="CUZ40" s="16"/>
      <c r="CVA40" s="16"/>
      <c r="CVB40" s="16"/>
      <c r="CVC40" s="16"/>
      <c r="CVD40" s="16"/>
      <c r="CVE40" s="16"/>
      <c r="CVF40" s="16"/>
      <c r="CVG40" s="16"/>
      <c r="CVH40" s="16"/>
      <c r="CVI40" s="16"/>
      <c r="CVJ40" s="16"/>
      <c r="CVK40" s="16"/>
      <c r="CVL40" s="16"/>
      <c r="CVM40" s="16"/>
      <c r="CVN40" s="16"/>
      <c r="CVO40" s="16"/>
      <c r="CVP40" s="16"/>
      <c r="CVQ40" s="16"/>
      <c r="CVR40" s="16"/>
      <c r="CVS40" s="16"/>
      <c r="CVT40" s="16"/>
      <c r="CVU40" s="16"/>
      <c r="CVV40" s="16"/>
      <c r="CVW40" s="16"/>
      <c r="CVX40" s="16"/>
      <c r="CVY40" s="16"/>
      <c r="CVZ40" s="16"/>
      <c r="CWA40" s="16"/>
      <c r="CWB40" s="16"/>
      <c r="CWC40" s="16"/>
      <c r="CWD40" s="16"/>
      <c r="CWE40" s="16"/>
      <c r="CWF40" s="16"/>
      <c r="CWG40" s="16"/>
      <c r="CWH40" s="16"/>
      <c r="CWI40" s="16"/>
      <c r="CWJ40" s="16"/>
      <c r="CWK40" s="16"/>
      <c r="CWL40" s="16"/>
      <c r="CWM40" s="16"/>
      <c r="CWN40" s="16"/>
      <c r="CWO40" s="16"/>
      <c r="CWP40" s="16"/>
      <c r="CWQ40" s="16"/>
      <c r="CWR40" s="16"/>
      <c r="CWS40" s="16"/>
      <c r="CWT40" s="16"/>
      <c r="CWU40" s="16"/>
      <c r="CWV40" s="16"/>
      <c r="CWW40" s="16"/>
      <c r="CWX40" s="16"/>
      <c r="CWY40" s="16"/>
      <c r="CWZ40" s="16"/>
      <c r="CXA40" s="16"/>
      <c r="CXB40" s="16"/>
      <c r="CXC40" s="16"/>
      <c r="CXD40" s="16"/>
      <c r="CXE40" s="16"/>
      <c r="CXF40" s="16"/>
      <c r="CXG40" s="16"/>
      <c r="CXH40" s="16"/>
      <c r="CXI40" s="16"/>
      <c r="CXJ40" s="16"/>
      <c r="CXK40" s="16"/>
      <c r="CXL40" s="16"/>
      <c r="CXM40" s="16"/>
      <c r="CXN40" s="16"/>
      <c r="CXO40" s="16"/>
      <c r="CXP40" s="16"/>
      <c r="CXQ40" s="16"/>
      <c r="CXR40" s="16"/>
      <c r="CXS40" s="16"/>
      <c r="CXT40" s="16"/>
      <c r="CXU40" s="16"/>
      <c r="CXV40" s="16"/>
      <c r="CXW40" s="16"/>
      <c r="CXX40" s="16"/>
      <c r="CXY40" s="16"/>
      <c r="CXZ40" s="16"/>
      <c r="CYA40" s="16"/>
      <c r="CYB40" s="16"/>
      <c r="CYC40" s="16"/>
      <c r="CYD40" s="16"/>
      <c r="CYE40" s="16"/>
      <c r="CYF40" s="16"/>
      <c r="CYG40" s="16"/>
      <c r="CYH40" s="16"/>
      <c r="CYI40" s="16"/>
      <c r="CYJ40" s="16"/>
      <c r="CYK40" s="16"/>
      <c r="CYL40" s="16"/>
      <c r="CYM40" s="16"/>
      <c r="CYN40" s="16"/>
      <c r="CYO40" s="16"/>
      <c r="CYP40" s="16"/>
      <c r="CYQ40" s="16"/>
      <c r="CYR40" s="16"/>
      <c r="CYS40" s="16"/>
      <c r="CYT40" s="16"/>
      <c r="CYU40" s="16"/>
      <c r="CYV40" s="16"/>
      <c r="CYW40" s="16"/>
      <c r="CYX40" s="16"/>
      <c r="CYY40" s="16"/>
      <c r="CYZ40" s="16"/>
      <c r="CZA40" s="16"/>
      <c r="CZB40" s="16"/>
      <c r="CZC40" s="16"/>
      <c r="CZD40" s="16"/>
      <c r="CZE40" s="16"/>
      <c r="CZF40" s="16"/>
      <c r="CZG40" s="16"/>
      <c r="CZH40" s="16"/>
      <c r="CZI40" s="16"/>
      <c r="CZJ40" s="16"/>
      <c r="CZK40" s="16"/>
      <c r="CZL40" s="16"/>
      <c r="CZM40" s="16"/>
      <c r="CZN40" s="16"/>
      <c r="CZO40" s="16"/>
      <c r="CZP40" s="16"/>
      <c r="CZQ40" s="16"/>
      <c r="CZR40" s="16"/>
      <c r="CZS40" s="16"/>
      <c r="CZT40" s="16"/>
      <c r="CZU40" s="16"/>
      <c r="CZV40" s="16"/>
      <c r="CZW40" s="16"/>
      <c r="CZX40" s="16"/>
      <c r="CZY40" s="16"/>
      <c r="CZZ40" s="16"/>
      <c r="DAA40" s="16"/>
      <c r="DAB40" s="16"/>
      <c r="DAC40" s="16"/>
      <c r="DAD40" s="16"/>
      <c r="DAE40" s="16"/>
      <c r="DAF40" s="16"/>
      <c r="DAG40" s="16"/>
      <c r="DAH40" s="16"/>
      <c r="DAI40" s="16"/>
      <c r="DAJ40" s="16"/>
      <c r="DAK40" s="16"/>
      <c r="DAL40" s="16"/>
      <c r="DAM40" s="16"/>
      <c r="DAN40" s="16"/>
      <c r="DAO40" s="16"/>
      <c r="DAP40" s="16"/>
      <c r="DAQ40" s="16"/>
      <c r="DAR40" s="16"/>
      <c r="DAS40" s="16"/>
      <c r="DAT40" s="16"/>
      <c r="DAU40" s="16"/>
      <c r="DAV40" s="16"/>
      <c r="DAW40" s="16"/>
      <c r="DAX40" s="16"/>
      <c r="DAY40" s="16"/>
      <c r="DAZ40" s="16"/>
      <c r="DBA40" s="16"/>
      <c r="DBB40" s="16"/>
      <c r="DBC40" s="16"/>
      <c r="DBD40" s="16"/>
      <c r="DBE40" s="16"/>
      <c r="DBF40" s="16"/>
      <c r="DBG40" s="16"/>
      <c r="DBH40" s="16"/>
      <c r="DBI40" s="16"/>
      <c r="DBJ40" s="16"/>
      <c r="DBK40" s="16"/>
      <c r="DBL40" s="16"/>
      <c r="DBM40" s="16"/>
      <c r="DBN40" s="16"/>
      <c r="DBO40" s="16"/>
      <c r="DBP40" s="16"/>
      <c r="DBQ40" s="16"/>
      <c r="DBR40" s="16"/>
      <c r="DBS40" s="16"/>
      <c r="DBT40" s="16"/>
      <c r="DBU40" s="16"/>
      <c r="DBV40" s="16"/>
      <c r="DBW40" s="16"/>
      <c r="DBX40" s="16"/>
      <c r="DBY40" s="16"/>
      <c r="DBZ40" s="16"/>
      <c r="DCA40" s="16"/>
      <c r="DCB40" s="16"/>
      <c r="DCC40" s="16"/>
      <c r="DCD40" s="16"/>
      <c r="DCE40" s="16"/>
      <c r="DCF40" s="16"/>
      <c r="DCG40" s="16"/>
      <c r="DCH40" s="16"/>
      <c r="DCI40" s="16"/>
      <c r="DCJ40" s="16"/>
      <c r="DCK40" s="16"/>
      <c r="DCL40" s="16"/>
      <c r="DCM40" s="16"/>
      <c r="DCN40" s="16"/>
      <c r="DCO40" s="16"/>
      <c r="DCP40" s="16"/>
      <c r="DCQ40" s="16"/>
      <c r="DCR40" s="16"/>
      <c r="DCS40" s="16"/>
      <c r="DCT40" s="16"/>
      <c r="DCU40" s="16"/>
      <c r="DCV40" s="16"/>
      <c r="DCW40" s="16"/>
      <c r="DCX40" s="16"/>
      <c r="DCY40" s="16"/>
      <c r="DCZ40" s="16"/>
      <c r="DDA40" s="16"/>
      <c r="DDB40" s="16"/>
      <c r="DDC40" s="16"/>
      <c r="DDD40" s="16"/>
      <c r="DDE40" s="16"/>
      <c r="DDF40" s="16"/>
      <c r="DDG40" s="16"/>
      <c r="DDH40" s="16"/>
      <c r="DDI40" s="16"/>
      <c r="DDJ40" s="16"/>
      <c r="DDK40" s="16"/>
      <c r="DDL40" s="16"/>
      <c r="DDM40" s="16"/>
      <c r="DDN40" s="16"/>
      <c r="DDO40" s="16"/>
      <c r="DDP40" s="16"/>
      <c r="DDQ40" s="16"/>
      <c r="DDR40" s="16"/>
      <c r="DDS40" s="16"/>
      <c r="DDT40" s="16"/>
      <c r="DDU40" s="16"/>
      <c r="DDV40" s="16"/>
      <c r="DDW40" s="16"/>
      <c r="DDX40" s="16"/>
      <c r="DDY40" s="16"/>
      <c r="DDZ40" s="16"/>
      <c r="DEA40" s="16"/>
      <c r="DEB40" s="16"/>
      <c r="DEC40" s="16"/>
      <c r="DED40" s="16"/>
      <c r="DEE40" s="16"/>
      <c r="DEF40" s="16"/>
      <c r="DEG40" s="16"/>
      <c r="DEH40" s="16"/>
      <c r="DEI40" s="16"/>
      <c r="DEJ40" s="16"/>
      <c r="DEK40" s="16"/>
      <c r="DEL40" s="16"/>
      <c r="DEM40" s="16"/>
      <c r="DEN40" s="16"/>
      <c r="DEO40" s="16"/>
      <c r="DEP40" s="16"/>
      <c r="DEQ40" s="16"/>
      <c r="DER40" s="16"/>
      <c r="DES40" s="16"/>
      <c r="DET40" s="16"/>
      <c r="DEU40" s="16"/>
      <c r="DEV40" s="16"/>
      <c r="DEW40" s="16"/>
      <c r="DEX40" s="16"/>
      <c r="DEY40" s="16"/>
      <c r="DEZ40" s="16"/>
      <c r="DFA40" s="16"/>
      <c r="DFB40" s="16"/>
      <c r="DFC40" s="16"/>
      <c r="DFD40" s="16"/>
      <c r="DFE40" s="16"/>
      <c r="DFF40" s="16"/>
      <c r="DFG40" s="16"/>
      <c r="DFH40" s="16"/>
      <c r="DFI40" s="16"/>
      <c r="DFJ40" s="16"/>
      <c r="DFK40" s="16"/>
      <c r="DFL40" s="16"/>
      <c r="DFM40" s="16"/>
      <c r="DFN40" s="16"/>
      <c r="DFO40" s="16"/>
      <c r="DFP40" s="16"/>
      <c r="DFQ40" s="16"/>
      <c r="DFR40" s="16"/>
      <c r="DFS40" s="16"/>
      <c r="DFT40" s="16"/>
      <c r="DFU40" s="16"/>
      <c r="DFV40" s="16"/>
      <c r="DFW40" s="16"/>
      <c r="DFX40" s="16"/>
      <c r="DFY40" s="16"/>
      <c r="DFZ40" s="16"/>
      <c r="DGA40" s="16"/>
      <c r="DGB40" s="16"/>
      <c r="DGC40" s="16"/>
      <c r="DGD40" s="16"/>
      <c r="DGE40" s="16"/>
      <c r="DGF40" s="16"/>
      <c r="DGG40" s="16"/>
      <c r="DGH40" s="16"/>
      <c r="DGI40" s="16"/>
      <c r="DGJ40" s="16"/>
      <c r="DGK40" s="16"/>
      <c r="DGL40" s="16"/>
      <c r="DGM40" s="16"/>
      <c r="DGN40" s="16"/>
      <c r="DGO40" s="16"/>
      <c r="DGP40" s="16"/>
      <c r="DGQ40" s="16"/>
      <c r="DGR40" s="16"/>
      <c r="DGS40" s="16"/>
      <c r="DGT40" s="16"/>
      <c r="DGU40" s="16"/>
      <c r="DGV40" s="16"/>
      <c r="DGW40" s="16"/>
      <c r="DGX40" s="16"/>
      <c r="DGY40" s="16"/>
      <c r="DGZ40" s="16"/>
      <c r="DHA40" s="16"/>
      <c r="DHB40" s="16"/>
      <c r="DHC40" s="16"/>
      <c r="DHD40" s="16"/>
      <c r="DHE40" s="16"/>
      <c r="DHF40" s="16"/>
      <c r="DHG40" s="16"/>
      <c r="DHH40" s="16"/>
      <c r="DHI40" s="16"/>
      <c r="DHJ40" s="16"/>
      <c r="DHK40" s="16"/>
      <c r="DHL40" s="16"/>
      <c r="DHM40" s="16"/>
      <c r="DHN40" s="16"/>
      <c r="DHO40" s="16"/>
      <c r="DHP40" s="16"/>
      <c r="DHQ40" s="16"/>
      <c r="DHR40" s="16"/>
      <c r="DHS40" s="16"/>
      <c r="DHT40" s="16"/>
      <c r="DHU40" s="16"/>
      <c r="DHV40" s="16"/>
      <c r="DHW40" s="16"/>
      <c r="DHX40" s="16"/>
      <c r="DHY40" s="16"/>
      <c r="DHZ40" s="16"/>
      <c r="DIA40" s="16"/>
      <c r="DIB40" s="16"/>
      <c r="DIC40" s="16"/>
      <c r="DID40" s="16"/>
      <c r="DIE40" s="16"/>
      <c r="DIF40" s="16"/>
      <c r="DIG40" s="16"/>
      <c r="DIH40" s="16"/>
      <c r="DII40" s="16"/>
      <c r="DIJ40" s="16"/>
      <c r="DIK40" s="16"/>
      <c r="DIL40" s="16"/>
      <c r="DIM40" s="16"/>
      <c r="DIN40" s="16"/>
      <c r="DIO40" s="16"/>
      <c r="DIP40" s="16"/>
      <c r="DIQ40" s="16"/>
      <c r="DIR40" s="16"/>
      <c r="DIS40" s="16"/>
      <c r="DIT40" s="16"/>
      <c r="DIU40" s="16"/>
      <c r="DIV40" s="16"/>
      <c r="DIW40" s="16"/>
      <c r="DIX40" s="16"/>
      <c r="DIY40" s="16"/>
      <c r="DIZ40" s="16"/>
      <c r="DJA40" s="16"/>
      <c r="DJB40" s="16"/>
      <c r="DJC40" s="16"/>
      <c r="DJD40" s="16"/>
      <c r="DJE40" s="16"/>
      <c r="DJF40" s="16"/>
      <c r="DJG40" s="16"/>
      <c r="DJH40" s="16"/>
      <c r="DJI40" s="16"/>
      <c r="DJJ40" s="16"/>
      <c r="DJK40" s="16"/>
      <c r="DJL40" s="16"/>
      <c r="DJM40" s="16"/>
      <c r="DJN40" s="16"/>
      <c r="DJO40" s="16"/>
      <c r="DJP40" s="16"/>
      <c r="DJQ40" s="16"/>
      <c r="DJR40" s="16"/>
      <c r="DJS40" s="16"/>
      <c r="DJT40" s="16"/>
      <c r="DJU40" s="16"/>
      <c r="DJV40" s="16"/>
      <c r="DJW40" s="16"/>
      <c r="DJX40" s="16"/>
      <c r="DJY40" s="16"/>
      <c r="DJZ40" s="16"/>
      <c r="DKA40" s="16"/>
      <c r="DKB40" s="16"/>
      <c r="DKC40" s="16"/>
      <c r="DKD40" s="16"/>
      <c r="DKE40" s="16"/>
      <c r="DKF40" s="16"/>
      <c r="DKG40" s="16"/>
      <c r="DKH40" s="16"/>
      <c r="DKI40" s="16"/>
      <c r="DKJ40" s="16"/>
      <c r="DKK40" s="16"/>
      <c r="DKL40" s="16"/>
      <c r="DKM40" s="16"/>
      <c r="DKN40" s="16"/>
      <c r="DKO40" s="16"/>
      <c r="DKP40" s="16"/>
      <c r="DKQ40" s="16"/>
      <c r="DKR40" s="16"/>
      <c r="DKS40" s="16"/>
      <c r="DKT40" s="16"/>
      <c r="DKU40" s="16"/>
      <c r="DKV40" s="16"/>
      <c r="DKW40" s="16"/>
      <c r="DKX40" s="16"/>
      <c r="DKY40" s="16"/>
      <c r="DKZ40" s="16"/>
      <c r="DLA40" s="16"/>
      <c r="DLB40" s="16"/>
      <c r="DLC40" s="16"/>
      <c r="DLD40" s="16"/>
      <c r="DLE40" s="16"/>
      <c r="DLF40" s="16"/>
      <c r="DLG40" s="16"/>
      <c r="DLH40" s="16"/>
      <c r="DLI40" s="16"/>
      <c r="DLJ40" s="16"/>
      <c r="DLK40" s="16"/>
      <c r="DLL40" s="16"/>
      <c r="DLM40" s="16"/>
      <c r="DLN40" s="16"/>
      <c r="DLO40" s="16"/>
      <c r="DLP40" s="16"/>
      <c r="DLQ40" s="16"/>
      <c r="DLR40" s="16"/>
      <c r="DLS40" s="16"/>
      <c r="DLT40" s="16"/>
      <c r="DLU40" s="16"/>
      <c r="DLV40" s="16"/>
      <c r="DLW40" s="16"/>
      <c r="DLX40" s="16"/>
      <c r="DLY40" s="16"/>
      <c r="DLZ40" s="16"/>
      <c r="DMA40" s="16"/>
      <c r="DMB40" s="16"/>
      <c r="DMC40" s="16"/>
      <c r="DMD40" s="16"/>
      <c r="DME40" s="16"/>
      <c r="DMF40" s="16"/>
      <c r="DMG40" s="16"/>
      <c r="DMH40" s="16"/>
      <c r="DMI40" s="16"/>
      <c r="DMJ40" s="16"/>
      <c r="DMK40" s="16"/>
      <c r="DML40" s="16"/>
      <c r="DMM40" s="16"/>
      <c r="DMN40" s="16"/>
      <c r="DMO40" s="16"/>
      <c r="DMP40" s="16"/>
      <c r="DMQ40" s="16"/>
      <c r="DMR40" s="16"/>
      <c r="DMS40" s="16"/>
      <c r="DMT40" s="16"/>
      <c r="DMU40" s="16"/>
      <c r="DMV40" s="16"/>
      <c r="DMW40" s="16"/>
      <c r="DMX40" s="16"/>
      <c r="DMY40" s="16"/>
      <c r="DMZ40" s="16"/>
      <c r="DNA40" s="16"/>
      <c r="DNB40" s="16"/>
      <c r="DNC40" s="16"/>
      <c r="DND40" s="16"/>
      <c r="DNE40" s="16"/>
      <c r="DNF40" s="16"/>
      <c r="DNG40" s="16"/>
      <c r="DNH40" s="16"/>
      <c r="DNI40" s="16"/>
      <c r="DNJ40" s="16"/>
      <c r="DNK40" s="16"/>
      <c r="DNL40" s="16"/>
      <c r="DNM40" s="16"/>
      <c r="DNN40" s="16"/>
      <c r="DNO40" s="16"/>
      <c r="DNP40" s="16"/>
      <c r="DNQ40" s="16"/>
      <c r="DNR40" s="16"/>
      <c r="DNS40" s="16"/>
      <c r="DNT40" s="16"/>
      <c r="DNU40" s="16"/>
      <c r="DNV40" s="16"/>
      <c r="DNW40" s="16"/>
      <c r="DNX40" s="16"/>
      <c r="DNY40" s="16"/>
      <c r="DNZ40" s="16"/>
      <c r="DOA40" s="16"/>
      <c r="DOB40" s="16"/>
      <c r="DOC40" s="16"/>
      <c r="DOD40" s="16"/>
      <c r="DOE40" s="16"/>
      <c r="DOF40" s="16"/>
      <c r="DOG40" s="16"/>
      <c r="DOH40" s="16"/>
      <c r="DOI40" s="16"/>
      <c r="DOJ40" s="16"/>
      <c r="DOK40" s="16"/>
      <c r="DOL40" s="16"/>
      <c r="DOM40" s="16"/>
      <c r="DON40" s="16"/>
      <c r="DOO40" s="16"/>
      <c r="DOP40" s="16"/>
      <c r="DOQ40" s="16"/>
      <c r="DOR40" s="16"/>
      <c r="DOS40" s="16"/>
      <c r="DOT40" s="16"/>
      <c r="DOU40" s="16"/>
      <c r="DOV40" s="16"/>
      <c r="DOW40" s="16"/>
      <c r="DOX40" s="16"/>
      <c r="DOY40" s="16"/>
      <c r="DOZ40" s="16"/>
      <c r="DPA40" s="16"/>
      <c r="DPB40" s="16"/>
      <c r="DPC40" s="16"/>
      <c r="DPD40" s="16"/>
      <c r="DPE40" s="16"/>
      <c r="DPF40" s="16"/>
      <c r="DPG40" s="16"/>
      <c r="DPH40" s="16"/>
      <c r="DPI40" s="16"/>
      <c r="DPJ40" s="16"/>
      <c r="DPK40" s="16"/>
      <c r="DPL40" s="16"/>
      <c r="DPM40" s="16"/>
      <c r="DPN40" s="16"/>
      <c r="DPO40" s="16"/>
      <c r="DPP40" s="16"/>
      <c r="DPQ40" s="16"/>
      <c r="DPR40" s="16"/>
      <c r="DPS40" s="16"/>
      <c r="DPT40" s="16"/>
      <c r="DPU40" s="16"/>
      <c r="DPV40" s="16"/>
      <c r="DPW40" s="16"/>
      <c r="DPX40" s="16"/>
      <c r="DPY40" s="16"/>
      <c r="DPZ40" s="16"/>
      <c r="DQA40" s="16"/>
      <c r="DQB40" s="16"/>
      <c r="DQC40" s="16"/>
      <c r="DQD40" s="16"/>
      <c r="DQE40" s="16"/>
      <c r="DQF40" s="16"/>
      <c r="DQG40" s="16"/>
      <c r="DQH40" s="16"/>
      <c r="DQI40" s="16"/>
      <c r="DQJ40" s="16"/>
      <c r="DQK40" s="16"/>
      <c r="DQL40" s="16"/>
      <c r="DQM40" s="16"/>
      <c r="DQN40" s="16"/>
      <c r="DQO40" s="16"/>
      <c r="DQP40" s="16"/>
      <c r="DQQ40" s="16"/>
      <c r="DQR40" s="16"/>
      <c r="DQS40" s="16"/>
      <c r="DQT40" s="16"/>
      <c r="DQU40" s="16"/>
      <c r="DQV40" s="16"/>
      <c r="DQW40" s="16"/>
      <c r="DQX40" s="16"/>
      <c r="DQY40" s="16"/>
      <c r="DQZ40" s="16"/>
      <c r="DRA40" s="16"/>
      <c r="DRB40" s="16"/>
      <c r="DRC40" s="16"/>
      <c r="DRD40" s="16"/>
      <c r="DRE40" s="16"/>
      <c r="DRF40" s="16"/>
      <c r="DRG40" s="16"/>
      <c r="DRH40" s="16"/>
      <c r="DRI40" s="16"/>
      <c r="DRJ40" s="16"/>
      <c r="DRK40" s="16"/>
      <c r="DRL40" s="16"/>
      <c r="DRM40" s="16"/>
      <c r="DRN40" s="16"/>
      <c r="DRO40" s="16"/>
      <c r="DRP40" s="16"/>
      <c r="DRQ40" s="16"/>
      <c r="DRR40" s="16"/>
      <c r="DRS40" s="16"/>
      <c r="DRT40" s="16"/>
      <c r="DRU40" s="16"/>
      <c r="DRV40" s="16"/>
      <c r="DRW40" s="16"/>
      <c r="DRX40" s="16"/>
      <c r="DRY40" s="16"/>
      <c r="DRZ40" s="16"/>
      <c r="DSA40" s="16"/>
      <c r="DSB40" s="16"/>
      <c r="DSC40" s="16"/>
      <c r="DSD40" s="16"/>
      <c r="DSE40" s="16"/>
      <c r="DSF40" s="16"/>
      <c r="DSG40" s="16"/>
      <c r="DSH40" s="16"/>
      <c r="DSI40" s="16"/>
      <c r="DSJ40" s="16"/>
      <c r="DSK40" s="16"/>
      <c r="DSL40" s="16"/>
      <c r="DSM40" s="16"/>
      <c r="DSN40" s="16"/>
      <c r="DSO40" s="16"/>
      <c r="DSP40" s="16"/>
      <c r="DSQ40" s="16"/>
      <c r="DSR40" s="16"/>
      <c r="DSS40" s="16"/>
      <c r="DST40" s="16"/>
      <c r="DSU40" s="16"/>
      <c r="DSV40" s="16"/>
      <c r="DSW40" s="16"/>
      <c r="DSX40" s="16"/>
      <c r="DSY40" s="16"/>
      <c r="DSZ40" s="16"/>
      <c r="DTA40" s="16"/>
      <c r="DTB40" s="16"/>
      <c r="DTC40" s="16"/>
      <c r="DTD40" s="16"/>
      <c r="DTE40" s="16"/>
      <c r="DTF40" s="16"/>
      <c r="DTG40" s="16"/>
      <c r="DTH40" s="16"/>
      <c r="DTI40" s="16"/>
      <c r="DTJ40" s="16"/>
      <c r="DTK40" s="16"/>
      <c r="DTL40" s="16"/>
      <c r="DTM40" s="16"/>
      <c r="DTN40" s="16"/>
      <c r="DTO40" s="16"/>
      <c r="DTP40" s="16"/>
      <c r="DTQ40" s="16"/>
      <c r="DTR40" s="16"/>
      <c r="DTS40" s="16"/>
      <c r="DTT40" s="16"/>
      <c r="DTU40" s="16"/>
      <c r="DTV40" s="16"/>
      <c r="DTW40" s="16"/>
      <c r="DTX40" s="16"/>
      <c r="DTY40" s="16"/>
      <c r="DTZ40" s="16"/>
      <c r="DUA40" s="16"/>
      <c r="DUB40" s="16"/>
      <c r="DUC40" s="16"/>
      <c r="DUD40" s="16"/>
      <c r="DUE40" s="16"/>
      <c r="DUF40" s="16"/>
      <c r="DUG40" s="16"/>
      <c r="DUH40" s="16"/>
      <c r="DUI40" s="16"/>
      <c r="DUJ40" s="16"/>
      <c r="DUK40" s="16"/>
      <c r="DUL40" s="16"/>
      <c r="DUM40" s="16"/>
      <c r="DUN40" s="16"/>
      <c r="DUO40" s="16"/>
      <c r="DUP40" s="16"/>
      <c r="DUQ40" s="16"/>
      <c r="DUR40" s="16"/>
      <c r="DUS40" s="16"/>
      <c r="DUT40" s="16"/>
      <c r="DUU40" s="16"/>
      <c r="DUV40" s="16"/>
      <c r="DUW40" s="16"/>
      <c r="DUX40" s="16"/>
      <c r="DUY40" s="16"/>
      <c r="DUZ40" s="16"/>
      <c r="DVA40" s="16"/>
      <c r="DVB40" s="16"/>
      <c r="DVC40" s="16"/>
      <c r="DVD40" s="16"/>
      <c r="DVE40" s="16"/>
      <c r="DVF40" s="16"/>
      <c r="DVG40" s="16"/>
      <c r="DVH40" s="16"/>
      <c r="DVI40" s="16"/>
      <c r="DVJ40" s="16"/>
      <c r="DVK40" s="16"/>
      <c r="DVL40" s="16"/>
      <c r="DVM40" s="16"/>
      <c r="DVN40" s="16"/>
      <c r="DVO40" s="16"/>
      <c r="DVP40" s="16"/>
      <c r="DVQ40" s="16"/>
      <c r="DVR40" s="16"/>
      <c r="DVS40" s="16"/>
      <c r="DVT40" s="16"/>
      <c r="DVU40" s="16"/>
      <c r="DVV40" s="16"/>
      <c r="DVW40" s="16"/>
      <c r="DVX40" s="16"/>
      <c r="DVY40" s="16"/>
      <c r="DVZ40" s="16"/>
      <c r="DWA40" s="16"/>
      <c r="DWB40" s="16"/>
      <c r="DWC40" s="16"/>
      <c r="DWD40" s="16"/>
      <c r="DWE40" s="16"/>
      <c r="DWF40" s="16"/>
      <c r="DWG40" s="16"/>
      <c r="DWH40" s="16"/>
      <c r="DWI40" s="16"/>
      <c r="DWJ40" s="16"/>
      <c r="DWK40" s="16"/>
      <c r="DWL40" s="16"/>
      <c r="DWM40" s="16"/>
      <c r="DWN40" s="16"/>
      <c r="DWO40" s="16"/>
      <c r="DWP40" s="16"/>
      <c r="DWQ40" s="16"/>
      <c r="DWR40" s="16"/>
      <c r="DWS40" s="16"/>
      <c r="DWT40" s="16"/>
      <c r="DWU40" s="16"/>
      <c r="DWV40" s="16"/>
      <c r="DWW40" s="16"/>
      <c r="DWX40" s="16"/>
      <c r="DWY40" s="16"/>
      <c r="DWZ40" s="16"/>
      <c r="DXA40" s="16"/>
      <c r="DXB40" s="16"/>
      <c r="DXC40" s="16"/>
      <c r="DXD40" s="16"/>
      <c r="DXE40" s="16"/>
      <c r="DXF40" s="16"/>
      <c r="DXG40" s="16"/>
      <c r="DXH40" s="16"/>
      <c r="DXI40" s="16"/>
      <c r="DXJ40" s="16"/>
      <c r="DXK40" s="16"/>
      <c r="DXL40" s="16"/>
      <c r="DXM40" s="16"/>
      <c r="DXN40" s="16"/>
      <c r="DXO40" s="16"/>
      <c r="DXP40" s="16"/>
      <c r="DXQ40" s="16"/>
      <c r="DXR40" s="16"/>
      <c r="DXS40" s="16"/>
      <c r="DXT40" s="16"/>
      <c r="DXU40" s="16"/>
      <c r="DXV40" s="16"/>
      <c r="DXW40" s="16"/>
      <c r="DXX40" s="16"/>
      <c r="DXY40" s="16"/>
      <c r="DXZ40" s="16"/>
      <c r="DYA40" s="16"/>
      <c r="DYB40" s="16"/>
      <c r="DYC40" s="16"/>
      <c r="DYD40" s="16"/>
      <c r="DYE40" s="16"/>
      <c r="DYF40" s="16"/>
      <c r="DYG40" s="16"/>
      <c r="DYH40" s="16"/>
      <c r="DYI40" s="16"/>
      <c r="DYJ40" s="16"/>
      <c r="DYK40" s="16"/>
      <c r="DYL40" s="16"/>
      <c r="DYM40" s="16"/>
      <c r="DYN40" s="16"/>
      <c r="DYO40" s="16"/>
      <c r="DYP40" s="16"/>
      <c r="DYQ40" s="16"/>
      <c r="DYR40" s="16"/>
      <c r="DYS40" s="16"/>
      <c r="DYT40" s="16"/>
      <c r="DYU40" s="16"/>
      <c r="DYV40" s="16"/>
      <c r="DYW40" s="16"/>
      <c r="DYX40" s="16"/>
      <c r="DYY40" s="16"/>
      <c r="DYZ40" s="16"/>
      <c r="DZA40" s="16"/>
      <c r="DZB40" s="16"/>
      <c r="DZC40" s="16"/>
      <c r="DZD40" s="16"/>
      <c r="DZE40" s="16"/>
      <c r="DZF40" s="16"/>
      <c r="DZG40" s="16"/>
      <c r="DZH40" s="16"/>
      <c r="DZI40" s="16"/>
      <c r="DZJ40" s="16"/>
      <c r="DZK40" s="16"/>
      <c r="DZL40" s="16"/>
      <c r="DZM40" s="16"/>
      <c r="DZN40" s="16"/>
      <c r="DZO40" s="16"/>
      <c r="DZP40" s="16"/>
      <c r="DZQ40" s="16"/>
      <c r="DZR40" s="16"/>
      <c r="DZS40" s="16"/>
      <c r="DZT40" s="16"/>
      <c r="DZU40" s="16"/>
      <c r="DZV40" s="16"/>
      <c r="DZW40" s="16"/>
      <c r="DZX40" s="16"/>
      <c r="DZY40" s="16"/>
      <c r="DZZ40" s="16"/>
      <c r="EAA40" s="16"/>
      <c r="EAB40" s="16"/>
      <c r="EAC40" s="16"/>
      <c r="EAD40" s="16"/>
      <c r="EAE40" s="16"/>
      <c r="EAF40" s="16"/>
      <c r="EAG40" s="16"/>
      <c r="EAH40" s="16"/>
      <c r="EAI40" s="16"/>
      <c r="EAJ40" s="16"/>
      <c r="EAK40" s="16"/>
      <c r="EAL40" s="16"/>
      <c r="EAM40" s="16"/>
      <c r="EAN40" s="16"/>
      <c r="EAO40" s="16"/>
      <c r="EAP40" s="16"/>
      <c r="EAQ40" s="16"/>
      <c r="EAR40" s="16"/>
      <c r="EAS40" s="16"/>
      <c r="EAT40" s="16"/>
      <c r="EAU40" s="16"/>
      <c r="EAV40" s="16"/>
      <c r="EAW40" s="16"/>
      <c r="EAX40" s="16"/>
      <c r="EAY40" s="16"/>
      <c r="EAZ40" s="16"/>
      <c r="EBA40" s="16"/>
      <c r="EBB40" s="16"/>
      <c r="EBC40" s="16"/>
      <c r="EBD40" s="16"/>
      <c r="EBE40" s="16"/>
      <c r="EBF40" s="16"/>
      <c r="EBG40" s="16"/>
      <c r="EBH40" s="16"/>
      <c r="EBI40" s="16"/>
      <c r="EBJ40" s="16"/>
      <c r="EBK40" s="16"/>
      <c r="EBL40" s="16"/>
      <c r="EBM40" s="16"/>
      <c r="EBN40" s="16"/>
      <c r="EBO40" s="16"/>
      <c r="EBP40" s="16"/>
      <c r="EBQ40" s="16"/>
      <c r="EBR40" s="16"/>
      <c r="EBS40" s="16"/>
      <c r="EBT40" s="16"/>
      <c r="EBU40" s="16"/>
      <c r="EBV40" s="16"/>
      <c r="EBW40" s="16"/>
      <c r="EBX40" s="16"/>
      <c r="EBY40" s="16"/>
      <c r="EBZ40" s="16"/>
      <c r="ECA40" s="16"/>
      <c r="ECB40" s="16"/>
      <c r="ECC40" s="16"/>
      <c r="ECD40" s="16"/>
      <c r="ECE40" s="16"/>
      <c r="ECF40" s="16"/>
      <c r="ECG40" s="16"/>
      <c r="ECH40" s="16"/>
      <c r="ECI40" s="16"/>
      <c r="ECJ40" s="16"/>
      <c r="ECK40" s="16"/>
      <c r="ECL40" s="16"/>
      <c r="ECM40" s="16"/>
      <c r="ECN40" s="16"/>
      <c r="ECO40" s="16"/>
      <c r="ECP40" s="16"/>
      <c r="ECQ40" s="16"/>
      <c r="ECR40" s="16"/>
      <c r="ECS40" s="16"/>
      <c r="ECT40" s="16"/>
      <c r="ECU40" s="16"/>
      <c r="ECV40" s="16"/>
      <c r="ECW40" s="16"/>
      <c r="ECX40" s="16"/>
      <c r="ECY40" s="16"/>
      <c r="ECZ40" s="16"/>
      <c r="EDA40" s="16"/>
      <c r="EDB40" s="16"/>
      <c r="EDC40" s="16"/>
      <c r="EDD40" s="16"/>
      <c r="EDE40" s="16"/>
      <c r="EDF40" s="16"/>
      <c r="EDG40" s="16"/>
      <c r="EDH40" s="16"/>
      <c r="EDI40" s="16"/>
      <c r="EDJ40" s="16"/>
      <c r="EDK40" s="16"/>
      <c r="EDL40" s="16"/>
      <c r="EDM40" s="16"/>
      <c r="EDN40" s="16"/>
      <c r="EDO40" s="16"/>
      <c r="EDP40" s="16"/>
      <c r="EDQ40" s="16"/>
      <c r="EDR40" s="16"/>
      <c r="EDS40" s="16"/>
      <c r="EDT40" s="16"/>
      <c r="EDU40" s="16"/>
      <c r="EDV40" s="16"/>
      <c r="EDW40" s="16"/>
      <c r="EDX40" s="16"/>
      <c r="EDY40" s="16"/>
      <c r="EDZ40" s="16"/>
      <c r="EEA40" s="16"/>
      <c r="EEB40" s="16"/>
      <c r="EEC40" s="16"/>
      <c r="EED40" s="16"/>
      <c r="EEE40" s="16"/>
      <c r="EEF40" s="16"/>
      <c r="EEG40" s="16"/>
      <c r="EEH40" s="16"/>
      <c r="EEI40" s="16"/>
      <c r="EEJ40" s="16"/>
      <c r="EEK40" s="16"/>
      <c r="EEL40" s="16"/>
      <c r="EEM40" s="16"/>
      <c r="EEN40" s="16"/>
      <c r="EEO40" s="16"/>
      <c r="EEP40" s="16"/>
      <c r="EEQ40" s="16"/>
      <c r="EER40" s="16"/>
      <c r="EES40" s="16"/>
      <c r="EET40" s="16"/>
      <c r="EEU40" s="16"/>
      <c r="EEV40" s="16"/>
      <c r="EEW40" s="16"/>
      <c r="EEX40" s="16"/>
      <c r="EEY40" s="16"/>
      <c r="EEZ40" s="16"/>
      <c r="EFA40" s="16"/>
      <c r="EFB40" s="16"/>
      <c r="EFC40" s="16"/>
      <c r="EFD40" s="16"/>
      <c r="EFE40" s="16"/>
      <c r="EFF40" s="16"/>
      <c r="EFG40" s="16"/>
      <c r="EFH40" s="16"/>
      <c r="EFI40" s="16"/>
      <c r="EFJ40" s="16"/>
      <c r="EFK40" s="16"/>
      <c r="EFL40" s="16"/>
      <c r="EFM40" s="16"/>
      <c r="EFN40" s="16"/>
      <c r="EFO40" s="16"/>
      <c r="EFP40" s="16"/>
      <c r="EFQ40" s="16"/>
      <c r="EFR40" s="16"/>
      <c r="EFS40" s="16"/>
      <c r="EFT40" s="16"/>
      <c r="EFU40" s="16"/>
      <c r="EFV40" s="16"/>
      <c r="EFW40" s="16"/>
      <c r="EFX40" s="16"/>
      <c r="EFY40" s="16"/>
      <c r="EFZ40" s="16"/>
      <c r="EGA40" s="16"/>
      <c r="EGB40" s="16"/>
      <c r="EGC40" s="16"/>
      <c r="EGD40" s="16"/>
      <c r="EGE40" s="16"/>
      <c r="EGF40" s="16"/>
      <c r="EGG40" s="16"/>
      <c r="EGH40" s="16"/>
      <c r="EGI40" s="16"/>
      <c r="EGJ40" s="16"/>
      <c r="EGK40" s="16"/>
      <c r="EGL40" s="16"/>
      <c r="EGM40" s="16"/>
      <c r="EGN40" s="16"/>
      <c r="EGO40" s="16"/>
      <c r="EGP40" s="16"/>
      <c r="EGQ40" s="16"/>
      <c r="EGR40" s="16"/>
      <c r="EGS40" s="16"/>
      <c r="EGT40" s="16"/>
      <c r="EGU40" s="16"/>
      <c r="EGV40" s="16"/>
      <c r="EGW40" s="16"/>
      <c r="EGX40" s="16"/>
      <c r="EGY40" s="16"/>
      <c r="EGZ40" s="16"/>
      <c r="EHA40" s="16"/>
      <c r="EHB40" s="16"/>
      <c r="EHC40" s="16"/>
      <c r="EHD40" s="16"/>
      <c r="EHE40" s="16"/>
      <c r="EHF40" s="16"/>
      <c r="EHG40" s="16"/>
      <c r="EHH40" s="16"/>
      <c r="EHI40" s="16"/>
      <c r="EHJ40" s="16"/>
      <c r="EHK40" s="16"/>
      <c r="EHL40" s="16"/>
      <c r="EHM40" s="16"/>
      <c r="EHN40" s="16"/>
      <c r="EHO40" s="16"/>
      <c r="EHP40" s="16"/>
      <c r="EHQ40" s="16"/>
      <c r="EHR40" s="16"/>
      <c r="EHS40" s="16"/>
      <c r="EHT40" s="16"/>
      <c r="EHU40" s="16"/>
      <c r="EHV40" s="16"/>
      <c r="EHW40" s="16"/>
      <c r="EHX40" s="16"/>
      <c r="EHY40" s="16"/>
      <c r="EHZ40" s="16"/>
      <c r="EIA40" s="16"/>
      <c r="EIB40" s="16"/>
      <c r="EIC40" s="16"/>
      <c r="EID40" s="16"/>
      <c r="EIE40" s="16"/>
      <c r="EIF40" s="16"/>
      <c r="EIG40" s="16"/>
      <c r="EIH40" s="16"/>
      <c r="EII40" s="16"/>
      <c r="EIJ40" s="16"/>
      <c r="EIK40" s="16"/>
      <c r="EIL40" s="16"/>
      <c r="EIM40" s="16"/>
      <c r="EIN40" s="16"/>
      <c r="EIO40" s="16"/>
      <c r="EIP40" s="16"/>
      <c r="EIQ40" s="16"/>
      <c r="EIR40" s="16"/>
      <c r="EIS40" s="16"/>
      <c r="EIT40" s="16"/>
      <c r="EIU40" s="16"/>
      <c r="EIV40" s="16"/>
      <c r="EIW40" s="16"/>
      <c r="EIX40" s="16"/>
      <c r="EIY40" s="16"/>
      <c r="EIZ40" s="16"/>
      <c r="EJA40" s="16"/>
      <c r="EJB40" s="16"/>
      <c r="EJC40" s="16"/>
      <c r="EJD40" s="16"/>
      <c r="EJE40" s="16"/>
      <c r="EJF40" s="16"/>
      <c r="EJG40" s="16"/>
      <c r="EJH40" s="16"/>
      <c r="EJI40" s="16"/>
      <c r="EJJ40" s="16"/>
      <c r="EJK40" s="16"/>
      <c r="EJL40" s="16"/>
      <c r="EJM40" s="16"/>
      <c r="EJN40" s="16"/>
      <c r="EJO40" s="16"/>
      <c r="EJP40" s="16"/>
      <c r="EJQ40" s="16"/>
      <c r="EJR40" s="16"/>
      <c r="EJS40" s="16"/>
      <c r="EJT40" s="16"/>
      <c r="EJU40" s="16"/>
      <c r="EJV40" s="16"/>
      <c r="EJW40" s="16"/>
      <c r="EJX40" s="16"/>
      <c r="EJY40" s="16"/>
      <c r="EJZ40" s="16"/>
      <c r="EKA40" s="16"/>
      <c r="EKB40" s="16"/>
      <c r="EKC40" s="16"/>
      <c r="EKD40" s="16"/>
      <c r="EKE40" s="16"/>
      <c r="EKF40" s="16"/>
      <c r="EKG40" s="16"/>
      <c r="EKH40" s="16"/>
      <c r="EKI40" s="16"/>
      <c r="EKJ40" s="16"/>
      <c r="EKK40" s="16"/>
      <c r="EKL40" s="16"/>
      <c r="EKM40" s="16"/>
      <c r="EKN40" s="16"/>
      <c r="EKO40" s="16"/>
      <c r="EKP40" s="16"/>
      <c r="EKQ40" s="16"/>
      <c r="EKR40" s="16"/>
      <c r="EKS40" s="16"/>
      <c r="EKT40" s="16"/>
      <c r="EKU40" s="16"/>
      <c r="EKV40" s="16"/>
      <c r="EKW40" s="16"/>
      <c r="EKX40" s="16"/>
      <c r="EKY40" s="16"/>
      <c r="EKZ40" s="16"/>
      <c r="ELA40" s="16"/>
      <c r="ELB40" s="16"/>
      <c r="ELC40" s="16"/>
      <c r="ELD40" s="16"/>
      <c r="ELE40" s="16"/>
      <c r="ELF40" s="16"/>
      <c r="ELG40" s="16"/>
      <c r="ELH40" s="16"/>
      <c r="ELI40" s="16"/>
      <c r="ELJ40" s="16"/>
      <c r="ELK40" s="16"/>
      <c r="ELL40" s="16"/>
      <c r="ELM40" s="16"/>
      <c r="ELN40" s="16"/>
      <c r="ELO40" s="16"/>
      <c r="ELP40" s="16"/>
      <c r="ELQ40" s="16"/>
      <c r="ELR40" s="16"/>
      <c r="ELS40" s="16"/>
      <c r="ELT40" s="16"/>
      <c r="ELU40" s="16"/>
      <c r="ELV40" s="16"/>
      <c r="ELW40" s="16"/>
      <c r="ELX40" s="16"/>
      <c r="ELY40" s="16"/>
      <c r="ELZ40" s="16"/>
      <c r="EMA40" s="16"/>
      <c r="EMB40" s="16"/>
      <c r="EMC40" s="16"/>
      <c r="EMD40" s="16"/>
      <c r="EME40" s="16"/>
      <c r="EMF40" s="16"/>
      <c r="EMG40" s="16"/>
      <c r="EMH40" s="16"/>
      <c r="EMI40" s="16"/>
      <c r="EMJ40" s="16"/>
      <c r="EMK40" s="16"/>
      <c r="EML40" s="16"/>
      <c r="EMM40" s="16"/>
      <c r="EMN40" s="16"/>
      <c r="EMO40" s="16"/>
      <c r="EMP40" s="16"/>
      <c r="EMQ40" s="16"/>
      <c r="EMR40" s="16"/>
      <c r="EMS40" s="16"/>
      <c r="EMT40" s="16"/>
      <c r="EMU40" s="16"/>
      <c r="EMV40" s="16"/>
      <c r="EMW40" s="16"/>
      <c r="EMX40" s="16"/>
      <c r="EMY40" s="16"/>
      <c r="EMZ40" s="16"/>
      <c r="ENA40" s="16"/>
      <c r="ENB40" s="16"/>
      <c r="ENC40" s="16"/>
      <c r="END40" s="16"/>
      <c r="ENE40" s="16"/>
      <c r="ENF40" s="16"/>
      <c r="ENG40" s="16"/>
      <c r="ENH40" s="16"/>
      <c r="ENI40" s="16"/>
      <c r="ENJ40" s="16"/>
      <c r="ENK40" s="16"/>
      <c r="ENL40" s="16"/>
      <c r="ENM40" s="16"/>
      <c r="ENN40" s="16"/>
      <c r="ENO40" s="16"/>
      <c r="ENP40" s="16"/>
      <c r="ENQ40" s="16"/>
      <c r="ENR40" s="16"/>
      <c r="ENS40" s="16"/>
      <c r="ENT40" s="16"/>
      <c r="ENU40" s="16"/>
      <c r="ENV40" s="16"/>
      <c r="ENW40" s="16"/>
      <c r="ENX40" s="16"/>
      <c r="ENY40" s="16"/>
      <c r="ENZ40" s="16"/>
      <c r="EOA40" s="16"/>
      <c r="EOB40" s="16"/>
      <c r="EOC40" s="16"/>
      <c r="EOD40" s="16"/>
      <c r="EOE40" s="16"/>
      <c r="EOF40" s="16"/>
      <c r="EOG40" s="16"/>
      <c r="EOH40" s="16"/>
      <c r="EOI40" s="16"/>
      <c r="EOJ40" s="16"/>
      <c r="EOK40" s="16"/>
      <c r="EOL40" s="16"/>
      <c r="EOM40" s="16"/>
      <c r="EON40" s="16"/>
      <c r="EOO40" s="16"/>
      <c r="EOP40" s="16"/>
      <c r="EOQ40" s="16"/>
      <c r="EOR40" s="16"/>
      <c r="EOS40" s="16"/>
      <c r="EOT40" s="16"/>
      <c r="EOU40" s="16"/>
      <c r="EOV40" s="16"/>
      <c r="EOW40" s="16"/>
      <c r="EOX40" s="16"/>
      <c r="EOY40" s="16"/>
      <c r="EOZ40" s="16"/>
      <c r="EPA40" s="16"/>
      <c r="EPB40" s="16"/>
      <c r="EPC40" s="16"/>
      <c r="EPD40" s="16"/>
      <c r="EPE40" s="16"/>
      <c r="EPF40" s="16"/>
      <c r="EPG40" s="16"/>
      <c r="EPH40" s="16"/>
      <c r="EPI40" s="16"/>
      <c r="EPJ40" s="16"/>
      <c r="EPK40" s="16"/>
      <c r="EPL40" s="16"/>
      <c r="EPM40" s="16"/>
      <c r="EPN40" s="16"/>
      <c r="EPO40" s="16"/>
      <c r="EPP40" s="16"/>
      <c r="EPQ40" s="16"/>
      <c r="EPR40" s="16"/>
      <c r="EPS40" s="16"/>
      <c r="EPT40" s="16"/>
      <c r="EPU40" s="16"/>
      <c r="EPV40" s="16"/>
      <c r="EPW40" s="16"/>
      <c r="EPX40" s="16"/>
      <c r="EPY40" s="16"/>
      <c r="EPZ40" s="16"/>
      <c r="EQA40" s="16"/>
      <c r="EQB40" s="16"/>
      <c r="EQC40" s="16"/>
      <c r="EQD40" s="16"/>
      <c r="EQE40" s="16"/>
      <c r="EQF40" s="16"/>
      <c r="EQG40" s="16"/>
      <c r="EQH40" s="16"/>
      <c r="EQI40" s="16"/>
      <c r="EQJ40" s="16"/>
      <c r="EQK40" s="16"/>
      <c r="EQL40" s="16"/>
      <c r="EQM40" s="16"/>
      <c r="EQN40" s="16"/>
      <c r="EQO40" s="16"/>
      <c r="EQP40" s="16"/>
      <c r="EQQ40" s="16"/>
      <c r="EQR40" s="16"/>
      <c r="EQS40" s="16"/>
      <c r="EQT40" s="16"/>
      <c r="EQU40" s="16"/>
      <c r="EQV40" s="16"/>
      <c r="EQW40" s="16"/>
      <c r="EQX40" s="16"/>
      <c r="EQY40" s="16"/>
      <c r="EQZ40" s="16"/>
      <c r="ERA40" s="16"/>
      <c r="ERB40" s="16"/>
      <c r="ERC40" s="16"/>
      <c r="ERD40" s="16"/>
      <c r="ERE40" s="16"/>
      <c r="ERF40" s="16"/>
      <c r="ERG40" s="16"/>
      <c r="ERH40" s="16"/>
      <c r="ERI40" s="16"/>
      <c r="ERJ40" s="16"/>
      <c r="ERK40" s="16"/>
      <c r="ERL40" s="16"/>
      <c r="ERM40" s="16"/>
      <c r="ERN40" s="16"/>
      <c r="ERO40" s="16"/>
      <c r="ERP40" s="16"/>
      <c r="ERQ40" s="16"/>
      <c r="ERR40" s="16"/>
      <c r="ERS40" s="16"/>
      <c r="ERT40" s="16"/>
      <c r="ERU40" s="16"/>
      <c r="ERV40" s="16"/>
      <c r="ERW40" s="16"/>
      <c r="ERX40" s="16"/>
      <c r="ERY40" s="16"/>
      <c r="ERZ40" s="16"/>
      <c r="ESA40" s="16"/>
      <c r="ESB40" s="16"/>
      <c r="ESC40" s="16"/>
      <c r="ESD40" s="16"/>
      <c r="ESE40" s="16"/>
      <c r="ESF40" s="16"/>
      <c r="ESG40" s="16"/>
      <c r="ESH40" s="16"/>
      <c r="ESI40" s="16"/>
      <c r="ESJ40" s="16"/>
      <c r="ESK40" s="16"/>
      <c r="ESL40" s="16"/>
      <c r="ESM40" s="16"/>
      <c r="ESN40" s="16"/>
      <c r="ESO40" s="16"/>
      <c r="ESP40" s="16"/>
      <c r="ESQ40" s="16"/>
      <c r="ESR40" s="16"/>
      <c r="ESS40" s="16"/>
      <c r="EST40" s="16"/>
      <c r="ESU40" s="16"/>
      <c r="ESV40" s="16"/>
      <c r="ESW40" s="16"/>
      <c r="ESX40" s="16"/>
      <c r="ESY40" s="16"/>
      <c r="ESZ40" s="16"/>
      <c r="ETA40" s="16"/>
      <c r="ETB40" s="16"/>
      <c r="ETC40" s="16"/>
      <c r="ETD40" s="16"/>
      <c r="ETE40" s="16"/>
      <c r="ETF40" s="16"/>
      <c r="ETG40" s="16"/>
      <c r="ETH40" s="16"/>
      <c r="ETI40" s="16"/>
      <c r="ETJ40" s="16"/>
      <c r="ETK40" s="16"/>
      <c r="ETL40" s="16"/>
      <c r="ETM40" s="16"/>
      <c r="ETN40" s="16"/>
      <c r="ETO40" s="16"/>
      <c r="ETP40" s="16"/>
      <c r="ETQ40" s="16"/>
      <c r="ETR40" s="16"/>
      <c r="ETS40" s="16"/>
      <c r="ETT40" s="16"/>
      <c r="ETU40" s="16"/>
      <c r="ETV40" s="16"/>
      <c r="ETW40" s="16"/>
      <c r="ETX40" s="16"/>
      <c r="ETY40" s="16"/>
      <c r="ETZ40" s="16"/>
      <c r="EUA40" s="16"/>
      <c r="EUB40" s="16"/>
      <c r="EUC40" s="16"/>
      <c r="EUD40" s="16"/>
      <c r="EUE40" s="16"/>
      <c r="EUF40" s="16"/>
      <c r="EUG40" s="16"/>
      <c r="EUH40" s="16"/>
      <c r="EUI40" s="16"/>
      <c r="EUJ40" s="16"/>
      <c r="EUK40" s="16"/>
      <c r="EUL40" s="16"/>
      <c r="EUM40" s="16"/>
      <c r="EUN40" s="16"/>
      <c r="EUO40" s="16"/>
      <c r="EUP40" s="16"/>
      <c r="EUQ40" s="16"/>
      <c r="EUR40" s="16"/>
      <c r="EUS40" s="16"/>
      <c r="EUT40" s="16"/>
      <c r="EUU40" s="16"/>
      <c r="EUV40" s="16"/>
      <c r="EUW40" s="16"/>
      <c r="EUX40" s="16"/>
      <c r="EUY40" s="16"/>
      <c r="EUZ40" s="16"/>
      <c r="EVA40" s="16"/>
      <c r="EVB40" s="16"/>
      <c r="EVC40" s="16"/>
      <c r="EVD40" s="16"/>
      <c r="EVE40" s="16"/>
      <c r="EVF40" s="16"/>
      <c r="EVG40" s="16"/>
      <c r="EVH40" s="16"/>
      <c r="EVI40" s="16"/>
      <c r="EVJ40" s="16"/>
      <c r="EVK40" s="16"/>
      <c r="EVL40" s="16"/>
      <c r="EVM40" s="16"/>
      <c r="EVN40" s="16"/>
      <c r="EVO40" s="16"/>
      <c r="EVP40" s="16"/>
      <c r="EVQ40" s="16"/>
      <c r="EVR40" s="16"/>
      <c r="EVS40" s="16"/>
      <c r="EVT40" s="16"/>
      <c r="EVU40" s="16"/>
      <c r="EVV40" s="16"/>
      <c r="EVW40" s="16"/>
      <c r="EVX40" s="16"/>
      <c r="EVY40" s="16"/>
      <c r="EVZ40" s="16"/>
      <c r="EWA40" s="16"/>
      <c r="EWB40" s="16"/>
      <c r="EWC40" s="16"/>
      <c r="EWD40" s="16"/>
      <c r="EWE40" s="16"/>
      <c r="EWF40" s="16"/>
      <c r="EWG40" s="16"/>
      <c r="EWH40" s="16"/>
      <c r="EWI40" s="16"/>
      <c r="EWJ40" s="16"/>
      <c r="EWK40" s="16"/>
      <c r="EWL40" s="16"/>
      <c r="EWM40" s="16"/>
      <c r="EWN40" s="16"/>
      <c r="EWO40" s="16"/>
      <c r="EWP40" s="16"/>
      <c r="EWQ40" s="16"/>
      <c r="EWR40" s="16"/>
      <c r="EWS40" s="16"/>
      <c r="EWT40" s="16"/>
      <c r="EWU40" s="16"/>
      <c r="EWV40" s="16"/>
      <c r="EWW40" s="16"/>
      <c r="EWX40" s="16"/>
      <c r="EWY40" s="16"/>
      <c r="EWZ40" s="16"/>
      <c r="EXA40" s="16"/>
      <c r="EXB40" s="16"/>
      <c r="EXC40" s="16"/>
      <c r="EXD40" s="16"/>
      <c r="EXE40" s="16"/>
      <c r="EXF40" s="16"/>
      <c r="EXG40" s="16"/>
      <c r="EXH40" s="16"/>
      <c r="EXI40" s="16"/>
      <c r="EXJ40" s="16"/>
      <c r="EXK40" s="16"/>
      <c r="EXL40" s="16"/>
      <c r="EXM40" s="16"/>
      <c r="EXN40" s="16"/>
      <c r="EXO40" s="16"/>
      <c r="EXP40" s="16"/>
      <c r="EXQ40" s="16"/>
      <c r="EXR40" s="16"/>
      <c r="EXS40" s="16"/>
      <c r="EXT40" s="16"/>
      <c r="EXU40" s="16"/>
      <c r="EXV40" s="16"/>
      <c r="EXW40" s="16"/>
      <c r="EXX40" s="16"/>
      <c r="EXY40" s="16"/>
      <c r="EXZ40" s="16"/>
      <c r="EYA40" s="16"/>
      <c r="EYB40" s="16"/>
      <c r="EYC40" s="16"/>
      <c r="EYD40" s="16"/>
      <c r="EYE40" s="16"/>
      <c r="EYF40" s="16"/>
      <c r="EYG40" s="16"/>
      <c r="EYH40" s="16"/>
      <c r="EYI40" s="16"/>
      <c r="EYJ40" s="16"/>
      <c r="EYK40" s="16"/>
      <c r="EYL40" s="16"/>
      <c r="EYM40" s="16"/>
      <c r="EYN40" s="16"/>
      <c r="EYO40" s="16"/>
      <c r="EYP40" s="16"/>
      <c r="EYQ40" s="16"/>
      <c r="EYR40" s="16"/>
      <c r="EYS40" s="16"/>
      <c r="EYT40" s="16"/>
      <c r="EYU40" s="16"/>
      <c r="EYV40" s="16"/>
      <c r="EYW40" s="16"/>
      <c r="EYX40" s="16"/>
      <c r="EYY40" s="16"/>
      <c r="EYZ40" s="16"/>
      <c r="EZA40" s="16"/>
      <c r="EZB40" s="16"/>
      <c r="EZC40" s="16"/>
      <c r="EZD40" s="16"/>
      <c r="EZE40" s="16"/>
      <c r="EZF40" s="16"/>
      <c r="EZG40" s="16"/>
      <c r="EZH40" s="16"/>
      <c r="EZI40" s="16"/>
      <c r="EZJ40" s="16"/>
      <c r="EZK40" s="16"/>
      <c r="EZL40" s="16"/>
      <c r="EZM40" s="16"/>
      <c r="EZN40" s="16"/>
      <c r="EZO40" s="16"/>
      <c r="EZP40" s="16"/>
      <c r="EZQ40" s="16"/>
      <c r="EZR40" s="16"/>
      <c r="EZS40" s="16"/>
      <c r="EZT40" s="16"/>
      <c r="EZU40" s="16"/>
      <c r="EZV40" s="16"/>
      <c r="EZW40" s="16"/>
      <c r="EZX40" s="16"/>
      <c r="EZY40" s="16"/>
      <c r="EZZ40" s="16"/>
      <c r="FAA40" s="16"/>
      <c r="FAB40" s="16"/>
      <c r="FAC40" s="16"/>
      <c r="FAD40" s="16"/>
      <c r="FAE40" s="16"/>
      <c r="FAF40" s="16"/>
      <c r="FAG40" s="16"/>
      <c r="FAH40" s="16"/>
      <c r="FAI40" s="16"/>
      <c r="FAJ40" s="16"/>
      <c r="FAK40" s="16"/>
      <c r="FAL40" s="16"/>
      <c r="FAM40" s="16"/>
      <c r="FAN40" s="16"/>
      <c r="FAO40" s="16"/>
      <c r="FAP40" s="16"/>
      <c r="FAQ40" s="16"/>
      <c r="FAR40" s="16"/>
      <c r="FAS40" s="16"/>
      <c r="FAT40" s="16"/>
      <c r="FAU40" s="16"/>
      <c r="FAV40" s="16"/>
      <c r="FAW40" s="16"/>
      <c r="FAX40" s="16"/>
      <c r="FAY40" s="16"/>
      <c r="FAZ40" s="16"/>
      <c r="FBA40" s="16"/>
      <c r="FBB40" s="16"/>
      <c r="FBC40" s="16"/>
      <c r="FBD40" s="16"/>
      <c r="FBE40" s="16"/>
      <c r="FBF40" s="16"/>
      <c r="FBG40" s="16"/>
      <c r="FBH40" s="16"/>
      <c r="FBI40" s="16"/>
      <c r="FBJ40" s="16"/>
      <c r="FBK40" s="16"/>
      <c r="FBL40" s="16"/>
      <c r="FBM40" s="16"/>
      <c r="FBN40" s="16"/>
      <c r="FBO40" s="16"/>
      <c r="FBP40" s="16"/>
      <c r="FBQ40" s="16"/>
      <c r="FBR40" s="16"/>
      <c r="FBS40" s="16"/>
      <c r="FBT40" s="16"/>
      <c r="FBU40" s="16"/>
      <c r="FBV40" s="16"/>
      <c r="FBW40" s="16"/>
      <c r="FBX40" s="16"/>
      <c r="FBY40" s="16"/>
      <c r="FBZ40" s="16"/>
      <c r="FCA40" s="16"/>
      <c r="FCB40" s="16"/>
      <c r="FCC40" s="16"/>
      <c r="FCD40" s="16"/>
      <c r="FCE40" s="16"/>
      <c r="FCF40" s="16"/>
      <c r="FCG40" s="16"/>
      <c r="FCH40" s="16"/>
      <c r="FCI40" s="16"/>
      <c r="FCJ40" s="16"/>
      <c r="FCK40" s="16"/>
      <c r="FCL40" s="16"/>
      <c r="FCM40" s="16"/>
      <c r="FCN40" s="16"/>
      <c r="FCO40" s="16"/>
      <c r="FCP40" s="16"/>
      <c r="FCQ40" s="16"/>
      <c r="FCR40" s="16"/>
      <c r="FCS40" s="16"/>
      <c r="FCT40" s="16"/>
      <c r="FCU40" s="16"/>
      <c r="FCV40" s="16"/>
      <c r="FCW40" s="16"/>
      <c r="FCX40" s="16"/>
      <c r="FCY40" s="16"/>
      <c r="FCZ40" s="16"/>
      <c r="FDA40" s="16"/>
      <c r="FDB40" s="16"/>
      <c r="FDC40" s="16"/>
      <c r="FDD40" s="16"/>
      <c r="FDE40" s="16"/>
      <c r="FDF40" s="16"/>
      <c r="FDG40" s="16"/>
      <c r="FDH40" s="16"/>
      <c r="FDI40" s="16"/>
      <c r="FDJ40" s="16"/>
      <c r="FDK40" s="16"/>
      <c r="FDL40" s="16"/>
      <c r="FDM40" s="16"/>
      <c r="FDN40" s="16"/>
      <c r="FDO40" s="16"/>
      <c r="FDP40" s="16"/>
      <c r="FDQ40" s="16"/>
      <c r="FDR40" s="16"/>
      <c r="FDS40" s="16"/>
      <c r="FDT40" s="16"/>
      <c r="FDU40" s="16"/>
      <c r="FDV40" s="16"/>
      <c r="FDW40" s="16"/>
      <c r="FDX40" s="16"/>
      <c r="FDY40" s="16"/>
      <c r="FDZ40" s="16"/>
      <c r="FEA40" s="16"/>
      <c r="FEB40" s="16"/>
      <c r="FEC40" s="16"/>
      <c r="FED40" s="16"/>
      <c r="FEE40" s="16"/>
      <c r="FEF40" s="16"/>
      <c r="FEG40" s="16"/>
      <c r="FEH40" s="16"/>
      <c r="FEI40" s="16"/>
      <c r="FEJ40" s="16"/>
      <c r="FEK40" s="16"/>
      <c r="FEL40" s="16"/>
      <c r="FEM40" s="16"/>
      <c r="FEN40" s="16"/>
      <c r="FEO40" s="16"/>
      <c r="FEP40" s="16"/>
      <c r="FEQ40" s="16"/>
      <c r="FER40" s="16"/>
      <c r="FES40" s="16"/>
      <c r="FET40" s="16"/>
      <c r="FEU40" s="16"/>
      <c r="FEV40" s="16"/>
      <c r="FEW40" s="16"/>
      <c r="FEX40" s="16"/>
      <c r="FEY40" s="16"/>
      <c r="FEZ40" s="16"/>
      <c r="FFA40" s="16"/>
      <c r="FFB40" s="16"/>
      <c r="FFC40" s="16"/>
      <c r="FFD40" s="16"/>
      <c r="FFE40" s="16"/>
      <c r="FFF40" s="16"/>
      <c r="FFG40" s="16"/>
      <c r="FFH40" s="16"/>
      <c r="FFI40" s="16"/>
      <c r="FFJ40" s="16"/>
      <c r="FFK40" s="16"/>
      <c r="FFL40" s="16"/>
      <c r="FFM40" s="16"/>
      <c r="FFN40" s="16"/>
      <c r="FFO40" s="16"/>
      <c r="FFP40" s="16"/>
      <c r="FFQ40" s="16"/>
      <c r="FFR40" s="16"/>
      <c r="FFS40" s="16"/>
      <c r="FFT40" s="16"/>
      <c r="FFU40" s="16"/>
      <c r="FFV40" s="16"/>
      <c r="FFW40" s="16"/>
      <c r="FFX40" s="16"/>
      <c r="FFY40" s="16"/>
      <c r="FFZ40" s="16"/>
      <c r="FGA40" s="16"/>
      <c r="FGB40" s="16"/>
      <c r="FGC40" s="16"/>
      <c r="FGD40" s="16"/>
      <c r="FGE40" s="16"/>
      <c r="FGF40" s="16"/>
      <c r="FGG40" s="16"/>
      <c r="FGH40" s="16"/>
      <c r="FGI40" s="16"/>
      <c r="FGJ40" s="16"/>
      <c r="FGK40" s="16"/>
      <c r="FGL40" s="16"/>
      <c r="FGM40" s="16"/>
      <c r="FGN40" s="16"/>
      <c r="FGO40" s="16"/>
      <c r="FGP40" s="16"/>
      <c r="FGQ40" s="16"/>
      <c r="FGR40" s="16"/>
      <c r="FGS40" s="16"/>
      <c r="FGT40" s="16"/>
      <c r="FGU40" s="16"/>
      <c r="FGV40" s="16"/>
      <c r="FGW40" s="16"/>
      <c r="FGX40" s="16"/>
      <c r="FGY40" s="16"/>
      <c r="FGZ40" s="16"/>
      <c r="FHA40" s="16"/>
      <c r="FHB40" s="16"/>
      <c r="FHC40" s="16"/>
      <c r="FHD40" s="16"/>
      <c r="FHE40" s="16"/>
      <c r="FHF40" s="16"/>
      <c r="FHG40" s="16"/>
      <c r="FHH40" s="16"/>
      <c r="FHI40" s="16"/>
      <c r="FHJ40" s="16"/>
      <c r="FHK40" s="16"/>
      <c r="FHL40" s="16"/>
      <c r="FHM40" s="16"/>
      <c r="FHN40" s="16"/>
      <c r="FHO40" s="16"/>
      <c r="FHP40" s="16"/>
      <c r="FHQ40" s="16"/>
      <c r="FHR40" s="16"/>
      <c r="FHS40" s="16"/>
      <c r="FHT40" s="16"/>
      <c r="FHU40" s="16"/>
      <c r="FHV40" s="16"/>
      <c r="FHW40" s="16"/>
      <c r="FHX40" s="16"/>
      <c r="FHY40" s="16"/>
      <c r="FHZ40" s="16"/>
      <c r="FIA40" s="16"/>
      <c r="FIB40" s="16"/>
      <c r="FIC40" s="16"/>
      <c r="FID40" s="16"/>
      <c r="FIE40" s="16"/>
      <c r="FIF40" s="16"/>
      <c r="FIG40" s="16"/>
      <c r="FIH40" s="16"/>
      <c r="FII40" s="16"/>
      <c r="FIJ40" s="16"/>
      <c r="FIK40" s="16"/>
      <c r="FIL40" s="16"/>
      <c r="FIM40" s="16"/>
      <c r="FIN40" s="16"/>
      <c r="FIO40" s="16"/>
      <c r="FIP40" s="16"/>
      <c r="FIQ40" s="16"/>
      <c r="FIR40" s="16"/>
      <c r="FIS40" s="16"/>
      <c r="FIT40" s="16"/>
      <c r="FIU40" s="16"/>
      <c r="FIV40" s="16"/>
      <c r="FIW40" s="16"/>
      <c r="FIX40" s="16"/>
      <c r="FIY40" s="16"/>
      <c r="FIZ40" s="16"/>
      <c r="FJA40" s="16"/>
      <c r="FJB40" s="16"/>
      <c r="FJC40" s="16"/>
      <c r="FJD40" s="16"/>
      <c r="FJE40" s="16"/>
      <c r="FJF40" s="16"/>
      <c r="FJG40" s="16"/>
      <c r="FJH40" s="16"/>
      <c r="FJI40" s="16"/>
      <c r="FJJ40" s="16"/>
      <c r="FJK40" s="16"/>
      <c r="FJL40" s="16"/>
      <c r="FJM40" s="16"/>
      <c r="FJN40" s="16"/>
      <c r="FJO40" s="16"/>
      <c r="FJP40" s="16"/>
      <c r="FJQ40" s="16"/>
      <c r="FJR40" s="16"/>
      <c r="FJS40" s="16"/>
      <c r="FJT40" s="16"/>
      <c r="FJU40" s="16"/>
      <c r="FJV40" s="16"/>
      <c r="FJW40" s="16"/>
      <c r="FJX40" s="16"/>
      <c r="FJY40" s="16"/>
      <c r="FJZ40" s="16"/>
      <c r="FKA40" s="16"/>
      <c r="FKB40" s="16"/>
      <c r="FKC40" s="16"/>
      <c r="FKD40" s="16"/>
      <c r="FKE40" s="16"/>
      <c r="FKF40" s="16"/>
      <c r="FKG40" s="16"/>
      <c r="FKH40" s="16"/>
      <c r="FKI40" s="16"/>
      <c r="FKJ40" s="16"/>
      <c r="FKK40" s="16"/>
      <c r="FKL40" s="16"/>
      <c r="FKM40" s="16"/>
      <c r="FKN40" s="16"/>
      <c r="FKO40" s="16"/>
      <c r="FKP40" s="16"/>
      <c r="FKQ40" s="16"/>
      <c r="FKR40" s="16"/>
      <c r="FKS40" s="16"/>
      <c r="FKT40" s="16"/>
      <c r="FKU40" s="16"/>
      <c r="FKV40" s="16"/>
      <c r="FKW40" s="16"/>
      <c r="FKX40" s="16"/>
      <c r="FKY40" s="16"/>
      <c r="FKZ40" s="16"/>
      <c r="FLA40" s="16"/>
      <c r="FLB40" s="16"/>
      <c r="FLC40" s="16"/>
      <c r="FLD40" s="16"/>
      <c r="FLE40" s="16"/>
      <c r="FLF40" s="16"/>
      <c r="FLG40" s="16"/>
      <c r="FLH40" s="16"/>
      <c r="FLI40" s="16"/>
      <c r="FLJ40" s="16"/>
      <c r="FLK40" s="16"/>
      <c r="FLL40" s="16"/>
      <c r="FLM40" s="16"/>
      <c r="FLN40" s="16"/>
      <c r="FLO40" s="16"/>
      <c r="FLP40" s="16"/>
      <c r="FLQ40" s="16"/>
      <c r="FLR40" s="16"/>
      <c r="FLS40" s="16"/>
      <c r="FLT40" s="16"/>
      <c r="FLU40" s="16"/>
      <c r="FLV40" s="16"/>
      <c r="FLW40" s="16"/>
      <c r="FLX40" s="16"/>
      <c r="FLY40" s="16"/>
      <c r="FLZ40" s="16"/>
      <c r="FMA40" s="16"/>
      <c r="FMB40" s="16"/>
      <c r="FMC40" s="16"/>
      <c r="FMD40" s="16"/>
      <c r="FME40" s="16"/>
      <c r="FMF40" s="16"/>
      <c r="FMG40" s="16"/>
      <c r="FMH40" s="16"/>
      <c r="FMI40" s="16"/>
      <c r="FMJ40" s="16"/>
      <c r="FMK40" s="16"/>
      <c r="FML40" s="16"/>
      <c r="FMM40" s="16"/>
      <c r="FMN40" s="16"/>
      <c r="FMO40" s="16"/>
      <c r="FMP40" s="16"/>
      <c r="FMQ40" s="16"/>
      <c r="FMR40" s="16"/>
      <c r="FMS40" s="16"/>
      <c r="FMT40" s="16"/>
      <c r="FMU40" s="16"/>
      <c r="FMV40" s="16"/>
      <c r="FMW40" s="16"/>
      <c r="FMX40" s="16"/>
      <c r="FMY40" s="16"/>
      <c r="FMZ40" s="16"/>
      <c r="FNA40" s="16"/>
      <c r="FNB40" s="16"/>
      <c r="FNC40" s="16"/>
      <c r="FND40" s="16"/>
      <c r="FNE40" s="16"/>
      <c r="FNF40" s="16"/>
      <c r="FNG40" s="16"/>
      <c r="FNH40" s="16"/>
      <c r="FNI40" s="16"/>
      <c r="FNJ40" s="16"/>
      <c r="FNK40" s="16"/>
      <c r="FNL40" s="16"/>
      <c r="FNM40" s="16"/>
      <c r="FNN40" s="16"/>
      <c r="FNO40" s="16"/>
      <c r="FNP40" s="16"/>
      <c r="FNQ40" s="16"/>
      <c r="FNR40" s="16"/>
      <c r="FNS40" s="16"/>
      <c r="FNT40" s="16"/>
      <c r="FNU40" s="16"/>
      <c r="FNV40" s="16"/>
      <c r="FNW40" s="16"/>
      <c r="FNX40" s="16"/>
      <c r="FNY40" s="16"/>
      <c r="FNZ40" s="16"/>
      <c r="FOA40" s="16"/>
      <c r="FOB40" s="16"/>
      <c r="FOC40" s="16"/>
      <c r="FOD40" s="16"/>
      <c r="FOE40" s="16"/>
      <c r="FOF40" s="16"/>
      <c r="FOG40" s="16"/>
      <c r="FOH40" s="16"/>
      <c r="FOI40" s="16"/>
      <c r="FOJ40" s="16"/>
      <c r="FOK40" s="16"/>
      <c r="FOL40" s="16"/>
      <c r="FOM40" s="16"/>
      <c r="FON40" s="16"/>
      <c r="FOO40" s="16"/>
      <c r="FOP40" s="16"/>
      <c r="FOQ40" s="16"/>
      <c r="FOR40" s="16"/>
      <c r="FOS40" s="16"/>
      <c r="FOT40" s="16"/>
      <c r="FOU40" s="16"/>
      <c r="FOV40" s="16"/>
      <c r="FOW40" s="16"/>
      <c r="FOX40" s="16"/>
      <c r="FOY40" s="16"/>
      <c r="FOZ40" s="16"/>
      <c r="FPA40" s="16"/>
      <c r="FPB40" s="16"/>
      <c r="FPC40" s="16"/>
      <c r="FPD40" s="16"/>
      <c r="FPE40" s="16"/>
      <c r="FPF40" s="16"/>
      <c r="FPG40" s="16"/>
      <c r="FPH40" s="16"/>
      <c r="FPI40" s="16"/>
      <c r="FPJ40" s="16"/>
      <c r="FPK40" s="16"/>
      <c r="FPL40" s="16"/>
      <c r="FPM40" s="16"/>
      <c r="FPN40" s="16"/>
      <c r="FPO40" s="16"/>
      <c r="FPP40" s="16"/>
      <c r="FPQ40" s="16"/>
      <c r="FPR40" s="16"/>
      <c r="FPS40" s="16"/>
      <c r="FPT40" s="16"/>
      <c r="FPU40" s="16"/>
      <c r="FPV40" s="16"/>
      <c r="FPW40" s="16"/>
      <c r="FPX40" s="16"/>
      <c r="FPY40" s="16"/>
      <c r="FPZ40" s="16"/>
      <c r="FQA40" s="16"/>
      <c r="FQB40" s="16"/>
      <c r="FQC40" s="16"/>
      <c r="FQD40" s="16"/>
      <c r="FQE40" s="16"/>
      <c r="FQF40" s="16"/>
      <c r="FQG40" s="16"/>
      <c r="FQH40" s="16"/>
      <c r="FQI40" s="16"/>
      <c r="FQJ40" s="16"/>
      <c r="FQK40" s="16"/>
      <c r="FQL40" s="16"/>
      <c r="FQM40" s="16"/>
      <c r="FQN40" s="16"/>
      <c r="FQO40" s="16"/>
      <c r="FQP40" s="16"/>
      <c r="FQQ40" s="16"/>
      <c r="FQR40" s="16"/>
      <c r="FQS40" s="16"/>
      <c r="FQT40" s="16"/>
      <c r="FQU40" s="16"/>
      <c r="FQV40" s="16"/>
      <c r="FQW40" s="16"/>
      <c r="FQX40" s="16"/>
      <c r="FQY40" s="16"/>
      <c r="FQZ40" s="16"/>
      <c r="FRA40" s="16"/>
      <c r="FRB40" s="16"/>
      <c r="FRC40" s="16"/>
      <c r="FRD40" s="16"/>
      <c r="FRE40" s="16"/>
      <c r="FRF40" s="16"/>
      <c r="FRG40" s="16"/>
      <c r="FRH40" s="16"/>
      <c r="FRI40" s="16"/>
      <c r="FRJ40" s="16"/>
      <c r="FRK40" s="16"/>
      <c r="FRL40" s="16"/>
      <c r="FRM40" s="16"/>
      <c r="FRN40" s="16"/>
      <c r="FRO40" s="16"/>
      <c r="FRP40" s="16"/>
      <c r="FRQ40" s="16"/>
      <c r="FRR40" s="16"/>
      <c r="FRS40" s="16"/>
      <c r="FRT40" s="16"/>
      <c r="FRU40" s="16"/>
      <c r="FRV40" s="16"/>
      <c r="FRW40" s="16"/>
      <c r="FRX40" s="16"/>
      <c r="FRY40" s="16"/>
      <c r="FRZ40" s="16"/>
      <c r="FSA40" s="16"/>
      <c r="FSB40" s="16"/>
      <c r="FSC40" s="16"/>
      <c r="FSD40" s="16"/>
      <c r="FSE40" s="16"/>
      <c r="FSF40" s="16"/>
      <c r="FSG40" s="16"/>
      <c r="FSH40" s="16"/>
      <c r="FSI40" s="16"/>
      <c r="FSJ40" s="16"/>
      <c r="FSK40" s="16"/>
      <c r="FSL40" s="16"/>
      <c r="FSM40" s="16"/>
      <c r="FSN40" s="16"/>
      <c r="FSO40" s="16"/>
      <c r="FSP40" s="16"/>
      <c r="FSQ40" s="16"/>
      <c r="FSR40" s="16"/>
      <c r="FSS40" s="16"/>
      <c r="FST40" s="16"/>
      <c r="FSU40" s="16"/>
      <c r="FSV40" s="16"/>
      <c r="FSW40" s="16"/>
      <c r="FSX40" s="16"/>
      <c r="FSY40" s="16"/>
      <c r="FSZ40" s="16"/>
      <c r="FTA40" s="16"/>
      <c r="FTB40" s="16"/>
      <c r="FTC40" s="16"/>
      <c r="FTD40" s="16"/>
      <c r="FTE40" s="16"/>
      <c r="FTF40" s="16"/>
      <c r="FTG40" s="16"/>
      <c r="FTH40" s="16"/>
      <c r="FTI40" s="16"/>
      <c r="FTJ40" s="16"/>
      <c r="FTK40" s="16"/>
      <c r="FTL40" s="16"/>
      <c r="FTM40" s="16"/>
      <c r="FTN40" s="16"/>
      <c r="FTO40" s="16"/>
      <c r="FTP40" s="16"/>
      <c r="FTQ40" s="16"/>
      <c r="FTR40" s="16"/>
      <c r="FTS40" s="16"/>
      <c r="FTT40" s="16"/>
      <c r="FTU40" s="16"/>
      <c r="FTV40" s="16"/>
      <c r="FTW40" s="16"/>
      <c r="FTX40" s="16"/>
      <c r="FTY40" s="16"/>
      <c r="FTZ40" s="16"/>
      <c r="FUA40" s="16"/>
      <c r="FUB40" s="16"/>
      <c r="FUC40" s="16"/>
      <c r="FUD40" s="16"/>
      <c r="FUE40" s="16"/>
      <c r="FUF40" s="16"/>
      <c r="FUG40" s="16"/>
      <c r="FUH40" s="16"/>
      <c r="FUI40" s="16"/>
      <c r="FUJ40" s="16"/>
      <c r="FUK40" s="16"/>
      <c r="FUL40" s="16"/>
      <c r="FUM40" s="16"/>
      <c r="FUN40" s="16"/>
      <c r="FUO40" s="16"/>
      <c r="FUP40" s="16"/>
      <c r="FUQ40" s="16"/>
      <c r="FUR40" s="16"/>
      <c r="FUS40" s="16"/>
      <c r="FUT40" s="16"/>
      <c r="FUU40" s="16"/>
      <c r="FUV40" s="16"/>
      <c r="FUW40" s="16"/>
      <c r="FUX40" s="16"/>
      <c r="FUY40" s="16"/>
      <c r="FUZ40" s="16"/>
      <c r="FVA40" s="16"/>
      <c r="FVB40" s="16"/>
      <c r="FVC40" s="16"/>
      <c r="FVD40" s="16"/>
      <c r="FVE40" s="16"/>
      <c r="FVF40" s="16"/>
      <c r="FVG40" s="16"/>
      <c r="FVH40" s="16"/>
      <c r="FVI40" s="16"/>
      <c r="FVJ40" s="16"/>
      <c r="FVK40" s="16"/>
      <c r="FVL40" s="16"/>
      <c r="FVM40" s="16"/>
      <c r="FVN40" s="16"/>
      <c r="FVO40" s="16"/>
      <c r="FVP40" s="16"/>
      <c r="FVQ40" s="16"/>
      <c r="FVR40" s="16"/>
      <c r="FVS40" s="16"/>
      <c r="FVT40" s="16"/>
      <c r="FVU40" s="16"/>
      <c r="FVV40" s="16"/>
      <c r="FVW40" s="16"/>
      <c r="FVX40" s="16"/>
      <c r="FVY40" s="16"/>
      <c r="FVZ40" s="16"/>
      <c r="FWA40" s="16"/>
      <c r="FWB40" s="16"/>
      <c r="FWC40" s="16"/>
      <c r="FWD40" s="16"/>
      <c r="FWE40" s="16"/>
      <c r="FWF40" s="16"/>
      <c r="FWG40" s="16"/>
      <c r="FWH40" s="16"/>
      <c r="FWI40" s="16"/>
      <c r="FWJ40" s="16"/>
      <c r="FWK40" s="16"/>
      <c r="FWL40" s="16"/>
      <c r="FWM40" s="16"/>
      <c r="FWN40" s="16"/>
      <c r="FWO40" s="16"/>
      <c r="FWP40" s="16"/>
      <c r="FWQ40" s="16"/>
      <c r="FWR40" s="16"/>
      <c r="FWS40" s="16"/>
      <c r="FWT40" s="16"/>
      <c r="FWU40" s="16"/>
      <c r="FWV40" s="16"/>
      <c r="FWW40" s="16"/>
      <c r="FWX40" s="16"/>
      <c r="FWY40" s="16"/>
      <c r="FWZ40" s="16"/>
      <c r="FXA40" s="16"/>
      <c r="FXB40" s="16"/>
      <c r="FXC40" s="16"/>
      <c r="FXD40" s="16"/>
      <c r="FXE40" s="16"/>
      <c r="FXF40" s="16"/>
      <c r="FXG40" s="16"/>
      <c r="FXH40" s="16"/>
      <c r="FXI40" s="16"/>
      <c r="FXJ40" s="16"/>
      <c r="FXK40" s="16"/>
      <c r="FXL40" s="16"/>
      <c r="FXM40" s="16"/>
      <c r="FXN40" s="16"/>
      <c r="FXO40" s="16"/>
      <c r="FXP40" s="16"/>
      <c r="FXQ40" s="16"/>
      <c r="FXR40" s="16"/>
      <c r="FXS40" s="16"/>
      <c r="FXT40" s="16"/>
      <c r="FXU40" s="16"/>
      <c r="FXV40" s="16"/>
      <c r="FXW40" s="16"/>
      <c r="FXX40" s="16"/>
      <c r="FXY40" s="16"/>
      <c r="FXZ40" s="16"/>
      <c r="FYA40" s="16"/>
      <c r="FYB40" s="16"/>
      <c r="FYC40" s="16"/>
      <c r="FYD40" s="16"/>
      <c r="FYE40" s="16"/>
      <c r="FYF40" s="16"/>
      <c r="FYG40" s="16"/>
      <c r="FYH40" s="16"/>
      <c r="FYI40" s="16"/>
      <c r="FYJ40" s="16"/>
      <c r="FYK40" s="16"/>
      <c r="FYL40" s="16"/>
      <c r="FYM40" s="16"/>
      <c r="FYN40" s="16"/>
      <c r="FYO40" s="16"/>
      <c r="FYP40" s="16"/>
      <c r="FYQ40" s="16"/>
      <c r="FYR40" s="16"/>
      <c r="FYS40" s="16"/>
      <c r="FYT40" s="16"/>
      <c r="FYU40" s="16"/>
      <c r="FYV40" s="16"/>
      <c r="FYW40" s="16"/>
      <c r="FYX40" s="16"/>
      <c r="FYY40" s="16"/>
      <c r="FYZ40" s="16"/>
      <c r="FZA40" s="16"/>
      <c r="FZB40" s="16"/>
      <c r="FZC40" s="16"/>
      <c r="FZD40" s="16"/>
      <c r="FZE40" s="16"/>
      <c r="FZF40" s="16"/>
      <c r="FZG40" s="16"/>
      <c r="FZH40" s="16"/>
      <c r="FZI40" s="16"/>
      <c r="FZJ40" s="16"/>
      <c r="FZK40" s="16"/>
      <c r="FZL40" s="16"/>
      <c r="FZM40" s="16"/>
      <c r="FZN40" s="16"/>
      <c r="FZO40" s="16"/>
      <c r="FZP40" s="16"/>
      <c r="FZQ40" s="16"/>
      <c r="FZR40" s="16"/>
      <c r="FZS40" s="16"/>
      <c r="FZT40" s="16"/>
      <c r="FZU40" s="16"/>
      <c r="FZV40" s="16"/>
      <c r="FZW40" s="16"/>
      <c r="FZX40" s="16"/>
      <c r="FZY40" s="16"/>
      <c r="FZZ40" s="16"/>
      <c r="GAA40" s="16"/>
      <c r="GAB40" s="16"/>
      <c r="GAC40" s="16"/>
      <c r="GAD40" s="16"/>
      <c r="GAE40" s="16"/>
      <c r="GAF40" s="16"/>
      <c r="GAG40" s="16"/>
      <c r="GAH40" s="16"/>
      <c r="GAI40" s="16"/>
      <c r="GAJ40" s="16"/>
      <c r="GAK40" s="16"/>
      <c r="GAL40" s="16"/>
      <c r="GAM40" s="16"/>
      <c r="GAN40" s="16"/>
      <c r="GAO40" s="16"/>
      <c r="GAP40" s="16"/>
      <c r="GAQ40" s="16"/>
      <c r="GAR40" s="16"/>
      <c r="GAS40" s="16"/>
      <c r="GAT40" s="16"/>
      <c r="GAU40" s="16"/>
      <c r="GAV40" s="16"/>
      <c r="GAW40" s="16"/>
      <c r="GAX40" s="16"/>
      <c r="GAY40" s="16"/>
      <c r="GAZ40" s="16"/>
      <c r="GBA40" s="16"/>
      <c r="GBB40" s="16"/>
      <c r="GBC40" s="16"/>
      <c r="GBD40" s="16"/>
      <c r="GBE40" s="16"/>
      <c r="GBF40" s="16"/>
      <c r="GBG40" s="16"/>
      <c r="GBH40" s="16"/>
      <c r="GBI40" s="16"/>
      <c r="GBJ40" s="16"/>
      <c r="GBK40" s="16"/>
      <c r="GBL40" s="16"/>
      <c r="GBM40" s="16"/>
      <c r="GBN40" s="16"/>
      <c r="GBO40" s="16"/>
      <c r="GBP40" s="16"/>
      <c r="GBQ40" s="16"/>
      <c r="GBR40" s="16"/>
      <c r="GBS40" s="16"/>
      <c r="GBT40" s="16"/>
      <c r="GBU40" s="16"/>
      <c r="GBV40" s="16"/>
      <c r="GBW40" s="16"/>
      <c r="GBX40" s="16"/>
      <c r="GBY40" s="16"/>
      <c r="GBZ40" s="16"/>
      <c r="GCA40" s="16"/>
      <c r="GCB40" s="16"/>
      <c r="GCC40" s="16"/>
      <c r="GCD40" s="16"/>
      <c r="GCE40" s="16"/>
      <c r="GCF40" s="16"/>
      <c r="GCG40" s="16"/>
      <c r="GCH40" s="16"/>
      <c r="GCI40" s="16"/>
      <c r="GCJ40" s="16"/>
      <c r="GCK40" s="16"/>
      <c r="GCL40" s="16"/>
      <c r="GCM40" s="16"/>
      <c r="GCN40" s="16"/>
      <c r="GCO40" s="16"/>
      <c r="GCP40" s="16"/>
      <c r="GCQ40" s="16"/>
      <c r="GCR40" s="16"/>
      <c r="GCS40" s="16"/>
      <c r="GCT40" s="16"/>
      <c r="GCU40" s="16"/>
      <c r="GCV40" s="16"/>
      <c r="GCW40" s="16"/>
      <c r="GCX40" s="16"/>
      <c r="GCY40" s="16"/>
      <c r="GCZ40" s="16"/>
      <c r="GDA40" s="16"/>
      <c r="GDB40" s="16"/>
      <c r="GDC40" s="16"/>
      <c r="GDD40" s="16"/>
      <c r="GDE40" s="16"/>
      <c r="GDF40" s="16"/>
      <c r="GDG40" s="16"/>
      <c r="GDH40" s="16"/>
      <c r="GDI40" s="16"/>
      <c r="GDJ40" s="16"/>
      <c r="GDK40" s="16"/>
      <c r="GDL40" s="16"/>
      <c r="GDM40" s="16"/>
      <c r="GDN40" s="16"/>
      <c r="GDO40" s="16"/>
      <c r="GDP40" s="16"/>
      <c r="GDQ40" s="16"/>
      <c r="GDR40" s="16"/>
      <c r="GDS40" s="16"/>
      <c r="GDT40" s="16"/>
      <c r="GDU40" s="16"/>
      <c r="GDV40" s="16"/>
      <c r="GDW40" s="16"/>
      <c r="GDX40" s="16"/>
      <c r="GDY40" s="16"/>
      <c r="GDZ40" s="16"/>
      <c r="GEA40" s="16"/>
      <c r="GEB40" s="16"/>
      <c r="GEC40" s="16"/>
      <c r="GED40" s="16"/>
      <c r="GEE40" s="16"/>
      <c r="GEF40" s="16"/>
      <c r="GEG40" s="16"/>
      <c r="GEH40" s="16"/>
      <c r="GEI40" s="16"/>
      <c r="GEJ40" s="16"/>
      <c r="GEK40" s="16"/>
      <c r="GEL40" s="16"/>
      <c r="GEM40" s="16"/>
      <c r="GEN40" s="16"/>
      <c r="GEO40" s="16"/>
      <c r="GEP40" s="16"/>
      <c r="GEQ40" s="16"/>
      <c r="GER40" s="16"/>
      <c r="GES40" s="16"/>
      <c r="GET40" s="16"/>
      <c r="GEU40" s="16"/>
      <c r="GEV40" s="16"/>
      <c r="GEW40" s="16"/>
      <c r="GEX40" s="16"/>
      <c r="GEY40" s="16"/>
      <c r="GEZ40" s="16"/>
      <c r="GFA40" s="16"/>
      <c r="GFB40" s="16"/>
      <c r="GFC40" s="16"/>
      <c r="GFD40" s="16"/>
      <c r="GFE40" s="16"/>
      <c r="GFF40" s="16"/>
      <c r="GFG40" s="16"/>
      <c r="GFH40" s="16"/>
      <c r="GFI40" s="16"/>
      <c r="GFJ40" s="16"/>
      <c r="GFK40" s="16"/>
      <c r="GFL40" s="16"/>
      <c r="GFM40" s="16"/>
      <c r="GFN40" s="16"/>
      <c r="GFO40" s="16"/>
      <c r="GFP40" s="16"/>
      <c r="GFQ40" s="16"/>
      <c r="GFR40" s="16"/>
      <c r="GFS40" s="16"/>
      <c r="GFT40" s="16"/>
      <c r="GFU40" s="16"/>
      <c r="GFV40" s="16"/>
      <c r="GFW40" s="16"/>
      <c r="GFX40" s="16"/>
      <c r="GFY40" s="16"/>
      <c r="GFZ40" s="16"/>
      <c r="GGA40" s="16"/>
      <c r="GGB40" s="16"/>
      <c r="GGC40" s="16"/>
      <c r="GGD40" s="16"/>
      <c r="GGE40" s="16"/>
      <c r="GGF40" s="16"/>
      <c r="GGG40" s="16"/>
      <c r="GGH40" s="16"/>
      <c r="GGI40" s="16"/>
      <c r="GGJ40" s="16"/>
      <c r="GGK40" s="16"/>
      <c r="GGL40" s="16"/>
      <c r="GGM40" s="16"/>
      <c r="GGN40" s="16"/>
      <c r="GGO40" s="16"/>
      <c r="GGP40" s="16"/>
      <c r="GGQ40" s="16"/>
      <c r="GGR40" s="16"/>
      <c r="GGS40" s="16"/>
      <c r="GGT40" s="16"/>
      <c r="GGU40" s="16"/>
      <c r="GGV40" s="16"/>
      <c r="GGW40" s="16"/>
      <c r="GGX40" s="16"/>
      <c r="GGY40" s="16"/>
      <c r="GGZ40" s="16"/>
      <c r="GHA40" s="16"/>
      <c r="GHB40" s="16"/>
      <c r="GHC40" s="16"/>
      <c r="GHD40" s="16"/>
      <c r="GHE40" s="16"/>
      <c r="GHF40" s="16"/>
      <c r="GHG40" s="16"/>
      <c r="GHH40" s="16"/>
      <c r="GHI40" s="16"/>
      <c r="GHJ40" s="16"/>
      <c r="GHK40" s="16"/>
      <c r="GHL40" s="16"/>
      <c r="GHM40" s="16"/>
      <c r="GHN40" s="16"/>
      <c r="GHO40" s="16"/>
      <c r="GHP40" s="16"/>
      <c r="GHQ40" s="16"/>
      <c r="GHR40" s="16"/>
      <c r="GHS40" s="16"/>
      <c r="GHT40" s="16"/>
      <c r="GHU40" s="16"/>
      <c r="GHV40" s="16"/>
      <c r="GHW40" s="16"/>
      <c r="GHX40" s="16"/>
      <c r="GHY40" s="16"/>
      <c r="GHZ40" s="16"/>
      <c r="GIA40" s="16"/>
      <c r="GIB40" s="16"/>
      <c r="GIC40" s="16"/>
      <c r="GID40" s="16"/>
      <c r="GIE40" s="16"/>
      <c r="GIF40" s="16"/>
      <c r="GIG40" s="16"/>
      <c r="GIH40" s="16"/>
      <c r="GII40" s="16"/>
      <c r="GIJ40" s="16"/>
      <c r="GIK40" s="16"/>
      <c r="GIL40" s="16"/>
      <c r="GIM40" s="16"/>
      <c r="GIN40" s="16"/>
      <c r="GIO40" s="16"/>
      <c r="GIP40" s="16"/>
      <c r="GIQ40" s="16"/>
      <c r="GIR40" s="16"/>
      <c r="GIS40" s="16"/>
      <c r="GIT40" s="16"/>
      <c r="GIU40" s="16"/>
      <c r="GIV40" s="16"/>
      <c r="GIW40" s="16"/>
      <c r="GIX40" s="16"/>
      <c r="GIY40" s="16"/>
      <c r="GIZ40" s="16"/>
      <c r="GJA40" s="16"/>
      <c r="GJB40" s="16"/>
      <c r="GJC40" s="16"/>
      <c r="GJD40" s="16"/>
      <c r="GJE40" s="16"/>
      <c r="GJF40" s="16"/>
      <c r="GJG40" s="16"/>
      <c r="GJH40" s="16"/>
      <c r="GJI40" s="16"/>
      <c r="GJJ40" s="16"/>
      <c r="GJK40" s="16"/>
      <c r="GJL40" s="16"/>
      <c r="GJM40" s="16"/>
      <c r="GJN40" s="16"/>
      <c r="GJO40" s="16"/>
      <c r="GJP40" s="16"/>
      <c r="GJQ40" s="16"/>
      <c r="GJR40" s="16"/>
      <c r="GJS40" s="16"/>
      <c r="GJT40" s="16"/>
      <c r="GJU40" s="16"/>
      <c r="GJV40" s="16"/>
      <c r="GJW40" s="16"/>
      <c r="GJX40" s="16"/>
      <c r="GJY40" s="16"/>
      <c r="GJZ40" s="16"/>
      <c r="GKA40" s="16"/>
      <c r="GKB40" s="16"/>
      <c r="GKC40" s="16"/>
      <c r="GKD40" s="16"/>
      <c r="GKE40" s="16"/>
      <c r="GKF40" s="16"/>
      <c r="GKG40" s="16"/>
      <c r="GKH40" s="16"/>
      <c r="GKI40" s="16"/>
      <c r="GKJ40" s="16"/>
      <c r="GKK40" s="16"/>
      <c r="GKL40" s="16"/>
      <c r="GKM40" s="16"/>
      <c r="GKN40" s="16"/>
      <c r="GKO40" s="16"/>
      <c r="GKP40" s="16"/>
      <c r="GKQ40" s="16"/>
      <c r="GKR40" s="16"/>
      <c r="GKS40" s="16"/>
      <c r="GKT40" s="16"/>
      <c r="GKU40" s="16"/>
      <c r="GKV40" s="16"/>
      <c r="GKW40" s="16"/>
      <c r="GKX40" s="16"/>
      <c r="GKY40" s="16"/>
      <c r="GKZ40" s="16"/>
      <c r="GLA40" s="16"/>
      <c r="GLB40" s="16"/>
      <c r="GLC40" s="16"/>
      <c r="GLD40" s="16"/>
      <c r="GLE40" s="16"/>
      <c r="GLF40" s="16"/>
      <c r="GLG40" s="16"/>
      <c r="GLH40" s="16"/>
      <c r="GLI40" s="16"/>
      <c r="GLJ40" s="16"/>
      <c r="GLK40" s="16"/>
      <c r="GLL40" s="16"/>
      <c r="GLM40" s="16"/>
      <c r="GLN40" s="16"/>
      <c r="GLO40" s="16"/>
      <c r="GLP40" s="16"/>
      <c r="GLQ40" s="16"/>
      <c r="GLR40" s="16"/>
      <c r="GLS40" s="16"/>
      <c r="GLT40" s="16"/>
      <c r="GLU40" s="16"/>
      <c r="GLV40" s="16"/>
      <c r="GLW40" s="16"/>
      <c r="GLX40" s="16"/>
      <c r="GLY40" s="16"/>
      <c r="GLZ40" s="16"/>
      <c r="GMA40" s="16"/>
      <c r="GMB40" s="16"/>
      <c r="GMC40" s="16"/>
      <c r="GMD40" s="16"/>
      <c r="GME40" s="16"/>
      <c r="GMF40" s="16"/>
      <c r="GMG40" s="16"/>
      <c r="GMH40" s="16"/>
      <c r="GMI40" s="16"/>
      <c r="GMJ40" s="16"/>
      <c r="GMK40" s="16"/>
      <c r="GML40" s="16"/>
      <c r="GMM40" s="16"/>
      <c r="GMN40" s="16"/>
      <c r="GMO40" s="16"/>
      <c r="GMP40" s="16"/>
      <c r="GMQ40" s="16"/>
      <c r="GMR40" s="16"/>
      <c r="GMS40" s="16"/>
      <c r="GMT40" s="16"/>
      <c r="GMU40" s="16"/>
      <c r="GMV40" s="16"/>
      <c r="GMW40" s="16"/>
      <c r="GMX40" s="16"/>
      <c r="GMY40" s="16"/>
      <c r="GMZ40" s="16"/>
      <c r="GNA40" s="16"/>
      <c r="GNB40" s="16"/>
      <c r="GNC40" s="16"/>
      <c r="GND40" s="16"/>
      <c r="GNE40" s="16"/>
      <c r="GNF40" s="16"/>
      <c r="GNG40" s="16"/>
      <c r="GNH40" s="16"/>
      <c r="GNI40" s="16"/>
      <c r="GNJ40" s="16"/>
      <c r="GNK40" s="16"/>
      <c r="GNL40" s="16"/>
      <c r="GNM40" s="16"/>
      <c r="GNN40" s="16"/>
      <c r="GNO40" s="16"/>
      <c r="GNP40" s="16"/>
      <c r="GNQ40" s="16"/>
      <c r="GNR40" s="16"/>
      <c r="GNS40" s="16"/>
      <c r="GNT40" s="16"/>
      <c r="GNU40" s="16"/>
      <c r="GNV40" s="16"/>
      <c r="GNW40" s="16"/>
      <c r="GNX40" s="16"/>
      <c r="GNY40" s="16"/>
      <c r="GNZ40" s="16"/>
      <c r="GOA40" s="16"/>
      <c r="GOB40" s="16"/>
      <c r="GOC40" s="16"/>
      <c r="GOD40" s="16"/>
      <c r="GOE40" s="16"/>
      <c r="GOF40" s="16"/>
      <c r="GOG40" s="16"/>
      <c r="GOH40" s="16"/>
      <c r="GOI40" s="16"/>
      <c r="GOJ40" s="16"/>
      <c r="GOK40" s="16"/>
      <c r="GOL40" s="16"/>
      <c r="GOM40" s="16"/>
      <c r="GON40" s="16"/>
      <c r="GOO40" s="16"/>
      <c r="GOP40" s="16"/>
      <c r="GOQ40" s="16"/>
      <c r="GOR40" s="16"/>
      <c r="GOS40" s="16"/>
      <c r="GOT40" s="16"/>
      <c r="GOU40" s="16"/>
      <c r="GOV40" s="16"/>
      <c r="GOW40" s="16"/>
      <c r="GOX40" s="16"/>
      <c r="GOY40" s="16"/>
      <c r="GOZ40" s="16"/>
      <c r="GPA40" s="16"/>
      <c r="GPB40" s="16"/>
      <c r="GPC40" s="16"/>
      <c r="GPD40" s="16"/>
      <c r="GPE40" s="16"/>
      <c r="GPF40" s="16"/>
      <c r="GPG40" s="16"/>
      <c r="GPH40" s="16"/>
      <c r="GPI40" s="16"/>
      <c r="GPJ40" s="16"/>
      <c r="GPK40" s="16"/>
      <c r="GPL40" s="16"/>
      <c r="GPM40" s="16"/>
      <c r="GPN40" s="16"/>
      <c r="GPO40" s="16"/>
      <c r="GPP40" s="16"/>
      <c r="GPQ40" s="16"/>
      <c r="GPR40" s="16"/>
      <c r="GPS40" s="16"/>
      <c r="GPT40" s="16"/>
      <c r="GPU40" s="16"/>
      <c r="GPV40" s="16"/>
      <c r="GPW40" s="16"/>
      <c r="GPX40" s="16"/>
      <c r="GPY40" s="16"/>
      <c r="GPZ40" s="16"/>
      <c r="GQA40" s="16"/>
      <c r="GQB40" s="16"/>
      <c r="GQC40" s="16"/>
      <c r="GQD40" s="16"/>
      <c r="GQE40" s="16"/>
      <c r="GQF40" s="16"/>
      <c r="GQG40" s="16"/>
      <c r="GQH40" s="16"/>
      <c r="GQI40" s="16"/>
      <c r="GQJ40" s="16"/>
      <c r="GQK40" s="16"/>
      <c r="GQL40" s="16"/>
      <c r="GQM40" s="16"/>
      <c r="GQN40" s="16"/>
      <c r="GQO40" s="16"/>
      <c r="GQP40" s="16"/>
      <c r="GQQ40" s="16"/>
      <c r="GQR40" s="16"/>
      <c r="GQS40" s="16"/>
      <c r="GQT40" s="16"/>
      <c r="GQU40" s="16"/>
      <c r="GQV40" s="16"/>
      <c r="GQW40" s="16"/>
      <c r="GQX40" s="16"/>
      <c r="GQY40" s="16"/>
      <c r="GQZ40" s="16"/>
      <c r="GRA40" s="16"/>
      <c r="GRB40" s="16"/>
      <c r="GRC40" s="16"/>
      <c r="GRD40" s="16"/>
      <c r="GRE40" s="16"/>
      <c r="GRF40" s="16"/>
      <c r="GRG40" s="16"/>
      <c r="GRH40" s="16"/>
      <c r="GRI40" s="16"/>
      <c r="GRJ40" s="16"/>
      <c r="GRK40" s="16"/>
      <c r="GRL40" s="16"/>
      <c r="GRM40" s="16"/>
      <c r="GRN40" s="16"/>
      <c r="GRO40" s="16"/>
      <c r="GRP40" s="16"/>
      <c r="GRQ40" s="16"/>
      <c r="GRR40" s="16"/>
      <c r="GRS40" s="16"/>
      <c r="GRT40" s="16"/>
      <c r="GRU40" s="16"/>
      <c r="GRV40" s="16"/>
      <c r="GRW40" s="16"/>
      <c r="GRX40" s="16"/>
      <c r="GRY40" s="16"/>
      <c r="GRZ40" s="16"/>
      <c r="GSA40" s="16"/>
      <c r="GSB40" s="16"/>
      <c r="GSC40" s="16"/>
      <c r="GSD40" s="16"/>
      <c r="GSE40" s="16"/>
      <c r="GSF40" s="16"/>
      <c r="GSG40" s="16"/>
      <c r="GSH40" s="16"/>
      <c r="GSI40" s="16"/>
      <c r="GSJ40" s="16"/>
      <c r="GSK40" s="16"/>
      <c r="GSL40" s="16"/>
      <c r="GSM40" s="16"/>
      <c r="GSN40" s="16"/>
      <c r="GSO40" s="16"/>
      <c r="GSP40" s="16"/>
      <c r="GSQ40" s="16"/>
      <c r="GSR40" s="16"/>
      <c r="GSS40" s="16"/>
      <c r="GST40" s="16"/>
      <c r="GSU40" s="16"/>
      <c r="GSV40" s="16"/>
      <c r="GSW40" s="16"/>
      <c r="GSX40" s="16"/>
      <c r="GSY40" s="16"/>
      <c r="GSZ40" s="16"/>
      <c r="GTA40" s="16"/>
      <c r="GTB40" s="16"/>
      <c r="GTC40" s="16"/>
      <c r="GTD40" s="16"/>
      <c r="GTE40" s="16"/>
      <c r="GTF40" s="16"/>
      <c r="GTG40" s="16"/>
      <c r="GTH40" s="16"/>
      <c r="GTI40" s="16"/>
      <c r="GTJ40" s="16"/>
      <c r="GTK40" s="16"/>
      <c r="GTL40" s="16"/>
      <c r="GTM40" s="16"/>
      <c r="GTN40" s="16"/>
      <c r="GTO40" s="16"/>
      <c r="GTP40" s="16"/>
      <c r="GTQ40" s="16"/>
      <c r="GTR40" s="16"/>
      <c r="GTS40" s="16"/>
      <c r="GTT40" s="16"/>
      <c r="GTU40" s="16"/>
      <c r="GTV40" s="16"/>
      <c r="GTW40" s="16"/>
      <c r="GTX40" s="16"/>
      <c r="GTY40" s="16"/>
      <c r="GTZ40" s="16"/>
      <c r="GUA40" s="16"/>
      <c r="GUB40" s="16"/>
      <c r="GUC40" s="16"/>
      <c r="GUD40" s="16"/>
      <c r="GUE40" s="16"/>
      <c r="GUF40" s="16"/>
      <c r="GUG40" s="16"/>
      <c r="GUH40" s="16"/>
      <c r="GUI40" s="16"/>
      <c r="GUJ40" s="16"/>
      <c r="GUK40" s="16"/>
      <c r="GUL40" s="16"/>
      <c r="GUM40" s="16"/>
      <c r="GUN40" s="16"/>
      <c r="GUO40" s="16"/>
      <c r="GUP40" s="16"/>
      <c r="GUQ40" s="16"/>
      <c r="GUR40" s="16"/>
      <c r="GUS40" s="16"/>
      <c r="GUT40" s="16"/>
      <c r="GUU40" s="16"/>
      <c r="GUV40" s="16"/>
      <c r="GUW40" s="16"/>
      <c r="GUX40" s="16"/>
      <c r="GUY40" s="16"/>
      <c r="GUZ40" s="16"/>
      <c r="GVA40" s="16"/>
      <c r="GVB40" s="16"/>
      <c r="GVC40" s="16"/>
      <c r="GVD40" s="16"/>
      <c r="GVE40" s="16"/>
      <c r="GVF40" s="16"/>
      <c r="GVG40" s="16"/>
      <c r="GVH40" s="16"/>
      <c r="GVI40" s="16"/>
      <c r="GVJ40" s="16"/>
      <c r="GVK40" s="16"/>
      <c r="GVL40" s="16"/>
      <c r="GVM40" s="16"/>
      <c r="GVN40" s="16"/>
      <c r="GVO40" s="16"/>
      <c r="GVP40" s="16"/>
      <c r="GVQ40" s="16"/>
      <c r="GVR40" s="16"/>
      <c r="GVS40" s="16"/>
      <c r="GVT40" s="16"/>
      <c r="GVU40" s="16"/>
      <c r="GVV40" s="16"/>
      <c r="GVW40" s="16"/>
      <c r="GVX40" s="16"/>
      <c r="GVY40" s="16"/>
      <c r="GVZ40" s="16"/>
      <c r="GWA40" s="16"/>
      <c r="GWB40" s="16"/>
      <c r="GWC40" s="16"/>
      <c r="GWD40" s="16"/>
      <c r="GWE40" s="16"/>
      <c r="GWF40" s="16"/>
      <c r="GWG40" s="16"/>
      <c r="GWH40" s="16"/>
      <c r="GWI40" s="16"/>
      <c r="GWJ40" s="16"/>
      <c r="GWK40" s="16"/>
      <c r="GWL40" s="16"/>
      <c r="GWM40" s="16"/>
      <c r="GWN40" s="16"/>
      <c r="GWO40" s="16"/>
      <c r="GWP40" s="16"/>
      <c r="GWQ40" s="16"/>
      <c r="GWR40" s="16"/>
      <c r="GWS40" s="16"/>
      <c r="GWT40" s="16"/>
      <c r="GWU40" s="16"/>
      <c r="GWV40" s="16"/>
      <c r="GWW40" s="16"/>
      <c r="GWX40" s="16"/>
      <c r="GWY40" s="16"/>
      <c r="GWZ40" s="16"/>
      <c r="GXA40" s="16"/>
      <c r="GXB40" s="16"/>
      <c r="GXC40" s="16"/>
      <c r="GXD40" s="16"/>
      <c r="GXE40" s="16"/>
      <c r="GXF40" s="16"/>
      <c r="GXG40" s="16"/>
      <c r="GXH40" s="16"/>
      <c r="GXI40" s="16"/>
      <c r="GXJ40" s="16"/>
      <c r="GXK40" s="16"/>
      <c r="GXL40" s="16"/>
      <c r="GXM40" s="16"/>
      <c r="GXN40" s="16"/>
      <c r="GXO40" s="16"/>
      <c r="GXP40" s="16"/>
      <c r="GXQ40" s="16"/>
      <c r="GXR40" s="16"/>
      <c r="GXS40" s="16"/>
      <c r="GXT40" s="16"/>
      <c r="GXU40" s="16"/>
      <c r="GXV40" s="16"/>
      <c r="GXW40" s="16"/>
      <c r="GXX40" s="16"/>
      <c r="GXY40" s="16"/>
      <c r="GXZ40" s="16"/>
      <c r="GYA40" s="16"/>
      <c r="GYB40" s="16"/>
      <c r="GYC40" s="16"/>
      <c r="GYD40" s="16"/>
      <c r="GYE40" s="16"/>
      <c r="GYF40" s="16"/>
      <c r="GYG40" s="16"/>
      <c r="GYH40" s="16"/>
      <c r="GYI40" s="16"/>
      <c r="GYJ40" s="16"/>
      <c r="GYK40" s="16"/>
      <c r="GYL40" s="16"/>
      <c r="GYM40" s="16"/>
      <c r="GYN40" s="16"/>
      <c r="GYO40" s="16"/>
      <c r="GYP40" s="16"/>
      <c r="GYQ40" s="16"/>
      <c r="GYR40" s="16"/>
      <c r="GYS40" s="16"/>
      <c r="GYT40" s="16"/>
      <c r="GYU40" s="16"/>
      <c r="GYV40" s="16"/>
      <c r="GYW40" s="16"/>
      <c r="GYX40" s="16"/>
      <c r="GYY40" s="16"/>
      <c r="GYZ40" s="16"/>
      <c r="GZA40" s="16"/>
      <c r="GZB40" s="16"/>
      <c r="GZC40" s="16"/>
      <c r="GZD40" s="16"/>
      <c r="GZE40" s="16"/>
      <c r="GZF40" s="16"/>
      <c r="GZG40" s="16"/>
      <c r="GZH40" s="16"/>
      <c r="GZI40" s="16"/>
      <c r="GZJ40" s="16"/>
      <c r="GZK40" s="16"/>
      <c r="GZL40" s="16"/>
      <c r="GZM40" s="16"/>
      <c r="GZN40" s="16"/>
      <c r="GZO40" s="16"/>
      <c r="GZP40" s="16"/>
      <c r="GZQ40" s="16"/>
      <c r="GZR40" s="16"/>
      <c r="GZS40" s="16"/>
      <c r="GZT40" s="16"/>
      <c r="GZU40" s="16"/>
      <c r="GZV40" s="16"/>
      <c r="GZW40" s="16"/>
      <c r="GZX40" s="16"/>
      <c r="GZY40" s="16"/>
      <c r="GZZ40" s="16"/>
      <c r="HAA40" s="16"/>
      <c r="HAB40" s="16"/>
      <c r="HAC40" s="16"/>
      <c r="HAD40" s="16"/>
      <c r="HAE40" s="16"/>
      <c r="HAF40" s="16"/>
      <c r="HAG40" s="16"/>
      <c r="HAH40" s="16"/>
      <c r="HAI40" s="16"/>
      <c r="HAJ40" s="16"/>
      <c r="HAK40" s="16"/>
      <c r="HAL40" s="16"/>
      <c r="HAM40" s="16"/>
      <c r="HAN40" s="16"/>
      <c r="HAO40" s="16"/>
      <c r="HAP40" s="16"/>
      <c r="HAQ40" s="16"/>
      <c r="HAR40" s="16"/>
      <c r="HAS40" s="16"/>
      <c r="HAT40" s="16"/>
      <c r="HAU40" s="16"/>
      <c r="HAV40" s="16"/>
      <c r="HAW40" s="16"/>
      <c r="HAX40" s="16"/>
      <c r="HAY40" s="16"/>
      <c r="HAZ40" s="16"/>
      <c r="HBA40" s="16"/>
      <c r="HBB40" s="16"/>
      <c r="HBC40" s="16"/>
      <c r="HBD40" s="16"/>
      <c r="HBE40" s="16"/>
      <c r="HBF40" s="16"/>
      <c r="HBG40" s="16"/>
      <c r="HBH40" s="16"/>
      <c r="HBI40" s="16"/>
      <c r="HBJ40" s="16"/>
      <c r="HBK40" s="16"/>
      <c r="HBL40" s="16"/>
      <c r="HBM40" s="16"/>
      <c r="HBN40" s="16"/>
      <c r="HBO40" s="16"/>
      <c r="HBP40" s="16"/>
      <c r="HBQ40" s="16"/>
      <c r="HBR40" s="16"/>
      <c r="HBS40" s="16"/>
      <c r="HBT40" s="16"/>
      <c r="HBU40" s="16"/>
      <c r="HBV40" s="16"/>
      <c r="HBW40" s="16"/>
      <c r="HBX40" s="16"/>
      <c r="HBY40" s="16"/>
      <c r="HBZ40" s="16"/>
      <c r="HCA40" s="16"/>
      <c r="HCB40" s="16"/>
      <c r="HCC40" s="16"/>
      <c r="HCD40" s="16"/>
      <c r="HCE40" s="16"/>
      <c r="HCF40" s="16"/>
      <c r="HCG40" s="16"/>
      <c r="HCH40" s="16"/>
      <c r="HCI40" s="16"/>
      <c r="HCJ40" s="16"/>
      <c r="HCK40" s="16"/>
      <c r="HCL40" s="16"/>
      <c r="HCM40" s="16"/>
      <c r="HCN40" s="16"/>
      <c r="HCO40" s="16"/>
      <c r="HCP40" s="16"/>
      <c r="HCQ40" s="16"/>
      <c r="HCR40" s="16"/>
      <c r="HCS40" s="16"/>
      <c r="HCT40" s="16"/>
      <c r="HCU40" s="16"/>
      <c r="HCV40" s="16"/>
      <c r="HCW40" s="16"/>
      <c r="HCX40" s="16"/>
      <c r="HCY40" s="16"/>
      <c r="HCZ40" s="16"/>
      <c r="HDA40" s="16"/>
      <c r="HDB40" s="16"/>
      <c r="HDC40" s="16"/>
      <c r="HDD40" s="16"/>
      <c r="HDE40" s="16"/>
      <c r="HDF40" s="16"/>
      <c r="HDG40" s="16"/>
      <c r="HDH40" s="16"/>
      <c r="HDI40" s="16"/>
      <c r="HDJ40" s="16"/>
      <c r="HDK40" s="16"/>
      <c r="HDL40" s="16"/>
      <c r="HDM40" s="16"/>
      <c r="HDN40" s="16"/>
      <c r="HDO40" s="16"/>
      <c r="HDP40" s="16"/>
      <c r="HDQ40" s="16"/>
      <c r="HDR40" s="16"/>
      <c r="HDS40" s="16"/>
      <c r="HDT40" s="16"/>
      <c r="HDU40" s="16"/>
      <c r="HDV40" s="16"/>
      <c r="HDW40" s="16"/>
      <c r="HDX40" s="16"/>
      <c r="HDY40" s="16"/>
      <c r="HDZ40" s="16"/>
      <c r="HEA40" s="16"/>
      <c r="HEB40" s="16"/>
      <c r="HEC40" s="16"/>
      <c r="HED40" s="16"/>
      <c r="HEE40" s="16"/>
      <c r="HEF40" s="16"/>
      <c r="HEG40" s="16"/>
      <c r="HEH40" s="16"/>
      <c r="HEI40" s="16"/>
      <c r="HEJ40" s="16"/>
      <c r="HEK40" s="16"/>
      <c r="HEL40" s="16"/>
      <c r="HEM40" s="16"/>
      <c r="HEN40" s="16"/>
      <c r="HEO40" s="16"/>
      <c r="HEP40" s="16"/>
      <c r="HEQ40" s="16"/>
      <c r="HER40" s="16"/>
      <c r="HES40" s="16"/>
      <c r="HET40" s="16"/>
      <c r="HEU40" s="16"/>
      <c r="HEV40" s="16"/>
      <c r="HEW40" s="16"/>
      <c r="HEX40" s="16"/>
      <c r="HEY40" s="16"/>
      <c r="HEZ40" s="16"/>
      <c r="HFA40" s="16"/>
      <c r="HFB40" s="16"/>
      <c r="HFC40" s="16"/>
      <c r="HFD40" s="16"/>
      <c r="HFE40" s="16"/>
      <c r="HFF40" s="16"/>
      <c r="HFG40" s="16"/>
      <c r="HFH40" s="16"/>
      <c r="HFI40" s="16"/>
      <c r="HFJ40" s="16"/>
      <c r="HFK40" s="16"/>
      <c r="HFL40" s="16"/>
      <c r="HFM40" s="16"/>
      <c r="HFN40" s="16"/>
      <c r="HFO40" s="16"/>
      <c r="HFP40" s="16"/>
      <c r="HFQ40" s="16"/>
      <c r="HFR40" s="16"/>
      <c r="HFS40" s="16"/>
      <c r="HFT40" s="16"/>
      <c r="HFU40" s="16"/>
      <c r="HFV40" s="16"/>
      <c r="HFW40" s="16"/>
      <c r="HFX40" s="16"/>
      <c r="HFY40" s="16"/>
      <c r="HFZ40" s="16"/>
      <c r="HGA40" s="16"/>
      <c r="HGB40" s="16"/>
      <c r="HGC40" s="16"/>
      <c r="HGD40" s="16"/>
      <c r="HGE40" s="16"/>
      <c r="HGF40" s="16"/>
      <c r="HGG40" s="16"/>
      <c r="HGH40" s="16"/>
      <c r="HGI40" s="16"/>
      <c r="HGJ40" s="16"/>
      <c r="HGK40" s="16"/>
      <c r="HGL40" s="16"/>
      <c r="HGM40" s="16"/>
      <c r="HGN40" s="16"/>
      <c r="HGO40" s="16"/>
      <c r="HGP40" s="16"/>
      <c r="HGQ40" s="16"/>
      <c r="HGR40" s="16"/>
      <c r="HGS40" s="16"/>
      <c r="HGT40" s="16"/>
      <c r="HGU40" s="16"/>
      <c r="HGV40" s="16"/>
      <c r="HGW40" s="16"/>
      <c r="HGX40" s="16"/>
      <c r="HGY40" s="16"/>
      <c r="HGZ40" s="16"/>
      <c r="HHA40" s="16"/>
      <c r="HHB40" s="16"/>
      <c r="HHC40" s="16"/>
      <c r="HHD40" s="16"/>
      <c r="HHE40" s="16"/>
      <c r="HHF40" s="16"/>
      <c r="HHG40" s="16"/>
      <c r="HHH40" s="16"/>
      <c r="HHI40" s="16"/>
      <c r="HHJ40" s="16"/>
      <c r="HHK40" s="16"/>
      <c r="HHL40" s="16"/>
      <c r="HHM40" s="16"/>
      <c r="HHN40" s="16"/>
      <c r="HHO40" s="16"/>
      <c r="HHP40" s="16"/>
      <c r="HHQ40" s="16"/>
      <c r="HHR40" s="16"/>
      <c r="HHS40" s="16"/>
      <c r="HHT40" s="16"/>
      <c r="HHU40" s="16"/>
      <c r="HHV40" s="16"/>
      <c r="HHW40" s="16"/>
      <c r="HHX40" s="16"/>
      <c r="HHY40" s="16"/>
      <c r="HHZ40" s="16"/>
      <c r="HIA40" s="16"/>
      <c r="HIB40" s="16"/>
      <c r="HIC40" s="16"/>
      <c r="HID40" s="16"/>
      <c r="HIE40" s="16"/>
      <c r="HIF40" s="16"/>
      <c r="HIG40" s="16"/>
      <c r="HIH40" s="16"/>
      <c r="HII40" s="16"/>
      <c r="HIJ40" s="16"/>
      <c r="HIK40" s="16"/>
      <c r="HIL40" s="16"/>
      <c r="HIM40" s="16"/>
      <c r="HIN40" s="16"/>
      <c r="HIO40" s="16"/>
      <c r="HIP40" s="16"/>
      <c r="HIQ40" s="16"/>
      <c r="HIR40" s="16"/>
      <c r="HIS40" s="16"/>
      <c r="HIT40" s="16"/>
      <c r="HIU40" s="16"/>
      <c r="HIV40" s="16"/>
      <c r="HIW40" s="16"/>
      <c r="HIX40" s="16"/>
      <c r="HIY40" s="16"/>
      <c r="HIZ40" s="16"/>
      <c r="HJA40" s="16"/>
      <c r="HJB40" s="16"/>
      <c r="HJC40" s="16"/>
      <c r="HJD40" s="16"/>
      <c r="HJE40" s="16"/>
      <c r="HJF40" s="16"/>
      <c r="HJG40" s="16"/>
      <c r="HJH40" s="16"/>
      <c r="HJI40" s="16"/>
      <c r="HJJ40" s="16"/>
      <c r="HJK40" s="16"/>
      <c r="HJL40" s="16"/>
      <c r="HJM40" s="16"/>
      <c r="HJN40" s="16"/>
      <c r="HJO40" s="16"/>
      <c r="HJP40" s="16"/>
      <c r="HJQ40" s="16"/>
      <c r="HJR40" s="16"/>
      <c r="HJS40" s="16"/>
      <c r="HJT40" s="16"/>
      <c r="HJU40" s="16"/>
      <c r="HJV40" s="16"/>
      <c r="HJW40" s="16"/>
      <c r="HJX40" s="16"/>
      <c r="HJY40" s="16"/>
      <c r="HJZ40" s="16"/>
      <c r="HKA40" s="16"/>
      <c r="HKB40" s="16"/>
      <c r="HKC40" s="16"/>
      <c r="HKD40" s="16"/>
      <c r="HKE40" s="16"/>
      <c r="HKF40" s="16"/>
      <c r="HKG40" s="16"/>
      <c r="HKH40" s="16"/>
      <c r="HKI40" s="16"/>
      <c r="HKJ40" s="16"/>
      <c r="HKK40" s="16"/>
      <c r="HKL40" s="16"/>
      <c r="HKM40" s="16"/>
      <c r="HKN40" s="16"/>
      <c r="HKO40" s="16"/>
      <c r="HKP40" s="16"/>
      <c r="HKQ40" s="16"/>
      <c r="HKR40" s="16"/>
      <c r="HKS40" s="16"/>
      <c r="HKT40" s="16"/>
      <c r="HKU40" s="16"/>
      <c r="HKV40" s="16"/>
      <c r="HKW40" s="16"/>
      <c r="HKX40" s="16"/>
      <c r="HKY40" s="16"/>
      <c r="HKZ40" s="16"/>
      <c r="HLA40" s="16"/>
      <c r="HLB40" s="16"/>
      <c r="HLC40" s="16"/>
      <c r="HLD40" s="16"/>
      <c r="HLE40" s="16"/>
      <c r="HLF40" s="16"/>
      <c r="HLG40" s="16"/>
      <c r="HLH40" s="16"/>
      <c r="HLI40" s="16"/>
      <c r="HLJ40" s="16"/>
      <c r="HLK40" s="16"/>
      <c r="HLL40" s="16"/>
      <c r="HLM40" s="16"/>
      <c r="HLN40" s="16"/>
      <c r="HLO40" s="16"/>
      <c r="HLP40" s="16"/>
      <c r="HLQ40" s="16"/>
      <c r="HLR40" s="16"/>
      <c r="HLS40" s="16"/>
      <c r="HLT40" s="16"/>
      <c r="HLU40" s="16"/>
      <c r="HLV40" s="16"/>
      <c r="HLW40" s="16"/>
      <c r="HLX40" s="16"/>
      <c r="HLY40" s="16"/>
      <c r="HLZ40" s="16"/>
      <c r="HMA40" s="16"/>
      <c r="HMB40" s="16"/>
      <c r="HMC40" s="16"/>
      <c r="HMD40" s="16"/>
      <c r="HME40" s="16"/>
      <c r="HMF40" s="16"/>
      <c r="HMG40" s="16"/>
      <c r="HMH40" s="16"/>
      <c r="HMI40" s="16"/>
      <c r="HMJ40" s="16"/>
      <c r="HMK40" s="16"/>
      <c r="HML40" s="16"/>
      <c r="HMM40" s="16"/>
      <c r="HMN40" s="16"/>
      <c r="HMO40" s="16"/>
      <c r="HMP40" s="16"/>
      <c r="HMQ40" s="16"/>
      <c r="HMR40" s="16"/>
      <c r="HMS40" s="16"/>
      <c r="HMT40" s="16"/>
      <c r="HMU40" s="16"/>
      <c r="HMV40" s="16"/>
      <c r="HMW40" s="16"/>
      <c r="HMX40" s="16"/>
      <c r="HMY40" s="16"/>
      <c r="HMZ40" s="16"/>
      <c r="HNA40" s="16"/>
      <c r="HNB40" s="16"/>
      <c r="HNC40" s="16"/>
      <c r="HND40" s="16"/>
      <c r="HNE40" s="16"/>
      <c r="HNF40" s="16"/>
      <c r="HNG40" s="16"/>
      <c r="HNH40" s="16"/>
      <c r="HNI40" s="16"/>
      <c r="HNJ40" s="16"/>
      <c r="HNK40" s="16"/>
      <c r="HNL40" s="16"/>
      <c r="HNM40" s="16"/>
      <c r="HNN40" s="16"/>
      <c r="HNO40" s="16"/>
      <c r="HNP40" s="16"/>
      <c r="HNQ40" s="16"/>
      <c r="HNR40" s="16"/>
      <c r="HNS40" s="16"/>
      <c r="HNT40" s="16"/>
      <c r="HNU40" s="16"/>
      <c r="HNV40" s="16"/>
      <c r="HNW40" s="16"/>
      <c r="HNX40" s="16"/>
      <c r="HNY40" s="16"/>
      <c r="HNZ40" s="16"/>
      <c r="HOA40" s="16"/>
      <c r="HOB40" s="16"/>
      <c r="HOC40" s="16"/>
      <c r="HOD40" s="16"/>
      <c r="HOE40" s="16"/>
      <c r="HOF40" s="16"/>
      <c r="HOG40" s="16"/>
      <c r="HOH40" s="16"/>
      <c r="HOI40" s="16"/>
      <c r="HOJ40" s="16"/>
      <c r="HOK40" s="16"/>
      <c r="HOL40" s="16"/>
      <c r="HOM40" s="16"/>
      <c r="HON40" s="16"/>
      <c r="HOO40" s="16"/>
      <c r="HOP40" s="16"/>
      <c r="HOQ40" s="16"/>
      <c r="HOR40" s="16"/>
      <c r="HOS40" s="16"/>
      <c r="HOT40" s="16"/>
      <c r="HOU40" s="16"/>
      <c r="HOV40" s="16"/>
      <c r="HOW40" s="16"/>
      <c r="HOX40" s="16"/>
      <c r="HOY40" s="16"/>
      <c r="HOZ40" s="16"/>
      <c r="HPA40" s="16"/>
      <c r="HPB40" s="16"/>
      <c r="HPC40" s="16"/>
      <c r="HPD40" s="16"/>
      <c r="HPE40" s="16"/>
      <c r="HPF40" s="16"/>
      <c r="HPG40" s="16"/>
      <c r="HPH40" s="16"/>
      <c r="HPI40" s="16"/>
      <c r="HPJ40" s="16"/>
      <c r="HPK40" s="16"/>
      <c r="HPL40" s="16"/>
      <c r="HPM40" s="16"/>
      <c r="HPN40" s="16"/>
      <c r="HPO40" s="16"/>
      <c r="HPP40" s="16"/>
      <c r="HPQ40" s="16"/>
      <c r="HPR40" s="16"/>
      <c r="HPS40" s="16"/>
      <c r="HPT40" s="16"/>
      <c r="HPU40" s="16"/>
      <c r="HPV40" s="16"/>
      <c r="HPW40" s="16"/>
      <c r="HPX40" s="16"/>
      <c r="HPY40" s="16"/>
      <c r="HPZ40" s="16"/>
      <c r="HQA40" s="16"/>
      <c r="HQB40" s="16"/>
      <c r="HQC40" s="16"/>
      <c r="HQD40" s="16"/>
      <c r="HQE40" s="16"/>
      <c r="HQF40" s="16"/>
      <c r="HQG40" s="16"/>
      <c r="HQH40" s="16"/>
      <c r="HQI40" s="16"/>
      <c r="HQJ40" s="16"/>
      <c r="HQK40" s="16"/>
      <c r="HQL40" s="16"/>
      <c r="HQM40" s="16"/>
      <c r="HQN40" s="16"/>
      <c r="HQO40" s="16"/>
      <c r="HQP40" s="16"/>
      <c r="HQQ40" s="16"/>
      <c r="HQR40" s="16"/>
      <c r="HQS40" s="16"/>
      <c r="HQT40" s="16"/>
      <c r="HQU40" s="16"/>
      <c r="HQV40" s="16"/>
      <c r="HQW40" s="16"/>
      <c r="HQX40" s="16"/>
      <c r="HQY40" s="16"/>
      <c r="HQZ40" s="16"/>
      <c r="HRA40" s="16"/>
      <c r="HRB40" s="16"/>
      <c r="HRC40" s="16"/>
      <c r="HRD40" s="16"/>
      <c r="HRE40" s="16"/>
      <c r="HRF40" s="16"/>
      <c r="HRG40" s="16"/>
      <c r="HRH40" s="16"/>
      <c r="HRI40" s="16"/>
      <c r="HRJ40" s="16"/>
      <c r="HRK40" s="16"/>
      <c r="HRL40" s="16"/>
      <c r="HRM40" s="16"/>
      <c r="HRN40" s="16"/>
      <c r="HRO40" s="16"/>
      <c r="HRP40" s="16"/>
      <c r="HRQ40" s="16"/>
      <c r="HRR40" s="16"/>
      <c r="HRS40" s="16"/>
      <c r="HRT40" s="16"/>
      <c r="HRU40" s="16"/>
      <c r="HRV40" s="16"/>
      <c r="HRW40" s="16"/>
      <c r="HRX40" s="16"/>
      <c r="HRY40" s="16"/>
      <c r="HRZ40" s="16"/>
      <c r="HSA40" s="16"/>
      <c r="HSB40" s="16"/>
      <c r="HSC40" s="16"/>
      <c r="HSD40" s="16"/>
      <c r="HSE40" s="16"/>
      <c r="HSF40" s="16"/>
      <c r="HSG40" s="16"/>
      <c r="HSH40" s="16"/>
      <c r="HSI40" s="16"/>
      <c r="HSJ40" s="16"/>
      <c r="HSK40" s="16"/>
      <c r="HSL40" s="16"/>
      <c r="HSM40" s="16"/>
      <c r="HSN40" s="16"/>
      <c r="HSO40" s="16"/>
      <c r="HSP40" s="16"/>
      <c r="HSQ40" s="16"/>
      <c r="HSR40" s="16"/>
      <c r="HSS40" s="16"/>
      <c r="HST40" s="16"/>
      <c r="HSU40" s="16"/>
      <c r="HSV40" s="16"/>
      <c r="HSW40" s="16"/>
      <c r="HSX40" s="16"/>
      <c r="HSY40" s="16"/>
      <c r="HSZ40" s="16"/>
      <c r="HTA40" s="16"/>
      <c r="HTB40" s="16"/>
      <c r="HTC40" s="16"/>
      <c r="HTD40" s="16"/>
      <c r="HTE40" s="16"/>
      <c r="HTF40" s="16"/>
      <c r="HTG40" s="16"/>
      <c r="HTH40" s="16"/>
      <c r="HTI40" s="16"/>
      <c r="HTJ40" s="16"/>
      <c r="HTK40" s="16"/>
      <c r="HTL40" s="16"/>
      <c r="HTM40" s="16"/>
      <c r="HTN40" s="16"/>
      <c r="HTO40" s="16"/>
      <c r="HTP40" s="16"/>
      <c r="HTQ40" s="16"/>
      <c r="HTR40" s="16"/>
      <c r="HTS40" s="16"/>
      <c r="HTT40" s="16"/>
      <c r="HTU40" s="16"/>
      <c r="HTV40" s="16"/>
      <c r="HTW40" s="16"/>
      <c r="HTX40" s="16"/>
      <c r="HTY40" s="16"/>
      <c r="HTZ40" s="16"/>
      <c r="HUA40" s="16"/>
      <c r="HUB40" s="16"/>
      <c r="HUC40" s="16"/>
      <c r="HUD40" s="16"/>
      <c r="HUE40" s="16"/>
      <c r="HUF40" s="16"/>
      <c r="HUG40" s="16"/>
      <c r="HUH40" s="16"/>
      <c r="HUI40" s="16"/>
      <c r="HUJ40" s="16"/>
      <c r="HUK40" s="16"/>
      <c r="HUL40" s="16"/>
      <c r="HUM40" s="16"/>
      <c r="HUN40" s="16"/>
      <c r="HUO40" s="16"/>
      <c r="HUP40" s="16"/>
      <c r="HUQ40" s="16"/>
      <c r="HUR40" s="16"/>
      <c r="HUS40" s="16"/>
      <c r="HUT40" s="16"/>
      <c r="HUU40" s="16"/>
      <c r="HUV40" s="16"/>
      <c r="HUW40" s="16"/>
      <c r="HUX40" s="16"/>
      <c r="HUY40" s="16"/>
      <c r="HUZ40" s="16"/>
      <c r="HVA40" s="16"/>
      <c r="HVB40" s="16"/>
      <c r="HVC40" s="16"/>
      <c r="HVD40" s="16"/>
      <c r="HVE40" s="16"/>
      <c r="HVF40" s="16"/>
      <c r="HVG40" s="16"/>
      <c r="HVH40" s="16"/>
      <c r="HVI40" s="16"/>
      <c r="HVJ40" s="16"/>
      <c r="HVK40" s="16"/>
      <c r="HVL40" s="16"/>
      <c r="HVM40" s="16"/>
      <c r="HVN40" s="16"/>
      <c r="HVO40" s="16"/>
      <c r="HVP40" s="16"/>
      <c r="HVQ40" s="16"/>
      <c r="HVR40" s="16"/>
      <c r="HVS40" s="16"/>
      <c r="HVT40" s="16"/>
      <c r="HVU40" s="16"/>
      <c r="HVV40" s="16"/>
      <c r="HVW40" s="16"/>
      <c r="HVX40" s="16"/>
      <c r="HVY40" s="16"/>
      <c r="HVZ40" s="16"/>
      <c r="HWA40" s="16"/>
      <c r="HWB40" s="16"/>
      <c r="HWC40" s="16"/>
      <c r="HWD40" s="16"/>
      <c r="HWE40" s="16"/>
      <c r="HWF40" s="16"/>
      <c r="HWG40" s="16"/>
      <c r="HWH40" s="16"/>
      <c r="HWI40" s="16"/>
      <c r="HWJ40" s="16"/>
      <c r="HWK40" s="16"/>
      <c r="HWL40" s="16"/>
      <c r="HWM40" s="16"/>
      <c r="HWN40" s="16"/>
      <c r="HWO40" s="16"/>
      <c r="HWP40" s="16"/>
      <c r="HWQ40" s="16"/>
      <c r="HWR40" s="16"/>
      <c r="HWS40" s="16"/>
      <c r="HWT40" s="16"/>
      <c r="HWU40" s="16"/>
      <c r="HWV40" s="16"/>
      <c r="HWW40" s="16"/>
      <c r="HWX40" s="16"/>
      <c r="HWY40" s="16"/>
      <c r="HWZ40" s="16"/>
      <c r="HXA40" s="16"/>
      <c r="HXB40" s="16"/>
      <c r="HXC40" s="16"/>
      <c r="HXD40" s="16"/>
      <c r="HXE40" s="16"/>
      <c r="HXF40" s="16"/>
      <c r="HXG40" s="16"/>
      <c r="HXH40" s="16"/>
      <c r="HXI40" s="16"/>
      <c r="HXJ40" s="16"/>
      <c r="HXK40" s="16"/>
      <c r="HXL40" s="16"/>
      <c r="HXM40" s="16"/>
      <c r="HXN40" s="16"/>
      <c r="HXO40" s="16"/>
      <c r="HXP40" s="16"/>
      <c r="HXQ40" s="16"/>
      <c r="HXR40" s="16"/>
      <c r="HXS40" s="16"/>
      <c r="HXT40" s="16"/>
      <c r="HXU40" s="16"/>
      <c r="HXV40" s="16"/>
      <c r="HXW40" s="16"/>
      <c r="HXX40" s="16"/>
      <c r="HXY40" s="16"/>
      <c r="HXZ40" s="16"/>
      <c r="HYA40" s="16"/>
      <c r="HYB40" s="16"/>
      <c r="HYC40" s="16"/>
      <c r="HYD40" s="16"/>
      <c r="HYE40" s="16"/>
      <c r="HYF40" s="16"/>
      <c r="HYG40" s="16"/>
      <c r="HYH40" s="16"/>
      <c r="HYI40" s="16"/>
      <c r="HYJ40" s="16"/>
      <c r="HYK40" s="16"/>
      <c r="HYL40" s="16"/>
      <c r="HYM40" s="16"/>
      <c r="HYN40" s="16"/>
      <c r="HYO40" s="16"/>
      <c r="HYP40" s="16"/>
      <c r="HYQ40" s="16"/>
      <c r="HYR40" s="16"/>
      <c r="HYS40" s="16"/>
      <c r="HYT40" s="16"/>
      <c r="HYU40" s="16"/>
      <c r="HYV40" s="16"/>
      <c r="HYW40" s="16"/>
      <c r="HYX40" s="16"/>
      <c r="HYY40" s="16"/>
      <c r="HYZ40" s="16"/>
      <c r="HZA40" s="16"/>
      <c r="HZB40" s="16"/>
      <c r="HZC40" s="16"/>
      <c r="HZD40" s="16"/>
      <c r="HZE40" s="16"/>
      <c r="HZF40" s="16"/>
      <c r="HZG40" s="16"/>
      <c r="HZH40" s="16"/>
      <c r="HZI40" s="16"/>
      <c r="HZJ40" s="16"/>
      <c r="HZK40" s="16"/>
      <c r="HZL40" s="16"/>
      <c r="HZM40" s="16"/>
      <c r="HZN40" s="16"/>
      <c r="HZO40" s="16"/>
      <c r="HZP40" s="16"/>
      <c r="HZQ40" s="16"/>
      <c r="HZR40" s="16"/>
      <c r="HZS40" s="16"/>
      <c r="HZT40" s="16"/>
      <c r="HZU40" s="16"/>
      <c r="HZV40" s="16"/>
      <c r="HZW40" s="16"/>
      <c r="HZX40" s="16"/>
      <c r="HZY40" s="16"/>
      <c r="HZZ40" s="16"/>
      <c r="IAA40" s="16"/>
      <c r="IAB40" s="16"/>
      <c r="IAC40" s="16"/>
      <c r="IAD40" s="16"/>
      <c r="IAE40" s="16"/>
      <c r="IAF40" s="16"/>
      <c r="IAG40" s="16"/>
      <c r="IAH40" s="16"/>
      <c r="IAI40" s="16"/>
      <c r="IAJ40" s="16"/>
      <c r="IAK40" s="16"/>
      <c r="IAL40" s="16"/>
      <c r="IAM40" s="16"/>
      <c r="IAN40" s="16"/>
      <c r="IAO40" s="16"/>
      <c r="IAP40" s="16"/>
      <c r="IAQ40" s="16"/>
      <c r="IAR40" s="16"/>
      <c r="IAS40" s="16"/>
      <c r="IAT40" s="16"/>
      <c r="IAU40" s="16"/>
      <c r="IAV40" s="16"/>
      <c r="IAW40" s="16"/>
      <c r="IAX40" s="16"/>
      <c r="IAY40" s="16"/>
      <c r="IAZ40" s="16"/>
      <c r="IBA40" s="16"/>
      <c r="IBB40" s="16"/>
      <c r="IBC40" s="16"/>
      <c r="IBD40" s="16"/>
      <c r="IBE40" s="16"/>
      <c r="IBF40" s="16"/>
      <c r="IBG40" s="16"/>
      <c r="IBH40" s="16"/>
      <c r="IBI40" s="16"/>
      <c r="IBJ40" s="16"/>
      <c r="IBK40" s="16"/>
      <c r="IBL40" s="16"/>
      <c r="IBM40" s="16"/>
      <c r="IBN40" s="16"/>
      <c r="IBO40" s="16"/>
      <c r="IBP40" s="16"/>
      <c r="IBQ40" s="16"/>
      <c r="IBR40" s="16"/>
      <c r="IBS40" s="16"/>
      <c r="IBT40" s="16"/>
      <c r="IBU40" s="16"/>
      <c r="IBV40" s="16"/>
      <c r="IBW40" s="16"/>
      <c r="IBX40" s="16"/>
      <c r="IBY40" s="16"/>
      <c r="IBZ40" s="16"/>
      <c r="ICA40" s="16"/>
      <c r="ICB40" s="16"/>
      <c r="ICC40" s="16"/>
      <c r="ICD40" s="16"/>
      <c r="ICE40" s="16"/>
      <c r="ICF40" s="16"/>
      <c r="ICG40" s="16"/>
      <c r="ICH40" s="16"/>
      <c r="ICI40" s="16"/>
      <c r="ICJ40" s="16"/>
      <c r="ICK40" s="16"/>
      <c r="ICL40" s="16"/>
      <c r="ICM40" s="16"/>
      <c r="ICN40" s="16"/>
      <c r="ICO40" s="16"/>
      <c r="ICP40" s="16"/>
      <c r="ICQ40" s="16"/>
      <c r="ICR40" s="16"/>
      <c r="ICS40" s="16"/>
      <c r="ICT40" s="16"/>
      <c r="ICU40" s="16"/>
      <c r="ICV40" s="16"/>
      <c r="ICW40" s="16"/>
      <c r="ICX40" s="16"/>
      <c r="ICY40" s="16"/>
      <c r="ICZ40" s="16"/>
      <c r="IDA40" s="16"/>
      <c r="IDB40" s="16"/>
      <c r="IDC40" s="16"/>
      <c r="IDD40" s="16"/>
      <c r="IDE40" s="16"/>
      <c r="IDF40" s="16"/>
      <c r="IDG40" s="16"/>
      <c r="IDH40" s="16"/>
      <c r="IDI40" s="16"/>
      <c r="IDJ40" s="16"/>
      <c r="IDK40" s="16"/>
      <c r="IDL40" s="16"/>
      <c r="IDM40" s="16"/>
      <c r="IDN40" s="16"/>
      <c r="IDO40" s="16"/>
      <c r="IDP40" s="16"/>
      <c r="IDQ40" s="16"/>
      <c r="IDR40" s="16"/>
      <c r="IDS40" s="16"/>
      <c r="IDT40" s="16"/>
      <c r="IDU40" s="16"/>
      <c r="IDV40" s="16"/>
      <c r="IDW40" s="16"/>
      <c r="IDX40" s="16"/>
      <c r="IDY40" s="16"/>
      <c r="IDZ40" s="16"/>
      <c r="IEA40" s="16"/>
      <c r="IEB40" s="16"/>
      <c r="IEC40" s="16"/>
      <c r="IED40" s="16"/>
      <c r="IEE40" s="16"/>
      <c r="IEF40" s="16"/>
      <c r="IEG40" s="16"/>
      <c r="IEH40" s="16"/>
      <c r="IEI40" s="16"/>
      <c r="IEJ40" s="16"/>
      <c r="IEK40" s="16"/>
      <c r="IEL40" s="16"/>
      <c r="IEM40" s="16"/>
      <c r="IEN40" s="16"/>
      <c r="IEO40" s="16"/>
      <c r="IEP40" s="16"/>
      <c r="IEQ40" s="16"/>
      <c r="IER40" s="16"/>
      <c r="IES40" s="16"/>
      <c r="IET40" s="16"/>
      <c r="IEU40" s="16"/>
      <c r="IEV40" s="16"/>
      <c r="IEW40" s="16"/>
      <c r="IEX40" s="16"/>
      <c r="IEY40" s="16"/>
      <c r="IEZ40" s="16"/>
      <c r="IFA40" s="16"/>
      <c r="IFB40" s="16"/>
      <c r="IFC40" s="16"/>
      <c r="IFD40" s="16"/>
      <c r="IFE40" s="16"/>
      <c r="IFF40" s="16"/>
      <c r="IFG40" s="16"/>
      <c r="IFH40" s="16"/>
      <c r="IFI40" s="16"/>
      <c r="IFJ40" s="16"/>
      <c r="IFK40" s="16"/>
      <c r="IFL40" s="16"/>
      <c r="IFM40" s="16"/>
      <c r="IFN40" s="16"/>
      <c r="IFO40" s="16"/>
      <c r="IFP40" s="16"/>
      <c r="IFQ40" s="16"/>
      <c r="IFR40" s="16"/>
      <c r="IFS40" s="16"/>
      <c r="IFT40" s="16"/>
      <c r="IFU40" s="16"/>
      <c r="IFV40" s="16"/>
      <c r="IFW40" s="16"/>
      <c r="IFX40" s="16"/>
      <c r="IFY40" s="16"/>
      <c r="IFZ40" s="16"/>
      <c r="IGA40" s="16"/>
      <c r="IGB40" s="16"/>
      <c r="IGC40" s="16"/>
      <c r="IGD40" s="16"/>
      <c r="IGE40" s="16"/>
      <c r="IGF40" s="16"/>
      <c r="IGG40" s="16"/>
      <c r="IGH40" s="16"/>
      <c r="IGI40" s="16"/>
      <c r="IGJ40" s="16"/>
      <c r="IGK40" s="16"/>
      <c r="IGL40" s="16"/>
      <c r="IGM40" s="16"/>
      <c r="IGN40" s="16"/>
      <c r="IGO40" s="16"/>
      <c r="IGP40" s="16"/>
      <c r="IGQ40" s="16"/>
      <c r="IGR40" s="16"/>
      <c r="IGS40" s="16"/>
      <c r="IGT40" s="16"/>
      <c r="IGU40" s="16"/>
      <c r="IGV40" s="16"/>
      <c r="IGW40" s="16"/>
      <c r="IGX40" s="16"/>
      <c r="IGY40" s="16"/>
      <c r="IGZ40" s="16"/>
      <c r="IHA40" s="16"/>
      <c r="IHB40" s="16"/>
      <c r="IHC40" s="16"/>
      <c r="IHD40" s="16"/>
      <c r="IHE40" s="16"/>
      <c r="IHF40" s="16"/>
      <c r="IHG40" s="16"/>
      <c r="IHH40" s="16"/>
      <c r="IHI40" s="16"/>
      <c r="IHJ40" s="16"/>
      <c r="IHK40" s="16"/>
      <c r="IHL40" s="16"/>
      <c r="IHM40" s="16"/>
      <c r="IHN40" s="16"/>
      <c r="IHO40" s="16"/>
      <c r="IHP40" s="16"/>
      <c r="IHQ40" s="16"/>
      <c r="IHR40" s="16"/>
      <c r="IHS40" s="16"/>
      <c r="IHT40" s="16"/>
      <c r="IHU40" s="16"/>
      <c r="IHV40" s="16"/>
      <c r="IHW40" s="16"/>
      <c r="IHX40" s="16"/>
      <c r="IHY40" s="16"/>
      <c r="IHZ40" s="16"/>
      <c r="IIA40" s="16"/>
      <c r="IIB40" s="16"/>
      <c r="IIC40" s="16"/>
      <c r="IID40" s="16"/>
      <c r="IIE40" s="16"/>
      <c r="IIF40" s="16"/>
      <c r="IIG40" s="16"/>
      <c r="IIH40" s="16"/>
      <c r="III40" s="16"/>
      <c r="IIJ40" s="16"/>
      <c r="IIK40" s="16"/>
      <c r="IIL40" s="16"/>
      <c r="IIM40" s="16"/>
      <c r="IIN40" s="16"/>
      <c r="IIO40" s="16"/>
      <c r="IIP40" s="16"/>
      <c r="IIQ40" s="16"/>
      <c r="IIR40" s="16"/>
      <c r="IIS40" s="16"/>
      <c r="IIT40" s="16"/>
      <c r="IIU40" s="16"/>
      <c r="IIV40" s="16"/>
      <c r="IIW40" s="16"/>
      <c r="IIX40" s="16"/>
      <c r="IIY40" s="16"/>
      <c r="IIZ40" s="16"/>
      <c r="IJA40" s="16"/>
      <c r="IJB40" s="16"/>
      <c r="IJC40" s="16"/>
      <c r="IJD40" s="16"/>
      <c r="IJE40" s="16"/>
      <c r="IJF40" s="16"/>
      <c r="IJG40" s="16"/>
      <c r="IJH40" s="16"/>
      <c r="IJI40" s="16"/>
      <c r="IJJ40" s="16"/>
      <c r="IJK40" s="16"/>
      <c r="IJL40" s="16"/>
      <c r="IJM40" s="16"/>
      <c r="IJN40" s="16"/>
      <c r="IJO40" s="16"/>
      <c r="IJP40" s="16"/>
      <c r="IJQ40" s="16"/>
      <c r="IJR40" s="16"/>
      <c r="IJS40" s="16"/>
      <c r="IJT40" s="16"/>
      <c r="IJU40" s="16"/>
      <c r="IJV40" s="16"/>
      <c r="IJW40" s="16"/>
      <c r="IJX40" s="16"/>
      <c r="IJY40" s="16"/>
      <c r="IJZ40" s="16"/>
      <c r="IKA40" s="16"/>
      <c r="IKB40" s="16"/>
      <c r="IKC40" s="16"/>
      <c r="IKD40" s="16"/>
      <c r="IKE40" s="16"/>
      <c r="IKF40" s="16"/>
      <c r="IKG40" s="16"/>
      <c r="IKH40" s="16"/>
      <c r="IKI40" s="16"/>
      <c r="IKJ40" s="16"/>
      <c r="IKK40" s="16"/>
      <c r="IKL40" s="16"/>
      <c r="IKM40" s="16"/>
      <c r="IKN40" s="16"/>
      <c r="IKO40" s="16"/>
      <c r="IKP40" s="16"/>
      <c r="IKQ40" s="16"/>
      <c r="IKR40" s="16"/>
      <c r="IKS40" s="16"/>
      <c r="IKT40" s="16"/>
      <c r="IKU40" s="16"/>
      <c r="IKV40" s="16"/>
      <c r="IKW40" s="16"/>
      <c r="IKX40" s="16"/>
      <c r="IKY40" s="16"/>
      <c r="IKZ40" s="16"/>
      <c r="ILA40" s="16"/>
      <c r="ILB40" s="16"/>
      <c r="ILC40" s="16"/>
      <c r="ILD40" s="16"/>
      <c r="ILE40" s="16"/>
      <c r="ILF40" s="16"/>
      <c r="ILG40" s="16"/>
      <c r="ILH40" s="16"/>
      <c r="ILI40" s="16"/>
      <c r="ILJ40" s="16"/>
      <c r="ILK40" s="16"/>
      <c r="ILL40" s="16"/>
      <c r="ILM40" s="16"/>
      <c r="ILN40" s="16"/>
      <c r="ILO40" s="16"/>
      <c r="ILP40" s="16"/>
      <c r="ILQ40" s="16"/>
      <c r="ILR40" s="16"/>
      <c r="ILS40" s="16"/>
      <c r="ILT40" s="16"/>
      <c r="ILU40" s="16"/>
      <c r="ILV40" s="16"/>
      <c r="ILW40" s="16"/>
      <c r="ILX40" s="16"/>
      <c r="ILY40" s="16"/>
      <c r="ILZ40" s="16"/>
      <c r="IMA40" s="16"/>
      <c r="IMB40" s="16"/>
      <c r="IMC40" s="16"/>
      <c r="IMD40" s="16"/>
      <c r="IME40" s="16"/>
      <c r="IMF40" s="16"/>
      <c r="IMG40" s="16"/>
      <c r="IMH40" s="16"/>
      <c r="IMI40" s="16"/>
      <c r="IMJ40" s="16"/>
      <c r="IMK40" s="16"/>
      <c r="IML40" s="16"/>
      <c r="IMM40" s="16"/>
      <c r="IMN40" s="16"/>
      <c r="IMO40" s="16"/>
      <c r="IMP40" s="16"/>
      <c r="IMQ40" s="16"/>
      <c r="IMR40" s="16"/>
      <c r="IMS40" s="16"/>
      <c r="IMT40" s="16"/>
      <c r="IMU40" s="16"/>
      <c r="IMV40" s="16"/>
      <c r="IMW40" s="16"/>
      <c r="IMX40" s="16"/>
      <c r="IMY40" s="16"/>
      <c r="IMZ40" s="16"/>
      <c r="INA40" s="16"/>
      <c r="INB40" s="16"/>
      <c r="INC40" s="16"/>
      <c r="IND40" s="16"/>
      <c r="INE40" s="16"/>
      <c r="INF40" s="16"/>
      <c r="ING40" s="16"/>
      <c r="INH40" s="16"/>
      <c r="INI40" s="16"/>
      <c r="INJ40" s="16"/>
      <c r="INK40" s="16"/>
      <c r="INL40" s="16"/>
      <c r="INM40" s="16"/>
      <c r="INN40" s="16"/>
      <c r="INO40" s="16"/>
      <c r="INP40" s="16"/>
      <c r="INQ40" s="16"/>
      <c r="INR40" s="16"/>
      <c r="INS40" s="16"/>
      <c r="INT40" s="16"/>
      <c r="INU40" s="16"/>
      <c r="INV40" s="16"/>
      <c r="INW40" s="16"/>
      <c r="INX40" s="16"/>
      <c r="INY40" s="16"/>
      <c r="INZ40" s="16"/>
      <c r="IOA40" s="16"/>
      <c r="IOB40" s="16"/>
      <c r="IOC40" s="16"/>
      <c r="IOD40" s="16"/>
      <c r="IOE40" s="16"/>
      <c r="IOF40" s="16"/>
      <c r="IOG40" s="16"/>
      <c r="IOH40" s="16"/>
      <c r="IOI40" s="16"/>
      <c r="IOJ40" s="16"/>
      <c r="IOK40" s="16"/>
      <c r="IOL40" s="16"/>
      <c r="IOM40" s="16"/>
      <c r="ION40" s="16"/>
      <c r="IOO40" s="16"/>
      <c r="IOP40" s="16"/>
      <c r="IOQ40" s="16"/>
      <c r="IOR40" s="16"/>
      <c r="IOS40" s="16"/>
      <c r="IOT40" s="16"/>
      <c r="IOU40" s="16"/>
      <c r="IOV40" s="16"/>
      <c r="IOW40" s="16"/>
      <c r="IOX40" s="16"/>
      <c r="IOY40" s="16"/>
      <c r="IOZ40" s="16"/>
      <c r="IPA40" s="16"/>
      <c r="IPB40" s="16"/>
      <c r="IPC40" s="16"/>
      <c r="IPD40" s="16"/>
      <c r="IPE40" s="16"/>
      <c r="IPF40" s="16"/>
      <c r="IPG40" s="16"/>
      <c r="IPH40" s="16"/>
      <c r="IPI40" s="16"/>
      <c r="IPJ40" s="16"/>
      <c r="IPK40" s="16"/>
      <c r="IPL40" s="16"/>
      <c r="IPM40" s="16"/>
      <c r="IPN40" s="16"/>
      <c r="IPO40" s="16"/>
      <c r="IPP40" s="16"/>
      <c r="IPQ40" s="16"/>
      <c r="IPR40" s="16"/>
      <c r="IPS40" s="16"/>
      <c r="IPT40" s="16"/>
      <c r="IPU40" s="16"/>
      <c r="IPV40" s="16"/>
      <c r="IPW40" s="16"/>
      <c r="IPX40" s="16"/>
      <c r="IPY40" s="16"/>
      <c r="IPZ40" s="16"/>
      <c r="IQA40" s="16"/>
      <c r="IQB40" s="16"/>
      <c r="IQC40" s="16"/>
      <c r="IQD40" s="16"/>
      <c r="IQE40" s="16"/>
      <c r="IQF40" s="16"/>
      <c r="IQG40" s="16"/>
      <c r="IQH40" s="16"/>
      <c r="IQI40" s="16"/>
      <c r="IQJ40" s="16"/>
      <c r="IQK40" s="16"/>
      <c r="IQL40" s="16"/>
      <c r="IQM40" s="16"/>
      <c r="IQN40" s="16"/>
      <c r="IQO40" s="16"/>
      <c r="IQP40" s="16"/>
      <c r="IQQ40" s="16"/>
      <c r="IQR40" s="16"/>
      <c r="IQS40" s="16"/>
      <c r="IQT40" s="16"/>
      <c r="IQU40" s="16"/>
      <c r="IQV40" s="16"/>
      <c r="IQW40" s="16"/>
      <c r="IQX40" s="16"/>
      <c r="IQY40" s="16"/>
      <c r="IQZ40" s="16"/>
      <c r="IRA40" s="16"/>
      <c r="IRB40" s="16"/>
      <c r="IRC40" s="16"/>
      <c r="IRD40" s="16"/>
      <c r="IRE40" s="16"/>
      <c r="IRF40" s="16"/>
      <c r="IRG40" s="16"/>
      <c r="IRH40" s="16"/>
      <c r="IRI40" s="16"/>
      <c r="IRJ40" s="16"/>
      <c r="IRK40" s="16"/>
      <c r="IRL40" s="16"/>
      <c r="IRM40" s="16"/>
      <c r="IRN40" s="16"/>
      <c r="IRO40" s="16"/>
      <c r="IRP40" s="16"/>
      <c r="IRQ40" s="16"/>
      <c r="IRR40" s="16"/>
      <c r="IRS40" s="16"/>
      <c r="IRT40" s="16"/>
      <c r="IRU40" s="16"/>
      <c r="IRV40" s="16"/>
      <c r="IRW40" s="16"/>
      <c r="IRX40" s="16"/>
      <c r="IRY40" s="16"/>
      <c r="IRZ40" s="16"/>
      <c r="ISA40" s="16"/>
      <c r="ISB40" s="16"/>
      <c r="ISC40" s="16"/>
      <c r="ISD40" s="16"/>
      <c r="ISE40" s="16"/>
      <c r="ISF40" s="16"/>
      <c r="ISG40" s="16"/>
      <c r="ISH40" s="16"/>
      <c r="ISI40" s="16"/>
      <c r="ISJ40" s="16"/>
      <c r="ISK40" s="16"/>
      <c r="ISL40" s="16"/>
      <c r="ISM40" s="16"/>
      <c r="ISN40" s="16"/>
      <c r="ISO40" s="16"/>
      <c r="ISP40" s="16"/>
      <c r="ISQ40" s="16"/>
      <c r="ISR40" s="16"/>
      <c r="ISS40" s="16"/>
      <c r="IST40" s="16"/>
      <c r="ISU40" s="16"/>
      <c r="ISV40" s="16"/>
      <c r="ISW40" s="16"/>
      <c r="ISX40" s="16"/>
      <c r="ISY40" s="16"/>
      <c r="ISZ40" s="16"/>
      <c r="ITA40" s="16"/>
      <c r="ITB40" s="16"/>
      <c r="ITC40" s="16"/>
      <c r="ITD40" s="16"/>
      <c r="ITE40" s="16"/>
      <c r="ITF40" s="16"/>
      <c r="ITG40" s="16"/>
      <c r="ITH40" s="16"/>
      <c r="ITI40" s="16"/>
      <c r="ITJ40" s="16"/>
      <c r="ITK40" s="16"/>
      <c r="ITL40" s="16"/>
      <c r="ITM40" s="16"/>
      <c r="ITN40" s="16"/>
      <c r="ITO40" s="16"/>
      <c r="ITP40" s="16"/>
      <c r="ITQ40" s="16"/>
      <c r="ITR40" s="16"/>
      <c r="ITS40" s="16"/>
      <c r="ITT40" s="16"/>
      <c r="ITU40" s="16"/>
      <c r="ITV40" s="16"/>
      <c r="ITW40" s="16"/>
      <c r="ITX40" s="16"/>
      <c r="ITY40" s="16"/>
      <c r="ITZ40" s="16"/>
      <c r="IUA40" s="16"/>
      <c r="IUB40" s="16"/>
      <c r="IUC40" s="16"/>
      <c r="IUD40" s="16"/>
      <c r="IUE40" s="16"/>
      <c r="IUF40" s="16"/>
      <c r="IUG40" s="16"/>
      <c r="IUH40" s="16"/>
      <c r="IUI40" s="16"/>
      <c r="IUJ40" s="16"/>
      <c r="IUK40" s="16"/>
      <c r="IUL40" s="16"/>
      <c r="IUM40" s="16"/>
      <c r="IUN40" s="16"/>
      <c r="IUO40" s="16"/>
      <c r="IUP40" s="16"/>
      <c r="IUQ40" s="16"/>
      <c r="IUR40" s="16"/>
      <c r="IUS40" s="16"/>
      <c r="IUT40" s="16"/>
      <c r="IUU40" s="16"/>
      <c r="IUV40" s="16"/>
      <c r="IUW40" s="16"/>
      <c r="IUX40" s="16"/>
      <c r="IUY40" s="16"/>
      <c r="IUZ40" s="16"/>
      <c r="IVA40" s="16"/>
      <c r="IVB40" s="16"/>
      <c r="IVC40" s="16"/>
      <c r="IVD40" s="16"/>
      <c r="IVE40" s="16"/>
      <c r="IVF40" s="16"/>
      <c r="IVG40" s="16"/>
      <c r="IVH40" s="16"/>
      <c r="IVI40" s="16"/>
      <c r="IVJ40" s="16"/>
      <c r="IVK40" s="16"/>
      <c r="IVL40" s="16"/>
      <c r="IVM40" s="16"/>
      <c r="IVN40" s="16"/>
      <c r="IVO40" s="16"/>
      <c r="IVP40" s="16"/>
      <c r="IVQ40" s="16"/>
      <c r="IVR40" s="16"/>
      <c r="IVS40" s="16"/>
      <c r="IVT40" s="16"/>
      <c r="IVU40" s="16"/>
      <c r="IVV40" s="16"/>
      <c r="IVW40" s="16"/>
      <c r="IVX40" s="16"/>
      <c r="IVY40" s="16"/>
      <c r="IVZ40" s="16"/>
      <c r="IWA40" s="16"/>
      <c r="IWB40" s="16"/>
      <c r="IWC40" s="16"/>
      <c r="IWD40" s="16"/>
      <c r="IWE40" s="16"/>
      <c r="IWF40" s="16"/>
      <c r="IWG40" s="16"/>
      <c r="IWH40" s="16"/>
      <c r="IWI40" s="16"/>
      <c r="IWJ40" s="16"/>
      <c r="IWK40" s="16"/>
      <c r="IWL40" s="16"/>
      <c r="IWM40" s="16"/>
      <c r="IWN40" s="16"/>
      <c r="IWO40" s="16"/>
      <c r="IWP40" s="16"/>
      <c r="IWQ40" s="16"/>
      <c r="IWR40" s="16"/>
      <c r="IWS40" s="16"/>
      <c r="IWT40" s="16"/>
      <c r="IWU40" s="16"/>
      <c r="IWV40" s="16"/>
      <c r="IWW40" s="16"/>
      <c r="IWX40" s="16"/>
      <c r="IWY40" s="16"/>
      <c r="IWZ40" s="16"/>
      <c r="IXA40" s="16"/>
      <c r="IXB40" s="16"/>
      <c r="IXC40" s="16"/>
      <c r="IXD40" s="16"/>
      <c r="IXE40" s="16"/>
      <c r="IXF40" s="16"/>
      <c r="IXG40" s="16"/>
      <c r="IXH40" s="16"/>
      <c r="IXI40" s="16"/>
      <c r="IXJ40" s="16"/>
      <c r="IXK40" s="16"/>
      <c r="IXL40" s="16"/>
      <c r="IXM40" s="16"/>
      <c r="IXN40" s="16"/>
      <c r="IXO40" s="16"/>
      <c r="IXP40" s="16"/>
      <c r="IXQ40" s="16"/>
      <c r="IXR40" s="16"/>
      <c r="IXS40" s="16"/>
      <c r="IXT40" s="16"/>
      <c r="IXU40" s="16"/>
      <c r="IXV40" s="16"/>
      <c r="IXW40" s="16"/>
      <c r="IXX40" s="16"/>
      <c r="IXY40" s="16"/>
      <c r="IXZ40" s="16"/>
      <c r="IYA40" s="16"/>
      <c r="IYB40" s="16"/>
      <c r="IYC40" s="16"/>
      <c r="IYD40" s="16"/>
      <c r="IYE40" s="16"/>
      <c r="IYF40" s="16"/>
      <c r="IYG40" s="16"/>
      <c r="IYH40" s="16"/>
      <c r="IYI40" s="16"/>
      <c r="IYJ40" s="16"/>
      <c r="IYK40" s="16"/>
      <c r="IYL40" s="16"/>
      <c r="IYM40" s="16"/>
      <c r="IYN40" s="16"/>
      <c r="IYO40" s="16"/>
      <c r="IYP40" s="16"/>
      <c r="IYQ40" s="16"/>
      <c r="IYR40" s="16"/>
      <c r="IYS40" s="16"/>
      <c r="IYT40" s="16"/>
      <c r="IYU40" s="16"/>
      <c r="IYV40" s="16"/>
      <c r="IYW40" s="16"/>
      <c r="IYX40" s="16"/>
      <c r="IYY40" s="16"/>
      <c r="IYZ40" s="16"/>
      <c r="IZA40" s="16"/>
      <c r="IZB40" s="16"/>
      <c r="IZC40" s="16"/>
      <c r="IZD40" s="16"/>
      <c r="IZE40" s="16"/>
      <c r="IZF40" s="16"/>
      <c r="IZG40" s="16"/>
      <c r="IZH40" s="16"/>
      <c r="IZI40" s="16"/>
      <c r="IZJ40" s="16"/>
      <c r="IZK40" s="16"/>
      <c r="IZL40" s="16"/>
      <c r="IZM40" s="16"/>
      <c r="IZN40" s="16"/>
      <c r="IZO40" s="16"/>
      <c r="IZP40" s="16"/>
      <c r="IZQ40" s="16"/>
      <c r="IZR40" s="16"/>
      <c r="IZS40" s="16"/>
      <c r="IZT40" s="16"/>
      <c r="IZU40" s="16"/>
      <c r="IZV40" s="16"/>
      <c r="IZW40" s="16"/>
      <c r="IZX40" s="16"/>
      <c r="IZY40" s="16"/>
      <c r="IZZ40" s="16"/>
      <c r="JAA40" s="16"/>
      <c r="JAB40" s="16"/>
      <c r="JAC40" s="16"/>
      <c r="JAD40" s="16"/>
      <c r="JAE40" s="16"/>
      <c r="JAF40" s="16"/>
      <c r="JAG40" s="16"/>
      <c r="JAH40" s="16"/>
      <c r="JAI40" s="16"/>
      <c r="JAJ40" s="16"/>
      <c r="JAK40" s="16"/>
      <c r="JAL40" s="16"/>
      <c r="JAM40" s="16"/>
      <c r="JAN40" s="16"/>
      <c r="JAO40" s="16"/>
      <c r="JAP40" s="16"/>
      <c r="JAQ40" s="16"/>
      <c r="JAR40" s="16"/>
      <c r="JAS40" s="16"/>
      <c r="JAT40" s="16"/>
      <c r="JAU40" s="16"/>
      <c r="JAV40" s="16"/>
      <c r="JAW40" s="16"/>
      <c r="JAX40" s="16"/>
      <c r="JAY40" s="16"/>
      <c r="JAZ40" s="16"/>
      <c r="JBA40" s="16"/>
      <c r="JBB40" s="16"/>
      <c r="JBC40" s="16"/>
      <c r="JBD40" s="16"/>
      <c r="JBE40" s="16"/>
      <c r="JBF40" s="16"/>
      <c r="JBG40" s="16"/>
      <c r="JBH40" s="16"/>
      <c r="JBI40" s="16"/>
      <c r="JBJ40" s="16"/>
      <c r="JBK40" s="16"/>
      <c r="JBL40" s="16"/>
      <c r="JBM40" s="16"/>
      <c r="JBN40" s="16"/>
      <c r="JBO40" s="16"/>
      <c r="JBP40" s="16"/>
      <c r="JBQ40" s="16"/>
      <c r="JBR40" s="16"/>
      <c r="JBS40" s="16"/>
      <c r="JBT40" s="16"/>
      <c r="JBU40" s="16"/>
      <c r="JBV40" s="16"/>
      <c r="JBW40" s="16"/>
      <c r="JBX40" s="16"/>
      <c r="JBY40" s="16"/>
      <c r="JBZ40" s="16"/>
      <c r="JCA40" s="16"/>
      <c r="JCB40" s="16"/>
      <c r="JCC40" s="16"/>
      <c r="JCD40" s="16"/>
      <c r="JCE40" s="16"/>
      <c r="JCF40" s="16"/>
      <c r="JCG40" s="16"/>
      <c r="JCH40" s="16"/>
      <c r="JCI40" s="16"/>
      <c r="JCJ40" s="16"/>
      <c r="JCK40" s="16"/>
      <c r="JCL40" s="16"/>
      <c r="JCM40" s="16"/>
      <c r="JCN40" s="16"/>
      <c r="JCO40" s="16"/>
      <c r="JCP40" s="16"/>
      <c r="JCQ40" s="16"/>
      <c r="JCR40" s="16"/>
      <c r="JCS40" s="16"/>
      <c r="JCT40" s="16"/>
      <c r="JCU40" s="16"/>
      <c r="JCV40" s="16"/>
      <c r="JCW40" s="16"/>
      <c r="JCX40" s="16"/>
      <c r="JCY40" s="16"/>
      <c r="JCZ40" s="16"/>
      <c r="JDA40" s="16"/>
      <c r="JDB40" s="16"/>
      <c r="JDC40" s="16"/>
      <c r="JDD40" s="16"/>
      <c r="JDE40" s="16"/>
      <c r="JDF40" s="16"/>
      <c r="JDG40" s="16"/>
      <c r="JDH40" s="16"/>
      <c r="JDI40" s="16"/>
      <c r="JDJ40" s="16"/>
      <c r="JDK40" s="16"/>
      <c r="JDL40" s="16"/>
      <c r="JDM40" s="16"/>
      <c r="JDN40" s="16"/>
      <c r="JDO40" s="16"/>
      <c r="JDP40" s="16"/>
      <c r="JDQ40" s="16"/>
      <c r="JDR40" s="16"/>
      <c r="JDS40" s="16"/>
      <c r="JDT40" s="16"/>
      <c r="JDU40" s="16"/>
      <c r="JDV40" s="16"/>
      <c r="JDW40" s="16"/>
      <c r="JDX40" s="16"/>
      <c r="JDY40" s="16"/>
      <c r="JDZ40" s="16"/>
      <c r="JEA40" s="16"/>
      <c r="JEB40" s="16"/>
      <c r="JEC40" s="16"/>
      <c r="JED40" s="16"/>
      <c r="JEE40" s="16"/>
      <c r="JEF40" s="16"/>
      <c r="JEG40" s="16"/>
      <c r="JEH40" s="16"/>
      <c r="JEI40" s="16"/>
      <c r="JEJ40" s="16"/>
      <c r="JEK40" s="16"/>
      <c r="JEL40" s="16"/>
      <c r="JEM40" s="16"/>
      <c r="JEN40" s="16"/>
      <c r="JEO40" s="16"/>
      <c r="JEP40" s="16"/>
      <c r="JEQ40" s="16"/>
      <c r="JER40" s="16"/>
      <c r="JES40" s="16"/>
      <c r="JET40" s="16"/>
      <c r="JEU40" s="16"/>
      <c r="JEV40" s="16"/>
      <c r="JEW40" s="16"/>
      <c r="JEX40" s="16"/>
      <c r="JEY40" s="16"/>
      <c r="JEZ40" s="16"/>
      <c r="JFA40" s="16"/>
      <c r="JFB40" s="16"/>
      <c r="JFC40" s="16"/>
      <c r="JFD40" s="16"/>
      <c r="JFE40" s="16"/>
      <c r="JFF40" s="16"/>
      <c r="JFG40" s="16"/>
      <c r="JFH40" s="16"/>
      <c r="JFI40" s="16"/>
      <c r="JFJ40" s="16"/>
      <c r="JFK40" s="16"/>
      <c r="JFL40" s="16"/>
      <c r="JFM40" s="16"/>
      <c r="JFN40" s="16"/>
      <c r="JFO40" s="16"/>
      <c r="JFP40" s="16"/>
      <c r="JFQ40" s="16"/>
      <c r="JFR40" s="16"/>
      <c r="JFS40" s="16"/>
      <c r="JFT40" s="16"/>
      <c r="JFU40" s="16"/>
      <c r="JFV40" s="16"/>
      <c r="JFW40" s="16"/>
      <c r="JFX40" s="16"/>
      <c r="JFY40" s="16"/>
      <c r="JFZ40" s="16"/>
      <c r="JGA40" s="16"/>
      <c r="JGB40" s="16"/>
      <c r="JGC40" s="16"/>
      <c r="JGD40" s="16"/>
      <c r="JGE40" s="16"/>
      <c r="JGF40" s="16"/>
      <c r="JGG40" s="16"/>
      <c r="JGH40" s="16"/>
      <c r="JGI40" s="16"/>
      <c r="JGJ40" s="16"/>
      <c r="JGK40" s="16"/>
      <c r="JGL40" s="16"/>
      <c r="JGM40" s="16"/>
      <c r="JGN40" s="16"/>
      <c r="JGO40" s="16"/>
      <c r="JGP40" s="16"/>
      <c r="JGQ40" s="16"/>
      <c r="JGR40" s="16"/>
      <c r="JGS40" s="16"/>
      <c r="JGT40" s="16"/>
      <c r="JGU40" s="16"/>
      <c r="JGV40" s="16"/>
      <c r="JGW40" s="16"/>
      <c r="JGX40" s="16"/>
      <c r="JGY40" s="16"/>
      <c r="JGZ40" s="16"/>
      <c r="JHA40" s="16"/>
      <c r="JHB40" s="16"/>
      <c r="JHC40" s="16"/>
      <c r="JHD40" s="16"/>
      <c r="JHE40" s="16"/>
      <c r="JHF40" s="16"/>
      <c r="JHG40" s="16"/>
      <c r="JHH40" s="16"/>
      <c r="JHI40" s="16"/>
      <c r="JHJ40" s="16"/>
      <c r="JHK40" s="16"/>
      <c r="JHL40" s="16"/>
      <c r="JHM40" s="16"/>
      <c r="JHN40" s="16"/>
      <c r="JHO40" s="16"/>
      <c r="JHP40" s="16"/>
      <c r="JHQ40" s="16"/>
      <c r="JHR40" s="16"/>
      <c r="JHS40" s="16"/>
      <c r="JHT40" s="16"/>
      <c r="JHU40" s="16"/>
      <c r="JHV40" s="16"/>
      <c r="JHW40" s="16"/>
      <c r="JHX40" s="16"/>
      <c r="JHY40" s="16"/>
      <c r="JHZ40" s="16"/>
      <c r="JIA40" s="16"/>
      <c r="JIB40" s="16"/>
      <c r="JIC40" s="16"/>
      <c r="JID40" s="16"/>
      <c r="JIE40" s="16"/>
      <c r="JIF40" s="16"/>
      <c r="JIG40" s="16"/>
      <c r="JIH40" s="16"/>
      <c r="JII40" s="16"/>
      <c r="JIJ40" s="16"/>
      <c r="JIK40" s="16"/>
      <c r="JIL40" s="16"/>
      <c r="JIM40" s="16"/>
      <c r="JIN40" s="16"/>
      <c r="JIO40" s="16"/>
      <c r="JIP40" s="16"/>
      <c r="JIQ40" s="16"/>
      <c r="JIR40" s="16"/>
      <c r="JIS40" s="16"/>
      <c r="JIT40" s="16"/>
      <c r="JIU40" s="16"/>
      <c r="JIV40" s="16"/>
      <c r="JIW40" s="16"/>
      <c r="JIX40" s="16"/>
      <c r="JIY40" s="16"/>
      <c r="JIZ40" s="16"/>
      <c r="JJA40" s="16"/>
      <c r="JJB40" s="16"/>
      <c r="JJC40" s="16"/>
      <c r="JJD40" s="16"/>
      <c r="JJE40" s="16"/>
      <c r="JJF40" s="16"/>
      <c r="JJG40" s="16"/>
      <c r="JJH40" s="16"/>
      <c r="JJI40" s="16"/>
      <c r="JJJ40" s="16"/>
      <c r="JJK40" s="16"/>
      <c r="JJL40" s="16"/>
      <c r="JJM40" s="16"/>
      <c r="JJN40" s="16"/>
      <c r="JJO40" s="16"/>
      <c r="JJP40" s="16"/>
      <c r="JJQ40" s="16"/>
      <c r="JJR40" s="16"/>
      <c r="JJS40" s="16"/>
      <c r="JJT40" s="16"/>
      <c r="JJU40" s="16"/>
      <c r="JJV40" s="16"/>
      <c r="JJW40" s="16"/>
      <c r="JJX40" s="16"/>
      <c r="JJY40" s="16"/>
      <c r="JJZ40" s="16"/>
      <c r="JKA40" s="16"/>
      <c r="JKB40" s="16"/>
      <c r="JKC40" s="16"/>
      <c r="JKD40" s="16"/>
      <c r="JKE40" s="16"/>
      <c r="JKF40" s="16"/>
      <c r="JKG40" s="16"/>
      <c r="JKH40" s="16"/>
      <c r="JKI40" s="16"/>
      <c r="JKJ40" s="16"/>
      <c r="JKK40" s="16"/>
      <c r="JKL40" s="16"/>
      <c r="JKM40" s="16"/>
      <c r="JKN40" s="16"/>
      <c r="JKO40" s="16"/>
      <c r="JKP40" s="16"/>
      <c r="JKQ40" s="16"/>
      <c r="JKR40" s="16"/>
      <c r="JKS40" s="16"/>
      <c r="JKT40" s="16"/>
      <c r="JKU40" s="16"/>
      <c r="JKV40" s="16"/>
      <c r="JKW40" s="16"/>
      <c r="JKX40" s="16"/>
      <c r="JKY40" s="16"/>
      <c r="JKZ40" s="16"/>
      <c r="JLA40" s="16"/>
      <c r="JLB40" s="16"/>
      <c r="JLC40" s="16"/>
      <c r="JLD40" s="16"/>
      <c r="JLE40" s="16"/>
      <c r="JLF40" s="16"/>
      <c r="JLG40" s="16"/>
      <c r="JLH40" s="16"/>
      <c r="JLI40" s="16"/>
      <c r="JLJ40" s="16"/>
      <c r="JLK40" s="16"/>
      <c r="JLL40" s="16"/>
      <c r="JLM40" s="16"/>
      <c r="JLN40" s="16"/>
      <c r="JLO40" s="16"/>
      <c r="JLP40" s="16"/>
      <c r="JLQ40" s="16"/>
      <c r="JLR40" s="16"/>
      <c r="JLS40" s="16"/>
      <c r="JLT40" s="16"/>
      <c r="JLU40" s="16"/>
      <c r="JLV40" s="16"/>
      <c r="JLW40" s="16"/>
      <c r="JLX40" s="16"/>
      <c r="JLY40" s="16"/>
      <c r="JLZ40" s="16"/>
      <c r="JMA40" s="16"/>
      <c r="JMB40" s="16"/>
      <c r="JMC40" s="16"/>
      <c r="JMD40" s="16"/>
      <c r="JME40" s="16"/>
      <c r="JMF40" s="16"/>
      <c r="JMG40" s="16"/>
      <c r="JMH40" s="16"/>
      <c r="JMI40" s="16"/>
      <c r="JMJ40" s="16"/>
      <c r="JMK40" s="16"/>
      <c r="JML40" s="16"/>
      <c r="JMM40" s="16"/>
      <c r="JMN40" s="16"/>
      <c r="JMO40" s="16"/>
      <c r="JMP40" s="16"/>
      <c r="JMQ40" s="16"/>
      <c r="JMR40" s="16"/>
      <c r="JMS40" s="16"/>
      <c r="JMT40" s="16"/>
      <c r="JMU40" s="16"/>
      <c r="JMV40" s="16"/>
      <c r="JMW40" s="16"/>
      <c r="JMX40" s="16"/>
      <c r="JMY40" s="16"/>
      <c r="JMZ40" s="16"/>
      <c r="JNA40" s="16"/>
      <c r="JNB40" s="16"/>
      <c r="JNC40" s="16"/>
      <c r="JND40" s="16"/>
      <c r="JNE40" s="16"/>
      <c r="JNF40" s="16"/>
      <c r="JNG40" s="16"/>
      <c r="JNH40" s="16"/>
      <c r="JNI40" s="16"/>
      <c r="JNJ40" s="16"/>
      <c r="JNK40" s="16"/>
      <c r="JNL40" s="16"/>
      <c r="JNM40" s="16"/>
      <c r="JNN40" s="16"/>
      <c r="JNO40" s="16"/>
      <c r="JNP40" s="16"/>
      <c r="JNQ40" s="16"/>
      <c r="JNR40" s="16"/>
      <c r="JNS40" s="16"/>
      <c r="JNT40" s="16"/>
      <c r="JNU40" s="16"/>
      <c r="JNV40" s="16"/>
      <c r="JNW40" s="16"/>
      <c r="JNX40" s="16"/>
      <c r="JNY40" s="16"/>
      <c r="JNZ40" s="16"/>
      <c r="JOA40" s="16"/>
      <c r="JOB40" s="16"/>
      <c r="JOC40" s="16"/>
      <c r="JOD40" s="16"/>
      <c r="JOE40" s="16"/>
      <c r="JOF40" s="16"/>
      <c r="JOG40" s="16"/>
      <c r="JOH40" s="16"/>
      <c r="JOI40" s="16"/>
      <c r="JOJ40" s="16"/>
      <c r="JOK40" s="16"/>
      <c r="JOL40" s="16"/>
      <c r="JOM40" s="16"/>
      <c r="JON40" s="16"/>
      <c r="JOO40" s="16"/>
      <c r="JOP40" s="16"/>
      <c r="JOQ40" s="16"/>
      <c r="JOR40" s="16"/>
      <c r="JOS40" s="16"/>
      <c r="JOT40" s="16"/>
      <c r="JOU40" s="16"/>
      <c r="JOV40" s="16"/>
      <c r="JOW40" s="16"/>
      <c r="JOX40" s="16"/>
      <c r="JOY40" s="16"/>
      <c r="JOZ40" s="16"/>
      <c r="JPA40" s="16"/>
      <c r="JPB40" s="16"/>
      <c r="JPC40" s="16"/>
      <c r="JPD40" s="16"/>
      <c r="JPE40" s="16"/>
      <c r="JPF40" s="16"/>
      <c r="JPG40" s="16"/>
      <c r="JPH40" s="16"/>
      <c r="JPI40" s="16"/>
      <c r="JPJ40" s="16"/>
      <c r="JPK40" s="16"/>
      <c r="JPL40" s="16"/>
      <c r="JPM40" s="16"/>
      <c r="JPN40" s="16"/>
      <c r="JPO40" s="16"/>
      <c r="JPP40" s="16"/>
      <c r="JPQ40" s="16"/>
      <c r="JPR40" s="16"/>
      <c r="JPS40" s="16"/>
      <c r="JPT40" s="16"/>
      <c r="JPU40" s="16"/>
      <c r="JPV40" s="16"/>
      <c r="JPW40" s="16"/>
      <c r="JPX40" s="16"/>
      <c r="JPY40" s="16"/>
      <c r="JPZ40" s="16"/>
      <c r="JQA40" s="16"/>
      <c r="JQB40" s="16"/>
      <c r="JQC40" s="16"/>
      <c r="JQD40" s="16"/>
      <c r="JQE40" s="16"/>
      <c r="JQF40" s="16"/>
      <c r="JQG40" s="16"/>
      <c r="JQH40" s="16"/>
      <c r="JQI40" s="16"/>
      <c r="JQJ40" s="16"/>
      <c r="JQK40" s="16"/>
      <c r="JQL40" s="16"/>
      <c r="JQM40" s="16"/>
      <c r="JQN40" s="16"/>
      <c r="JQO40" s="16"/>
      <c r="JQP40" s="16"/>
      <c r="JQQ40" s="16"/>
      <c r="JQR40" s="16"/>
      <c r="JQS40" s="16"/>
      <c r="JQT40" s="16"/>
      <c r="JQU40" s="16"/>
      <c r="JQV40" s="16"/>
      <c r="JQW40" s="16"/>
      <c r="JQX40" s="16"/>
      <c r="JQY40" s="16"/>
      <c r="JQZ40" s="16"/>
      <c r="JRA40" s="16"/>
      <c r="JRB40" s="16"/>
      <c r="JRC40" s="16"/>
      <c r="JRD40" s="16"/>
      <c r="JRE40" s="16"/>
      <c r="JRF40" s="16"/>
      <c r="JRG40" s="16"/>
      <c r="JRH40" s="16"/>
      <c r="JRI40" s="16"/>
      <c r="JRJ40" s="16"/>
      <c r="JRK40" s="16"/>
      <c r="JRL40" s="16"/>
      <c r="JRM40" s="16"/>
      <c r="JRN40" s="16"/>
      <c r="JRO40" s="16"/>
      <c r="JRP40" s="16"/>
      <c r="JRQ40" s="16"/>
      <c r="JRR40" s="16"/>
      <c r="JRS40" s="16"/>
      <c r="JRT40" s="16"/>
      <c r="JRU40" s="16"/>
      <c r="JRV40" s="16"/>
      <c r="JRW40" s="16"/>
      <c r="JRX40" s="16"/>
      <c r="JRY40" s="16"/>
      <c r="JRZ40" s="16"/>
      <c r="JSA40" s="16"/>
      <c r="JSB40" s="16"/>
      <c r="JSC40" s="16"/>
      <c r="JSD40" s="16"/>
      <c r="JSE40" s="16"/>
      <c r="JSF40" s="16"/>
      <c r="JSG40" s="16"/>
      <c r="JSH40" s="16"/>
      <c r="JSI40" s="16"/>
      <c r="JSJ40" s="16"/>
      <c r="JSK40" s="16"/>
      <c r="JSL40" s="16"/>
      <c r="JSM40" s="16"/>
      <c r="JSN40" s="16"/>
      <c r="JSO40" s="16"/>
      <c r="JSP40" s="16"/>
      <c r="JSQ40" s="16"/>
      <c r="JSR40" s="16"/>
      <c r="JSS40" s="16"/>
      <c r="JST40" s="16"/>
      <c r="JSU40" s="16"/>
      <c r="JSV40" s="16"/>
      <c r="JSW40" s="16"/>
      <c r="JSX40" s="16"/>
      <c r="JSY40" s="16"/>
      <c r="JSZ40" s="16"/>
      <c r="JTA40" s="16"/>
      <c r="JTB40" s="16"/>
      <c r="JTC40" s="16"/>
      <c r="JTD40" s="16"/>
      <c r="JTE40" s="16"/>
      <c r="JTF40" s="16"/>
      <c r="JTG40" s="16"/>
      <c r="JTH40" s="16"/>
      <c r="JTI40" s="16"/>
      <c r="JTJ40" s="16"/>
      <c r="JTK40" s="16"/>
      <c r="JTL40" s="16"/>
      <c r="JTM40" s="16"/>
      <c r="JTN40" s="16"/>
      <c r="JTO40" s="16"/>
      <c r="JTP40" s="16"/>
      <c r="JTQ40" s="16"/>
      <c r="JTR40" s="16"/>
      <c r="JTS40" s="16"/>
      <c r="JTT40" s="16"/>
      <c r="JTU40" s="16"/>
      <c r="JTV40" s="16"/>
      <c r="JTW40" s="16"/>
      <c r="JTX40" s="16"/>
      <c r="JTY40" s="16"/>
      <c r="JTZ40" s="16"/>
      <c r="JUA40" s="16"/>
      <c r="JUB40" s="16"/>
      <c r="JUC40" s="16"/>
      <c r="JUD40" s="16"/>
      <c r="JUE40" s="16"/>
      <c r="JUF40" s="16"/>
      <c r="JUG40" s="16"/>
      <c r="JUH40" s="16"/>
      <c r="JUI40" s="16"/>
      <c r="JUJ40" s="16"/>
      <c r="JUK40" s="16"/>
      <c r="JUL40" s="16"/>
      <c r="JUM40" s="16"/>
      <c r="JUN40" s="16"/>
      <c r="JUO40" s="16"/>
      <c r="JUP40" s="16"/>
      <c r="JUQ40" s="16"/>
      <c r="JUR40" s="16"/>
      <c r="JUS40" s="16"/>
      <c r="JUT40" s="16"/>
      <c r="JUU40" s="16"/>
      <c r="JUV40" s="16"/>
      <c r="JUW40" s="16"/>
      <c r="JUX40" s="16"/>
      <c r="JUY40" s="16"/>
      <c r="JUZ40" s="16"/>
      <c r="JVA40" s="16"/>
      <c r="JVB40" s="16"/>
      <c r="JVC40" s="16"/>
      <c r="JVD40" s="16"/>
      <c r="JVE40" s="16"/>
      <c r="JVF40" s="16"/>
      <c r="JVG40" s="16"/>
      <c r="JVH40" s="16"/>
      <c r="JVI40" s="16"/>
      <c r="JVJ40" s="16"/>
      <c r="JVK40" s="16"/>
      <c r="JVL40" s="16"/>
      <c r="JVM40" s="16"/>
      <c r="JVN40" s="16"/>
      <c r="JVO40" s="16"/>
      <c r="JVP40" s="16"/>
      <c r="JVQ40" s="16"/>
      <c r="JVR40" s="16"/>
      <c r="JVS40" s="16"/>
      <c r="JVT40" s="16"/>
      <c r="JVU40" s="16"/>
      <c r="JVV40" s="16"/>
      <c r="JVW40" s="16"/>
      <c r="JVX40" s="16"/>
      <c r="JVY40" s="16"/>
      <c r="JVZ40" s="16"/>
      <c r="JWA40" s="16"/>
      <c r="JWB40" s="16"/>
      <c r="JWC40" s="16"/>
      <c r="JWD40" s="16"/>
      <c r="JWE40" s="16"/>
      <c r="JWF40" s="16"/>
      <c r="JWG40" s="16"/>
      <c r="JWH40" s="16"/>
      <c r="JWI40" s="16"/>
      <c r="JWJ40" s="16"/>
      <c r="JWK40" s="16"/>
      <c r="JWL40" s="16"/>
      <c r="JWM40" s="16"/>
      <c r="JWN40" s="16"/>
      <c r="JWO40" s="16"/>
      <c r="JWP40" s="16"/>
      <c r="JWQ40" s="16"/>
      <c r="JWR40" s="16"/>
      <c r="JWS40" s="16"/>
      <c r="JWT40" s="16"/>
      <c r="JWU40" s="16"/>
      <c r="JWV40" s="16"/>
      <c r="JWW40" s="16"/>
      <c r="JWX40" s="16"/>
      <c r="JWY40" s="16"/>
      <c r="JWZ40" s="16"/>
      <c r="JXA40" s="16"/>
      <c r="JXB40" s="16"/>
      <c r="JXC40" s="16"/>
      <c r="JXD40" s="16"/>
      <c r="JXE40" s="16"/>
      <c r="JXF40" s="16"/>
      <c r="JXG40" s="16"/>
      <c r="JXH40" s="16"/>
      <c r="JXI40" s="16"/>
      <c r="JXJ40" s="16"/>
      <c r="JXK40" s="16"/>
      <c r="JXL40" s="16"/>
      <c r="JXM40" s="16"/>
      <c r="JXN40" s="16"/>
      <c r="JXO40" s="16"/>
      <c r="JXP40" s="16"/>
      <c r="JXQ40" s="16"/>
      <c r="JXR40" s="16"/>
      <c r="JXS40" s="16"/>
      <c r="JXT40" s="16"/>
      <c r="JXU40" s="16"/>
      <c r="JXV40" s="16"/>
      <c r="JXW40" s="16"/>
      <c r="JXX40" s="16"/>
      <c r="JXY40" s="16"/>
      <c r="JXZ40" s="16"/>
      <c r="JYA40" s="16"/>
      <c r="JYB40" s="16"/>
      <c r="JYC40" s="16"/>
      <c r="JYD40" s="16"/>
      <c r="JYE40" s="16"/>
      <c r="JYF40" s="16"/>
      <c r="JYG40" s="16"/>
      <c r="JYH40" s="16"/>
      <c r="JYI40" s="16"/>
      <c r="JYJ40" s="16"/>
      <c r="JYK40" s="16"/>
      <c r="JYL40" s="16"/>
      <c r="JYM40" s="16"/>
      <c r="JYN40" s="16"/>
      <c r="JYO40" s="16"/>
      <c r="JYP40" s="16"/>
      <c r="JYQ40" s="16"/>
      <c r="JYR40" s="16"/>
      <c r="JYS40" s="16"/>
      <c r="JYT40" s="16"/>
      <c r="JYU40" s="16"/>
      <c r="JYV40" s="16"/>
      <c r="JYW40" s="16"/>
      <c r="JYX40" s="16"/>
      <c r="JYY40" s="16"/>
      <c r="JYZ40" s="16"/>
      <c r="JZA40" s="16"/>
      <c r="JZB40" s="16"/>
      <c r="JZC40" s="16"/>
      <c r="JZD40" s="16"/>
      <c r="JZE40" s="16"/>
      <c r="JZF40" s="16"/>
      <c r="JZG40" s="16"/>
      <c r="JZH40" s="16"/>
      <c r="JZI40" s="16"/>
      <c r="JZJ40" s="16"/>
      <c r="JZK40" s="16"/>
      <c r="JZL40" s="16"/>
      <c r="JZM40" s="16"/>
      <c r="JZN40" s="16"/>
      <c r="JZO40" s="16"/>
      <c r="JZP40" s="16"/>
      <c r="JZQ40" s="16"/>
      <c r="JZR40" s="16"/>
      <c r="JZS40" s="16"/>
      <c r="JZT40" s="16"/>
      <c r="JZU40" s="16"/>
      <c r="JZV40" s="16"/>
      <c r="JZW40" s="16"/>
      <c r="JZX40" s="16"/>
      <c r="JZY40" s="16"/>
      <c r="JZZ40" s="16"/>
      <c r="KAA40" s="16"/>
      <c r="KAB40" s="16"/>
      <c r="KAC40" s="16"/>
      <c r="KAD40" s="16"/>
      <c r="KAE40" s="16"/>
      <c r="KAF40" s="16"/>
      <c r="KAG40" s="16"/>
      <c r="KAH40" s="16"/>
      <c r="KAI40" s="16"/>
      <c r="KAJ40" s="16"/>
      <c r="KAK40" s="16"/>
      <c r="KAL40" s="16"/>
      <c r="KAM40" s="16"/>
      <c r="KAN40" s="16"/>
      <c r="KAO40" s="16"/>
      <c r="KAP40" s="16"/>
      <c r="KAQ40" s="16"/>
      <c r="KAR40" s="16"/>
      <c r="KAS40" s="16"/>
      <c r="KAT40" s="16"/>
      <c r="KAU40" s="16"/>
      <c r="KAV40" s="16"/>
      <c r="KAW40" s="16"/>
      <c r="KAX40" s="16"/>
      <c r="KAY40" s="16"/>
      <c r="KAZ40" s="16"/>
      <c r="KBA40" s="16"/>
      <c r="KBB40" s="16"/>
      <c r="KBC40" s="16"/>
      <c r="KBD40" s="16"/>
      <c r="KBE40" s="16"/>
      <c r="KBF40" s="16"/>
      <c r="KBG40" s="16"/>
      <c r="KBH40" s="16"/>
      <c r="KBI40" s="16"/>
      <c r="KBJ40" s="16"/>
      <c r="KBK40" s="16"/>
      <c r="KBL40" s="16"/>
      <c r="KBM40" s="16"/>
      <c r="KBN40" s="16"/>
      <c r="KBO40" s="16"/>
      <c r="KBP40" s="16"/>
      <c r="KBQ40" s="16"/>
      <c r="KBR40" s="16"/>
      <c r="KBS40" s="16"/>
      <c r="KBT40" s="16"/>
      <c r="KBU40" s="16"/>
      <c r="KBV40" s="16"/>
      <c r="KBW40" s="16"/>
      <c r="KBX40" s="16"/>
      <c r="KBY40" s="16"/>
      <c r="KBZ40" s="16"/>
      <c r="KCA40" s="16"/>
      <c r="KCB40" s="16"/>
      <c r="KCC40" s="16"/>
      <c r="KCD40" s="16"/>
      <c r="KCE40" s="16"/>
      <c r="KCF40" s="16"/>
      <c r="KCG40" s="16"/>
      <c r="KCH40" s="16"/>
      <c r="KCI40" s="16"/>
      <c r="KCJ40" s="16"/>
      <c r="KCK40" s="16"/>
      <c r="KCL40" s="16"/>
      <c r="KCM40" s="16"/>
      <c r="KCN40" s="16"/>
      <c r="KCO40" s="16"/>
      <c r="KCP40" s="16"/>
      <c r="KCQ40" s="16"/>
      <c r="KCR40" s="16"/>
      <c r="KCS40" s="16"/>
      <c r="KCT40" s="16"/>
      <c r="KCU40" s="16"/>
      <c r="KCV40" s="16"/>
      <c r="KCW40" s="16"/>
      <c r="KCX40" s="16"/>
      <c r="KCY40" s="16"/>
      <c r="KCZ40" s="16"/>
      <c r="KDA40" s="16"/>
      <c r="KDB40" s="16"/>
      <c r="KDC40" s="16"/>
      <c r="KDD40" s="16"/>
      <c r="KDE40" s="16"/>
      <c r="KDF40" s="16"/>
      <c r="KDG40" s="16"/>
      <c r="KDH40" s="16"/>
      <c r="KDI40" s="16"/>
      <c r="KDJ40" s="16"/>
      <c r="KDK40" s="16"/>
      <c r="KDL40" s="16"/>
      <c r="KDM40" s="16"/>
      <c r="KDN40" s="16"/>
      <c r="KDO40" s="16"/>
      <c r="KDP40" s="16"/>
      <c r="KDQ40" s="16"/>
      <c r="KDR40" s="16"/>
      <c r="KDS40" s="16"/>
      <c r="KDT40" s="16"/>
      <c r="KDU40" s="16"/>
      <c r="KDV40" s="16"/>
      <c r="KDW40" s="16"/>
      <c r="KDX40" s="16"/>
      <c r="KDY40" s="16"/>
      <c r="KDZ40" s="16"/>
      <c r="KEA40" s="16"/>
      <c r="KEB40" s="16"/>
      <c r="KEC40" s="16"/>
      <c r="KED40" s="16"/>
      <c r="KEE40" s="16"/>
      <c r="KEF40" s="16"/>
      <c r="KEG40" s="16"/>
      <c r="KEH40" s="16"/>
      <c r="KEI40" s="16"/>
      <c r="KEJ40" s="16"/>
      <c r="KEK40" s="16"/>
      <c r="KEL40" s="16"/>
      <c r="KEM40" s="16"/>
      <c r="KEN40" s="16"/>
      <c r="KEO40" s="16"/>
      <c r="KEP40" s="16"/>
      <c r="KEQ40" s="16"/>
      <c r="KER40" s="16"/>
      <c r="KES40" s="16"/>
      <c r="KET40" s="16"/>
      <c r="KEU40" s="16"/>
      <c r="KEV40" s="16"/>
      <c r="KEW40" s="16"/>
      <c r="KEX40" s="16"/>
      <c r="KEY40" s="16"/>
      <c r="KEZ40" s="16"/>
      <c r="KFA40" s="16"/>
      <c r="KFB40" s="16"/>
      <c r="KFC40" s="16"/>
      <c r="KFD40" s="16"/>
      <c r="KFE40" s="16"/>
      <c r="KFF40" s="16"/>
      <c r="KFG40" s="16"/>
      <c r="KFH40" s="16"/>
      <c r="KFI40" s="16"/>
      <c r="KFJ40" s="16"/>
      <c r="KFK40" s="16"/>
      <c r="KFL40" s="16"/>
      <c r="KFM40" s="16"/>
      <c r="KFN40" s="16"/>
      <c r="KFO40" s="16"/>
      <c r="KFP40" s="16"/>
      <c r="KFQ40" s="16"/>
      <c r="KFR40" s="16"/>
      <c r="KFS40" s="16"/>
      <c r="KFT40" s="16"/>
      <c r="KFU40" s="16"/>
      <c r="KFV40" s="16"/>
      <c r="KFW40" s="16"/>
      <c r="KFX40" s="16"/>
      <c r="KFY40" s="16"/>
      <c r="KFZ40" s="16"/>
      <c r="KGA40" s="16"/>
      <c r="KGB40" s="16"/>
      <c r="KGC40" s="16"/>
      <c r="KGD40" s="16"/>
      <c r="KGE40" s="16"/>
      <c r="KGF40" s="16"/>
      <c r="KGG40" s="16"/>
      <c r="KGH40" s="16"/>
      <c r="KGI40" s="16"/>
      <c r="KGJ40" s="16"/>
      <c r="KGK40" s="16"/>
      <c r="KGL40" s="16"/>
      <c r="KGM40" s="16"/>
      <c r="KGN40" s="16"/>
      <c r="KGO40" s="16"/>
      <c r="KGP40" s="16"/>
      <c r="KGQ40" s="16"/>
      <c r="KGR40" s="16"/>
      <c r="KGS40" s="16"/>
      <c r="KGT40" s="16"/>
      <c r="KGU40" s="16"/>
      <c r="KGV40" s="16"/>
      <c r="KGW40" s="16"/>
      <c r="KGX40" s="16"/>
      <c r="KGY40" s="16"/>
      <c r="KGZ40" s="16"/>
      <c r="KHA40" s="16"/>
      <c r="KHB40" s="16"/>
      <c r="KHC40" s="16"/>
      <c r="KHD40" s="16"/>
      <c r="KHE40" s="16"/>
      <c r="KHF40" s="16"/>
      <c r="KHG40" s="16"/>
      <c r="KHH40" s="16"/>
      <c r="KHI40" s="16"/>
      <c r="KHJ40" s="16"/>
      <c r="KHK40" s="16"/>
      <c r="KHL40" s="16"/>
      <c r="KHM40" s="16"/>
      <c r="KHN40" s="16"/>
      <c r="KHO40" s="16"/>
      <c r="KHP40" s="16"/>
      <c r="KHQ40" s="16"/>
      <c r="KHR40" s="16"/>
      <c r="KHS40" s="16"/>
      <c r="KHT40" s="16"/>
      <c r="KHU40" s="16"/>
      <c r="KHV40" s="16"/>
      <c r="KHW40" s="16"/>
      <c r="KHX40" s="16"/>
      <c r="KHY40" s="16"/>
      <c r="KHZ40" s="16"/>
      <c r="KIA40" s="16"/>
      <c r="KIB40" s="16"/>
      <c r="KIC40" s="16"/>
      <c r="KID40" s="16"/>
      <c r="KIE40" s="16"/>
      <c r="KIF40" s="16"/>
      <c r="KIG40" s="16"/>
      <c r="KIH40" s="16"/>
      <c r="KII40" s="16"/>
      <c r="KIJ40" s="16"/>
      <c r="KIK40" s="16"/>
      <c r="KIL40" s="16"/>
      <c r="KIM40" s="16"/>
      <c r="KIN40" s="16"/>
      <c r="KIO40" s="16"/>
      <c r="KIP40" s="16"/>
      <c r="KIQ40" s="16"/>
      <c r="KIR40" s="16"/>
      <c r="KIS40" s="16"/>
      <c r="KIT40" s="16"/>
      <c r="KIU40" s="16"/>
      <c r="KIV40" s="16"/>
      <c r="KIW40" s="16"/>
      <c r="KIX40" s="16"/>
      <c r="KIY40" s="16"/>
      <c r="KIZ40" s="16"/>
      <c r="KJA40" s="16"/>
      <c r="KJB40" s="16"/>
      <c r="KJC40" s="16"/>
      <c r="KJD40" s="16"/>
      <c r="KJE40" s="16"/>
      <c r="KJF40" s="16"/>
      <c r="KJG40" s="16"/>
      <c r="KJH40" s="16"/>
      <c r="KJI40" s="16"/>
      <c r="KJJ40" s="16"/>
      <c r="KJK40" s="16"/>
      <c r="KJL40" s="16"/>
      <c r="KJM40" s="16"/>
      <c r="KJN40" s="16"/>
      <c r="KJO40" s="16"/>
      <c r="KJP40" s="16"/>
      <c r="KJQ40" s="16"/>
      <c r="KJR40" s="16"/>
      <c r="KJS40" s="16"/>
      <c r="KJT40" s="16"/>
      <c r="KJU40" s="16"/>
      <c r="KJV40" s="16"/>
      <c r="KJW40" s="16"/>
      <c r="KJX40" s="16"/>
      <c r="KJY40" s="16"/>
      <c r="KJZ40" s="16"/>
      <c r="KKA40" s="16"/>
      <c r="KKB40" s="16"/>
      <c r="KKC40" s="16"/>
      <c r="KKD40" s="16"/>
      <c r="KKE40" s="16"/>
      <c r="KKF40" s="16"/>
      <c r="KKG40" s="16"/>
      <c r="KKH40" s="16"/>
      <c r="KKI40" s="16"/>
      <c r="KKJ40" s="16"/>
      <c r="KKK40" s="16"/>
      <c r="KKL40" s="16"/>
      <c r="KKM40" s="16"/>
      <c r="KKN40" s="16"/>
      <c r="KKO40" s="16"/>
      <c r="KKP40" s="16"/>
      <c r="KKQ40" s="16"/>
      <c r="KKR40" s="16"/>
      <c r="KKS40" s="16"/>
      <c r="KKT40" s="16"/>
      <c r="KKU40" s="16"/>
      <c r="KKV40" s="16"/>
      <c r="KKW40" s="16"/>
      <c r="KKX40" s="16"/>
      <c r="KKY40" s="16"/>
      <c r="KKZ40" s="16"/>
      <c r="KLA40" s="16"/>
      <c r="KLB40" s="16"/>
      <c r="KLC40" s="16"/>
      <c r="KLD40" s="16"/>
      <c r="KLE40" s="16"/>
      <c r="KLF40" s="16"/>
      <c r="KLG40" s="16"/>
      <c r="KLH40" s="16"/>
      <c r="KLI40" s="16"/>
      <c r="KLJ40" s="16"/>
      <c r="KLK40" s="16"/>
      <c r="KLL40" s="16"/>
      <c r="KLM40" s="16"/>
      <c r="KLN40" s="16"/>
      <c r="KLO40" s="16"/>
      <c r="KLP40" s="16"/>
      <c r="KLQ40" s="16"/>
      <c r="KLR40" s="16"/>
      <c r="KLS40" s="16"/>
      <c r="KLT40" s="16"/>
      <c r="KLU40" s="16"/>
      <c r="KLV40" s="16"/>
      <c r="KLW40" s="16"/>
      <c r="KLX40" s="16"/>
      <c r="KLY40" s="16"/>
      <c r="KLZ40" s="16"/>
      <c r="KMA40" s="16"/>
      <c r="KMB40" s="16"/>
      <c r="KMC40" s="16"/>
      <c r="KMD40" s="16"/>
      <c r="KME40" s="16"/>
      <c r="KMF40" s="16"/>
      <c r="KMG40" s="16"/>
      <c r="KMH40" s="16"/>
      <c r="KMI40" s="16"/>
      <c r="KMJ40" s="16"/>
      <c r="KMK40" s="16"/>
      <c r="KML40" s="16"/>
      <c r="KMM40" s="16"/>
      <c r="KMN40" s="16"/>
      <c r="KMO40" s="16"/>
      <c r="KMP40" s="16"/>
      <c r="KMQ40" s="16"/>
      <c r="KMR40" s="16"/>
      <c r="KMS40" s="16"/>
      <c r="KMT40" s="16"/>
      <c r="KMU40" s="16"/>
      <c r="KMV40" s="16"/>
      <c r="KMW40" s="16"/>
      <c r="KMX40" s="16"/>
      <c r="KMY40" s="16"/>
      <c r="KMZ40" s="16"/>
      <c r="KNA40" s="16"/>
      <c r="KNB40" s="16"/>
      <c r="KNC40" s="16"/>
      <c r="KND40" s="16"/>
      <c r="KNE40" s="16"/>
      <c r="KNF40" s="16"/>
      <c r="KNG40" s="16"/>
      <c r="KNH40" s="16"/>
      <c r="KNI40" s="16"/>
      <c r="KNJ40" s="16"/>
      <c r="KNK40" s="16"/>
      <c r="KNL40" s="16"/>
      <c r="KNM40" s="16"/>
      <c r="KNN40" s="16"/>
      <c r="KNO40" s="16"/>
      <c r="KNP40" s="16"/>
      <c r="KNQ40" s="16"/>
      <c r="KNR40" s="16"/>
      <c r="KNS40" s="16"/>
      <c r="KNT40" s="16"/>
      <c r="KNU40" s="16"/>
      <c r="KNV40" s="16"/>
      <c r="KNW40" s="16"/>
      <c r="KNX40" s="16"/>
      <c r="KNY40" s="16"/>
      <c r="KNZ40" s="16"/>
      <c r="KOA40" s="16"/>
      <c r="KOB40" s="16"/>
      <c r="KOC40" s="16"/>
      <c r="KOD40" s="16"/>
      <c r="KOE40" s="16"/>
      <c r="KOF40" s="16"/>
      <c r="KOG40" s="16"/>
      <c r="KOH40" s="16"/>
      <c r="KOI40" s="16"/>
      <c r="KOJ40" s="16"/>
      <c r="KOK40" s="16"/>
      <c r="KOL40" s="16"/>
      <c r="KOM40" s="16"/>
      <c r="KON40" s="16"/>
      <c r="KOO40" s="16"/>
      <c r="KOP40" s="16"/>
      <c r="KOQ40" s="16"/>
      <c r="KOR40" s="16"/>
      <c r="KOS40" s="16"/>
      <c r="KOT40" s="16"/>
      <c r="KOU40" s="16"/>
      <c r="KOV40" s="16"/>
      <c r="KOW40" s="16"/>
      <c r="KOX40" s="16"/>
      <c r="KOY40" s="16"/>
      <c r="KOZ40" s="16"/>
      <c r="KPA40" s="16"/>
      <c r="KPB40" s="16"/>
      <c r="KPC40" s="16"/>
      <c r="KPD40" s="16"/>
      <c r="KPE40" s="16"/>
      <c r="KPF40" s="16"/>
      <c r="KPG40" s="16"/>
      <c r="KPH40" s="16"/>
      <c r="KPI40" s="16"/>
      <c r="KPJ40" s="16"/>
      <c r="KPK40" s="16"/>
      <c r="KPL40" s="16"/>
      <c r="KPM40" s="16"/>
      <c r="KPN40" s="16"/>
      <c r="KPO40" s="16"/>
      <c r="KPP40" s="16"/>
      <c r="KPQ40" s="16"/>
      <c r="KPR40" s="16"/>
      <c r="KPS40" s="16"/>
      <c r="KPT40" s="16"/>
      <c r="KPU40" s="16"/>
      <c r="KPV40" s="16"/>
      <c r="KPW40" s="16"/>
      <c r="KPX40" s="16"/>
      <c r="KPY40" s="16"/>
      <c r="KPZ40" s="16"/>
      <c r="KQA40" s="16"/>
      <c r="KQB40" s="16"/>
      <c r="KQC40" s="16"/>
      <c r="KQD40" s="16"/>
      <c r="KQE40" s="16"/>
      <c r="KQF40" s="16"/>
      <c r="KQG40" s="16"/>
      <c r="KQH40" s="16"/>
      <c r="KQI40" s="16"/>
      <c r="KQJ40" s="16"/>
      <c r="KQK40" s="16"/>
      <c r="KQL40" s="16"/>
      <c r="KQM40" s="16"/>
      <c r="KQN40" s="16"/>
      <c r="KQO40" s="16"/>
      <c r="KQP40" s="16"/>
      <c r="KQQ40" s="16"/>
      <c r="KQR40" s="16"/>
      <c r="KQS40" s="16"/>
      <c r="KQT40" s="16"/>
      <c r="KQU40" s="16"/>
      <c r="KQV40" s="16"/>
      <c r="KQW40" s="16"/>
      <c r="KQX40" s="16"/>
      <c r="KQY40" s="16"/>
      <c r="KQZ40" s="16"/>
      <c r="KRA40" s="16"/>
      <c r="KRB40" s="16"/>
      <c r="KRC40" s="16"/>
      <c r="KRD40" s="16"/>
      <c r="KRE40" s="16"/>
      <c r="KRF40" s="16"/>
      <c r="KRG40" s="16"/>
      <c r="KRH40" s="16"/>
      <c r="KRI40" s="16"/>
      <c r="KRJ40" s="16"/>
      <c r="KRK40" s="16"/>
      <c r="KRL40" s="16"/>
      <c r="KRM40" s="16"/>
      <c r="KRN40" s="16"/>
      <c r="KRO40" s="16"/>
      <c r="KRP40" s="16"/>
      <c r="KRQ40" s="16"/>
      <c r="KRR40" s="16"/>
      <c r="KRS40" s="16"/>
      <c r="KRT40" s="16"/>
      <c r="KRU40" s="16"/>
      <c r="KRV40" s="16"/>
      <c r="KRW40" s="16"/>
      <c r="KRX40" s="16"/>
      <c r="KRY40" s="16"/>
      <c r="KRZ40" s="16"/>
      <c r="KSA40" s="16"/>
      <c r="KSB40" s="16"/>
      <c r="KSC40" s="16"/>
      <c r="KSD40" s="16"/>
      <c r="KSE40" s="16"/>
      <c r="KSF40" s="16"/>
      <c r="KSG40" s="16"/>
      <c r="KSH40" s="16"/>
      <c r="KSI40" s="16"/>
      <c r="KSJ40" s="16"/>
      <c r="KSK40" s="16"/>
      <c r="KSL40" s="16"/>
      <c r="KSM40" s="16"/>
      <c r="KSN40" s="16"/>
      <c r="KSO40" s="16"/>
      <c r="KSP40" s="16"/>
      <c r="KSQ40" s="16"/>
      <c r="KSR40" s="16"/>
      <c r="KSS40" s="16"/>
      <c r="KST40" s="16"/>
      <c r="KSU40" s="16"/>
      <c r="KSV40" s="16"/>
      <c r="KSW40" s="16"/>
      <c r="KSX40" s="16"/>
      <c r="KSY40" s="16"/>
      <c r="KSZ40" s="16"/>
      <c r="KTA40" s="16"/>
      <c r="KTB40" s="16"/>
      <c r="KTC40" s="16"/>
      <c r="KTD40" s="16"/>
      <c r="KTE40" s="16"/>
      <c r="KTF40" s="16"/>
      <c r="KTG40" s="16"/>
      <c r="KTH40" s="16"/>
      <c r="KTI40" s="16"/>
      <c r="KTJ40" s="16"/>
      <c r="KTK40" s="16"/>
      <c r="KTL40" s="16"/>
      <c r="KTM40" s="16"/>
      <c r="KTN40" s="16"/>
      <c r="KTO40" s="16"/>
      <c r="KTP40" s="16"/>
      <c r="KTQ40" s="16"/>
      <c r="KTR40" s="16"/>
      <c r="KTS40" s="16"/>
      <c r="KTT40" s="16"/>
      <c r="KTU40" s="16"/>
      <c r="KTV40" s="16"/>
      <c r="KTW40" s="16"/>
      <c r="KTX40" s="16"/>
      <c r="KTY40" s="16"/>
      <c r="KTZ40" s="16"/>
      <c r="KUA40" s="16"/>
      <c r="KUB40" s="16"/>
      <c r="KUC40" s="16"/>
      <c r="KUD40" s="16"/>
      <c r="KUE40" s="16"/>
      <c r="KUF40" s="16"/>
      <c r="KUG40" s="16"/>
      <c r="KUH40" s="16"/>
      <c r="KUI40" s="16"/>
      <c r="KUJ40" s="16"/>
      <c r="KUK40" s="16"/>
      <c r="KUL40" s="16"/>
      <c r="KUM40" s="16"/>
      <c r="KUN40" s="16"/>
      <c r="KUO40" s="16"/>
      <c r="KUP40" s="16"/>
      <c r="KUQ40" s="16"/>
      <c r="KUR40" s="16"/>
      <c r="KUS40" s="16"/>
      <c r="KUT40" s="16"/>
      <c r="KUU40" s="16"/>
      <c r="KUV40" s="16"/>
      <c r="KUW40" s="16"/>
      <c r="KUX40" s="16"/>
      <c r="KUY40" s="16"/>
      <c r="KUZ40" s="16"/>
      <c r="KVA40" s="16"/>
      <c r="KVB40" s="16"/>
      <c r="KVC40" s="16"/>
      <c r="KVD40" s="16"/>
      <c r="KVE40" s="16"/>
      <c r="KVF40" s="16"/>
      <c r="KVG40" s="16"/>
      <c r="KVH40" s="16"/>
      <c r="KVI40" s="16"/>
      <c r="KVJ40" s="16"/>
      <c r="KVK40" s="16"/>
      <c r="KVL40" s="16"/>
      <c r="KVM40" s="16"/>
      <c r="KVN40" s="16"/>
      <c r="KVO40" s="16"/>
      <c r="KVP40" s="16"/>
      <c r="KVQ40" s="16"/>
      <c r="KVR40" s="16"/>
      <c r="KVS40" s="16"/>
      <c r="KVT40" s="16"/>
      <c r="KVU40" s="16"/>
      <c r="KVV40" s="16"/>
      <c r="KVW40" s="16"/>
      <c r="KVX40" s="16"/>
      <c r="KVY40" s="16"/>
      <c r="KVZ40" s="16"/>
      <c r="KWA40" s="16"/>
      <c r="KWB40" s="16"/>
      <c r="KWC40" s="16"/>
      <c r="KWD40" s="16"/>
      <c r="KWE40" s="16"/>
      <c r="KWF40" s="16"/>
      <c r="KWG40" s="16"/>
      <c r="KWH40" s="16"/>
      <c r="KWI40" s="16"/>
      <c r="KWJ40" s="16"/>
      <c r="KWK40" s="16"/>
      <c r="KWL40" s="16"/>
      <c r="KWM40" s="16"/>
      <c r="KWN40" s="16"/>
      <c r="KWO40" s="16"/>
      <c r="KWP40" s="16"/>
      <c r="KWQ40" s="16"/>
      <c r="KWR40" s="16"/>
      <c r="KWS40" s="16"/>
      <c r="KWT40" s="16"/>
      <c r="KWU40" s="16"/>
      <c r="KWV40" s="16"/>
      <c r="KWW40" s="16"/>
      <c r="KWX40" s="16"/>
      <c r="KWY40" s="16"/>
      <c r="KWZ40" s="16"/>
      <c r="KXA40" s="16"/>
      <c r="KXB40" s="16"/>
      <c r="KXC40" s="16"/>
      <c r="KXD40" s="16"/>
      <c r="KXE40" s="16"/>
      <c r="KXF40" s="16"/>
      <c r="KXG40" s="16"/>
      <c r="KXH40" s="16"/>
      <c r="KXI40" s="16"/>
      <c r="KXJ40" s="16"/>
      <c r="KXK40" s="16"/>
      <c r="KXL40" s="16"/>
      <c r="KXM40" s="16"/>
      <c r="KXN40" s="16"/>
      <c r="KXO40" s="16"/>
      <c r="KXP40" s="16"/>
      <c r="KXQ40" s="16"/>
      <c r="KXR40" s="16"/>
      <c r="KXS40" s="16"/>
      <c r="KXT40" s="16"/>
      <c r="KXU40" s="16"/>
      <c r="KXV40" s="16"/>
      <c r="KXW40" s="16"/>
      <c r="KXX40" s="16"/>
      <c r="KXY40" s="16"/>
      <c r="KXZ40" s="16"/>
      <c r="KYA40" s="16"/>
      <c r="KYB40" s="16"/>
      <c r="KYC40" s="16"/>
      <c r="KYD40" s="16"/>
      <c r="KYE40" s="16"/>
      <c r="KYF40" s="16"/>
      <c r="KYG40" s="16"/>
      <c r="KYH40" s="16"/>
      <c r="KYI40" s="16"/>
      <c r="KYJ40" s="16"/>
      <c r="KYK40" s="16"/>
      <c r="KYL40" s="16"/>
      <c r="KYM40" s="16"/>
      <c r="KYN40" s="16"/>
      <c r="KYO40" s="16"/>
      <c r="KYP40" s="16"/>
      <c r="KYQ40" s="16"/>
      <c r="KYR40" s="16"/>
      <c r="KYS40" s="16"/>
      <c r="KYT40" s="16"/>
      <c r="KYU40" s="16"/>
      <c r="KYV40" s="16"/>
      <c r="KYW40" s="16"/>
      <c r="KYX40" s="16"/>
      <c r="KYY40" s="16"/>
      <c r="KYZ40" s="16"/>
      <c r="KZA40" s="16"/>
      <c r="KZB40" s="16"/>
      <c r="KZC40" s="16"/>
      <c r="KZD40" s="16"/>
      <c r="KZE40" s="16"/>
      <c r="KZF40" s="16"/>
      <c r="KZG40" s="16"/>
      <c r="KZH40" s="16"/>
      <c r="KZI40" s="16"/>
      <c r="KZJ40" s="16"/>
      <c r="KZK40" s="16"/>
      <c r="KZL40" s="16"/>
      <c r="KZM40" s="16"/>
      <c r="KZN40" s="16"/>
      <c r="KZO40" s="16"/>
      <c r="KZP40" s="16"/>
      <c r="KZQ40" s="16"/>
      <c r="KZR40" s="16"/>
      <c r="KZS40" s="16"/>
      <c r="KZT40" s="16"/>
      <c r="KZU40" s="16"/>
      <c r="KZV40" s="16"/>
      <c r="KZW40" s="16"/>
      <c r="KZX40" s="16"/>
      <c r="KZY40" s="16"/>
      <c r="KZZ40" s="16"/>
      <c r="LAA40" s="16"/>
      <c r="LAB40" s="16"/>
      <c r="LAC40" s="16"/>
      <c r="LAD40" s="16"/>
      <c r="LAE40" s="16"/>
      <c r="LAF40" s="16"/>
      <c r="LAG40" s="16"/>
      <c r="LAH40" s="16"/>
      <c r="LAI40" s="16"/>
      <c r="LAJ40" s="16"/>
      <c r="LAK40" s="16"/>
      <c r="LAL40" s="16"/>
      <c r="LAM40" s="16"/>
      <c r="LAN40" s="16"/>
      <c r="LAO40" s="16"/>
      <c r="LAP40" s="16"/>
      <c r="LAQ40" s="16"/>
      <c r="LAR40" s="16"/>
      <c r="LAS40" s="16"/>
      <c r="LAT40" s="16"/>
      <c r="LAU40" s="16"/>
      <c r="LAV40" s="16"/>
      <c r="LAW40" s="16"/>
      <c r="LAX40" s="16"/>
      <c r="LAY40" s="16"/>
      <c r="LAZ40" s="16"/>
      <c r="LBA40" s="16"/>
      <c r="LBB40" s="16"/>
      <c r="LBC40" s="16"/>
      <c r="LBD40" s="16"/>
      <c r="LBE40" s="16"/>
      <c r="LBF40" s="16"/>
      <c r="LBG40" s="16"/>
      <c r="LBH40" s="16"/>
      <c r="LBI40" s="16"/>
      <c r="LBJ40" s="16"/>
      <c r="LBK40" s="16"/>
      <c r="LBL40" s="16"/>
      <c r="LBM40" s="16"/>
      <c r="LBN40" s="16"/>
      <c r="LBO40" s="16"/>
      <c r="LBP40" s="16"/>
      <c r="LBQ40" s="16"/>
      <c r="LBR40" s="16"/>
      <c r="LBS40" s="16"/>
      <c r="LBT40" s="16"/>
      <c r="LBU40" s="16"/>
      <c r="LBV40" s="16"/>
      <c r="LBW40" s="16"/>
      <c r="LBX40" s="16"/>
      <c r="LBY40" s="16"/>
      <c r="LBZ40" s="16"/>
      <c r="LCA40" s="16"/>
      <c r="LCB40" s="16"/>
      <c r="LCC40" s="16"/>
      <c r="LCD40" s="16"/>
      <c r="LCE40" s="16"/>
      <c r="LCF40" s="16"/>
      <c r="LCG40" s="16"/>
      <c r="LCH40" s="16"/>
      <c r="LCI40" s="16"/>
      <c r="LCJ40" s="16"/>
      <c r="LCK40" s="16"/>
      <c r="LCL40" s="16"/>
      <c r="LCM40" s="16"/>
      <c r="LCN40" s="16"/>
      <c r="LCO40" s="16"/>
      <c r="LCP40" s="16"/>
      <c r="LCQ40" s="16"/>
      <c r="LCR40" s="16"/>
      <c r="LCS40" s="16"/>
      <c r="LCT40" s="16"/>
      <c r="LCU40" s="16"/>
      <c r="LCV40" s="16"/>
      <c r="LCW40" s="16"/>
      <c r="LCX40" s="16"/>
      <c r="LCY40" s="16"/>
      <c r="LCZ40" s="16"/>
      <c r="LDA40" s="16"/>
      <c r="LDB40" s="16"/>
      <c r="LDC40" s="16"/>
      <c r="LDD40" s="16"/>
      <c r="LDE40" s="16"/>
      <c r="LDF40" s="16"/>
      <c r="LDG40" s="16"/>
      <c r="LDH40" s="16"/>
      <c r="LDI40" s="16"/>
      <c r="LDJ40" s="16"/>
      <c r="LDK40" s="16"/>
      <c r="LDL40" s="16"/>
      <c r="LDM40" s="16"/>
      <c r="LDN40" s="16"/>
      <c r="LDO40" s="16"/>
      <c r="LDP40" s="16"/>
      <c r="LDQ40" s="16"/>
      <c r="LDR40" s="16"/>
      <c r="LDS40" s="16"/>
      <c r="LDT40" s="16"/>
      <c r="LDU40" s="16"/>
      <c r="LDV40" s="16"/>
      <c r="LDW40" s="16"/>
      <c r="LDX40" s="16"/>
      <c r="LDY40" s="16"/>
      <c r="LDZ40" s="16"/>
      <c r="LEA40" s="16"/>
      <c r="LEB40" s="16"/>
      <c r="LEC40" s="16"/>
      <c r="LED40" s="16"/>
      <c r="LEE40" s="16"/>
      <c r="LEF40" s="16"/>
      <c r="LEG40" s="16"/>
      <c r="LEH40" s="16"/>
      <c r="LEI40" s="16"/>
      <c r="LEJ40" s="16"/>
      <c r="LEK40" s="16"/>
      <c r="LEL40" s="16"/>
      <c r="LEM40" s="16"/>
      <c r="LEN40" s="16"/>
      <c r="LEO40" s="16"/>
      <c r="LEP40" s="16"/>
      <c r="LEQ40" s="16"/>
      <c r="LER40" s="16"/>
      <c r="LES40" s="16"/>
      <c r="LET40" s="16"/>
      <c r="LEU40" s="16"/>
      <c r="LEV40" s="16"/>
      <c r="LEW40" s="16"/>
      <c r="LEX40" s="16"/>
      <c r="LEY40" s="16"/>
      <c r="LEZ40" s="16"/>
      <c r="LFA40" s="16"/>
      <c r="LFB40" s="16"/>
      <c r="LFC40" s="16"/>
      <c r="LFD40" s="16"/>
      <c r="LFE40" s="16"/>
      <c r="LFF40" s="16"/>
      <c r="LFG40" s="16"/>
      <c r="LFH40" s="16"/>
      <c r="LFI40" s="16"/>
      <c r="LFJ40" s="16"/>
      <c r="LFK40" s="16"/>
      <c r="LFL40" s="16"/>
      <c r="LFM40" s="16"/>
      <c r="LFN40" s="16"/>
      <c r="LFO40" s="16"/>
      <c r="LFP40" s="16"/>
      <c r="LFQ40" s="16"/>
      <c r="LFR40" s="16"/>
      <c r="LFS40" s="16"/>
      <c r="LFT40" s="16"/>
      <c r="LFU40" s="16"/>
      <c r="LFV40" s="16"/>
      <c r="LFW40" s="16"/>
      <c r="LFX40" s="16"/>
      <c r="LFY40" s="16"/>
      <c r="LFZ40" s="16"/>
      <c r="LGA40" s="16"/>
      <c r="LGB40" s="16"/>
      <c r="LGC40" s="16"/>
      <c r="LGD40" s="16"/>
      <c r="LGE40" s="16"/>
      <c r="LGF40" s="16"/>
      <c r="LGG40" s="16"/>
      <c r="LGH40" s="16"/>
      <c r="LGI40" s="16"/>
      <c r="LGJ40" s="16"/>
      <c r="LGK40" s="16"/>
      <c r="LGL40" s="16"/>
      <c r="LGM40" s="16"/>
      <c r="LGN40" s="16"/>
      <c r="LGO40" s="16"/>
      <c r="LGP40" s="16"/>
      <c r="LGQ40" s="16"/>
      <c r="LGR40" s="16"/>
      <c r="LGS40" s="16"/>
      <c r="LGT40" s="16"/>
      <c r="LGU40" s="16"/>
      <c r="LGV40" s="16"/>
      <c r="LGW40" s="16"/>
      <c r="LGX40" s="16"/>
      <c r="LGY40" s="16"/>
      <c r="LGZ40" s="16"/>
      <c r="LHA40" s="16"/>
      <c r="LHB40" s="16"/>
      <c r="LHC40" s="16"/>
      <c r="LHD40" s="16"/>
      <c r="LHE40" s="16"/>
      <c r="LHF40" s="16"/>
      <c r="LHG40" s="16"/>
      <c r="LHH40" s="16"/>
      <c r="LHI40" s="16"/>
      <c r="LHJ40" s="16"/>
      <c r="LHK40" s="16"/>
      <c r="LHL40" s="16"/>
      <c r="LHM40" s="16"/>
      <c r="LHN40" s="16"/>
      <c r="LHO40" s="16"/>
      <c r="LHP40" s="16"/>
      <c r="LHQ40" s="16"/>
      <c r="LHR40" s="16"/>
      <c r="LHS40" s="16"/>
      <c r="LHT40" s="16"/>
      <c r="LHU40" s="16"/>
      <c r="LHV40" s="16"/>
      <c r="LHW40" s="16"/>
      <c r="LHX40" s="16"/>
      <c r="LHY40" s="16"/>
      <c r="LHZ40" s="16"/>
      <c r="LIA40" s="16"/>
      <c r="LIB40" s="16"/>
      <c r="LIC40" s="16"/>
      <c r="LID40" s="16"/>
      <c r="LIE40" s="16"/>
      <c r="LIF40" s="16"/>
      <c r="LIG40" s="16"/>
      <c r="LIH40" s="16"/>
      <c r="LII40" s="16"/>
      <c r="LIJ40" s="16"/>
      <c r="LIK40" s="16"/>
      <c r="LIL40" s="16"/>
      <c r="LIM40" s="16"/>
      <c r="LIN40" s="16"/>
      <c r="LIO40" s="16"/>
      <c r="LIP40" s="16"/>
      <c r="LIQ40" s="16"/>
      <c r="LIR40" s="16"/>
      <c r="LIS40" s="16"/>
      <c r="LIT40" s="16"/>
      <c r="LIU40" s="16"/>
      <c r="LIV40" s="16"/>
      <c r="LIW40" s="16"/>
      <c r="LIX40" s="16"/>
      <c r="LIY40" s="16"/>
      <c r="LIZ40" s="16"/>
      <c r="LJA40" s="16"/>
      <c r="LJB40" s="16"/>
      <c r="LJC40" s="16"/>
      <c r="LJD40" s="16"/>
      <c r="LJE40" s="16"/>
      <c r="LJF40" s="16"/>
      <c r="LJG40" s="16"/>
      <c r="LJH40" s="16"/>
      <c r="LJI40" s="16"/>
      <c r="LJJ40" s="16"/>
      <c r="LJK40" s="16"/>
      <c r="LJL40" s="16"/>
      <c r="LJM40" s="16"/>
      <c r="LJN40" s="16"/>
      <c r="LJO40" s="16"/>
      <c r="LJP40" s="16"/>
      <c r="LJQ40" s="16"/>
      <c r="LJR40" s="16"/>
      <c r="LJS40" s="16"/>
      <c r="LJT40" s="16"/>
      <c r="LJU40" s="16"/>
      <c r="LJV40" s="16"/>
      <c r="LJW40" s="16"/>
      <c r="LJX40" s="16"/>
      <c r="LJY40" s="16"/>
      <c r="LJZ40" s="16"/>
      <c r="LKA40" s="16"/>
      <c r="LKB40" s="16"/>
      <c r="LKC40" s="16"/>
      <c r="LKD40" s="16"/>
      <c r="LKE40" s="16"/>
      <c r="LKF40" s="16"/>
      <c r="LKG40" s="16"/>
      <c r="LKH40" s="16"/>
      <c r="LKI40" s="16"/>
      <c r="LKJ40" s="16"/>
      <c r="LKK40" s="16"/>
      <c r="LKL40" s="16"/>
      <c r="LKM40" s="16"/>
      <c r="LKN40" s="16"/>
      <c r="LKO40" s="16"/>
      <c r="LKP40" s="16"/>
      <c r="LKQ40" s="16"/>
      <c r="LKR40" s="16"/>
      <c r="LKS40" s="16"/>
      <c r="LKT40" s="16"/>
      <c r="LKU40" s="16"/>
      <c r="LKV40" s="16"/>
      <c r="LKW40" s="16"/>
      <c r="LKX40" s="16"/>
      <c r="LKY40" s="16"/>
      <c r="LKZ40" s="16"/>
      <c r="LLA40" s="16"/>
      <c r="LLB40" s="16"/>
      <c r="LLC40" s="16"/>
      <c r="LLD40" s="16"/>
      <c r="LLE40" s="16"/>
      <c r="LLF40" s="16"/>
      <c r="LLG40" s="16"/>
      <c r="LLH40" s="16"/>
      <c r="LLI40" s="16"/>
      <c r="LLJ40" s="16"/>
      <c r="LLK40" s="16"/>
      <c r="LLL40" s="16"/>
      <c r="LLM40" s="16"/>
      <c r="LLN40" s="16"/>
      <c r="LLO40" s="16"/>
      <c r="LLP40" s="16"/>
      <c r="LLQ40" s="16"/>
      <c r="LLR40" s="16"/>
      <c r="LLS40" s="16"/>
      <c r="LLT40" s="16"/>
      <c r="LLU40" s="16"/>
      <c r="LLV40" s="16"/>
      <c r="LLW40" s="16"/>
      <c r="LLX40" s="16"/>
      <c r="LLY40" s="16"/>
      <c r="LLZ40" s="16"/>
      <c r="LMA40" s="16"/>
      <c r="LMB40" s="16"/>
      <c r="LMC40" s="16"/>
      <c r="LMD40" s="16"/>
      <c r="LME40" s="16"/>
      <c r="LMF40" s="16"/>
      <c r="LMG40" s="16"/>
      <c r="LMH40" s="16"/>
      <c r="LMI40" s="16"/>
      <c r="LMJ40" s="16"/>
      <c r="LMK40" s="16"/>
      <c r="LML40" s="16"/>
      <c r="LMM40" s="16"/>
      <c r="LMN40" s="16"/>
      <c r="LMO40" s="16"/>
      <c r="LMP40" s="16"/>
      <c r="LMQ40" s="16"/>
      <c r="LMR40" s="16"/>
      <c r="LMS40" s="16"/>
      <c r="LMT40" s="16"/>
      <c r="LMU40" s="16"/>
      <c r="LMV40" s="16"/>
      <c r="LMW40" s="16"/>
      <c r="LMX40" s="16"/>
      <c r="LMY40" s="16"/>
      <c r="LMZ40" s="16"/>
      <c r="LNA40" s="16"/>
      <c r="LNB40" s="16"/>
      <c r="LNC40" s="16"/>
      <c r="LND40" s="16"/>
      <c r="LNE40" s="16"/>
      <c r="LNF40" s="16"/>
      <c r="LNG40" s="16"/>
      <c r="LNH40" s="16"/>
      <c r="LNI40" s="16"/>
      <c r="LNJ40" s="16"/>
      <c r="LNK40" s="16"/>
      <c r="LNL40" s="16"/>
      <c r="LNM40" s="16"/>
      <c r="LNN40" s="16"/>
      <c r="LNO40" s="16"/>
      <c r="LNP40" s="16"/>
      <c r="LNQ40" s="16"/>
      <c r="LNR40" s="16"/>
      <c r="LNS40" s="16"/>
      <c r="LNT40" s="16"/>
      <c r="LNU40" s="16"/>
      <c r="LNV40" s="16"/>
      <c r="LNW40" s="16"/>
      <c r="LNX40" s="16"/>
      <c r="LNY40" s="16"/>
      <c r="LNZ40" s="16"/>
      <c r="LOA40" s="16"/>
      <c r="LOB40" s="16"/>
      <c r="LOC40" s="16"/>
      <c r="LOD40" s="16"/>
      <c r="LOE40" s="16"/>
      <c r="LOF40" s="16"/>
      <c r="LOG40" s="16"/>
      <c r="LOH40" s="16"/>
      <c r="LOI40" s="16"/>
      <c r="LOJ40" s="16"/>
      <c r="LOK40" s="16"/>
      <c r="LOL40" s="16"/>
      <c r="LOM40" s="16"/>
      <c r="LON40" s="16"/>
      <c r="LOO40" s="16"/>
      <c r="LOP40" s="16"/>
      <c r="LOQ40" s="16"/>
      <c r="LOR40" s="16"/>
      <c r="LOS40" s="16"/>
      <c r="LOT40" s="16"/>
      <c r="LOU40" s="16"/>
      <c r="LOV40" s="16"/>
      <c r="LOW40" s="16"/>
      <c r="LOX40" s="16"/>
      <c r="LOY40" s="16"/>
      <c r="LOZ40" s="16"/>
      <c r="LPA40" s="16"/>
      <c r="LPB40" s="16"/>
      <c r="LPC40" s="16"/>
      <c r="LPD40" s="16"/>
      <c r="LPE40" s="16"/>
      <c r="LPF40" s="16"/>
      <c r="LPG40" s="16"/>
      <c r="LPH40" s="16"/>
      <c r="LPI40" s="16"/>
      <c r="LPJ40" s="16"/>
      <c r="LPK40" s="16"/>
      <c r="LPL40" s="16"/>
      <c r="LPM40" s="16"/>
      <c r="LPN40" s="16"/>
      <c r="LPO40" s="16"/>
      <c r="LPP40" s="16"/>
      <c r="LPQ40" s="16"/>
      <c r="LPR40" s="16"/>
      <c r="LPS40" s="16"/>
      <c r="LPT40" s="16"/>
      <c r="LPU40" s="16"/>
      <c r="LPV40" s="16"/>
      <c r="LPW40" s="16"/>
      <c r="LPX40" s="16"/>
      <c r="LPY40" s="16"/>
      <c r="LPZ40" s="16"/>
      <c r="LQA40" s="16"/>
      <c r="LQB40" s="16"/>
      <c r="LQC40" s="16"/>
      <c r="LQD40" s="16"/>
      <c r="LQE40" s="16"/>
      <c r="LQF40" s="16"/>
      <c r="LQG40" s="16"/>
      <c r="LQH40" s="16"/>
      <c r="LQI40" s="16"/>
      <c r="LQJ40" s="16"/>
      <c r="LQK40" s="16"/>
      <c r="LQL40" s="16"/>
      <c r="LQM40" s="16"/>
      <c r="LQN40" s="16"/>
      <c r="LQO40" s="16"/>
      <c r="LQP40" s="16"/>
      <c r="LQQ40" s="16"/>
      <c r="LQR40" s="16"/>
      <c r="LQS40" s="16"/>
      <c r="LQT40" s="16"/>
      <c r="LQU40" s="16"/>
      <c r="LQV40" s="16"/>
      <c r="LQW40" s="16"/>
      <c r="LQX40" s="16"/>
      <c r="LQY40" s="16"/>
      <c r="LQZ40" s="16"/>
      <c r="LRA40" s="16"/>
      <c r="LRB40" s="16"/>
      <c r="LRC40" s="16"/>
      <c r="LRD40" s="16"/>
      <c r="LRE40" s="16"/>
      <c r="LRF40" s="16"/>
      <c r="LRG40" s="16"/>
      <c r="LRH40" s="16"/>
      <c r="LRI40" s="16"/>
      <c r="LRJ40" s="16"/>
      <c r="LRK40" s="16"/>
      <c r="LRL40" s="16"/>
      <c r="LRM40" s="16"/>
      <c r="LRN40" s="16"/>
      <c r="LRO40" s="16"/>
      <c r="LRP40" s="16"/>
      <c r="LRQ40" s="16"/>
      <c r="LRR40" s="16"/>
      <c r="LRS40" s="16"/>
      <c r="LRT40" s="16"/>
      <c r="LRU40" s="16"/>
      <c r="LRV40" s="16"/>
      <c r="LRW40" s="16"/>
      <c r="LRX40" s="16"/>
      <c r="LRY40" s="16"/>
      <c r="LRZ40" s="16"/>
      <c r="LSA40" s="16"/>
      <c r="LSB40" s="16"/>
      <c r="LSC40" s="16"/>
      <c r="LSD40" s="16"/>
      <c r="LSE40" s="16"/>
      <c r="LSF40" s="16"/>
      <c r="LSG40" s="16"/>
      <c r="LSH40" s="16"/>
      <c r="LSI40" s="16"/>
      <c r="LSJ40" s="16"/>
      <c r="LSK40" s="16"/>
      <c r="LSL40" s="16"/>
      <c r="LSM40" s="16"/>
      <c r="LSN40" s="16"/>
      <c r="LSO40" s="16"/>
      <c r="LSP40" s="16"/>
      <c r="LSQ40" s="16"/>
      <c r="LSR40" s="16"/>
      <c r="LSS40" s="16"/>
      <c r="LST40" s="16"/>
      <c r="LSU40" s="16"/>
      <c r="LSV40" s="16"/>
      <c r="LSW40" s="16"/>
      <c r="LSX40" s="16"/>
      <c r="LSY40" s="16"/>
      <c r="LSZ40" s="16"/>
      <c r="LTA40" s="16"/>
      <c r="LTB40" s="16"/>
      <c r="LTC40" s="16"/>
      <c r="LTD40" s="16"/>
      <c r="LTE40" s="16"/>
      <c r="LTF40" s="16"/>
      <c r="LTG40" s="16"/>
      <c r="LTH40" s="16"/>
      <c r="LTI40" s="16"/>
      <c r="LTJ40" s="16"/>
      <c r="LTK40" s="16"/>
      <c r="LTL40" s="16"/>
      <c r="LTM40" s="16"/>
      <c r="LTN40" s="16"/>
      <c r="LTO40" s="16"/>
      <c r="LTP40" s="16"/>
      <c r="LTQ40" s="16"/>
      <c r="LTR40" s="16"/>
      <c r="LTS40" s="16"/>
      <c r="LTT40" s="16"/>
      <c r="LTU40" s="16"/>
      <c r="LTV40" s="16"/>
      <c r="LTW40" s="16"/>
      <c r="LTX40" s="16"/>
      <c r="LTY40" s="16"/>
      <c r="LTZ40" s="16"/>
      <c r="LUA40" s="16"/>
      <c r="LUB40" s="16"/>
      <c r="LUC40" s="16"/>
      <c r="LUD40" s="16"/>
      <c r="LUE40" s="16"/>
      <c r="LUF40" s="16"/>
      <c r="LUG40" s="16"/>
      <c r="LUH40" s="16"/>
      <c r="LUI40" s="16"/>
      <c r="LUJ40" s="16"/>
      <c r="LUK40" s="16"/>
      <c r="LUL40" s="16"/>
      <c r="LUM40" s="16"/>
      <c r="LUN40" s="16"/>
      <c r="LUO40" s="16"/>
      <c r="LUP40" s="16"/>
      <c r="LUQ40" s="16"/>
      <c r="LUR40" s="16"/>
      <c r="LUS40" s="16"/>
      <c r="LUT40" s="16"/>
      <c r="LUU40" s="16"/>
      <c r="LUV40" s="16"/>
      <c r="LUW40" s="16"/>
      <c r="LUX40" s="16"/>
      <c r="LUY40" s="16"/>
      <c r="LUZ40" s="16"/>
      <c r="LVA40" s="16"/>
      <c r="LVB40" s="16"/>
      <c r="LVC40" s="16"/>
      <c r="LVD40" s="16"/>
      <c r="LVE40" s="16"/>
      <c r="LVF40" s="16"/>
      <c r="LVG40" s="16"/>
      <c r="LVH40" s="16"/>
      <c r="LVI40" s="16"/>
      <c r="LVJ40" s="16"/>
      <c r="LVK40" s="16"/>
      <c r="LVL40" s="16"/>
      <c r="LVM40" s="16"/>
      <c r="LVN40" s="16"/>
      <c r="LVO40" s="16"/>
      <c r="LVP40" s="16"/>
      <c r="LVQ40" s="16"/>
      <c r="LVR40" s="16"/>
      <c r="LVS40" s="16"/>
      <c r="LVT40" s="16"/>
      <c r="LVU40" s="16"/>
      <c r="LVV40" s="16"/>
      <c r="LVW40" s="16"/>
      <c r="LVX40" s="16"/>
      <c r="LVY40" s="16"/>
      <c r="LVZ40" s="16"/>
      <c r="LWA40" s="16"/>
      <c r="LWB40" s="16"/>
      <c r="LWC40" s="16"/>
      <c r="LWD40" s="16"/>
      <c r="LWE40" s="16"/>
      <c r="LWF40" s="16"/>
      <c r="LWG40" s="16"/>
      <c r="LWH40" s="16"/>
      <c r="LWI40" s="16"/>
      <c r="LWJ40" s="16"/>
      <c r="LWK40" s="16"/>
      <c r="LWL40" s="16"/>
      <c r="LWM40" s="16"/>
      <c r="LWN40" s="16"/>
      <c r="LWO40" s="16"/>
      <c r="LWP40" s="16"/>
      <c r="LWQ40" s="16"/>
      <c r="LWR40" s="16"/>
      <c r="LWS40" s="16"/>
      <c r="LWT40" s="16"/>
      <c r="LWU40" s="16"/>
      <c r="LWV40" s="16"/>
      <c r="LWW40" s="16"/>
      <c r="LWX40" s="16"/>
      <c r="LWY40" s="16"/>
      <c r="LWZ40" s="16"/>
      <c r="LXA40" s="16"/>
      <c r="LXB40" s="16"/>
      <c r="LXC40" s="16"/>
      <c r="LXD40" s="16"/>
      <c r="LXE40" s="16"/>
      <c r="LXF40" s="16"/>
      <c r="LXG40" s="16"/>
      <c r="LXH40" s="16"/>
      <c r="LXI40" s="16"/>
      <c r="LXJ40" s="16"/>
      <c r="LXK40" s="16"/>
      <c r="LXL40" s="16"/>
      <c r="LXM40" s="16"/>
      <c r="LXN40" s="16"/>
      <c r="LXO40" s="16"/>
      <c r="LXP40" s="16"/>
      <c r="LXQ40" s="16"/>
      <c r="LXR40" s="16"/>
      <c r="LXS40" s="16"/>
      <c r="LXT40" s="16"/>
      <c r="LXU40" s="16"/>
      <c r="LXV40" s="16"/>
      <c r="LXW40" s="16"/>
      <c r="LXX40" s="16"/>
      <c r="LXY40" s="16"/>
      <c r="LXZ40" s="16"/>
      <c r="LYA40" s="16"/>
      <c r="LYB40" s="16"/>
      <c r="LYC40" s="16"/>
      <c r="LYD40" s="16"/>
      <c r="LYE40" s="16"/>
      <c r="LYF40" s="16"/>
      <c r="LYG40" s="16"/>
      <c r="LYH40" s="16"/>
      <c r="LYI40" s="16"/>
      <c r="LYJ40" s="16"/>
      <c r="LYK40" s="16"/>
      <c r="LYL40" s="16"/>
      <c r="LYM40" s="16"/>
      <c r="LYN40" s="16"/>
      <c r="LYO40" s="16"/>
      <c r="LYP40" s="16"/>
      <c r="LYQ40" s="16"/>
      <c r="LYR40" s="16"/>
      <c r="LYS40" s="16"/>
      <c r="LYT40" s="16"/>
      <c r="LYU40" s="16"/>
      <c r="LYV40" s="16"/>
      <c r="LYW40" s="16"/>
      <c r="LYX40" s="16"/>
      <c r="LYY40" s="16"/>
      <c r="LYZ40" s="16"/>
      <c r="LZA40" s="16"/>
      <c r="LZB40" s="16"/>
      <c r="LZC40" s="16"/>
      <c r="LZD40" s="16"/>
      <c r="LZE40" s="16"/>
      <c r="LZF40" s="16"/>
      <c r="LZG40" s="16"/>
      <c r="LZH40" s="16"/>
      <c r="LZI40" s="16"/>
      <c r="LZJ40" s="16"/>
      <c r="LZK40" s="16"/>
      <c r="LZL40" s="16"/>
      <c r="LZM40" s="16"/>
      <c r="LZN40" s="16"/>
      <c r="LZO40" s="16"/>
      <c r="LZP40" s="16"/>
      <c r="LZQ40" s="16"/>
      <c r="LZR40" s="16"/>
      <c r="LZS40" s="16"/>
      <c r="LZT40" s="16"/>
      <c r="LZU40" s="16"/>
      <c r="LZV40" s="16"/>
      <c r="LZW40" s="16"/>
      <c r="LZX40" s="16"/>
      <c r="LZY40" s="16"/>
      <c r="LZZ40" s="16"/>
      <c r="MAA40" s="16"/>
      <c r="MAB40" s="16"/>
      <c r="MAC40" s="16"/>
      <c r="MAD40" s="16"/>
      <c r="MAE40" s="16"/>
      <c r="MAF40" s="16"/>
      <c r="MAG40" s="16"/>
      <c r="MAH40" s="16"/>
      <c r="MAI40" s="16"/>
      <c r="MAJ40" s="16"/>
      <c r="MAK40" s="16"/>
      <c r="MAL40" s="16"/>
      <c r="MAM40" s="16"/>
      <c r="MAN40" s="16"/>
      <c r="MAO40" s="16"/>
      <c r="MAP40" s="16"/>
      <c r="MAQ40" s="16"/>
      <c r="MAR40" s="16"/>
      <c r="MAS40" s="16"/>
      <c r="MAT40" s="16"/>
      <c r="MAU40" s="16"/>
      <c r="MAV40" s="16"/>
      <c r="MAW40" s="16"/>
      <c r="MAX40" s="16"/>
      <c r="MAY40" s="16"/>
      <c r="MAZ40" s="16"/>
      <c r="MBA40" s="16"/>
      <c r="MBB40" s="16"/>
      <c r="MBC40" s="16"/>
      <c r="MBD40" s="16"/>
      <c r="MBE40" s="16"/>
      <c r="MBF40" s="16"/>
      <c r="MBG40" s="16"/>
      <c r="MBH40" s="16"/>
      <c r="MBI40" s="16"/>
      <c r="MBJ40" s="16"/>
      <c r="MBK40" s="16"/>
      <c r="MBL40" s="16"/>
      <c r="MBM40" s="16"/>
      <c r="MBN40" s="16"/>
      <c r="MBO40" s="16"/>
      <c r="MBP40" s="16"/>
      <c r="MBQ40" s="16"/>
      <c r="MBR40" s="16"/>
      <c r="MBS40" s="16"/>
      <c r="MBT40" s="16"/>
      <c r="MBU40" s="16"/>
      <c r="MBV40" s="16"/>
      <c r="MBW40" s="16"/>
      <c r="MBX40" s="16"/>
      <c r="MBY40" s="16"/>
      <c r="MBZ40" s="16"/>
      <c r="MCA40" s="16"/>
      <c r="MCB40" s="16"/>
      <c r="MCC40" s="16"/>
      <c r="MCD40" s="16"/>
      <c r="MCE40" s="16"/>
      <c r="MCF40" s="16"/>
      <c r="MCG40" s="16"/>
      <c r="MCH40" s="16"/>
      <c r="MCI40" s="16"/>
      <c r="MCJ40" s="16"/>
      <c r="MCK40" s="16"/>
      <c r="MCL40" s="16"/>
      <c r="MCM40" s="16"/>
      <c r="MCN40" s="16"/>
      <c r="MCO40" s="16"/>
      <c r="MCP40" s="16"/>
      <c r="MCQ40" s="16"/>
      <c r="MCR40" s="16"/>
      <c r="MCS40" s="16"/>
      <c r="MCT40" s="16"/>
      <c r="MCU40" s="16"/>
      <c r="MCV40" s="16"/>
      <c r="MCW40" s="16"/>
      <c r="MCX40" s="16"/>
      <c r="MCY40" s="16"/>
      <c r="MCZ40" s="16"/>
      <c r="MDA40" s="16"/>
      <c r="MDB40" s="16"/>
      <c r="MDC40" s="16"/>
      <c r="MDD40" s="16"/>
      <c r="MDE40" s="16"/>
      <c r="MDF40" s="16"/>
      <c r="MDG40" s="16"/>
      <c r="MDH40" s="16"/>
      <c r="MDI40" s="16"/>
      <c r="MDJ40" s="16"/>
      <c r="MDK40" s="16"/>
      <c r="MDL40" s="16"/>
      <c r="MDM40" s="16"/>
      <c r="MDN40" s="16"/>
      <c r="MDO40" s="16"/>
      <c r="MDP40" s="16"/>
      <c r="MDQ40" s="16"/>
      <c r="MDR40" s="16"/>
      <c r="MDS40" s="16"/>
      <c r="MDT40" s="16"/>
      <c r="MDU40" s="16"/>
      <c r="MDV40" s="16"/>
      <c r="MDW40" s="16"/>
      <c r="MDX40" s="16"/>
      <c r="MDY40" s="16"/>
      <c r="MDZ40" s="16"/>
      <c r="MEA40" s="16"/>
      <c r="MEB40" s="16"/>
      <c r="MEC40" s="16"/>
      <c r="MED40" s="16"/>
      <c r="MEE40" s="16"/>
      <c r="MEF40" s="16"/>
      <c r="MEG40" s="16"/>
      <c r="MEH40" s="16"/>
      <c r="MEI40" s="16"/>
      <c r="MEJ40" s="16"/>
      <c r="MEK40" s="16"/>
      <c r="MEL40" s="16"/>
      <c r="MEM40" s="16"/>
      <c r="MEN40" s="16"/>
      <c r="MEO40" s="16"/>
      <c r="MEP40" s="16"/>
      <c r="MEQ40" s="16"/>
      <c r="MER40" s="16"/>
      <c r="MES40" s="16"/>
      <c r="MET40" s="16"/>
      <c r="MEU40" s="16"/>
      <c r="MEV40" s="16"/>
      <c r="MEW40" s="16"/>
      <c r="MEX40" s="16"/>
      <c r="MEY40" s="16"/>
      <c r="MEZ40" s="16"/>
      <c r="MFA40" s="16"/>
      <c r="MFB40" s="16"/>
      <c r="MFC40" s="16"/>
      <c r="MFD40" s="16"/>
      <c r="MFE40" s="16"/>
      <c r="MFF40" s="16"/>
      <c r="MFG40" s="16"/>
      <c r="MFH40" s="16"/>
      <c r="MFI40" s="16"/>
      <c r="MFJ40" s="16"/>
      <c r="MFK40" s="16"/>
      <c r="MFL40" s="16"/>
      <c r="MFM40" s="16"/>
      <c r="MFN40" s="16"/>
      <c r="MFO40" s="16"/>
      <c r="MFP40" s="16"/>
      <c r="MFQ40" s="16"/>
      <c r="MFR40" s="16"/>
      <c r="MFS40" s="16"/>
      <c r="MFT40" s="16"/>
      <c r="MFU40" s="16"/>
      <c r="MFV40" s="16"/>
      <c r="MFW40" s="16"/>
      <c r="MFX40" s="16"/>
      <c r="MFY40" s="16"/>
      <c r="MFZ40" s="16"/>
      <c r="MGA40" s="16"/>
      <c r="MGB40" s="16"/>
      <c r="MGC40" s="16"/>
      <c r="MGD40" s="16"/>
      <c r="MGE40" s="16"/>
      <c r="MGF40" s="16"/>
      <c r="MGG40" s="16"/>
      <c r="MGH40" s="16"/>
      <c r="MGI40" s="16"/>
      <c r="MGJ40" s="16"/>
      <c r="MGK40" s="16"/>
      <c r="MGL40" s="16"/>
      <c r="MGM40" s="16"/>
      <c r="MGN40" s="16"/>
      <c r="MGO40" s="16"/>
      <c r="MGP40" s="16"/>
      <c r="MGQ40" s="16"/>
      <c r="MGR40" s="16"/>
      <c r="MGS40" s="16"/>
      <c r="MGT40" s="16"/>
      <c r="MGU40" s="16"/>
      <c r="MGV40" s="16"/>
      <c r="MGW40" s="16"/>
      <c r="MGX40" s="16"/>
      <c r="MGY40" s="16"/>
      <c r="MGZ40" s="16"/>
      <c r="MHA40" s="16"/>
      <c r="MHB40" s="16"/>
      <c r="MHC40" s="16"/>
      <c r="MHD40" s="16"/>
      <c r="MHE40" s="16"/>
      <c r="MHF40" s="16"/>
      <c r="MHG40" s="16"/>
      <c r="MHH40" s="16"/>
      <c r="MHI40" s="16"/>
      <c r="MHJ40" s="16"/>
      <c r="MHK40" s="16"/>
      <c r="MHL40" s="16"/>
      <c r="MHM40" s="16"/>
      <c r="MHN40" s="16"/>
      <c r="MHO40" s="16"/>
      <c r="MHP40" s="16"/>
      <c r="MHQ40" s="16"/>
      <c r="MHR40" s="16"/>
      <c r="MHS40" s="16"/>
      <c r="MHT40" s="16"/>
      <c r="MHU40" s="16"/>
      <c r="MHV40" s="16"/>
      <c r="MHW40" s="16"/>
      <c r="MHX40" s="16"/>
      <c r="MHY40" s="16"/>
      <c r="MHZ40" s="16"/>
      <c r="MIA40" s="16"/>
      <c r="MIB40" s="16"/>
      <c r="MIC40" s="16"/>
      <c r="MID40" s="16"/>
      <c r="MIE40" s="16"/>
      <c r="MIF40" s="16"/>
      <c r="MIG40" s="16"/>
      <c r="MIH40" s="16"/>
      <c r="MII40" s="16"/>
      <c r="MIJ40" s="16"/>
      <c r="MIK40" s="16"/>
      <c r="MIL40" s="16"/>
      <c r="MIM40" s="16"/>
      <c r="MIN40" s="16"/>
      <c r="MIO40" s="16"/>
      <c r="MIP40" s="16"/>
      <c r="MIQ40" s="16"/>
      <c r="MIR40" s="16"/>
      <c r="MIS40" s="16"/>
      <c r="MIT40" s="16"/>
      <c r="MIU40" s="16"/>
      <c r="MIV40" s="16"/>
      <c r="MIW40" s="16"/>
      <c r="MIX40" s="16"/>
      <c r="MIY40" s="16"/>
      <c r="MIZ40" s="16"/>
      <c r="MJA40" s="16"/>
      <c r="MJB40" s="16"/>
      <c r="MJC40" s="16"/>
      <c r="MJD40" s="16"/>
      <c r="MJE40" s="16"/>
      <c r="MJF40" s="16"/>
      <c r="MJG40" s="16"/>
      <c r="MJH40" s="16"/>
      <c r="MJI40" s="16"/>
      <c r="MJJ40" s="16"/>
      <c r="MJK40" s="16"/>
      <c r="MJL40" s="16"/>
      <c r="MJM40" s="16"/>
      <c r="MJN40" s="16"/>
      <c r="MJO40" s="16"/>
      <c r="MJP40" s="16"/>
      <c r="MJQ40" s="16"/>
      <c r="MJR40" s="16"/>
      <c r="MJS40" s="16"/>
      <c r="MJT40" s="16"/>
      <c r="MJU40" s="16"/>
      <c r="MJV40" s="16"/>
      <c r="MJW40" s="16"/>
      <c r="MJX40" s="16"/>
      <c r="MJY40" s="16"/>
      <c r="MJZ40" s="16"/>
      <c r="MKA40" s="16"/>
      <c r="MKB40" s="16"/>
      <c r="MKC40" s="16"/>
      <c r="MKD40" s="16"/>
      <c r="MKE40" s="16"/>
      <c r="MKF40" s="16"/>
      <c r="MKG40" s="16"/>
      <c r="MKH40" s="16"/>
      <c r="MKI40" s="16"/>
      <c r="MKJ40" s="16"/>
      <c r="MKK40" s="16"/>
      <c r="MKL40" s="16"/>
      <c r="MKM40" s="16"/>
      <c r="MKN40" s="16"/>
      <c r="MKO40" s="16"/>
      <c r="MKP40" s="16"/>
      <c r="MKQ40" s="16"/>
      <c r="MKR40" s="16"/>
      <c r="MKS40" s="16"/>
      <c r="MKT40" s="16"/>
      <c r="MKU40" s="16"/>
      <c r="MKV40" s="16"/>
      <c r="MKW40" s="16"/>
      <c r="MKX40" s="16"/>
      <c r="MKY40" s="16"/>
      <c r="MKZ40" s="16"/>
      <c r="MLA40" s="16"/>
      <c r="MLB40" s="16"/>
      <c r="MLC40" s="16"/>
      <c r="MLD40" s="16"/>
      <c r="MLE40" s="16"/>
      <c r="MLF40" s="16"/>
      <c r="MLG40" s="16"/>
      <c r="MLH40" s="16"/>
      <c r="MLI40" s="16"/>
      <c r="MLJ40" s="16"/>
      <c r="MLK40" s="16"/>
      <c r="MLL40" s="16"/>
      <c r="MLM40" s="16"/>
      <c r="MLN40" s="16"/>
      <c r="MLO40" s="16"/>
      <c r="MLP40" s="16"/>
      <c r="MLQ40" s="16"/>
      <c r="MLR40" s="16"/>
      <c r="MLS40" s="16"/>
      <c r="MLT40" s="16"/>
      <c r="MLU40" s="16"/>
      <c r="MLV40" s="16"/>
      <c r="MLW40" s="16"/>
      <c r="MLX40" s="16"/>
      <c r="MLY40" s="16"/>
      <c r="MLZ40" s="16"/>
      <c r="MMA40" s="16"/>
      <c r="MMB40" s="16"/>
      <c r="MMC40" s="16"/>
      <c r="MMD40" s="16"/>
      <c r="MME40" s="16"/>
      <c r="MMF40" s="16"/>
      <c r="MMG40" s="16"/>
      <c r="MMH40" s="16"/>
      <c r="MMI40" s="16"/>
      <c r="MMJ40" s="16"/>
      <c r="MMK40" s="16"/>
      <c r="MML40" s="16"/>
      <c r="MMM40" s="16"/>
      <c r="MMN40" s="16"/>
      <c r="MMO40" s="16"/>
      <c r="MMP40" s="16"/>
      <c r="MMQ40" s="16"/>
      <c r="MMR40" s="16"/>
      <c r="MMS40" s="16"/>
      <c r="MMT40" s="16"/>
      <c r="MMU40" s="16"/>
      <c r="MMV40" s="16"/>
      <c r="MMW40" s="16"/>
      <c r="MMX40" s="16"/>
      <c r="MMY40" s="16"/>
      <c r="MMZ40" s="16"/>
      <c r="MNA40" s="16"/>
      <c r="MNB40" s="16"/>
      <c r="MNC40" s="16"/>
      <c r="MND40" s="16"/>
      <c r="MNE40" s="16"/>
      <c r="MNF40" s="16"/>
      <c r="MNG40" s="16"/>
      <c r="MNH40" s="16"/>
      <c r="MNI40" s="16"/>
      <c r="MNJ40" s="16"/>
      <c r="MNK40" s="16"/>
      <c r="MNL40" s="16"/>
      <c r="MNM40" s="16"/>
      <c r="MNN40" s="16"/>
      <c r="MNO40" s="16"/>
      <c r="MNP40" s="16"/>
      <c r="MNQ40" s="16"/>
      <c r="MNR40" s="16"/>
      <c r="MNS40" s="16"/>
      <c r="MNT40" s="16"/>
      <c r="MNU40" s="16"/>
      <c r="MNV40" s="16"/>
      <c r="MNW40" s="16"/>
      <c r="MNX40" s="16"/>
      <c r="MNY40" s="16"/>
      <c r="MNZ40" s="16"/>
      <c r="MOA40" s="16"/>
      <c r="MOB40" s="16"/>
      <c r="MOC40" s="16"/>
      <c r="MOD40" s="16"/>
      <c r="MOE40" s="16"/>
      <c r="MOF40" s="16"/>
      <c r="MOG40" s="16"/>
      <c r="MOH40" s="16"/>
      <c r="MOI40" s="16"/>
      <c r="MOJ40" s="16"/>
      <c r="MOK40" s="16"/>
      <c r="MOL40" s="16"/>
      <c r="MOM40" s="16"/>
      <c r="MON40" s="16"/>
      <c r="MOO40" s="16"/>
      <c r="MOP40" s="16"/>
      <c r="MOQ40" s="16"/>
      <c r="MOR40" s="16"/>
      <c r="MOS40" s="16"/>
      <c r="MOT40" s="16"/>
      <c r="MOU40" s="16"/>
      <c r="MOV40" s="16"/>
      <c r="MOW40" s="16"/>
      <c r="MOX40" s="16"/>
      <c r="MOY40" s="16"/>
      <c r="MOZ40" s="16"/>
      <c r="MPA40" s="16"/>
      <c r="MPB40" s="16"/>
      <c r="MPC40" s="16"/>
      <c r="MPD40" s="16"/>
      <c r="MPE40" s="16"/>
      <c r="MPF40" s="16"/>
      <c r="MPG40" s="16"/>
      <c r="MPH40" s="16"/>
      <c r="MPI40" s="16"/>
      <c r="MPJ40" s="16"/>
      <c r="MPK40" s="16"/>
      <c r="MPL40" s="16"/>
      <c r="MPM40" s="16"/>
      <c r="MPN40" s="16"/>
      <c r="MPO40" s="16"/>
      <c r="MPP40" s="16"/>
      <c r="MPQ40" s="16"/>
      <c r="MPR40" s="16"/>
      <c r="MPS40" s="16"/>
      <c r="MPT40" s="16"/>
      <c r="MPU40" s="16"/>
      <c r="MPV40" s="16"/>
      <c r="MPW40" s="16"/>
      <c r="MPX40" s="16"/>
      <c r="MPY40" s="16"/>
      <c r="MPZ40" s="16"/>
      <c r="MQA40" s="16"/>
      <c r="MQB40" s="16"/>
      <c r="MQC40" s="16"/>
      <c r="MQD40" s="16"/>
      <c r="MQE40" s="16"/>
      <c r="MQF40" s="16"/>
      <c r="MQG40" s="16"/>
      <c r="MQH40" s="16"/>
      <c r="MQI40" s="16"/>
      <c r="MQJ40" s="16"/>
      <c r="MQK40" s="16"/>
      <c r="MQL40" s="16"/>
      <c r="MQM40" s="16"/>
      <c r="MQN40" s="16"/>
      <c r="MQO40" s="16"/>
      <c r="MQP40" s="16"/>
      <c r="MQQ40" s="16"/>
      <c r="MQR40" s="16"/>
      <c r="MQS40" s="16"/>
      <c r="MQT40" s="16"/>
      <c r="MQU40" s="16"/>
      <c r="MQV40" s="16"/>
      <c r="MQW40" s="16"/>
      <c r="MQX40" s="16"/>
      <c r="MQY40" s="16"/>
      <c r="MQZ40" s="16"/>
      <c r="MRA40" s="16"/>
      <c r="MRB40" s="16"/>
      <c r="MRC40" s="16"/>
      <c r="MRD40" s="16"/>
      <c r="MRE40" s="16"/>
      <c r="MRF40" s="16"/>
      <c r="MRG40" s="16"/>
      <c r="MRH40" s="16"/>
      <c r="MRI40" s="16"/>
      <c r="MRJ40" s="16"/>
      <c r="MRK40" s="16"/>
      <c r="MRL40" s="16"/>
      <c r="MRM40" s="16"/>
      <c r="MRN40" s="16"/>
      <c r="MRO40" s="16"/>
      <c r="MRP40" s="16"/>
      <c r="MRQ40" s="16"/>
      <c r="MRR40" s="16"/>
      <c r="MRS40" s="16"/>
      <c r="MRT40" s="16"/>
      <c r="MRU40" s="16"/>
      <c r="MRV40" s="16"/>
      <c r="MRW40" s="16"/>
      <c r="MRX40" s="16"/>
      <c r="MRY40" s="16"/>
      <c r="MRZ40" s="16"/>
      <c r="MSA40" s="16"/>
      <c r="MSB40" s="16"/>
      <c r="MSC40" s="16"/>
      <c r="MSD40" s="16"/>
      <c r="MSE40" s="16"/>
      <c r="MSF40" s="16"/>
      <c r="MSG40" s="16"/>
      <c r="MSH40" s="16"/>
      <c r="MSI40" s="16"/>
      <c r="MSJ40" s="16"/>
      <c r="MSK40" s="16"/>
      <c r="MSL40" s="16"/>
      <c r="MSM40" s="16"/>
      <c r="MSN40" s="16"/>
      <c r="MSO40" s="16"/>
      <c r="MSP40" s="16"/>
      <c r="MSQ40" s="16"/>
      <c r="MSR40" s="16"/>
      <c r="MSS40" s="16"/>
      <c r="MST40" s="16"/>
      <c r="MSU40" s="16"/>
      <c r="MSV40" s="16"/>
      <c r="MSW40" s="16"/>
      <c r="MSX40" s="16"/>
      <c r="MSY40" s="16"/>
      <c r="MSZ40" s="16"/>
      <c r="MTA40" s="16"/>
      <c r="MTB40" s="16"/>
      <c r="MTC40" s="16"/>
      <c r="MTD40" s="16"/>
      <c r="MTE40" s="16"/>
      <c r="MTF40" s="16"/>
      <c r="MTG40" s="16"/>
      <c r="MTH40" s="16"/>
      <c r="MTI40" s="16"/>
      <c r="MTJ40" s="16"/>
      <c r="MTK40" s="16"/>
      <c r="MTL40" s="16"/>
      <c r="MTM40" s="16"/>
      <c r="MTN40" s="16"/>
      <c r="MTO40" s="16"/>
      <c r="MTP40" s="16"/>
      <c r="MTQ40" s="16"/>
      <c r="MTR40" s="16"/>
      <c r="MTS40" s="16"/>
      <c r="MTT40" s="16"/>
      <c r="MTU40" s="16"/>
      <c r="MTV40" s="16"/>
      <c r="MTW40" s="16"/>
      <c r="MTX40" s="16"/>
      <c r="MTY40" s="16"/>
      <c r="MTZ40" s="16"/>
      <c r="MUA40" s="16"/>
      <c r="MUB40" s="16"/>
      <c r="MUC40" s="16"/>
      <c r="MUD40" s="16"/>
      <c r="MUE40" s="16"/>
      <c r="MUF40" s="16"/>
      <c r="MUG40" s="16"/>
      <c r="MUH40" s="16"/>
      <c r="MUI40" s="16"/>
      <c r="MUJ40" s="16"/>
      <c r="MUK40" s="16"/>
      <c r="MUL40" s="16"/>
      <c r="MUM40" s="16"/>
      <c r="MUN40" s="16"/>
      <c r="MUO40" s="16"/>
      <c r="MUP40" s="16"/>
      <c r="MUQ40" s="16"/>
      <c r="MUR40" s="16"/>
      <c r="MUS40" s="16"/>
      <c r="MUT40" s="16"/>
      <c r="MUU40" s="16"/>
      <c r="MUV40" s="16"/>
      <c r="MUW40" s="16"/>
      <c r="MUX40" s="16"/>
      <c r="MUY40" s="16"/>
      <c r="MUZ40" s="16"/>
      <c r="MVA40" s="16"/>
      <c r="MVB40" s="16"/>
      <c r="MVC40" s="16"/>
      <c r="MVD40" s="16"/>
      <c r="MVE40" s="16"/>
      <c r="MVF40" s="16"/>
      <c r="MVG40" s="16"/>
      <c r="MVH40" s="16"/>
      <c r="MVI40" s="16"/>
      <c r="MVJ40" s="16"/>
      <c r="MVK40" s="16"/>
      <c r="MVL40" s="16"/>
      <c r="MVM40" s="16"/>
      <c r="MVN40" s="16"/>
      <c r="MVO40" s="16"/>
      <c r="MVP40" s="16"/>
      <c r="MVQ40" s="16"/>
      <c r="MVR40" s="16"/>
      <c r="MVS40" s="16"/>
      <c r="MVT40" s="16"/>
      <c r="MVU40" s="16"/>
      <c r="MVV40" s="16"/>
      <c r="MVW40" s="16"/>
      <c r="MVX40" s="16"/>
      <c r="MVY40" s="16"/>
      <c r="MVZ40" s="16"/>
      <c r="MWA40" s="16"/>
      <c r="MWB40" s="16"/>
      <c r="MWC40" s="16"/>
      <c r="MWD40" s="16"/>
      <c r="MWE40" s="16"/>
      <c r="MWF40" s="16"/>
      <c r="MWG40" s="16"/>
      <c r="MWH40" s="16"/>
      <c r="MWI40" s="16"/>
      <c r="MWJ40" s="16"/>
      <c r="MWK40" s="16"/>
      <c r="MWL40" s="16"/>
      <c r="MWM40" s="16"/>
      <c r="MWN40" s="16"/>
      <c r="MWO40" s="16"/>
      <c r="MWP40" s="16"/>
      <c r="MWQ40" s="16"/>
      <c r="MWR40" s="16"/>
      <c r="MWS40" s="16"/>
      <c r="MWT40" s="16"/>
      <c r="MWU40" s="16"/>
      <c r="MWV40" s="16"/>
      <c r="MWW40" s="16"/>
      <c r="MWX40" s="16"/>
      <c r="MWY40" s="16"/>
      <c r="MWZ40" s="16"/>
      <c r="MXA40" s="16"/>
      <c r="MXB40" s="16"/>
      <c r="MXC40" s="16"/>
      <c r="MXD40" s="16"/>
      <c r="MXE40" s="16"/>
      <c r="MXF40" s="16"/>
      <c r="MXG40" s="16"/>
      <c r="MXH40" s="16"/>
      <c r="MXI40" s="16"/>
      <c r="MXJ40" s="16"/>
      <c r="MXK40" s="16"/>
      <c r="MXL40" s="16"/>
      <c r="MXM40" s="16"/>
      <c r="MXN40" s="16"/>
      <c r="MXO40" s="16"/>
      <c r="MXP40" s="16"/>
      <c r="MXQ40" s="16"/>
      <c r="MXR40" s="16"/>
      <c r="MXS40" s="16"/>
      <c r="MXT40" s="16"/>
      <c r="MXU40" s="16"/>
      <c r="MXV40" s="16"/>
      <c r="MXW40" s="16"/>
      <c r="MXX40" s="16"/>
      <c r="MXY40" s="16"/>
      <c r="MXZ40" s="16"/>
      <c r="MYA40" s="16"/>
      <c r="MYB40" s="16"/>
      <c r="MYC40" s="16"/>
      <c r="MYD40" s="16"/>
      <c r="MYE40" s="16"/>
      <c r="MYF40" s="16"/>
      <c r="MYG40" s="16"/>
      <c r="MYH40" s="16"/>
      <c r="MYI40" s="16"/>
      <c r="MYJ40" s="16"/>
      <c r="MYK40" s="16"/>
      <c r="MYL40" s="16"/>
      <c r="MYM40" s="16"/>
      <c r="MYN40" s="16"/>
      <c r="MYO40" s="16"/>
      <c r="MYP40" s="16"/>
      <c r="MYQ40" s="16"/>
      <c r="MYR40" s="16"/>
      <c r="MYS40" s="16"/>
      <c r="MYT40" s="16"/>
      <c r="MYU40" s="16"/>
      <c r="MYV40" s="16"/>
      <c r="MYW40" s="16"/>
      <c r="MYX40" s="16"/>
      <c r="MYY40" s="16"/>
      <c r="MYZ40" s="16"/>
      <c r="MZA40" s="16"/>
      <c r="MZB40" s="16"/>
      <c r="MZC40" s="16"/>
      <c r="MZD40" s="16"/>
      <c r="MZE40" s="16"/>
      <c r="MZF40" s="16"/>
      <c r="MZG40" s="16"/>
      <c r="MZH40" s="16"/>
      <c r="MZI40" s="16"/>
      <c r="MZJ40" s="16"/>
      <c r="MZK40" s="16"/>
      <c r="MZL40" s="16"/>
      <c r="MZM40" s="16"/>
      <c r="MZN40" s="16"/>
      <c r="MZO40" s="16"/>
      <c r="MZP40" s="16"/>
      <c r="MZQ40" s="16"/>
      <c r="MZR40" s="16"/>
      <c r="MZS40" s="16"/>
      <c r="MZT40" s="16"/>
      <c r="MZU40" s="16"/>
      <c r="MZV40" s="16"/>
      <c r="MZW40" s="16"/>
      <c r="MZX40" s="16"/>
      <c r="MZY40" s="16"/>
      <c r="MZZ40" s="16"/>
      <c r="NAA40" s="16"/>
      <c r="NAB40" s="16"/>
      <c r="NAC40" s="16"/>
      <c r="NAD40" s="16"/>
      <c r="NAE40" s="16"/>
      <c r="NAF40" s="16"/>
      <c r="NAG40" s="16"/>
      <c r="NAH40" s="16"/>
      <c r="NAI40" s="16"/>
      <c r="NAJ40" s="16"/>
      <c r="NAK40" s="16"/>
      <c r="NAL40" s="16"/>
      <c r="NAM40" s="16"/>
      <c r="NAN40" s="16"/>
      <c r="NAO40" s="16"/>
      <c r="NAP40" s="16"/>
      <c r="NAQ40" s="16"/>
      <c r="NAR40" s="16"/>
      <c r="NAS40" s="16"/>
      <c r="NAT40" s="16"/>
      <c r="NAU40" s="16"/>
      <c r="NAV40" s="16"/>
      <c r="NAW40" s="16"/>
      <c r="NAX40" s="16"/>
      <c r="NAY40" s="16"/>
      <c r="NAZ40" s="16"/>
      <c r="NBA40" s="16"/>
      <c r="NBB40" s="16"/>
      <c r="NBC40" s="16"/>
      <c r="NBD40" s="16"/>
      <c r="NBE40" s="16"/>
      <c r="NBF40" s="16"/>
      <c r="NBG40" s="16"/>
      <c r="NBH40" s="16"/>
      <c r="NBI40" s="16"/>
      <c r="NBJ40" s="16"/>
      <c r="NBK40" s="16"/>
      <c r="NBL40" s="16"/>
      <c r="NBM40" s="16"/>
      <c r="NBN40" s="16"/>
      <c r="NBO40" s="16"/>
      <c r="NBP40" s="16"/>
      <c r="NBQ40" s="16"/>
      <c r="NBR40" s="16"/>
      <c r="NBS40" s="16"/>
      <c r="NBT40" s="16"/>
      <c r="NBU40" s="16"/>
      <c r="NBV40" s="16"/>
      <c r="NBW40" s="16"/>
      <c r="NBX40" s="16"/>
      <c r="NBY40" s="16"/>
      <c r="NBZ40" s="16"/>
      <c r="NCA40" s="16"/>
      <c r="NCB40" s="16"/>
      <c r="NCC40" s="16"/>
      <c r="NCD40" s="16"/>
      <c r="NCE40" s="16"/>
      <c r="NCF40" s="16"/>
      <c r="NCG40" s="16"/>
      <c r="NCH40" s="16"/>
      <c r="NCI40" s="16"/>
      <c r="NCJ40" s="16"/>
      <c r="NCK40" s="16"/>
      <c r="NCL40" s="16"/>
      <c r="NCM40" s="16"/>
      <c r="NCN40" s="16"/>
      <c r="NCO40" s="16"/>
      <c r="NCP40" s="16"/>
      <c r="NCQ40" s="16"/>
      <c r="NCR40" s="16"/>
      <c r="NCS40" s="16"/>
      <c r="NCT40" s="16"/>
      <c r="NCU40" s="16"/>
      <c r="NCV40" s="16"/>
      <c r="NCW40" s="16"/>
      <c r="NCX40" s="16"/>
      <c r="NCY40" s="16"/>
      <c r="NCZ40" s="16"/>
      <c r="NDA40" s="16"/>
      <c r="NDB40" s="16"/>
      <c r="NDC40" s="16"/>
      <c r="NDD40" s="16"/>
      <c r="NDE40" s="16"/>
      <c r="NDF40" s="16"/>
      <c r="NDG40" s="16"/>
      <c r="NDH40" s="16"/>
      <c r="NDI40" s="16"/>
      <c r="NDJ40" s="16"/>
      <c r="NDK40" s="16"/>
      <c r="NDL40" s="16"/>
      <c r="NDM40" s="16"/>
      <c r="NDN40" s="16"/>
      <c r="NDO40" s="16"/>
      <c r="NDP40" s="16"/>
      <c r="NDQ40" s="16"/>
      <c r="NDR40" s="16"/>
      <c r="NDS40" s="16"/>
      <c r="NDT40" s="16"/>
      <c r="NDU40" s="16"/>
      <c r="NDV40" s="16"/>
      <c r="NDW40" s="16"/>
      <c r="NDX40" s="16"/>
      <c r="NDY40" s="16"/>
      <c r="NDZ40" s="16"/>
      <c r="NEA40" s="16"/>
      <c r="NEB40" s="16"/>
      <c r="NEC40" s="16"/>
      <c r="NED40" s="16"/>
      <c r="NEE40" s="16"/>
      <c r="NEF40" s="16"/>
      <c r="NEG40" s="16"/>
      <c r="NEH40" s="16"/>
      <c r="NEI40" s="16"/>
      <c r="NEJ40" s="16"/>
      <c r="NEK40" s="16"/>
      <c r="NEL40" s="16"/>
      <c r="NEM40" s="16"/>
      <c r="NEN40" s="16"/>
      <c r="NEO40" s="16"/>
      <c r="NEP40" s="16"/>
      <c r="NEQ40" s="16"/>
      <c r="NER40" s="16"/>
      <c r="NES40" s="16"/>
      <c r="NET40" s="16"/>
      <c r="NEU40" s="16"/>
      <c r="NEV40" s="16"/>
      <c r="NEW40" s="16"/>
      <c r="NEX40" s="16"/>
      <c r="NEY40" s="16"/>
      <c r="NEZ40" s="16"/>
      <c r="NFA40" s="16"/>
      <c r="NFB40" s="16"/>
      <c r="NFC40" s="16"/>
      <c r="NFD40" s="16"/>
      <c r="NFE40" s="16"/>
      <c r="NFF40" s="16"/>
      <c r="NFG40" s="16"/>
      <c r="NFH40" s="16"/>
      <c r="NFI40" s="16"/>
      <c r="NFJ40" s="16"/>
      <c r="NFK40" s="16"/>
      <c r="NFL40" s="16"/>
      <c r="NFM40" s="16"/>
      <c r="NFN40" s="16"/>
      <c r="NFO40" s="16"/>
      <c r="NFP40" s="16"/>
      <c r="NFQ40" s="16"/>
      <c r="NFR40" s="16"/>
      <c r="NFS40" s="16"/>
      <c r="NFT40" s="16"/>
      <c r="NFU40" s="16"/>
      <c r="NFV40" s="16"/>
      <c r="NFW40" s="16"/>
      <c r="NFX40" s="16"/>
      <c r="NFY40" s="16"/>
      <c r="NFZ40" s="16"/>
      <c r="NGA40" s="16"/>
      <c r="NGB40" s="16"/>
      <c r="NGC40" s="16"/>
      <c r="NGD40" s="16"/>
      <c r="NGE40" s="16"/>
      <c r="NGF40" s="16"/>
      <c r="NGG40" s="16"/>
      <c r="NGH40" s="16"/>
      <c r="NGI40" s="16"/>
      <c r="NGJ40" s="16"/>
      <c r="NGK40" s="16"/>
      <c r="NGL40" s="16"/>
      <c r="NGM40" s="16"/>
      <c r="NGN40" s="16"/>
      <c r="NGO40" s="16"/>
      <c r="NGP40" s="16"/>
      <c r="NGQ40" s="16"/>
      <c r="NGR40" s="16"/>
      <c r="NGS40" s="16"/>
      <c r="NGT40" s="16"/>
      <c r="NGU40" s="16"/>
      <c r="NGV40" s="16"/>
      <c r="NGW40" s="16"/>
      <c r="NGX40" s="16"/>
      <c r="NGY40" s="16"/>
      <c r="NGZ40" s="16"/>
      <c r="NHA40" s="16"/>
      <c r="NHB40" s="16"/>
      <c r="NHC40" s="16"/>
      <c r="NHD40" s="16"/>
      <c r="NHE40" s="16"/>
      <c r="NHF40" s="16"/>
      <c r="NHG40" s="16"/>
      <c r="NHH40" s="16"/>
      <c r="NHI40" s="16"/>
      <c r="NHJ40" s="16"/>
      <c r="NHK40" s="16"/>
      <c r="NHL40" s="16"/>
      <c r="NHM40" s="16"/>
      <c r="NHN40" s="16"/>
      <c r="NHO40" s="16"/>
      <c r="NHP40" s="16"/>
      <c r="NHQ40" s="16"/>
      <c r="NHR40" s="16"/>
      <c r="NHS40" s="16"/>
      <c r="NHT40" s="16"/>
      <c r="NHU40" s="16"/>
      <c r="NHV40" s="16"/>
      <c r="NHW40" s="16"/>
      <c r="NHX40" s="16"/>
      <c r="NHY40" s="16"/>
      <c r="NHZ40" s="16"/>
      <c r="NIA40" s="16"/>
      <c r="NIB40" s="16"/>
      <c r="NIC40" s="16"/>
      <c r="NID40" s="16"/>
      <c r="NIE40" s="16"/>
      <c r="NIF40" s="16"/>
      <c r="NIG40" s="16"/>
      <c r="NIH40" s="16"/>
      <c r="NII40" s="16"/>
      <c r="NIJ40" s="16"/>
      <c r="NIK40" s="16"/>
      <c r="NIL40" s="16"/>
      <c r="NIM40" s="16"/>
      <c r="NIN40" s="16"/>
      <c r="NIO40" s="16"/>
      <c r="NIP40" s="16"/>
      <c r="NIQ40" s="16"/>
      <c r="NIR40" s="16"/>
      <c r="NIS40" s="16"/>
      <c r="NIT40" s="16"/>
      <c r="NIU40" s="16"/>
      <c r="NIV40" s="16"/>
      <c r="NIW40" s="16"/>
      <c r="NIX40" s="16"/>
      <c r="NIY40" s="16"/>
      <c r="NIZ40" s="16"/>
      <c r="NJA40" s="16"/>
      <c r="NJB40" s="16"/>
      <c r="NJC40" s="16"/>
      <c r="NJD40" s="16"/>
      <c r="NJE40" s="16"/>
      <c r="NJF40" s="16"/>
      <c r="NJG40" s="16"/>
      <c r="NJH40" s="16"/>
      <c r="NJI40" s="16"/>
      <c r="NJJ40" s="16"/>
      <c r="NJK40" s="16"/>
      <c r="NJL40" s="16"/>
      <c r="NJM40" s="16"/>
      <c r="NJN40" s="16"/>
      <c r="NJO40" s="16"/>
      <c r="NJP40" s="16"/>
      <c r="NJQ40" s="16"/>
      <c r="NJR40" s="16"/>
      <c r="NJS40" s="16"/>
      <c r="NJT40" s="16"/>
      <c r="NJU40" s="16"/>
      <c r="NJV40" s="16"/>
      <c r="NJW40" s="16"/>
      <c r="NJX40" s="16"/>
      <c r="NJY40" s="16"/>
      <c r="NJZ40" s="16"/>
      <c r="NKA40" s="16"/>
      <c r="NKB40" s="16"/>
      <c r="NKC40" s="16"/>
      <c r="NKD40" s="16"/>
      <c r="NKE40" s="16"/>
      <c r="NKF40" s="16"/>
      <c r="NKG40" s="16"/>
      <c r="NKH40" s="16"/>
      <c r="NKI40" s="16"/>
      <c r="NKJ40" s="16"/>
      <c r="NKK40" s="16"/>
      <c r="NKL40" s="16"/>
      <c r="NKM40" s="16"/>
      <c r="NKN40" s="16"/>
      <c r="NKO40" s="16"/>
      <c r="NKP40" s="16"/>
      <c r="NKQ40" s="16"/>
      <c r="NKR40" s="16"/>
      <c r="NKS40" s="16"/>
      <c r="NKT40" s="16"/>
      <c r="NKU40" s="16"/>
      <c r="NKV40" s="16"/>
      <c r="NKW40" s="16"/>
      <c r="NKX40" s="16"/>
      <c r="NKY40" s="16"/>
      <c r="NKZ40" s="16"/>
      <c r="NLA40" s="16"/>
      <c r="NLB40" s="16"/>
      <c r="NLC40" s="16"/>
      <c r="NLD40" s="16"/>
      <c r="NLE40" s="16"/>
      <c r="NLF40" s="16"/>
      <c r="NLG40" s="16"/>
      <c r="NLH40" s="16"/>
      <c r="NLI40" s="16"/>
      <c r="NLJ40" s="16"/>
      <c r="NLK40" s="16"/>
      <c r="NLL40" s="16"/>
      <c r="NLM40" s="16"/>
      <c r="NLN40" s="16"/>
      <c r="NLO40" s="16"/>
      <c r="NLP40" s="16"/>
      <c r="NLQ40" s="16"/>
      <c r="NLR40" s="16"/>
      <c r="NLS40" s="16"/>
      <c r="NLT40" s="16"/>
      <c r="NLU40" s="16"/>
      <c r="NLV40" s="16"/>
      <c r="NLW40" s="16"/>
      <c r="NLX40" s="16"/>
      <c r="NLY40" s="16"/>
      <c r="NLZ40" s="16"/>
      <c r="NMA40" s="16"/>
      <c r="NMB40" s="16"/>
      <c r="NMC40" s="16"/>
      <c r="NMD40" s="16"/>
      <c r="NME40" s="16"/>
      <c r="NMF40" s="16"/>
      <c r="NMG40" s="16"/>
      <c r="NMH40" s="16"/>
      <c r="NMI40" s="16"/>
      <c r="NMJ40" s="16"/>
      <c r="NMK40" s="16"/>
      <c r="NML40" s="16"/>
      <c r="NMM40" s="16"/>
      <c r="NMN40" s="16"/>
      <c r="NMO40" s="16"/>
      <c r="NMP40" s="16"/>
      <c r="NMQ40" s="16"/>
      <c r="NMR40" s="16"/>
      <c r="NMS40" s="16"/>
      <c r="NMT40" s="16"/>
      <c r="NMU40" s="16"/>
      <c r="NMV40" s="16"/>
      <c r="NMW40" s="16"/>
      <c r="NMX40" s="16"/>
      <c r="NMY40" s="16"/>
      <c r="NMZ40" s="16"/>
      <c r="NNA40" s="16"/>
      <c r="NNB40" s="16"/>
      <c r="NNC40" s="16"/>
      <c r="NND40" s="16"/>
      <c r="NNE40" s="16"/>
      <c r="NNF40" s="16"/>
      <c r="NNG40" s="16"/>
      <c r="NNH40" s="16"/>
      <c r="NNI40" s="16"/>
      <c r="NNJ40" s="16"/>
      <c r="NNK40" s="16"/>
      <c r="NNL40" s="16"/>
      <c r="NNM40" s="16"/>
      <c r="NNN40" s="16"/>
      <c r="NNO40" s="16"/>
      <c r="NNP40" s="16"/>
      <c r="NNQ40" s="16"/>
      <c r="NNR40" s="16"/>
      <c r="NNS40" s="16"/>
      <c r="NNT40" s="16"/>
      <c r="NNU40" s="16"/>
      <c r="NNV40" s="16"/>
      <c r="NNW40" s="16"/>
      <c r="NNX40" s="16"/>
      <c r="NNY40" s="16"/>
      <c r="NNZ40" s="16"/>
      <c r="NOA40" s="16"/>
      <c r="NOB40" s="16"/>
      <c r="NOC40" s="16"/>
      <c r="NOD40" s="16"/>
      <c r="NOE40" s="16"/>
      <c r="NOF40" s="16"/>
      <c r="NOG40" s="16"/>
      <c r="NOH40" s="16"/>
      <c r="NOI40" s="16"/>
      <c r="NOJ40" s="16"/>
      <c r="NOK40" s="16"/>
      <c r="NOL40" s="16"/>
      <c r="NOM40" s="16"/>
      <c r="NON40" s="16"/>
      <c r="NOO40" s="16"/>
      <c r="NOP40" s="16"/>
      <c r="NOQ40" s="16"/>
      <c r="NOR40" s="16"/>
      <c r="NOS40" s="16"/>
      <c r="NOT40" s="16"/>
      <c r="NOU40" s="16"/>
      <c r="NOV40" s="16"/>
      <c r="NOW40" s="16"/>
      <c r="NOX40" s="16"/>
      <c r="NOY40" s="16"/>
      <c r="NOZ40" s="16"/>
      <c r="NPA40" s="16"/>
      <c r="NPB40" s="16"/>
      <c r="NPC40" s="16"/>
      <c r="NPD40" s="16"/>
      <c r="NPE40" s="16"/>
      <c r="NPF40" s="16"/>
      <c r="NPG40" s="16"/>
      <c r="NPH40" s="16"/>
      <c r="NPI40" s="16"/>
      <c r="NPJ40" s="16"/>
      <c r="NPK40" s="16"/>
      <c r="NPL40" s="16"/>
      <c r="NPM40" s="16"/>
      <c r="NPN40" s="16"/>
      <c r="NPO40" s="16"/>
      <c r="NPP40" s="16"/>
      <c r="NPQ40" s="16"/>
      <c r="NPR40" s="16"/>
      <c r="NPS40" s="16"/>
      <c r="NPT40" s="16"/>
      <c r="NPU40" s="16"/>
      <c r="NPV40" s="16"/>
      <c r="NPW40" s="16"/>
      <c r="NPX40" s="16"/>
      <c r="NPY40" s="16"/>
      <c r="NPZ40" s="16"/>
      <c r="NQA40" s="16"/>
      <c r="NQB40" s="16"/>
      <c r="NQC40" s="16"/>
      <c r="NQD40" s="16"/>
      <c r="NQE40" s="16"/>
      <c r="NQF40" s="16"/>
      <c r="NQG40" s="16"/>
      <c r="NQH40" s="16"/>
      <c r="NQI40" s="16"/>
      <c r="NQJ40" s="16"/>
      <c r="NQK40" s="16"/>
      <c r="NQL40" s="16"/>
      <c r="NQM40" s="16"/>
      <c r="NQN40" s="16"/>
      <c r="NQO40" s="16"/>
      <c r="NQP40" s="16"/>
      <c r="NQQ40" s="16"/>
      <c r="NQR40" s="16"/>
      <c r="NQS40" s="16"/>
      <c r="NQT40" s="16"/>
      <c r="NQU40" s="16"/>
      <c r="NQV40" s="16"/>
      <c r="NQW40" s="16"/>
      <c r="NQX40" s="16"/>
      <c r="NQY40" s="16"/>
      <c r="NQZ40" s="16"/>
      <c r="NRA40" s="16"/>
      <c r="NRB40" s="16"/>
      <c r="NRC40" s="16"/>
      <c r="NRD40" s="16"/>
      <c r="NRE40" s="16"/>
      <c r="NRF40" s="16"/>
      <c r="NRG40" s="16"/>
      <c r="NRH40" s="16"/>
      <c r="NRI40" s="16"/>
      <c r="NRJ40" s="16"/>
      <c r="NRK40" s="16"/>
      <c r="NRL40" s="16"/>
      <c r="NRM40" s="16"/>
      <c r="NRN40" s="16"/>
      <c r="NRO40" s="16"/>
      <c r="NRP40" s="16"/>
      <c r="NRQ40" s="16"/>
      <c r="NRR40" s="16"/>
      <c r="NRS40" s="16"/>
      <c r="NRT40" s="16"/>
      <c r="NRU40" s="16"/>
      <c r="NRV40" s="16"/>
      <c r="NRW40" s="16"/>
      <c r="NRX40" s="16"/>
      <c r="NRY40" s="16"/>
      <c r="NRZ40" s="16"/>
      <c r="NSA40" s="16"/>
      <c r="NSB40" s="16"/>
      <c r="NSC40" s="16"/>
      <c r="NSD40" s="16"/>
      <c r="NSE40" s="16"/>
      <c r="NSF40" s="16"/>
      <c r="NSG40" s="16"/>
      <c r="NSH40" s="16"/>
      <c r="NSI40" s="16"/>
      <c r="NSJ40" s="16"/>
      <c r="NSK40" s="16"/>
      <c r="NSL40" s="16"/>
      <c r="NSM40" s="16"/>
      <c r="NSN40" s="16"/>
      <c r="NSO40" s="16"/>
      <c r="NSP40" s="16"/>
      <c r="NSQ40" s="16"/>
      <c r="NSR40" s="16"/>
      <c r="NSS40" s="16"/>
      <c r="NST40" s="16"/>
      <c r="NSU40" s="16"/>
      <c r="NSV40" s="16"/>
      <c r="NSW40" s="16"/>
      <c r="NSX40" s="16"/>
      <c r="NSY40" s="16"/>
      <c r="NSZ40" s="16"/>
      <c r="NTA40" s="16"/>
      <c r="NTB40" s="16"/>
      <c r="NTC40" s="16"/>
      <c r="NTD40" s="16"/>
      <c r="NTE40" s="16"/>
      <c r="NTF40" s="16"/>
      <c r="NTG40" s="16"/>
      <c r="NTH40" s="16"/>
      <c r="NTI40" s="16"/>
      <c r="NTJ40" s="16"/>
      <c r="NTK40" s="16"/>
      <c r="NTL40" s="16"/>
      <c r="NTM40" s="16"/>
      <c r="NTN40" s="16"/>
      <c r="NTO40" s="16"/>
      <c r="NTP40" s="16"/>
      <c r="NTQ40" s="16"/>
      <c r="NTR40" s="16"/>
      <c r="NTS40" s="16"/>
      <c r="NTT40" s="16"/>
      <c r="NTU40" s="16"/>
      <c r="NTV40" s="16"/>
      <c r="NTW40" s="16"/>
      <c r="NTX40" s="16"/>
      <c r="NTY40" s="16"/>
      <c r="NTZ40" s="16"/>
      <c r="NUA40" s="16"/>
      <c r="NUB40" s="16"/>
      <c r="NUC40" s="16"/>
      <c r="NUD40" s="16"/>
      <c r="NUE40" s="16"/>
      <c r="NUF40" s="16"/>
      <c r="NUG40" s="16"/>
      <c r="NUH40" s="16"/>
      <c r="NUI40" s="16"/>
      <c r="NUJ40" s="16"/>
      <c r="NUK40" s="16"/>
      <c r="NUL40" s="16"/>
      <c r="NUM40" s="16"/>
      <c r="NUN40" s="16"/>
      <c r="NUO40" s="16"/>
      <c r="NUP40" s="16"/>
      <c r="NUQ40" s="16"/>
      <c r="NUR40" s="16"/>
      <c r="NUS40" s="16"/>
      <c r="NUT40" s="16"/>
      <c r="NUU40" s="16"/>
      <c r="NUV40" s="16"/>
      <c r="NUW40" s="16"/>
      <c r="NUX40" s="16"/>
      <c r="NUY40" s="16"/>
      <c r="NUZ40" s="16"/>
      <c r="NVA40" s="16"/>
      <c r="NVB40" s="16"/>
      <c r="NVC40" s="16"/>
      <c r="NVD40" s="16"/>
      <c r="NVE40" s="16"/>
      <c r="NVF40" s="16"/>
      <c r="NVG40" s="16"/>
      <c r="NVH40" s="16"/>
      <c r="NVI40" s="16"/>
      <c r="NVJ40" s="16"/>
      <c r="NVK40" s="16"/>
      <c r="NVL40" s="16"/>
      <c r="NVM40" s="16"/>
      <c r="NVN40" s="16"/>
      <c r="NVO40" s="16"/>
      <c r="NVP40" s="16"/>
      <c r="NVQ40" s="16"/>
      <c r="NVR40" s="16"/>
      <c r="NVS40" s="16"/>
      <c r="NVT40" s="16"/>
      <c r="NVU40" s="16"/>
      <c r="NVV40" s="16"/>
      <c r="NVW40" s="16"/>
      <c r="NVX40" s="16"/>
      <c r="NVY40" s="16"/>
      <c r="NVZ40" s="16"/>
      <c r="NWA40" s="16"/>
      <c r="NWB40" s="16"/>
      <c r="NWC40" s="16"/>
      <c r="NWD40" s="16"/>
      <c r="NWE40" s="16"/>
      <c r="NWF40" s="16"/>
      <c r="NWG40" s="16"/>
      <c r="NWH40" s="16"/>
      <c r="NWI40" s="16"/>
      <c r="NWJ40" s="16"/>
      <c r="NWK40" s="16"/>
      <c r="NWL40" s="16"/>
      <c r="NWM40" s="16"/>
      <c r="NWN40" s="16"/>
      <c r="NWO40" s="16"/>
      <c r="NWP40" s="16"/>
      <c r="NWQ40" s="16"/>
      <c r="NWR40" s="16"/>
      <c r="NWS40" s="16"/>
      <c r="NWT40" s="16"/>
      <c r="NWU40" s="16"/>
      <c r="NWV40" s="16"/>
      <c r="NWW40" s="16"/>
      <c r="NWX40" s="16"/>
      <c r="NWY40" s="16"/>
      <c r="NWZ40" s="16"/>
      <c r="NXA40" s="16"/>
      <c r="NXB40" s="16"/>
      <c r="NXC40" s="16"/>
      <c r="NXD40" s="16"/>
      <c r="NXE40" s="16"/>
      <c r="NXF40" s="16"/>
      <c r="NXG40" s="16"/>
      <c r="NXH40" s="16"/>
      <c r="NXI40" s="16"/>
      <c r="NXJ40" s="16"/>
      <c r="NXK40" s="16"/>
      <c r="NXL40" s="16"/>
      <c r="NXM40" s="16"/>
      <c r="NXN40" s="16"/>
      <c r="NXO40" s="16"/>
      <c r="NXP40" s="16"/>
      <c r="NXQ40" s="16"/>
      <c r="NXR40" s="16"/>
      <c r="NXS40" s="16"/>
      <c r="NXT40" s="16"/>
      <c r="NXU40" s="16"/>
      <c r="NXV40" s="16"/>
      <c r="NXW40" s="16"/>
      <c r="NXX40" s="16"/>
      <c r="NXY40" s="16"/>
      <c r="NXZ40" s="16"/>
      <c r="NYA40" s="16"/>
      <c r="NYB40" s="16"/>
      <c r="NYC40" s="16"/>
      <c r="NYD40" s="16"/>
      <c r="NYE40" s="16"/>
      <c r="NYF40" s="16"/>
      <c r="NYG40" s="16"/>
      <c r="NYH40" s="16"/>
      <c r="NYI40" s="16"/>
      <c r="NYJ40" s="16"/>
      <c r="NYK40" s="16"/>
      <c r="NYL40" s="16"/>
      <c r="NYM40" s="16"/>
      <c r="NYN40" s="16"/>
      <c r="NYO40" s="16"/>
      <c r="NYP40" s="16"/>
      <c r="NYQ40" s="16"/>
      <c r="NYR40" s="16"/>
      <c r="NYS40" s="16"/>
      <c r="NYT40" s="16"/>
      <c r="NYU40" s="16"/>
      <c r="NYV40" s="16"/>
      <c r="NYW40" s="16"/>
      <c r="NYX40" s="16"/>
      <c r="NYY40" s="16"/>
      <c r="NYZ40" s="16"/>
      <c r="NZA40" s="16"/>
      <c r="NZB40" s="16"/>
      <c r="NZC40" s="16"/>
      <c r="NZD40" s="16"/>
      <c r="NZE40" s="16"/>
      <c r="NZF40" s="16"/>
      <c r="NZG40" s="16"/>
      <c r="NZH40" s="16"/>
      <c r="NZI40" s="16"/>
      <c r="NZJ40" s="16"/>
      <c r="NZK40" s="16"/>
      <c r="NZL40" s="16"/>
      <c r="NZM40" s="16"/>
      <c r="NZN40" s="16"/>
      <c r="NZO40" s="16"/>
      <c r="NZP40" s="16"/>
      <c r="NZQ40" s="16"/>
      <c r="NZR40" s="16"/>
      <c r="NZS40" s="16"/>
      <c r="NZT40" s="16"/>
      <c r="NZU40" s="16"/>
      <c r="NZV40" s="16"/>
      <c r="NZW40" s="16"/>
      <c r="NZX40" s="16"/>
      <c r="NZY40" s="16"/>
      <c r="NZZ40" s="16"/>
      <c r="OAA40" s="16"/>
      <c r="OAB40" s="16"/>
      <c r="OAC40" s="16"/>
      <c r="OAD40" s="16"/>
      <c r="OAE40" s="16"/>
      <c r="OAF40" s="16"/>
      <c r="OAG40" s="16"/>
      <c r="OAH40" s="16"/>
      <c r="OAI40" s="16"/>
      <c r="OAJ40" s="16"/>
      <c r="OAK40" s="16"/>
      <c r="OAL40" s="16"/>
      <c r="OAM40" s="16"/>
      <c r="OAN40" s="16"/>
      <c r="OAO40" s="16"/>
      <c r="OAP40" s="16"/>
      <c r="OAQ40" s="16"/>
      <c r="OAR40" s="16"/>
      <c r="OAS40" s="16"/>
      <c r="OAT40" s="16"/>
      <c r="OAU40" s="16"/>
      <c r="OAV40" s="16"/>
      <c r="OAW40" s="16"/>
      <c r="OAX40" s="16"/>
      <c r="OAY40" s="16"/>
      <c r="OAZ40" s="16"/>
      <c r="OBA40" s="16"/>
      <c r="OBB40" s="16"/>
      <c r="OBC40" s="16"/>
      <c r="OBD40" s="16"/>
      <c r="OBE40" s="16"/>
      <c r="OBF40" s="16"/>
      <c r="OBG40" s="16"/>
      <c r="OBH40" s="16"/>
      <c r="OBI40" s="16"/>
      <c r="OBJ40" s="16"/>
      <c r="OBK40" s="16"/>
      <c r="OBL40" s="16"/>
      <c r="OBM40" s="16"/>
      <c r="OBN40" s="16"/>
      <c r="OBO40" s="16"/>
      <c r="OBP40" s="16"/>
      <c r="OBQ40" s="16"/>
      <c r="OBR40" s="16"/>
      <c r="OBS40" s="16"/>
      <c r="OBT40" s="16"/>
      <c r="OBU40" s="16"/>
      <c r="OBV40" s="16"/>
      <c r="OBW40" s="16"/>
      <c r="OBX40" s="16"/>
      <c r="OBY40" s="16"/>
      <c r="OBZ40" s="16"/>
      <c r="OCA40" s="16"/>
      <c r="OCB40" s="16"/>
      <c r="OCC40" s="16"/>
      <c r="OCD40" s="16"/>
      <c r="OCE40" s="16"/>
      <c r="OCF40" s="16"/>
      <c r="OCG40" s="16"/>
      <c r="OCH40" s="16"/>
      <c r="OCI40" s="16"/>
      <c r="OCJ40" s="16"/>
      <c r="OCK40" s="16"/>
      <c r="OCL40" s="16"/>
      <c r="OCM40" s="16"/>
      <c r="OCN40" s="16"/>
      <c r="OCO40" s="16"/>
      <c r="OCP40" s="16"/>
      <c r="OCQ40" s="16"/>
      <c r="OCR40" s="16"/>
      <c r="OCS40" s="16"/>
      <c r="OCT40" s="16"/>
      <c r="OCU40" s="16"/>
      <c r="OCV40" s="16"/>
      <c r="OCW40" s="16"/>
      <c r="OCX40" s="16"/>
      <c r="OCY40" s="16"/>
      <c r="OCZ40" s="16"/>
      <c r="ODA40" s="16"/>
      <c r="ODB40" s="16"/>
      <c r="ODC40" s="16"/>
      <c r="ODD40" s="16"/>
      <c r="ODE40" s="16"/>
      <c r="ODF40" s="16"/>
      <c r="ODG40" s="16"/>
      <c r="ODH40" s="16"/>
      <c r="ODI40" s="16"/>
      <c r="ODJ40" s="16"/>
      <c r="ODK40" s="16"/>
      <c r="ODL40" s="16"/>
      <c r="ODM40" s="16"/>
      <c r="ODN40" s="16"/>
      <c r="ODO40" s="16"/>
      <c r="ODP40" s="16"/>
      <c r="ODQ40" s="16"/>
      <c r="ODR40" s="16"/>
      <c r="ODS40" s="16"/>
      <c r="ODT40" s="16"/>
      <c r="ODU40" s="16"/>
      <c r="ODV40" s="16"/>
      <c r="ODW40" s="16"/>
      <c r="ODX40" s="16"/>
      <c r="ODY40" s="16"/>
      <c r="ODZ40" s="16"/>
      <c r="OEA40" s="16"/>
      <c r="OEB40" s="16"/>
      <c r="OEC40" s="16"/>
      <c r="OED40" s="16"/>
      <c r="OEE40" s="16"/>
      <c r="OEF40" s="16"/>
      <c r="OEG40" s="16"/>
      <c r="OEH40" s="16"/>
      <c r="OEI40" s="16"/>
      <c r="OEJ40" s="16"/>
      <c r="OEK40" s="16"/>
      <c r="OEL40" s="16"/>
      <c r="OEM40" s="16"/>
      <c r="OEN40" s="16"/>
      <c r="OEO40" s="16"/>
      <c r="OEP40" s="16"/>
      <c r="OEQ40" s="16"/>
      <c r="OER40" s="16"/>
      <c r="OES40" s="16"/>
      <c r="OET40" s="16"/>
      <c r="OEU40" s="16"/>
      <c r="OEV40" s="16"/>
      <c r="OEW40" s="16"/>
      <c r="OEX40" s="16"/>
      <c r="OEY40" s="16"/>
      <c r="OEZ40" s="16"/>
      <c r="OFA40" s="16"/>
      <c r="OFB40" s="16"/>
      <c r="OFC40" s="16"/>
      <c r="OFD40" s="16"/>
      <c r="OFE40" s="16"/>
      <c r="OFF40" s="16"/>
      <c r="OFG40" s="16"/>
      <c r="OFH40" s="16"/>
      <c r="OFI40" s="16"/>
      <c r="OFJ40" s="16"/>
      <c r="OFK40" s="16"/>
      <c r="OFL40" s="16"/>
      <c r="OFM40" s="16"/>
      <c r="OFN40" s="16"/>
      <c r="OFO40" s="16"/>
      <c r="OFP40" s="16"/>
      <c r="OFQ40" s="16"/>
      <c r="OFR40" s="16"/>
      <c r="OFS40" s="16"/>
      <c r="OFT40" s="16"/>
      <c r="OFU40" s="16"/>
      <c r="OFV40" s="16"/>
      <c r="OFW40" s="16"/>
      <c r="OFX40" s="16"/>
      <c r="OFY40" s="16"/>
      <c r="OFZ40" s="16"/>
      <c r="OGA40" s="16"/>
      <c r="OGB40" s="16"/>
      <c r="OGC40" s="16"/>
      <c r="OGD40" s="16"/>
      <c r="OGE40" s="16"/>
      <c r="OGF40" s="16"/>
      <c r="OGG40" s="16"/>
      <c r="OGH40" s="16"/>
      <c r="OGI40" s="16"/>
      <c r="OGJ40" s="16"/>
      <c r="OGK40" s="16"/>
      <c r="OGL40" s="16"/>
      <c r="OGM40" s="16"/>
      <c r="OGN40" s="16"/>
      <c r="OGO40" s="16"/>
      <c r="OGP40" s="16"/>
      <c r="OGQ40" s="16"/>
      <c r="OGR40" s="16"/>
      <c r="OGS40" s="16"/>
      <c r="OGT40" s="16"/>
      <c r="OGU40" s="16"/>
      <c r="OGV40" s="16"/>
      <c r="OGW40" s="16"/>
      <c r="OGX40" s="16"/>
      <c r="OGY40" s="16"/>
      <c r="OGZ40" s="16"/>
      <c r="OHA40" s="16"/>
      <c r="OHB40" s="16"/>
      <c r="OHC40" s="16"/>
      <c r="OHD40" s="16"/>
      <c r="OHE40" s="16"/>
      <c r="OHF40" s="16"/>
      <c r="OHG40" s="16"/>
      <c r="OHH40" s="16"/>
      <c r="OHI40" s="16"/>
      <c r="OHJ40" s="16"/>
      <c r="OHK40" s="16"/>
      <c r="OHL40" s="16"/>
      <c r="OHM40" s="16"/>
      <c r="OHN40" s="16"/>
      <c r="OHO40" s="16"/>
      <c r="OHP40" s="16"/>
      <c r="OHQ40" s="16"/>
      <c r="OHR40" s="16"/>
      <c r="OHS40" s="16"/>
      <c r="OHT40" s="16"/>
      <c r="OHU40" s="16"/>
      <c r="OHV40" s="16"/>
      <c r="OHW40" s="16"/>
      <c r="OHX40" s="16"/>
      <c r="OHY40" s="16"/>
      <c r="OHZ40" s="16"/>
      <c r="OIA40" s="16"/>
      <c r="OIB40" s="16"/>
      <c r="OIC40" s="16"/>
      <c r="OID40" s="16"/>
      <c r="OIE40" s="16"/>
      <c r="OIF40" s="16"/>
      <c r="OIG40" s="16"/>
      <c r="OIH40" s="16"/>
      <c r="OII40" s="16"/>
      <c r="OIJ40" s="16"/>
      <c r="OIK40" s="16"/>
      <c r="OIL40" s="16"/>
      <c r="OIM40" s="16"/>
      <c r="OIN40" s="16"/>
      <c r="OIO40" s="16"/>
      <c r="OIP40" s="16"/>
      <c r="OIQ40" s="16"/>
      <c r="OIR40" s="16"/>
      <c r="OIS40" s="16"/>
      <c r="OIT40" s="16"/>
      <c r="OIU40" s="16"/>
      <c r="OIV40" s="16"/>
      <c r="OIW40" s="16"/>
      <c r="OIX40" s="16"/>
      <c r="OIY40" s="16"/>
      <c r="OIZ40" s="16"/>
      <c r="OJA40" s="16"/>
      <c r="OJB40" s="16"/>
      <c r="OJC40" s="16"/>
      <c r="OJD40" s="16"/>
      <c r="OJE40" s="16"/>
      <c r="OJF40" s="16"/>
      <c r="OJG40" s="16"/>
      <c r="OJH40" s="16"/>
      <c r="OJI40" s="16"/>
      <c r="OJJ40" s="16"/>
      <c r="OJK40" s="16"/>
      <c r="OJL40" s="16"/>
      <c r="OJM40" s="16"/>
      <c r="OJN40" s="16"/>
      <c r="OJO40" s="16"/>
      <c r="OJP40" s="16"/>
      <c r="OJQ40" s="16"/>
      <c r="OJR40" s="16"/>
      <c r="OJS40" s="16"/>
      <c r="OJT40" s="16"/>
      <c r="OJU40" s="16"/>
      <c r="OJV40" s="16"/>
      <c r="OJW40" s="16"/>
      <c r="OJX40" s="16"/>
      <c r="OJY40" s="16"/>
      <c r="OJZ40" s="16"/>
      <c r="OKA40" s="16"/>
      <c r="OKB40" s="16"/>
      <c r="OKC40" s="16"/>
      <c r="OKD40" s="16"/>
      <c r="OKE40" s="16"/>
      <c r="OKF40" s="16"/>
      <c r="OKG40" s="16"/>
      <c r="OKH40" s="16"/>
      <c r="OKI40" s="16"/>
      <c r="OKJ40" s="16"/>
      <c r="OKK40" s="16"/>
      <c r="OKL40" s="16"/>
      <c r="OKM40" s="16"/>
      <c r="OKN40" s="16"/>
      <c r="OKO40" s="16"/>
      <c r="OKP40" s="16"/>
      <c r="OKQ40" s="16"/>
      <c r="OKR40" s="16"/>
      <c r="OKS40" s="16"/>
      <c r="OKT40" s="16"/>
      <c r="OKU40" s="16"/>
      <c r="OKV40" s="16"/>
      <c r="OKW40" s="16"/>
      <c r="OKX40" s="16"/>
      <c r="OKY40" s="16"/>
      <c r="OKZ40" s="16"/>
      <c r="OLA40" s="16"/>
      <c r="OLB40" s="16"/>
      <c r="OLC40" s="16"/>
      <c r="OLD40" s="16"/>
      <c r="OLE40" s="16"/>
      <c r="OLF40" s="16"/>
      <c r="OLG40" s="16"/>
      <c r="OLH40" s="16"/>
      <c r="OLI40" s="16"/>
      <c r="OLJ40" s="16"/>
      <c r="OLK40" s="16"/>
      <c r="OLL40" s="16"/>
      <c r="OLM40" s="16"/>
      <c r="OLN40" s="16"/>
      <c r="OLO40" s="16"/>
      <c r="OLP40" s="16"/>
      <c r="OLQ40" s="16"/>
      <c r="OLR40" s="16"/>
      <c r="OLS40" s="16"/>
      <c r="OLT40" s="16"/>
      <c r="OLU40" s="16"/>
      <c r="OLV40" s="16"/>
      <c r="OLW40" s="16"/>
      <c r="OLX40" s="16"/>
      <c r="OLY40" s="16"/>
      <c r="OLZ40" s="16"/>
      <c r="OMA40" s="16"/>
      <c r="OMB40" s="16"/>
      <c r="OMC40" s="16"/>
      <c r="OMD40" s="16"/>
      <c r="OME40" s="16"/>
      <c r="OMF40" s="16"/>
      <c r="OMG40" s="16"/>
      <c r="OMH40" s="16"/>
      <c r="OMI40" s="16"/>
      <c r="OMJ40" s="16"/>
      <c r="OMK40" s="16"/>
      <c r="OML40" s="16"/>
      <c r="OMM40" s="16"/>
      <c r="OMN40" s="16"/>
      <c r="OMO40" s="16"/>
      <c r="OMP40" s="16"/>
      <c r="OMQ40" s="16"/>
      <c r="OMR40" s="16"/>
      <c r="OMS40" s="16"/>
      <c r="OMT40" s="16"/>
      <c r="OMU40" s="16"/>
      <c r="OMV40" s="16"/>
      <c r="OMW40" s="16"/>
      <c r="OMX40" s="16"/>
      <c r="OMY40" s="16"/>
      <c r="OMZ40" s="16"/>
      <c r="ONA40" s="16"/>
      <c r="ONB40" s="16"/>
      <c r="ONC40" s="16"/>
      <c r="OND40" s="16"/>
      <c r="ONE40" s="16"/>
      <c r="ONF40" s="16"/>
      <c r="ONG40" s="16"/>
      <c r="ONH40" s="16"/>
      <c r="ONI40" s="16"/>
      <c r="ONJ40" s="16"/>
      <c r="ONK40" s="16"/>
      <c r="ONL40" s="16"/>
      <c r="ONM40" s="16"/>
      <c r="ONN40" s="16"/>
      <c r="ONO40" s="16"/>
      <c r="ONP40" s="16"/>
      <c r="ONQ40" s="16"/>
      <c r="ONR40" s="16"/>
      <c r="ONS40" s="16"/>
      <c r="ONT40" s="16"/>
      <c r="ONU40" s="16"/>
      <c r="ONV40" s="16"/>
      <c r="ONW40" s="16"/>
      <c r="ONX40" s="16"/>
      <c r="ONY40" s="16"/>
      <c r="ONZ40" s="16"/>
      <c r="OOA40" s="16"/>
      <c r="OOB40" s="16"/>
      <c r="OOC40" s="16"/>
      <c r="OOD40" s="16"/>
      <c r="OOE40" s="16"/>
      <c r="OOF40" s="16"/>
      <c r="OOG40" s="16"/>
      <c r="OOH40" s="16"/>
      <c r="OOI40" s="16"/>
      <c r="OOJ40" s="16"/>
      <c r="OOK40" s="16"/>
      <c r="OOL40" s="16"/>
      <c r="OOM40" s="16"/>
      <c r="OON40" s="16"/>
      <c r="OOO40" s="16"/>
      <c r="OOP40" s="16"/>
      <c r="OOQ40" s="16"/>
      <c r="OOR40" s="16"/>
      <c r="OOS40" s="16"/>
      <c r="OOT40" s="16"/>
      <c r="OOU40" s="16"/>
      <c r="OOV40" s="16"/>
      <c r="OOW40" s="16"/>
      <c r="OOX40" s="16"/>
      <c r="OOY40" s="16"/>
      <c r="OOZ40" s="16"/>
      <c r="OPA40" s="16"/>
      <c r="OPB40" s="16"/>
      <c r="OPC40" s="16"/>
      <c r="OPD40" s="16"/>
      <c r="OPE40" s="16"/>
      <c r="OPF40" s="16"/>
      <c r="OPG40" s="16"/>
      <c r="OPH40" s="16"/>
      <c r="OPI40" s="16"/>
      <c r="OPJ40" s="16"/>
      <c r="OPK40" s="16"/>
      <c r="OPL40" s="16"/>
      <c r="OPM40" s="16"/>
      <c r="OPN40" s="16"/>
      <c r="OPO40" s="16"/>
      <c r="OPP40" s="16"/>
      <c r="OPQ40" s="16"/>
      <c r="OPR40" s="16"/>
      <c r="OPS40" s="16"/>
      <c r="OPT40" s="16"/>
      <c r="OPU40" s="16"/>
      <c r="OPV40" s="16"/>
      <c r="OPW40" s="16"/>
      <c r="OPX40" s="16"/>
      <c r="OPY40" s="16"/>
      <c r="OPZ40" s="16"/>
      <c r="OQA40" s="16"/>
      <c r="OQB40" s="16"/>
      <c r="OQC40" s="16"/>
      <c r="OQD40" s="16"/>
      <c r="OQE40" s="16"/>
      <c r="OQF40" s="16"/>
      <c r="OQG40" s="16"/>
      <c r="OQH40" s="16"/>
      <c r="OQI40" s="16"/>
      <c r="OQJ40" s="16"/>
      <c r="OQK40" s="16"/>
      <c r="OQL40" s="16"/>
      <c r="OQM40" s="16"/>
      <c r="OQN40" s="16"/>
      <c r="OQO40" s="16"/>
      <c r="OQP40" s="16"/>
      <c r="OQQ40" s="16"/>
      <c r="OQR40" s="16"/>
      <c r="OQS40" s="16"/>
      <c r="OQT40" s="16"/>
      <c r="OQU40" s="16"/>
      <c r="OQV40" s="16"/>
      <c r="OQW40" s="16"/>
      <c r="OQX40" s="16"/>
      <c r="OQY40" s="16"/>
      <c r="OQZ40" s="16"/>
      <c r="ORA40" s="16"/>
      <c r="ORB40" s="16"/>
      <c r="ORC40" s="16"/>
      <c r="ORD40" s="16"/>
      <c r="ORE40" s="16"/>
      <c r="ORF40" s="16"/>
      <c r="ORG40" s="16"/>
      <c r="ORH40" s="16"/>
      <c r="ORI40" s="16"/>
      <c r="ORJ40" s="16"/>
      <c r="ORK40" s="16"/>
      <c r="ORL40" s="16"/>
      <c r="ORM40" s="16"/>
      <c r="ORN40" s="16"/>
      <c r="ORO40" s="16"/>
      <c r="ORP40" s="16"/>
      <c r="ORQ40" s="16"/>
      <c r="ORR40" s="16"/>
      <c r="ORS40" s="16"/>
      <c r="ORT40" s="16"/>
      <c r="ORU40" s="16"/>
      <c r="ORV40" s="16"/>
      <c r="ORW40" s="16"/>
      <c r="ORX40" s="16"/>
      <c r="ORY40" s="16"/>
      <c r="ORZ40" s="16"/>
      <c r="OSA40" s="16"/>
      <c r="OSB40" s="16"/>
      <c r="OSC40" s="16"/>
      <c r="OSD40" s="16"/>
      <c r="OSE40" s="16"/>
      <c r="OSF40" s="16"/>
      <c r="OSG40" s="16"/>
      <c r="OSH40" s="16"/>
      <c r="OSI40" s="16"/>
      <c r="OSJ40" s="16"/>
      <c r="OSK40" s="16"/>
      <c r="OSL40" s="16"/>
      <c r="OSM40" s="16"/>
      <c r="OSN40" s="16"/>
      <c r="OSO40" s="16"/>
      <c r="OSP40" s="16"/>
      <c r="OSQ40" s="16"/>
      <c r="OSR40" s="16"/>
      <c r="OSS40" s="16"/>
      <c r="OST40" s="16"/>
      <c r="OSU40" s="16"/>
      <c r="OSV40" s="16"/>
      <c r="OSW40" s="16"/>
      <c r="OSX40" s="16"/>
      <c r="OSY40" s="16"/>
      <c r="OSZ40" s="16"/>
      <c r="OTA40" s="16"/>
      <c r="OTB40" s="16"/>
      <c r="OTC40" s="16"/>
      <c r="OTD40" s="16"/>
      <c r="OTE40" s="16"/>
      <c r="OTF40" s="16"/>
      <c r="OTG40" s="16"/>
      <c r="OTH40" s="16"/>
      <c r="OTI40" s="16"/>
      <c r="OTJ40" s="16"/>
      <c r="OTK40" s="16"/>
      <c r="OTL40" s="16"/>
      <c r="OTM40" s="16"/>
      <c r="OTN40" s="16"/>
      <c r="OTO40" s="16"/>
      <c r="OTP40" s="16"/>
      <c r="OTQ40" s="16"/>
      <c r="OTR40" s="16"/>
      <c r="OTS40" s="16"/>
      <c r="OTT40" s="16"/>
      <c r="OTU40" s="16"/>
      <c r="OTV40" s="16"/>
      <c r="OTW40" s="16"/>
      <c r="OTX40" s="16"/>
      <c r="OTY40" s="16"/>
      <c r="OTZ40" s="16"/>
      <c r="OUA40" s="16"/>
      <c r="OUB40" s="16"/>
      <c r="OUC40" s="16"/>
      <c r="OUD40" s="16"/>
      <c r="OUE40" s="16"/>
      <c r="OUF40" s="16"/>
      <c r="OUG40" s="16"/>
      <c r="OUH40" s="16"/>
      <c r="OUI40" s="16"/>
      <c r="OUJ40" s="16"/>
      <c r="OUK40" s="16"/>
      <c r="OUL40" s="16"/>
      <c r="OUM40" s="16"/>
      <c r="OUN40" s="16"/>
      <c r="OUO40" s="16"/>
      <c r="OUP40" s="16"/>
      <c r="OUQ40" s="16"/>
      <c r="OUR40" s="16"/>
      <c r="OUS40" s="16"/>
      <c r="OUT40" s="16"/>
      <c r="OUU40" s="16"/>
      <c r="OUV40" s="16"/>
      <c r="OUW40" s="16"/>
      <c r="OUX40" s="16"/>
      <c r="OUY40" s="16"/>
      <c r="OUZ40" s="16"/>
      <c r="OVA40" s="16"/>
      <c r="OVB40" s="16"/>
      <c r="OVC40" s="16"/>
      <c r="OVD40" s="16"/>
      <c r="OVE40" s="16"/>
      <c r="OVF40" s="16"/>
      <c r="OVG40" s="16"/>
      <c r="OVH40" s="16"/>
      <c r="OVI40" s="16"/>
      <c r="OVJ40" s="16"/>
      <c r="OVK40" s="16"/>
      <c r="OVL40" s="16"/>
      <c r="OVM40" s="16"/>
      <c r="OVN40" s="16"/>
      <c r="OVO40" s="16"/>
      <c r="OVP40" s="16"/>
      <c r="OVQ40" s="16"/>
      <c r="OVR40" s="16"/>
      <c r="OVS40" s="16"/>
      <c r="OVT40" s="16"/>
      <c r="OVU40" s="16"/>
      <c r="OVV40" s="16"/>
      <c r="OVW40" s="16"/>
      <c r="OVX40" s="16"/>
      <c r="OVY40" s="16"/>
      <c r="OVZ40" s="16"/>
      <c r="OWA40" s="16"/>
      <c r="OWB40" s="16"/>
      <c r="OWC40" s="16"/>
      <c r="OWD40" s="16"/>
      <c r="OWE40" s="16"/>
      <c r="OWF40" s="16"/>
      <c r="OWG40" s="16"/>
      <c r="OWH40" s="16"/>
      <c r="OWI40" s="16"/>
      <c r="OWJ40" s="16"/>
      <c r="OWK40" s="16"/>
      <c r="OWL40" s="16"/>
      <c r="OWM40" s="16"/>
      <c r="OWN40" s="16"/>
      <c r="OWO40" s="16"/>
      <c r="OWP40" s="16"/>
      <c r="OWQ40" s="16"/>
      <c r="OWR40" s="16"/>
      <c r="OWS40" s="16"/>
      <c r="OWT40" s="16"/>
      <c r="OWU40" s="16"/>
      <c r="OWV40" s="16"/>
      <c r="OWW40" s="16"/>
      <c r="OWX40" s="16"/>
      <c r="OWY40" s="16"/>
      <c r="OWZ40" s="16"/>
      <c r="OXA40" s="16"/>
      <c r="OXB40" s="16"/>
      <c r="OXC40" s="16"/>
      <c r="OXD40" s="16"/>
      <c r="OXE40" s="16"/>
      <c r="OXF40" s="16"/>
      <c r="OXG40" s="16"/>
      <c r="OXH40" s="16"/>
      <c r="OXI40" s="16"/>
      <c r="OXJ40" s="16"/>
      <c r="OXK40" s="16"/>
      <c r="OXL40" s="16"/>
      <c r="OXM40" s="16"/>
      <c r="OXN40" s="16"/>
      <c r="OXO40" s="16"/>
      <c r="OXP40" s="16"/>
      <c r="OXQ40" s="16"/>
      <c r="OXR40" s="16"/>
      <c r="OXS40" s="16"/>
      <c r="OXT40" s="16"/>
      <c r="OXU40" s="16"/>
      <c r="OXV40" s="16"/>
      <c r="OXW40" s="16"/>
      <c r="OXX40" s="16"/>
      <c r="OXY40" s="16"/>
      <c r="OXZ40" s="16"/>
      <c r="OYA40" s="16"/>
      <c r="OYB40" s="16"/>
      <c r="OYC40" s="16"/>
      <c r="OYD40" s="16"/>
      <c r="OYE40" s="16"/>
      <c r="OYF40" s="16"/>
      <c r="OYG40" s="16"/>
      <c r="OYH40" s="16"/>
      <c r="OYI40" s="16"/>
      <c r="OYJ40" s="16"/>
      <c r="OYK40" s="16"/>
      <c r="OYL40" s="16"/>
      <c r="OYM40" s="16"/>
      <c r="OYN40" s="16"/>
      <c r="OYO40" s="16"/>
      <c r="OYP40" s="16"/>
      <c r="OYQ40" s="16"/>
      <c r="OYR40" s="16"/>
      <c r="OYS40" s="16"/>
      <c r="OYT40" s="16"/>
      <c r="OYU40" s="16"/>
      <c r="OYV40" s="16"/>
      <c r="OYW40" s="16"/>
      <c r="OYX40" s="16"/>
      <c r="OYY40" s="16"/>
      <c r="OYZ40" s="16"/>
      <c r="OZA40" s="16"/>
      <c r="OZB40" s="16"/>
      <c r="OZC40" s="16"/>
      <c r="OZD40" s="16"/>
      <c r="OZE40" s="16"/>
      <c r="OZF40" s="16"/>
      <c r="OZG40" s="16"/>
      <c r="OZH40" s="16"/>
      <c r="OZI40" s="16"/>
      <c r="OZJ40" s="16"/>
      <c r="OZK40" s="16"/>
      <c r="OZL40" s="16"/>
      <c r="OZM40" s="16"/>
      <c r="OZN40" s="16"/>
      <c r="OZO40" s="16"/>
      <c r="OZP40" s="16"/>
      <c r="OZQ40" s="16"/>
      <c r="OZR40" s="16"/>
      <c r="OZS40" s="16"/>
      <c r="OZT40" s="16"/>
      <c r="OZU40" s="16"/>
      <c r="OZV40" s="16"/>
      <c r="OZW40" s="16"/>
      <c r="OZX40" s="16"/>
      <c r="OZY40" s="16"/>
      <c r="OZZ40" s="16"/>
      <c r="PAA40" s="16"/>
      <c r="PAB40" s="16"/>
      <c r="PAC40" s="16"/>
      <c r="PAD40" s="16"/>
      <c r="PAE40" s="16"/>
      <c r="PAF40" s="16"/>
      <c r="PAG40" s="16"/>
      <c r="PAH40" s="16"/>
      <c r="PAI40" s="16"/>
      <c r="PAJ40" s="16"/>
      <c r="PAK40" s="16"/>
      <c r="PAL40" s="16"/>
      <c r="PAM40" s="16"/>
      <c r="PAN40" s="16"/>
      <c r="PAO40" s="16"/>
      <c r="PAP40" s="16"/>
      <c r="PAQ40" s="16"/>
      <c r="PAR40" s="16"/>
      <c r="PAS40" s="16"/>
      <c r="PAT40" s="16"/>
      <c r="PAU40" s="16"/>
      <c r="PAV40" s="16"/>
      <c r="PAW40" s="16"/>
      <c r="PAX40" s="16"/>
      <c r="PAY40" s="16"/>
      <c r="PAZ40" s="16"/>
      <c r="PBA40" s="16"/>
      <c r="PBB40" s="16"/>
      <c r="PBC40" s="16"/>
      <c r="PBD40" s="16"/>
      <c r="PBE40" s="16"/>
      <c r="PBF40" s="16"/>
      <c r="PBG40" s="16"/>
      <c r="PBH40" s="16"/>
      <c r="PBI40" s="16"/>
      <c r="PBJ40" s="16"/>
      <c r="PBK40" s="16"/>
      <c r="PBL40" s="16"/>
      <c r="PBM40" s="16"/>
      <c r="PBN40" s="16"/>
      <c r="PBO40" s="16"/>
      <c r="PBP40" s="16"/>
      <c r="PBQ40" s="16"/>
      <c r="PBR40" s="16"/>
      <c r="PBS40" s="16"/>
      <c r="PBT40" s="16"/>
      <c r="PBU40" s="16"/>
      <c r="PBV40" s="16"/>
      <c r="PBW40" s="16"/>
      <c r="PBX40" s="16"/>
      <c r="PBY40" s="16"/>
      <c r="PBZ40" s="16"/>
      <c r="PCA40" s="16"/>
      <c r="PCB40" s="16"/>
      <c r="PCC40" s="16"/>
      <c r="PCD40" s="16"/>
      <c r="PCE40" s="16"/>
      <c r="PCF40" s="16"/>
      <c r="PCG40" s="16"/>
      <c r="PCH40" s="16"/>
      <c r="PCI40" s="16"/>
      <c r="PCJ40" s="16"/>
      <c r="PCK40" s="16"/>
      <c r="PCL40" s="16"/>
      <c r="PCM40" s="16"/>
      <c r="PCN40" s="16"/>
      <c r="PCO40" s="16"/>
      <c r="PCP40" s="16"/>
      <c r="PCQ40" s="16"/>
      <c r="PCR40" s="16"/>
      <c r="PCS40" s="16"/>
      <c r="PCT40" s="16"/>
      <c r="PCU40" s="16"/>
      <c r="PCV40" s="16"/>
      <c r="PCW40" s="16"/>
      <c r="PCX40" s="16"/>
      <c r="PCY40" s="16"/>
      <c r="PCZ40" s="16"/>
      <c r="PDA40" s="16"/>
      <c r="PDB40" s="16"/>
      <c r="PDC40" s="16"/>
      <c r="PDD40" s="16"/>
      <c r="PDE40" s="16"/>
      <c r="PDF40" s="16"/>
      <c r="PDG40" s="16"/>
      <c r="PDH40" s="16"/>
      <c r="PDI40" s="16"/>
      <c r="PDJ40" s="16"/>
      <c r="PDK40" s="16"/>
      <c r="PDL40" s="16"/>
      <c r="PDM40" s="16"/>
      <c r="PDN40" s="16"/>
      <c r="PDO40" s="16"/>
      <c r="PDP40" s="16"/>
      <c r="PDQ40" s="16"/>
      <c r="PDR40" s="16"/>
      <c r="PDS40" s="16"/>
      <c r="PDT40" s="16"/>
      <c r="PDU40" s="16"/>
      <c r="PDV40" s="16"/>
      <c r="PDW40" s="16"/>
      <c r="PDX40" s="16"/>
      <c r="PDY40" s="16"/>
      <c r="PDZ40" s="16"/>
      <c r="PEA40" s="16"/>
      <c r="PEB40" s="16"/>
      <c r="PEC40" s="16"/>
      <c r="PED40" s="16"/>
      <c r="PEE40" s="16"/>
      <c r="PEF40" s="16"/>
      <c r="PEG40" s="16"/>
      <c r="PEH40" s="16"/>
      <c r="PEI40" s="16"/>
      <c r="PEJ40" s="16"/>
      <c r="PEK40" s="16"/>
      <c r="PEL40" s="16"/>
      <c r="PEM40" s="16"/>
      <c r="PEN40" s="16"/>
      <c r="PEO40" s="16"/>
      <c r="PEP40" s="16"/>
      <c r="PEQ40" s="16"/>
      <c r="PER40" s="16"/>
      <c r="PES40" s="16"/>
      <c r="PET40" s="16"/>
      <c r="PEU40" s="16"/>
      <c r="PEV40" s="16"/>
      <c r="PEW40" s="16"/>
      <c r="PEX40" s="16"/>
      <c r="PEY40" s="16"/>
      <c r="PEZ40" s="16"/>
      <c r="PFA40" s="16"/>
      <c r="PFB40" s="16"/>
      <c r="PFC40" s="16"/>
      <c r="PFD40" s="16"/>
      <c r="PFE40" s="16"/>
      <c r="PFF40" s="16"/>
      <c r="PFG40" s="16"/>
      <c r="PFH40" s="16"/>
      <c r="PFI40" s="16"/>
      <c r="PFJ40" s="16"/>
      <c r="PFK40" s="16"/>
      <c r="PFL40" s="16"/>
      <c r="PFM40" s="16"/>
      <c r="PFN40" s="16"/>
      <c r="PFO40" s="16"/>
      <c r="PFP40" s="16"/>
      <c r="PFQ40" s="16"/>
      <c r="PFR40" s="16"/>
      <c r="PFS40" s="16"/>
      <c r="PFT40" s="16"/>
      <c r="PFU40" s="16"/>
      <c r="PFV40" s="16"/>
      <c r="PFW40" s="16"/>
      <c r="PFX40" s="16"/>
      <c r="PFY40" s="16"/>
      <c r="PFZ40" s="16"/>
      <c r="PGA40" s="16"/>
      <c r="PGB40" s="16"/>
      <c r="PGC40" s="16"/>
      <c r="PGD40" s="16"/>
      <c r="PGE40" s="16"/>
      <c r="PGF40" s="16"/>
      <c r="PGG40" s="16"/>
      <c r="PGH40" s="16"/>
      <c r="PGI40" s="16"/>
      <c r="PGJ40" s="16"/>
      <c r="PGK40" s="16"/>
      <c r="PGL40" s="16"/>
      <c r="PGM40" s="16"/>
      <c r="PGN40" s="16"/>
      <c r="PGO40" s="16"/>
      <c r="PGP40" s="16"/>
      <c r="PGQ40" s="16"/>
      <c r="PGR40" s="16"/>
      <c r="PGS40" s="16"/>
      <c r="PGT40" s="16"/>
      <c r="PGU40" s="16"/>
      <c r="PGV40" s="16"/>
      <c r="PGW40" s="16"/>
      <c r="PGX40" s="16"/>
      <c r="PGY40" s="16"/>
      <c r="PGZ40" s="16"/>
      <c r="PHA40" s="16"/>
      <c r="PHB40" s="16"/>
      <c r="PHC40" s="16"/>
      <c r="PHD40" s="16"/>
      <c r="PHE40" s="16"/>
      <c r="PHF40" s="16"/>
      <c r="PHG40" s="16"/>
      <c r="PHH40" s="16"/>
      <c r="PHI40" s="16"/>
      <c r="PHJ40" s="16"/>
      <c r="PHK40" s="16"/>
      <c r="PHL40" s="16"/>
      <c r="PHM40" s="16"/>
      <c r="PHN40" s="16"/>
      <c r="PHO40" s="16"/>
      <c r="PHP40" s="16"/>
      <c r="PHQ40" s="16"/>
      <c r="PHR40" s="16"/>
      <c r="PHS40" s="16"/>
      <c r="PHT40" s="16"/>
      <c r="PHU40" s="16"/>
      <c r="PHV40" s="16"/>
      <c r="PHW40" s="16"/>
      <c r="PHX40" s="16"/>
      <c r="PHY40" s="16"/>
      <c r="PHZ40" s="16"/>
      <c r="PIA40" s="16"/>
      <c r="PIB40" s="16"/>
      <c r="PIC40" s="16"/>
      <c r="PID40" s="16"/>
      <c r="PIE40" s="16"/>
      <c r="PIF40" s="16"/>
      <c r="PIG40" s="16"/>
      <c r="PIH40" s="16"/>
      <c r="PII40" s="16"/>
      <c r="PIJ40" s="16"/>
      <c r="PIK40" s="16"/>
      <c r="PIL40" s="16"/>
      <c r="PIM40" s="16"/>
      <c r="PIN40" s="16"/>
      <c r="PIO40" s="16"/>
      <c r="PIP40" s="16"/>
      <c r="PIQ40" s="16"/>
      <c r="PIR40" s="16"/>
      <c r="PIS40" s="16"/>
      <c r="PIT40" s="16"/>
      <c r="PIU40" s="16"/>
      <c r="PIV40" s="16"/>
      <c r="PIW40" s="16"/>
      <c r="PIX40" s="16"/>
      <c r="PIY40" s="16"/>
      <c r="PIZ40" s="16"/>
      <c r="PJA40" s="16"/>
      <c r="PJB40" s="16"/>
      <c r="PJC40" s="16"/>
      <c r="PJD40" s="16"/>
      <c r="PJE40" s="16"/>
      <c r="PJF40" s="16"/>
      <c r="PJG40" s="16"/>
      <c r="PJH40" s="16"/>
      <c r="PJI40" s="16"/>
      <c r="PJJ40" s="16"/>
      <c r="PJK40" s="16"/>
      <c r="PJL40" s="16"/>
      <c r="PJM40" s="16"/>
      <c r="PJN40" s="16"/>
      <c r="PJO40" s="16"/>
      <c r="PJP40" s="16"/>
      <c r="PJQ40" s="16"/>
      <c r="PJR40" s="16"/>
      <c r="PJS40" s="16"/>
      <c r="PJT40" s="16"/>
      <c r="PJU40" s="16"/>
      <c r="PJV40" s="16"/>
      <c r="PJW40" s="16"/>
      <c r="PJX40" s="16"/>
      <c r="PJY40" s="16"/>
      <c r="PJZ40" s="16"/>
      <c r="PKA40" s="16"/>
      <c r="PKB40" s="16"/>
      <c r="PKC40" s="16"/>
      <c r="PKD40" s="16"/>
      <c r="PKE40" s="16"/>
      <c r="PKF40" s="16"/>
      <c r="PKG40" s="16"/>
      <c r="PKH40" s="16"/>
      <c r="PKI40" s="16"/>
      <c r="PKJ40" s="16"/>
      <c r="PKK40" s="16"/>
      <c r="PKL40" s="16"/>
      <c r="PKM40" s="16"/>
      <c r="PKN40" s="16"/>
      <c r="PKO40" s="16"/>
      <c r="PKP40" s="16"/>
      <c r="PKQ40" s="16"/>
      <c r="PKR40" s="16"/>
      <c r="PKS40" s="16"/>
      <c r="PKT40" s="16"/>
      <c r="PKU40" s="16"/>
      <c r="PKV40" s="16"/>
      <c r="PKW40" s="16"/>
      <c r="PKX40" s="16"/>
      <c r="PKY40" s="16"/>
      <c r="PKZ40" s="16"/>
      <c r="PLA40" s="16"/>
      <c r="PLB40" s="16"/>
      <c r="PLC40" s="16"/>
      <c r="PLD40" s="16"/>
      <c r="PLE40" s="16"/>
      <c r="PLF40" s="16"/>
      <c r="PLG40" s="16"/>
      <c r="PLH40" s="16"/>
      <c r="PLI40" s="16"/>
      <c r="PLJ40" s="16"/>
      <c r="PLK40" s="16"/>
      <c r="PLL40" s="16"/>
      <c r="PLM40" s="16"/>
      <c r="PLN40" s="16"/>
      <c r="PLO40" s="16"/>
      <c r="PLP40" s="16"/>
      <c r="PLQ40" s="16"/>
      <c r="PLR40" s="16"/>
      <c r="PLS40" s="16"/>
      <c r="PLT40" s="16"/>
      <c r="PLU40" s="16"/>
      <c r="PLV40" s="16"/>
      <c r="PLW40" s="16"/>
      <c r="PLX40" s="16"/>
      <c r="PLY40" s="16"/>
      <c r="PLZ40" s="16"/>
      <c r="PMA40" s="16"/>
      <c r="PMB40" s="16"/>
      <c r="PMC40" s="16"/>
      <c r="PMD40" s="16"/>
      <c r="PME40" s="16"/>
      <c r="PMF40" s="16"/>
      <c r="PMG40" s="16"/>
      <c r="PMH40" s="16"/>
      <c r="PMI40" s="16"/>
      <c r="PMJ40" s="16"/>
      <c r="PMK40" s="16"/>
      <c r="PML40" s="16"/>
      <c r="PMM40" s="16"/>
      <c r="PMN40" s="16"/>
      <c r="PMO40" s="16"/>
      <c r="PMP40" s="16"/>
      <c r="PMQ40" s="16"/>
      <c r="PMR40" s="16"/>
      <c r="PMS40" s="16"/>
      <c r="PMT40" s="16"/>
      <c r="PMU40" s="16"/>
      <c r="PMV40" s="16"/>
      <c r="PMW40" s="16"/>
      <c r="PMX40" s="16"/>
      <c r="PMY40" s="16"/>
      <c r="PMZ40" s="16"/>
      <c r="PNA40" s="16"/>
      <c r="PNB40" s="16"/>
      <c r="PNC40" s="16"/>
      <c r="PND40" s="16"/>
      <c r="PNE40" s="16"/>
      <c r="PNF40" s="16"/>
      <c r="PNG40" s="16"/>
      <c r="PNH40" s="16"/>
      <c r="PNI40" s="16"/>
      <c r="PNJ40" s="16"/>
      <c r="PNK40" s="16"/>
      <c r="PNL40" s="16"/>
      <c r="PNM40" s="16"/>
      <c r="PNN40" s="16"/>
      <c r="PNO40" s="16"/>
      <c r="PNP40" s="16"/>
      <c r="PNQ40" s="16"/>
      <c r="PNR40" s="16"/>
      <c r="PNS40" s="16"/>
      <c r="PNT40" s="16"/>
      <c r="PNU40" s="16"/>
      <c r="PNV40" s="16"/>
      <c r="PNW40" s="16"/>
      <c r="PNX40" s="16"/>
      <c r="PNY40" s="16"/>
      <c r="PNZ40" s="16"/>
      <c r="POA40" s="16"/>
      <c r="POB40" s="16"/>
      <c r="POC40" s="16"/>
      <c r="POD40" s="16"/>
      <c r="POE40" s="16"/>
      <c r="POF40" s="16"/>
      <c r="POG40" s="16"/>
      <c r="POH40" s="16"/>
      <c r="POI40" s="16"/>
      <c r="POJ40" s="16"/>
      <c r="POK40" s="16"/>
      <c r="POL40" s="16"/>
      <c r="POM40" s="16"/>
      <c r="PON40" s="16"/>
      <c r="POO40" s="16"/>
      <c r="POP40" s="16"/>
      <c r="POQ40" s="16"/>
      <c r="POR40" s="16"/>
      <c r="POS40" s="16"/>
      <c r="POT40" s="16"/>
      <c r="POU40" s="16"/>
      <c r="POV40" s="16"/>
      <c r="POW40" s="16"/>
      <c r="POX40" s="16"/>
      <c r="POY40" s="16"/>
      <c r="POZ40" s="16"/>
      <c r="PPA40" s="16"/>
      <c r="PPB40" s="16"/>
      <c r="PPC40" s="16"/>
      <c r="PPD40" s="16"/>
      <c r="PPE40" s="16"/>
      <c r="PPF40" s="16"/>
      <c r="PPG40" s="16"/>
      <c r="PPH40" s="16"/>
      <c r="PPI40" s="16"/>
      <c r="PPJ40" s="16"/>
      <c r="PPK40" s="16"/>
      <c r="PPL40" s="16"/>
      <c r="PPM40" s="16"/>
      <c r="PPN40" s="16"/>
      <c r="PPO40" s="16"/>
      <c r="PPP40" s="16"/>
      <c r="PPQ40" s="16"/>
      <c r="PPR40" s="16"/>
      <c r="PPS40" s="16"/>
      <c r="PPT40" s="16"/>
      <c r="PPU40" s="16"/>
      <c r="PPV40" s="16"/>
      <c r="PPW40" s="16"/>
      <c r="PPX40" s="16"/>
      <c r="PPY40" s="16"/>
      <c r="PPZ40" s="16"/>
      <c r="PQA40" s="16"/>
      <c r="PQB40" s="16"/>
      <c r="PQC40" s="16"/>
      <c r="PQD40" s="16"/>
      <c r="PQE40" s="16"/>
      <c r="PQF40" s="16"/>
      <c r="PQG40" s="16"/>
      <c r="PQH40" s="16"/>
      <c r="PQI40" s="16"/>
      <c r="PQJ40" s="16"/>
      <c r="PQK40" s="16"/>
      <c r="PQL40" s="16"/>
      <c r="PQM40" s="16"/>
      <c r="PQN40" s="16"/>
      <c r="PQO40" s="16"/>
      <c r="PQP40" s="16"/>
      <c r="PQQ40" s="16"/>
      <c r="PQR40" s="16"/>
      <c r="PQS40" s="16"/>
      <c r="PQT40" s="16"/>
      <c r="PQU40" s="16"/>
      <c r="PQV40" s="16"/>
      <c r="PQW40" s="16"/>
      <c r="PQX40" s="16"/>
      <c r="PQY40" s="16"/>
      <c r="PQZ40" s="16"/>
      <c r="PRA40" s="16"/>
      <c r="PRB40" s="16"/>
      <c r="PRC40" s="16"/>
      <c r="PRD40" s="16"/>
      <c r="PRE40" s="16"/>
      <c r="PRF40" s="16"/>
      <c r="PRG40" s="16"/>
      <c r="PRH40" s="16"/>
      <c r="PRI40" s="16"/>
      <c r="PRJ40" s="16"/>
      <c r="PRK40" s="16"/>
      <c r="PRL40" s="16"/>
      <c r="PRM40" s="16"/>
      <c r="PRN40" s="16"/>
      <c r="PRO40" s="16"/>
      <c r="PRP40" s="16"/>
      <c r="PRQ40" s="16"/>
      <c r="PRR40" s="16"/>
      <c r="PRS40" s="16"/>
      <c r="PRT40" s="16"/>
      <c r="PRU40" s="16"/>
      <c r="PRV40" s="16"/>
      <c r="PRW40" s="16"/>
      <c r="PRX40" s="16"/>
      <c r="PRY40" s="16"/>
      <c r="PRZ40" s="16"/>
      <c r="PSA40" s="16"/>
      <c r="PSB40" s="16"/>
      <c r="PSC40" s="16"/>
      <c r="PSD40" s="16"/>
      <c r="PSE40" s="16"/>
      <c r="PSF40" s="16"/>
      <c r="PSG40" s="16"/>
      <c r="PSH40" s="16"/>
      <c r="PSI40" s="16"/>
      <c r="PSJ40" s="16"/>
      <c r="PSK40" s="16"/>
      <c r="PSL40" s="16"/>
      <c r="PSM40" s="16"/>
      <c r="PSN40" s="16"/>
      <c r="PSO40" s="16"/>
      <c r="PSP40" s="16"/>
      <c r="PSQ40" s="16"/>
      <c r="PSR40" s="16"/>
      <c r="PSS40" s="16"/>
      <c r="PST40" s="16"/>
      <c r="PSU40" s="16"/>
      <c r="PSV40" s="16"/>
      <c r="PSW40" s="16"/>
      <c r="PSX40" s="16"/>
      <c r="PSY40" s="16"/>
      <c r="PSZ40" s="16"/>
      <c r="PTA40" s="16"/>
      <c r="PTB40" s="16"/>
      <c r="PTC40" s="16"/>
      <c r="PTD40" s="16"/>
      <c r="PTE40" s="16"/>
      <c r="PTF40" s="16"/>
      <c r="PTG40" s="16"/>
      <c r="PTH40" s="16"/>
      <c r="PTI40" s="16"/>
      <c r="PTJ40" s="16"/>
      <c r="PTK40" s="16"/>
      <c r="PTL40" s="16"/>
      <c r="PTM40" s="16"/>
      <c r="PTN40" s="16"/>
      <c r="PTO40" s="16"/>
      <c r="PTP40" s="16"/>
      <c r="PTQ40" s="16"/>
      <c r="PTR40" s="16"/>
      <c r="PTS40" s="16"/>
      <c r="PTT40" s="16"/>
      <c r="PTU40" s="16"/>
      <c r="PTV40" s="16"/>
      <c r="PTW40" s="16"/>
      <c r="PTX40" s="16"/>
      <c r="PTY40" s="16"/>
      <c r="PTZ40" s="16"/>
      <c r="PUA40" s="16"/>
      <c r="PUB40" s="16"/>
      <c r="PUC40" s="16"/>
      <c r="PUD40" s="16"/>
      <c r="PUE40" s="16"/>
      <c r="PUF40" s="16"/>
      <c r="PUG40" s="16"/>
      <c r="PUH40" s="16"/>
      <c r="PUI40" s="16"/>
      <c r="PUJ40" s="16"/>
      <c r="PUK40" s="16"/>
      <c r="PUL40" s="16"/>
      <c r="PUM40" s="16"/>
      <c r="PUN40" s="16"/>
      <c r="PUO40" s="16"/>
      <c r="PUP40" s="16"/>
      <c r="PUQ40" s="16"/>
      <c r="PUR40" s="16"/>
      <c r="PUS40" s="16"/>
      <c r="PUT40" s="16"/>
      <c r="PUU40" s="16"/>
      <c r="PUV40" s="16"/>
      <c r="PUW40" s="16"/>
      <c r="PUX40" s="16"/>
      <c r="PUY40" s="16"/>
      <c r="PUZ40" s="16"/>
      <c r="PVA40" s="16"/>
      <c r="PVB40" s="16"/>
      <c r="PVC40" s="16"/>
      <c r="PVD40" s="16"/>
      <c r="PVE40" s="16"/>
      <c r="PVF40" s="16"/>
      <c r="PVG40" s="16"/>
      <c r="PVH40" s="16"/>
      <c r="PVI40" s="16"/>
      <c r="PVJ40" s="16"/>
      <c r="PVK40" s="16"/>
      <c r="PVL40" s="16"/>
      <c r="PVM40" s="16"/>
      <c r="PVN40" s="16"/>
      <c r="PVO40" s="16"/>
      <c r="PVP40" s="16"/>
      <c r="PVQ40" s="16"/>
      <c r="PVR40" s="16"/>
      <c r="PVS40" s="16"/>
      <c r="PVT40" s="16"/>
      <c r="PVU40" s="16"/>
      <c r="PVV40" s="16"/>
      <c r="PVW40" s="16"/>
      <c r="PVX40" s="16"/>
      <c r="PVY40" s="16"/>
      <c r="PVZ40" s="16"/>
      <c r="PWA40" s="16"/>
      <c r="PWB40" s="16"/>
      <c r="PWC40" s="16"/>
      <c r="PWD40" s="16"/>
      <c r="PWE40" s="16"/>
      <c r="PWF40" s="16"/>
      <c r="PWG40" s="16"/>
      <c r="PWH40" s="16"/>
      <c r="PWI40" s="16"/>
      <c r="PWJ40" s="16"/>
      <c r="PWK40" s="16"/>
      <c r="PWL40" s="16"/>
      <c r="PWM40" s="16"/>
      <c r="PWN40" s="16"/>
      <c r="PWO40" s="16"/>
      <c r="PWP40" s="16"/>
      <c r="PWQ40" s="16"/>
      <c r="PWR40" s="16"/>
      <c r="PWS40" s="16"/>
      <c r="PWT40" s="16"/>
      <c r="PWU40" s="16"/>
      <c r="PWV40" s="16"/>
      <c r="PWW40" s="16"/>
      <c r="PWX40" s="16"/>
      <c r="PWY40" s="16"/>
      <c r="PWZ40" s="16"/>
      <c r="PXA40" s="16"/>
      <c r="PXB40" s="16"/>
      <c r="PXC40" s="16"/>
      <c r="PXD40" s="16"/>
      <c r="PXE40" s="16"/>
      <c r="PXF40" s="16"/>
      <c r="PXG40" s="16"/>
      <c r="PXH40" s="16"/>
      <c r="PXI40" s="16"/>
      <c r="PXJ40" s="16"/>
      <c r="PXK40" s="16"/>
      <c r="PXL40" s="16"/>
      <c r="PXM40" s="16"/>
      <c r="PXN40" s="16"/>
      <c r="PXO40" s="16"/>
      <c r="PXP40" s="16"/>
      <c r="PXQ40" s="16"/>
      <c r="PXR40" s="16"/>
      <c r="PXS40" s="16"/>
      <c r="PXT40" s="16"/>
      <c r="PXU40" s="16"/>
      <c r="PXV40" s="16"/>
      <c r="PXW40" s="16"/>
      <c r="PXX40" s="16"/>
      <c r="PXY40" s="16"/>
      <c r="PXZ40" s="16"/>
      <c r="PYA40" s="16"/>
      <c r="PYB40" s="16"/>
      <c r="PYC40" s="16"/>
      <c r="PYD40" s="16"/>
      <c r="PYE40" s="16"/>
      <c r="PYF40" s="16"/>
      <c r="PYG40" s="16"/>
      <c r="PYH40" s="16"/>
      <c r="PYI40" s="16"/>
      <c r="PYJ40" s="16"/>
      <c r="PYK40" s="16"/>
      <c r="PYL40" s="16"/>
      <c r="PYM40" s="16"/>
      <c r="PYN40" s="16"/>
      <c r="PYO40" s="16"/>
      <c r="PYP40" s="16"/>
      <c r="PYQ40" s="16"/>
      <c r="PYR40" s="16"/>
      <c r="PYS40" s="16"/>
      <c r="PYT40" s="16"/>
      <c r="PYU40" s="16"/>
      <c r="PYV40" s="16"/>
      <c r="PYW40" s="16"/>
      <c r="PYX40" s="16"/>
      <c r="PYY40" s="16"/>
      <c r="PYZ40" s="16"/>
      <c r="PZA40" s="16"/>
      <c r="PZB40" s="16"/>
      <c r="PZC40" s="16"/>
      <c r="PZD40" s="16"/>
      <c r="PZE40" s="16"/>
      <c r="PZF40" s="16"/>
      <c r="PZG40" s="16"/>
      <c r="PZH40" s="16"/>
      <c r="PZI40" s="16"/>
      <c r="PZJ40" s="16"/>
      <c r="PZK40" s="16"/>
      <c r="PZL40" s="16"/>
      <c r="PZM40" s="16"/>
      <c r="PZN40" s="16"/>
      <c r="PZO40" s="16"/>
      <c r="PZP40" s="16"/>
      <c r="PZQ40" s="16"/>
      <c r="PZR40" s="16"/>
      <c r="PZS40" s="16"/>
      <c r="PZT40" s="16"/>
      <c r="PZU40" s="16"/>
      <c r="PZV40" s="16"/>
      <c r="PZW40" s="16"/>
      <c r="PZX40" s="16"/>
      <c r="PZY40" s="16"/>
      <c r="PZZ40" s="16"/>
      <c r="QAA40" s="16"/>
      <c r="QAB40" s="16"/>
      <c r="QAC40" s="16"/>
      <c r="QAD40" s="16"/>
      <c r="QAE40" s="16"/>
      <c r="QAF40" s="16"/>
      <c r="QAG40" s="16"/>
      <c r="QAH40" s="16"/>
      <c r="QAI40" s="16"/>
      <c r="QAJ40" s="16"/>
      <c r="QAK40" s="16"/>
      <c r="QAL40" s="16"/>
      <c r="QAM40" s="16"/>
      <c r="QAN40" s="16"/>
      <c r="QAO40" s="16"/>
      <c r="QAP40" s="16"/>
      <c r="QAQ40" s="16"/>
      <c r="QAR40" s="16"/>
      <c r="QAS40" s="16"/>
      <c r="QAT40" s="16"/>
      <c r="QAU40" s="16"/>
      <c r="QAV40" s="16"/>
      <c r="QAW40" s="16"/>
      <c r="QAX40" s="16"/>
      <c r="QAY40" s="16"/>
      <c r="QAZ40" s="16"/>
      <c r="QBA40" s="16"/>
      <c r="QBB40" s="16"/>
      <c r="QBC40" s="16"/>
      <c r="QBD40" s="16"/>
      <c r="QBE40" s="16"/>
      <c r="QBF40" s="16"/>
      <c r="QBG40" s="16"/>
      <c r="QBH40" s="16"/>
      <c r="QBI40" s="16"/>
      <c r="QBJ40" s="16"/>
      <c r="QBK40" s="16"/>
      <c r="QBL40" s="16"/>
      <c r="QBM40" s="16"/>
      <c r="QBN40" s="16"/>
      <c r="QBO40" s="16"/>
      <c r="QBP40" s="16"/>
      <c r="QBQ40" s="16"/>
      <c r="QBR40" s="16"/>
      <c r="QBS40" s="16"/>
      <c r="QBT40" s="16"/>
      <c r="QBU40" s="16"/>
      <c r="QBV40" s="16"/>
      <c r="QBW40" s="16"/>
      <c r="QBX40" s="16"/>
      <c r="QBY40" s="16"/>
      <c r="QBZ40" s="16"/>
      <c r="QCA40" s="16"/>
      <c r="QCB40" s="16"/>
      <c r="QCC40" s="16"/>
      <c r="QCD40" s="16"/>
      <c r="QCE40" s="16"/>
      <c r="QCF40" s="16"/>
      <c r="QCG40" s="16"/>
      <c r="QCH40" s="16"/>
      <c r="QCI40" s="16"/>
      <c r="QCJ40" s="16"/>
      <c r="QCK40" s="16"/>
      <c r="QCL40" s="16"/>
      <c r="QCM40" s="16"/>
      <c r="QCN40" s="16"/>
      <c r="QCO40" s="16"/>
      <c r="QCP40" s="16"/>
      <c r="QCQ40" s="16"/>
      <c r="QCR40" s="16"/>
      <c r="QCS40" s="16"/>
      <c r="QCT40" s="16"/>
      <c r="QCU40" s="16"/>
      <c r="QCV40" s="16"/>
      <c r="QCW40" s="16"/>
      <c r="QCX40" s="16"/>
      <c r="QCY40" s="16"/>
      <c r="QCZ40" s="16"/>
      <c r="QDA40" s="16"/>
      <c r="QDB40" s="16"/>
      <c r="QDC40" s="16"/>
      <c r="QDD40" s="16"/>
      <c r="QDE40" s="16"/>
      <c r="QDF40" s="16"/>
      <c r="QDG40" s="16"/>
      <c r="QDH40" s="16"/>
      <c r="QDI40" s="16"/>
      <c r="QDJ40" s="16"/>
      <c r="QDK40" s="16"/>
      <c r="QDL40" s="16"/>
      <c r="QDM40" s="16"/>
      <c r="QDN40" s="16"/>
      <c r="QDO40" s="16"/>
      <c r="QDP40" s="16"/>
      <c r="QDQ40" s="16"/>
      <c r="QDR40" s="16"/>
      <c r="QDS40" s="16"/>
      <c r="QDT40" s="16"/>
      <c r="QDU40" s="16"/>
      <c r="QDV40" s="16"/>
      <c r="QDW40" s="16"/>
      <c r="QDX40" s="16"/>
      <c r="QDY40" s="16"/>
      <c r="QDZ40" s="16"/>
      <c r="QEA40" s="16"/>
      <c r="QEB40" s="16"/>
      <c r="QEC40" s="16"/>
      <c r="QED40" s="16"/>
      <c r="QEE40" s="16"/>
      <c r="QEF40" s="16"/>
      <c r="QEG40" s="16"/>
      <c r="QEH40" s="16"/>
      <c r="QEI40" s="16"/>
      <c r="QEJ40" s="16"/>
      <c r="QEK40" s="16"/>
      <c r="QEL40" s="16"/>
      <c r="QEM40" s="16"/>
      <c r="QEN40" s="16"/>
      <c r="QEO40" s="16"/>
      <c r="QEP40" s="16"/>
      <c r="QEQ40" s="16"/>
      <c r="QER40" s="16"/>
      <c r="QES40" s="16"/>
      <c r="QET40" s="16"/>
      <c r="QEU40" s="16"/>
      <c r="QEV40" s="16"/>
      <c r="QEW40" s="16"/>
      <c r="QEX40" s="16"/>
      <c r="QEY40" s="16"/>
      <c r="QEZ40" s="16"/>
      <c r="QFA40" s="16"/>
      <c r="QFB40" s="16"/>
      <c r="QFC40" s="16"/>
      <c r="QFD40" s="16"/>
      <c r="QFE40" s="16"/>
      <c r="QFF40" s="16"/>
      <c r="QFG40" s="16"/>
      <c r="QFH40" s="16"/>
      <c r="QFI40" s="16"/>
      <c r="QFJ40" s="16"/>
      <c r="QFK40" s="16"/>
      <c r="QFL40" s="16"/>
      <c r="QFM40" s="16"/>
      <c r="QFN40" s="16"/>
      <c r="QFO40" s="16"/>
      <c r="QFP40" s="16"/>
      <c r="QFQ40" s="16"/>
      <c r="QFR40" s="16"/>
      <c r="QFS40" s="16"/>
      <c r="QFT40" s="16"/>
      <c r="QFU40" s="16"/>
      <c r="QFV40" s="16"/>
      <c r="QFW40" s="16"/>
      <c r="QFX40" s="16"/>
      <c r="QFY40" s="16"/>
      <c r="QFZ40" s="16"/>
      <c r="QGA40" s="16"/>
      <c r="QGB40" s="16"/>
      <c r="QGC40" s="16"/>
      <c r="QGD40" s="16"/>
      <c r="QGE40" s="16"/>
      <c r="QGF40" s="16"/>
      <c r="QGG40" s="16"/>
      <c r="QGH40" s="16"/>
      <c r="QGI40" s="16"/>
      <c r="QGJ40" s="16"/>
      <c r="QGK40" s="16"/>
      <c r="QGL40" s="16"/>
      <c r="QGM40" s="16"/>
      <c r="QGN40" s="16"/>
      <c r="QGO40" s="16"/>
      <c r="QGP40" s="16"/>
      <c r="QGQ40" s="16"/>
      <c r="QGR40" s="16"/>
      <c r="QGS40" s="16"/>
      <c r="QGT40" s="16"/>
      <c r="QGU40" s="16"/>
      <c r="QGV40" s="16"/>
      <c r="QGW40" s="16"/>
      <c r="QGX40" s="16"/>
      <c r="QGY40" s="16"/>
      <c r="QGZ40" s="16"/>
      <c r="QHA40" s="16"/>
      <c r="QHB40" s="16"/>
      <c r="QHC40" s="16"/>
      <c r="QHD40" s="16"/>
      <c r="QHE40" s="16"/>
      <c r="QHF40" s="16"/>
      <c r="QHG40" s="16"/>
      <c r="QHH40" s="16"/>
      <c r="QHI40" s="16"/>
      <c r="QHJ40" s="16"/>
      <c r="QHK40" s="16"/>
      <c r="QHL40" s="16"/>
      <c r="QHM40" s="16"/>
      <c r="QHN40" s="16"/>
      <c r="QHO40" s="16"/>
      <c r="QHP40" s="16"/>
      <c r="QHQ40" s="16"/>
      <c r="QHR40" s="16"/>
      <c r="QHS40" s="16"/>
      <c r="QHT40" s="16"/>
      <c r="QHU40" s="16"/>
      <c r="QHV40" s="16"/>
      <c r="QHW40" s="16"/>
      <c r="QHX40" s="16"/>
      <c r="QHY40" s="16"/>
      <c r="QHZ40" s="16"/>
      <c r="QIA40" s="16"/>
      <c r="QIB40" s="16"/>
      <c r="QIC40" s="16"/>
      <c r="QID40" s="16"/>
      <c r="QIE40" s="16"/>
      <c r="QIF40" s="16"/>
      <c r="QIG40" s="16"/>
      <c r="QIH40" s="16"/>
      <c r="QII40" s="16"/>
      <c r="QIJ40" s="16"/>
      <c r="QIK40" s="16"/>
      <c r="QIL40" s="16"/>
      <c r="QIM40" s="16"/>
      <c r="QIN40" s="16"/>
      <c r="QIO40" s="16"/>
      <c r="QIP40" s="16"/>
      <c r="QIQ40" s="16"/>
      <c r="QIR40" s="16"/>
      <c r="QIS40" s="16"/>
      <c r="QIT40" s="16"/>
      <c r="QIU40" s="16"/>
      <c r="QIV40" s="16"/>
      <c r="QIW40" s="16"/>
      <c r="QIX40" s="16"/>
      <c r="QIY40" s="16"/>
      <c r="QIZ40" s="16"/>
      <c r="QJA40" s="16"/>
      <c r="QJB40" s="16"/>
      <c r="QJC40" s="16"/>
      <c r="QJD40" s="16"/>
      <c r="QJE40" s="16"/>
      <c r="QJF40" s="16"/>
      <c r="QJG40" s="16"/>
      <c r="QJH40" s="16"/>
      <c r="QJI40" s="16"/>
      <c r="QJJ40" s="16"/>
      <c r="QJK40" s="16"/>
      <c r="QJL40" s="16"/>
      <c r="QJM40" s="16"/>
      <c r="QJN40" s="16"/>
      <c r="QJO40" s="16"/>
      <c r="QJP40" s="16"/>
      <c r="QJQ40" s="16"/>
      <c r="QJR40" s="16"/>
      <c r="QJS40" s="16"/>
      <c r="QJT40" s="16"/>
      <c r="QJU40" s="16"/>
      <c r="QJV40" s="16"/>
      <c r="QJW40" s="16"/>
      <c r="QJX40" s="16"/>
      <c r="QJY40" s="16"/>
      <c r="QJZ40" s="16"/>
      <c r="QKA40" s="16"/>
      <c r="QKB40" s="16"/>
      <c r="QKC40" s="16"/>
      <c r="QKD40" s="16"/>
      <c r="QKE40" s="16"/>
      <c r="QKF40" s="16"/>
      <c r="QKG40" s="16"/>
      <c r="QKH40" s="16"/>
      <c r="QKI40" s="16"/>
      <c r="QKJ40" s="16"/>
      <c r="QKK40" s="16"/>
      <c r="QKL40" s="16"/>
      <c r="QKM40" s="16"/>
      <c r="QKN40" s="16"/>
      <c r="QKO40" s="16"/>
      <c r="QKP40" s="16"/>
      <c r="QKQ40" s="16"/>
      <c r="QKR40" s="16"/>
      <c r="QKS40" s="16"/>
      <c r="QKT40" s="16"/>
      <c r="QKU40" s="16"/>
      <c r="QKV40" s="16"/>
      <c r="QKW40" s="16"/>
      <c r="QKX40" s="16"/>
      <c r="QKY40" s="16"/>
      <c r="QKZ40" s="16"/>
      <c r="QLA40" s="16"/>
      <c r="QLB40" s="16"/>
      <c r="QLC40" s="16"/>
      <c r="QLD40" s="16"/>
      <c r="QLE40" s="16"/>
      <c r="QLF40" s="16"/>
      <c r="QLG40" s="16"/>
      <c r="QLH40" s="16"/>
      <c r="QLI40" s="16"/>
      <c r="QLJ40" s="16"/>
      <c r="QLK40" s="16"/>
      <c r="QLL40" s="16"/>
      <c r="QLM40" s="16"/>
      <c r="QLN40" s="16"/>
      <c r="QLO40" s="16"/>
      <c r="QLP40" s="16"/>
      <c r="QLQ40" s="16"/>
      <c r="QLR40" s="16"/>
      <c r="QLS40" s="16"/>
      <c r="QLT40" s="16"/>
      <c r="QLU40" s="16"/>
      <c r="QLV40" s="16"/>
      <c r="QLW40" s="16"/>
      <c r="QLX40" s="16"/>
      <c r="QLY40" s="16"/>
      <c r="QLZ40" s="16"/>
      <c r="QMA40" s="16"/>
      <c r="QMB40" s="16"/>
      <c r="QMC40" s="16"/>
      <c r="QMD40" s="16"/>
      <c r="QME40" s="16"/>
      <c r="QMF40" s="16"/>
      <c r="QMG40" s="16"/>
      <c r="QMH40" s="16"/>
      <c r="QMI40" s="16"/>
      <c r="QMJ40" s="16"/>
      <c r="QMK40" s="16"/>
      <c r="QML40" s="16"/>
      <c r="QMM40" s="16"/>
      <c r="QMN40" s="16"/>
      <c r="QMO40" s="16"/>
      <c r="QMP40" s="16"/>
      <c r="QMQ40" s="16"/>
      <c r="QMR40" s="16"/>
      <c r="QMS40" s="16"/>
      <c r="QMT40" s="16"/>
      <c r="QMU40" s="16"/>
      <c r="QMV40" s="16"/>
      <c r="QMW40" s="16"/>
      <c r="QMX40" s="16"/>
      <c r="QMY40" s="16"/>
      <c r="QMZ40" s="16"/>
      <c r="QNA40" s="16"/>
      <c r="QNB40" s="16"/>
      <c r="QNC40" s="16"/>
      <c r="QND40" s="16"/>
      <c r="QNE40" s="16"/>
      <c r="QNF40" s="16"/>
      <c r="QNG40" s="16"/>
      <c r="QNH40" s="16"/>
      <c r="QNI40" s="16"/>
      <c r="QNJ40" s="16"/>
      <c r="QNK40" s="16"/>
      <c r="QNL40" s="16"/>
      <c r="QNM40" s="16"/>
      <c r="QNN40" s="16"/>
      <c r="QNO40" s="16"/>
      <c r="QNP40" s="16"/>
      <c r="QNQ40" s="16"/>
      <c r="QNR40" s="16"/>
      <c r="QNS40" s="16"/>
      <c r="QNT40" s="16"/>
      <c r="QNU40" s="16"/>
      <c r="QNV40" s="16"/>
      <c r="QNW40" s="16"/>
      <c r="QNX40" s="16"/>
      <c r="QNY40" s="16"/>
      <c r="QNZ40" s="16"/>
      <c r="QOA40" s="16"/>
      <c r="QOB40" s="16"/>
      <c r="QOC40" s="16"/>
      <c r="QOD40" s="16"/>
      <c r="QOE40" s="16"/>
      <c r="QOF40" s="16"/>
      <c r="QOG40" s="16"/>
      <c r="QOH40" s="16"/>
      <c r="QOI40" s="16"/>
      <c r="QOJ40" s="16"/>
      <c r="QOK40" s="16"/>
      <c r="QOL40" s="16"/>
      <c r="QOM40" s="16"/>
      <c r="QON40" s="16"/>
      <c r="QOO40" s="16"/>
      <c r="QOP40" s="16"/>
      <c r="QOQ40" s="16"/>
      <c r="QOR40" s="16"/>
      <c r="QOS40" s="16"/>
      <c r="QOT40" s="16"/>
      <c r="QOU40" s="16"/>
      <c r="QOV40" s="16"/>
      <c r="QOW40" s="16"/>
      <c r="QOX40" s="16"/>
      <c r="QOY40" s="16"/>
      <c r="QOZ40" s="16"/>
      <c r="QPA40" s="16"/>
      <c r="QPB40" s="16"/>
      <c r="QPC40" s="16"/>
      <c r="QPD40" s="16"/>
      <c r="QPE40" s="16"/>
      <c r="QPF40" s="16"/>
      <c r="QPG40" s="16"/>
      <c r="QPH40" s="16"/>
      <c r="QPI40" s="16"/>
      <c r="QPJ40" s="16"/>
      <c r="QPK40" s="16"/>
      <c r="QPL40" s="16"/>
      <c r="QPM40" s="16"/>
      <c r="QPN40" s="16"/>
      <c r="QPO40" s="16"/>
      <c r="QPP40" s="16"/>
      <c r="QPQ40" s="16"/>
      <c r="QPR40" s="16"/>
      <c r="QPS40" s="16"/>
      <c r="QPT40" s="16"/>
      <c r="QPU40" s="16"/>
      <c r="QPV40" s="16"/>
      <c r="QPW40" s="16"/>
      <c r="QPX40" s="16"/>
      <c r="QPY40" s="16"/>
      <c r="QPZ40" s="16"/>
      <c r="QQA40" s="16"/>
      <c r="QQB40" s="16"/>
      <c r="QQC40" s="16"/>
      <c r="QQD40" s="16"/>
      <c r="QQE40" s="16"/>
      <c r="QQF40" s="16"/>
      <c r="QQG40" s="16"/>
      <c r="QQH40" s="16"/>
      <c r="QQI40" s="16"/>
      <c r="QQJ40" s="16"/>
      <c r="QQK40" s="16"/>
      <c r="QQL40" s="16"/>
      <c r="QQM40" s="16"/>
      <c r="QQN40" s="16"/>
      <c r="QQO40" s="16"/>
      <c r="QQP40" s="16"/>
      <c r="QQQ40" s="16"/>
      <c r="QQR40" s="16"/>
      <c r="QQS40" s="16"/>
      <c r="QQT40" s="16"/>
      <c r="QQU40" s="16"/>
      <c r="QQV40" s="16"/>
      <c r="QQW40" s="16"/>
      <c r="QQX40" s="16"/>
      <c r="QQY40" s="16"/>
      <c r="QQZ40" s="16"/>
      <c r="QRA40" s="16"/>
      <c r="QRB40" s="16"/>
      <c r="QRC40" s="16"/>
      <c r="QRD40" s="16"/>
      <c r="QRE40" s="16"/>
      <c r="QRF40" s="16"/>
      <c r="QRG40" s="16"/>
      <c r="QRH40" s="16"/>
      <c r="QRI40" s="16"/>
      <c r="QRJ40" s="16"/>
      <c r="QRK40" s="16"/>
      <c r="QRL40" s="16"/>
      <c r="QRM40" s="16"/>
      <c r="QRN40" s="16"/>
      <c r="QRO40" s="16"/>
      <c r="QRP40" s="16"/>
      <c r="QRQ40" s="16"/>
      <c r="QRR40" s="16"/>
      <c r="QRS40" s="16"/>
      <c r="QRT40" s="16"/>
      <c r="QRU40" s="16"/>
      <c r="QRV40" s="16"/>
      <c r="QRW40" s="16"/>
      <c r="QRX40" s="16"/>
      <c r="QRY40" s="16"/>
      <c r="QRZ40" s="16"/>
      <c r="QSA40" s="16"/>
      <c r="QSB40" s="16"/>
      <c r="QSC40" s="16"/>
      <c r="QSD40" s="16"/>
      <c r="QSE40" s="16"/>
      <c r="QSF40" s="16"/>
      <c r="QSG40" s="16"/>
      <c r="QSH40" s="16"/>
      <c r="QSI40" s="16"/>
      <c r="QSJ40" s="16"/>
      <c r="QSK40" s="16"/>
      <c r="QSL40" s="16"/>
      <c r="QSM40" s="16"/>
      <c r="QSN40" s="16"/>
      <c r="QSO40" s="16"/>
      <c r="QSP40" s="16"/>
      <c r="QSQ40" s="16"/>
      <c r="QSR40" s="16"/>
      <c r="QSS40" s="16"/>
      <c r="QST40" s="16"/>
      <c r="QSU40" s="16"/>
      <c r="QSV40" s="16"/>
      <c r="QSW40" s="16"/>
      <c r="QSX40" s="16"/>
      <c r="QSY40" s="16"/>
      <c r="QSZ40" s="16"/>
      <c r="QTA40" s="16"/>
      <c r="QTB40" s="16"/>
      <c r="QTC40" s="16"/>
      <c r="QTD40" s="16"/>
      <c r="QTE40" s="16"/>
      <c r="QTF40" s="16"/>
      <c r="QTG40" s="16"/>
      <c r="QTH40" s="16"/>
      <c r="QTI40" s="16"/>
      <c r="QTJ40" s="16"/>
      <c r="QTK40" s="16"/>
      <c r="QTL40" s="16"/>
      <c r="QTM40" s="16"/>
      <c r="QTN40" s="16"/>
      <c r="QTO40" s="16"/>
      <c r="QTP40" s="16"/>
      <c r="QTQ40" s="16"/>
      <c r="QTR40" s="16"/>
      <c r="QTS40" s="16"/>
      <c r="QTT40" s="16"/>
      <c r="QTU40" s="16"/>
      <c r="QTV40" s="16"/>
      <c r="QTW40" s="16"/>
      <c r="QTX40" s="16"/>
      <c r="QTY40" s="16"/>
      <c r="QTZ40" s="16"/>
      <c r="QUA40" s="16"/>
      <c r="QUB40" s="16"/>
      <c r="QUC40" s="16"/>
      <c r="QUD40" s="16"/>
      <c r="QUE40" s="16"/>
      <c r="QUF40" s="16"/>
      <c r="QUG40" s="16"/>
      <c r="QUH40" s="16"/>
      <c r="QUI40" s="16"/>
      <c r="QUJ40" s="16"/>
      <c r="QUK40" s="16"/>
      <c r="QUL40" s="16"/>
      <c r="QUM40" s="16"/>
      <c r="QUN40" s="16"/>
      <c r="QUO40" s="16"/>
      <c r="QUP40" s="16"/>
      <c r="QUQ40" s="16"/>
      <c r="QUR40" s="16"/>
      <c r="QUS40" s="16"/>
      <c r="QUT40" s="16"/>
      <c r="QUU40" s="16"/>
      <c r="QUV40" s="16"/>
      <c r="QUW40" s="16"/>
      <c r="QUX40" s="16"/>
      <c r="QUY40" s="16"/>
      <c r="QUZ40" s="16"/>
      <c r="QVA40" s="16"/>
      <c r="QVB40" s="16"/>
      <c r="QVC40" s="16"/>
      <c r="QVD40" s="16"/>
      <c r="QVE40" s="16"/>
      <c r="QVF40" s="16"/>
      <c r="QVG40" s="16"/>
      <c r="QVH40" s="16"/>
      <c r="QVI40" s="16"/>
      <c r="QVJ40" s="16"/>
      <c r="QVK40" s="16"/>
      <c r="QVL40" s="16"/>
      <c r="QVM40" s="16"/>
      <c r="QVN40" s="16"/>
      <c r="QVO40" s="16"/>
      <c r="QVP40" s="16"/>
      <c r="QVQ40" s="16"/>
      <c r="QVR40" s="16"/>
      <c r="QVS40" s="16"/>
      <c r="QVT40" s="16"/>
      <c r="QVU40" s="16"/>
      <c r="QVV40" s="16"/>
      <c r="QVW40" s="16"/>
      <c r="QVX40" s="16"/>
      <c r="QVY40" s="16"/>
      <c r="QVZ40" s="16"/>
      <c r="QWA40" s="16"/>
      <c r="QWB40" s="16"/>
      <c r="QWC40" s="16"/>
      <c r="QWD40" s="16"/>
      <c r="QWE40" s="16"/>
      <c r="QWF40" s="16"/>
      <c r="QWG40" s="16"/>
      <c r="QWH40" s="16"/>
      <c r="QWI40" s="16"/>
      <c r="QWJ40" s="16"/>
      <c r="QWK40" s="16"/>
      <c r="QWL40" s="16"/>
      <c r="QWM40" s="16"/>
      <c r="QWN40" s="16"/>
      <c r="QWO40" s="16"/>
      <c r="QWP40" s="16"/>
      <c r="QWQ40" s="16"/>
      <c r="QWR40" s="16"/>
      <c r="QWS40" s="16"/>
      <c r="QWT40" s="16"/>
      <c r="QWU40" s="16"/>
      <c r="QWV40" s="16"/>
      <c r="QWW40" s="16"/>
      <c r="QWX40" s="16"/>
      <c r="QWY40" s="16"/>
      <c r="QWZ40" s="16"/>
      <c r="QXA40" s="16"/>
      <c r="QXB40" s="16"/>
      <c r="QXC40" s="16"/>
      <c r="QXD40" s="16"/>
      <c r="QXE40" s="16"/>
      <c r="QXF40" s="16"/>
      <c r="QXG40" s="16"/>
      <c r="QXH40" s="16"/>
      <c r="QXI40" s="16"/>
      <c r="QXJ40" s="16"/>
      <c r="QXK40" s="16"/>
      <c r="QXL40" s="16"/>
      <c r="QXM40" s="16"/>
      <c r="QXN40" s="16"/>
      <c r="QXO40" s="16"/>
      <c r="QXP40" s="16"/>
      <c r="QXQ40" s="16"/>
      <c r="QXR40" s="16"/>
      <c r="QXS40" s="16"/>
      <c r="QXT40" s="16"/>
      <c r="QXU40" s="16"/>
      <c r="QXV40" s="16"/>
      <c r="QXW40" s="16"/>
      <c r="QXX40" s="16"/>
      <c r="QXY40" s="16"/>
      <c r="QXZ40" s="16"/>
      <c r="QYA40" s="16"/>
      <c r="QYB40" s="16"/>
      <c r="QYC40" s="16"/>
      <c r="QYD40" s="16"/>
      <c r="QYE40" s="16"/>
      <c r="QYF40" s="16"/>
      <c r="QYG40" s="16"/>
      <c r="QYH40" s="16"/>
      <c r="QYI40" s="16"/>
      <c r="QYJ40" s="16"/>
      <c r="QYK40" s="16"/>
      <c r="QYL40" s="16"/>
      <c r="QYM40" s="16"/>
      <c r="QYN40" s="16"/>
      <c r="QYO40" s="16"/>
      <c r="QYP40" s="16"/>
      <c r="QYQ40" s="16"/>
      <c r="QYR40" s="16"/>
      <c r="QYS40" s="16"/>
      <c r="QYT40" s="16"/>
      <c r="QYU40" s="16"/>
      <c r="QYV40" s="16"/>
      <c r="QYW40" s="16"/>
      <c r="QYX40" s="16"/>
      <c r="QYY40" s="16"/>
      <c r="QYZ40" s="16"/>
      <c r="QZA40" s="16"/>
      <c r="QZB40" s="16"/>
      <c r="QZC40" s="16"/>
      <c r="QZD40" s="16"/>
      <c r="QZE40" s="16"/>
      <c r="QZF40" s="16"/>
      <c r="QZG40" s="16"/>
      <c r="QZH40" s="16"/>
      <c r="QZI40" s="16"/>
      <c r="QZJ40" s="16"/>
      <c r="QZK40" s="16"/>
      <c r="QZL40" s="16"/>
      <c r="QZM40" s="16"/>
      <c r="QZN40" s="16"/>
      <c r="QZO40" s="16"/>
      <c r="QZP40" s="16"/>
      <c r="QZQ40" s="16"/>
      <c r="QZR40" s="16"/>
      <c r="QZS40" s="16"/>
      <c r="QZT40" s="16"/>
      <c r="QZU40" s="16"/>
      <c r="QZV40" s="16"/>
      <c r="QZW40" s="16"/>
      <c r="QZX40" s="16"/>
      <c r="QZY40" s="16"/>
      <c r="QZZ40" s="16"/>
      <c r="RAA40" s="16"/>
      <c r="RAB40" s="16"/>
      <c r="RAC40" s="16"/>
      <c r="RAD40" s="16"/>
      <c r="RAE40" s="16"/>
      <c r="RAF40" s="16"/>
      <c r="RAG40" s="16"/>
      <c r="RAH40" s="16"/>
      <c r="RAI40" s="16"/>
      <c r="RAJ40" s="16"/>
      <c r="RAK40" s="16"/>
      <c r="RAL40" s="16"/>
      <c r="RAM40" s="16"/>
      <c r="RAN40" s="16"/>
      <c r="RAO40" s="16"/>
      <c r="RAP40" s="16"/>
      <c r="RAQ40" s="16"/>
      <c r="RAR40" s="16"/>
      <c r="RAS40" s="16"/>
      <c r="RAT40" s="16"/>
      <c r="RAU40" s="16"/>
      <c r="RAV40" s="16"/>
      <c r="RAW40" s="16"/>
      <c r="RAX40" s="16"/>
      <c r="RAY40" s="16"/>
      <c r="RAZ40" s="16"/>
      <c r="RBA40" s="16"/>
      <c r="RBB40" s="16"/>
      <c r="RBC40" s="16"/>
      <c r="RBD40" s="16"/>
      <c r="RBE40" s="16"/>
      <c r="RBF40" s="16"/>
      <c r="RBG40" s="16"/>
      <c r="RBH40" s="16"/>
      <c r="RBI40" s="16"/>
      <c r="RBJ40" s="16"/>
      <c r="RBK40" s="16"/>
      <c r="RBL40" s="16"/>
      <c r="RBM40" s="16"/>
      <c r="RBN40" s="16"/>
      <c r="RBO40" s="16"/>
      <c r="RBP40" s="16"/>
      <c r="RBQ40" s="16"/>
      <c r="RBR40" s="16"/>
      <c r="RBS40" s="16"/>
      <c r="RBT40" s="16"/>
      <c r="RBU40" s="16"/>
      <c r="RBV40" s="16"/>
      <c r="RBW40" s="16"/>
      <c r="RBX40" s="16"/>
      <c r="RBY40" s="16"/>
      <c r="RBZ40" s="16"/>
      <c r="RCA40" s="16"/>
      <c r="RCB40" s="16"/>
      <c r="RCC40" s="16"/>
      <c r="RCD40" s="16"/>
      <c r="RCE40" s="16"/>
      <c r="RCF40" s="16"/>
      <c r="RCG40" s="16"/>
      <c r="RCH40" s="16"/>
      <c r="RCI40" s="16"/>
      <c r="RCJ40" s="16"/>
      <c r="RCK40" s="16"/>
      <c r="RCL40" s="16"/>
      <c r="RCM40" s="16"/>
      <c r="RCN40" s="16"/>
      <c r="RCO40" s="16"/>
      <c r="RCP40" s="16"/>
      <c r="RCQ40" s="16"/>
      <c r="RCR40" s="16"/>
      <c r="RCS40" s="16"/>
      <c r="RCT40" s="16"/>
      <c r="RCU40" s="16"/>
      <c r="RCV40" s="16"/>
      <c r="RCW40" s="16"/>
      <c r="RCX40" s="16"/>
      <c r="RCY40" s="16"/>
      <c r="RCZ40" s="16"/>
      <c r="RDA40" s="16"/>
      <c r="RDB40" s="16"/>
      <c r="RDC40" s="16"/>
      <c r="RDD40" s="16"/>
      <c r="RDE40" s="16"/>
      <c r="RDF40" s="16"/>
      <c r="RDG40" s="16"/>
      <c r="RDH40" s="16"/>
      <c r="RDI40" s="16"/>
      <c r="RDJ40" s="16"/>
      <c r="RDK40" s="16"/>
      <c r="RDL40" s="16"/>
      <c r="RDM40" s="16"/>
      <c r="RDN40" s="16"/>
      <c r="RDO40" s="16"/>
      <c r="RDP40" s="16"/>
      <c r="RDQ40" s="16"/>
      <c r="RDR40" s="16"/>
      <c r="RDS40" s="16"/>
      <c r="RDT40" s="16"/>
      <c r="RDU40" s="16"/>
      <c r="RDV40" s="16"/>
      <c r="RDW40" s="16"/>
      <c r="RDX40" s="16"/>
      <c r="RDY40" s="16"/>
      <c r="RDZ40" s="16"/>
      <c r="REA40" s="16"/>
      <c r="REB40" s="16"/>
      <c r="REC40" s="16"/>
      <c r="RED40" s="16"/>
      <c r="REE40" s="16"/>
      <c r="REF40" s="16"/>
      <c r="REG40" s="16"/>
      <c r="REH40" s="16"/>
      <c r="REI40" s="16"/>
      <c r="REJ40" s="16"/>
      <c r="REK40" s="16"/>
      <c r="REL40" s="16"/>
      <c r="REM40" s="16"/>
      <c r="REN40" s="16"/>
      <c r="REO40" s="16"/>
      <c r="REP40" s="16"/>
      <c r="REQ40" s="16"/>
      <c r="RER40" s="16"/>
      <c r="RES40" s="16"/>
      <c r="RET40" s="16"/>
      <c r="REU40" s="16"/>
      <c r="REV40" s="16"/>
      <c r="REW40" s="16"/>
      <c r="REX40" s="16"/>
      <c r="REY40" s="16"/>
      <c r="REZ40" s="16"/>
      <c r="RFA40" s="16"/>
      <c r="RFB40" s="16"/>
      <c r="RFC40" s="16"/>
      <c r="RFD40" s="16"/>
      <c r="RFE40" s="16"/>
      <c r="RFF40" s="16"/>
      <c r="RFG40" s="16"/>
      <c r="RFH40" s="16"/>
      <c r="RFI40" s="16"/>
      <c r="RFJ40" s="16"/>
      <c r="RFK40" s="16"/>
      <c r="RFL40" s="16"/>
      <c r="RFM40" s="16"/>
      <c r="RFN40" s="16"/>
      <c r="RFO40" s="16"/>
      <c r="RFP40" s="16"/>
      <c r="RFQ40" s="16"/>
      <c r="RFR40" s="16"/>
      <c r="RFS40" s="16"/>
      <c r="RFT40" s="16"/>
      <c r="RFU40" s="16"/>
      <c r="RFV40" s="16"/>
      <c r="RFW40" s="16"/>
      <c r="RFX40" s="16"/>
      <c r="RFY40" s="16"/>
      <c r="RFZ40" s="16"/>
      <c r="RGA40" s="16"/>
      <c r="RGB40" s="16"/>
      <c r="RGC40" s="16"/>
      <c r="RGD40" s="16"/>
      <c r="RGE40" s="16"/>
      <c r="RGF40" s="16"/>
      <c r="RGG40" s="16"/>
      <c r="RGH40" s="16"/>
      <c r="RGI40" s="16"/>
      <c r="RGJ40" s="16"/>
      <c r="RGK40" s="16"/>
      <c r="RGL40" s="16"/>
      <c r="RGM40" s="16"/>
      <c r="RGN40" s="16"/>
      <c r="RGO40" s="16"/>
      <c r="RGP40" s="16"/>
      <c r="RGQ40" s="16"/>
      <c r="RGR40" s="16"/>
      <c r="RGS40" s="16"/>
      <c r="RGT40" s="16"/>
      <c r="RGU40" s="16"/>
      <c r="RGV40" s="16"/>
      <c r="RGW40" s="16"/>
      <c r="RGX40" s="16"/>
      <c r="RGY40" s="16"/>
      <c r="RGZ40" s="16"/>
      <c r="RHA40" s="16"/>
      <c r="RHB40" s="16"/>
      <c r="RHC40" s="16"/>
      <c r="RHD40" s="16"/>
      <c r="RHE40" s="16"/>
      <c r="RHF40" s="16"/>
      <c r="RHG40" s="16"/>
      <c r="RHH40" s="16"/>
      <c r="RHI40" s="16"/>
      <c r="RHJ40" s="16"/>
      <c r="RHK40" s="16"/>
      <c r="RHL40" s="16"/>
      <c r="RHM40" s="16"/>
      <c r="RHN40" s="16"/>
      <c r="RHO40" s="16"/>
      <c r="RHP40" s="16"/>
      <c r="RHQ40" s="16"/>
      <c r="RHR40" s="16"/>
      <c r="RHS40" s="16"/>
      <c r="RHT40" s="16"/>
      <c r="RHU40" s="16"/>
      <c r="RHV40" s="16"/>
      <c r="RHW40" s="16"/>
      <c r="RHX40" s="16"/>
      <c r="RHY40" s="16"/>
      <c r="RHZ40" s="16"/>
      <c r="RIA40" s="16"/>
      <c r="RIB40" s="16"/>
      <c r="RIC40" s="16"/>
      <c r="RID40" s="16"/>
      <c r="RIE40" s="16"/>
      <c r="RIF40" s="16"/>
      <c r="RIG40" s="16"/>
      <c r="RIH40" s="16"/>
      <c r="RII40" s="16"/>
      <c r="RIJ40" s="16"/>
      <c r="RIK40" s="16"/>
      <c r="RIL40" s="16"/>
      <c r="RIM40" s="16"/>
      <c r="RIN40" s="16"/>
      <c r="RIO40" s="16"/>
      <c r="RIP40" s="16"/>
      <c r="RIQ40" s="16"/>
      <c r="RIR40" s="16"/>
      <c r="RIS40" s="16"/>
      <c r="RIT40" s="16"/>
      <c r="RIU40" s="16"/>
      <c r="RIV40" s="16"/>
      <c r="RIW40" s="16"/>
      <c r="RIX40" s="16"/>
      <c r="RIY40" s="16"/>
      <c r="RIZ40" s="16"/>
      <c r="RJA40" s="16"/>
      <c r="RJB40" s="16"/>
      <c r="RJC40" s="16"/>
      <c r="RJD40" s="16"/>
      <c r="RJE40" s="16"/>
      <c r="RJF40" s="16"/>
      <c r="RJG40" s="16"/>
      <c r="RJH40" s="16"/>
      <c r="RJI40" s="16"/>
      <c r="RJJ40" s="16"/>
      <c r="RJK40" s="16"/>
      <c r="RJL40" s="16"/>
      <c r="RJM40" s="16"/>
      <c r="RJN40" s="16"/>
      <c r="RJO40" s="16"/>
      <c r="RJP40" s="16"/>
      <c r="RJQ40" s="16"/>
      <c r="RJR40" s="16"/>
      <c r="RJS40" s="16"/>
      <c r="RJT40" s="16"/>
      <c r="RJU40" s="16"/>
      <c r="RJV40" s="16"/>
      <c r="RJW40" s="16"/>
      <c r="RJX40" s="16"/>
      <c r="RJY40" s="16"/>
      <c r="RJZ40" s="16"/>
      <c r="RKA40" s="16"/>
      <c r="RKB40" s="16"/>
      <c r="RKC40" s="16"/>
      <c r="RKD40" s="16"/>
      <c r="RKE40" s="16"/>
      <c r="RKF40" s="16"/>
      <c r="RKG40" s="16"/>
      <c r="RKH40" s="16"/>
      <c r="RKI40" s="16"/>
      <c r="RKJ40" s="16"/>
      <c r="RKK40" s="16"/>
      <c r="RKL40" s="16"/>
      <c r="RKM40" s="16"/>
      <c r="RKN40" s="16"/>
      <c r="RKO40" s="16"/>
      <c r="RKP40" s="16"/>
      <c r="RKQ40" s="16"/>
      <c r="RKR40" s="16"/>
      <c r="RKS40" s="16"/>
      <c r="RKT40" s="16"/>
      <c r="RKU40" s="16"/>
      <c r="RKV40" s="16"/>
      <c r="RKW40" s="16"/>
      <c r="RKX40" s="16"/>
      <c r="RKY40" s="16"/>
      <c r="RKZ40" s="16"/>
      <c r="RLA40" s="16"/>
      <c r="RLB40" s="16"/>
      <c r="RLC40" s="16"/>
      <c r="RLD40" s="16"/>
      <c r="RLE40" s="16"/>
      <c r="RLF40" s="16"/>
      <c r="RLG40" s="16"/>
      <c r="RLH40" s="16"/>
      <c r="RLI40" s="16"/>
      <c r="RLJ40" s="16"/>
      <c r="RLK40" s="16"/>
      <c r="RLL40" s="16"/>
      <c r="RLM40" s="16"/>
      <c r="RLN40" s="16"/>
      <c r="RLO40" s="16"/>
      <c r="RLP40" s="16"/>
      <c r="RLQ40" s="16"/>
      <c r="RLR40" s="16"/>
      <c r="RLS40" s="16"/>
      <c r="RLT40" s="16"/>
      <c r="RLU40" s="16"/>
      <c r="RLV40" s="16"/>
      <c r="RLW40" s="16"/>
      <c r="RLX40" s="16"/>
      <c r="RLY40" s="16"/>
      <c r="RLZ40" s="16"/>
      <c r="RMA40" s="16"/>
      <c r="RMB40" s="16"/>
      <c r="RMC40" s="16"/>
      <c r="RMD40" s="16"/>
      <c r="RME40" s="16"/>
      <c r="RMF40" s="16"/>
      <c r="RMG40" s="16"/>
      <c r="RMH40" s="16"/>
      <c r="RMI40" s="16"/>
      <c r="RMJ40" s="16"/>
      <c r="RMK40" s="16"/>
      <c r="RML40" s="16"/>
      <c r="RMM40" s="16"/>
      <c r="RMN40" s="16"/>
      <c r="RMO40" s="16"/>
      <c r="RMP40" s="16"/>
      <c r="RMQ40" s="16"/>
      <c r="RMR40" s="16"/>
      <c r="RMS40" s="16"/>
      <c r="RMT40" s="16"/>
      <c r="RMU40" s="16"/>
      <c r="RMV40" s="16"/>
      <c r="RMW40" s="16"/>
      <c r="RMX40" s="16"/>
      <c r="RMY40" s="16"/>
      <c r="RMZ40" s="16"/>
      <c r="RNA40" s="16"/>
      <c r="RNB40" s="16"/>
      <c r="RNC40" s="16"/>
      <c r="RND40" s="16"/>
      <c r="RNE40" s="16"/>
      <c r="RNF40" s="16"/>
      <c r="RNG40" s="16"/>
      <c r="RNH40" s="16"/>
      <c r="RNI40" s="16"/>
      <c r="RNJ40" s="16"/>
      <c r="RNK40" s="16"/>
      <c r="RNL40" s="16"/>
      <c r="RNM40" s="16"/>
      <c r="RNN40" s="16"/>
      <c r="RNO40" s="16"/>
      <c r="RNP40" s="16"/>
      <c r="RNQ40" s="16"/>
      <c r="RNR40" s="16"/>
      <c r="RNS40" s="16"/>
      <c r="RNT40" s="16"/>
      <c r="RNU40" s="16"/>
      <c r="RNV40" s="16"/>
      <c r="RNW40" s="16"/>
      <c r="RNX40" s="16"/>
      <c r="RNY40" s="16"/>
      <c r="RNZ40" s="16"/>
      <c r="ROA40" s="16"/>
      <c r="ROB40" s="16"/>
      <c r="ROC40" s="16"/>
      <c r="ROD40" s="16"/>
      <c r="ROE40" s="16"/>
      <c r="ROF40" s="16"/>
      <c r="ROG40" s="16"/>
      <c r="ROH40" s="16"/>
      <c r="ROI40" s="16"/>
      <c r="ROJ40" s="16"/>
      <c r="ROK40" s="16"/>
      <c r="ROL40" s="16"/>
      <c r="ROM40" s="16"/>
      <c r="RON40" s="16"/>
      <c r="ROO40" s="16"/>
      <c r="ROP40" s="16"/>
      <c r="ROQ40" s="16"/>
      <c r="ROR40" s="16"/>
      <c r="ROS40" s="16"/>
      <c r="ROT40" s="16"/>
      <c r="ROU40" s="16"/>
      <c r="ROV40" s="16"/>
      <c r="ROW40" s="16"/>
      <c r="ROX40" s="16"/>
      <c r="ROY40" s="16"/>
      <c r="ROZ40" s="16"/>
      <c r="RPA40" s="16"/>
      <c r="RPB40" s="16"/>
      <c r="RPC40" s="16"/>
      <c r="RPD40" s="16"/>
      <c r="RPE40" s="16"/>
      <c r="RPF40" s="16"/>
      <c r="RPG40" s="16"/>
      <c r="RPH40" s="16"/>
      <c r="RPI40" s="16"/>
      <c r="RPJ40" s="16"/>
      <c r="RPK40" s="16"/>
      <c r="RPL40" s="16"/>
      <c r="RPM40" s="16"/>
      <c r="RPN40" s="16"/>
      <c r="RPO40" s="16"/>
      <c r="RPP40" s="16"/>
      <c r="RPQ40" s="16"/>
      <c r="RPR40" s="16"/>
      <c r="RPS40" s="16"/>
      <c r="RPT40" s="16"/>
      <c r="RPU40" s="16"/>
      <c r="RPV40" s="16"/>
      <c r="RPW40" s="16"/>
      <c r="RPX40" s="16"/>
      <c r="RPY40" s="16"/>
      <c r="RPZ40" s="16"/>
      <c r="RQA40" s="16"/>
      <c r="RQB40" s="16"/>
      <c r="RQC40" s="16"/>
      <c r="RQD40" s="16"/>
      <c r="RQE40" s="16"/>
      <c r="RQF40" s="16"/>
      <c r="RQG40" s="16"/>
      <c r="RQH40" s="16"/>
      <c r="RQI40" s="16"/>
      <c r="RQJ40" s="16"/>
      <c r="RQK40" s="16"/>
      <c r="RQL40" s="16"/>
      <c r="RQM40" s="16"/>
      <c r="RQN40" s="16"/>
      <c r="RQO40" s="16"/>
      <c r="RQP40" s="16"/>
      <c r="RQQ40" s="16"/>
      <c r="RQR40" s="16"/>
      <c r="RQS40" s="16"/>
      <c r="RQT40" s="16"/>
      <c r="RQU40" s="16"/>
      <c r="RQV40" s="16"/>
      <c r="RQW40" s="16"/>
      <c r="RQX40" s="16"/>
      <c r="RQY40" s="16"/>
      <c r="RQZ40" s="16"/>
      <c r="RRA40" s="16"/>
      <c r="RRB40" s="16"/>
      <c r="RRC40" s="16"/>
      <c r="RRD40" s="16"/>
      <c r="RRE40" s="16"/>
      <c r="RRF40" s="16"/>
      <c r="RRG40" s="16"/>
      <c r="RRH40" s="16"/>
      <c r="RRI40" s="16"/>
      <c r="RRJ40" s="16"/>
      <c r="RRK40" s="16"/>
      <c r="RRL40" s="16"/>
      <c r="RRM40" s="16"/>
      <c r="RRN40" s="16"/>
      <c r="RRO40" s="16"/>
      <c r="RRP40" s="16"/>
      <c r="RRQ40" s="16"/>
      <c r="RRR40" s="16"/>
      <c r="RRS40" s="16"/>
      <c r="RRT40" s="16"/>
      <c r="RRU40" s="16"/>
      <c r="RRV40" s="16"/>
      <c r="RRW40" s="16"/>
      <c r="RRX40" s="16"/>
      <c r="RRY40" s="16"/>
      <c r="RRZ40" s="16"/>
      <c r="RSA40" s="16"/>
      <c r="RSB40" s="16"/>
      <c r="RSC40" s="16"/>
      <c r="RSD40" s="16"/>
      <c r="RSE40" s="16"/>
      <c r="RSF40" s="16"/>
      <c r="RSG40" s="16"/>
      <c r="RSH40" s="16"/>
      <c r="RSI40" s="16"/>
      <c r="RSJ40" s="16"/>
      <c r="RSK40" s="16"/>
      <c r="RSL40" s="16"/>
      <c r="RSM40" s="16"/>
      <c r="RSN40" s="16"/>
      <c r="RSO40" s="16"/>
      <c r="RSP40" s="16"/>
      <c r="RSQ40" s="16"/>
      <c r="RSR40" s="16"/>
      <c r="RSS40" s="16"/>
      <c r="RST40" s="16"/>
      <c r="RSU40" s="16"/>
      <c r="RSV40" s="16"/>
      <c r="RSW40" s="16"/>
      <c r="RSX40" s="16"/>
      <c r="RSY40" s="16"/>
      <c r="RSZ40" s="16"/>
      <c r="RTA40" s="16"/>
      <c r="RTB40" s="16"/>
      <c r="RTC40" s="16"/>
      <c r="RTD40" s="16"/>
      <c r="RTE40" s="16"/>
      <c r="RTF40" s="16"/>
      <c r="RTG40" s="16"/>
      <c r="RTH40" s="16"/>
      <c r="RTI40" s="16"/>
      <c r="RTJ40" s="16"/>
      <c r="RTK40" s="16"/>
      <c r="RTL40" s="16"/>
      <c r="RTM40" s="16"/>
      <c r="RTN40" s="16"/>
      <c r="RTO40" s="16"/>
      <c r="RTP40" s="16"/>
      <c r="RTQ40" s="16"/>
      <c r="RTR40" s="16"/>
      <c r="RTS40" s="16"/>
      <c r="RTT40" s="16"/>
      <c r="RTU40" s="16"/>
      <c r="RTV40" s="16"/>
      <c r="RTW40" s="16"/>
      <c r="RTX40" s="16"/>
      <c r="RTY40" s="16"/>
      <c r="RTZ40" s="16"/>
      <c r="RUA40" s="16"/>
      <c r="RUB40" s="16"/>
      <c r="RUC40" s="16"/>
      <c r="RUD40" s="16"/>
      <c r="RUE40" s="16"/>
      <c r="RUF40" s="16"/>
      <c r="RUG40" s="16"/>
      <c r="RUH40" s="16"/>
      <c r="RUI40" s="16"/>
      <c r="RUJ40" s="16"/>
      <c r="RUK40" s="16"/>
      <c r="RUL40" s="16"/>
      <c r="RUM40" s="16"/>
      <c r="RUN40" s="16"/>
      <c r="RUO40" s="16"/>
      <c r="RUP40" s="16"/>
      <c r="RUQ40" s="16"/>
      <c r="RUR40" s="16"/>
      <c r="RUS40" s="16"/>
      <c r="RUT40" s="16"/>
      <c r="RUU40" s="16"/>
      <c r="RUV40" s="16"/>
      <c r="RUW40" s="16"/>
      <c r="RUX40" s="16"/>
      <c r="RUY40" s="16"/>
      <c r="RUZ40" s="16"/>
      <c r="RVA40" s="16"/>
      <c r="RVB40" s="16"/>
      <c r="RVC40" s="16"/>
      <c r="RVD40" s="16"/>
      <c r="RVE40" s="16"/>
      <c r="RVF40" s="16"/>
      <c r="RVG40" s="16"/>
      <c r="RVH40" s="16"/>
      <c r="RVI40" s="16"/>
      <c r="RVJ40" s="16"/>
      <c r="RVK40" s="16"/>
      <c r="RVL40" s="16"/>
      <c r="RVM40" s="16"/>
      <c r="RVN40" s="16"/>
      <c r="RVO40" s="16"/>
      <c r="RVP40" s="16"/>
      <c r="RVQ40" s="16"/>
      <c r="RVR40" s="16"/>
      <c r="RVS40" s="16"/>
      <c r="RVT40" s="16"/>
      <c r="RVU40" s="16"/>
      <c r="RVV40" s="16"/>
      <c r="RVW40" s="16"/>
      <c r="RVX40" s="16"/>
      <c r="RVY40" s="16"/>
      <c r="RVZ40" s="16"/>
      <c r="RWA40" s="16"/>
      <c r="RWB40" s="16"/>
      <c r="RWC40" s="16"/>
      <c r="RWD40" s="16"/>
      <c r="RWE40" s="16"/>
      <c r="RWF40" s="16"/>
      <c r="RWG40" s="16"/>
      <c r="RWH40" s="16"/>
      <c r="RWI40" s="16"/>
      <c r="RWJ40" s="16"/>
      <c r="RWK40" s="16"/>
      <c r="RWL40" s="16"/>
      <c r="RWM40" s="16"/>
      <c r="RWN40" s="16"/>
      <c r="RWO40" s="16"/>
      <c r="RWP40" s="16"/>
      <c r="RWQ40" s="16"/>
      <c r="RWR40" s="16"/>
      <c r="RWS40" s="16"/>
      <c r="RWT40" s="16"/>
      <c r="RWU40" s="16"/>
      <c r="RWV40" s="16"/>
      <c r="RWW40" s="16"/>
      <c r="RWX40" s="16"/>
      <c r="RWY40" s="16"/>
      <c r="RWZ40" s="16"/>
      <c r="RXA40" s="16"/>
      <c r="RXB40" s="16"/>
      <c r="RXC40" s="16"/>
      <c r="RXD40" s="16"/>
      <c r="RXE40" s="16"/>
      <c r="RXF40" s="16"/>
      <c r="RXG40" s="16"/>
      <c r="RXH40" s="16"/>
      <c r="RXI40" s="16"/>
      <c r="RXJ40" s="16"/>
      <c r="RXK40" s="16"/>
      <c r="RXL40" s="16"/>
      <c r="RXM40" s="16"/>
      <c r="RXN40" s="16"/>
      <c r="RXO40" s="16"/>
      <c r="RXP40" s="16"/>
      <c r="RXQ40" s="16"/>
      <c r="RXR40" s="16"/>
      <c r="RXS40" s="16"/>
      <c r="RXT40" s="16"/>
      <c r="RXU40" s="16"/>
      <c r="RXV40" s="16"/>
      <c r="RXW40" s="16"/>
      <c r="RXX40" s="16"/>
      <c r="RXY40" s="16"/>
      <c r="RXZ40" s="16"/>
      <c r="RYA40" s="16"/>
      <c r="RYB40" s="16"/>
      <c r="RYC40" s="16"/>
      <c r="RYD40" s="16"/>
      <c r="RYE40" s="16"/>
      <c r="RYF40" s="16"/>
      <c r="RYG40" s="16"/>
      <c r="RYH40" s="16"/>
      <c r="RYI40" s="16"/>
      <c r="RYJ40" s="16"/>
      <c r="RYK40" s="16"/>
      <c r="RYL40" s="16"/>
      <c r="RYM40" s="16"/>
      <c r="RYN40" s="16"/>
      <c r="RYO40" s="16"/>
      <c r="RYP40" s="16"/>
      <c r="RYQ40" s="16"/>
      <c r="RYR40" s="16"/>
      <c r="RYS40" s="16"/>
      <c r="RYT40" s="16"/>
      <c r="RYU40" s="16"/>
      <c r="RYV40" s="16"/>
      <c r="RYW40" s="16"/>
      <c r="RYX40" s="16"/>
      <c r="RYY40" s="16"/>
      <c r="RYZ40" s="16"/>
      <c r="RZA40" s="16"/>
      <c r="RZB40" s="16"/>
      <c r="RZC40" s="16"/>
      <c r="RZD40" s="16"/>
      <c r="RZE40" s="16"/>
      <c r="RZF40" s="16"/>
      <c r="RZG40" s="16"/>
      <c r="RZH40" s="16"/>
      <c r="RZI40" s="16"/>
      <c r="RZJ40" s="16"/>
      <c r="RZK40" s="16"/>
      <c r="RZL40" s="16"/>
      <c r="RZM40" s="16"/>
      <c r="RZN40" s="16"/>
      <c r="RZO40" s="16"/>
      <c r="RZP40" s="16"/>
      <c r="RZQ40" s="16"/>
      <c r="RZR40" s="16"/>
      <c r="RZS40" s="16"/>
      <c r="RZT40" s="16"/>
      <c r="RZU40" s="16"/>
      <c r="RZV40" s="16"/>
      <c r="RZW40" s="16"/>
      <c r="RZX40" s="16"/>
      <c r="RZY40" s="16"/>
      <c r="RZZ40" s="16"/>
      <c r="SAA40" s="16"/>
      <c r="SAB40" s="16"/>
      <c r="SAC40" s="16"/>
      <c r="SAD40" s="16"/>
      <c r="SAE40" s="16"/>
      <c r="SAF40" s="16"/>
      <c r="SAG40" s="16"/>
      <c r="SAH40" s="16"/>
      <c r="SAI40" s="16"/>
      <c r="SAJ40" s="16"/>
      <c r="SAK40" s="16"/>
      <c r="SAL40" s="16"/>
      <c r="SAM40" s="16"/>
      <c r="SAN40" s="16"/>
      <c r="SAO40" s="16"/>
      <c r="SAP40" s="16"/>
      <c r="SAQ40" s="16"/>
      <c r="SAR40" s="16"/>
      <c r="SAS40" s="16"/>
      <c r="SAT40" s="16"/>
      <c r="SAU40" s="16"/>
      <c r="SAV40" s="16"/>
      <c r="SAW40" s="16"/>
      <c r="SAX40" s="16"/>
      <c r="SAY40" s="16"/>
      <c r="SAZ40" s="16"/>
      <c r="SBA40" s="16"/>
      <c r="SBB40" s="16"/>
      <c r="SBC40" s="16"/>
      <c r="SBD40" s="16"/>
      <c r="SBE40" s="16"/>
      <c r="SBF40" s="16"/>
      <c r="SBG40" s="16"/>
      <c r="SBH40" s="16"/>
      <c r="SBI40" s="16"/>
      <c r="SBJ40" s="16"/>
      <c r="SBK40" s="16"/>
      <c r="SBL40" s="16"/>
      <c r="SBM40" s="16"/>
      <c r="SBN40" s="16"/>
      <c r="SBO40" s="16"/>
      <c r="SBP40" s="16"/>
      <c r="SBQ40" s="16"/>
      <c r="SBR40" s="16"/>
      <c r="SBS40" s="16"/>
      <c r="SBT40" s="16"/>
      <c r="SBU40" s="16"/>
      <c r="SBV40" s="16"/>
      <c r="SBW40" s="16"/>
      <c r="SBX40" s="16"/>
      <c r="SBY40" s="16"/>
      <c r="SBZ40" s="16"/>
      <c r="SCA40" s="16"/>
      <c r="SCB40" s="16"/>
      <c r="SCC40" s="16"/>
      <c r="SCD40" s="16"/>
      <c r="SCE40" s="16"/>
      <c r="SCF40" s="16"/>
      <c r="SCG40" s="16"/>
      <c r="SCH40" s="16"/>
      <c r="SCI40" s="16"/>
      <c r="SCJ40" s="16"/>
      <c r="SCK40" s="16"/>
      <c r="SCL40" s="16"/>
      <c r="SCM40" s="16"/>
      <c r="SCN40" s="16"/>
      <c r="SCO40" s="16"/>
      <c r="SCP40" s="16"/>
      <c r="SCQ40" s="16"/>
      <c r="SCR40" s="16"/>
      <c r="SCS40" s="16"/>
      <c r="SCT40" s="16"/>
      <c r="SCU40" s="16"/>
      <c r="SCV40" s="16"/>
      <c r="SCW40" s="16"/>
      <c r="SCX40" s="16"/>
      <c r="SCY40" s="16"/>
      <c r="SCZ40" s="16"/>
      <c r="SDA40" s="16"/>
      <c r="SDB40" s="16"/>
      <c r="SDC40" s="16"/>
      <c r="SDD40" s="16"/>
      <c r="SDE40" s="16"/>
      <c r="SDF40" s="16"/>
      <c r="SDG40" s="16"/>
      <c r="SDH40" s="16"/>
      <c r="SDI40" s="16"/>
      <c r="SDJ40" s="16"/>
      <c r="SDK40" s="16"/>
      <c r="SDL40" s="16"/>
      <c r="SDM40" s="16"/>
      <c r="SDN40" s="16"/>
      <c r="SDO40" s="16"/>
      <c r="SDP40" s="16"/>
      <c r="SDQ40" s="16"/>
      <c r="SDR40" s="16"/>
      <c r="SDS40" s="16"/>
      <c r="SDT40" s="16"/>
      <c r="SDU40" s="16"/>
      <c r="SDV40" s="16"/>
      <c r="SDW40" s="16"/>
      <c r="SDX40" s="16"/>
      <c r="SDY40" s="16"/>
      <c r="SDZ40" s="16"/>
      <c r="SEA40" s="16"/>
      <c r="SEB40" s="16"/>
      <c r="SEC40" s="16"/>
      <c r="SED40" s="16"/>
      <c r="SEE40" s="16"/>
      <c r="SEF40" s="16"/>
      <c r="SEG40" s="16"/>
      <c r="SEH40" s="16"/>
      <c r="SEI40" s="16"/>
      <c r="SEJ40" s="16"/>
      <c r="SEK40" s="16"/>
      <c r="SEL40" s="16"/>
      <c r="SEM40" s="16"/>
      <c r="SEN40" s="16"/>
      <c r="SEO40" s="16"/>
      <c r="SEP40" s="16"/>
      <c r="SEQ40" s="16"/>
      <c r="SER40" s="16"/>
      <c r="SES40" s="16"/>
      <c r="SET40" s="16"/>
      <c r="SEU40" s="16"/>
      <c r="SEV40" s="16"/>
      <c r="SEW40" s="16"/>
      <c r="SEX40" s="16"/>
      <c r="SEY40" s="16"/>
      <c r="SEZ40" s="16"/>
      <c r="SFA40" s="16"/>
      <c r="SFB40" s="16"/>
      <c r="SFC40" s="16"/>
      <c r="SFD40" s="16"/>
      <c r="SFE40" s="16"/>
      <c r="SFF40" s="16"/>
      <c r="SFG40" s="16"/>
      <c r="SFH40" s="16"/>
      <c r="SFI40" s="16"/>
      <c r="SFJ40" s="16"/>
      <c r="SFK40" s="16"/>
      <c r="SFL40" s="16"/>
      <c r="SFM40" s="16"/>
      <c r="SFN40" s="16"/>
      <c r="SFO40" s="16"/>
      <c r="SFP40" s="16"/>
      <c r="SFQ40" s="16"/>
      <c r="SFR40" s="16"/>
      <c r="SFS40" s="16"/>
      <c r="SFT40" s="16"/>
      <c r="SFU40" s="16"/>
      <c r="SFV40" s="16"/>
      <c r="SFW40" s="16"/>
      <c r="SFX40" s="16"/>
      <c r="SFY40" s="16"/>
      <c r="SFZ40" s="16"/>
      <c r="SGA40" s="16"/>
      <c r="SGB40" s="16"/>
      <c r="SGC40" s="16"/>
      <c r="SGD40" s="16"/>
      <c r="SGE40" s="16"/>
      <c r="SGF40" s="16"/>
      <c r="SGG40" s="16"/>
      <c r="SGH40" s="16"/>
      <c r="SGI40" s="16"/>
      <c r="SGJ40" s="16"/>
      <c r="SGK40" s="16"/>
      <c r="SGL40" s="16"/>
      <c r="SGM40" s="16"/>
      <c r="SGN40" s="16"/>
      <c r="SGO40" s="16"/>
      <c r="SGP40" s="16"/>
      <c r="SGQ40" s="16"/>
      <c r="SGR40" s="16"/>
      <c r="SGS40" s="16"/>
      <c r="SGT40" s="16"/>
      <c r="SGU40" s="16"/>
      <c r="SGV40" s="16"/>
      <c r="SGW40" s="16"/>
      <c r="SGX40" s="16"/>
      <c r="SGY40" s="16"/>
      <c r="SGZ40" s="16"/>
      <c r="SHA40" s="16"/>
      <c r="SHB40" s="16"/>
      <c r="SHC40" s="16"/>
      <c r="SHD40" s="16"/>
      <c r="SHE40" s="16"/>
      <c r="SHF40" s="16"/>
      <c r="SHG40" s="16"/>
      <c r="SHH40" s="16"/>
      <c r="SHI40" s="16"/>
      <c r="SHJ40" s="16"/>
      <c r="SHK40" s="16"/>
      <c r="SHL40" s="16"/>
      <c r="SHM40" s="16"/>
      <c r="SHN40" s="16"/>
      <c r="SHO40" s="16"/>
      <c r="SHP40" s="16"/>
      <c r="SHQ40" s="16"/>
      <c r="SHR40" s="16"/>
      <c r="SHS40" s="16"/>
      <c r="SHT40" s="16"/>
      <c r="SHU40" s="16"/>
      <c r="SHV40" s="16"/>
      <c r="SHW40" s="16"/>
      <c r="SHX40" s="16"/>
      <c r="SHY40" s="16"/>
      <c r="SHZ40" s="16"/>
      <c r="SIA40" s="16"/>
      <c r="SIB40" s="16"/>
      <c r="SIC40" s="16"/>
      <c r="SID40" s="16"/>
      <c r="SIE40" s="16"/>
      <c r="SIF40" s="16"/>
      <c r="SIG40" s="16"/>
      <c r="SIH40" s="16"/>
      <c r="SII40" s="16"/>
      <c r="SIJ40" s="16"/>
      <c r="SIK40" s="16"/>
      <c r="SIL40" s="16"/>
      <c r="SIM40" s="16"/>
      <c r="SIN40" s="16"/>
      <c r="SIO40" s="16"/>
      <c r="SIP40" s="16"/>
      <c r="SIQ40" s="16"/>
      <c r="SIR40" s="16"/>
      <c r="SIS40" s="16"/>
      <c r="SIT40" s="16"/>
      <c r="SIU40" s="16"/>
      <c r="SIV40" s="16"/>
      <c r="SIW40" s="16"/>
      <c r="SIX40" s="16"/>
      <c r="SIY40" s="16"/>
      <c r="SIZ40" s="16"/>
      <c r="SJA40" s="16"/>
      <c r="SJB40" s="16"/>
      <c r="SJC40" s="16"/>
      <c r="SJD40" s="16"/>
      <c r="SJE40" s="16"/>
      <c r="SJF40" s="16"/>
      <c r="SJG40" s="16"/>
      <c r="SJH40" s="16"/>
      <c r="SJI40" s="16"/>
      <c r="SJJ40" s="16"/>
      <c r="SJK40" s="16"/>
      <c r="SJL40" s="16"/>
      <c r="SJM40" s="16"/>
      <c r="SJN40" s="16"/>
      <c r="SJO40" s="16"/>
      <c r="SJP40" s="16"/>
      <c r="SJQ40" s="16"/>
      <c r="SJR40" s="16"/>
      <c r="SJS40" s="16"/>
      <c r="SJT40" s="16"/>
      <c r="SJU40" s="16"/>
      <c r="SJV40" s="16"/>
      <c r="SJW40" s="16"/>
      <c r="SJX40" s="16"/>
      <c r="SJY40" s="16"/>
      <c r="SJZ40" s="16"/>
      <c r="SKA40" s="16"/>
      <c r="SKB40" s="16"/>
      <c r="SKC40" s="16"/>
      <c r="SKD40" s="16"/>
      <c r="SKE40" s="16"/>
      <c r="SKF40" s="16"/>
      <c r="SKG40" s="16"/>
      <c r="SKH40" s="16"/>
      <c r="SKI40" s="16"/>
      <c r="SKJ40" s="16"/>
      <c r="SKK40" s="16"/>
      <c r="SKL40" s="16"/>
      <c r="SKM40" s="16"/>
      <c r="SKN40" s="16"/>
      <c r="SKO40" s="16"/>
      <c r="SKP40" s="16"/>
      <c r="SKQ40" s="16"/>
      <c r="SKR40" s="16"/>
      <c r="SKS40" s="16"/>
      <c r="SKT40" s="16"/>
      <c r="SKU40" s="16"/>
      <c r="SKV40" s="16"/>
      <c r="SKW40" s="16"/>
      <c r="SKX40" s="16"/>
      <c r="SKY40" s="16"/>
      <c r="SKZ40" s="16"/>
      <c r="SLA40" s="16"/>
      <c r="SLB40" s="16"/>
      <c r="SLC40" s="16"/>
      <c r="SLD40" s="16"/>
      <c r="SLE40" s="16"/>
      <c r="SLF40" s="16"/>
      <c r="SLG40" s="16"/>
      <c r="SLH40" s="16"/>
      <c r="SLI40" s="16"/>
      <c r="SLJ40" s="16"/>
      <c r="SLK40" s="16"/>
      <c r="SLL40" s="16"/>
      <c r="SLM40" s="16"/>
      <c r="SLN40" s="16"/>
      <c r="SLO40" s="16"/>
      <c r="SLP40" s="16"/>
      <c r="SLQ40" s="16"/>
      <c r="SLR40" s="16"/>
      <c r="SLS40" s="16"/>
      <c r="SLT40" s="16"/>
      <c r="SLU40" s="16"/>
      <c r="SLV40" s="16"/>
      <c r="SLW40" s="16"/>
      <c r="SLX40" s="16"/>
      <c r="SLY40" s="16"/>
      <c r="SLZ40" s="16"/>
      <c r="SMA40" s="16"/>
      <c r="SMB40" s="16"/>
      <c r="SMC40" s="16"/>
      <c r="SMD40" s="16"/>
      <c r="SME40" s="16"/>
      <c r="SMF40" s="16"/>
      <c r="SMG40" s="16"/>
      <c r="SMH40" s="16"/>
      <c r="SMI40" s="16"/>
      <c r="SMJ40" s="16"/>
      <c r="SMK40" s="16"/>
      <c r="SML40" s="16"/>
      <c r="SMM40" s="16"/>
      <c r="SMN40" s="16"/>
      <c r="SMO40" s="16"/>
      <c r="SMP40" s="16"/>
      <c r="SMQ40" s="16"/>
      <c r="SMR40" s="16"/>
      <c r="SMS40" s="16"/>
      <c r="SMT40" s="16"/>
      <c r="SMU40" s="16"/>
      <c r="SMV40" s="16"/>
      <c r="SMW40" s="16"/>
      <c r="SMX40" s="16"/>
      <c r="SMY40" s="16"/>
      <c r="SMZ40" s="16"/>
      <c r="SNA40" s="16"/>
      <c r="SNB40" s="16"/>
      <c r="SNC40" s="16"/>
      <c r="SND40" s="16"/>
      <c r="SNE40" s="16"/>
      <c r="SNF40" s="16"/>
      <c r="SNG40" s="16"/>
      <c r="SNH40" s="16"/>
      <c r="SNI40" s="16"/>
      <c r="SNJ40" s="16"/>
      <c r="SNK40" s="16"/>
      <c r="SNL40" s="16"/>
      <c r="SNM40" s="16"/>
      <c r="SNN40" s="16"/>
      <c r="SNO40" s="16"/>
      <c r="SNP40" s="16"/>
      <c r="SNQ40" s="16"/>
      <c r="SNR40" s="16"/>
      <c r="SNS40" s="16"/>
      <c r="SNT40" s="16"/>
      <c r="SNU40" s="16"/>
      <c r="SNV40" s="16"/>
      <c r="SNW40" s="16"/>
      <c r="SNX40" s="16"/>
      <c r="SNY40" s="16"/>
      <c r="SNZ40" s="16"/>
      <c r="SOA40" s="16"/>
      <c r="SOB40" s="16"/>
      <c r="SOC40" s="16"/>
      <c r="SOD40" s="16"/>
      <c r="SOE40" s="16"/>
      <c r="SOF40" s="16"/>
      <c r="SOG40" s="16"/>
      <c r="SOH40" s="16"/>
      <c r="SOI40" s="16"/>
      <c r="SOJ40" s="16"/>
      <c r="SOK40" s="16"/>
      <c r="SOL40" s="16"/>
      <c r="SOM40" s="16"/>
      <c r="SON40" s="16"/>
      <c r="SOO40" s="16"/>
      <c r="SOP40" s="16"/>
      <c r="SOQ40" s="16"/>
      <c r="SOR40" s="16"/>
      <c r="SOS40" s="16"/>
      <c r="SOT40" s="16"/>
      <c r="SOU40" s="16"/>
      <c r="SOV40" s="16"/>
      <c r="SOW40" s="16"/>
      <c r="SOX40" s="16"/>
      <c r="SOY40" s="16"/>
      <c r="SOZ40" s="16"/>
      <c r="SPA40" s="16"/>
      <c r="SPB40" s="16"/>
      <c r="SPC40" s="16"/>
      <c r="SPD40" s="16"/>
      <c r="SPE40" s="16"/>
      <c r="SPF40" s="16"/>
      <c r="SPG40" s="16"/>
      <c r="SPH40" s="16"/>
      <c r="SPI40" s="16"/>
      <c r="SPJ40" s="16"/>
      <c r="SPK40" s="16"/>
      <c r="SPL40" s="16"/>
      <c r="SPM40" s="16"/>
      <c r="SPN40" s="16"/>
      <c r="SPO40" s="16"/>
      <c r="SPP40" s="16"/>
      <c r="SPQ40" s="16"/>
      <c r="SPR40" s="16"/>
      <c r="SPS40" s="16"/>
      <c r="SPT40" s="16"/>
      <c r="SPU40" s="16"/>
      <c r="SPV40" s="16"/>
      <c r="SPW40" s="16"/>
      <c r="SPX40" s="16"/>
      <c r="SPY40" s="16"/>
      <c r="SPZ40" s="16"/>
      <c r="SQA40" s="16"/>
      <c r="SQB40" s="16"/>
      <c r="SQC40" s="16"/>
      <c r="SQD40" s="16"/>
      <c r="SQE40" s="16"/>
      <c r="SQF40" s="16"/>
      <c r="SQG40" s="16"/>
      <c r="SQH40" s="16"/>
      <c r="SQI40" s="16"/>
      <c r="SQJ40" s="16"/>
      <c r="SQK40" s="16"/>
      <c r="SQL40" s="16"/>
      <c r="SQM40" s="16"/>
      <c r="SQN40" s="16"/>
      <c r="SQO40" s="16"/>
      <c r="SQP40" s="16"/>
      <c r="SQQ40" s="16"/>
      <c r="SQR40" s="16"/>
      <c r="SQS40" s="16"/>
      <c r="SQT40" s="16"/>
      <c r="SQU40" s="16"/>
      <c r="SQV40" s="16"/>
      <c r="SQW40" s="16"/>
      <c r="SQX40" s="16"/>
      <c r="SQY40" s="16"/>
      <c r="SQZ40" s="16"/>
      <c r="SRA40" s="16"/>
      <c r="SRB40" s="16"/>
      <c r="SRC40" s="16"/>
      <c r="SRD40" s="16"/>
      <c r="SRE40" s="16"/>
      <c r="SRF40" s="16"/>
      <c r="SRG40" s="16"/>
      <c r="SRH40" s="16"/>
      <c r="SRI40" s="16"/>
      <c r="SRJ40" s="16"/>
      <c r="SRK40" s="16"/>
      <c r="SRL40" s="16"/>
      <c r="SRM40" s="16"/>
      <c r="SRN40" s="16"/>
      <c r="SRO40" s="16"/>
      <c r="SRP40" s="16"/>
      <c r="SRQ40" s="16"/>
      <c r="SRR40" s="16"/>
      <c r="SRS40" s="16"/>
      <c r="SRT40" s="16"/>
      <c r="SRU40" s="16"/>
      <c r="SRV40" s="16"/>
      <c r="SRW40" s="16"/>
      <c r="SRX40" s="16"/>
      <c r="SRY40" s="16"/>
      <c r="SRZ40" s="16"/>
      <c r="SSA40" s="16"/>
      <c r="SSB40" s="16"/>
      <c r="SSC40" s="16"/>
      <c r="SSD40" s="16"/>
      <c r="SSE40" s="16"/>
      <c r="SSF40" s="16"/>
      <c r="SSG40" s="16"/>
      <c r="SSH40" s="16"/>
      <c r="SSI40" s="16"/>
      <c r="SSJ40" s="16"/>
      <c r="SSK40" s="16"/>
      <c r="SSL40" s="16"/>
      <c r="SSM40" s="16"/>
      <c r="SSN40" s="16"/>
      <c r="SSO40" s="16"/>
      <c r="SSP40" s="16"/>
      <c r="SSQ40" s="16"/>
      <c r="SSR40" s="16"/>
      <c r="SSS40" s="16"/>
      <c r="SST40" s="16"/>
      <c r="SSU40" s="16"/>
      <c r="SSV40" s="16"/>
      <c r="SSW40" s="16"/>
      <c r="SSX40" s="16"/>
      <c r="SSY40" s="16"/>
      <c r="SSZ40" s="16"/>
      <c r="STA40" s="16"/>
      <c r="STB40" s="16"/>
      <c r="STC40" s="16"/>
      <c r="STD40" s="16"/>
      <c r="STE40" s="16"/>
      <c r="STF40" s="16"/>
      <c r="STG40" s="16"/>
      <c r="STH40" s="16"/>
      <c r="STI40" s="16"/>
      <c r="STJ40" s="16"/>
      <c r="STK40" s="16"/>
      <c r="STL40" s="16"/>
      <c r="STM40" s="16"/>
      <c r="STN40" s="16"/>
      <c r="STO40" s="16"/>
      <c r="STP40" s="16"/>
      <c r="STQ40" s="16"/>
      <c r="STR40" s="16"/>
      <c r="STS40" s="16"/>
      <c r="STT40" s="16"/>
      <c r="STU40" s="16"/>
      <c r="STV40" s="16"/>
      <c r="STW40" s="16"/>
      <c r="STX40" s="16"/>
      <c r="STY40" s="16"/>
      <c r="STZ40" s="16"/>
      <c r="SUA40" s="16"/>
      <c r="SUB40" s="16"/>
      <c r="SUC40" s="16"/>
      <c r="SUD40" s="16"/>
      <c r="SUE40" s="16"/>
      <c r="SUF40" s="16"/>
      <c r="SUG40" s="16"/>
      <c r="SUH40" s="16"/>
      <c r="SUI40" s="16"/>
      <c r="SUJ40" s="16"/>
      <c r="SUK40" s="16"/>
      <c r="SUL40" s="16"/>
      <c r="SUM40" s="16"/>
      <c r="SUN40" s="16"/>
      <c r="SUO40" s="16"/>
      <c r="SUP40" s="16"/>
      <c r="SUQ40" s="16"/>
      <c r="SUR40" s="16"/>
      <c r="SUS40" s="16"/>
      <c r="SUT40" s="16"/>
      <c r="SUU40" s="16"/>
      <c r="SUV40" s="16"/>
      <c r="SUW40" s="16"/>
      <c r="SUX40" s="16"/>
      <c r="SUY40" s="16"/>
      <c r="SUZ40" s="16"/>
      <c r="SVA40" s="16"/>
      <c r="SVB40" s="16"/>
      <c r="SVC40" s="16"/>
      <c r="SVD40" s="16"/>
      <c r="SVE40" s="16"/>
      <c r="SVF40" s="16"/>
      <c r="SVG40" s="16"/>
      <c r="SVH40" s="16"/>
      <c r="SVI40" s="16"/>
      <c r="SVJ40" s="16"/>
      <c r="SVK40" s="16"/>
      <c r="SVL40" s="16"/>
      <c r="SVM40" s="16"/>
      <c r="SVN40" s="16"/>
      <c r="SVO40" s="16"/>
      <c r="SVP40" s="16"/>
      <c r="SVQ40" s="16"/>
      <c r="SVR40" s="16"/>
      <c r="SVS40" s="16"/>
      <c r="SVT40" s="16"/>
      <c r="SVU40" s="16"/>
      <c r="SVV40" s="16"/>
      <c r="SVW40" s="16"/>
      <c r="SVX40" s="16"/>
      <c r="SVY40" s="16"/>
      <c r="SVZ40" s="16"/>
      <c r="SWA40" s="16"/>
      <c r="SWB40" s="16"/>
      <c r="SWC40" s="16"/>
      <c r="SWD40" s="16"/>
      <c r="SWE40" s="16"/>
      <c r="SWF40" s="16"/>
      <c r="SWG40" s="16"/>
      <c r="SWH40" s="16"/>
      <c r="SWI40" s="16"/>
      <c r="SWJ40" s="16"/>
      <c r="SWK40" s="16"/>
      <c r="SWL40" s="16"/>
      <c r="SWM40" s="16"/>
      <c r="SWN40" s="16"/>
      <c r="SWO40" s="16"/>
      <c r="SWP40" s="16"/>
      <c r="SWQ40" s="16"/>
      <c r="SWR40" s="16"/>
      <c r="SWS40" s="16"/>
      <c r="SWT40" s="16"/>
      <c r="SWU40" s="16"/>
      <c r="SWV40" s="16"/>
      <c r="SWW40" s="16"/>
      <c r="SWX40" s="16"/>
      <c r="SWY40" s="16"/>
      <c r="SWZ40" s="16"/>
      <c r="SXA40" s="16"/>
      <c r="SXB40" s="16"/>
      <c r="SXC40" s="16"/>
      <c r="SXD40" s="16"/>
      <c r="SXE40" s="16"/>
      <c r="SXF40" s="16"/>
      <c r="SXG40" s="16"/>
      <c r="SXH40" s="16"/>
      <c r="SXI40" s="16"/>
      <c r="SXJ40" s="16"/>
      <c r="SXK40" s="16"/>
      <c r="SXL40" s="16"/>
      <c r="SXM40" s="16"/>
      <c r="SXN40" s="16"/>
      <c r="SXO40" s="16"/>
      <c r="SXP40" s="16"/>
      <c r="SXQ40" s="16"/>
      <c r="SXR40" s="16"/>
      <c r="SXS40" s="16"/>
      <c r="SXT40" s="16"/>
      <c r="SXU40" s="16"/>
      <c r="SXV40" s="16"/>
      <c r="SXW40" s="16"/>
      <c r="SXX40" s="16"/>
      <c r="SXY40" s="16"/>
      <c r="SXZ40" s="16"/>
      <c r="SYA40" s="16"/>
      <c r="SYB40" s="16"/>
      <c r="SYC40" s="16"/>
      <c r="SYD40" s="16"/>
      <c r="SYE40" s="16"/>
      <c r="SYF40" s="16"/>
      <c r="SYG40" s="16"/>
      <c r="SYH40" s="16"/>
      <c r="SYI40" s="16"/>
      <c r="SYJ40" s="16"/>
      <c r="SYK40" s="16"/>
      <c r="SYL40" s="16"/>
      <c r="SYM40" s="16"/>
      <c r="SYN40" s="16"/>
      <c r="SYO40" s="16"/>
      <c r="SYP40" s="16"/>
      <c r="SYQ40" s="16"/>
      <c r="SYR40" s="16"/>
      <c r="SYS40" s="16"/>
      <c r="SYT40" s="16"/>
      <c r="SYU40" s="16"/>
      <c r="SYV40" s="16"/>
      <c r="SYW40" s="16"/>
      <c r="SYX40" s="16"/>
      <c r="SYY40" s="16"/>
      <c r="SYZ40" s="16"/>
      <c r="SZA40" s="16"/>
      <c r="SZB40" s="16"/>
      <c r="SZC40" s="16"/>
      <c r="SZD40" s="16"/>
      <c r="SZE40" s="16"/>
      <c r="SZF40" s="16"/>
      <c r="SZG40" s="16"/>
      <c r="SZH40" s="16"/>
      <c r="SZI40" s="16"/>
      <c r="SZJ40" s="16"/>
      <c r="SZK40" s="16"/>
      <c r="SZL40" s="16"/>
      <c r="SZM40" s="16"/>
      <c r="SZN40" s="16"/>
      <c r="SZO40" s="16"/>
      <c r="SZP40" s="16"/>
      <c r="SZQ40" s="16"/>
      <c r="SZR40" s="16"/>
      <c r="SZS40" s="16"/>
      <c r="SZT40" s="16"/>
      <c r="SZU40" s="16"/>
      <c r="SZV40" s="16"/>
      <c r="SZW40" s="16"/>
      <c r="SZX40" s="16"/>
      <c r="SZY40" s="16"/>
      <c r="SZZ40" s="16"/>
      <c r="TAA40" s="16"/>
      <c r="TAB40" s="16"/>
      <c r="TAC40" s="16"/>
      <c r="TAD40" s="16"/>
      <c r="TAE40" s="16"/>
      <c r="TAF40" s="16"/>
      <c r="TAG40" s="16"/>
      <c r="TAH40" s="16"/>
      <c r="TAI40" s="16"/>
      <c r="TAJ40" s="16"/>
      <c r="TAK40" s="16"/>
      <c r="TAL40" s="16"/>
      <c r="TAM40" s="16"/>
      <c r="TAN40" s="16"/>
      <c r="TAO40" s="16"/>
      <c r="TAP40" s="16"/>
      <c r="TAQ40" s="16"/>
      <c r="TAR40" s="16"/>
      <c r="TAS40" s="16"/>
      <c r="TAT40" s="16"/>
      <c r="TAU40" s="16"/>
      <c r="TAV40" s="16"/>
      <c r="TAW40" s="16"/>
      <c r="TAX40" s="16"/>
      <c r="TAY40" s="16"/>
      <c r="TAZ40" s="16"/>
      <c r="TBA40" s="16"/>
      <c r="TBB40" s="16"/>
      <c r="TBC40" s="16"/>
      <c r="TBD40" s="16"/>
      <c r="TBE40" s="16"/>
      <c r="TBF40" s="16"/>
      <c r="TBG40" s="16"/>
      <c r="TBH40" s="16"/>
      <c r="TBI40" s="16"/>
      <c r="TBJ40" s="16"/>
      <c r="TBK40" s="16"/>
      <c r="TBL40" s="16"/>
      <c r="TBM40" s="16"/>
      <c r="TBN40" s="16"/>
      <c r="TBO40" s="16"/>
      <c r="TBP40" s="16"/>
      <c r="TBQ40" s="16"/>
      <c r="TBR40" s="16"/>
      <c r="TBS40" s="16"/>
      <c r="TBT40" s="16"/>
      <c r="TBU40" s="16"/>
      <c r="TBV40" s="16"/>
      <c r="TBW40" s="16"/>
      <c r="TBX40" s="16"/>
      <c r="TBY40" s="16"/>
      <c r="TBZ40" s="16"/>
      <c r="TCA40" s="16"/>
      <c r="TCB40" s="16"/>
      <c r="TCC40" s="16"/>
      <c r="TCD40" s="16"/>
      <c r="TCE40" s="16"/>
      <c r="TCF40" s="16"/>
      <c r="TCG40" s="16"/>
      <c r="TCH40" s="16"/>
      <c r="TCI40" s="16"/>
      <c r="TCJ40" s="16"/>
      <c r="TCK40" s="16"/>
      <c r="TCL40" s="16"/>
      <c r="TCM40" s="16"/>
      <c r="TCN40" s="16"/>
      <c r="TCO40" s="16"/>
      <c r="TCP40" s="16"/>
      <c r="TCQ40" s="16"/>
      <c r="TCR40" s="16"/>
      <c r="TCS40" s="16"/>
      <c r="TCT40" s="16"/>
      <c r="TCU40" s="16"/>
      <c r="TCV40" s="16"/>
      <c r="TCW40" s="16"/>
      <c r="TCX40" s="16"/>
      <c r="TCY40" s="16"/>
      <c r="TCZ40" s="16"/>
      <c r="TDA40" s="16"/>
      <c r="TDB40" s="16"/>
      <c r="TDC40" s="16"/>
      <c r="TDD40" s="16"/>
      <c r="TDE40" s="16"/>
      <c r="TDF40" s="16"/>
      <c r="TDG40" s="16"/>
      <c r="TDH40" s="16"/>
      <c r="TDI40" s="16"/>
      <c r="TDJ40" s="16"/>
      <c r="TDK40" s="16"/>
      <c r="TDL40" s="16"/>
      <c r="TDM40" s="16"/>
      <c r="TDN40" s="16"/>
      <c r="TDO40" s="16"/>
      <c r="TDP40" s="16"/>
      <c r="TDQ40" s="16"/>
      <c r="TDR40" s="16"/>
      <c r="TDS40" s="16"/>
      <c r="TDT40" s="16"/>
      <c r="TDU40" s="16"/>
      <c r="TDV40" s="16"/>
      <c r="TDW40" s="16"/>
      <c r="TDX40" s="16"/>
      <c r="TDY40" s="16"/>
      <c r="TDZ40" s="16"/>
      <c r="TEA40" s="16"/>
      <c r="TEB40" s="16"/>
      <c r="TEC40" s="16"/>
      <c r="TED40" s="16"/>
      <c r="TEE40" s="16"/>
      <c r="TEF40" s="16"/>
      <c r="TEG40" s="16"/>
      <c r="TEH40" s="16"/>
      <c r="TEI40" s="16"/>
      <c r="TEJ40" s="16"/>
      <c r="TEK40" s="16"/>
      <c r="TEL40" s="16"/>
      <c r="TEM40" s="16"/>
      <c r="TEN40" s="16"/>
      <c r="TEO40" s="16"/>
      <c r="TEP40" s="16"/>
      <c r="TEQ40" s="16"/>
      <c r="TER40" s="16"/>
      <c r="TES40" s="16"/>
      <c r="TET40" s="16"/>
      <c r="TEU40" s="16"/>
      <c r="TEV40" s="16"/>
      <c r="TEW40" s="16"/>
      <c r="TEX40" s="16"/>
      <c r="TEY40" s="16"/>
      <c r="TEZ40" s="16"/>
      <c r="TFA40" s="16"/>
      <c r="TFB40" s="16"/>
      <c r="TFC40" s="16"/>
      <c r="TFD40" s="16"/>
      <c r="TFE40" s="16"/>
      <c r="TFF40" s="16"/>
      <c r="TFG40" s="16"/>
      <c r="TFH40" s="16"/>
      <c r="TFI40" s="16"/>
      <c r="TFJ40" s="16"/>
      <c r="TFK40" s="16"/>
      <c r="TFL40" s="16"/>
      <c r="TFM40" s="16"/>
      <c r="TFN40" s="16"/>
      <c r="TFO40" s="16"/>
      <c r="TFP40" s="16"/>
      <c r="TFQ40" s="16"/>
      <c r="TFR40" s="16"/>
      <c r="TFS40" s="16"/>
      <c r="TFT40" s="16"/>
      <c r="TFU40" s="16"/>
      <c r="TFV40" s="16"/>
      <c r="TFW40" s="16"/>
      <c r="TFX40" s="16"/>
      <c r="TFY40" s="16"/>
      <c r="TFZ40" s="16"/>
      <c r="TGA40" s="16"/>
      <c r="TGB40" s="16"/>
      <c r="TGC40" s="16"/>
      <c r="TGD40" s="16"/>
      <c r="TGE40" s="16"/>
      <c r="TGF40" s="16"/>
      <c r="TGG40" s="16"/>
      <c r="TGH40" s="16"/>
      <c r="TGI40" s="16"/>
      <c r="TGJ40" s="16"/>
      <c r="TGK40" s="16"/>
      <c r="TGL40" s="16"/>
      <c r="TGM40" s="16"/>
      <c r="TGN40" s="16"/>
      <c r="TGO40" s="16"/>
      <c r="TGP40" s="16"/>
      <c r="TGQ40" s="16"/>
      <c r="TGR40" s="16"/>
      <c r="TGS40" s="16"/>
      <c r="TGT40" s="16"/>
      <c r="TGU40" s="16"/>
      <c r="TGV40" s="16"/>
      <c r="TGW40" s="16"/>
      <c r="TGX40" s="16"/>
      <c r="TGY40" s="16"/>
      <c r="TGZ40" s="16"/>
      <c r="THA40" s="16"/>
      <c r="THB40" s="16"/>
      <c r="THC40" s="16"/>
      <c r="THD40" s="16"/>
      <c r="THE40" s="16"/>
      <c r="THF40" s="16"/>
      <c r="THG40" s="16"/>
      <c r="THH40" s="16"/>
      <c r="THI40" s="16"/>
      <c r="THJ40" s="16"/>
      <c r="THK40" s="16"/>
      <c r="THL40" s="16"/>
      <c r="THM40" s="16"/>
      <c r="THN40" s="16"/>
      <c r="THO40" s="16"/>
      <c r="THP40" s="16"/>
      <c r="THQ40" s="16"/>
      <c r="THR40" s="16"/>
      <c r="THS40" s="16"/>
      <c r="THT40" s="16"/>
      <c r="THU40" s="16"/>
      <c r="THV40" s="16"/>
      <c r="THW40" s="16"/>
      <c r="THX40" s="16"/>
      <c r="THY40" s="16"/>
      <c r="THZ40" s="16"/>
      <c r="TIA40" s="16"/>
      <c r="TIB40" s="16"/>
      <c r="TIC40" s="16"/>
      <c r="TID40" s="16"/>
      <c r="TIE40" s="16"/>
      <c r="TIF40" s="16"/>
      <c r="TIG40" s="16"/>
      <c r="TIH40" s="16"/>
      <c r="TII40" s="16"/>
      <c r="TIJ40" s="16"/>
      <c r="TIK40" s="16"/>
      <c r="TIL40" s="16"/>
      <c r="TIM40" s="16"/>
      <c r="TIN40" s="16"/>
      <c r="TIO40" s="16"/>
      <c r="TIP40" s="16"/>
      <c r="TIQ40" s="16"/>
      <c r="TIR40" s="16"/>
      <c r="TIS40" s="16"/>
      <c r="TIT40" s="16"/>
      <c r="TIU40" s="16"/>
      <c r="TIV40" s="16"/>
      <c r="TIW40" s="16"/>
      <c r="TIX40" s="16"/>
      <c r="TIY40" s="16"/>
      <c r="TIZ40" s="16"/>
      <c r="TJA40" s="16"/>
      <c r="TJB40" s="16"/>
      <c r="TJC40" s="16"/>
      <c r="TJD40" s="16"/>
      <c r="TJE40" s="16"/>
      <c r="TJF40" s="16"/>
      <c r="TJG40" s="16"/>
      <c r="TJH40" s="16"/>
      <c r="TJI40" s="16"/>
      <c r="TJJ40" s="16"/>
      <c r="TJK40" s="16"/>
      <c r="TJL40" s="16"/>
      <c r="TJM40" s="16"/>
      <c r="TJN40" s="16"/>
      <c r="TJO40" s="16"/>
      <c r="TJP40" s="16"/>
      <c r="TJQ40" s="16"/>
      <c r="TJR40" s="16"/>
      <c r="TJS40" s="16"/>
      <c r="TJT40" s="16"/>
      <c r="TJU40" s="16"/>
      <c r="TJV40" s="16"/>
      <c r="TJW40" s="16"/>
      <c r="TJX40" s="16"/>
      <c r="TJY40" s="16"/>
      <c r="TJZ40" s="16"/>
      <c r="TKA40" s="16"/>
      <c r="TKB40" s="16"/>
      <c r="TKC40" s="16"/>
      <c r="TKD40" s="16"/>
      <c r="TKE40" s="16"/>
      <c r="TKF40" s="16"/>
      <c r="TKG40" s="16"/>
      <c r="TKH40" s="16"/>
      <c r="TKI40" s="16"/>
      <c r="TKJ40" s="16"/>
      <c r="TKK40" s="16"/>
      <c r="TKL40" s="16"/>
      <c r="TKM40" s="16"/>
      <c r="TKN40" s="16"/>
      <c r="TKO40" s="16"/>
      <c r="TKP40" s="16"/>
      <c r="TKQ40" s="16"/>
      <c r="TKR40" s="16"/>
      <c r="TKS40" s="16"/>
      <c r="TKT40" s="16"/>
      <c r="TKU40" s="16"/>
      <c r="TKV40" s="16"/>
      <c r="TKW40" s="16"/>
      <c r="TKX40" s="16"/>
      <c r="TKY40" s="16"/>
      <c r="TKZ40" s="16"/>
      <c r="TLA40" s="16"/>
      <c r="TLB40" s="16"/>
      <c r="TLC40" s="16"/>
      <c r="TLD40" s="16"/>
      <c r="TLE40" s="16"/>
      <c r="TLF40" s="16"/>
      <c r="TLG40" s="16"/>
      <c r="TLH40" s="16"/>
      <c r="TLI40" s="16"/>
      <c r="TLJ40" s="16"/>
      <c r="TLK40" s="16"/>
      <c r="TLL40" s="16"/>
      <c r="TLM40" s="16"/>
      <c r="TLN40" s="16"/>
      <c r="TLO40" s="16"/>
      <c r="TLP40" s="16"/>
      <c r="TLQ40" s="16"/>
      <c r="TLR40" s="16"/>
      <c r="TLS40" s="16"/>
      <c r="TLT40" s="16"/>
      <c r="TLU40" s="16"/>
      <c r="TLV40" s="16"/>
      <c r="TLW40" s="16"/>
      <c r="TLX40" s="16"/>
      <c r="TLY40" s="16"/>
      <c r="TLZ40" s="16"/>
      <c r="TMA40" s="16"/>
      <c r="TMB40" s="16"/>
      <c r="TMC40" s="16"/>
      <c r="TMD40" s="16"/>
      <c r="TME40" s="16"/>
      <c r="TMF40" s="16"/>
      <c r="TMG40" s="16"/>
      <c r="TMH40" s="16"/>
      <c r="TMI40" s="16"/>
      <c r="TMJ40" s="16"/>
      <c r="TMK40" s="16"/>
      <c r="TML40" s="16"/>
      <c r="TMM40" s="16"/>
      <c r="TMN40" s="16"/>
      <c r="TMO40" s="16"/>
      <c r="TMP40" s="16"/>
      <c r="TMQ40" s="16"/>
      <c r="TMR40" s="16"/>
      <c r="TMS40" s="16"/>
      <c r="TMT40" s="16"/>
      <c r="TMU40" s="16"/>
      <c r="TMV40" s="16"/>
      <c r="TMW40" s="16"/>
      <c r="TMX40" s="16"/>
      <c r="TMY40" s="16"/>
      <c r="TMZ40" s="16"/>
      <c r="TNA40" s="16"/>
      <c r="TNB40" s="16"/>
      <c r="TNC40" s="16"/>
      <c r="TND40" s="16"/>
      <c r="TNE40" s="16"/>
      <c r="TNF40" s="16"/>
      <c r="TNG40" s="16"/>
      <c r="TNH40" s="16"/>
      <c r="TNI40" s="16"/>
      <c r="TNJ40" s="16"/>
      <c r="TNK40" s="16"/>
      <c r="TNL40" s="16"/>
      <c r="TNM40" s="16"/>
      <c r="TNN40" s="16"/>
      <c r="TNO40" s="16"/>
      <c r="TNP40" s="16"/>
      <c r="TNQ40" s="16"/>
      <c r="TNR40" s="16"/>
      <c r="TNS40" s="16"/>
      <c r="TNT40" s="16"/>
      <c r="TNU40" s="16"/>
      <c r="TNV40" s="16"/>
      <c r="TNW40" s="16"/>
      <c r="TNX40" s="16"/>
      <c r="TNY40" s="16"/>
      <c r="TNZ40" s="16"/>
      <c r="TOA40" s="16"/>
      <c r="TOB40" s="16"/>
      <c r="TOC40" s="16"/>
      <c r="TOD40" s="16"/>
      <c r="TOE40" s="16"/>
      <c r="TOF40" s="16"/>
      <c r="TOG40" s="16"/>
      <c r="TOH40" s="16"/>
      <c r="TOI40" s="16"/>
      <c r="TOJ40" s="16"/>
      <c r="TOK40" s="16"/>
      <c r="TOL40" s="16"/>
      <c r="TOM40" s="16"/>
      <c r="TON40" s="16"/>
      <c r="TOO40" s="16"/>
      <c r="TOP40" s="16"/>
      <c r="TOQ40" s="16"/>
      <c r="TOR40" s="16"/>
      <c r="TOS40" s="16"/>
      <c r="TOT40" s="16"/>
      <c r="TOU40" s="16"/>
      <c r="TOV40" s="16"/>
      <c r="TOW40" s="16"/>
      <c r="TOX40" s="16"/>
      <c r="TOY40" s="16"/>
      <c r="TOZ40" s="16"/>
      <c r="TPA40" s="16"/>
      <c r="TPB40" s="16"/>
      <c r="TPC40" s="16"/>
      <c r="TPD40" s="16"/>
      <c r="TPE40" s="16"/>
      <c r="TPF40" s="16"/>
      <c r="TPG40" s="16"/>
      <c r="TPH40" s="16"/>
      <c r="TPI40" s="16"/>
      <c r="TPJ40" s="16"/>
      <c r="TPK40" s="16"/>
      <c r="TPL40" s="16"/>
      <c r="TPM40" s="16"/>
      <c r="TPN40" s="16"/>
      <c r="TPO40" s="16"/>
      <c r="TPP40" s="16"/>
      <c r="TPQ40" s="16"/>
      <c r="TPR40" s="16"/>
      <c r="TPS40" s="16"/>
      <c r="TPT40" s="16"/>
      <c r="TPU40" s="16"/>
      <c r="TPV40" s="16"/>
      <c r="TPW40" s="16"/>
      <c r="TPX40" s="16"/>
      <c r="TPY40" s="16"/>
      <c r="TPZ40" s="16"/>
      <c r="TQA40" s="16"/>
      <c r="TQB40" s="16"/>
      <c r="TQC40" s="16"/>
      <c r="TQD40" s="16"/>
      <c r="TQE40" s="16"/>
      <c r="TQF40" s="16"/>
      <c r="TQG40" s="16"/>
      <c r="TQH40" s="16"/>
      <c r="TQI40" s="16"/>
      <c r="TQJ40" s="16"/>
      <c r="TQK40" s="16"/>
      <c r="TQL40" s="16"/>
      <c r="TQM40" s="16"/>
      <c r="TQN40" s="16"/>
      <c r="TQO40" s="16"/>
      <c r="TQP40" s="16"/>
      <c r="TQQ40" s="16"/>
      <c r="TQR40" s="16"/>
      <c r="TQS40" s="16"/>
      <c r="TQT40" s="16"/>
      <c r="TQU40" s="16"/>
      <c r="TQV40" s="16"/>
      <c r="TQW40" s="16"/>
      <c r="TQX40" s="16"/>
      <c r="TQY40" s="16"/>
      <c r="TQZ40" s="16"/>
      <c r="TRA40" s="16"/>
      <c r="TRB40" s="16"/>
      <c r="TRC40" s="16"/>
      <c r="TRD40" s="16"/>
      <c r="TRE40" s="16"/>
      <c r="TRF40" s="16"/>
      <c r="TRG40" s="16"/>
      <c r="TRH40" s="16"/>
      <c r="TRI40" s="16"/>
      <c r="TRJ40" s="16"/>
      <c r="TRK40" s="16"/>
      <c r="TRL40" s="16"/>
      <c r="TRM40" s="16"/>
      <c r="TRN40" s="16"/>
      <c r="TRO40" s="16"/>
      <c r="TRP40" s="16"/>
      <c r="TRQ40" s="16"/>
      <c r="TRR40" s="16"/>
      <c r="TRS40" s="16"/>
      <c r="TRT40" s="16"/>
      <c r="TRU40" s="16"/>
      <c r="TRV40" s="16"/>
      <c r="TRW40" s="16"/>
      <c r="TRX40" s="16"/>
      <c r="TRY40" s="16"/>
      <c r="TRZ40" s="16"/>
      <c r="TSA40" s="16"/>
      <c r="TSB40" s="16"/>
      <c r="TSC40" s="16"/>
      <c r="TSD40" s="16"/>
      <c r="TSE40" s="16"/>
      <c r="TSF40" s="16"/>
      <c r="TSG40" s="16"/>
      <c r="TSH40" s="16"/>
      <c r="TSI40" s="16"/>
      <c r="TSJ40" s="16"/>
      <c r="TSK40" s="16"/>
      <c r="TSL40" s="16"/>
      <c r="TSM40" s="16"/>
      <c r="TSN40" s="16"/>
      <c r="TSO40" s="16"/>
      <c r="TSP40" s="16"/>
      <c r="TSQ40" s="16"/>
      <c r="TSR40" s="16"/>
      <c r="TSS40" s="16"/>
      <c r="TST40" s="16"/>
      <c r="TSU40" s="16"/>
      <c r="TSV40" s="16"/>
      <c r="TSW40" s="16"/>
      <c r="TSX40" s="16"/>
      <c r="TSY40" s="16"/>
      <c r="TSZ40" s="16"/>
      <c r="TTA40" s="16"/>
      <c r="TTB40" s="16"/>
      <c r="TTC40" s="16"/>
      <c r="TTD40" s="16"/>
      <c r="TTE40" s="16"/>
      <c r="TTF40" s="16"/>
      <c r="TTG40" s="16"/>
      <c r="TTH40" s="16"/>
      <c r="TTI40" s="16"/>
      <c r="TTJ40" s="16"/>
      <c r="TTK40" s="16"/>
      <c r="TTL40" s="16"/>
      <c r="TTM40" s="16"/>
      <c r="TTN40" s="16"/>
      <c r="TTO40" s="16"/>
      <c r="TTP40" s="16"/>
      <c r="TTQ40" s="16"/>
      <c r="TTR40" s="16"/>
      <c r="TTS40" s="16"/>
      <c r="TTT40" s="16"/>
      <c r="TTU40" s="16"/>
      <c r="TTV40" s="16"/>
      <c r="TTW40" s="16"/>
      <c r="TTX40" s="16"/>
      <c r="TTY40" s="16"/>
      <c r="TTZ40" s="16"/>
      <c r="TUA40" s="16"/>
      <c r="TUB40" s="16"/>
      <c r="TUC40" s="16"/>
      <c r="TUD40" s="16"/>
      <c r="TUE40" s="16"/>
      <c r="TUF40" s="16"/>
      <c r="TUG40" s="16"/>
      <c r="TUH40" s="16"/>
      <c r="TUI40" s="16"/>
      <c r="TUJ40" s="16"/>
      <c r="TUK40" s="16"/>
      <c r="TUL40" s="16"/>
      <c r="TUM40" s="16"/>
      <c r="TUN40" s="16"/>
      <c r="TUO40" s="16"/>
      <c r="TUP40" s="16"/>
      <c r="TUQ40" s="16"/>
      <c r="TUR40" s="16"/>
      <c r="TUS40" s="16"/>
      <c r="TUT40" s="16"/>
      <c r="TUU40" s="16"/>
      <c r="TUV40" s="16"/>
      <c r="TUW40" s="16"/>
      <c r="TUX40" s="16"/>
      <c r="TUY40" s="16"/>
      <c r="TUZ40" s="16"/>
      <c r="TVA40" s="16"/>
      <c r="TVB40" s="16"/>
      <c r="TVC40" s="16"/>
      <c r="TVD40" s="16"/>
      <c r="TVE40" s="16"/>
      <c r="TVF40" s="16"/>
      <c r="TVG40" s="16"/>
      <c r="TVH40" s="16"/>
      <c r="TVI40" s="16"/>
      <c r="TVJ40" s="16"/>
      <c r="TVK40" s="16"/>
      <c r="TVL40" s="16"/>
      <c r="TVM40" s="16"/>
      <c r="TVN40" s="16"/>
      <c r="TVO40" s="16"/>
      <c r="TVP40" s="16"/>
      <c r="TVQ40" s="16"/>
      <c r="TVR40" s="16"/>
      <c r="TVS40" s="16"/>
      <c r="TVT40" s="16"/>
      <c r="TVU40" s="16"/>
      <c r="TVV40" s="16"/>
      <c r="TVW40" s="16"/>
      <c r="TVX40" s="16"/>
      <c r="TVY40" s="16"/>
      <c r="TVZ40" s="16"/>
      <c r="TWA40" s="16"/>
      <c r="TWB40" s="16"/>
      <c r="TWC40" s="16"/>
      <c r="TWD40" s="16"/>
      <c r="TWE40" s="16"/>
      <c r="TWF40" s="16"/>
      <c r="TWG40" s="16"/>
      <c r="TWH40" s="16"/>
      <c r="TWI40" s="16"/>
      <c r="TWJ40" s="16"/>
      <c r="TWK40" s="16"/>
      <c r="TWL40" s="16"/>
      <c r="TWM40" s="16"/>
      <c r="TWN40" s="16"/>
      <c r="TWO40" s="16"/>
      <c r="TWP40" s="16"/>
      <c r="TWQ40" s="16"/>
      <c r="TWR40" s="16"/>
      <c r="TWS40" s="16"/>
      <c r="TWT40" s="16"/>
      <c r="TWU40" s="16"/>
      <c r="TWV40" s="16"/>
      <c r="TWW40" s="16"/>
      <c r="TWX40" s="16"/>
      <c r="TWY40" s="16"/>
      <c r="TWZ40" s="16"/>
      <c r="TXA40" s="16"/>
      <c r="TXB40" s="16"/>
      <c r="TXC40" s="16"/>
      <c r="TXD40" s="16"/>
      <c r="TXE40" s="16"/>
      <c r="TXF40" s="16"/>
      <c r="TXG40" s="16"/>
      <c r="TXH40" s="16"/>
      <c r="TXI40" s="16"/>
      <c r="TXJ40" s="16"/>
      <c r="TXK40" s="16"/>
      <c r="TXL40" s="16"/>
      <c r="TXM40" s="16"/>
      <c r="TXN40" s="16"/>
      <c r="TXO40" s="16"/>
      <c r="TXP40" s="16"/>
      <c r="TXQ40" s="16"/>
      <c r="TXR40" s="16"/>
      <c r="TXS40" s="16"/>
      <c r="TXT40" s="16"/>
      <c r="TXU40" s="16"/>
      <c r="TXV40" s="16"/>
      <c r="TXW40" s="16"/>
      <c r="TXX40" s="16"/>
      <c r="TXY40" s="16"/>
      <c r="TXZ40" s="16"/>
      <c r="TYA40" s="16"/>
      <c r="TYB40" s="16"/>
      <c r="TYC40" s="16"/>
      <c r="TYD40" s="16"/>
      <c r="TYE40" s="16"/>
      <c r="TYF40" s="16"/>
      <c r="TYG40" s="16"/>
      <c r="TYH40" s="16"/>
      <c r="TYI40" s="16"/>
      <c r="TYJ40" s="16"/>
      <c r="TYK40" s="16"/>
      <c r="TYL40" s="16"/>
      <c r="TYM40" s="16"/>
      <c r="TYN40" s="16"/>
      <c r="TYO40" s="16"/>
      <c r="TYP40" s="16"/>
      <c r="TYQ40" s="16"/>
      <c r="TYR40" s="16"/>
      <c r="TYS40" s="16"/>
      <c r="TYT40" s="16"/>
      <c r="TYU40" s="16"/>
      <c r="TYV40" s="16"/>
      <c r="TYW40" s="16"/>
      <c r="TYX40" s="16"/>
      <c r="TYY40" s="16"/>
      <c r="TYZ40" s="16"/>
      <c r="TZA40" s="16"/>
      <c r="TZB40" s="16"/>
      <c r="TZC40" s="16"/>
      <c r="TZD40" s="16"/>
      <c r="TZE40" s="16"/>
      <c r="TZF40" s="16"/>
      <c r="TZG40" s="16"/>
      <c r="TZH40" s="16"/>
      <c r="TZI40" s="16"/>
      <c r="TZJ40" s="16"/>
      <c r="TZK40" s="16"/>
      <c r="TZL40" s="16"/>
      <c r="TZM40" s="16"/>
      <c r="TZN40" s="16"/>
      <c r="TZO40" s="16"/>
      <c r="TZP40" s="16"/>
      <c r="TZQ40" s="16"/>
      <c r="TZR40" s="16"/>
      <c r="TZS40" s="16"/>
      <c r="TZT40" s="16"/>
      <c r="TZU40" s="16"/>
      <c r="TZV40" s="16"/>
      <c r="TZW40" s="16"/>
      <c r="TZX40" s="16"/>
      <c r="TZY40" s="16"/>
      <c r="TZZ40" s="16"/>
      <c r="UAA40" s="16"/>
      <c r="UAB40" s="16"/>
      <c r="UAC40" s="16"/>
      <c r="UAD40" s="16"/>
      <c r="UAE40" s="16"/>
      <c r="UAF40" s="16"/>
      <c r="UAG40" s="16"/>
      <c r="UAH40" s="16"/>
      <c r="UAI40" s="16"/>
      <c r="UAJ40" s="16"/>
      <c r="UAK40" s="16"/>
      <c r="UAL40" s="16"/>
      <c r="UAM40" s="16"/>
      <c r="UAN40" s="16"/>
      <c r="UAO40" s="16"/>
      <c r="UAP40" s="16"/>
      <c r="UAQ40" s="16"/>
      <c r="UAR40" s="16"/>
      <c r="UAS40" s="16"/>
      <c r="UAT40" s="16"/>
      <c r="UAU40" s="16"/>
      <c r="UAV40" s="16"/>
      <c r="UAW40" s="16"/>
      <c r="UAX40" s="16"/>
      <c r="UAY40" s="16"/>
      <c r="UAZ40" s="16"/>
      <c r="UBA40" s="16"/>
      <c r="UBB40" s="16"/>
      <c r="UBC40" s="16"/>
      <c r="UBD40" s="16"/>
      <c r="UBE40" s="16"/>
      <c r="UBF40" s="16"/>
      <c r="UBG40" s="16"/>
      <c r="UBH40" s="16"/>
      <c r="UBI40" s="16"/>
      <c r="UBJ40" s="16"/>
      <c r="UBK40" s="16"/>
      <c r="UBL40" s="16"/>
      <c r="UBM40" s="16"/>
      <c r="UBN40" s="16"/>
      <c r="UBO40" s="16"/>
      <c r="UBP40" s="16"/>
      <c r="UBQ40" s="16"/>
      <c r="UBR40" s="16"/>
      <c r="UBS40" s="16"/>
      <c r="UBT40" s="16"/>
      <c r="UBU40" s="16"/>
      <c r="UBV40" s="16"/>
      <c r="UBW40" s="16"/>
      <c r="UBX40" s="16"/>
      <c r="UBY40" s="16"/>
      <c r="UBZ40" s="16"/>
      <c r="UCA40" s="16"/>
      <c r="UCB40" s="16"/>
      <c r="UCC40" s="16"/>
      <c r="UCD40" s="16"/>
      <c r="UCE40" s="16"/>
      <c r="UCF40" s="16"/>
      <c r="UCG40" s="16"/>
      <c r="UCH40" s="16"/>
      <c r="UCI40" s="16"/>
      <c r="UCJ40" s="16"/>
      <c r="UCK40" s="16"/>
      <c r="UCL40" s="16"/>
      <c r="UCM40" s="16"/>
      <c r="UCN40" s="16"/>
      <c r="UCO40" s="16"/>
      <c r="UCP40" s="16"/>
      <c r="UCQ40" s="16"/>
      <c r="UCR40" s="16"/>
      <c r="UCS40" s="16"/>
      <c r="UCT40" s="16"/>
      <c r="UCU40" s="16"/>
      <c r="UCV40" s="16"/>
      <c r="UCW40" s="16"/>
      <c r="UCX40" s="16"/>
      <c r="UCY40" s="16"/>
      <c r="UCZ40" s="16"/>
      <c r="UDA40" s="16"/>
      <c r="UDB40" s="16"/>
      <c r="UDC40" s="16"/>
      <c r="UDD40" s="16"/>
      <c r="UDE40" s="16"/>
      <c r="UDF40" s="16"/>
      <c r="UDG40" s="16"/>
      <c r="UDH40" s="16"/>
      <c r="UDI40" s="16"/>
      <c r="UDJ40" s="16"/>
      <c r="UDK40" s="16"/>
      <c r="UDL40" s="16"/>
      <c r="UDM40" s="16"/>
      <c r="UDN40" s="16"/>
      <c r="UDO40" s="16"/>
      <c r="UDP40" s="16"/>
      <c r="UDQ40" s="16"/>
      <c r="UDR40" s="16"/>
      <c r="UDS40" s="16"/>
      <c r="UDT40" s="16"/>
      <c r="UDU40" s="16"/>
      <c r="UDV40" s="16"/>
      <c r="UDW40" s="16"/>
      <c r="UDX40" s="16"/>
      <c r="UDY40" s="16"/>
      <c r="UDZ40" s="16"/>
      <c r="UEA40" s="16"/>
      <c r="UEB40" s="16"/>
      <c r="UEC40" s="16"/>
      <c r="UED40" s="16"/>
      <c r="UEE40" s="16"/>
      <c r="UEF40" s="16"/>
      <c r="UEG40" s="16"/>
      <c r="UEH40" s="16"/>
      <c r="UEI40" s="16"/>
      <c r="UEJ40" s="16"/>
      <c r="UEK40" s="16"/>
      <c r="UEL40" s="16"/>
      <c r="UEM40" s="16"/>
      <c r="UEN40" s="16"/>
      <c r="UEO40" s="16"/>
      <c r="UEP40" s="16"/>
      <c r="UEQ40" s="16"/>
      <c r="UER40" s="16"/>
      <c r="UES40" s="16"/>
      <c r="UET40" s="16"/>
      <c r="UEU40" s="16"/>
      <c r="UEV40" s="16"/>
      <c r="UEW40" s="16"/>
      <c r="UEX40" s="16"/>
      <c r="UEY40" s="16"/>
      <c r="UEZ40" s="16"/>
      <c r="UFA40" s="16"/>
      <c r="UFB40" s="16"/>
      <c r="UFC40" s="16"/>
      <c r="UFD40" s="16"/>
      <c r="UFE40" s="16"/>
      <c r="UFF40" s="16"/>
      <c r="UFG40" s="16"/>
      <c r="UFH40" s="16"/>
      <c r="UFI40" s="16"/>
      <c r="UFJ40" s="16"/>
      <c r="UFK40" s="16"/>
      <c r="UFL40" s="16"/>
      <c r="UFM40" s="16"/>
      <c r="UFN40" s="16"/>
      <c r="UFO40" s="16"/>
      <c r="UFP40" s="16"/>
      <c r="UFQ40" s="16"/>
      <c r="UFR40" s="16"/>
      <c r="UFS40" s="16"/>
      <c r="UFT40" s="16"/>
      <c r="UFU40" s="16"/>
      <c r="UFV40" s="16"/>
      <c r="UFW40" s="16"/>
      <c r="UFX40" s="16"/>
      <c r="UFY40" s="16"/>
      <c r="UFZ40" s="16"/>
      <c r="UGA40" s="16"/>
      <c r="UGB40" s="16"/>
      <c r="UGC40" s="16"/>
      <c r="UGD40" s="16"/>
      <c r="UGE40" s="16"/>
      <c r="UGF40" s="16"/>
      <c r="UGG40" s="16"/>
      <c r="UGH40" s="16"/>
      <c r="UGI40" s="16"/>
      <c r="UGJ40" s="16"/>
      <c r="UGK40" s="16"/>
      <c r="UGL40" s="16"/>
      <c r="UGM40" s="16"/>
      <c r="UGN40" s="16"/>
      <c r="UGO40" s="16"/>
      <c r="UGP40" s="16"/>
      <c r="UGQ40" s="16"/>
      <c r="UGR40" s="16"/>
      <c r="UGS40" s="16"/>
      <c r="UGT40" s="16"/>
      <c r="UGU40" s="16"/>
      <c r="UGV40" s="16"/>
      <c r="UGW40" s="16"/>
      <c r="UGX40" s="16"/>
      <c r="UGY40" s="16"/>
      <c r="UGZ40" s="16"/>
      <c r="UHA40" s="16"/>
      <c r="UHB40" s="16"/>
      <c r="UHC40" s="16"/>
      <c r="UHD40" s="16"/>
      <c r="UHE40" s="16"/>
      <c r="UHF40" s="16"/>
      <c r="UHG40" s="16"/>
      <c r="UHH40" s="16"/>
      <c r="UHI40" s="16"/>
      <c r="UHJ40" s="16"/>
      <c r="UHK40" s="16"/>
      <c r="UHL40" s="16"/>
      <c r="UHM40" s="16"/>
      <c r="UHN40" s="16"/>
      <c r="UHO40" s="16"/>
      <c r="UHP40" s="16"/>
      <c r="UHQ40" s="16"/>
      <c r="UHR40" s="16"/>
      <c r="UHS40" s="16"/>
      <c r="UHT40" s="16"/>
      <c r="UHU40" s="16"/>
      <c r="UHV40" s="16"/>
      <c r="UHW40" s="16"/>
      <c r="UHX40" s="16"/>
      <c r="UHY40" s="16"/>
      <c r="UHZ40" s="16"/>
      <c r="UIA40" s="16"/>
      <c r="UIB40" s="16"/>
      <c r="UIC40" s="16"/>
      <c r="UID40" s="16"/>
      <c r="UIE40" s="16"/>
      <c r="UIF40" s="16"/>
      <c r="UIG40" s="16"/>
      <c r="UIH40" s="16"/>
      <c r="UII40" s="16"/>
      <c r="UIJ40" s="16"/>
      <c r="UIK40" s="16"/>
      <c r="UIL40" s="16"/>
      <c r="UIM40" s="16"/>
      <c r="UIN40" s="16"/>
      <c r="UIO40" s="16"/>
      <c r="UIP40" s="16"/>
      <c r="UIQ40" s="16"/>
      <c r="UIR40" s="16"/>
      <c r="UIS40" s="16"/>
      <c r="UIT40" s="16"/>
      <c r="UIU40" s="16"/>
      <c r="UIV40" s="16"/>
      <c r="UIW40" s="16"/>
      <c r="UIX40" s="16"/>
      <c r="UIY40" s="16"/>
      <c r="UIZ40" s="16"/>
      <c r="UJA40" s="16"/>
      <c r="UJB40" s="16"/>
      <c r="UJC40" s="16"/>
      <c r="UJD40" s="16"/>
      <c r="UJE40" s="16"/>
      <c r="UJF40" s="16"/>
      <c r="UJG40" s="16"/>
      <c r="UJH40" s="16"/>
      <c r="UJI40" s="16"/>
      <c r="UJJ40" s="16"/>
      <c r="UJK40" s="16"/>
      <c r="UJL40" s="16"/>
      <c r="UJM40" s="16"/>
      <c r="UJN40" s="16"/>
      <c r="UJO40" s="16"/>
      <c r="UJP40" s="16"/>
      <c r="UJQ40" s="16"/>
      <c r="UJR40" s="16"/>
      <c r="UJS40" s="16"/>
      <c r="UJT40" s="16"/>
      <c r="UJU40" s="16"/>
      <c r="UJV40" s="16"/>
      <c r="UJW40" s="16"/>
      <c r="UJX40" s="16"/>
      <c r="UJY40" s="16"/>
      <c r="UJZ40" s="16"/>
      <c r="UKA40" s="16"/>
      <c r="UKB40" s="16"/>
      <c r="UKC40" s="16"/>
      <c r="UKD40" s="16"/>
      <c r="UKE40" s="16"/>
      <c r="UKF40" s="16"/>
      <c r="UKG40" s="16"/>
      <c r="UKH40" s="16"/>
      <c r="UKI40" s="16"/>
      <c r="UKJ40" s="16"/>
      <c r="UKK40" s="16"/>
      <c r="UKL40" s="16"/>
      <c r="UKM40" s="16"/>
      <c r="UKN40" s="16"/>
      <c r="UKO40" s="16"/>
      <c r="UKP40" s="16"/>
      <c r="UKQ40" s="16"/>
      <c r="UKR40" s="16"/>
      <c r="UKS40" s="16"/>
      <c r="UKT40" s="16"/>
      <c r="UKU40" s="16"/>
      <c r="UKV40" s="16"/>
      <c r="UKW40" s="16"/>
      <c r="UKX40" s="16"/>
      <c r="UKY40" s="16"/>
      <c r="UKZ40" s="16"/>
      <c r="ULA40" s="16"/>
      <c r="ULB40" s="16"/>
      <c r="ULC40" s="16"/>
      <c r="ULD40" s="16"/>
      <c r="ULE40" s="16"/>
      <c r="ULF40" s="16"/>
      <c r="ULG40" s="16"/>
      <c r="ULH40" s="16"/>
      <c r="ULI40" s="16"/>
      <c r="ULJ40" s="16"/>
      <c r="ULK40" s="16"/>
      <c r="ULL40" s="16"/>
      <c r="ULM40" s="16"/>
      <c r="ULN40" s="16"/>
      <c r="ULO40" s="16"/>
      <c r="ULP40" s="16"/>
      <c r="ULQ40" s="16"/>
      <c r="ULR40" s="16"/>
      <c r="ULS40" s="16"/>
      <c r="ULT40" s="16"/>
      <c r="ULU40" s="16"/>
      <c r="ULV40" s="16"/>
      <c r="ULW40" s="16"/>
      <c r="ULX40" s="16"/>
      <c r="ULY40" s="16"/>
      <c r="ULZ40" s="16"/>
      <c r="UMA40" s="16"/>
      <c r="UMB40" s="16"/>
      <c r="UMC40" s="16"/>
      <c r="UMD40" s="16"/>
      <c r="UME40" s="16"/>
      <c r="UMF40" s="16"/>
      <c r="UMG40" s="16"/>
      <c r="UMH40" s="16"/>
      <c r="UMI40" s="16"/>
      <c r="UMJ40" s="16"/>
      <c r="UMK40" s="16"/>
      <c r="UML40" s="16"/>
      <c r="UMM40" s="16"/>
      <c r="UMN40" s="16"/>
      <c r="UMO40" s="16"/>
      <c r="UMP40" s="16"/>
      <c r="UMQ40" s="16"/>
      <c r="UMR40" s="16"/>
      <c r="UMS40" s="16"/>
      <c r="UMT40" s="16"/>
      <c r="UMU40" s="16"/>
      <c r="UMV40" s="16"/>
      <c r="UMW40" s="16"/>
      <c r="UMX40" s="16"/>
      <c r="UMY40" s="16"/>
      <c r="UMZ40" s="16"/>
      <c r="UNA40" s="16"/>
      <c r="UNB40" s="16"/>
      <c r="UNC40" s="16"/>
      <c r="UND40" s="16"/>
      <c r="UNE40" s="16"/>
      <c r="UNF40" s="16"/>
      <c r="UNG40" s="16"/>
      <c r="UNH40" s="16"/>
      <c r="UNI40" s="16"/>
      <c r="UNJ40" s="16"/>
      <c r="UNK40" s="16"/>
      <c r="UNL40" s="16"/>
      <c r="UNM40" s="16"/>
      <c r="UNN40" s="16"/>
      <c r="UNO40" s="16"/>
      <c r="UNP40" s="16"/>
      <c r="UNQ40" s="16"/>
      <c r="UNR40" s="16"/>
      <c r="UNS40" s="16"/>
      <c r="UNT40" s="16"/>
      <c r="UNU40" s="16"/>
      <c r="UNV40" s="16"/>
      <c r="UNW40" s="16"/>
      <c r="UNX40" s="16"/>
      <c r="UNY40" s="16"/>
      <c r="UNZ40" s="16"/>
      <c r="UOA40" s="16"/>
      <c r="UOB40" s="16"/>
      <c r="UOC40" s="16"/>
      <c r="UOD40" s="16"/>
      <c r="UOE40" s="16"/>
      <c r="UOF40" s="16"/>
      <c r="UOG40" s="16"/>
      <c r="UOH40" s="16"/>
      <c r="UOI40" s="16"/>
      <c r="UOJ40" s="16"/>
      <c r="UOK40" s="16"/>
      <c r="UOL40" s="16"/>
      <c r="UOM40" s="16"/>
      <c r="UON40" s="16"/>
      <c r="UOO40" s="16"/>
      <c r="UOP40" s="16"/>
      <c r="UOQ40" s="16"/>
      <c r="UOR40" s="16"/>
      <c r="UOS40" s="16"/>
      <c r="UOT40" s="16"/>
      <c r="UOU40" s="16"/>
      <c r="UOV40" s="16"/>
      <c r="UOW40" s="16"/>
      <c r="UOX40" s="16"/>
      <c r="UOY40" s="16"/>
      <c r="UOZ40" s="16"/>
      <c r="UPA40" s="16"/>
      <c r="UPB40" s="16"/>
      <c r="UPC40" s="16"/>
      <c r="UPD40" s="16"/>
      <c r="UPE40" s="16"/>
      <c r="UPF40" s="16"/>
      <c r="UPG40" s="16"/>
      <c r="UPH40" s="16"/>
      <c r="UPI40" s="16"/>
      <c r="UPJ40" s="16"/>
      <c r="UPK40" s="16"/>
      <c r="UPL40" s="16"/>
      <c r="UPM40" s="16"/>
      <c r="UPN40" s="16"/>
      <c r="UPO40" s="16"/>
      <c r="UPP40" s="16"/>
      <c r="UPQ40" s="16"/>
      <c r="UPR40" s="16"/>
      <c r="UPS40" s="16"/>
      <c r="UPT40" s="16"/>
      <c r="UPU40" s="16"/>
      <c r="UPV40" s="16"/>
      <c r="UPW40" s="16"/>
      <c r="UPX40" s="16"/>
      <c r="UPY40" s="16"/>
      <c r="UPZ40" s="16"/>
      <c r="UQA40" s="16"/>
      <c r="UQB40" s="16"/>
      <c r="UQC40" s="16"/>
      <c r="UQD40" s="16"/>
      <c r="UQE40" s="16"/>
      <c r="UQF40" s="16"/>
      <c r="UQG40" s="16"/>
      <c r="UQH40" s="16"/>
      <c r="UQI40" s="16"/>
      <c r="UQJ40" s="16"/>
      <c r="UQK40" s="16"/>
      <c r="UQL40" s="16"/>
      <c r="UQM40" s="16"/>
      <c r="UQN40" s="16"/>
      <c r="UQO40" s="16"/>
      <c r="UQP40" s="16"/>
      <c r="UQQ40" s="16"/>
      <c r="UQR40" s="16"/>
      <c r="UQS40" s="16"/>
      <c r="UQT40" s="16"/>
      <c r="UQU40" s="16"/>
      <c r="UQV40" s="16"/>
      <c r="UQW40" s="16"/>
      <c r="UQX40" s="16"/>
      <c r="UQY40" s="16"/>
      <c r="UQZ40" s="16"/>
      <c r="URA40" s="16"/>
      <c r="URB40" s="16"/>
      <c r="URC40" s="16"/>
      <c r="URD40" s="16"/>
      <c r="URE40" s="16"/>
      <c r="URF40" s="16"/>
      <c r="URG40" s="16"/>
      <c r="URH40" s="16"/>
      <c r="URI40" s="16"/>
      <c r="URJ40" s="16"/>
      <c r="URK40" s="16"/>
      <c r="URL40" s="16"/>
      <c r="URM40" s="16"/>
      <c r="URN40" s="16"/>
      <c r="URO40" s="16"/>
      <c r="URP40" s="16"/>
      <c r="URQ40" s="16"/>
      <c r="URR40" s="16"/>
      <c r="URS40" s="16"/>
      <c r="URT40" s="16"/>
      <c r="URU40" s="16"/>
      <c r="URV40" s="16"/>
      <c r="URW40" s="16"/>
      <c r="URX40" s="16"/>
      <c r="URY40" s="16"/>
      <c r="URZ40" s="16"/>
      <c r="USA40" s="16"/>
      <c r="USB40" s="16"/>
      <c r="USC40" s="16"/>
      <c r="USD40" s="16"/>
      <c r="USE40" s="16"/>
      <c r="USF40" s="16"/>
      <c r="USG40" s="16"/>
      <c r="USH40" s="16"/>
      <c r="USI40" s="16"/>
      <c r="USJ40" s="16"/>
      <c r="USK40" s="16"/>
      <c r="USL40" s="16"/>
      <c r="USM40" s="16"/>
      <c r="USN40" s="16"/>
      <c r="USO40" s="16"/>
      <c r="USP40" s="16"/>
      <c r="USQ40" s="16"/>
      <c r="USR40" s="16"/>
      <c r="USS40" s="16"/>
      <c r="UST40" s="16"/>
      <c r="USU40" s="16"/>
      <c r="USV40" s="16"/>
      <c r="USW40" s="16"/>
      <c r="USX40" s="16"/>
      <c r="USY40" s="16"/>
      <c r="USZ40" s="16"/>
      <c r="UTA40" s="16"/>
      <c r="UTB40" s="16"/>
      <c r="UTC40" s="16"/>
      <c r="UTD40" s="16"/>
      <c r="UTE40" s="16"/>
      <c r="UTF40" s="16"/>
      <c r="UTG40" s="16"/>
      <c r="UTH40" s="16"/>
      <c r="UTI40" s="16"/>
      <c r="UTJ40" s="16"/>
      <c r="UTK40" s="16"/>
      <c r="UTL40" s="16"/>
      <c r="UTM40" s="16"/>
      <c r="UTN40" s="16"/>
      <c r="UTO40" s="16"/>
      <c r="UTP40" s="16"/>
      <c r="UTQ40" s="16"/>
      <c r="UTR40" s="16"/>
      <c r="UTS40" s="16"/>
      <c r="UTT40" s="16"/>
      <c r="UTU40" s="16"/>
      <c r="UTV40" s="16"/>
      <c r="UTW40" s="16"/>
      <c r="UTX40" s="16"/>
      <c r="UTY40" s="16"/>
      <c r="UTZ40" s="16"/>
      <c r="UUA40" s="16"/>
      <c r="UUB40" s="16"/>
      <c r="UUC40" s="16"/>
      <c r="UUD40" s="16"/>
      <c r="UUE40" s="16"/>
      <c r="UUF40" s="16"/>
      <c r="UUG40" s="16"/>
      <c r="UUH40" s="16"/>
      <c r="UUI40" s="16"/>
      <c r="UUJ40" s="16"/>
      <c r="UUK40" s="16"/>
      <c r="UUL40" s="16"/>
      <c r="UUM40" s="16"/>
      <c r="UUN40" s="16"/>
      <c r="UUO40" s="16"/>
      <c r="UUP40" s="16"/>
      <c r="UUQ40" s="16"/>
      <c r="UUR40" s="16"/>
      <c r="UUS40" s="16"/>
      <c r="UUT40" s="16"/>
      <c r="UUU40" s="16"/>
      <c r="UUV40" s="16"/>
      <c r="UUW40" s="16"/>
      <c r="UUX40" s="16"/>
      <c r="UUY40" s="16"/>
      <c r="UUZ40" s="16"/>
      <c r="UVA40" s="16"/>
      <c r="UVB40" s="16"/>
      <c r="UVC40" s="16"/>
      <c r="UVD40" s="16"/>
      <c r="UVE40" s="16"/>
      <c r="UVF40" s="16"/>
      <c r="UVG40" s="16"/>
      <c r="UVH40" s="16"/>
      <c r="UVI40" s="16"/>
      <c r="UVJ40" s="16"/>
      <c r="UVK40" s="16"/>
      <c r="UVL40" s="16"/>
      <c r="UVM40" s="16"/>
      <c r="UVN40" s="16"/>
      <c r="UVO40" s="16"/>
      <c r="UVP40" s="16"/>
      <c r="UVQ40" s="16"/>
      <c r="UVR40" s="16"/>
      <c r="UVS40" s="16"/>
      <c r="UVT40" s="16"/>
      <c r="UVU40" s="16"/>
      <c r="UVV40" s="16"/>
      <c r="UVW40" s="16"/>
      <c r="UVX40" s="16"/>
      <c r="UVY40" s="16"/>
      <c r="UVZ40" s="16"/>
      <c r="UWA40" s="16"/>
      <c r="UWB40" s="16"/>
      <c r="UWC40" s="16"/>
      <c r="UWD40" s="16"/>
      <c r="UWE40" s="16"/>
      <c r="UWF40" s="16"/>
      <c r="UWG40" s="16"/>
      <c r="UWH40" s="16"/>
      <c r="UWI40" s="16"/>
      <c r="UWJ40" s="16"/>
      <c r="UWK40" s="16"/>
      <c r="UWL40" s="16"/>
      <c r="UWM40" s="16"/>
      <c r="UWN40" s="16"/>
      <c r="UWO40" s="16"/>
      <c r="UWP40" s="16"/>
      <c r="UWQ40" s="16"/>
      <c r="UWR40" s="16"/>
      <c r="UWS40" s="16"/>
      <c r="UWT40" s="16"/>
      <c r="UWU40" s="16"/>
      <c r="UWV40" s="16"/>
      <c r="UWW40" s="16"/>
      <c r="UWX40" s="16"/>
      <c r="UWY40" s="16"/>
      <c r="UWZ40" s="16"/>
      <c r="UXA40" s="16"/>
      <c r="UXB40" s="16"/>
      <c r="UXC40" s="16"/>
      <c r="UXD40" s="16"/>
      <c r="UXE40" s="16"/>
      <c r="UXF40" s="16"/>
      <c r="UXG40" s="16"/>
      <c r="UXH40" s="16"/>
      <c r="UXI40" s="16"/>
      <c r="UXJ40" s="16"/>
      <c r="UXK40" s="16"/>
      <c r="UXL40" s="16"/>
      <c r="UXM40" s="16"/>
      <c r="UXN40" s="16"/>
      <c r="UXO40" s="16"/>
      <c r="UXP40" s="16"/>
      <c r="UXQ40" s="16"/>
      <c r="UXR40" s="16"/>
      <c r="UXS40" s="16"/>
      <c r="UXT40" s="16"/>
      <c r="UXU40" s="16"/>
      <c r="UXV40" s="16"/>
      <c r="UXW40" s="16"/>
      <c r="UXX40" s="16"/>
      <c r="UXY40" s="16"/>
      <c r="UXZ40" s="16"/>
      <c r="UYA40" s="16"/>
      <c r="UYB40" s="16"/>
      <c r="UYC40" s="16"/>
      <c r="UYD40" s="16"/>
      <c r="UYE40" s="16"/>
      <c r="UYF40" s="16"/>
      <c r="UYG40" s="16"/>
      <c r="UYH40" s="16"/>
      <c r="UYI40" s="16"/>
      <c r="UYJ40" s="16"/>
      <c r="UYK40" s="16"/>
      <c r="UYL40" s="16"/>
      <c r="UYM40" s="16"/>
      <c r="UYN40" s="16"/>
      <c r="UYO40" s="16"/>
      <c r="UYP40" s="16"/>
      <c r="UYQ40" s="16"/>
      <c r="UYR40" s="16"/>
      <c r="UYS40" s="16"/>
      <c r="UYT40" s="16"/>
      <c r="UYU40" s="16"/>
      <c r="UYV40" s="16"/>
      <c r="UYW40" s="16"/>
      <c r="UYX40" s="16"/>
      <c r="UYY40" s="16"/>
      <c r="UYZ40" s="16"/>
      <c r="UZA40" s="16"/>
      <c r="UZB40" s="16"/>
      <c r="UZC40" s="16"/>
      <c r="UZD40" s="16"/>
      <c r="UZE40" s="16"/>
      <c r="UZF40" s="16"/>
      <c r="UZG40" s="16"/>
      <c r="UZH40" s="16"/>
      <c r="UZI40" s="16"/>
      <c r="UZJ40" s="16"/>
      <c r="UZK40" s="16"/>
      <c r="UZL40" s="16"/>
      <c r="UZM40" s="16"/>
      <c r="UZN40" s="16"/>
      <c r="UZO40" s="16"/>
      <c r="UZP40" s="16"/>
      <c r="UZQ40" s="16"/>
      <c r="UZR40" s="16"/>
      <c r="UZS40" s="16"/>
      <c r="UZT40" s="16"/>
      <c r="UZU40" s="16"/>
      <c r="UZV40" s="16"/>
      <c r="UZW40" s="16"/>
      <c r="UZX40" s="16"/>
      <c r="UZY40" s="16"/>
      <c r="UZZ40" s="16"/>
      <c r="VAA40" s="16"/>
      <c r="VAB40" s="16"/>
      <c r="VAC40" s="16"/>
      <c r="VAD40" s="16"/>
      <c r="VAE40" s="16"/>
      <c r="VAF40" s="16"/>
      <c r="VAG40" s="16"/>
      <c r="VAH40" s="16"/>
      <c r="VAI40" s="16"/>
      <c r="VAJ40" s="16"/>
      <c r="VAK40" s="16"/>
      <c r="VAL40" s="16"/>
      <c r="VAM40" s="16"/>
      <c r="VAN40" s="16"/>
      <c r="VAO40" s="16"/>
      <c r="VAP40" s="16"/>
      <c r="VAQ40" s="16"/>
      <c r="VAR40" s="16"/>
      <c r="VAS40" s="16"/>
      <c r="VAT40" s="16"/>
      <c r="VAU40" s="16"/>
      <c r="VAV40" s="16"/>
      <c r="VAW40" s="16"/>
      <c r="VAX40" s="16"/>
      <c r="VAY40" s="16"/>
      <c r="VAZ40" s="16"/>
      <c r="VBA40" s="16"/>
      <c r="VBB40" s="16"/>
      <c r="VBC40" s="16"/>
      <c r="VBD40" s="16"/>
      <c r="VBE40" s="16"/>
      <c r="VBF40" s="16"/>
      <c r="VBG40" s="16"/>
      <c r="VBH40" s="16"/>
      <c r="VBI40" s="16"/>
      <c r="VBJ40" s="16"/>
      <c r="VBK40" s="16"/>
      <c r="VBL40" s="16"/>
      <c r="VBM40" s="16"/>
      <c r="VBN40" s="16"/>
      <c r="VBO40" s="16"/>
      <c r="VBP40" s="16"/>
      <c r="VBQ40" s="16"/>
      <c r="VBR40" s="16"/>
      <c r="VBS40" s="16"/>
      <c r="VBT40" s="16"/>
      <c r="VBU40" s="16"/>
      <c r="VBV40" s="16"/>
      <c r="VBW40" s="16"/>
      <c r="VBX40" s="16"/>
      <c r="VBY40" s="16"/>
      <c r="VBZ40" s="16"/>
      <c r="VCA40" s="16"/>
      <c r="VCB40" s="16"/>
      <c r="VCC40" s="16"/>
      <c r="VCD40" s="16"/>
      <c r="VCE40" s="16"/>
      <c r="VCF40" s="16"/>
      <c r="VCG40" s="16"/>
      <c r="VCH40" s="16"/>
      <c r="VCI40" s="16"/>
      <c r="VCJ40" s="16"/>
      <c r="VCK40" s="16"/>
      <c r="VCL40" s="16"/>
      <c r="VCM40" s="16"/>
      <c r="VCN40" s="16"/>
      <c r="VCO40" s="16"/>
      <c r="VCP40" s="16"/>
      <c r="VCQ40" s="16"/>
      <c r="VCR40" s="16"/>
      <c r="VCS40" s="16"/>
      <c r="VCT40" s="16"/>
      <c r="VCU40" s="16"/>
      <c r="VCV40" s="16"/>
      <c r="VCW40" s="16"/>
      <c r="VCX40" s="16"/>
      <c r="VCY40" s="16"/>
      <c r="VCZ40" s="16"/>
      <c r="VDA40" s="16"/>
      <c r="VDB40" s="16"/>
      <c r="VDC40" s="16"/>
      <c r="VDD40" s="16"/>
      <c r="VDE40" s="16"/>
      <c r="VDF40" s="16"/>
      <c r="VDG40" s="16"/>
      <c r="VDH40" s="16"/>
      <c r="VDI40" s="16"/>
      <c r="VDJ40" s="16"/>
      <c r="VDK40" s="16"/>
      <c r="VDL40" s="16"/>
      <c r="VDM40" s="16"/>
      <c r="VDN40" s="16"/>
      <c r="VDO40" s="16"/>
      <c r="VDP40" s="16"/>
      <c r="VDQ40" s="16"/>
      <c r="VDR40" s="16"/>
      <c r="VDS40" s="16"/>
      <c r="VDT40" s="16"/>
      <c r="VDU40" s="16"/>
      <c r="VDV40" s="16"/>
      <c r="VDW40" s="16"/>
      <c r="VDX40" s="16"/>
      <c r="VDY40" s="16"/>
      <c r="VDZ40" s="16"/>
      <c r="VEA40" s="16"/>
      <c r="VEB40" s="16"/>
      <c r="VEC40" s="16"/>
      <c r="VED40" s="16"/>
      <c r="VEE40" s="16"/>
      <c r="VEF40" s="16"/>
      <c r="VEG40" s="16"/>
      <c r="VEH40" s="16"/>
      <c r="VEI40" s="16"/>
      <c r="VEJ40" s="16"/>
      <c r="VEK40" s="16"/>
      <c r="VEL40" s="16"/>
      <c r="VEM40" s="16"/>
      <c r="VEN40" s="16"/>
      <c r="VEO40" s="16"/>
      <c r="VEP40" s="16"/>
      <c r="VEQ40" s="16"/>
      <c r="VER40" s="16"/>
      <c r="VES40" s="16"/>
      <c r="VET40" s="16"/>
      <c r="VEU40" s="16"/>
    </row>
    <row r="41" spans="1:15023" s="1" customFormat="1" ht="15" hidden="1" customHeight="1" x14ac:dyDescent="0.25">
      <c r="C41" s="15"/>
      <c r="D41" s="14" t="s">
        <v>70</v>
      </c>
      <c r="E41" s="251"/>
      <c r="F41" s="20" t="s">
        <v>14</v>
      </c>
      <c r="G41" s="33"/>
      <c r="H41" s="33"/>
      <c r="I41" s="33"/>
      <c r="J41" s="33">
        <f t="shared" ref="J41" si="17">J42+J43</f>
        <v>0</v>
      </c>
      <c r="K41" s="33"/>
      <c r="L41" s="33"/>
      <c r="M41" s="33"/>
      <c r="N41" s="33"/>
      <c r="O41" s="33"/>
      <c r="P41" s="33"/>
      <c r="Q41" s="33"/>
      <c r="R41" s="33"/>
      <c r="S41" s="1913"/>
      <c r="T41" s="33"/>
      <c r="U41" s="33"/>
      <c r="V41" s="33"/>
      <c r="W41" s="33"/>
      <c r="X41" s="33"/>
      <c r="Y41" s="33"/>
      <c r="Z41" s="33"/>
      <c r="AA41" s="33"/>
      <c r="AB41" s="33"/>
      <c r="AC41" s="33"/>
      <c r="AD41" s="33"/>
      <c r="AE41" s="33"/>
      <c r="AF41" s="33"/>
      <c r="AG41" s="33"/>
      <c r="AH41" s="33"/>
      <c r="AJ41" s="54">
        <f>SUM(G41:AH41)</f>
        <v>0</v>
      </c>
      <c r="AK41" s="2"/>
      <c r="AL41" s="2104"/>
      <c r="AM41" s="2104"/>
      <c r="AN41" s="2104"/>
      <c r="AO41" s="2104"/>
      <c r="AP41" s="2104"/>
      <c r="AQ41" s="2104"/>
      <c r="AR41" s="2"/>
      <c r="AS41" s="2"/>
      <c r="AT41" s="2"/>
      <c r="AU41" s="2"/>
      <c r="AV41" s="2"/>
      <c r="AW41" s="2"/>
      <c r="AZ41" s="508"/>
      <c r="BA41" s="508"/>
      <c r="BF41" s="141"/>
    </row>
    <row r="42" spans="1:15023" s="1" customFormat="1" ht="15" hidden="1" customHeight="1" x14ac:dyDescent="0.25">
      <c r="C42" s="15"/>
      <c r="D42" s="64" t="s">
        <v>108</v>
      </c>
      <c r="E42" s="251"/>
      <c r="F42" s="65" t="s">
        <v>14</v>
      </c>
      <c r="G42" s="266"/>
      <c r="H42" s="266"/>
      <c r="I42" s="266"/>
      <c r="J42" s="266">
        <v>0</v>
      </c>
      <c r="K42" s="266"/>
      <c r="L42" s="266"/>
      <c r="M42" s="266"/>
      <c r="N42" s="266"/>
      <c r="O42" s="266"/>
      <c r="P42" s="266"/>
      <c r="Q42" s="266"/>
      <c r="R42" s="266"/>
      <c r="S42" s="1917"/>
      <c r="T42" s="266"/>
      <c r="U42" s="266"/>
      <c r="V42" s="266"/>
      <c r="W42" s="266"/>
      <c r="X42" s="266"/>
      <c r="Y42" s="266"/>
      <c r="Z42" s="266"/>
      <c r="AA42" s="266"/>
      <c r="AB42" s="266"/>
      <c r="AC42" s="266"/>
      <c r="AD42" s="266"/>
      <c r="AE42" s="266"/>
      <c r="AF42" s="266"/>
      <c r="AG42" s="266"/>
      <c r="AH42" s="266"/>
      <c r="AJ42" s="57">
        <f>SUM(G42:AH42)</f>
        <v>0</v>
      </c>
      <c r="AK42" s="2"/>
      <c r="AL42" s="2104"/>
      <c r="AM42" s="2104"/>
      <c r="AN42" s="2104"/>
      <c r="AO42" s="2104"/>
      <c r="AP42" s="2104"/>
      <c r="AQ42" s="2104"/>
      <c r="AR42" s="2"/>
      <c r="AS42" s="2"/>
      <c r="AT42" s="2"/>
      <c r="AU42" s="2"/>
      <c r="AV42" s="2"/>
      <c r="AW42" s="2"/>
      <c r="AZ42" s="508"/>
      <c r="BA42" s="508"/>
      <c r="BF42" s="141"/>
    </row>
    <row r="43" spans="1:15023" s="1" customFormat="1" ht="15" hidden="1" customHeight="1" x14ac:dyDescent="0.25">
      <c r="C43" s="15"/>
      <c r="D43" s="55" t="s">
        <v>73</v>
      </c>
      <c r="E43" s="251"/>
      <c r="F43" s="65" t="s">
        <v>14</v>
      </c>
      <c r="G43" s="267"/>
      <c r="H43" s="267"/>
      <c r="I43" s="267"/>
      <c r="J43" s="267">
        <v>0</v>
      </c>
      <c r="K43" s="267"/>
      <c r="L43" s="267"/>
      <c r="M43" s="267"/>
      <c r="N43" s="267"/>
      <c r="O43" s="267"/>
      <c r="P43" s="267"/>
      <c r="Q43" s="267"/>
      <c r="R43" s="267"/>
      <c r="S43" s="1918"/>
      <c r="T43" s="267"/>
      <c r="U43" s="267"/>
      <c r="V43" s="267"/>
      <c r="W43" s="267"/>
      <c r="X43" s="267"/>
      <c r="Y43" s="267"/>
      <c r="Z43" s="267"/>
      <c r="AA43" s="267"/>
      <c r="AB43" s="267"/>
      <c r="AC43" s="267"/>
      <c r="AD43" s="267"/>
      <c r="AE43" s="267"/>
      <c r="AF43" s="267"/>
      <c r="AG43" s="267"/>
      <c r="AH43" s="267"/>
      <c r="AJ43" s="57">
        <f>SUM(G43:AH43)</f>
        <v>0</v>
      </c>
      <c r="AK43" s="2"/>
      <c r="AL43" s="2104"/>
      <c r="AM43" s="2104"/>
      <c r="AN43" s="2104"/>
      <c r="AO43" s="2104"/>
      <c r="AP43" s="2104"/>
      <c r="AQ43" s="2104"/>
      <c r="AR43" s="2"/>
      <c r="AS43" s="2"/>
      <c r="AT43" s="2"/>
      <c r="AU43" s="2"/>
      <c r="AV43" s="2"/>
      <c r="AW43" s="2"/>
      <c r="AZ43" s="508"/>
      <c r="BA43" s="508"/>
      <c r="BF43" s="141"/>
    </row>
    <row r="44" spans="1:15023" s="70" customFormat="1" x14ac:dyDescent="0.25">
      <c r="A44" s="62"/>
      <c r="B44" s="62"/>
      <c r="C44" s="68"/>
      <c r="D44" s="227" t="s">
        <v>109</v>
      </c>
      <c r="E44" s="301"/>
      <c r="F44" s="92"/>
      <c r="G44" s="94"/>
      <c r="H44" s="94"/>
      <c r="I44" s="94"/>
      <c r="J44" s="94"/>
      <c r="K44" s="94"/>
      <c r="L44" s="94"/>
      <c r="M44" s="94"/>
      <c r="N44" s="94"/>
      <c r="O44" s="94"/>
      <c r="P44" s="94"/>
      <c r="Q44" s="94"/>
      <c r="R44" s="94"/>
      <c r="S44" s="1916"/>
      <c r="T44" s="94"/>
      <c r="U44" s="94"/>
      <c r="V44" s="94"/>
      <c r="W44" s="94"/>
      <c r="X44" s="94"/>
      <c r="Y44" s="94"/>
      <c r="Z44" s="94"/>
      <c r="AA44" s="94"/>
      <c r="AB44" s="94"/>
      <c r="AC44" s="94"/>
      <c r="AD44" s="94"/>
      <c r="AE44" s="94"/>
      <c r="AF44" s="94"/>
      <c r="AG44" s="94"/>
      <c r="AH44" s="94"/>
      <c r="AI44" s="62"/>
      <c r="AJ44" s="66" t="s">
        <v>110</v>
      </c>
      <c r="AK44" s="2117"/>
      <c r="AL44" s="2104"/>
      <c r="AM44" s="2104"/>
      <c r="AN44" s="2104"/>
      <c r="AO44" s="2104"/>
      <c r="AP44" s="2104"/>
      <c r="AQ44" s="2104"/>
      <c r="AR44" s="2"/>
      <c r="AS44" s="2"/>
      <c r="AT44" s="2"/>
      <c r="AU44" s="2"/>
      <c r="AV44" s="2"/>
      <c r="AW44" s="27"/>
      <c r="AX44" s="3"/>
      <c r="AY44" s="1"/>
      <c r="AZ44" s="508"/>
      <c r="BA44" s="2098"/>
      <c r="BB44" s="62"/>
      <c r="BC44" s="62"/>
      <c r="BD44" s="62"/>
      <c r="BE44" s="62"/>
      <c r="BF44" s="14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c r="FW44" s="62"/>
      <c r="FX44" s="62"/>
      <c r="FY44" s="62"/>
      <c r="FZ44" s="62"/>
      <c r="GA44" s="62"/>
      <c r="GB44" s="62"/>
      <c r="GC44" s="62"/>
      <c r="GD44" s="62"/>
      <c r="GE44" s="62"/>
      <c r="GF44" s="62"/>
      <c r="GG44" s="62"/>
      <c r="GH44" s="62"/>
      <c r="GI44" s="62"/>
      <c r="GJ44" s="62"/>
      <c r="GK44" s="62"/>
      <c r="GL44" s="62"/>
      <c r="GM44" s="62"/>
      <c r="GN44" s="62"/>
      <c r="GO44" s="62"/>
      <c r="GP44" s="62"/>
      <c r="GQ44" s="62"/>
      <c r="GR44" s="62"/>
      <c r="GS44" s="62"/>
      <c r="GT44" s="62"/>
      <c r="GU44" s="62"/>
      <c r="GV44" s="62"/>
      <c r="GW44" s="62"/>
      <c r="GX44" s="62"/>
      <c r="GY44" s="62"/>
      <c r="GZ44" s="62"/>
      <c r="HA44" s="62"/>
      <c r="HB44" s="62"/>
      <c r="HC44" s="62"/>
      <c r="HD44" s="62"/>
      <c r="HE44" s="62"/>
      <c r="HF44" s="62"/>
      <c r="HG44" s="62"/>
      <c r="HH44" s="62"/>
      <c r="HI44" s="62"/>
      <c r="HJ44" s="62"/>
      <c r="HK44" s="62"/>
      <c r="HL44" s="62"/>
      <c r="HM44" s="62"/>
      <c r="HN44" s="62"/>
      <c r="HO44" s="62"/>
      <c r="HP44" s="62"/>
      <c r="HQ44" s="62"/>
      <c r="HR44" s="62"/>
      <c r="HS44" s="62"/>
      <c r="HT44" s="62"/>
      <c r="HU44" s="62"/>
      <c r="HV44" s="62"/>
      <c r="HW44" s="62"/>
      <c r="HX44" s="62"/>
      <c r="HY44" s="62"/>
      <c r="HZ44" s="62"/>
      <c r="IA44" s="62"/>
      <c r="IB44" s="62"/>
      <c r="IC44" s="62"/>
      <c r="ID44" s="62"/>
      <c r="IE44" s="62"/>
      <c r="IF44" s="62"/>
      <c r="IG44" s="62"/>
      <c r="IH44" s="62"/>
      <c r="II44" s="62"/>
      <c r="IJ44" s="62"/>
      <c r="IK44" s="62"/>
      <c r="IL44" s="62"/>
      <c r="IM44" s="62"/>
      <c r="IN44" s="62"/>
      <c r="IO44" s="62"/>
      <c r="IP44" s="62"/>
      <c r="IQ44" s="62"/>
      <c r="IR44" s="62"/>
      <c r="IS44" s="62"/>
      <c r="IT44" s="62"/>
      <c r="IU44" s="62"/>
      <c r="IV44" s="62"/>
      <c r="IW44" s="62"/>
      <c r="IX44" s="62"/>
      <c r="IY44" s="62"/>
      <c r="IZ44" s="62"/>
      <c r="JA44" s="62"/>
      <c r="JB44" s="62"/>
      <c r="JC44" s="62"/>
      <c r="JD44" s="62"/>
      <c r="JE44" s="62"/>
      <c r="JF44" s="62"/>
      <c r="JG44" s="62"/>
      <c r="JH44" s="62"/>
      <c r="JI44" s="62"/>
      <c r="JJ44" s="62"/>
      <c r="JK44" s="62"/>
      <c r="JL44" s="62"/>
      <c r="JM44" s="62"/>
      <c r="JN44" s="62"/>
      <c r="JO44" s="62"/>
      <c r="JP44" s="62"/>
      <c r="JQ44" s="62"/>
      <c r="JR44" s="62"/>
      <c r="JS44" s="62"/>
      <c r="JT44" s="62"/>
      <c r="JU44" s="62"/>
      <c r="JV44" s="62"/>
      <c r="JW44" s="62"/>
      <c r="JX44" s="62"/>
      <c r="JY44" s="62"/>
      <c r="JZ44" s="62"/>
      <c r="KA44" s="62"/>
      <c r="KB44" s="62"/>
      <c r="KC44" s="62"/>
      <c r="KD44" s="62"/>
      <c r="KE44" s="62"/>
      <c r="KF44" s="62"/>
      <c r="KG44" s="62"/>
      <c r="KH44" s="62"/>
      <c r="KI44" s="62"/>
      <c r="KJ44" s="62"/>
      <c r="KK44" s="62"/>
      <c r="KL44" s="62"/>
      <c r="KM44" s="62"/>
      <c r="KN44" s="62"/>
      <c r="KO44" s="62"/>
      <c r="KP44" s="62"/>
      <c r="KQ44" s="62"/>
      <c r="KR44" s="62"/>
      <c r="KS44" s="62"/>
      <c r="KT44" s="62"/>
      <c r="KU44" s="62"/>
      <c r="KV44" s="62"/>
      <c r="KW44" s="62"/>
      <c r="KX44" s="62"/>
      <c r="KY44" s="62"/>
      <c r="KZ44" s="62"/>
      <c r="LA44" s="62"/>
      <c r="LB44" s="62"/>
      <c r="LC44" s="62"/>
      <c r="LD44" s="62"/>
      <c r="LE44" s="62"/>
      <c r="LF44" s="62"/>
      <c r="LG44" s="62"/>
      <c r="LH44" s="62"/>
      <c r="LI44" s="62"/>
      <c r="LJ44" s="62"/>
      <c r="LK44" s="62"/>
      <c r="LL44" s="62"/>
      <c r="LM44" s="62"/>
      <c r="LN44" s="62"/>
      <c r="LO44" s="62"/>
      <c r="LP44" s="62"/>
      <c r="LQ44" s="62"/>
      <c r="LR44" s="62"/>
      <c r="LS44" s="62"/>
      <c r="LT44" s="62"/>
      <c r="LU44" s="62"/>
      <c r="LV44" s="62"/>
      <c r="LW44" s="62"/>
      <c r="LX44" s="62"/>
      <c r="LY44" s="62"/>
      <c r="LZ44" s="62"/>
      <c r="MA44" s="62"/>
      <c r="MB44" s="62"/>
      <c r="MC44" s="62"/>
      <c r="MD44" s="62"/>
      <c r="ME44" s="62"/>
      <c r="MF44" s="62"/>
      <c r="MG44" s="62"/>
      <c r="MH44" s="62"/>
      <c r="MI44" s="62"/>
      <c r="MJ44" s="62"/>
      <c r="MK44" s="62"/>
      <c r="ML44" s="62"/>
      <c r="MM44" s="62"/>
      <c r="MN44" s="62"/>
      <c r="MO44" s="62"/>
      <c r="MP44" s="62"/>
      <c r="MQ44" s="62"/>
      <c r="MR44" s="62"/>
      <c r="MS44" s="62"/>
      <c r="MT44" s="62"/>
      <c r="MU44" s="62"/>
      <c r="MV44" s="62"/>
      <c r="MW44" s="62"/>
      <c r="MX44" s="62"/>
      <c r="MY44" s="62"/>
      <c r="MZ44" s="62"/>
      <c r="NA44" s="62"/>
      <c r="NB44" s="62"/>
      <c r="NC44" s="62"/>
      <c r="ND44" s="62"/>
      <c r="NE44" s="62"/>
      <c r="NF44" s="62"/>
      <c r="NG44" s="62"/>
      <c r="NH44" s="62"/>
      <c r="NI44" s="62"/>
      <c r="NJ44" s="62"/>
      <c r="NK44" s="62"/>
      <c r="NL44" s="62"/>
      <c r="NM44" s="62"/>
      <c r="NN44" s="62"/>
      <c r="NO44" s="62"/>
      <c r="NP44" s="62"/>
      <c r="NQ44" s="62"/>
      <c r="NR44" s="62"/>
      <c r="NS44" s="62"/>
      <c r="NT44" s="62"/>
      <c r="NU44" s="62"/>
      <c r="NV44" s="62"/>
      <c r="NW44" s="62"/>
      <c r="NX44" s="62"/>
      <c r="NY44" s="62"/>
      <c r="NZ44" s="62"/>
      <c r="OA44" s="62"/>
      <c r="OB44" s="62"/>
      <c r="OC44" s="62"/>
      <c r="OD44" s="62"/>
      <c r="OE44" s="62"/>
      <c r="OF44" s="62"/>
      <c r="OG44" s="62"/>
      <c r="OH44" s="62"/>
      <c r="OI44" s="62"/>
      <c r="OJ44" s="62"/>
      <c r="OK44" s="62"/>
      <c r="OL44" s="62"/>
      <c r="OM44" s="62"/>
      <c r="ON44" s="62"/>
      <c r="OO44" s="62"/>
      <c r="OP44" s="62"/>
      <c r="OQ44" s="62"/>
      <c r="OR44" s="62"/>
      <c r="OS44" s="62"/>
      <c r="OT44" s="62"/>
      <c r="OU44" s="62"/>
      <c r="OV44" s="62"/>
      <c r="OW44" s="62"/>
      <c r="OX44" s="62"/>
      <c r="OY44" s="62"/>
      <c r="OZ44" s="62"/>
      <c r="PA44" s="62"/>
      <c r="PB44" s="62"/>
      <c r="PC44" s="62"/>
      <c r="PD44" s="62"/>
      <c r="PE44" s="62"/>
      <c r="PF44" s="62"/>
      <c r="PG44" s="62"/>
      <c r="PH44" s="62"/>
      <c r="PI44" s="62"/>
      <c r="PJ44" s="62"/>
      <c r="PK44" s="62"/>
      <c r="PL44" s="62"/>
      <c r="PM44" s="62"/>
      <c r="PN44" s="62"/>
      <c r="PO44" s="62"/>
      <c r="PP44" s="62"/>
      <c r="PQ44" s="62"/>
      <c r="PR44" s="62"/>
      <c r="PS44" s="62"/>
      <c r="PT44" s="62"/>
      <c r="PU44" s="62"/>
      <c r="PV44" s="62"/>
      <c r="PW44" s="62"/>
      <c r="PX44" s="62"/>
      <c r="PY44" s="62"/>
      <c r="PZ44" s="62"/>
      <c r="QA44" s="62"/>
      <c r="QB44" s="62"/>
      <c r="QC44" s="62"/>
      <c r="QD44" s="62"/>
      <c r="QE44" s="62"/>
      <c r="QF44" s="62"/>
      <c r="QG44" s="62"/>
      <c r="QH44" s="62"/>
      <c r="QI44" s="62"/>
      <c r="QJ44" s="62"/>
      <c r="QK44" s="62"/>
      <c r="QL44" s="62"/>
      <c r="QM44" s="62"/>
      <c r="QN44" s="62"/>
      <c r="QO44" s="62"/>
      <c r="QP44" s="62"/>
      <c r="QQ44" s="62"/>
      <c r="QR44" s="62"/>
      <c r="QS44" s="62"/>
      <c r="QT44" s="62"/>
      <c r="QU44" s="62"/>
      <c r="QV44" s="62"/>
      <c r="QW44" s="62"/>
      <c r="QX44" s="62"/>
      <c r="QY44" s="62"/>
      <c r="QZ44" s="62"/>
      <c r="RA44" s="62"/>
      <c r="RB44" s="62"/>
      <c r="RC44" s="62"/>
      <c r="RD44" s="62"/>
      <c r="RE44" s="62"/>
      <c r="RF44" s="62"/>
      <c r="RG44" s="62"/>
      <c r="RH44" s="62"/>
      <c r="RI44" s="62"/>
      <c r="RJ44" s="62"/>
      <c r="RK44" s="62"/>
      <c r="RL44" s="62"/>
      <c r="RM44" s="62"/>
      <c r="RN44" s="62"/>
      <c r="RO44" s="62"/>
      <c r="RP44" s="62"/>
      <c r="RQ44" s="62"/>
      <c r="RR44" s="62"/>
      <c r="RS44" s="62"/>
      <c r="RT44" s="62"/>
      <c r="RU44" s="62"/>
      <c r="RV44" s="62"/>
      <c r="RW44" s="62"/>
      <c r="RX44" s="62"/>
      <c r="RY44" s="62"/>
      <c r="RZ44" s="62"/>
      <c r="SA44" s="62"/>
      <c r="SB44" s="62"/>
      <c r="SC44" s="62"/>
      <c r="SD44" s="62"/>
      <c r="SE44" s="62"/>
      <c r="SF44" s="62"/>
      <c r="SG44" s="62"/>
      <c r="SH44" s="62"/>
      <c r="SI44" s="62"/>
      <c r="SJ44" s="62"/>
      <c r="SK44" s="62"/>
      <c r="SL44" s="62"/>
      <c r="SM44" s="62"/>
      <c r="SN44" s="62"/>
      <c r="SO44" s="62"/>
      <c r="SP44" s="62"/>
      <c r="SQ44" s="62"/>
      <c r="SR44" s="62"/>
      <c r="SS44" s="62"/>
      <c r="ST44" s="62"/>
      <c r="SU44" s="62"/>
      <c r="SV44" s="62"/>
      <c r="SW44" s="62"/>
      <c r="SX44" s="62"/>
      <c r="SY44" s="62"/>
      <c r="SZ44" s="62"/>
      <c r="TA44" s="62"/>
      <c r="TB44" s="62"/>
      <c r="TC44" s="62"/>
      <c r="TD44" s="62"/>
      <c r="TE44" s="62"/>
      <c r="TF44" s="62"/>
      <c r="TG44" s="62"/>
      <c r="TH44" s="62"/>
      <c r="TI44" s="62"/>
      <c r="TJ44" s="62"/>
      <c r="TK44" s="62"/>
      <c r="TL44" s="62"/>
      <c r="TM44" s="62"/>
      <c r="TN44" s="62"/>
      <c r="TO44" s="62"/>
      <c r="TP44" s="62"/>
      <c r="TQ44" s="62"/>
      <c r="TR44" s="62"/>
      <c r="TS44" s="62"/>
      <c r="TT44" s="62"/>
      <c r="TU44" s="62"/>
      <c r="TV44" s="62"/>
      <c r="TW44" s="62"/>
      <c r="TX44" s="62"/>
      <c r="TY44" s="62"/>
      <c r="TZ44" s="62"/>
      <c r="UA44" s="62"/>
      <c r="UB44" s="62"/>
      <c r="UC44" s="62"/>
      <c r="UD44" s="62"/>
      <c r="UE44" s="62"/>
      <c r="UF44" s="62"/>
      <c r="UG44" s="62"/>
      <c r="UH44" s="62"/>
      <c r="UI44" s="62"/>
      <c r="UJ44" s="62"/>
      <c r="UK44" s="62"/>
      <c r="UL44" s="62"/>
      <c r="UM44" s="62"/>
      <c r="UN44" s="62"/>
      <c r="UO44" s="62"/>
      <c r="UP44" s="62"/>
      <c r="UQ44" s="62"/>
      <c r="UR44" s="62"/>
      <c r="US44" s="62"/>
      <c r="UT44" s="62"/>
      <c r="UU44" s="62"/>
      <c r="UV44" s="62"/>
      <c r="UW44" s="62"/>
      <c r="UX44" s="62"/>
      <c r="UY44" s="62"/>
      <c r="UZ44" s="62"/>
      <c r="VA44" s="62"/>
      <c r="VB44" s="62"/>
      <c r="VC44" s="62"/>
      <c r="VD44" s="62"/>
      <c r="VE44" s="62"/>
      <c r="VF44" s="62"/>
      <c r="VG44" s="62"/>
      <c r="VH44" s="62"/>
      <c r="VI44" s="62"/>
      <c r="VJ44" s="62"/>
      <c r="VK44" s="62"/>
      <c r="VL44" s="62"/>
      <c r="VM44" s="62"/>
      <c r="VN44" s="62"/>
      <c r="VO44" s="62"/>
      <c r="VP44" s="62"/>
      <c r="VQ44" s="62"/>
      <c r="VR44" s="62"/>
      <c r="VS44" s="62"/>
      <c r="VT44" s="62"/>
      <c r="VU44" s="62"/>
      <c r="VV44" s="62"/>
      <c r="VW44" s="62"/>
      <c r="VX44" s="62"/>
      <c r="VY44" s="62"/>
      <c r="VZ44" s="62"/>
      <c r="WA44" s="62"/>
      <c r="WB44" s="62"/>
      <c r="WC44" s="62"/>
      <c r="WD44" s="62"/>
      <c r="WE44" s="62"/>
      <c r="WF44" s="62"/>
      <c r="WG44" s="62"/>
      <c r="WH44" s="62"/>
      <c r="WI44" s="62"/>
      <c r="WJ44" s="62"/>
      <c r="WK44" s="62"/>
      <c r="WL44" s="62"/>
      <c r="WM44" s="62"/>
      <c r="WN44" s="62"/>
      <c r="WO44" s="62"/>
      <c r="WP44" s="62"/>
      <c r="WQ44" s="62"/>
      <c r="WR44" s="62"/>
      <c r="WS44" s="62"/>
      <c r="WT44" s="62"/>
      <c r="WU44" s="62"/>
      <c r="WV44" s="62"/>
      <c r="WW44" s="62"/>
      <c r="WX44" s="62"/>
      <c r="WY44" s="62"/>
      <c r="WZ44" s="62"/>
      <c r="XA44" s="62"/>
      <c r="XB44" s="62"/>
      <c r="XC44" s="62"/>
      <c r="XD44" s="62"/>
      <c r="XE44" s="62"/>
      <c r="XF44" s="62"/>
      <c r="XG44" s="62"/>
      <c r="XH44" s="62"/>
      <c r="XI44" s="62"/>
      <c r="XJ44" s="62"/>
      <c r="XK44" s="62"/>
      <c r="XL44" s="62"/>
      <c r="XM44" s="62"/>
      <c r="XN44" s="62"/>
      <c r="XO44" s="62"/>
      <c r="XP44" s="62"/>
      <c r="XQ44" s="62"/>
      <c r="XR44" s="62"/>
      <c r="XS44" s="62"/>
      <c r="XT44" s="62"/>
      <c r="XU44" s="62"/>
      <c r="XV44" s="62"/>
      <c r="XW44" s="62"/>
      <c r="XX44" s="62"/>
      <c r="XY44" s="62"/>
      <c r="XZ44" s="62"/>
      <c r="YA44" s="62"/>
      <c r="YB44" s="62"/>
      <c r="YC44" s="62"/>
      <c r="YD44" s="62"/>
      <c r="YE44" s="62"/>
      <c r="YF44" s="62"/>
      <c r="YG44" s="62"/>
      <c r="YH44" s="62"/>
      <c r="YI44" s="62"/>
      <c r="YJ44" s="62"/>
      <c r="YK44" s="62"/>
      <c r="YL44" s="62"/>
      <c r="YM44" s="62"/>
      <c r="YN44" s="62"/>
      <c r="YO44" s="62"/>
      <c r="YP44" s="62"/>
      <c r="YQ44" s="62"/>
      <c r="YR44" s="62"/>
      <c r="YS44" s="62"/>
      <c r="YT44" s="62"/>
      <c r="YU44" s="62"/>
      <c r="YV44" s="62"/>
      <c r="YW44" s="62"/>
      <c r="YX44" s="62"/>
      <c r="YY44" s="62"/>
      <c r="YZ44" s="62"/>
      <c r="ZA44" s="62"/>
      <c r="ZB44" s="62"/>
      <c r="ZC44" s="62"/>
      <c r="ZD44" s="62"/>
      <c r="ZE44" s="62"/>
      <c r="ZF44" s="62"/>
      <c r="ZG44" s="62"/>
      <c r="ZH44" s="62"/>
      <c r="ZI44" s="62"/>
      <c r="ZJ44" s="62"/>
      <c r="ZK44" s="62"/>
      <c r="ZL44" s="62"/>
      <c r="ZM44" s="62"/>
      <c r="ZN44" s="62"/>
      <c r="ZO44" s="62"/>
      <c r="ZP44" s="62"/>
      <c r="ZQ44" s="62"/>
      <c r="ZR44" s="62"/>
      <c r="ZS44" s="62"/>
      <c r="ZT44" s="62"/>
      <c r="ZU44" s="62"/>
      <c r="ZV44" s="62"/>
      <c r="ZW44" s="62"/>
      <c r="ZX44" s="62"/>
      <c r="ZY44" s="62"/>
      <c r="ZZ44" s="62"/>
      <c r="AAA44" s="62"/>
      <c r="AAB44" s="62"/>
      <c r="AAC44" s="62"/>
      <c r="AAD44" s="62"/>
      <c r="AAE44" s="62"/>
      <c r="AAF44" s="62"/>
      <c r="AAG44" s="62"/>
      <c r="AAH44" s="62"/>
      <c r="AAI44" s="62"/>
      <c r="AAJ44" s="62"/>
      <c r="AAK44" s="62"/>
      <c r="AAL44" s="62"/>
      <c r="AAM44" s="62"/>
      <c r="AAN44" s="62"/>
      <c r="AAO44" s="62"/>
      <c r="AAP44" s="62"/>
      <c r="AAQ44" s="62"/>
      <c r="AAR44" s="62"/>
      <c r="AAS44" s="62"/>
      <c r="AAT44" s="62"/>
      <c r="AAU44" s="62"/>
      <c r="AAV44" s="62"/>
      <c r="AAW44" s="62"/>
      <c r="AAX44" s="62"/>
      <c r="AAY44" s="62"/>
      <c r="AAZ44" s="62"/>
      <c r="ABA44" s="62"/>
      <c r="ABB44" s="62"/>
      <c r="ABC44" s="62"/>
      <c r="ABD44" s="62"/>
      <c r="ABE44" s="62"/>
      <c r="ABF44" s="62"/>
      <c r="ABG44" s="62"/>
      <c r="ABH44" s="62"/>
      <c r="ABI44" s="62"/>
      <c r="ABJ44" s="62"/>
      <c r="ABK44" s="62"/>
      <c r="ABL44" s="62"/>
      <c r="ABM44" s="62"/>
      <c r="ABN44" s="62"/>
      <c r="ABO44" s="62"/>
      <c r="ABP44" s="62"/>
      <c r="ABQ44" s="62"/>
      <c r="ABR44" s="62"/>
      <c r="ABS44" s="62"/>
      <c r="ABT44" s="62"/>
      <c r="ABU44" s="62"/>
      <c r="ABV44" s="62"/>
      <c r="ABW44" s="62"/>
      <c r="ABX44" s="62"/>
      <c r="ABY44" s="62"/>
      <c r="ABZ44" s="62"/>
      <c r="ACA44" s="62"/>
      <c r="ACB44" s="62"/>
      <c r="ACC44" s="62"/>
      <c r="ACD44" s="62"/>
      <c r="ACE44" s="62"/>
      <c r="ACF44" s="62"/>
      <c r="ACG44" s="62"/>
      <c r="ACH44" s="62"/>
      <c r="ACI44" s="62"/>
      <c r="ACJ44" s="62"/>
      <c r="ACK44" s="62"/>
      <c r="ACL44" s="62"/>
      <c r="ACM44" s="62"/>
      <c r="ACN44" s="62"/>
      <c r="ACO44" s="62"/>
      <c r="ACP44" s="62"/>
      <c r="ACQ44" s="62"/>
      <c r="ACR44" s="62"/>
      <c r="ACS44" s="62"/>
      <c r="ACT44" s="62"/>
      <c r="ACU44" s="62"/>
      <c r="ACV44" s="62"/>
      <c r="ACW44" s="62"/>
      <c r="ACX44" s="62"/>
      <c r="ACY44" s="62"/>
      <c r="ACZ44" s="62"/>
      <c r="ADA44" s="62"/>
      <c r="ADB44" s="62"/>
      <c r="ADC44" s="62"/>
      <c r="ADD44" s="62"/>
      <c r="ADE44" s="62"/>
      <c r="ADF44" s="62"/>
      <c r="ADG44" s="62"/>
      <c r="ADH44" s="62"/>
      <c r="ADI44" s="62"/>
      <c r="ADJ44" s="62"/>
      <c r="ADK44" s="62"/>
      <c r="ADL44" s="62"/>
      <c r="ADM44" s="62"/>
      <c r="ADN44" s="62"/>
      <c r="ADO44" s="62"/>
      <c r="ADP44" s="62"/>
      <c r="ADQ44" s="62"/>
      <c r="ADR44" s="62"/>
      <c r="ADS44" s="62"/>
      <c r="ADT44" s="62"/>
      <c r="ADU44" s="62"/>
      <c r="ADV44" s="62"/>
      <c r="ADW44" s="62"/>
      <c r="ADX44" s="62"/>
      <c r="ADY44" s="62"/>
      <c r="ADZ44" s="62"/>
      <c r="AEA44" s="62"/>
      <c r="AEB44" s="62"/>
      <c r="AEC44" s="62"/>
      <c r="AED44" s="62"/>
      <c r="AEE44" s="62"/>
      <c r="AEF44" s="62"/>
      <c r="AEG44" s="62"/>
      <c r="AEH44" s="62"/>
      <c r="AEI44" s="62"/>
      <c r="AEJ44" s="62"/>
      <c r="AEK44" s="62"/>
      <c r="AEL44" s="62"/>
      <c r="AEM44" s="62"/>
      <c r="AEN44" s="62"/>
      <c r="AEO44" s="62"/>
      <c r="AEP44" s="62"/>
      <c r="AEQ44" s="62"/>
      <c r="AER44" s="62"/>
      <c r="AES44" s="62"/>
      <c r="AET44" s="62"/>
      <c r="AEU44" s="62"/>
      <c r="AEV44" s="62"/>
      <c r="AEW44" s="62"/>
      <c r="AEX44" s="62"/>
      <c r="AEY44" s="62"/>
      <c r="AEZ44" s="62"/>
      <c r="AFA44" s="62"/>
      <c r="AFB44" s="62"/>
      <c r="AFC44" s="62"/>
      <c r="AFD44" s="62"/>
      <c r="AFE44" s="62"/>
      <c r="AFF44" s="62"/>
      <c r="AFG44" s="62"/>
      <c r="AFH44" s="62"/>
      <c r="AFI44" s="62"/>
      <c r="AFJ44" s="62"/>
      <c r="AFK44" s="62"/>
      <c r="AFL44" s="62"/>
      <c r="AFM44" s="62"/>
      <c r="AFN44" s="62"/>
      <c r="AFO44" s="62"/>
      <c r="AFP44" s="62"/>
      <c r="AFQ44" s="62"/>
      <c r="AFR44" s="62"/>
      <c r="AFS44" s="62"/>
      <c r="AFT44" s="62"/>
      <c r="AFU44" s="62"/>
      <c r="AFV44" s="62"/>
      <c r="AFW44" s="62"/>
      <c r="AFX44" s="62"/>
      <c r="AFY44" s="62"/>
      <c r="AFZ44" s="62"/>
      <c r="AGA44" s="62"/>
      <c r="AGB44" s="62"/>
      <c r="AGC44" s="62"/>
      <c r="AGD44" s="62"/>
      <c r="AGE44" s="62"/>
      <c r="AGF44" s="62"/>
      <c r="AGG44" s="62"/>
      <c r="AGH44" s="62"/>
      <c r="AGI44" s="62"/>
      <c r="AGJ44" s="62"/>
      <c r="AGK44" s="62"/>
      <c r="AGL44" s="62"/>
      <c r="AGM44" s="62"/>
      <c r="AGN44" s="62"/>
      <c r="AGO44" s="62"/>
      <c r="AGP44" s="62"/>
      <c r="AGQ44" s="62"/>
      <c r="AGR44" s="62"/>
      <c r="AGS44" s="62"/>
      <c r="AGT44" s="62"/>
      <c r="AGU44" s="62"/>
      <c r="AGV44" s="62"/>
      <c r="AGW44" s="62"/>
      <c r="AGX44" s="62"/>
      <c r="AGY44" s="62"/>
      <c r="AGZ44" s="62"/>
      <c r="AHA44" s="62"/>
      <c r="AHB44" s="62"/>
      <c r="AHC44" s="62"/>
      <c r="AHD44" s="62"/>
      <c r="AHE44" s="62"/>
      <c r="AHF44" s="62"/>
      <c r="AHG44" s="62"/>
      <c r="AHH44" s="62"/>
      <c r="AHI44" s="62"/>
      <c r="AHJ44" s="62"/>
      <c r="AHK44" s="62"/>
      <c r="AHL44" s="62"/>
      <c r="AHM44" s="62"/>
      <c r="AHN44" s="62"/>
      <c r="AHO44" s="62"/>
      <c r="AHP44" s="62"/>
      <c r="AHQ44" s="62"/>
      <c r="AHR44" s="62"/>
      <c r="AHS44" s="62"/>
      <c r="AHT44" s="62"/>
      <c r="AHU44" s="62"/>
      <c r="AHV44" s="62"/>
      <c r="AHW44" s="62"/>
      <c r="AHX44" s="62"/>
      <c r="AHY44" s="62"/>
      <c r="AHZ44" s="62"/>
      <c r="AIA44" s="62"/>
      <c r="AIB44" s="62"/>
      <c r="AIC44" s="62"/>
      <c r="AID44" s="62"/>
      <c r="AIE44" s="62"/>
      <c r="AIF44" s="62"/>
      <c r="AIG44" s="62"/>
      <c r="AIH44" s="62"/>
      <c r="AII44" s="62"/>
      <c r="AIJ44" s="62"/>
      <c r="AIK44" s="62"/>
      <c r="AIL44" s="62"/>
      <c r="AIM44" s="62"/>
      <c r="AIN44" s="62"/>
      <c r="AIO44" s="62"/>
      <c r="AIP44" s="62"/>
      <c r="AIQ44" s="62"/>
      <c r="AIR44" s="62"/>
      <c r="AIS44" s="62"/>
      <c r="AIT44" s="62"/>
      <c r="AIU44" s="62"/>
      <c r="AIV44" s="62"/>
      <c r="AIW44" s="62"/>
      <c r="AIX44" s="62"/>
      <c r="AIY44" s="62"/>
      <c r="AIZ44" s="62"/>
      <c r="AJA44" s="62"/>
      <c r="AJB44" s="62"/>
      <c r="AJC44" s="62"/>
      <c r="AJD44" s="62"/>
      <c r="AJE44" s="62"/>
      <c r="AJF44" s="62"/>
      <c r="AJG44" s="62"/>
      <c r="AJH44" s="62"/>
      <c r="AJI44" s="62"/>
      <c r="AJJ44" s="62"/>
      <c r="AJK44" s="62"/>
      <c r="AJL44" s="62"/>
      <c r="AJM44" s="62"/>
      <c r="AJN44" s="62"/>
      <c r="AJO44" s="62"/>
      <c r="AJP44" s="62"/>
      <c r="AJQ44" s="62"/>
      <c r="AJR44" s="62"/>
      <c r="AJS44" s="62"/>
      <c r="AJT44" s="62"/>
      <c r="AJU44" s="62"/>
      <c r="AJV44" s="62"/>
      <c r="AJW44" s="62"/>
      <c r="AJX44" s="62"/>
      <c r="AJY44" s="62"/>
      <c r="AJZ44" s="62"/>
      <c r="AKA44" s="62"/>
      <c r="AKB44" s="62"/>
      <c r="AKC44" s="62"/>
      <c r="AKD44" s="62"/>
      <c r="AKE44" s="62"/>
      <c r="AKF44" s="62"/>
      <c r="AKG44" s="62"/>
      <c r="AKH44" s="62"/>
      <c r="AKI44" s="62"/>
      <c r="AKJ44" s="62"/>
      <c r="AKK44" s="62"/>
      <c r="AKL44" s="62"/>
      <c r="AKM44" s="62"/>
      <c r="AKN44" s="62"/>
      <c r="AKO44" s="62"/>
      <c r="AKP44" s="62"/>
      <c r="AKQ44" s="62"/>
      <c r="AKR44" s="62"/>
      <c r="AKS44" s="62"/>
      <c r="AKT44" s="62"/>
      <c r="AKU44" s="62"/>
      <c r="AKV44" s="62"/>
      <c r="AKW44" s="62"/>
      <c r="AKX44" s="62"/>
      <c r="AKY44" s="62"/>
      <c r="AKZ44" s="62"/>
      <c r="ALA44" s="62"/>
      <c r="ALB44" s="62"/>
      <c r="ALC44" s="62"/>
      <c r="ALD44" s="62"/>
      <c r="ALE44" s="62"/>
      <c r="ALF44" s="62"/>
      <c r="ALG44" s="62"/>
      <c r="ALH44" s="62"/>
      <c r="ALI44" s="62"/>
      <c r="ALJ44" s="62"/>
      <c r="ALK44" s="62"/>
      <c r="ALL44" s="62"/>
      <c r="ALM44" s="62"/>
      <c r="ALN44" s="62"/>
      <c r="ALO44" s="62"/>
      <c r="ALP44" s="62"/>
      <c r="ALQ44" s="62"/>
      <c r="ALR44" s="62"/>
      <c r="ALS44" s="62"/>
      <c r="ALT44" s="62"/>
      <c r="ALU44" s="62"/>
      <c r="ALV44" s="62"/>
      <c r="ALW44" s="62"/>
      <c r="ALX44" s="62"/>
      <c r="ALY44" s="62"/>
      <c r="ALZ44" s="62"/>
      <c r="AMA44" s="62"/>
      <c r="AMB44" s="62"/>
      <c r="AMC44" s="62"/>
      <c r="AMD44" s="62"/>
      <c r="AME44" s="62"/>
      <c r="AMF44" s="62"/>
      <c r="AMG44" s="62"/>
      <c r="AMH44" s="62"/>
      <c r="AMI44" s="62"/>
      <c r="AMJ44" s="62"/>
      <c r="AMK44" s="62"/>
      <c r="AML44" s="62"/>
      <c r="AMM44" s="62"/>
      <c r="AMN44" s="62"/>
      <c r="AMO44" s="62"/>
      <c r="AMP44" s="62"/>
      <c r="AMQ44" s="62"/>
      <c r="AMR44" s="62"/>
      <c r="AMS44" s="62"/>
      <c r="AMT44" s="62"/>
      <c r="AMU44" s="62"/>
      <c r="AMV44" s="62"/>
      <c r="AMW44" s="62"/>
      <c r="AMX44" s="62"/>
      <c r="AMY44" s="62"/>
      <c r="AMZ44" s="62"/>
      <c r="ANA44" s="62"/>
      <c r="ANB44" s="62"/>
      <c r="ANC44" s="62"/>
      <c r="AND44" s="62"/>
      <c r="ANE44" s="62"/>
      <c r="ANF44" s="62"/>
      <c r="ANG44" s="62"/>
      <c r="ANH44" s="62"/>
      <c r="ANI44" s="62"/>
      <c r="ANJ44" s="62"/>
      <c r="ANK44" s="62"/>
      <c r="ANL44" s="62"/>
      <c r="ANM44" s="62"/>
      <c r="ANN44" s="62"/>
      <c r="ANO44" s="62"/>
      <c r="ANP44" s="62"/>
      <c r="ANQ44" s="62"/>
      <c r="ANR44" s="62"/>
      <c r="ANS44" s="62"/>
      <c r="ANT44" s="62"/>
      <c r="ANU44" s="62"/>
      <c r="ANV44" s="62"/>
      <c r="ANW44" s="62"/>
      <c r="ANX44" s="62"/>
      <c r="ANY44" s="62"/>
      <c r="ANZ44" s="62"/>
      <c r="AOA44" s="62"/>
      <c r="AOB44" s="62"/>
      <c r="AOC44" s="62"/>
      <c r="AOD44" s="62"/>
      <c r="AOE44" s="62"/>
      <c r="AOF44" s="62"/>
      <c r="AOG44" s="62"/>
      <c r="AOH44" s="62"/>
      <c r="AOI44" s="62"/>
      <c r="AOJ44" s="62"/>
      <c r="AOK44" s="62"/>
      <c r="AOL44" s="62"/>
      <c r="AOM44" s="62"/>
      <c r="AON44" s="62"/>
      <c r="AOO44" s="62"/>
      <c r="AOP44" s="62"/>
      <c r="AOQ44" s="62"/>
      <c r="AOR44" s="62"/>
      <c r="AOS44" s="62"/>
      <c r="AOT44" s="62"/>
      <c r="AOU44" s="62"/>
      <c r="AOV44" s="62"/>
      <c r="AOW44" s="62"/>
      <c r="AOX44" s="62"/>
      <c r="AOY44" s="62"/>
      <c r="AOZ44" s="62"/>
      <c r="APA44" s="62"/>
      <c r="APB44" s="62"/>
      <c r="APC44" s="62"/>
      <c r="APD44" s="62"/>
      <c r="APE44" s="62"/>
      <c r="APF44" s="62"/>
      <c r="APG44" s="62"/>
      <c r="APH44" s="62"/>
      <c r="API44" s="62"/>
      <c r="APJ44" s="62"/>
      <c r="APK44" s="62"/>
      <c r="APL44" s="62"/>
      <c r="APM44" s="62"/>
      <c r="APN44" s="62"/>
      <c r="APO44" s="62"/>
      <c r="APP44" s="62"/>
      <c r="APQ44" s="62"/>
      <c r="APR44" s="62"/>
      <c r="APS44" s="62"/>
      <c r="APT44" s="62"/>
      <c r="APU44" s="62"/>
      <c r="APV44" s="62"/>
      <c r="APW44" s="62"/>
      <c r="APX44" s="62"/>
      <c r="APY44" s="62"/>
      <c r="APZ44" s="62"/>
      <c r="AQA44" s="62"/>
      <c r="AQB44" s="62"/>
      <c r="AQC44" s="62"/>
      <c r="AQD44" s="62"/>
      <c r="AQE44" s="62"/>
      <c r="AQF44" s="62"/>
      <c r="AQG44" s="62"/>
      <c r="AQH44" s="62"/>
      <c r="AQI44" s="62"/>
      <c r="AQJ44" s="62"/>
      <c r="AQK44" s="62"/>
      <c r="AQL44" s="62"/>
      <c r="AQM44" s="62"/>
      <c r="AQN44" s="62"/>
      <c r="AQO44" s="62"/>
      <c r="AQP44" s="62"/>
      <c r="AQQ44" s="62"/>
      <c r="AQR44" s="62"/>
      <c r="AQS44" s="62"/>
      <c r="AQT44" s="62"/>
      <c r="AQU44" s="62"/>
      <c r="AQV44" s="62"/>
      <c r="AQW44" s="62"/>
      <c r="AQX44" s="62"/>
      <c r="AQY44" s="62"/>
      <c r="AQZ44" s="62"/>
      <c r="ARA44" s="62"/>
      <c r="ARB44" s="62"/>
      <c r="ARC44" s="62"/>
      <c r="ARD44" s="62"/>
      <c r="ARE44" s="62"/>
      <c r="ARF44" s="62"/>
      <c r="ARG44" s="62"/>
      <c r="ARH44" s="62"/>
      <c r="ARI44" s="62"/>
      <c r="ARJ44" s="62"/>
      <c r="ARK44" s="62"/>
      <c r="ARL44" s="62"/>
      <c r="ARM44" s="62"/>
      <c r="ARN44" s="62"/>
      <c r="ARO44" s="62"/>
      <c r="ARP44" s="62"/>
      <c r="ARQ44" s="62"/>
      <c r="ARR44" s="62"/>
      <c r="ARS44" s="62"/>
      <c r="ART44" s="62"/>
      <c r="ARU44" s="62"/>
      <c r="ARV44" s="62"/>
      <c r="ARW44" s="62"/>
      <c r="ARX44" s="62"/>
      <c r="ARY44" s="62"/>
      <c r="ARZ44" s="62"/>
      <c r="ASA44" s="62"/>
      <c r="ASB44" s="62"/>
      <c r="ASC44" s="62"/>
      <c r="ASD44" s="62"/>
      <c r="ASE44" s="62"/>
      <c r="ASF44" s="62"/>
      <c r="ASG44" s="62"/>
      <c r="ASH44" s="62"/>
      <c r="ASI44" s="62"/>
      <c r="ASJ44" s="62"/>
      <c r="ASK44" s="62"/>
      <c r="ASL44" s="62"/>
      <c r="ASM44" s="62"/>
      <c r="ASN44" s="62"/>
      <c r="ASO44" s="62"/>
      <c r="ASP44" s="62"/>
      <c r="ASQ44" s="62"/>
      <c r="ASR44" s="62"/>
      <c r="ASS44" s="62"/>
      <c r="AST44" s="62"/>
      <c r="ASU44" s="62"/>
      <c r="ASV44" s="62"/>
      <c r="ASW44" s="62"/>
      <c r="ASX44" s="62"/>
      <c r="ASY44" s="62"/>
      <c r="ASZ44" s="62"/>
      <c r="ATA44" s="62"/>
      <c r="ATB44" s="62"/>
      <c r="ATC44" s="62"/>
      <c r="ATD44" s="62"/>
      <c r="ATE44" s="62"/>
      <c r="ATF44" s="62"/>
      <c r="ATG44" s="62"/>
      <c r="ATH44" s="62"/>
      <c r="ATI44" s="62"/>
      <c r="ATJ44" s="62"/>
      <c r="ATK44" s="62"/>
      <c r="ATL44" s="62"/>
      <c r="ATM44" s="62"/>
      <c r="ATN44" s="62"/>
      <c r="ATO44" s="62"/>
      <c r="ATP44" s="62"/>
      <c r="ATQ44" s="62"/>
      <c r="ATR44" s="62"/>
      <c r="ATS44" s="62"/>
      <c r="ATT44" s="62"/>
      <c r="ATU44" s="62"/>
      <c r="ATV44" s="62"/>
      <c r="ATW44" s="62"/>
      <c r="ATX44" s="62"/>
      <c r="ATY44" s="62"/>
      <c r="ATZ44" s="62"/>
      <c r="AUA44" s="62"/>
      <c r="AUB44" s="62"/>
      <c r="AUC44" s="62"/>
      <c r="AUD44" s="62"/>
      <c r="AUE44" s="62"/>
      <c r="AUF44" s="62"/>
      <c r="AUG44" s="62"/>
      <c r="AUH44" s="62"/>
      <c r="AUI44" s="62"/>
      <c r="AUJ44" s="62"/>
      <c r="AUK44" s="62"/>
      <c r="AUL44" s="62"/>
      <c r="AUM44" s="62"/>
      <c r="AUN44" s="62"/>
      <c r="AUO44" s="62"/>
      <c r="AUP44" s="62"/>
      <c r="AUQ44" s="62"/>
      <c r="AUR44" s="62"/>
      <c r="AUS44" s="62"/>
      <c r="AUT44" s="62"/>
      <c r="AUU44" s="62"/>
      <c r="AUV44" s="62"/>
      <c r="AUW44" s="62"/>
      <c r="AUX44" s="62"/>
      <c r="AUY44" s="62"/>
      <c r="AUZ44" s="62"/>
      <c r="AVA44" s="62"/>
      <c r="AVB44" s="62"/>
      <c r="AVC44" s="62"/>
      <c r="AVD44" s="62"/>
      <c r="AVE44" s="62"/>
      <c r="AVF44" s="62"/>
      <c r="AVG44" s="62"/>
      <c r="AVH44" s="62"/>
      <c r="AVI44" s="62"/>
      <c r="AVJ44" s="62"/>
      <c r="AVK44" s="62"/>
      <c r="AVL44" s="62"/>
      <c r="AVM44" s="62"/>
      <c r="AVN44" s="62"/>
      <c r="AVO44" s="62"/>
      <c r="AVP44" s="62"/>
      <c r="AVQ44" s="62"/>
      <c r="AVR44" s="62"/>
      <c r="AVS44" s="62"/>
      <c r="AVT44" s="62"/>
      <c r="AVU44" s="62"/>
      <c r="AVV44" s="62"/>
      <c r="AVW44" s="62"/>
      <c r="AVX44" s="62"/>
      <c r="AVY44" s="62"/>
      <c r="AVZ44" s="62"/>
      <c r="AWA44" s="62"/>
      <c r="AWB44" s="62"/>
      <c r="AWC44" s="62"/>
      <c r="AWD44" s="62"/>
      <c r="AWE44" s="62"/>
      <c r="AWF44" s="62"/>
      <c r="AWG44" s="62"/>
      <c r="AWH44" s="62"/>
      <c r="AWI44" s="62"/>
      <c r="AWJ44" s="62"/>
      <c r="AWK44" s="62"/>
      <c r="AWL44" s="62"/>
      <c r="AWM44" s="62"/>
      <c r="AWN44" s="62"/>
      <c r="AWO44" s="62"/>
      <c r="AWP44" s="62"/>
      <c r="AWQ44" s="62"/>
      <c r="AWR44" s="62"/>
      <c r="AWS44" s="62"/>
      <c r="AWT44" s="62"/>
      <c r="AWU44" s="62"/>
      <c r="AWV44" s="62"/>
      <c r="AWW44" s="62"/>
      <c r="AWX44" s="62"/>
      <c r="AWY44" s="62"/>
      <c r="AWZ44" s="62"/>
      <c r="AXA44" s="62"/>
      <c r="AXB44" s="62"/>
      <c r="AXC44" s="62"/>
      <c r="AXD44" s="62"/>
      <c r="AXE44" s="62"/>
      <c r="AXF44" s="62"/>
      <c r="AXG44" s="62"/>
      <c r="AXH44" s="62"/>
      <c r="AXI44" s="62"/>
      <c r="AXJ44" s="62"/>
      <c r="AXK44" s="62"/>
      <c r="AXL44" s="62"/>
      <c r="AXM44" s="62"/>
      <c r="AXN44" s="62"/>
      <c r="AXO44" s="62"/>
      <c r="AXP44" s="62"/>
      <c r="AXQ44" s="62"/>
      <c r="AXR44" s="62"/>
      <c r="AXS44" s="62"/>
      <c r="AXT44" s="62"/>
      <c r="AXU44" s="62"/>
      <c r="AXV44" s="62"/>
      <c r="AXW44" s="62"/>
      <c r="AXX44" s="62"/>
      <c r="AXY44" s="62"/>
      <c r="AXZ44" s="62"/>
      <c r="AYA44" s="62"/>
      <c r="AYB44" s="62"/>
      <c r="AYC44" s="62"/>
      <c r="AYD44" s="62"/>
      <c r="AYE44" s="62"/>
      <c r="AYF44" s="62"/>
      <c r="AYG44" s="62"/>
      <c r="AYH44" s="62"/>
      <c r="AYI44" s="62"/>
      <c r="AYJ44" s="62"/>
      <c r="AYK44" s="62"/>
      <c r="AYL44" s="62"/>
      <c r="AYM44" s="62"/>
      <c r="AYN44" s="62"/>
      <c r="AYO44" s="62"/>
      <c r="AYP44" s="62"/>
      <c r="AYQ44" s="62"/>
      <c r="AYR44" s="62"/>
      <c r="AYS44" s="62"/>
      <c r="AYT44" s="62"/>
      <c r="AYU44" s="62"/>
      <c r="AYV44" s="62"/>
      <c r="AYW44" s="62"/>
      <c r="AYX44" s="62"/>
      <c r="AYY44" s="62"/>
      <c r="AYZ44" s="62"/>
      <c r="AZA44" s="62"/>
      <c r="AZB44" s="62"/>
      <c r="AZC44" s="62"/>
      <c r="AZD44" s="62"/>
      <c r="AZE44" s="62"/>
      <c r="AZF44" s="62"/>
      <c r="AZG44" s="62"/>
      <c r="AZH44" s="62"/>
      <c r="AZI44" s="62"/>
      <c r="AZJ44" s="62"/>
      <c r="AZK44" s="62"/>
      <c r="AZL44" s="62"/>
      <c r="AZM44" s="62"/>
      <c r="AZN44" s="62"/>
      <c r="AZO44" s="62"/>
      <c r="AZP44" s="62"/>
      <c r="AZQ44" s="62"/>
      <c r="AZR44" s="62"/>
      <c r="AZS44" s="62"/>
      <c r="AZT44" s="62"/>
      <c r="AZU44" s="62"/>
      <c r="AZV44" s="62"/>
      <c r="AZW44" s="62"/>
      <c r="AZX44" s="62"/>
      <c r="AZY44" s="62"/>
      <c r="AZZ44" s="62"/>
      <c r="BAA44" s="62"/>
      <c r="BAB44" s="62"/>
      <c r="BAC44" s="62"/>
      <c r="BAD44" s="62"/>
      <c r="BAE44" s="62"/>
      <c r="BAF44" s="62"/>
      <c r="BAG44" s="62"/>
      <c r="BAH44" s="62"/>
      <c r="BAI44" s="62"/>
      <c r="BAJ44" s="62"/>
      <c r="BAK44" s="62"/>
      <c r="BAL44" s="62"/>
      <c r="BAM44" s="62"/>
      <c r="BAN44" s="62"/>
      <c r="BAO44" s="62"/>
      <c r="BAP44" s="62"/>
      <c r="BAQ44" s="62"/>
      <c r="BAR44" s="62"/>
      <c r="BAS44" s="62"/>
      <c r="BAT44" s="62"/>
      <c r="BAU44" s="62"/>
      <c r="BAV44" s="62"/>
      <c r="BAW44" s="62"/>
      <c r="BAX44" s="62"/>
      <c r="BAY44" s="62"/>
      <c r="BAZ44" s="62"/>
      <c r="BBA44" s="62"/>
      <c r="BBB44" s="62"/>
      <c r="BBC44" s="62"/>
      <c r="BBD44" s="62"/>
      <c r="BBE44" s="62"/>
      <c r="BBF44" s="62"/>
      <c r="BBG44" s="62"/>
      <c r="BBH44" s="62"/>
      <c r="BBI44" s="62"/>
      <c r="BBJ44" s="62"/>
      <c r="BBK44" s="62"/>
      <c r="BBL44" s="62"/>
      <c r="BBM44" s="62"/>
      <c r="BBN44" s="62"/>
      <c r="BBO44" s="62"/>
      <c r="BBP44" s="62"/>
      <c r="BBQ44" s="62"/>
      <c r="BBR44" s="62"/>
      <c r="BBS44" s="62"/>
      <c r="BBT44" s="62"/>
      <c r="BBU44" s="62"/>
      <c r="BBV44" s="62"/>
      <c r="BBW44" s="62"/>
      <c r="BBX44" s="62"/>
      <c r="BBY44" s="62"/>
      <c r="BBZ44" s="62"/>
      <c r="BCA44" s="62"/>
      <c r="BCB44" s="62"/>
      <c r="BCC44" s="62"/>
      <c r="BCD44" s="62"/>
      <c r="BCE44" s="62"/>
      <c r="BCF44" s="62"/>
      <c r="BCG44" s="62"/>
      <c r="BCH44" s="62"/>
      <c r="BCI44" s="62"/>
      <c r="BCJ44" s="62"/>
      <c r="BCK44" s="62"/>
      <c r="BCL44" s="62"/>
      <c r="BCM44" s="62"/>
      <c r="BCN44" s="62"/>
      <c r="BCO44" s="62"/>
      <c r="BCP44" s="62"/>
      <c r="BCQ44" s="62"/>
      <c r="BCR44" s="62"/>
      <c r="BCS44" s="62"/>
      <c r="BCT44" s="62"/>
      <c r="BCU44" s="62"/>
      <c r="BCV44" s="62"/>
      <c r="BCW44" s="62"/>
      <c r="BCX44" s="62"/>
      <c r="BCY44" s="62"/>
      <c r="BCZ44" s="62"/>
      <c r="BDA44" s="62"/>
      <c r="BDB44" s="62"/>
      <c r="BDC44" s="62"/>
      <c r="BDD44" s="62"/>
      <c r="BDE44" s="62"/>
      <c r="BDF44" s="62"/>
      <c r="BDG44" s="62"/>
      <c r="BDH44" s="62"/>
      <c r="BDI44" s="62"/>
      <c r="BDJ44" s="62"/>
      <c r="BDK44" s="62"/>
      <c r="BDL44" s="62"/>
      <c r="BDM44" s="62"/>
      <c r="BDN44" s="62"/>
      <c r="BDO44" s="62"/>
      <c r="BDP44" s="62"/>
      <c r="BDQ44" s="62"/>
      <c r="BDR44" s="62"/>
      <c r="BDS44" s="62"/>
      <c r="BDT44" s="62"/>
      <c r="BDU44" s="62"/>
      <c r="BDV44" s="62"/>
      <c r="BDW44" s="62"/>
      <c r="BDX44" s="62"/>
      <c r="BDY44" s="62"/>
      <c r="BDZ44" s="62"/>
      <c r="BEA44" s="62"/>
      <c r="BEB44" s="62"/>
      <c r="BEC44" s="62"/>
      <c r="BED44" s="62"/>
      <c r="BEE44" s="62"/>
      <c r="BEF44" s="62"/>
      <c r="BEG44" s="62"/>
      <c r="BEH44" s="62"/>
      <c r="BEI44" s="62"/>
      <c r="BEJ44" s="62"/>
      <c r="BEK44" s="62"/>
      <c r="BEL44" s="62"/>
      <c r="BEM44" s="62"/>
      <c r="BEN44" s="62"/>
      <c r="BEO44" s="62"/>
      <c r="BEP44" s="62"/>
      <c r="BEQ44" s="62"/>
      <c r="BER44" s="62"/>
      <c r="BES44" s="62"/>
      <c r="BET44" s="62"/>
      <c r="BEU44" s="62"/>
      <c r="BEV44" s="62"/>
      <c r="BEW44" s="62"/>
      <c r="BEX44" s="62"/>
      <c r="BEY44" s="62"/>
      <c r="BEZ44" s="62"/>
      <c r="BFA44" s="62"/>
      <c r="BFB44" s="62"/>
      <c r="BFC44" s="62"/>
      <c r="BFD44" s="62"/>
      <c r="BFE44" s="62"/>
      <c r="BFF44" s="62"/>
      <c r="BFG44" s="62"/>
      <c r="BFH44" s="62"/>
      <c r="BFI44" s="62"/>
      <c r="BFJ44" s="62"/>
      <c r="BFK44" s="62"/>
      <c r="BFL44" s="62"/>
      <c r="BFM44" s="62"/>
      <c r="BFN44" s="62"/>
      <c r="BFO44" s="62"/>
      <c r="BFP44" s="62"/>
      <c r="BFQ44" s="62"/>
      <c r="BFR44" s="62"/>
      <c r="BFS44" s="62"/>
      <c r="BFT44" s="62"/>
      <c r="BFU44" s="62"/>
      <c r="BFV44" s="62"/>
      <c r="BFW44" s="62"/>
      <c r="BFX44" s="62"/>
      <c r="BFY44" s="62"/>
      <c r="BFZ44" s="62"/>
      <c r="BGA44" s="62"/>
      <c r="BGB44" s="62"/>
      <c r="BGC44" s="62"/>
      <c r="BGD44" s="62"/>
      <c r="BGE44" s="62"/>
      <c r="BGF44" s="62"/>
      <c r="BGG44" s="62"/>
      <c r="BGH44" s="62"/>
      <c r="BGI44" s="62"/>
      <c r="BGJ44" s="62"/>
      <c r="BGK44" s="62"/>
      <c r="BGL44" s="62"/>
      <c r="BGM44" s="62"/>
      <c r="BGN44" s="62"/>
      <c r="BGO44" s="62"/>
      <c r="BGP44" s="62"/>
      <c r="BGQ44" s="62"/>
      <c r="BGR44" s="62"/>
      <c r="BGS44" s="62"/>
      <c r="BGT44" s="62"/>
      <c r="BGU44" s="62"/>
      <c r="BGV44" s="62"/>
      <c r="BGW44" s="62"/>
      <c r="BGX44" s="62"/>
      <c r="BGY44" s="62"/>
      <c r="BGZ44" s="62"/>
      <c r="BHA44" s="62"/>
      <c r="BHB44" s="62"/>
      <c r="BHC44" s="62"/>
      <c r="BHD44" s="62"/>
      <c r="BHE44" s="62"/>
      <c r="BHF44" s="62"/>
      <c r="BHG44" s="62"/>
      <c r="BHH44" s="62"/>
      <c r="BHI44" s="62"/>
      <c r="BHJ44" s="62"/>
      <c r="BHK44" s="62"/>
      <c r="BHL44" s="62"/>
      <c r="BHM44" s="62"/>
      <c r="BHN44" s="62"/>
      <c r="BHO44" s="62"/>
      <c r="BHP44" s="62"/>
      <c r="BHQ44" s="62"/>
      <c r="BHR44" s="62"/>
      <c r="BHS44" s="62"/>
      <c r="BHT44" s="62"/>
      <c r="BHU44" s="62"/>
      <c r="BHV44" s="62"/>
      <c r="BHW44" s="62"/>
      <c r="BHX44" s="62"/>
      <c r="BHY44" s="62"/>
      <c r="BHZ44" s="62"/>
      <c r="BIA44" s="62"/>
      <c r="BIB44" s="62"/>
      <c r="BIC44" s="62"/>
      <c r="BID44" s="62"/>
      <c r="BIE44" s="62"/>
      <c r="BIF44" s="62"/>
      <c r="BIG44" s="62"/>
      <c r="BIH44" s="62"/>
      <c r="BII44" s="62"/>
      <c r="BIJ44" s="62"/>
      <c r="BIK44" s="62"/>
      <c r="BIL44" s="62"/>
      <c r="BIM44" s="62"/>
      <c r="BIN44" s="62"/>
      <c r="BIO44" s="62"/>
      <c r="BIP44" s="62"/>
      <c r="BIQ44" s="62"/>
      <c r="BIR44" s="62"/>
      <c r="BIS44" s="62"/>
      <c r="BIT44" s="62"/>
      <c r="BIU44" s="62"/>
      <c r="BIV44" s="62"/>
      <c r="BIW44" s="62"/>
      <c r="BIX44" s="62"/>
      <c r="BIY44" s="62"/>
      <c r="BIZ44" s="62"/>
      <c r="BJA44" s="62"/>
      <c r="BJB44" s="62"/>
      <c r="BJC44" s="62"/>
      <c r="BJD44" s="62"/>
      <c r="BJE44" s="62"/>
      <c r="BJF44" s="62"/>
      <c r="BJG44" s="62"/>
      <c r="BJH44" s="62"/>
      <c r="BJI44" s="62"/>
      <c r="BJJ44" s="62"/>
      <c r="BJK44" s="62"/>
      <c r="BJL44" s="62"/>
      <c r="BJM44" s="62"/>
      <c r="BJN44" s="62"/>
      <c r="BJO44" s="62"/>
      <c r="BJP44" s="62"/>
      <c r="BJQ44" s="62"/>
      <c r="BJR44" s="62"/>
      <c r="BJS44" s="62"/>
      <c r="BJT44" s="62"/>
      <c r="BJU44" s="62"/>
      <c r="BJV44" s="62"/>
      <c r="BJW44" s="62"/>
      <c r="BJX44" s="62"/>
      <c r="BJY44" s="62"/>
      <c r="BJZ44" s="62"/>
      <c r="BKA44" s="62"/>
      <c r="BKB44" s="62"/>
      <c r="BKC44" s="62"/>
      <c r="BKD44" s="62"/>
      <c r="BKE44" s="62"/>
      <c r="BKF44" s="62"/>
      <c r="BKG44" s="62"/>
      <c r="BKH44" s="62"/>
      <c r="BKI44" s="62"/>
      <c r="BKJ44" s="62"/>
      <c r="BKK44" s="62"/>
      <c r="BKL44" s="62"/>
      <c r="BKM44" s="62"/>
      <c r="BKN44" s="62"/>
      <c r="BKO44" s="62"/>
      <c r="BKP44" s="62"/>
      <c r="BKQ44" s="62"/>
      <c r="BKR44" s="62"/>
      <c r="BKS44" s="62"/>
      <c r="BKT44" s="62"/>
      <c r="BKU44" s="62"/>
      <c r="BKV44" s="62"/>
      <c r="BKW44" s="62"/>
      <c r="BKX44" s="62"/>
      <c r="BKY44" s="62"/>
      <c r="BKZ44" s="62"/>
      <c r="BLA44" s="62"/>
      <c r="BLB44" s="62"/>
      <c r="BLC44" s="62"/>
      <c r="BLD44" s="62"/>
      <c r="BLE44" s="62"/>
      <c r="BLF44" s="62"/>
      <c r="BLG44" s="62"/>
      <c r="BLH44" s="62"/>
      <c r="BLI44" s="62"/>
      <c r="BLJ44" s="62"/>
      <c r="BLK44" s="62"/>
      <c r="BLL44" s="62"/>
      <c r="BLM44" s="62"/>
      <c r="BLN44" s="62"/>
      <c r="BLO44" s="62"/>
      <c r="BLP44" s="62"/>
      <c r="BLQ44" s="62"/>
      <c r="BLR44" s="62"/>
      <c r="BLS44" s="62"/>
      <c r="BLT44" s="62"/>
      <c r="BLU44" s="62"/>
      <c r="BLV44" s="62"/>
      <c r="BLW44" s="62"/>
      <c r="BLX44" s="62"/>
      <c r="BLY44" s="62"/>
      <c r="BLZ44" s="62"/>
      <c r="BMA44" s="62"/>
      <c r="BMB44" s="62"/>
      <c r="BMC44" s="62"/>
      <c r="BMD44" s="62"/>
      <c r="BME44" s="62"/>
      <c r="BMF44" s="62"/>
      <c r="BMG44" s="62"/>
      <c r="BMH44" s="62"/>
      <c r="BMI44" s="62"/>
      <c r="BMJ44" s="62"/>
      <c r="BMK44" s="62"/>
      <c r="BML44" s="62"/>
      <c r="BMM44" s="62"/>
      <c r="BMN44" s="62"/>
      <c r="BMO44" s="62"/>
      <c r="BMP44" s="62"/>
      <c r="BMQ44" s="62"/>
      <c r="BMR44" s="62"/>
      <c r="BMS44" s="62"/>
      <c r="BMT44" s="62"/>
      <c r="BMU44" s="62"/>
      <c r="BMV44" s="62"/>
      <c r="BMW44" s="62"/>
      <c r="BMX44" s="62"/>
      <c r="BMY44" s="62"/>
      <c r="BMZ44" s="62"/>
      <c r="BNA44" s="62"/>
      <c r="BNB44" s="62"/>
      <c r="BNC44" s="62"/>
      <c r="BND44" s="62"/>
      <c r="BNE44" s="62"/>
      <c r="BNF44" s="62"/>
      <c r="BNG44" s="62"/>
      <c r="BNH44" s="62"/>
      <c r="BNI44" s="62"/>
      <c r="BNJ44" s="62"/>
      <c r="BNK44" s="62"/>
      <c r="BNL44" s="62"/>
      <c r="BNM44" s="62"/>
      <c r="BNN44" s="62"/>
      <c r="BNO44" s="62"/>
      <c r="BNP44" s="62"/>
      <c r="BNQ44" s="62"/>
      <c r="BNR44" s="62"/>
      <c r="BNS44" s="62"/>
      <c r="BNT44" s="62"/>
      <c r="BNU44" s="62"/>
      <c r="BNV44" s="62"/>
      <c r="BNW44" s="62"/>
      <c r="BNX44" s="62"/>
      <c r="BNY44" s="62"/>
      <c r="BNZ44" s="62"/>
      <c r="BOA44" s="62"/>
      <c r="BOB44" s="62"/>
      <c r="BOC44" s="62"/>
      <c r="BOD44" s="62"/>
      <c r="BOE44" s="62"/>
      <c r="BOF44" s="62"/>
      <c r="BOG44" s="62"/>
      <c r="BOH44" s="62"/>
      <c r="BOI44" s="62"/>
      <c r="BOJ44" s="62"/>
      <c r="BOK44" s="62"/>
      <c r="BOL44" s="62"/>
      <c r="BOM44" s="62"/>
      <c r="BON44" s="62"/>
      <c r="BOO44" s="62"/>
      <c r="BOP44" s="62"/>
      <c r="BOQ44" s="62"/>
      <c r="BOR44" s="62"/>
      <c r="BOS44" s="62"/>
      <c r="BOT44" s="62"/>
      <c r="BOU44" s="62"/>
      <c r="BOV44" s="62"/>
      <c r="BOW44" s="62"/>
      <c r="BOX44" s="62"/>
      <c r="BOY44" s="62"/>
      <c r="BOZ44" s="62"/>
      <c r="BPA44" s="62"/>
      <c r="BPB44" s="62"/>
      <c r="BPC44" s="62"/>
      <c r="BPD44" s="62"/>
      <c r="BPE44" s="62"/>
      <c r="BPF44" s="62"/>
      <c r="BPG44" s="62"/>
      <c r="BPH44" s="62"/>
      <c r="BPI44" s="62"/>
      <c r="BPJ44" s="62"/>
      <c r="BPK44" s="62"/>
      <c r="BPL44" s="62"/>
      <c r="BPM44" s="62"/>
      <c r="BPN44" s="62"/>
      <c r="BPO44" s="62"/>
      <c r="BPP44" s="62"/>
      <c r="BPQ44" s="62"/>
      <c r="BPR44" s="62"/>
      <c r="BPS44" s="62"/>
      <c r="BPT44" s="62"/>
      <c r="BPU44" s="62"/>
      <c r="BPV44" s="62"/>
      <c r="BPW44" s="62"/>
      <c r="BPX44" s="62"/>
      <c r="BPY44" s="62"/>
      <c r="BPZ44" s="62"/>
      <c r="BQA44" s="62"/>
      <c r="BQB44" s="62"/>
      <c r="BQC44" s="62"/>
      <c r="BQD44" s="62"/>
      <c r="BQE44" s="62"/>
      <c r="BQF44" s="62"/>
      <c r="BQG44" s="62"/>
      <c r="BQH44" s="62"/>
      <c r="BQI44" s="62"/>
      <c r="BQJ44" s="62"/>
      <c r="BQK44" s="62"/>
      <c r="BQL44" s="62"/>
      <c r="BQM44" s="62"/>
      <c r="BQN44" s="62"/>
      <c r="BQO44" s="62"/>
      <c r="BQP44" s="62"/>
      <c r="BQQ44" s="62"/>
      <c r="BQR44" s="62"/>
      <c r="BQS44" s="62"/>
      <c r="BQT44" s="62"/>
      <c r="BQU44" s="62"/>
      <c r="BQV44" s="62"/>
      <c r="BQW44" s="62"/>
      <c r="BQX44" s="62"/>
      <c r="BQY44" s="62"/>
      <c r="BQZ44" s="62"/>
      <c r="BRA44" s="62"/>
      <c r="BRB44" s="62"/>
      <c r="BRC44" s="62"/>
      <c r="BRD44" s="62"/>
      <c r="BRE44" s="62"/>
      <c r="BRF44" s="62"/>
      <c r="BRG44" s="62"/>
      <c r="BRH44" s="62"/>
      <c r="BRI44" s="62"/>
      <c r="BRJ44" s="62"/>
      <c r="BRK44" s="62"/>
      <c r="BRL44" s="62"/>
      <c r="BRM44" s="62"/>
      <c r="BRN44" s="62"/>
      <c r="BRO44" s="62"/>
      <c r="BRP44" s="62"/>
      <c r="BRQ44" s="62"/>
      <c r="BRR44" s="62"/>
      <c r="BRS44" s="62"/>
      <c r="BRT44" s="62"/>
      <c r="BRU44" s="62"/>
      <c r="BRV44" s="62"/>
      <c r="BRW44" s="62"/>
      <c r="BRX44" s="62"/>
      <c r="BRY44" s="62"/>
      <c r="BRZ44" s="62"/>
      <c r="BSA44" s="62"/>
      <c r="BSB44" s="62"/>
      <c r="BSC44" s="62"/>
      <c r="BSD44" s="62"/>
      <c r="BSE44" s="62"/>
      <c r="BSF44" s="62"/>
      <c r="BSG44" s="62"/>
      <c r="BSH44" s="62"/>
      <c r="BSI44" s="62"/>
      <c r="BSJ44" s="62"/>
      <c r="BSK44" s="62"/>
      <c r="BSL44" s="62"/>
      <c r="BSM44" s="62"/>
      <c r="BSN44" s="62"/>
      <c r="BSO44" s="62"/>
      <c r="BSP44" s="62"/>
      <c r="BSQ44" s="62"/>
      <c r="BSR44" s="62"/>
      <c r="BSS44" s="62"/>
      <c r="BST44" s="62"/>
      <c r="BSU44" s="62"/>
      <c r="BSV44" s="62"/>
      <c r="BSW44" s="62"/>
      <c r="BSX44" s="62"/>
      <c r="BSY44" s="62"/>
      <c r="BSZ44" s="62"/>
      <c r="BTA44" s="62"/>
      <c r="BTB44" s="62"/>
      <c r="BTC44" s="62"/>
      <c r="BTD44" s="62"/>
      <c r="BTE44" s="62"/>
      <c r="BTF44" s="62"/>
      <c r="BTG44" s="62"/>
      <c r="BTH44" s="62"/>
      <c r="BTI44" s="62"/>
      <c r="BTJ44" s="62"/>
      <c r="BTK44" s="62"/>
      <c r="BTL44" s="62"/>
      <c r="BTM44" s="62"/>
      <c r="BTN44" s="62"/>
      <c r="BTO44" s="62"/>
      <c r="BTP44" s="62"/>
      <c r="BTQ44" s="62"/>
      <c r="BTR44" s="62"/>
      <c r="BTS44" s="62"/>
      <c r="BTT44" s="62"/>
      <c r="BTU44" s="62"/>
      <c r="BTV44" s="62"/>
      <c r="BTW44" s="62"/>
      <c r="BTX44" s="62"/>
      <c r="BTY44" s="62"/>
      <c r="BTZ44" s="62"/>
      <c r="BUA44" s="62"/>
      <c r="BUB44" s="62"/>
      <c r="BUC44" s="62"/>
      <c r="BUD44" s="62"/>
      <c r="BUE44" s="62"/>
      <c r="BUF44" s="62"/>
      <c r="BUG44" s="62"/>
      <c r="BUH44" s="62"/>
      <c r="BUI44" s="62"/>
      <c r="BUJ44" s="62"/>
      <c r="BUK44" s="62"/>
      <c r="BUL44" s="62"/>
      <c r="BUM44" s="62"/>
      <c r="BUN44" s="62"/>
      <c r="BUO44" s="62"/>
      <c r="BUP44" s="62"/>
      <c r="BUQ44" s="62"/>
      <c r="BUR44" s="62"/>
      <c r="BUS44" s="62"/>
      <c r="BUT44" s="62"/>
      <c r="BUU44" s="62"/>
      <c r="BUV44" s="62"/>
      <c r="BUW44" s="62"/>
      <c r="BUX44" s="62"/>
      <c r="BUY44" s="62"/>
      <c r="BUZ44" s="62"/>
      <c r="BVA44" s="62"/>
      <c r="BVB44" s="62"/>
      <c r="BVC44" s="62"/>
      <c r="BVD44" s="62"/>
      <c r="BVE44" s="62"/>
      <c r="BVF44" s="62"/>
      <c r="BVG44" s="62"/>
      <c r="BVH44" s="62"/>
      <c r="BVI44" s="62"/>
      <c r="BVJ44" s="62"/>
      <c r="BVK44" s="62"/>
      <c r="BVL44" s="62"/>
      <c r="BVM44" s="62"/>
      <c r="BVN44" s="62"/>
      <c r="BVO44" s="62"/>
      <c r="BVP44" s="62"/>
      <c r="BVQ44" s="62"/>
      <c r="BVR44" s="62"/>
      <c r="BVS44" s="62"/>
      <c r="BVT44" s="62"/>
      <c r="BVU44" s="62"/>
      <c r="BVV44" s="62"/>
      <c r="BVW44" s="62"/>
      <c r="BVX44" s="62"/>
      <c r="BVY44" s="62"/>
      <c r="BVZ44" s="62"/>
      <c r="BWA44" s="62"/>
      <c r="BWB44" s="62"/>
      <c r="BWC44" s="62"/>
      <c r="BWD44" s="62"/>
      <c r="BWE44" s="62"/>
      <c r="BWF44" s="62"/>
      <c r="BWG44" s="62"/>
      <c r="BWH44" s="62"/>
      <c r="BWI44" s="62"/>
      <c r="BWJ44" s="62"/>
      <c r="BWK44" s="62"/>
      <c r="BWL44" s="62"/>
      <c r="BWM44" s="62"/>
      <c r="BWN44" s="62"/>
      <c r="BWO44" s="62"/>
      <c r="BWP44" s="62"/>
      <c r="BWQ44" s="62"/>
      <c r="BWR44" s="62"/>
      <c r="BWS44" s="62"/>
      <c r="BWT44" s="62"/>
      <c r="BWU44" s="62"/>
      <c r="BWV44" s="62"/>
      <c r="BWW44" s="62"/>
      <c r="BWX44" s="62"/>
      <c r="BWY44" s="62"/>
      <c r="BWZ44" s="62"/>
      <c r="BXA44" s="62"/>
      <c r="BXB44" s="62"/>
      <c r="BXC44" s="62"/>
      <c r="BXD44" s="62"/>
      <c r="BXE44" s="62"/>
      <c r="BXF44" s="62"/>
      <c r="BXG44" s="62"/>
      <c r="BXH44" s="62"/>
      <c r="BXI44" s="62"/>
      <c r="BXJ44" s="62"/>
      <c r="BXK44" s="62"/>
      <c r="BXL44" s="62"/>
      <c r="BXM44" s="62"/>
      <c r="BXN44" s="62"/>
      <c r="BXO44" s="62"/>
      <c r="BXP44" s="62"/>
      <c r="BXQ44" s="62"/>
      <c r="BXR44" s="62"/>
      <c r="BXS44" s="62"/>
      <c r="BXT44" s="62"/>
      <c r="BXU44" s="62"/>
      <c r="BXV44" s="62"/>
      <c r="BXW44" s="62"/>
      <c r="BXX44" s="62"/>
      <c r="BXY44" s="62"/>
      <c r="BXZ44" s="62"/>
      <c r="BYA44" s="62"/>
      <c r="BYB44" s="62"/>
      <c r="BYC44" s="62"/>
      <c r="BYD44" s="62"/>
      <c r="BYE44" s="62"/>
      <c r="BYF44" s="62"/>
      <c r="BYG44" s="62"/>
      <c r="BYH44" s="62"/>
      <c r="BYI44" s="62"/>
      <c r="BYJ44" s="62"/>
      <c r="BYK44" s="62"/>
      <c r="BYL44" s="62"/>
      <c r="BYM44" s="62"/>
      <c r="BYN44" s="62"/>
      <c r="BYO44" s="62"/>
      <c r="BYP44" s="62"/>
      <c r="BYQ44" s="62"/>
      <c r="BYR44" s="62"/>
      <c r="BYS44" s="62"/>
      <c r="BYT44" s="62"/>
      <c r="BYU44" s="62"/>
      <c r="BYV44" s="62"/>
      <c r="BYW44" s="62"/>
      <c r="BYX44" s="62"/>
      <c r="BYY44" s="62"/>
      <c r="BYZ44" s="62"/>
      <c r="BZA44" s="62"/>
      <c r="BZB44" s="62"/>
      <c r="BZC44" s="62"/>
      <c r="BZD44" s="62"/>
      <c r="BZE44" s="62"/>
      <c r="BZF44" s="62"/>
      <c r="BZG44" s="62"/>
      <c r="BZH44" s="62"/>
      <c r="BZI44" s="62"/>
      <c r="BZJ44" s="62"/>
      <c r="BZK44" s="62"/>
      <c r="BZL44" s="62"/>
      <c r="BZM44" s="62"/>
      <c r="BZN44" s="62"/>
      <c r="BZO44" s="62"/>
      <c r="BZP44" s="62"/>
      <c r="BZQ44" s="62"/>
      <c r="BZR44" s="62"/>
      <c r="BZS44" s="62"/>
      <c r="BZT44" s="62"/>
      <c r="BZU44" s="62"/>
      <c r="BZV44" s="62"/>
      <c r="BZW44" s="62"/>
      <c r="BZX44" s="62"/>
      <c r="BZY44" s="62"/>
      <c r="BZZ44" s="62"/>
      <c r="CAA44" s="62"/>
      <c r="CAB44" s="62"/>
      <c r="CAC44" s="62"/>
      <c r="CAD44" s="62"/>
      <c r="CAE44" s="62"/>
      <c r="CAF44" s="62"/>
      <c r="CAG44" s="62"/>
      <c r="CAH44" s="62"/>
      <c r="CAI44" s="62"/>
      <c r="CAJ44" s="62"/>
      <c r="CAK44" s="62"/>
      <c r="CAL44" s="62"/>
      <c r="CAM44" s="62"/>
      <c r="CAN44" s="62"/>
      <c r="CAO44" s="62"/>
      <c r="CAP44" s="62"/>
      <c r="CAQ44" s="62"/>
      <c r="CAR44" s="62"/>
      <c r="CAS44" s="62"/>
      <c r="CAT44" s="62"/>
      <c r="CAU44" s="62"/>
      <c r="CAV44" s="62"/>
      <c r="CAW44" s="62"/>
      <c r="CAX44" s="62"/>
      <c r="CAY44" s="62"/>
      <c r="CAZ44" s="62"/>
      <c r="CBA44" s="62"/>
      <c r="CBB44" s="62"/>
      <c r="CBC44" s="62"/>
      <c r="CBD44" s="62"/>
      <c r="CBE44" s="62"/>
      <c r="CBF44" s="62"/>
      <c r="CBG44" s="62"/>
      <c r="CBH44" s="62"/>
      <c r="CBI44" s="62"/>
      <c r="CBJ44" s="62"/>
      <c r="CBK44" s="62"/>
      <c r="CBL44" s="62"/>
      <c r="CBM44" s="62"/>
      <c r="CBN44" s="62"/>
      <c r="CBO44" s="62"/>
      <c r="CBP44" s="62"/>
      <c r="CBQ44" s="62"/>
      <c r="CBR44" s="62"/>
      <c r="CBS44" s="62"/>
      <c r="CBT44" s="62"/>
      <c r="CBU44" s="62"/>
      <c r="CBV44" s="62"/>
      <c r="CBW44" s="62"/>
      <c r="CBX44" s="62"/>
      <c r="CBY44" s="62"/>
      <c r="CBZ44" s="62"/>
      <c r="CCA44" s="62"/>
      <c r="CCB44" s="62"/>
      <c r="CCC44" s="62"/>
      <c r="CCD44" s="62"/>
      <c r="CCE44" s="62"/>
      <c r="CCF44" s="62"/>
      <c r="CCG44" s="62"/>
      <c r="CCH44" s="62"/>
      <c r="CCI44" s="62"/>
      <c r="CCJ44" s="62"/>
      <c r="CCK44" s="62"/>
      <c r="CCL44" s="62"/>
      <c r="CCM44" s="62"/>
      <c r="CCN44" s="62"/>
      <c r="CCO44" s="62"/>
      <c r="CCP44" s="62"/>
      <c r="CCQ44" s="62"/>
      <c r="CCR44" s="62"/>
      <c r="CCS44" s="62"/>
      <c r="CCT44" s="62"/>
      <c r="CCU44" s="62"/>
      <c r="CCV44" s="62"/>
      <c r="CCW44" s="62"/>
      <c r="CCX44" s="62"/>
      <c r="CCY44" s="62"/>
      <c r="CCZ44" s="62"/>
      <c r="CDA44" s="62"/>
      <c r="CDB44" s="62"/>
      <c r="CDC44" s="62"/>
      <c r="CDD44" s="62"/>
      <c r="CDE44" s="62"/>
      <c r="CDF44" s="62"/>
      <c r="CDG44" s="62"/>
      <c r="CDH44" s="62"/>
      <c r="CDI44" s="62"/>
      <c r="CDJ44" s="62"/>
      <c r="CDK44" s="62"/>
      <c r="CDL44" s="62"/>
      <c r="CDM44" s="62"/>
      <c r="CDN44" s="62"/>
      <c r="CDO44" s="62"/>
      <c r="CDP44" s="62"/>
      <c r="CDQ44" s="62"/>
      <c r="CDR44" s="62"/>
      <c r="CDS44" s="62"/>
      <c r="CDT44" s="62"/>
      <c r="CDU44" s="62"/>
      <c r="CDV44" s="62"/>
      <c r="CDW44" s="62"/>
      <c r="CDX44" s="62"/>
      <c r="CDY44" s="62"/>
      <c r="CDZ44" s="62"/>
      <c r="CEA44" s="62"/>
      <c r="CEB44" s="62"/>
      <c r="CEC44" s="62"/>
      <c r="CED44" s="62"/>
      <c r="CEE44" s="62"/>
      <c r="CEF44" s="62"/>
      <c r="CEG44" s="62"/>
      <c r="CEH44" s="62"/>
      <c r="CEI44" s="62"/>
      <c r="CEJ44" s="62"/>
      <c r="CEK44" s="62"/>
      <c r="CEL44" s="62"/>
      <c r="CEM44" s="62"/>
      <c r="CEN44" s="62"/>
      <c r="CEO44" s="62"/>
      <c r="CEP44" s="62"/>
      <c r="CEQ44" s="62"/>
      <c r="CER44" s="62"/>
      <c r="CES44" s="62"/>
      <c r="CET44" s="62"/>
      <c r="CEU44" s="62"/>
      <c r="CEV44" s="62"/>
      <c r="CEW44" s="62"/>
      <c r="CEX44" s="62"/>
      <c r="CEY44" s="62"/>
      <c r="CEZ44" s="62"/>
      <c r="CFA44" s="62"/>
      <c r="CFB44" s="62"/>
      <c r="CFC44" s="62"/>
      <c r="CFD44" s="62"/>
      <c r="CFE44" s="62"/>
      <c r="CFF44" s="62"/>
      <c r="CFG44" s="62"/>
      <c r="CFH44" s="62"/>
      <c r="CFI44" s="62"/>
      <c r="CFJ44" s="62"/>
      <c r="CFK44" s="62"/>
      <c r="CFL44" s="62"/>
      <c r="CFM44" s="62"/>
      <c r="CFN44" s="62"/>
      <c r="CFO44" s="62"/>
      <c r="CFP44" s="62"/>
      <c r="CFQ44" s="62"/>
      <c r="CFR44" s="62"/>
      <c r="CFS44" s="62"/>
      <c r="CFT44" s="62"/>
      <c r="CFU44" s="62"/>
      <c r="CFV44" s="62"/>
      <c r="CFW44" s="62"/>
      <c r="CFX44" s="62"/>
      <c r="CFY44" s="62"/>
      <c r="CFZ44" s="62"/>
      <c r="CGA44" s="62"/>
      <c r="CGB44" s="62"/>
      <c r="CGC44" s="62"/>
      <c r="CGD44" s="62"/>
      <c r="CGE44" s="62"/>
      <c r="CGF44" s="62"/>
      <c r="CGG44" s="62"/>
      <c r="CGH44" s="62"/>
      <c r="CGI44" s="62"/>
      <c r="CGJ44" s="62"/>
      <c r="CGK44" s="62"/>
      <c r="CGL44" s="62"/>
      <c r="CGM44" s="62"/>
      <c r="CGN44" s="62"/>
      <c r="CGO44" s="62"/>
      <c r="CGP44" s="62"/>
      <c r="CGQ44" s="62"/>
      <c r="CGR44" s="62"/>
      <c r="CGS44" s="62"/>
      <c r="CGT44" s="62"/>
      <c r="CGU44" s="62"/>
      <c r="CGV44" s="62"/>
      <c r="CGW44" s="62"/>
      <c r="CGX44" s="62"/>
      <c r="CGY44" s="62"/>
      <c r="CGZ44" s="62"/>
      <c r="CHA44" s="62"/>
      <c r="CHB44" s="62"/>
      <c r="CHC44" s="62"/>
      <c r="CHD44" s="62"/>
      <c r="CHE44" s="62"/>
      <c r="CHF44" s="62"/>
      <c r="CHG44" s="62"/>
      <c r="CHH44" s="62"/>
      <c r="CHI44" s="62"/>
      <c r="CHJ44" s="62"/>
      <c r="CHK44" s="62"/>
      <c r="CHL44" s="62"/>
      <c r="CHM44" s="62"/>
      <c r="CHN44" s="62"/>
      <c r="CHO44" s="62"/>
      <c r="CHP44" s="62"/>
      <c r="CHQ44" s="62"/>
      <c r="CHR44" s="62"/>
      <c r="CHS44" s="62"/>
      <c r="CHT44" s="62"/>
      <c r="CHU44" s="62"/>
      <c r="CHV44" s="62"/>
      <c r="CHW44" s="62"/>
      <c r="CHX44" s="62"/>
      <c r="CHY44" s="62"/>
      <c r="CHZ44" s="62"/>
      <c r="CIA44" s="62"/>
      <c r="CIB44" s="62"/>
      <c r="CIC44" s="62"/>
      <c r="CID44" s="62"/>
      <c r="CIE44" s="62"/>
      <c r="CIF44" s="62"/>
      <c r="CIG44" s="62"/>
      <c r="CIH44" s="62"/>
      <c r="CII44" s="62"/>
      <c r="CIJ44" s="62"/>
      <c r="CIK44" s="62"/>
      <c r="CIL44" s="62"/>
      <c r="CIM44" s="62"/>
      <c r="CIN44" s="62"/>
      <c r="CIO44" s="62"/>
      <c r="CIP44" s="62"/>
      <c r="CIQ44" s="62"/>
      <c r="CIR44" s="62"/>
      <c r="CIS44" s="62"/>
      <c r="CIT44" s="62"/>
      <c r="CIU44" s="62"/>
      <c r="CIV44" s="62"/>
      <c r="CIW44" s="62"/>
      <c r="CIX44" s="62"/>
      <c r="CIY44" s="62"/>
      <c r="CIZ44" s="62"/>
      <c r="CJA44" s="62"/>
      <c r="CJB44" s="62"/>
      <c r="CJC44" s="62"/>
      <c r="CJD44" s="62"/>
      <c r="CJE44" s="62"/>
      <c r="CJF44" s="62"/>
      <c r="CJG44" s="62"/>
      <c r="CJH44" s="62"/>
      <c r="CJI44" s="62"/>
      <c r="CJJ44" s="62"/>
      <c r="CJK44" s="62"/>
      <c r="CJL44" s="62"/>
      <c r="CJM44" s="62"/>
      <c r="CJN44" s="62"/>
      <c r="CJO44" s="62"/>
      <c r="CJP44" s="62"/>
      <c r="CJQ44" s="62"/>
      <c r="CJR44" s="62"/>
      <c r="CJS44" s="62"/>
      <c r="CJT44" s="62"/>
      <c r="CJU44" s="62"/>
      <c r="CJV44" s="62"/>
      <c r="CJW44" s="62"/>
      <c r="CJX44" s="62"/>
      <c r="CJY44" s="62"/>
      <c r="CJZ44" s="62"/>
      <c r="CKA44" s="62"/>
      <c r="CKB44" s="62"/>
      <c r="CKC44" s="62"/>
      <c r="CKD44" s="62"/>
      <c r="CKE44" s="62"/>
      <c r="CKF44" s="62"/>
      <c r="CKG44" s="62"/>
      <c r="CKH44" s="62"/>
      <c r="CKI44" s="62"/>
      <c r="CKJ44" s="62"/>
      <c r="CKK44" s="62"/>
      <c r="CKL44" s="62"/>
      <c r="CKM44" s="62"/>
      <c r="CKN44" s="62"/>
      <c r="CKO44" s="62"/>
      <c r="CKP44" s="62"/>
      <c r="CKQ44" s="62"/>
      <c r="CKR44" s="62"/>
      <c r="CKS44" s="62"/>
      <c r="CKT44" s="62"/>
      <c r="CKU44" s="62"/>
      <c r="CKV44" s="62"/>
      <c r="CKW44" s="62"/>
      <c r="CKX44" s="62"/>
      <c r="CKY44" s="62"/>
      <c r="CKZ44" s="62"/>
      <c r="CLA44" s="62"/>
      <c r="CLB44" s="62"/>
      <c r="CLC44" s="62"/>
      <c r="CLD44" s="62"/>
      <c r="CLE44" s="62"/>
      <c r="CLF44" s="62"/>
      <c r="CLG44" s="62"/>
      <c r="CLH44" s="62"/>
      <c r="CLI44" s="62"/>
      <c r="CLJ44" s="62"/>
      <c r="CLK44" s="62"/>
      <c r="CLL44" s="62"/>
      <c r="CLM44" s="62"/>
      <c r="CLN44" s="62"/>
      <c r="CLO44" s="62"/>
      <c r="CLP44" s="62"/>
      <c r="CLQ44" s="62"/>
      <c r="CLR44" s="62"/>
      <c r="CLS44" s="62"/>
      <c r="CLT44" s="62"/>
      <c r="CLU44" s="62"/>
      <c r="CLV44" s="62"/>
      <c r="CLW44" s="62"/>
      <c r="CLX44" s="62"/>
      <c r="CLY44" s="62"/>
      <c r="CLZ44" s="62"/>
      <c r="CMA44" s="62"/>
      <c r="CMB44" s="62"/>
      <c r="CMC44" s="62"/>
      <c r="CMD44" s="62"/>
      <c r="CME44" s="62"/>
      <c r="CMF44" s="62"/>
      <c r="CMG44" s="62"/>
      <c r="CMH44" s="62"/>
      <c r="CMI44" s="62"/>
      <c r="CMJ44" s="62"/>
      <c r="CMK44" s="62"/>
      <c r="CML44" s="62"/>
      <c r="CMM44" s="62"/>
      <c r="CMN44" s="62"/>
      <c r="CMO44" s="62"/>
      <c r="CMP44" s="62"/>
      <c r="CMQ44" s="62"/>
      <c r="CMR44" s="62"/>
      <c r="CMS44" s="62"/>
      <c r="CMT44" s="62"/>
      <c r="CMU44" s="62"/>
      <c r="CMV44" s="62"/>
      <c r="CMW44" s="62"/>
      <c r="CMX44" s="62"/>
      <c r="CMY44" s="62"/>
      <c r="CMZ44" s="62"/>
      <c r="CNA44" s="62"/>
      <c r="CNB44" s="62"/>
      <c r="CNC44" s="62"/>
      <c r="CND44" s="62"/>
      <c r="CNE44" s="62"/>
      <c r="CNF44" s="62"/>
      <c r="CNG44" s="62"/>
      <c r="CNH44" s="62"/>
      <c r="CNI44" s="62"/>
      <c r="CNJ44" s="62"/>
      <c r="CNK44" s="62"/>
      <c r="CNL44" s="62"/>
      <c r="CNM44" s="62"/>
      <c r="CNN44" s="62"/>
      <c r="CNO44" s="62"/>
      <c r="CNP44" s="62"/>
      <c r="CNQ44" s="62"/>
      <c r="CNR44" s="62"/>
      <c r="CNS44" s="62"/>
      <c r="CNT44" s="62"/>
      <c r="CNU44" s="62"/>
      <c r="CNV44" s="62"/>
      <c r="CNW44" s="62"/>
      <c r="CNX44" s="62"/>
      <c r="CNY44" s="62"/>
      <c r="CNZ44" s="62"/>
      <c r="COA44" s="62"/>
      <c r="COB44" s="62"/>
      <c r="COC44" s="62"/>
      <c r="COD44" s="62"/>
      <c r="COE44" s="62"/>
      <c r="COF44" s="62"/>
      <c r="COG44" s="62"/>
      <c r="COH44" s="62"/>
      <c r="COI44" s="62"/>
      <c r="COJ44" s="62"/>
      <c r="COK44" s="62"/>
      <c r="COL44" s="62"/>
      <c r="COM44" s="62"/>
      <c r="CON44" s="62"/>
      <c r="COO44" s="62"/>
      <c r="COP44" s="62"/>
      <c r="COQ44" s="62"/>
      <c r="COR44" s="62"/>
      <c r="COS44" s="62"/>
      <c r="COT44" s="62"/>
      <c r="COU44" s="62"/>
      <c r="COV44" s="62"/>
      <c r="COW44" s="62"/>
      <c r="COX44" s="62"/>
      <c r="COY44" s="62"/>
      <c r="COZ44" s="62"/>
      <c r="CPA44" s="62"/>
      <c r="CPB44" s="62"/>
      <c r="CPC44" s="62"/>
      <c r="CPD44" s="62"/>
      <c r="CPE44" s="62"/>
      <c r="CPF44" s="62"/>
      <c r="CPG44" s="62"/>
      <c r="CPH44" s="62"/>
      <c r="CPI44" s="62"/>
      <c r="CPJ44" s="62"/>
      <c r="CPK44" s="62"/>
      <c r="CPL44" s="62"/>
      <c r="CPM44" s="62"/>
      <c r="CPN44" s="62"/>
      <c r="CPO44" s="62"/>
      <c r="CPP44" s="62"/>
      <c r="CPQ44" s="62"/>
      <c r="CPR44" s="62"/>
      <c r="CPS44" s="62"/>
      <c r="CPT44" s="62"/>
      <c r="CPU44" s="62"/>
      <c r="CPV44" s="62"/>
      <c r="CPW44" s="62"/>
      <c r="CPX44" s="62"/>
      <c r="CPY44" s="62"/>
      <c r="CPZ44" s="62"/>
      <c r="CQA44" s="62"/>
      <c r="CQB44" s="62"/>
      <c r="CQC44" s="62"/>
      <c r="CQD44" s="62"/>
      <c r="CQE44" s="62"/>
      <c r="CQF44" s="62"/>
      <c r="CQG44" s="62"/>
      <c r="CQH44" s="62"/>
      <c r="CQI44" s="62"/>
      <c r="CQJ44" s="62"/>
      <c r="CQK44" s="62"/>
      <c r="CQL44" s="62"/>
      <c r="CQM44" s="62"/>
      <c r="CQN44" s="62"/>
      <c r="CQO44" s="62"/>
      <c r="CQP44" s="62"/>
      <c r="CQQ44" s="62"/>
      <c r="CQR44" s="62"/>
      <c r="CQS44" s="62"/>
      <c r="CQT44" s="62"/>
      <c r="CQU44" s="62"/>
      <c r="CQV44" s="62"/>
      <c r="CQW44" s="62"/>
      <c r="CQX44" s="62"/>
      <c r="CQY44" s="62"/>
      <c r="CQZ44" s="62"/>
      <c r="CRA44" s="62"/>
      <c r="CRB44" s="62"/>
      <c r="CRC44" s="62"/>
      <c r="CRD44" s="62"/>
      <c r="CRE44" s="62"/>
      <c r="CRF44" s="62"/>
      <c r="CRG44" s="62"/>
      <c r="CRH44" s="62"/>
      <c r="CRI44" s="62"/>
      <c r="CRJ44" s="62"/>
      <c r="CRK44" s="62"/>
      <c r="CRL44" s="62"/>
      <c r="CRM44" s="62"/>
      <c r="CRN44" s="62"/>
      <c r="CRO44" s="62"/>
      <c r="CRP44" s="62"/>
      <c r="CRQ44" s="62"/>
      <c r="CRR44" s="62"/>
      <c r="CRS44" s="62"/>
      <c r="CRT44" s="62"/>
      <c r="CRU44" s="62"/>
      <c r="CRV44" s="62"/>
      <c r="CRW44" s="62"/>
      <c r="CRX44" s="62"/>
      <c r="CRY44" s="62"/>
      <c r="CRZ44" s="62"/>
      <c r="CSA44" s="62"/>
      <c r="CSB44" s="62"/>
      <c r="CSC44" s="62"/>
      <c r="CSD44" s="62"/>
      <c r="CSE44" s="62"/>
      <c r="CSF44" s="62"/>
      <c r="CSG44" s="62"/>
      <c r="CSH44" s="62"/>
      <c r="CSI44" s="62"/>
      <c r="CSJ44" s="62"/>
      <c r="CSK44" s="62"/>
      <c r="CSL44" s="62"/>
      <c r="CSM44" s="62"/>
      <c r="CSN44" s="62"/>
      <c r="CSO44" s="62"/>
      <c r="CSP44" s="62"/>
      <c r="CSQ44" s="62"/>
      <c r="CSR44" s="62"/>
      <c r="CSS44" s="62"/>
      <c r="CST44" s="62"/>
      <c r="CSU44" s="62"/>
      <c r="CSV44" s="62"/>
      <c r="CSW44" s="62"/>
      <c r="CSX44" s="62"/>
      <c r="CSY44" s="62"/>
      <c r="CSZ44" s="62"/>
      <c r="CTA44" s="62"/>
      <c r="CTB44" s="62"/>
      <c r="CTC44" s="62"/>
      <c r="CTD44" s="62"/>
      <c r="CTE44" s="62"/>
      <c r="CTF44" s="62"/>
      <c r="CTG44" s="62"/>
      <c r="CTH44" s="62"/>
      <c r="CTI44" s="62"/>
      <c r="CTJ44" s="62"/>
      <c r="CTK44" s="62"/>
      <c r="CTL44" s="62"/>
      <c r="CTM44" s="62"/>
      <c r="CTN44" s="62"/>
      <c r="CTO44" s="62"/>
      <c r="CTP44" s="62"/>
      <c r="CTQ44" s="62"/>
      <c r="CTR44" s="62"/>
      <c r="CTS44" s="62"/>
      <c r="CTT44" s="62"/>
      <c r="CTU44" s="62"/>
      <c r="CTV44" s="62"/>
      <c r="CTW44" s="62"/>
      <c r="CTX44" s="62"/>
      <c r="CTY44" s="62"/>
      <c r="CTZ44" s="62"/>
      <c r="CUA44" s="62"/>
      <c r="CUB44" s="62"/>
      <c r="CUC44" s="62"/>
      <c r="CUD44" s="62"/>
      <c r="CUE44" s="62"/>
      <c r="CUF44" s="62"/>
      <c r="CUG44" s="62"/>
      <c r="CUH44" s="62"/>
      <c r="CUI44" s="62"/>
      <c r="CUJ44" s="62"/>
      <c r="CUK44" s="62"/>
      <c r="CUL44" s="62"/>
      <c r="CUM44" s="62"/>
      <c r="CUN44" s="62"/>
      <c r="CUO44" s="62"/>
      <c r="CUP44" s="62"/>
      <c r="CUQ44" s="62"/>
      <c r="CUR44" s="62"/>
      <c r="CUS44" s="62"/>
      <c r="CUT44" s="62"/>
      <c r="CUU44" s="62"/>
      <c r="CUV44" s="62"/>
      <c r="CUW44" s="62"/>
      <c r="CUX44" s="62"/>
      <c r="CUY44" s="62"/>
      <c r="CUZ44" s="62"/>
      <c r="CVA44" s="62"/>
      <c r="CVB44" s="62"/>
      <c r="CVC44" s="62"/>
      <c r="CVD44" s="62"/>
      <c r="CVE44" s="62"/>
      <c r="CVF44" s="62"/>
      <c r="CVG44" s="62"/>
      <c r="CVH44" s="62"/>
      <c r="CVI44" s="62"/>
      <c r="CVJ44" s="62"/>
      <c r="CVK44" s="62"/>
      <c r="CVL44" s="62"/>
      <c r="CVM44" s="62"/>
      <c r="CVN44" s="62"/>
      <c r="CVO44" s="62"/>
      <c r="CVP44" s="62"/>
      <c r="CVQ44" s="62"/>
      <c r="CVR44" s="62"/>
      <c r="CVS44" s="62"/>
      <c r="CVT44" s="62"/>
      <c r="CVU44" s="62"/>
      <c r="CVV44" s="62"/>
      <c r="CVW44" s="62"/>
      <c r="CVX44" s="62"/>
      <c r="CVY44" s="62"/>
      <c r="CVZ44" s="62"/>
      <c r="CWA44" s="62"/>
      <c r="CWB44" s="62"/>
      <c r="CWC44" s="62"/>
      <c r="CWD44" s="62"/>
      <c r="CWE44" s="62"/>
      <c r="CWF44" s="62"/>
      <c r="CWG44" s="62"/>
      <c r="CWH44" s="62"/>
      <c r="CWI44" s="62"/>
      <c r="CWJ44" s="62"/>
      <c r="CWK44" s="62"/>
      <c r="CWL44" s="62"/>
      <c r="CWM44" s="62"/>
      <c r="CWN44" s="62"/>
      <c r="CWO44" s="62"/>
      <c r="CWP44" s="62"/>
      <c r="CWQ44" s="62"/>
      <c r="CWR44" s="62"/>
      <c r="CWS44" s="62"/>
      <c r="CWT44" s="62"/>
      <c r="CWU44" s="62"/>
      <c r="CWV44" s="62"/>
      <c r="CWW44" s="62"/>
      <c r="CWX44" s="62"/>
      <c r="CWY44" s="62"/>
      <c r="CWZ44" s="62"/>
      <c r="CXA44" s="62"/>
      <c r="CXB44" s="62"/>
      <c r="CXC44" s="62"/>
      <c r="CXD44" s="62"/>
      <c r="CXE44" s="62"/>
      <c r="CXF44" s="62"/>
      <c r="CXG44" s="62"/>
      <c r="CXH44" s="62"/>
      <c r="CXI44" s="62"/>
      <c r="CXJ44" s="62"/>
      <c r="CXK44" s="62"/>
      <c r="CXL44" s="62"/>
      <c r="CXM44" s="62"/>
      <c r="CXN44" s="62"/>
      <c r="CXO44" s="62"/>
      <c r="CXP44" s="62"/>
      <c r="CXQ44" s="62"/>
      <c r="CXR44" s="62"/>
      <c r="CXS44" s="62"/>
      <c r="CXT44" s="62"/>
      <c r="CXU44" s="62"/>
      <c r="CXV44" s="62"/>
      <c r="CXW44" s="62"/>
      <c r="CXX44" s="62"/>
      <c r="CXY44" s="62"/>
      <c r="CXZ44" s="62"/>
      <c r="CYA44" s="62"/>
      <c r="CYB44" s="62"/>
      <c r="CYC44" s="62"/>
      <c r="CYD44" s="62"/>
      <c r="CYE44" s="62"/>
      <c r="CYF44" s="62"/>
      <c r="CYG44" s="62"/>
      <c r="CYH44" s="62"/>
      <c r="CYI44" s="62"/>
      <c r="CYJ44" s="62"/>
      <c r="CYK44" s="62"/>
      <c r="CYL44" s="62"/>
      <c r="CYM44" s="62"/>
      <c r="CYN44" s="62"/>
      <c r="CYO44" s="62"/>
      <c r="CYP44" s="62"/>
      <c r="CYQ44" s="62"/>
      <c r="CYR44" s="62"/>
      <c r="CYS44" s="62"/>
      <c r="CYT44" s="62"/>
      <c r="CYU44" s="62"/>
      <c r="CYV44" s="62"/>
      <c r="CYW44" s="62"/>
      <c r="CYX44" s="62"/>
      <c r="CYY44" s="62"/>
      <c r="CYZ44" s="62"/>
      <c r="CZA44" s="62"/>
      <c r="CZB44" s="62"/>
      <c r="CZC44" s="62"/>
      <c r="CZD44" s="62"/>
      <c r="CZE44" s="62"/>
      <c r="CZF44" s="62"/>
      <c r="CZG44" s="62"/>
      <c r="CZH44" s="62"/>
      <c r="CZI44" s="62"/>
      <c r="CZJ44" s="62"/>
      <c r="CZK44" s="62"/>
      <c r="CZL44" s="62"/>
      <c r="CZM44" s="62"/>
      <c r="CZN44" s="62"/>
      <c r="CZO44" s="62"/>
      <c r="CZP44" s="62"/>
      <c r="CZQ44" s="62"/>
      <c r="CZR44" s="62"/>
      <c r="CZS44" s="62"/>
      <c r="CZT44" s="62"/>
      <c r="CZU44" s="62"/>
      <c r="CZV44" s="62"/>
      <c r="CZW44" s="62"/>
      <c r="CZX44" s="62"/>
      <c r="CZY44" s="62"/>
      <c r="CZZ44" s="62"/>
      <c r="DAA44" s="62"/>
      <c r="DAB44" s="62"/>
      <c r="DAC44" s="62"/>
      <c r="DAD44" s="62"/>
      <c r="DAE44" s="62"/>
      <c r="DAF44" s="62"/>
      <c r="DAG44" s="62"/>
      <c r="DAH44" s="62"/>
      <c r="DAI44" s="62"/>
      <c r="DAJ44" s="62"/>
      <c r="DAK44" s="62"/>
      <c r="DAL44" s="62"/>
      <c r="DAM44" s="62"/>
      <c r="DAN44" s="62"/>
      <c r="DAO44" s="62"/>
      <c r="DAP44" s="62"/>
      <c r="DAQ44" s="62"/>
      <c r="DAR44" s="62"/>
      <c r="DAS44" s="62"/>
      <c r="DAT44" s="62"/>
      <c r="DAU44" s="62"/>
      <c r="DAV44" s="62"/>
      <c r="DAW44" s="62"/>
      <c r="DAX44" s="62"/>
      <c r="DAY44" s="62"/>
      <c r="DAZ44" s="62"/>
      <c r="DBA44" s="62"/>
      <c r="DBB44" s="62"/>
      <c r="DBC44" s="62"/>
      <c r="DBD44" s="62"/>
      <c r="DBE44" s="62"/>
      <c r="DBF44" s="62"/>
      <c r="DBG44" s="62"/>
      <c r="DBH44" s="62"/>
      <c r="DBI44" s="62"/>
      <c r="DBJ44" s="62"/>
      <c r="DBK44" s="62"/>
      <c r="DBL44" s="62"/>
      <c r="DBM44" s="62"/>
      <c r="DBN44" s="62"/>
      <c r="DBO44" s="62"/>
      <c r="DBP44" s="62"/>
      <c r="DBQ44" s="62"/>
      <c r="DBR44" s="62"/>
      <c r="DBS44" s="62"/>
      <c r="DBT44" s="62"/>
      <c r="DBU44" s="62"/>
      <c r="DBV44" s="62"/>
      <c r="DBW44" s="62"/>
      <c r="DBX44" s="62"/>
      <c r="DBY44" s="62"/>
      <c r="DBZ44" s="62"/>
      <c r="DCA44" s="62"/>
      <c r="DCB44" s="62"/>
      <c r="DCC44" s="62"/>
      <c r="DCD44" s="62"/>
      <c r="DCE44" s="62"/>
      <c r="DCF44" s="62"/>
      <c r="DCG44" s="62"/>
      <c r="DCH44" s="62"/>
      <c r="DCI44" s="62"/>
      <c r="DCJ44" s="62"/>
      <c r="DCK44" s="62"/>
      <c r="DCL44" s="62"/>
      <c r="DCM44" s="62"/>
      <c r="DCN44" s="62"/>
      <c r="DCO44" s="62"/>
      <c r="DCP44" s="62"/>
      <c r="DCQ44" s="62"/>
      <c r="DCR44" s="62"/>
      <c r="DCS44" s="62"/>
      <c r="DCT44" s="62"/>
      <c r="DCU44" s="62"/>
      <c r="DCV44" s="62"/>
      <c r="DCW44" s="62"/>
      <c r="DCX44" s="62"/>
      <c r="DCY44" s="62"/>
      <c r="DCZ44" s="62"/>
      <c r="DDA44" s="62"/>
      <c r="DDB44" s="62"/>
      <c r="DDC44" s="62"/>
      <c r="DDD44" s="62"/>
      <c r="DDE44" s="62"/>
      <c r="DDF44" s="62"/>
      <c r="DDG44" s="62"/>
      <c r="DDH44" s="62"/>
      <c r="DDI44" s="62"/>
      <c r="DDJ44" s="62"/>
      <c r="DDK44" s="62"/>
      <c r="DDL44" s="62"/>
      <c r="DDM44" s="62"/>
      <c r="DDN44" s="62"/>
      <c r="DDO44" s="62"/>
      <c r="DDP44" s="62"/>
      <c r="DDQ44" s="62"/>
      <c r="DDR44" s="62"/>
      <c r="DDS44" s="62"/>
      <c r="DDT44" s="62"/>
      <c r="DDU44" s="62"/>
      <c r="DDV44" s="62"/>
      <c r="DDW44" s="62"/>
      <c r="DDX44" s="62"/>
      <c r="DDY44" s="62"/>
      <c r="DDZ44" s="62"/>
      <c r="DEA44" s="62"/>
      <c r="DEB44" s="62"/>
      <c r="DEC44" s="62"/>
      <c r="DED44" s="62"/>
      <c r="DEE44" s="62"/>
      <c r="DEF44" s="62"/>
      <c r="DEG44" s="62"/>
      <c r="DEH44" s="62"/>
      <c r="DEI44" s="62"/>
      <c r="DEJ44" s="62"/>
      <c r="DEK44" s="62"/>
      <c r="DEL44" s="62"/>
      <c r="DEM44" s="62"/>
      <c r="DEN44" s="62"/>
      <c r="DEO44" s="62"/>
      <c r="DEP44" s="62"/>
      <c r="DEQ44" s="62"/>
      <c r="DER44" s="62"/>
      <c r="DES44" s="62"/>
      <c r="DET44" s="62"/>
      <c r="DEU44" s="62"/>
      <c r="DEV44" s="62"/>
      <c r="DEW44" s="62"/>
      <c r="DEX44" s="62"/>
      <c r="DEY44" s="62"/>
      <c r="DEZ44" s="62"/>
      <c r="DFA44" s="62"/>
      <c r="DFB44" s="62"/>
      <c r="DFC44" s="62"/>
      <c r="DFD44" s="62"/>
      <c r="DFE44" s="62"/>
      <c r="DFF44" s="62"/>
      <c r="DFG44" s="62"/>
      <c r="DFH44" s="62"/>
      <c r="DFI44" s="62"/>
      <c r="DFJ44" s="62"/>
      <c r="DFK44" s="62"/>
      <c r="DFL44" s="62"/>
      <c r="DFM44" s="62"/>
      <c r="DFN44" s="62"/>
      <c r="DFO44" s="62"/>
      <c r="DFP44" s="62"/>
      <c r="DFQ44" s="62"/>
      <c r="DFR44" s="62"/>
      <c r="DFS44" s="62"/>
      <c r="DFT44" s="62"/>
      <c r="DFU44" s="62"/>
      <c r="DFV44" s="62"/>
      <c r="DFW44" s="62"/>
      <c r="DFX44" s="62"/>
      <c r="DFY44" s="62"/>
      <c r="DFZ44" s="62"/>
      <c r="DGA44" s="62"/>
      <c r="DGB44" s="62"/>
      <c r="DGC44" s="62"/>
      <c r="DGD44" s="62"/>
      <c r="DGE44" s="62"/>
      <c r="DGF44" s="62"/>
      <c r="DGG44" s="62"/>
      <c r="DGH44" s="62"/>
      <c r="DGI44" s="62"/>
      <c r="DGJ44" s="62"/>
      <c r="DGK44" s="62"/>
      <c r="DGL44" s="62"/>
      <c r="DGM44" s="62"/>
      <c r="DGN44" s="62"/>
      <c r="DGO44" s="62"/>
      <c r="DGP44" s="62"/>
      <c r="DGQ44" s="62"/>
      <c r="DGR44" s="62"/>
      <c r="DGS44" s="62"/>
      <c r="DGT44" s="62"/>
      <c r="DGU44" s="62"/>
      <c r="DGV44" s="62"/>
      <c r="DGW44" s="62"/>
      <c r="DGX44" s="62"/>
      <c r="DGY44" s="62"/>
      <c r="DGZ44" s="62"/>
      <c r="DHA44" s="62"/>
      <c r="DHB44" s="62"/>
      <c r="DHC44" s="62"/>
      <c r="DHD44" s="62"/>
      <c r="DHE44" s="62"/>
      <c r="DHF44" s="62"/>
      <c r="DHG44" s="62"/>
      <c r="DHH44" s="62"/>
      <c r="DHI44" s="62"/>
      <c r="DHJ44" s="62"/>
      <c r="DHK44" s="62"/>
      <c r="DHL44" s="62"/>
      <c r="DHM44" s="62"/>
      <c r="DHN44" s="62"/>
      <c r="DHO44" s="62"/>
      <c r="DHP44" s="62"/>
      <c r="DHQ44" s="62"/>
      <c r="DHR44" s="62"/>
      <c r="DHS44" s="62"/>
      <c r="DHT44" s="62"/>
      <c r="DHU44" s="62"/>
      <c r="DHV44" s="62"/>
      <c r="DHW44" s="62"/>
      <c r="DHX44" s="62"/>
      <c r="DHY44" s="62"/>
      <c r="DHZ44" s="62"/>
      <c r="DIA44" s="62"/>
      <c r="DIB44" s="62"/>
      <c r="DIC44" s="62"/>
      <c r="DID44" s="62"/>
      <c r="DIE44" s="62"/>
      <c r="DIF44" s="62"/>
      <c r="DIG44" s="62"/>
      <c r="DIH44" s="62"/>
      <c r="DII44" s="62"/>
      <c r="DIJ44" s="62"/>
      <c r="DIK44" s="62"/>
      <c r="DIL44" s="62"/>
      <c r="DIM44" s="62"/>
      <c r="DIN44" s="62"/>
      <c r="DIO44" s="62"/>
      <c r="DIP44" s="62"/>
      <c r="DIQ44" s="62"/>
      <c r="DIR44" s="62"/>
      <c r="DIS44" s="62"/>
      <c r="DIT44" s="62"/>
      <c r="DIU44" s="62"/>
      <c r="DIV44" s="62"/>
      <c r="DIW44" s="62"/>
      <c r="DIX44" s="62"/>
      <c r="DIY44" s="62"/>
      <c r="DIZ44" s="62"/>
      <c r="DJA44" s="62"/>
      <c r="DJB44" s="62"/>
      <c r="DJC44" s="62"/>
      <c r="DJD44" s="62"/>
      <c r="DJE44" s="62"/>
      <c r="DJF44" s="62"/>
      <c r="DJG44" s="62"/>
      <c r="DJH44" s="62"/>
      <c r="DJI44" s="62"/>
      <c r="DJJ44" s="62"/>
      <c r="DJK44" s="62"/>
      <c r="DJL44" s="62"/>
      <c r="DJM44" s="62"/>
      <c r="DJN44" s="62"/>
      <c r="DJO44" s="62"/>
      <c r="DJP44" s="62"/>
      <c r="DJQ44" s="62"/>
      <c r="DJR44" s="62"/>
      <c r="DJS44" s="62"/>
      <c r="DJT44" s="62"/>
      <c r="DJU44" s="62"/>
      <c r="DJV44" s="62"/>
      <c r="DJW44" s="62"/>
      <c r="DJX44" s="62"/>
      <c r="DJY44" s="62"/>
      <c r="DJZ44" s="62"/>
      <c r="DKA44" s="62"/>
      <c r="DKB44" s="62"/>
      <c r="DKC44" s="62"/>
      <c r="DKD44" s="62"/>
      <c r="DKE44" s="62"/>
      <c r="DKF44" s="62"/>
      <c r="DKG44" s="62"/>
      <c r="DKH44" s="62"/>
      <c r="DKI44" s="62"/>
      <c r="DKJ44" s="62"/>
      <c r="DKK44" s="62"/>
      <c r="DKL44" s="62"/>
      <c r="DKM44" s="62"/>
      <c r="DKN44" s="62"/>
      <c r="DKO44" s="62"/>
      <c r="DKP44" s="62"/>
      <c r="DKQ44" s="62"/>
      <c r="DKR44" s="62"/>
      <c r="DKS44" s="62"/>
      <c r="DKT44" s="62"/>
      <c r="DKU44" s="62"/>
      <c r="DKV44" s="62"/>
      <c r="DKW44" s="62"/>
      <c r="DKX44" s="62"/>
      <c r="DKY44" s="62"/>
      <c r="DKZ44" s="62"/>
      <c r="DLA44" s="62"/>
      <c r="DLB44" s="62"/>
      <c r="DLC44" s="62"/>
      <c r="DLD44" s="62"/>
      <c r="DLE44" s="62"/>
      <c r="DLF44" s="62"/>
      <c r="DLG44" s="62"/>
      <c r="DLH44" s="62"/>
      <c r="DLI44" s="62"/>
      <c r="DLJ44" s="62"/>
      <c r="DLK44" s="62"/>
      <c r="DLL44" s="62"/>
      <c r="DLM44" s="62"/>
      <c r="DLN44" s="62"/>
      <c r="DLO44" s="62"/>
      <c r="DLP44" s="62"/>
      <c r="DLQ44" s="62"/>
      <c r="DLR44" s="62"/>
      <c r="DLS44" s="62"/>
      <c r="DLT44" s="62"/>
      <c r="DLU44" s="62"/>
      <c r="DLV44" s="62"/>
      <c r="DLW44" s="62"/>
      <c r="DLX44" s="62"/>
      <c r="DLY44" s="62"/>
      <c r="DLZ44" s="62"/>
      <c r="DMA44" s="62"/>
      <c r="DMB44" s="62"/>
      <c r="DMC44" s="62"/>
      <c r="DMD44" s="62"/>
      <c r="DME44" s="62"/>
      <c r="DMF44" s="62"/>
      <c r="DMG44" s="62"/>
      <c r="DMH44" s="62"/>
      <c r="DMI44" s="62"/>
      <c r="DMJ44" s="62"/>
      <c r="DMK44" s="62"/>
      <c r="DML44" s="62"/>
      <c r="DMM44" s="62"/>
      <c r="DMN44" s="62"/>
      <c r="DMO44" s="62"/>
      <c r="DMP44" s="62"/>
      <c r="DMQ44" s="62"/>
      <c r="DMR44" s="62"/>
      <c r="DMS44" s="62"/>
      <c r="DMT44" s="62"/>
      <c r="DMU44" s="62"/>
      <c r="DMV44" s="62"/>
      <c r="DMW44" s="62"/>
      <c r="DMX44" s="62"/>
      <c r="DMY44" s="62"/>
      <c r="DMZ44" s="62"/>
      <c r="DNA44" s="62"/>
      <c r="DNB44" s="62"/>
      <c r="DNC44" s="62"/>
      <c r="DND44" s="62"/>
      <c r="DNE44" s="62"/>
      <c r="DNF44" s="62"/>
      <c r="DNG44" s="62"/>
      <c r="DNH44" s="62"/>
      <c r="DNI44" s="62"/>
      <c r="DNJ44" s="62"/>
      <c r="DNK44" s="62"/>
      <c r="DNL44" s="62"/>
      <c r="DNM44" s="62"/>
      <c r="DNN44" s="62"/>
      <c r="DNO44" s="62"/>
      <c r="DNP44" s="62"/>
      <c r="DNQ44" s="62"/>
      <c r="DNR44" s="62"/>
      <c r="DNS44" s="62"/>
      <c r="DNT44" s="62"/>
      <c r="DNU44" s="62"/>
      <c r="DNV44" s="62"/>
      <c r="DNW44" s="62"/>
      <c r="DNX44" s="62"/>
      <c r="DNY44" s="62"/>
      <c r="DNZ44" s="62"/>
      <c r="DOA44" s="62"/>
      <c r="DOB44" s="62"/>
      <c r="DOC44" s="62"/>
      <c r="DOD44" s="62"/>
      <c r="DOE44" s="62"/>
      <c r="DOF44" s="62"/>
      <c r="DOG44" s="62"/>
      <c r="DOH44" s="62"/>
      <c r="DOI44" s="62"/>
      <c r="DOJ44" s="62"/>
      <c r="DOK44" s="62"/>
      <c r="DOL44" s="62"/>
      <c r="DOM44" s="62"/>
      <c r="DON44" s="62"/>
      <c r="DOO44" s="62"/>
      <c r="DOP44" s="62"/>
      <c r="DOQ44" s="62"/>
      <c r="DOR44" s="62"/>
      <c r="DOS44" s="62"/>
      <c r="DOT44" s="62"/>
      <c r="DOU44" s="62"/>
      <c r="DOV44" s="62"/>
      <c r="DOW44" s="62"/>
      <c r="DOX44" s="62"/>
      <c r="DOY44" s="62"/>
      <c r="DOZ44" s="62"/>
      <c r="DPA44" s="62"/>
      <c r="DPB44" s="62"/>
      <c r="DPC44" s="62"/>
      <c r="DPD44" s="62"/>
      <c r="DPE44" s="62"/>
      <c r="DPF44" s="62"/>
      <c r="DPG44" s="62"/>
      <c r="DPH44" s="62"/>
      <c r="DPI44" s="62"/>
      <c r="DPJ44" s="62"/>
      <c r="DPK44" s="62"/>
      <c r="DPL44" s="62"/>
      <c r="DPM44" s="62"/>
      <c r="DPN44" s="62"/>
      <c r="DPO44" s="62"/>
      <c r="DPP44" s="62"/>
      <c r="DPQ44" s="62"/>
      <c r="DPR44" s="62"/>
      <c r="DPS44" s="62"/>
      <c r="DPT44" s="62"/>
      <c r="DPU44" s="62"/>
      <c r="DPV44" s="62"/>
      <c r="DPW44" s="62"/>
      <c r="DPX44" s="62"/>
      <c r="DPY44" s="62"/>
      <c r="DPZ44" s="62"/>
      <c r="DQA44" s="62"/>
      <c r="DQB44" s="62"/>
      <c r="DQC44" s="62"/>
      <c r="DQD44" s="62"/>
      <c r="DQE44" s="62"/>
      <c r="DQF44" s="62"/>
      <c r="DQG44" s="62"/>
      <c r="DQH44" s="62"/>
      <c r="DQI44" s="62"/>
      <c r="DQJ44" s="62"/>
      <c r="DQK44" s="62"/>
      <c r="DQL44" s="62"/>
      <c r="DQM44" s="62"/>
      <c r="DQN44" s="62"/>
      <c r="DQO44" s="62"/>
      <c r="DQP44" s="62"/>
      <c r="DQQ44" s="62"/>
      <c r="DQR44" s="62"/>
      <c r="DQS44" s="62"/>
      <c r="DQT44" s="62"/>
      <c r="DQU44" s="62"/>
      <c r="DQV44" s="62"/>
      <c r="DQW44" s="62"/>
      <c r="DQX44" s="62"/>
      <c r="DQY44" s="62"/>
      <c r="DQZ44" s="62"/>
      <c r="DRA44" s="62"/>
      <c r="DRB44" s="62"/>
      <c r="DRC44" s="62"/>
      <c r="DRD44" s="62"/>
      <c r="DRE44" s="62"/>
      <c r="DRF44" s="62"/>
      <c r="DRG44" s="62"/>
      <c r="DRH44" s="62"/>
      <c r="DRI44" s="62"/>
      <c r="DRJ44" s="62"/>
      <c r="DRK44" s="62"/>
      <c r="DRL44" s="62"/>
      <c r="DRM44" s="62"/>
      <c r="DRN44" s="62"/>
      <c r="DRO44" s="62"/>
      <c r="DRP44" s="62"/>
      <c r="DRQ44" s="62"/>
      <c r="DRR44" s="62"/>
      <c r="DRS44" s="62"/>
      <c r="DRT44" s="62"/>
      <c r="DRU44" s="62"/>
      <c r="DRV44" s="62"/>
      <c r="DRW44" s="62"/>
      <c r="DRX44" s="62"/>
      <c r="DRY44" s="62"/>
      <c r="DRZ44" s="62"/>
      <c r="DSA44" s="62"/>
      <c r="DSB44" s="62"/>
      <c r="DSC44" s="62"/>
      <c r="DSD44" s="62"/>
      <c r="DSE44" s="62"/>
      <c r="DSF44" s="62"/>
      <c r="DSG44" s="62"/>
      <c r="DSH44" s="62"/>
      <c r="DSI44" s="62"/>
      <c r="DSJ44" s="62"/>
      <c r="DSK44" s="62"/>
      <c r="DSL44" s="62"/>
      <c r="DSM44" s="62"/>
      <c r="DSN44" s="62"/>
      <c r="DSO44" s="62"/>
      <c r="DSP44" s="62"/>
      <c r="DSQ44" s="62"/>
      <c r="DSR44" s="62"/>
      <c r="DSS44" s="62"/>
      <c r="DST44" s="62"/>
      <c r="DSU44" s="62"/>
      <c r="DSV44" s="62"/>
      <c r="DSW44" s="62"/>
      <c r="DSX44" s="62"/>
      <c r="DSY44" s="62"/>
      <c r="DSZ44" s="62"/>
      <c r="DTA44" s="62"/>
      <c r="DTB44" s="62"/>
      <c r="DTC44" s="62"/>
      <c r="DTD44" s="62"/>
      <c r="DTE44" s="62"/>
      <c r="DTF44" s="62"/>
      <c r="DTG44" s="62"/>
      <c r="DTH44" s="62"/>
      <c r="DTI44" s="62"/>
      <c r="DTJ44" s="62"/>
      <c r="DTK44" s="62"/>
      <c r="DTL44" s="62"/>
      <c r="DTM44" s="62"/>
      <c r="DTN44" s="62"/>
      <c r="DTO44" s="62"/>
      <c r="DTP44" s="62"/>
      <c r="DTQ44" s="62"/>
      <c r="DTR44" s="62"/>
      <c r="DTS44" s="62"/>
      <c r="DTT44" s="62"/>
      <c r="DTU44" s="62"/>
      <c r="DTV44" s="62"/>
      <c r="DTW44" s="62"/>
      <c r="DTX44" s="62"/>
      <c r="DTY44" s="62"/>
      <c r="DTZ44" s="62"/>
      <c r="DUA44" s="62"/>
      <c r="DUB44" s="62"/>
      <c r="DUC44" s="62"/>
      <c r="DUD44" s="62"/>
      <c r="DUE44" s="62"/>
      <c r="DUF44" s="62"/>
      <c r="DUG44" s="62"/>
      <c r="DUH44" s="62"/>
      <c r="DUI44" s="62"/>
      <c r="DUJ44" s="62"/>
      <c r="DUK44" s="62"/>
      <c r="DUL44" s="62"/>
      <c r="DUM44" s="62"/>
      <c r="DUN44" s="62"/>
      <c r="DUO44" s="62"/>
      <c r="DUP44" s="62"/>
      <c r="DUQ44" s="62"/>
      <c r="DUR44" s="62"/>
      <c r="DUS44" s="62"/>
      <c r="DUT44" s="62"/>
      <c r="DUU44" s="62"/>
      <c r="DUV44" s="62"/>
      <c r="DUW44" s="62"/>
      <c r="DUX44" s="62"/>
      <c r="DUY44" s="62"/>
      <c r="DUZ44" s="62"/>
      <c r="DVA44" s="62"/>
      <c r="DVB44" s="62"/>
      <c r="DVC44" s="62"/>
      <c r="DVD44" s="62"/>
      <c r="DVE44" s="62"/>
      <c r="DVF44" s="62"/>
      <c r="DVG44" s="62"/>
      <c r="DVH44" s="62"/>
      <c r="DVI44" s="62"/>
      <c r="DVJ44" s="62"/>
      <c r="DVK44" s="62"/>
      <c r="DVL44" s="62"/>
      <c r="DVM44" s="62"/>
      <c r="DVN44" s="62"/>
      <c r="DVO44" s="62"/>
      <c r="DVP44" s="62"/>
      <c r="DVQ44" s="62"/>
      <c r="DVR44" s="62"/>
      <c r="DVS44" s="62"/>
      <c r="DVT44" s="62"/>
      <c r="DVU44" s="62"/>
      <c r="DVV44" s="62"/>
      <c r="DVW44" s="62"/>
      <c r="DVX44" s="62"/>
      <c r="DVY44" s="62"/>
      <c r="DVZ44" s="62"/>
      <c r="DWA44" s="62"/>
      <c r="DWB44" s="62"/>
      <c r="DWC44" s="62"/>
      <c r="DWD44" s="62"/>
      <c r="DWE44" s="62"/>
      <c r="DWF44" s="62"/>
      <c r="DWG44" s="62"/>
      <c r="DWH44" s="62"/>
      <c r="DWI44" s="62"/>
      <c r="DWJ44" s="62"/>
      <c r="DWK44" s="62"/>
      <c r="DWL44" s="62"/>
      <c r="DWM44" s="62"/>
      <c r="DWN44" s="62"/>
      <c r="DWO44" s="62"/>
      <c r="DWP44" s="62"/>
      <c r="DWQ44" s="62"/>
      <c r="DWR44" s="62"/>
      <c r="DWS44" s="62"/>
      <c r="DWT44" s="62"/>
      <c r="DWU44" s="62"/>
      <c r="DWV44" s="62"/>
      <c r="DWW44" s="62"/>
      <c r="DWX44" s="62"/>
      <c r="DWY44" s="62"/>
      <c r="DWZ44" s="62"/>
      <c r="DXA44" s="62"/>
      <c r="DXB44" s="62"/>
      <c r="DXC44" s="62"/>
      <c r="DXD44" s="62"/>
      <c r="DXE44" s="62"/>
      <c r="DXF44" s="62"/>
      <c r="DXG44" s="62"/>
      <c r="DXH44" s="62"/>
      <c r="DXI44" s="62"/>
      <c r="DXJ44" s="62"/>
      <c r="DXK44" s="62"/>
      <c r="DXL44" s="62"/>
      <c r="DXM44" s="62"/>
      <c r="DXN44" s="62"/>
      <c r="DXO44" s="62"/>
      <c r="DXP44" s="62"/>
      <c r="DXQ44" s="62"/>
      <c r="DXR44" s="62"/>
      <c r="DXS44" s="62"/>
      <c r="DXT44" s="62"/>
      <c r="DXU44" s="62"/>
      <c r="DXV44" s="62"/>
      <c r="DXW44" s="62"/>
      <c r="DXX44" s="62"/>
      <c r="DXY44" s="62"/>
      <c r="DXZ44" s="62"/>
      <c r="DYA44" s="62"/>
      <c r="DYB44" s="62"/>
      <c r="DYC44" s="62"/>
      <c r="DYD44" s="62"/>
      <c r="DYE44" s="62"/>
      <c r="DYF44" s="62"/>
      <c r="DYG44" s="62"/>
      <c r="DYH44" s="62"/>
      <c r="DYI44" s="62"/>
      <c r="DYJ44" s="62"/>
      <c r="DYK44" s="62"/>
      <c r="DYL44" s="62"/>
      <c r="DYM44" s="62"/>
      <c r="DYN44" s="62"/>
      <c r="DYO44" s="62"/>
      <c r="DYP44" s="62"/>
      <c r="DYQ44" s="62"/>
      <c r="DYR44" s="62"/>
      <c r="DYS44" s="62"/>
      <c r="DYT44" s="62"/>
      <c r="DYU44" s="62"/>
      <c r="DYV44" s="62"/>
      <c r="DYW44" s="62"/>
      <c r="DYX44" s="62"/>
      <c r="DYY44" s="62"/>
      <c r="DYZ44" s="62"/>
      <c r="DZA44" s="62"/>
      <c r="DZB44" s="62"/>
      <c r="DZC44" s="62"/>
      <c r="DZD44" s="62"/>
      <c r="DZE44" s="62"/>
      <c r="DZF44" s="62"/>
      <c r="DZG44" s="62"/>
      <c r="DZH44" s="62"/>
      <c r="DZI44" s="62"/>
      <c r="DZJ44" s="62"/>
      <c r="DZK44" s="62"/>
      <c r="DZL44" s="62"/>
      <c r="DZM44" s="62"/>
      <c r="DZN44" s="62"/>
      <c r="DZO44" s="62"/>
      <c r="DZP44" s="62"/>
      <c r="DZQ44" s="62"/>
      <c r="DZR44" s="62"/>
      <c r="DZS44" s="62"/>
      <c r="DZT44" s="62"/>
      <c r="DZU44" s="62"/>
      <c r="DZV44" s="62"/>
      <c r="DZW44" s="62"/>
      <c r="DZX44" s="62"/>
      <c r="DZY44" s="62"/>
      <c r="DZZ44" s="62"/>
      <c r="EAA44" s="62"/>
      <c r="EAB44" s="62"/>
      <c r="EAC44" s="62"/>
      <c r="EAD44" s="62"/>
      <c r="EAE44" s="62"/>
      <c r="EAF44" s="62"/>
      <c r="EAG44" s="62"/>
      <c r="EAH44" s="62"/>
      <c r="EAI44" s="62"/>
      <c r="EAJ44" s="62"/>
      <c r="EAK44" s="62"/>
      <c r="EAL44" s="62"/>
      <c r="EAM44" s="62"/>
      <c r="EAN44" s="62"/>
      <c r="EAO44" s="62"/>
      <c r="EAP44" s="62"/>
      <c r="EAQ44" s="62"/>
      <c r="EAR44" s="62"/>
      <c r="EAS44" s="62"/>
      <c r="EAT44" s="62"/>
      <c r="EAU44" s="62"/>
      <c r="EAV44" s="62"/>
      <c r="EAW44" s="62"/>
      <c r="EAX44" s="62"/>
      <c r="EAY44" s="62"/>
      <c r="EAZ44" s="62"/>
      <c r="EBA44" s="62"/>
      <c r="EBB44" s="62"/>
      <c r="EBC44" s="62"/>
      <c r="EBD44" s="62"/>
      <c r="EBE44" s="62"/>
      <c r="EBF44" s="62"/>
      <c r="EBG44" s="62"/>
      <c r="EBH44" s="62"/>
      <c r="EBI44" s="62"/>
      <c r="EBJ44" s="62"/>
      <c r="EBK44" s="62"/>
      <c r="EBL44" s="62"/>
      <c r="EBM44" s="62"/>
      <c r="EBN44" s="62"/>
      <c r="EBO44" s="62"/>
      <c r="EBP44" s="62"/>
      <c r="EBQ44" s="62"/>
      <c r="EBR44" s="62"/>
      <c r="EBS44" s="62"/>
      <c r="EBT44" s="62"/>
      <c r="EBU44" s="62"/>
      <c r="EBV44" s="62"/>
      <c r="EBW44" s="62"/>
      <c r="EBX44" s="62"/>
      <c r="EBY44" s="62"/>
      <c r="EBZ44" s="62"/>
      <c r="ECA44" s="62"/>
      <c r="ECB44" s="62"/>
      <c r="ECC44" s="62"/>
      <c r="ECD44" s="62"/>
      <c r="ECE44" s="62"/>
      <c r="ECF44" s="62"/>
      <c r="ECG44" s="62"/>
      <c r="ECH44" s="62"/>
      <c r="ECI44" s="62"/>
      <c r="ECJ44" s="62"/>
      <c r="ECK44" s="62"/>
      <c r="ECL44" s="62"/>
      <c r="ECM44" s="62"/>
      <c r="ECN44" s="62"/>
      <c r="ECO44" s="62"/>
      <c r="ECP44" s="62"/>
      <c r="ECQ44" s="62"/>
      <c r="ECR44" s="62"/>
      <c r="ECS44" s="62"/>
      <c r="ECT44" s="62"/>
      <c r="ECU44" s="62"/>
      <c r="ECV44" s="62"/>
      <c r="ECW44" s="62"/>
      <c r="ECX44" s="62"/>
      <c r="ECY44" s="62"/>
      <c r="ECZ44" s="62"/>
      <c r="EDA44" s="62"/>
      <c r="EDB44" s="62"/>
      <c r="EDC44" s="62"/>
      <c r="EDD44" s="62"/>
      <c r="EDE44" s="62"/>
      <c r="EDF44" s="62"/>
      <c r="EDG44" s="62"/>
      <c r="EDH44" s="62"/>
      <c r="EDI44" s="62"/>
      <c r="EDJ44" s="62"/>
      <c r="EDK44" s="62"/>
      <c r="EDL44" s="62"/>
      <c r="EDM44" s="62"/>
      <c r="EDN44" s="62"/>
      <c r="EDO44" s="62"/>
      <c r="EDP44" s="62"/>
      <c r="EDQ44" s="62"/>
      <c r="EDR44" s="62"/>
      <c r="EDS44" s="62"/>
      <c r="EDT44" s="62"/>
      <c r="EDU44" s="62"/>
      <c r="EDV44" s="62"/>
      <c r="EDW44" s="62"/>
      <c r="EDX44" s="62"/>
      <c r="EDY44" s="62"/>
      <c r="EDZ44" s="62"/>
      <c r="EEA44" s="62"/>
      <c r="EEB44" s="62"/>
      <c r="EEC44" s="62"/>
      <c r="EED44" s="62"/>
      <c r="EEE44" s="62"/>
      <c r="EEF44" s="62"/>
      <c r="EEG44" s="62"/>
      <c r="EEH44" s="62"/>
      <c r="EEI44" s="62"/>
      <c r="EEJ44" s="62"/>
      <c r="EEK44" s="62"/>
      <c r="EEL44" s="62"/>
      <c r="EEM44" s="62"/>
      <c r="EEN44" s="62"/>
      <c r="EEO44" s="62"/>
      <c r="EEP44" s="62"/>
      <c r="EEQ44" s="62"/>
      <c r="EER44" s="62"/>
      <c r="EES44" s="62"/>
      <c r="EET44" s="62"/>
      <c r="EEU44" s="62"/>
      <c r="EEV44" s="62"/>
      <c r="EEW44" s="62"/>
      <c r="EEX44" s="62"/>
      <c r="EEY44" s="62"/>
      <c r="EEZ44" s="62"/>
      <c r="EFA44" s="62"/>
      <c r="EFB44" s="62"/>
      <c r="EFC44" s="62"/>
      <c r="EFD44" s="62"/>
      <c r="EFE44" s="62"/>
      <c r="EFF44" s="62"/>
      <c r="EFG44" s="62"/>
      <c r="EFH44" s="62"/>
      <c r="EFI44" s="62"/>
      <c r="EFJ44" s="62"/>
      <c r="EFK44" s="62"/>
      <c r="EFL44" s="62"/>
      <c r="EFM44" s="62"/>
      <c r="EFN44" s="62"/>
      <c r="EFO44" s="62"/>
      <c r="EFP44" s="62"/>
      <c r="EFQ44" s="62"/>
      <c r="EFR44" s="62"/>
      <c r="EFS44" s="62"/>
      <c r="EFT44" s="62"/>
      <c r="EFU44" s="62"/>
      <c r="EFV44" s="62"/>
      <c r="EFW44" s="62"/>
      <c r="EFX44" s="62"/>
      <c r="EFY44" s="62"/>
      <c r="EFZ44" s="62"/>
      <c r="EGA44" s="62"/>
      <c r="EGB44" s="62"/>
      <c r="EGC44" s="62"/>
      <c r="EGD44" s="62"/>
      <c r="EGE44" s="62"/>
      <c r="EGF44" s="62"/>
      <c r="EGG44" s="62"/>
      <c r="EGH44" s="62"/>
      <c r="EGI44" s="62"/>
      <c r="EGJ44" s="62"/>
      <c r="EGK44" s="62"/>
      <c r="EGL44" s="62"/>
      <c r="EGM44" s="62"/>
      <c r="EGN44" s="62"/>
      <c r="EGO44" s="62"/>
      <c r="EGP44" s="62"/>
      <c r="EGQ44" s="62"/>
      <c r="EGR44" s="62"/>
      <c r="EGS44" s="62"/>
      <c r="EGT44" s="62"/>
      <c r="EGU44" s="62"/>
      <c r="EGV44" s="62"/>
      <c r="EGW44" s="62"/>
      <c r="EGX44" s="62"/>
      <c r="EGY44" s="62"/>
      <c r="EGZ44" s="62"/>
      <c r="EHA44" s="62"/>
      <c r="EHB44" s="62"/>
      <c r="EHC44" s="62"/>
      <c r="EHD44" s="62"/>
      <c r="EHE44" s="62"/>
      <c r="EHF44" s="62"/>
      <c r="EHG44" s="62"/>
      <c r="EHH44" s="62"/>
      <c r="EHI44" s="62"/>
      <c r="EHJ44" s="62"/>
      <c r="EHK44" s="62"/>
      <c r="EHL44" s="62"/>
      <c r="EHM44" s="62"/>
      <c r="EHN44" s="62"/>
      <c r="EHO44" s="62"/>
      <c r="EHP44" s="62"/>
      <c r="EHQ44" s="62"/>
      <c r="EHR44" s="62"/>
      <c r="EHS44" s="62"/>
      <c r="EHT44" s="62"/>
      <c r="EHU44" s="62"/>
      <c r="EHV44" s="62"/>
      <c r="EHW44" s="62"/>
      <c r="EHX44" s="62"/>
      <c r="EHY44" s="62"/>
      <c r="EHZ44" s="62"/>
      <c r="EIA44" s="62"/>
      <c r="EIB44" s="62"/>
      <c r="EIC44" s="62"/>
      <c r="EID44" s="62"/>
      <c r="EIE44" s="62"/>
      <c r="EIF44" s="62"/>
      <c r="EIG44" s="62"/>
      <c r="EIH44" s="62"/>
      <c r="EII44" s="62"/>
      <c r="EIJ44" s="62"/>
      <c r="EIK44" s="62"/>
      <c r="EIL44" s="62"/>
      <c r="EIM44" s="62"/>
      <c r="EIN44" s="62"/>
      <c r="EIO44" s="62"/>
      <c r="EIP44" s="62"/>
      <c r="EIQ44" s="62"/>
      <c r="EIR44" s="62"/>
      <c r="EIS44" s="62"/>
      <c r="EIT44" s="62"/>
      <c r="EIU44" s="62"/>
      <c r="EIV44" s="62"/>
      <c r="EIW44" s="62"/>
      <c r="EIX44" s="62"/>
      <c r="EIY44" s="62"/>
      <c r="EIZ44" s="62"/>
      <c r="EJA44" s="62"/>
      <c r="EJB44" s="62"/>
      <c r="EJC44" s="62"/>
      <c r="EJD44" s="62"/>
      <c r="EJE44" s="62"/>
      <c r="EJF44" s="62"/>
      <c r="EJG44" s="62"/>
      <c r="EJH44" s="62"/>
      <c r="EJI44" s="62"/>
      <c r="EJJ44" s="62"/>
      <c r="EJK44" s="62"/>
      <c r="EJL44" s="62"/>
      <c r="EJM44" s="62"/>
      <c r="EJN44" s="62"/>
      <c r="EJO44" s="62"/>
      <c r="EJP44" s="62"/>
      <c r="EJQ44" s="62"/>
      <c r="EJR44" s="62"/>
      <c r="EJS44" s="62"/>
      <c r="EJT44" s="62"/>
      <c r="EJU44" s="62"/>
      <c r="EJV44" s="62"/>
      <c r="EJW44" s="62"/>
      <c r="EJX44" s="62"/>
      <c r="EJY44" s="62"/>
      <c r="EJZ44" s="62"/>
      <c r="EKA44" s="62"/>
      <c r="EKB44" s="62"/>
      <c r="EKC44" s="62"/>
      <c r="EKD44" s="62"/>
      <c r="EKE44" s="62"/>
      <c r="EKF44" s="62"/>
      <c r="EKG44" s="62"/>
      <c r="EKH44" s="62"/>
      <c r="EKI44" s="62"/>
      <c r="EKJ44" s="62"/>
      <c r="EKK44" s="62"/>
      <c r="EKL44" s="62"/>
      <c r="EKM44" s="62"/>
      <c r="EKN44" s="62"/>
      <c r="EKO44" s="62"/>
      <c r="EKP44" s="62"/>
      <c r="EKQ44" s="62"/>
      <c r="EKR44" s="62"/>
      <c r="EKS44" s="62"/>
      <c r="EKT44" s="62"/>
      <c r="EKU44" s="62"/>
      <c r="EKV44" s="62"/>
      <c r="EKW44" s="62"/>
      <c r="EKX44" s="62"/>
      <c r="EKY44" s="62"/>
      <c r="EKZ44" s="62"/>
      <c r="ELA44" s="62"/>
      <c r="ELB44" s="62"/>
      <c r="ELC44" s="62"/>
      <c r="ELD44" s="62"/>
      <c r="ELE44" s="62"/>
      <c r="ELF44" s="62"/>
      <c r="ELG44" s="62"/>
      <c r="ELH44" s="62"/>
      <c r="ELI44" s="62"/>
      <c r="ELJ44" s="62"/>
      <c r="ELK44" s="62"/>
      <c r="ELL44" s="62"/>
      <c r="ELM44" s="62"/>
      <c r="ELN44" s="62"/>
      <c r="ELO44" s="62"/>
      <c r="ELP44" s="62"/>
      <c r="ELQ44" s="62"/>
      <c r="ELR44" s="62"/>
      <c r="ELS44" s="62"/>
      <c r="ELT44" s="62"/>
      <c r="ELU44" s="62"/>
      <c r="ELV44" s="62"/>
      <c r="ELW44" s="62"/>
      <c r="ELX44" s="62"/>
      <c r="ELY44" s="62"/>
      <c r="ELZ44" s="62"/>
      <c r="EMA44" s="62"/>
      <c r="EMB44" s="62"/>
      <c r="EMC44" s="62"/>
      <c r="EMD44" s="62"/>
      <c r="EME44" s="62"/>
      <c r="EMF44" s="62"/>
      <c r="EMG44" s="62"/>
      <c r="EMH44" s="62"/>
      <c r="EMI44" s="62"/>
      <c r="EMJ44" s="62"/>
      <c r="EMK44" s="62"/>
      <c r="EML44" s="62"/>
      <c r="EMM44" s="62"/>
      <c r="EMN44" s="62"/>
      <c r="EMO44" s="62"/>
      <c r="EMP44" s="62"/>
      <c r="EMQ44" s="62"/>
      <c r="EMR44" s="62"/>
      <c r="EMS44" s="62"/>
      <c r="EMT44" s="62"/>
      <c r="EMU44" s="62"/>
      <c r="EMV44" s="62"/>
      <c r="EMW44" s="62"/>
      <c r="EMX44" s="62"/>
      <c r="EMY44" s="62"/>
      <c r="EMZ44" s="62"/>
      <c r="ENA44" s="62"/>
      <c r="ENB44" s="62"/>
      <c r="ENC44" s="62"/>
      <c r="END44" s="62"/>
      <c r="ENE44" s="62"/>
      <c r="ENF44" s="62"/>
      <c r="ENG44" s="62"/>
      <c r="ENH44" s="62"/>
      <c r="ENI44" s="62"/>
      <c r="ENJ44" s="62"/>
      <c r="ENK44" s="62"/>
      <c r="ENL44" s="62"/>
      <c r="ENM44" s="62"/>
      <c r="ENN44" s="62"/>
      <c r="ENO44" s="62"/>
      <c r="ENP44" s="62"/>
      <c r="ENQ44" s="62"/>
      <c r="ENR44" s="62"/>
      <c r="ENS44" s="62"/>
      <c r="ENT44" s="62"/>
      <c r="ENU44" s="62"/>
      <c r="ENV44" s="62"/>
      <c r="ENW44" s="62"/>
      <c r="ENX44" s="62"/>
      <c r="ENY44" s="62"/>
      <c r="ENZ44" s="62"/>
      <c r="EOA44" s="62"/>
      <c r="EOB44" s="62"/>
      <c r="EOC44" s="62"/>
      <c r="EOD44" s="62"/>
      <c r="EOE44" s="62"/>
      <c r="EOF44" s="62"/>
      <c r="EOG44" s="62"/>
      <c r="EOH44" s="62"/>
      <c r="EOI44" s="62"/>
      <c r="EOJ44" s="62"/>
      <c r="EOK44" s="62"/>
      <c r="EOL44" s="62"/>
      <c r="EOM44" s="62"/>
      <c r="EON44" s="62"/>
      <c r="EOO44" s="62"/>
      <c r="EOP44" s="62"/>
      <c r="EOQ44" s="62"/>
      <c r="EOR44" s="62"/>
      <c r="EOS44" s="62"/>
      <c r="EOT44" s="62"/>
      <c r="EOU44" s="62"/>
      <c r="EOV44" s="62"/>
      <c r="EOW44" s="62"/>
      <c r="EOX44" s="62"/>
      <c r="EOY44" s="62"/>
      <c r="EOZ44" s="62"/>
      <c r="EPA44" s="62"/>
      <c r="EPB44" s="62"/>
      <c r="EPC44" s="62"/>
      <c r="EPD44" s="62"/>
      <c r="EPE44" s="62"/>
      <c r="EPF44" s="62"/>
      <c r="EPG44" s="62"/>
      <c r="EPH44" s="62"/>
      <c r="EPI44" s="62"/>
      <c r="EPJ44" s="62"/>
      <c r="EPK44" s="62"/>
      <c r="EPL44" s="62"/>
      <c r="EPM44" s="62"/>
      <c r="EPN44" s="62"/>
      <c r="EPO44" s="62"/>
      <c r="EPP44" s="62"/>
      <c r="EPQ44" s="62"/>
      <c r="EPR44" s="62"/>
      <c r="EPS44" s="62"/>
      <c r="EPT44" s="62"/>
      <c r="EPU44" s="62"/>
      <c r="EPV44" s="62"/>
      <c r="EPW44" s="62"/>
      <c r="EPX44" s="62"/>
      <c r="EPY44" s="62"/>
      <c r="EPZ44" s="62"/>
      <c r="EQA44" s="62"/>
      <c r="EQB44" s="62"/>
      <c r="EQC44" s="62"/>
      <c r="EQD44" s="62"/>
      <c r="EQE44" s="62"/>
      <c r="EQF44" s="62"/>
      <c r="EQG44" s="62"/>
      <c r="EQH44" s="62"/>
      <c r="EQI44" s="62"/>
      <c r="EQJ44" s="62"/>
      <c r="EQK44" s="62"/>
      <c r="EQL44" s="62"/>
      <c r="EQM44" s="62"/>
      <c r="EQN44" s="62"/>
      <c r="EQO44" s="62"/>
      <c r="EQP44" s="62"/>
      <c r="EQQ44" s="62"/>
      <c r="EQR44" s="62"/>
      <c r="EQS44" s="62"/>
      <c r="EQT44" s="62"/>
      <c r="EQU44" s="62"/>
      <c r="EQV44" s="62"/>
      <c r="EQW44" s="62"/>
      <c r="EQX44" s="62"/>
      <c r="EQY44" s="62"/>
      <c r="EQZ44" s="62"/>
      <c r="ERA44" s="62"/>
      <c r="ERB44" s="62"/>
      <c r="ERC44" s="62"/>
      <c r="ERD44" s="62"/>
      <c r="ERE44" s="62"/>
      <c r="ERF44" s="62"/>
      <c r="ERG44" s="62"/>
      <c r="ERH44" s="62"/>
      <c r="ERI44" s="62"/>
      <c r="ERJ44" s="62"/>
      <c r="ERK44" s="62"/>
      <c r="ERL44" s="62"/>
      <c r="ERM44" s="62"/>
      <c r="ERN44" s="62"/>
      <c r="ERO44" s="62"/>
      <c r="ERP44" s="62"/>
      <c r="ERQ44" s="62"/>
      <c r="ERR44" s="62"/>
      <c r="ERS44" s="62"/>
      <c r="ERT44" s="62"/>
      <c r="ERU44" s="62"/>
      <c r="ERV44" s="62"/>
      <c r="ERW44" s="62"/>
      <c r="ERX44" s="62"/>
      <c r="ERY44" s="62"/>
      <c r="ERZ44" s="62"/>
      <c r="ESA44" s="62"/>
      <c r="ESB44" s="62"/>
      <c r="ESC44" s="62"/>
      <c r="ESD44" s="62"/>
      <c r="ESE44" s="62"/>
      <c r="ESF44" s="62"/>
      <c r="ESG44" s="62"/>
      <c r="ESH44" s="62"/>
      <c r="ESI44" s="62"/>
      <c r="ESJ44" s="62"/>
      <c r="ESK44" s="62"/>
      <c r="ESL44" s="62"/>
      <c r="ESM44" s="62"/>
      <c r="ESN44" s="62"/>
      <c r="ESO44" s="62"/>
      <c r="ESP44" s="62"/>
      <c r="ESQ44" s="62"/>
      <c r="ESR44" s="62"/>
      <c r="ESS44" s="62"/>
      <c r="EST44" s="62"/>
      <c r="ESU44" s="62"/>
      <c r="ESV44" s="62"/>
      <c r="ESW44" s="62"/>
      <c r="ESX44" s="62"/>
      <c r="ESY44" s="62"/>
      <c r="ESZ44" s="62"/>
      <c r="ETA44" s="62"/>
      <c r="ETB44" s="62"/>
      <c r="ETC44" s="62"/>
      <c r="ETD44" s="62"/>
      <c r="ETE44" s="62"/>
      <c r="ETF44" s="62"/>
      <c r="ETG44" s="62"/>
      <c r="ETH44" s="62"/>
      <c r="ETI44" s="62"/>
      <c r="ETJ44" s="62"/>
      <c r="ETK44" s="62"/>
      <c r="ETL44" s="62"/>
      <c r="ETM44" s="62"/>
      <c r="ETN44" s="62"/>
      <c r="ETO44" s="62"/>
      <c r="ETP44" s="62"/>
      <c r="ETQ44" s="62"/>
      <c r="ETR44" s="62"/>
      <c r="ETS44" s="62"/>
      <c r="ETT44" s="62"/>
      <c r="ETU44" s="62"/>
      <c r="ETV44" s="62"/>
      <c r="ETW44" s="62"/>
      <c r="ETX44" s="62"/>
      <c r="ETY44" s="62"/>
      <c r="ETZ44" s="62"/>
      <c r="EUA44" s="62"/>
      <c r="EUB44" s="62"/>
      <c r="EUC44" s="62"/>
      <c r="EUD44" s="62"/>
      <c r="EUE44" s="62"/>
      <c r="EUF44" s="62"/>
      <c r="EUG44" s="62"/>
      <c r="EUH44" s="62"/>
      <c r="EUI44" s="62"/>
      <c r="EUJ44" s="62"/>
      <c r="EUK44" s="62"/>
      <c r="EUL44" s="62"/>
      <c r="EUM44" s="62"/>
      <c r="EUN44" s="62"/>
      <c r="EUO44" s="62"/>
      <c r="EUP44" s="62"/>
      <c r="EUQ44" s="62"/>
      <c r="EUR44" s="62"/>
      <c r="EUS44" s="62"/>
      <c r="EUT44" s="62"/>
      <c r="EUU44" s="62"/>
      <c r="EUV44" s="62"/>
      <c r="EUW44" s="62"/>
      <c r="EUX44" s="62"/>
      <c r="EUY44" s="62"/>
      <c r="EUZ44" s="62"/>
      <c r="EVA44" s="62"/>
      <c r="EVB44" s="62"/>
      <c r="EVC44" s="62"/>
      <c r="EVD44" s="62"/>
      <c r="EVE44" s="62"/>
      <c r="EVF44" s="62"/>
      <c r="EVG44" s="62"/>
      <c r="EVH44" s="62"/>
      <c r="EVI44" s="62"/>
      <c r="EVJ44" s="62"/>
      <c r="EVK44" s="62"/>
      <c r="EVL44" s="62"/>
      <c r="EVM44" s="62"/>
      <c r="EVN44" s="62"/>
      <c r="EVO44" s="62"/>
      <c r="EVP44" s="62"/>
      <c r="EVQ44" s="62"/>
      <c r="EVR44" s="62"/>
      <c r="EVS44" s="62"/>
      <c r="EVT44" s="62"/>
      <c r="EVU44" s="62"/>
      <c r="EVV44" s="62"/>
      <c r="EVW44" s="62"/>
      <c r="EVX44" s="62"/>
      <c r="EVY44" s="62"/>
      <c r="EVZ44" s="62"/>
      <c r="EWA44" s="62"/>
      <c r="EWB44" s="62"/>
      <c r="EWC44" s="62"/>
      <c r="EWD44" s="62"/>
      <c r="EWE44" s="62"/>
      <c r="EWF44" s="62"/>
      <c r="EWG44" s="62"/>
      <c r="EWH44" s="62"/>
      <c r="EWI44" s="62"/>
      <c r="EWJ44" s="62"/>
      <c r="EWK44" s="62"/>
      <c r="EWL44" s="62"/>
      <c r="EWM44" s="62"/>
      <c r="EWN44" s="62"/>
      <c r="EWO44" s="62"/>
      <c r="EWP44" s="62"/>
      <c r="EWQ44" s="62"/>
      <c r="EWR44" s="62"/>
      <c r="EWS44" s="62"/>
      <c r="EWT44" s="62"/>
      <c r="EWU44" s="62"/>
      <c r="EWV44" s="62"/>
      <c r="EWW44" s="62"/>
      <c r="EWX44" s="62"/>
      <c r="EWY44" s="62"/>
      <c r="EWZ44" s="62"/>
      <c r="EXA44" s="62"/>
      <c r="EXB44" s="62"/>
      <c r="EXC44" s="62"/>
      <c r="EXD44" s="62"/>
      <c r="EXE44" s="62"/>
      <c r="EXF44" s="62"/>
      <c r="EXG44" s="62"/>
      <c r="EXH44" s="62"/>
      <c r="EXI44" s="62"/>
      <c r="EXJ44" s="62"/>
      <c r="EXK44" s="62"/>
      <c r="EXL44" s="62"/>
      <c r="EXM44" s="62"/>
      <c r="EXN44" s="62"/>
      <c r="EXO44" s="62"/>
      <c r="EXP44" s="62"/>
      <c r="EXQ44" s="62"/>
      <c r="EXR44" s="62"/>
      <c r="EXS44" s="62"/>
      <c r="EXT44" s="62"/>
      <c r="EXU44" s="62"/>
      <c r="EXV44" s="62"/>
      <c r="EXW44" s="62"/>
      <c r="EXX44" s="62"/>
      <c r="EXY44" s="62"/>
      <c r="EXZ44" s="62"/>
      <c r="EYA44" s="62"/>
      <c r="EYB44" s="62"/>
      <c r="EYC44" s="62"/>
      <c r="EYD44" s="62"/>
      <c r="EYE44" s="62"/>
      <c r="EYF44" s="62"/>
      <c r="EYG44" s="62"/>
      <c r="EYH44" s="62"/>
      <c r="EYI44" s="62"/>
      <c r="EYJ44" s="62"/>
      <c r="EYK44" s="62"/>
      <c r="EYL44" s="62"/>
      <c r="EYM44" s="62"/>
      <c r="EYN44" s="62"/>
      <c r="EYO44" s="62"/>
      <c r="EYP44" s="62"/>
      <c r="EYQ44" s="62"/>
      <c r="EYR44" s="62"/>
      <c r="EYS44" s="62"/>
      <c r="EYT44" s="62"/>
      <c r="EYU44" s="62"/>
      <c r="EYV44" s="62"/>
      <c r="EYW44" s="62"/>
      <c r="EYX44" s="62"/>
      <c r="EYY44" s="62"/>
      <c r="EYZ44" s="62"/>
      <c r="EZA44" s="62"/>
      <c r="EZB44" s="62"/>
      <c r="EZC44" s="62"/>
      <c r="EZD44" s="62"/>
      <c r="EZE44" s="62"/>
      <c r="EZF44" s="62"/>
      <c r="EZG44" s="62"/>
      <c r="EZH44" s="62"/>
      <c r="EZI44" s="62"/>
      <c r="EZJ44" s="62"/>
      <c r="EZK44" s="62"/>
      <c r="EZL44" s="62"/>
      <c r="EZM44" s="62"/>
      <c r="EZN44" s="62"/>
      <c r="EZO44" s="62"/>
      <c r="EZP44" s="62"/>
      <c r="EZQ44" s="62"/>
      <c r="EZR44" s="62"/>
      <c r="EZS44" s="62"/>
      <c r="EZT44" s="62"/>
      <c r="EZU44" s="62"/>
      <c r="EZV44" s="62"/>
      <c r="EZW44" s="62"/>
      <c r="EZX44" s="62"/>
      <c r="EZY44" s="62"/>
      <c r="EZZ44" s="62"/>
      <c r="FAA44" s="62"/>
      <c r="FAB44" s="62"/>
      <c r="FAC44" s="62"/>
      <c r="FAD44" s="62"/>
      <c r="FAE44" s="62"/>
      <c r="FAF44" s="62"/>
      <c r="FAG44" s="62"/>
      <c r="FAH44" s="62"/>
      <c r="FAI44" s="62"/>
      <c r="FAJ44" s="62"/>
      <c r="FAK44" s="62"/>
      <c r="FAL44" s="62"/>
      <c r="FAM44" s="62"/>
      <c r="FAN44" s="62"/>
      <c r="FAO44" s="62"/>
      <c r="FAP44" s="62"/>
      <c r="FAQ44" s="62"/>
      <c r="FAR44" s="62"/>
      <c r="FAS44" s="62"/>
      <c r="FAT44" s="62"/>
      <c r="FAU44" s="62"/>
      <c r="FAV44" s="62"/>
      <c r="FAW44" s="62"/>
      <c r="FAX44" s="62"/>
      <c r="FAY44" s="62"/>
      <c r="FAZ44" s="62"/>
      <c r="FBA44" s="62"/>
      <c r="FBB44" s="62"/>
      <c r="FBC44" s="62"/>
      <c r="FBD44" s="62"/>
      <c r="FBE44" s="62"/>
      <c r="FBF44" s="62"/>
      <c r="FBG44" s="62"/>
      <c r="FBH44" s="62"/>
      <c r="FBI44" s="62"/>
      <c r="FBJ44" s="62"/>
      <c r="FBK44" s="62"/>
      <c r="FBL44" s="62"/>
      <c r="FBM44" s="62"/>
      <c r="FBN44" s="62"/>
      <c r="FBO44" s="62"/>
      <c r="FBP44" s="62"/>
      <c r="FBQ44" s="62"/>
      <c r="FBR44" s="62"/>
      <c r="FBS44" s="62"/>
      <c r="FBT44" s="62"/>
      <c r="FBU44" s="62"/>
      <c r="FBV44" s="62"/>
      <c r="FBW44" s="62"/>
      <c r="FBX44" s="62"/>
      <c r="FBY44" s="62"/>
      <c r="FBZ44" s="62"/>
      <c r="FCA44" s="62"/>
      <c r="FCB44" s="62"/>
      <c r="FCC44" s="62"/>
      <c r="FCD44" s="62"/>
      <c r="FCE44" s="62"/>
      <c r="FCF44" s="62"/>
      <c r="FCG44" s="62"/>
      <c r="FCH44" s="62"/>
      <c r="FCI44" s="62"/>
      <c r="FCJ44" s="62"/>
      <c r="FCK44" s="62"/>
      <c r="FCL44" s="62"/>
      <c r="FCM44" s="62"/>
      <c r="FCN44" s="62"/>
      <c r="FCO44" s="62"/>
      <c r="FCP44" s="62"/>
      <c r="FCQ44" s="62"/>
      <c r="FCR44" s="62"/>
      <c r="FCS44" s="62"/>
      <c r="FCT44" s="62"/>
      <c r="FCU44" s="62"/>
      <c r="FCV44" s="62"/>
      <c r="FCW44" s="62"/>
      <c r="FCX44" s="62"/>
      <c r="FCY44" s="62"/>
      <c r="FCZ44" s="62"/>
      <c r="FDA44" s="62"/>
      <c r="FDB44" s="62"/>
      <c r="FDC44" s="62"/>
      <c r="FDD44" s="62"/>
      <c r="FDE44" s="62"/>
      <c r="FDF44" s="62"/>
      <c r="FDG44" s="62"/>
      <c r="FDH44" s="62"/>
      <c r="FDI44" s="62"/>
      <c r="FDJ44" s="62"/>
      <c r="FDK44" s="62"/>
      <c r="FDL44" s="62"/>
      <c r="FDM44" s="62"/>
      <c r="FDN44" s="62"/>
      <c r="FDO44" s="62"/>
      <c r="FDP44" s="62"/>
      <c r="FDQ44" s="62"/>
      <c r="FDR44" s="62"/>
      <c r="FDS44" s="62"/>
      <c r="FDT44" s="62"/>
      <c r="FDU44" s="62"/>
      <c r="FDV44" s="62"/>
      <c r="FDW44" s="62"/>
      <c r="FDX44" s="62"/>
      <c r="FDY44" s="62"/>
      <c r="FDZ44" s="62"/>
      <c r="FEA44" s="62"/>
      <c r="FEB44" s="62"/>
      <c r="FEC44" s="62"/>
      <c r="FED44" s="62"/>
      <c r="FEE44" s="62"/>
      <c r="FEF44" s="62"/>
      <c r="FEG44" s="62"/>
      <c r="FEH44" s="62"/>
      <c r="FEI44" s="62"/>
      <c r="FEJ44" s="62"/>
      <c r="FEK44" s="62"/>
      <c r="FEL44" s="62"/>
      <c r="FEM44" s="62"/>
      <c r="FEN44" s="62"/>
      <c r="FEO44" s="62"/>
      <c r="FEP44" s="62"/>
      <c r="FEQ44" s="62"/>
      <c r="FER44" s="62"/>
      <c r="FES44" s="62"/>
      <c r="FET44" s="62"/>
      <c r="FEU44" s="62"/>
      <c r="FEV44" s="62"/>
      <c r="FEW44" s="62"/>
      <c r="FEX44" s="62"/>
      <c r="FEY44" s="62"/>
      <c r="FEZ44" s="62"/>
      <c r="FFA44" s="62"/>
      <c r="FFB44" s="62"/>
      <c r="FFC44" s="62"/>
      <c r="FFD44" s="62"/>
      <c r="FFE44" s="62"/>
      <c r="FFF44" s="62"/>
      <c r="FFG44" s="62"/>
      <c r="FFH44" s="62"/>
      <c r="FFI44" s="62"/>
      <c r="FFJ44" s="62"/>
      <c r="FFK44" s="62"/>
      <c r="FFL44" s="62"/>
      <c r="FFM44" s="62"/>
      <c r="FFN44" s="62"/>
      <c r="FFO44" s="62"/>
      <c r="FFP44" s="62"/>
      <c r="FFQ44" s="62"/>
      <c r="FFR44" s="62"/>
      <c r="FFS44" s="62"/>
      <c r="FFT44" s="62"/>
      <c r="FFU44" s="62"/>
      <c r="FFV44" s="62"/>
      <c r="FFW44" s="62"/>
      <c r="FFX44" s="62"/>
      <c r="FFY44" s="62"/>
      <c r="FFZ44" s="62"/>
      <c r="FGA44" s="62"/>
      <c r="FGB44" s="62"/>
      <c r="FGC44" s="62"/>
      <c r="FGD44" s="62"/>
      <c r="FGE44" s="62"/>
      <c r="FGF44" s="62"/>
      <c r="FGG44" s="62"/>
      <c r="FGH44" s="62"/>
      <c r="FGI44" s="62"/>
      <c r="FGJ44" s="62"/>
      <c r="FGK44" s="62"/>
      <c r="FGL44" s="62"/>
      <c r="FGM44" s="62"/>
      <c r="FGN44" s="62"/>
      <c r="FGO44" s="62"/>
      <c r="FGP44" s="62"/>
      <c r="FGQ44" s="62"/>
      <c r="FGR44" s="62"/>
      <c r="FGS44" s="62"/>
      <c r="FGT44" s="62"/>
      <c r="FGU44" s="62"/>
      <c r="FGV44" s="62"/>
      <c r="FGW44" s="62"/>
      <c r="FGX44" s="62"/>
      <c r="FGY44" s="62"/>
      <c r="FGZ44" s="62"/>
      <c r="FHA44" s="62"/>
      <c r="FHB44" s="62"/>
      <c r="FHC44" s="62"/>
      <c r="FHD44" s="62"/>
      <c r="FHE44" s="62"/>
      <c r="FHF44" s="62"/>
      <c r="FHG44" s="62"/>
      <c r="FHH44" s="62"/>
      <c r="FHI44" s="62"/>
      <c r="FHJ44" s="62"/>
      <c r="FHK44" s="62"/>
      <c r="FHL44" s="62"/>
      <c r="FHM44" s="62"/>
      <c r="FHN44" s="62"/>
      <c r="FHO44" s="62"/>
      <c r="FHP44" s="62"/>
      <c r="FHQ44" s="62"/>
      <c r="FHR44" s="62"/>
      <c r="FHS44" s="62"/>
      <c r="FHT44" s="62"/>
      <c r="FHU44" s="62"/>
      <c r="FHV44" s="62"/>
      <c r="FHW44" s="62"/>
      <c r="FHX44" s="62"/>
      <c r="FHY44" s="62"/>
      <c r="FHZ44" s="62"/>
      <c r="FIA44" s="62"/>
      <c r="FIB44" s="62"/>
      <c r="FIC44" s="62"/>
      <c r="FID44" s="62"/>
      <c r="FIE44" s="62"/>
      <c r="FIF44" s="62"/>
      <c r="FIG44" s="62"/>
      <c r="FIH44" s="62"/>
      <c r="FII44" s="62"/>
      <c r="FIJ44" s="62"/>
      <c r="FIK44" s="62"/>
      <c r="FIL44" s="62"/>
      <c r="FIM44" s="62"/>
      <c r="FIN44" s="62"/>
      <c r="FIO44" s="62"/>
      <c r="FIP44" s="62"/>
      <c r="FIQ44" s="62"/>
      <c r="FIR44" s="62"/>
      <c r="FIS44" s="62"/>
      <c r="FIT44" s="62"/>
      <c r="FIU44" s="62"/>
      <c r="FIV44" s="62"/>
      <c r="FIW44" s="62"/>
      <c r="FIX44" s="62"/>
      <c r="FIY44" s="62"/>
      <c r="FIZ44" s="62"/>
      <c r="FJA44" s="62"/>
      <c r="FJB44" s="62"/>
      <c r="FJC44" s="62"/>
      <c r="FJD44" s="62"/>
      <c r="FJE44" s="62"/>
      <c r="FJF44" s="62"/>
      <c r="FJG44" s="62"/>
      <c r="FJH44" s="62"/>
      <c r="FJI44" s="62"/>
      <c r="FJJ44" s="62"/>
      <c r="FJK44" s="62"/>
      <c r="FJL44" s="62"/>
      <c r="FJM44" s="62"/>
      <c r="FJN44" s="62"/>
      <c r="FJO44" s="62"/>
      <c r="FJP44" s="62"/>
      <c r="FJQ44" s="62"/>
      <c r="FJR44" s="62"/>
      <c r="FJS44" s="62"/>
      <c r="FJT44" s="62"/>
      <c r="FJU44" s="62"/>
      <c r="FJV44" s="62"/>
      <c r="FJW44" s="62"/>
      <c r="FJX44" s="62"/>
      <c r="FJY44" s="62"/>
      <c r="FJZ44" s="62"/>
      <c r="FKA44" s="62"/>
      <c r="FKB44" s="62"/>
      <c r="FKC44" s="62"/>
      <c r="FKD44" s="62"/>
      <c r="FKE44" s="62"/>
      <c r="FKF44" s="62"/>
      <c r="FKG44" s="62"/>
      <c r="FKH44" s="62"/>
      <c r="FKI44" s="62"/>
      <c r="FKJ44" s="62"/>
      <c r="FKK44" s="62"/>
      <c r="FKL44" s="62"/>
      <c r="FKM44" s="62"/>
      <c r="FKN44" s="62"/>
      <c r="FKO44" s="62"/>
      <c r="FKP44" s="62"/>
      <c r="FKQ44" s="62"/>
      <c r="FKR44" s="62"/>
      <c r="FKS44" s="62"/>
      <c r="FKT44" s="62"/>
      <c r="FKU44" s="62"/>
      <c r="FKV44" s="62"/>
      <c r="FKW44" s="62"/>
      <c r="FKX44" s="62"/>
      <c r="FKY44" s="62"/>
      <c r="FKZ44" s="62"/>
      <c r="FLA44" s="62"/>
      <c r="FLB44" s="62"/>
      <c r="FLC44" s="62"/>
      <c r="FLD44" s="62"/>
      <c r="FLE44" s="62"/>
      <c r="FLF44" s="62"/>
      <c r="FLG44" s="62"/>
      <c r="FLH44" s="62"/>
      <c r="FLI44" s="62"/>
      <c r="FLJ44" s="62"/>
      <c r="FLK44" s="62"/>
      <c r="FLL44" s="62"/>
      <c r="FLM44" s="62"/>
      <c r="FLN44" s="62"/>
      <c r="FLO44" s="62"/>
      <c r="FLP44" s="62"/>
      <c r="FLQ44" s="62"/>
      <c r="FLR44" s="62"/>
      <c r="FLS44" s="62"/>
      <c r="FLT44" s="62"/>
      <c r="FLU44" s="62"/>
      <c r="FLV44" s="62"/>
      <c r="FLW44" s="62"/>
      <c r="FLX44" s="62"/>
      <c r="FLY44" s="62"/>
      <c r="FLZ44" s="62"/>
      <c r="FMA44" s="62"/>
      <c r="FMB44" s="62"/>
      <c r="FMC44" s="62"/>
      <c r="FMD44" s="62"/>
      <c r="FME44" s="62"/>
      <c r="FMF44" s="62"/>
      <c r="FMG44" s="62"/>
      <c r="FMH44" s="62"/>
      <c r="FMI44" s="62"/>
      <c r="FMJ44" s="62"/>
      <c r="FMK44" s="62"/>
      <c r="FML44" s="62"/>
      <c r="FMM44" s="62"/>
      <c r="FMN44" s="62"/>
      <c r="FMO44" s="62"/>
      <c r="FMP44" s="62"/>
      <c r="FMQ44" s="62"/>
      <c r="FMR44" s="62"/>
      <c r="FMS44" s="62"/>
      <c r="FMT44" s="62"/>
      <c r="FMU44" s="62"/>
      <c r="FMV44" s="62"/>
      <c r="FMW44" s="62"/>
      <c r="FMX44" s="62"/>
      <c r="FMY44" s="62"/>
      <c r="FMZ44" s="62"/>
      <c r="FNA44" s="62"/>
      <c r="FNB44" s="62"/>
      <c r="FNC44" s="62"/>
      <c r="FND44" s="62"/>
      <c r="FNE44" s="62"/>
      <c r="FNF44" s="62"/>
      <c r="FNG44" s="62"/>
      <c r="FNH44" s="62"/>
      <c r="FNI44" s="62"/>
      <c r="FNJ44" s="62"/>
      <c r="FNK44" s="62"/>
      <c r="FNL44" s="62"/>
      <c r="FNM44" s="62"/>
      <c r="FNN44" s="62"/>
      <c r="FNO44" s="62"/>
      <c r="FNP44" s="62"/>
      <c r="FNQ44" s="62"/>
      <c r="FNR44" s="62"/>
      <c r="FNS44" s="62"/>
      <c r="FNT44" s="62"/>
      <c r="FNU44" s="62"/>
      <c r="FNV44" s="62"/>
      <c r="FNW44" s="62"/>
      <c r="FNX44" s="62"/>
      <c r="FNY44" s="62"/>
      <c r="FNZ44" s="62"/>
      <c r="FOA44" s="62"/>
      <c r="FOB44" s="62"/>
      <c r="FOC44" s="62"/>
      <c r="FOD44" s="62"/>
      <c r="FOE44" s="62"/>
      <c r="FOF44" s="62"/>
      <c r="FOG44" s="62"/>
      <c r="FOH44" s="62"/>
      <c r="FOI44" s="62"/>
      <c r="FOJ44" s="62"/>
      <c r="FOK44" s="62"/>
      <c r="FOL44" s="62"/>
      <c r="FOM44" s="62"/>
      <c r="FON44" s="62"/>
      <c r="FOO44" s="62"/>
      <c r="FOP44" s="62"/>
      <c r="FOQ44" s="62"/>
      <c r="FOR44" s="62"/>
      <c r="FOS44" s="62"/>
      <c r="FOT44" s="62"/>
      <c r="FOU44" s="62"/>
      <c r="FOV44" s="62"/>
      <c r="FOW44" s="62"/>
      <c r="FOX44" s="62"/>
      <c r="FOY44" s="62"/>
      <c r="FOZ44" s="62"/>
      <c r="FPA44" s="62"/>
      <c r="FPB44" s="62"/>
      <c r="FPC44" s="62"/>
      <c r="FPD44" s="62"/>
      <c r="FPE44" s="62"/>
      <c r="FPF44" s="62"/>
      <c r="FPG44" s="62"/>
      <c r="FPH44" s="62"/>
      <c r="FPI44" s="62"/>
      <c r="FPJ44" s="62"/>
      <c r="FPK44" s="62"/>
      <c r="FPL44" s="62"/>
      <c r="FPM44" s="62"/>
      <c r="FPN44" s="62"/>
      <c r="FPO44" s="62"/>
      <c r="FPP44" s="62"/>
      <c r="FPQ44" s="62"/>
      <c r="FPR44" s="62"/>
      <c r="FPS44" s="62"/>
      <c r="FPT44" s="62"/>
      <c r="FPU44" s="62"/>
      <c r="FPV44" s="62"/>
      <c r="FPW44" s="62"/>
      <c r="FPX44" s="62"/>
      <c r="FPY44" s="62"/>
      <c r="FPZ44" s="62"/>
      <c r="FQA44" s="62"/>
      <c r="FQB44" s="62"/>
      <c r="FQC44" s="62"/>
      <c r="FQD44" s="62"/>
      <c r="FQE44" s="62"/>
      <c r="FQF44" s="62"/>
      <c r="FQG44" s="62"/>
      <c r="FQH44" s="62"/>
      <c r="FQI44" s="62"/>
      <c r="FQJ44" s="62"/>
      <c r="FQK44" s="62"/>
      <c r="FQL44" s="62"/>
      <c r="FQM44" s="62"/>
      <c r="FQN44" s="62"/>
      <c r="FQO44" s="62"/>
      <c r="FQP44" s="62"/>
      <c r="FQQ44" s="62"/>
      <c r="FQR44" s="62"/>
      <c r="FQS44" s="62"/>
      <c r="FQT44" s="62"/>
      <c r="FQU44" s="62"/>
      <c r="FQV44" s="62"/>
      <c r="FQW44" s="62"/>
      <c r="FQX44" s="62"/>
      <c r="FQY44" s="62"/>
      <c r="FQZ44" s="62"/>
      <c r="FRA44" s="62"/>
      <c r="FRB44" s="62"/>
      <c r="FRC44" s="62"/>
      <c r="FRD44" s="62"/>
      <c r="FRE44" s="62"/>
      <c r="FRF44" s="62"/>
      <c r="FRG44" s="62"/>
      <c r="FRH44" s="62"/>
      <c r="FRI44" s="62"/>
      <c r="FRJ44" s="62"/>
      <c r="FRK44" s="62"/>
      <c r="FRL44" s="62"/>
      <c r="FRM44" s="62"/>
      <c r="FRN44" s="62"/>
      <c r="FRO44" s="62"/>
      <c r="FRP44" s="62"/>
      <c r="FRQ44" s="62"/>
      <c r="FRR44" s="62"/>
      <c r="FRS44" s="62"/>
      <c r="FRT44" s="62"/>
      <c r="FRU44" s="62"/>
      <c r="FRV44" s="62"/>
      <c r="FRW44" s="62"/>
      <c r="FRX44" s="62"/>
      <c r="FRY44" s="62"/>
      <c r="FRZ44" s="62"/>
      <c r="FSA44" s="62"/>
      <c r="FSB44" s="62"/>
      <c r="FSC44" s="62"/>
      <c r="FSD44" s="62"/>
      <c r="FSE44" s="62"/>
      <c r="FSF44" s="62"/>
      <c r="FSG44" s="62"/>
      <c r="FSH44" s="62"/>
      <c r="FSI44" s="62"/>
      <c r="FSJ44" s="62"/>
      <c r="FSK44" s="62"/>
      <c r="FSL44" s="62"/>
      <c r="FSM44" s="62"/>
      <c r="FSN44" s="62"/>
      <c r="FSO44" s="62"/>
      <c r="FSP44" s="62"/>
      <c r="FSQ44" s="62"/>
      <c r="FSR44" s="62"/>
      <c r="FSS44" s="62"/>
      <c r="FST44" s="62"/>
      <c r="FSU44" s="62"/>
      <c r="FSV44" s="62"/>
      <c r="FSW44" s="62"/>
      <c r="FSX44" s="62"/>
      <c r="FSY44" s="62"/>
      <c r="FSZ44" s="62"/>
      <c r="FTA44" s="62"/>
      <c r="FTB44" s="62"/>
      <c r="FTC44" s="62"/>
      <c r="FTD44" s="62"/>
      <c r="FTE44" s="62"/>
      <c r="FTF44" s="62"/>
      <c r="FTG44" s="62"/>
      <c r="FTH44" s="62"/>
      <c r="FTI44" s="62"/>
      <c r="FTJ44" s="62"/>
      <c r="FTK44" s="62"/>
      <c r="FTL44" s="62"/>
      <c r="FTM44" s="62"/>
      <c r="FTN44" s="62"/>
      <c r="FTO44" s="62"/>
      <c r="FTP44" s="62"/>
      <c r="FTQ44" s="62"/>
      <c r="FTR44" s="62"/>
      <c r="FTS44" s="62"/>
      <c r="FTT44" s="62"/>
      <c r="FTU44" s="62"/>
      <c r="FTV44" s="62"/>
      <c r="FTW44" s="62"/>
      <c r="FTX44" s="62"/>
      <c r="FTY44" s="62"/>
      <c r="FTZ44" s="62"/>
      <c r="FUA44" s="62"/>
      <c r="FUB44" s="62"/>
      <c r="FUC44" s="62"/>
      <c r="FUD44" s="62"/>
      <c r="FUE44" s="62"/>
      <c r="FUF44" s="62"/>
      <c r="FUG44" s="62"/>
      <c r="FUH44" s="62"/>
      <c r="FUI44" s="62"/>
      <c r="FUJ44" s="62"/>
      <c r="FUK44" s="62"/>
      <c r="FUL44" s="62"/>
      <c r="FUM44" s="62"/>
      <c r="FUN44" s="62"/>
      <c r="FUO44" s="62"/>
      <c r="FUP44" s="62"/>
      <c r="FUQ44" s="62"/>
      <c r="FUR44" s="62"/>
      <c r="FUS44" s="62"/>
      <c r="FUT44" s="62"/>
      <c r="FUU44" s="62"/>
      <c r="FUV44" s="62"/>
      <c r="FUW44" s="62"/>
      <c r="FUX44" s="62"/>
      <c r="FUY44" s="62"/>
      <c r="FUZ44" s="62"/>
      <c r="FVA44" s="62"/>
      <c r="FVB44" s="62"/>
      <c r="FVC44" s="62"/>
      <c r="FVD44" s="62"/>
      <c r="FVE44" s="62"/>
      <c r="FVF44" s="62"/>
      <c r="FVG44" s="62"/>
      <c r="FVH44" s="62"/>
      <c r="FVI44" s="62"/>
      <c r="FVJ44" s="62"/>
      <c r="FVK44" s="62"/>
      <c r="FVL44" s="62"/>
      <c r="FVM44" s="62"/>
      <c r="FVN44" s="62"/>
      <c r="FVO44" s="62"/>
      <c r="FVP44" s="62"/>
      <c r="FVQ44" s="62"/>
      <c r="FVR44" s="62"/>
      <c r="FVS44" s="62"/>
      <c r="FVT44" s="62"/>
      <c r="FVU44" s="62"/>
      <c r="FVV44" s="62"/>
      <c r="FVW44" s="62"/>
      <c r="FVX44" s="62"/>
      <c r="FVY44" s="62"/>
      <c r="FVZ44" s="62"/>
      <c r="FWA44" s="62"/>
      <c r="FWB44" s="62"/>
      <c r="FWC44" s="62"/>
      <c r="FWD44" s="62"/>
      <c r="FWE44" s="62"/>
      <c r="FWF44" s="62"/>
      <c r="FWG44" s="62"/>
      <c r="FWH44" s="62"/>
      <c r="FWI44" s="62"/>
      <c r="FWJ44" s="62"/>
      <c r="FWK44" s="62"/>
      <c r="FWL44" s="62"/>
      <c r="FWM44" s="62"/>
      <c r="FWN44" s="62"/>
      <c r="FWO44" s="62"/>
      <c r="FWP44" s="62"/>
      <c r="FWQ44" s="62"/>
      <c r="FWR44" s="62"/>
      <c r="FWS44" s="62"/>
      <c r="FWT44" s="62"/>
      <c r="FWU44" s="62"/>
      <c r="FWV44" s="62"/>
      <c r="FWW44" s="62"/>
      <c r="FWX44" s="62"/>
      <c r="FWY44" s="62"/>
      <c r="FWZ44" s="62"/>
      <c r="FXA44" s="62"/>
      <c r="FXB44" s="62"/>
      <c r="FXC44" s="62"/>
      <c r="FXD44" s="62"/>
      <c r="FXE44" s="62"/>
      <c r="FXF44" s="62"/>
      <c r="FXG44" s="62"/>
      <c r="FXH44" s="62"/>
      <c r="FXI44" s="62"/>
      <c r="FXJ44" s="62"/>
      <c r="FXK44" s="62"/>
      <c r="FXL44" s="62"/>
      <c r="FXM44" s="62"/>
      <c r="FXN44" s="62"/>
      <c r="FXO44" s="62"/>
      <c r="FXP44" s="62"/>
      <c r="FXQ44" s="62"/>
      <c r="FXR44" s="62"/>
      <c r="FXS44" s="62"/>
      <c r="FXT44" s="62"/>
      <c r="FXU44" s="62"/>
      <c r="FXV44" s="62"/>
      <c r="FXW44" s="62"/>
      <c r="FXX44" s="62"/>
      <c r="FXY44" s="62"/>
      <c r="FXZ44" s="62"/>
      <c r="FYA44" s="62"/>
      <c r="FYB44" s="62"/>
      <c r="FYC44" s="62"/>
      <c r="FYD44" s="62"/>
      <c r="FYE44" s="62"/>
      <c r="FYF44" s="62"/>
      <c r="FYG44" s="62"/>
      <c r="FYH44" s="62"/>
      <c r="FYI44" s="62"/>
      <c r="FYJ44" s="62"/>
      <c r="FYK44" s="62"/>
      <c r="FYL44" s="62"/>
      <c r="FYM44" s="62"/>
      <c r="FYN44" s="62"/>
      <c r="FYO44" s="62"/>
      <c r="FYP44" s="62"/>
      <c r="FYQ44" s="62"/>
      <c r="FYR44" s="62"/>
      <c r="FYS44" s="62"/>
      <c r="FYT44" s="62"/>
      <c r="FYU44" s="62"/>
      <c r="FYV44" s="62"/>
      <c r="FYW44" s="62"/>
      <c r="FYX44" s="62"/>
      <c r="FYY44" s="62"/>
      <c r="FYZ44" s="62"/>
      <c r="FZA44" s="62"/>
      <c r="FZB44" s="62"/>
      <c r="FZC44" s="62"/>
      <c r="FZD44" s="62"/>
      <c r="FZE44" s="62"/>
      <c r="FZF44" s="62"/>
      <c r="FZG44" s="62"/>
      <c r="FZH44" s="62"/>
      <c r="FZI44" s="62"/>
      <c r="FZJ44" s="62"/>
      <c r="FZK44" s="62"/>
      <c r="FZL44" s="62"/>
      <c r="FZM44" s="62"/>
      <c r="FZN44" s="62"/>
      <c r="FZO44" s="62"/>
      <c r="FZP44" s="62"/>
      <c r="FZQ44" s="62"/>
      <c r="FZR44" s="62"/>
      <c r="FZS44" s="62"/>
      <c r="FZT44" s="62"/>
      <c r="FZU44" s="62"/>
      <c r="FZV44" s="62"/>
      <c r="FZW44" s="62"/>
      <c r="FZX44" s="62"/>
      <c r="FZY44" s="62"/>
      <c r="FZZ44" s="62"/>
      <c r="GAA44" s="62"/>
      <c r="GAB44" s="62"/>
      <c r="GAC44" s="62"/>
      <c r="GAD44" s="62"/>
      <c r="GAE44" s="62"/>
      <c r="GAF44" s="62"/>
      <c r="GAG44" s="62"/>
      <c r="GAH44" s="62"/>
      <c r="GAI44" s="62"/>
      <c r="GAJ44" s="62"/>
      <c r="GAK44" s="62"/>
      <c r="GAL44" s="62"/>
      <c r="GAM44" s="62"/>
      <c r="GAN44" s="62"/>
      <c r="GAO44" s="62"/>
      <c r="GAP44" s="62"/>
      <c r="GAQ44" s="62"/>
      <c r="GAR44" s="62"/>
      <c r="GAS44" s="62"/>
      <c r="GAT44" s="62"/>
      <c r="GAU44" s="62"/>
      <c r="GAV44" s="62"/>
      <c r="GAW44" s="62"/>
      <c r="GAX44" s="62"/>
      <c r="GAY44" s="62"/>
      <c r="GAZ44" s="62"/>
      <c r="GBA44" s="62"/>
      <c r="GBB44" s="62"/>
      <c r="GBC44" s="62"/>
      <c r="GBD44" s="62"/>
      <c r="GBE44" s="62"/>
      <c r="GBF44" s="62"/>
      <c r="GBG44" s="62"/>
      <c r="GBH44" s="62"/>
      <c r="GBI44" s="62"/>
      <c r="GBJ44" s="62"/>
      <c r="GBK44" s="62"/>
      <c r="GBL44" s="62"/>
      <c r="GBM44" s="62"/>
      <c r="GBN44" s="62"/>
      <c r="GBO44" s="62"/>
      <c r="GBP44" s="62"/>
      <c r="GBQ44" s="62"/>
      <c r="GBR44" s="62"/>
      <c r="GBS44" s="62"/>
      <c r="GBT44" s="62"/>
      <c r="GBU44" s="62"/>
      <c r="GBV44" s="62"/>
      <c r="GBW44" s="62"/>
      <c r="GBX44" s="62"/>
      <c r="GBY44" s="62"/>
      <c r="GBZ44" s="62"/>
      <c r="GCA44" s="62"/>
      <c r="GCB44" s="62"/>
      <c r="GCC44" s="62"/>
      <c r="GCD44" s="62"/>
      <c r="GCE44" s="62"/>
      <c r="GCF44" s="62"/>
      <c r="GCG44" s="62"/>
      <c r="GCH44" s="62"/>
      <c r="GCI44" s="62"/>
      <c r="GCJ44" s="62"/>
      <c r="GCK44" s="62"/>
      <c r="GCL44" s="62"/>
      <c r="GCM44" s="62"/>
      <c r="GCN44" s="62"/>
      <c r="GCO44" s="62"/>
      <c r="GCP44" s="62"/>
      <c r="GCQ44" s="62"/>
      <c r="GCR44" s="62"/>
      <c r="GCS44" s="62"/>
      <c r="GCT44" s="62"/>
      <c r="GCU44" s="62"/>
      <c r="GCV44" s="62"/>
      <c r="GCW44" s="62"/>
      <c r="GCX44" s="62"/>
      <c r="GCY44" s="62"/>
      <c r="GCZ44" s="62"/>
      <c r="GDA44" s="62"/>
      <c r="GDB44" s="62"/>
      <c r="GDC44" s="62"/>
      <c r="GDD44" s="62"/>
      <c r="GDE44" s="62"/>
      <c r="GDF44" s="62"/>
      <c r="GDG44" s="62"/>
      <c r="GDH44" s="62"/>
      <c r="GDI44" s="62"/>
      <c r="GDJ44" s="62"/>
      <c r="GDK44" s="62"/>
      <c r="GDL44" s="62"/>
      <c r="GDM44" s="62"/>
      <c r="GDN44" s="62"/>
      <c r="GDO44" s="62"/>
      <c r="GDP44" s="62"/>
      <c r="GDQ44" s="62"/>
      <c r="GDR44" s="62"/>
      <c r="GDS44" s="62"/>
      <c r="GDT44" s="62"/>
      <c r="GDU44" s="62"/>
      <c r="GDV44" s="62"/>
      <c r="GDW44" s="62"/>
      <c r="GDX44" s="62"/>
      <c r="GDY44" s="62"/>
      <c r="GDZ44" s="62"/>
      <c r="GEA44" s="62"/>
      <c r="GEB44" s="62"/>
      <c r="GEC44" s="62"/>
      <c r="GED44" s="62"/>
      <c r="GEE44" s="62"/>
      <c r="GEF44" s="62"/>
      <c r="GEG44" s="62"/>
      <c r="GEH44" s="62"/>
      <c r="GEI44" s="62"/>
      <c r="GEJ44" s="62"/>
      <c r="GEK44" s="62"/>
      <c r="GEL44" s="62"/>
      <c r="GEM44" s="62"/>
      <c r="GEN44" s="62"/>
      <c r="GEO44" s="62"/>
      <c r="GEP44" s="62"/>
      <c r="GEQ44" s="62"/>
      <c r="GER44" s="62"/>
      <c r="GES44" s="62"/>
      <c r="GET44" s="62"/>
      <c r="GEU44" s="62"/>
      <c r="GEV44" s="62"/>
      <c r="GEW44" s="62"/>
      <c r="GEX44" s="62"/>
      <c r="GEY44" s="62"/>
      <c r="GEZ44" s="62"/>
      <c r="GFA44" s="62"/>
      <c r="GFB44" s="62"/>
      <c r="GFC44" s="62"/>
      <c r="GFD44" s="62"/>
      <c r="GFE44" s="62"/>
      <c r="GFF44" s="62"/>
      <c r="GFG44" s="62"/>
      <c r="GFH44" s="62"/>
      <c r="GFI44" s="62"/>
      <c r="GFJ44" s="62"/>
      <c r="GFK44" s="62"/>
      <c r="GFL44" s="62"/>
      <c r="GFM44" s="62"/>
      <c r="GFN44" s="62"/>
      <c r="GFO44" s="62"/>
      <c r="GFP44" s="62"/>
      <c r="GFQ44" s="62"/>
      <c r="GFR44" s="62"/>
      <c r="GFS44" s="62"/>
      <c r="GFT44" s="62"/>
      <c r="GFU44" s="62"/>
      <c r="GFV44" s="62"/>
      <c r="GFW44" s="62"/>
      <c r="GFX44" s="62"/>
      <c r="GFY44" s="62"/>
      <c r="GFZ44" s="62"/>
      <c r="GGA44" s="62"/>
      <c r="GGB44" s="62"/>
      <c r="GGC44" s="62"/>
      <c r="GGD44" s="62"/>
      <c r="GGE44" s="62"/>
      <c r="GGF44" s="62"/>
      <c r="GGG44" s="62"/>
      <c r="GGH44" s="62"/>
      <c r="GGI44" s="62"/>
      <c r="GGJ44" s="62"/>
      <c r="GGK44" s="62"/>
      <c r="GGL44" s="62"/>
      <c r="GGM44" s="62"/>
      <c r="GGN44" s="62"/>
      <c r="GGO44" s="62"/>
      <c r="GGP44" s="62"/>
      <c r="GGQ44" s="62"/>
      <c r="GGR44" s="62"/>
      <c r="GGS44" s="62"/>
      <c r="GGT44" s="62"/>
      <c r="GGU44" s="62"/>
      <c r="GGV44" s="62"/>
      <c r="GGW44" s="62"/>
      <c r="GGX44" s="62"/>
      <c r="GGY44" s="62"/>
      <c r="GGZ44" s="62"/>
      <c r="GHA44" s="62"/>
      <c r="GHB44" s="62"/>
      <c r="GHC44" s="62"/>
      <c r="GHD44" s="62"/>
      <c r="GHE44" s="62"/>
      <c r="GHF44" s="62"/>
      <c r="GHG44" s="62"/>
      <c r="GHH44" s="62"/>
      <c r="GHI44" s="62"/>
      <c r="GHJ44" s="62"/>
      <c r="GHK44" s="62"/>
      <c r="GHL44" s="62"/>
      <c r="GHM44" s="62"/>
      <c r="GHN44" s="62"/>
      <c r="GHO44" s="62"/>
      <c r="GHP44" s="62"/>
      <c r="GHQ44" s="62"/>
      <c r="GHR44" s="62"/>
      <c r="GHS44" s="62"/>
      <c r="GHT44" s="62"/>
      <c r="GHU44" s="62"/>
      <c r="GHV44" s="62"/>
      <c r="GHW44" s="62"/>
      <c r="GHX44" s="62"/>
      <c r="GHY44" s="62"/>
      <c r="GHZ44" s="62"/>
      <c r="GIA44" s="62"/>
      <c r="GIB44" s="62"/>
      <c r="GIC44" s="62"/>
      <c r="GID44" s="62"/>
      <c r="GIE44" s="62"/>
      <c r="GIF44" s="62"/>
      <c r="GIG44" s="62"/>
      <c r="GIH44" s="62"/>
      <c r="GII44" s="62"/>
      <c r="GIJ44" s="62"/>
      <c r="GIK44" s="62"/>
      <c r="GIL44" s="62"/>
      <c r="GIM44" s="62"/>
      <c r="GIN44" s="62"/>
      <c r="GIO44" s="62"/>
      <c r="GIP44" s="62"/>
      <c r="GIQ44" s="62"/>
      <c r="GIR44" s="62"/>
      <c r="GIS44" s="62"/>
      <c r="GIT44" s="62"/>
      <c r="GIU44" s="62"/>
      <c r="GIV44" s="62"/>
      <c r="GIW44" s="62"/>
      <c r="GIX44" s="62"/>
      <c r="GIY44" s="62"/>
      <c r="GIZ44" s="62"/>
      <c r="GJA44" s="62"/>
      <c r="GJB44" s="62"/>
      <c r="GJC44" s="62"/>
      <c r="GJD44" s="62"/>
      <c r="GJE44" s="62"/>
      <c r="GJF44" s="62"/>
      <c r="GJG44" s="62"/>
      <c r="GJH44" s="62"/>
      <c r="GJI44" s="62"/>
      <c r="GJJ44" s="62"/>
      <c r="GJK44" s="62"/>
      <c r="GJL44" s="62"/>
      <c r="GJM44" s="62"/>
      <c r="GJN44" s="62"/>
      <c r="GJO44" s="62"/>
      <c r="GJP44" s="62"/>
      <c r="GJQ44" s="62"/>
      <c r="GJR44" s="62"/>
      <c r="GJS44" s="62"/>
      <c r="GJT44" s="62"/>
      <c r="GJU44" s="62"/>
      <c r="GJV44" s="62"/>
      <c r="GJW44" s="62"/>
      <c r="GJX44" s="62"/>
      <c r="GJY44" s="62"/>
      <c r="GJZ44" s="62"/>
      <c r="GKA44" s="62"/>
      <c r="GKB44" s="62"/>
      <c r="GKC44" s="62"/>
      <c r="GKD44" s="62"/>
      <c r="GKE44" s="62"/>
      <c r="GKF44" s="62"/>
      <c r="GKG44" s="62"/>
      <c r="GKH44" s="62"/>
      <c r="GKI44" s="62"/>
      <c r="GKJ44" s="62"/>
      <c r="GKK44" s="62"/>
      <c r="GKL44" s="62"/>
      <c r="GKM44" s="62"/>
      <c r="GKN44" s="62"/>
      <c r="GKO44" s="62"/>
      <c r="GKP44" s="62"/>
      <c r="GKQ44" s="62"/>
      <c r="GKR44" s="62"/>
      <c r="GKS44" s="62"/>
      <c r="GKT44" s="62"/>
      <c r="GKU44" s="62"/>
      <c r="GKV44" s="62"/>
      <c r="GKW44" s="62"/>
      <c r="GKX44" s="62"/>
      <c r="GKY44" s="62"/>
      <c r="GKZ44" s="62"/>
      <c r="GLA44" s="62"/>
      <c r="GLB44" s="62"/>
      <c r="GLC44" s="62"/>
      <c r="GLD44" s="62"/>
      <c r="GLE44" s="62"/>
      <c r="GLF44" s="62"/>
      <c r="GLG44" s="62"/>
      <c r="GLH44" s="62"/>
      <c r="GLI44" s="62"/>
      <c r="GLJ44" s="62"/>
      <c r="GLK44" s="62"/>
      <c r="GLL44" s="62"/>
      <c r="GLM44" s="62"/>
      <c r="GLN44" s="62"/>
      <c r="GLO44" s="62"/>
      <c r="GLP44" s="62"/>
      <c r="GLQ44" s="62"/>
      <c r="GLR44" s="62"/>
      <c r="GLS44" s="62"/>
      <c r="GLT44" s="62"/>
      <c r="GLU44" s="62"/>
      <c r="GLV44" s="62"/>
      <c r="GLW44" s="62"/>
      <c r="GLX44" s="62"/>
      <c r="GLY44" s="62"/>
      <c r="GLZ44" s="62"/>
      <c r="GMA44" s="62"/>
      <c r="GMB44" s="62"/>
      <c r="GMC44" s="62"/>
      <c r="GMD44" s="62"/>
      <c r="GME44" s="62"/>
      <c r="GMF44" s="62"/>
      <c r="GMG44" s="62"/>
      <c r="GMH44" s="62"/>
      <c r="GMI44" s="62"/>
      <c r="GMJ44" s="62"/>
      <c r="GMK44" s="62"/>
      <c r="GML44" s="62"/>
      <c r="GMM44" s="62"/>
      <c r="GMN44" s="62"/>
      <c r="GMO44" s="62"/>
      <c r="GMP44" s="62"/>
      <c r="GMQ44" s="62"/>
      <c r="GMR44" s="62"/>
      <c r="GMS44" s="62"/>
      <c r="GMT44" s="62"/>
      <c r="GMU44" s="62"/>
      <c r="GMV44" s="62"/>
      <c r="GMW44" s="62"/>
      <c r="GMX44" s="62"/>
      <c r="GMY44" s="62"/>
      <c r="GMZ44" s="62"/>
      <c r="GNA44" s="62"/>
      <c r="GNB44" s="62"/>
      <c r="GNC44" s="62"/>
      <c r="GND44" s="62"/>
      <c r="GNE44" s="62"/>
      <c r="GNF44" s="62"/>
      <c r="GNG44" s="62"/>
      <c r="GNH44" s="62"/>
      <c r="GNI44" s="62"/>
      <c r="GNJ44" s="62"/>
      <c r="GNK44" s="62"/>
      <c r="GNL44" s="62"/>
      <c r="GNM44" s="62"/>
      <c r="GNN44" s="62"/>
      <c r="GNO44" s="62"/>
      <c r="GNP44" s="62"/>
      <c r="GNQ44" s="62"/>
      <c r="GNR44" s="62"/>
      <c r="GNS44" s="62"/>
      <c r="GNT44" s="62"/>
      <c r="GNU44" s="62"/>
      <c r="GNV44" s="62"/>
      <c r="GNW44" s="62"/>
      <c r="GNX44" s="62"/>
      <c r="GNY44" s="62"/>
      <c r="GNZ44" s="62"/>
      <c r="GOA44" s="62"/>
      <c r="GOB44" s="62"/>
      <c r="GOC44" s="62"/>
      <c r="GOD44" s="62"/>
      <c r="GOE44" s="62"/>
      <c r="GOF44" s="62"/>
      <c r="GOG44" s="62"/>
      <c r="GOH44" s="62"/>
      <c r="GOI44" s="62"/>
      <c r="GOJ44" s="62"/>
      <c r="GOK44" s="62"/>
      <c r="GOL44" s="62"/>
      <c r="GOM44" s="62"/>
      <c r="GON44" s="62"/>
      <c r="GOO44" s="62"/>
      <c r="GOP44" s="62"/>
      <c r="GOQ44" s="62"/>
      <c r="GOR44" s="62"/>
      <c r="GOS44" s="62"/>
      <c r="GOT44" s="62"/>
      <c r="GOU44" s="62"/>
      <c r="GOV44" s="62"/>
      <c r="GOW44" s="62"/>
      <c r="GOX44" s="62"/>
      <c r="GOY44" s="62"/>
      <c r="GOZ44" s="62"/>
      <c r="GPA44" s="62"/>
      <c r="GPB44" s="62"/>
      <c r="GPC44" s="62"/>
      <c r="GPD44" s="62"/>
      <c r="GPE44" s="62"/>
      <c r="GPF44" s="62"/>
      <c r="GPG44" s="62"/>
      <c r="GPH44" s="62"/>
      <c r="GPI44" s="62"/>
      <c r="GPJ44" s="62"/>
      <c r="GPK44" s="62"/>
      <c r="GPL44" s="62"/>
      <c r="GPM44" s="62"/>
      <c r="GPN44" s="62"/>
      <c r="GPO44" s="62"/>
      <c r="GPP44" s="62"/>
      <c r="GPQ44" s="62"/>
      <c r="GPR44" s="62"/>
      <c r="GPS44" s="62"/>
      <c r="GPT44" s="62"/>
      <c r="GPU44" s="62"/>
      <c r="GPV44" s="62"/>
      <c r="GPW44" s="62"/>
      <c r="GPX44" s="62"/>
      <c r="GPY44" s="62"/>
      <c r="GPZ44" s="62"/>
      <c r="GQA44" s="62"/>
      <c r="GQB44" s="62"/>
      <c r="GQC44" s="62"/>
      <c r="GQD44" s="62"/>
      <c r="GQE44" s="62"/>
      <c r="GQF44" s="62"/>
      <c r="GQG44" s="62"/>
      <c r="GQH44" s="62"/>
      <c r="GQI44" s="62"/>
      <c r="GQJ44" s="62"/>
      <c r="GQK44" s="62"/>
      <c r="GQL44" s="62"/>
      <c r="GQM44" s="62"/>
      <c r="GQN44" s="62"/>
      <c r="GQO44" s="62"/>
      <c r="GQP44" s="62"/>
      <c r="GQQ44" s="62"/>
      <c r="GQR44" s="62"/>
      <c r="GQS44" s="62"/>
      <c r="GQT44" s="62"/>
      <c r="GQU44" s="62"/>
      <c r="GQV44" s="62"/>
      <c r="GQW44" s="62"/>
      <c r="GQX44" s="62"/>
      <c r="GQY44" s="62"/>
      <c r="GQZ44" s="62"/>
      <c r="GRA44" s="62"/>
      <c r="GRB44" s="62"/>
      <c r="GRC44" s="62"/>
      <c r="GRD44" s="62"/>
      <c r="GRE44" s="62"/>
      <c r="GRF44" s="62"/>
      <c r="GRG44" s="62"/>
      <c r="GRH44" s="62"/>
      <c r="GRI44" s="62"/>
      <c r="GRJ44" s="62"/>
      <c r="GRK44" s="62"/>
      <c r="GRL44" s="62"/>
      <c r="GRM44" s="62"/>
      <c r="GRN44" s="62"/>
      <c r="GRO44" s="62"/>
      <c r="GRP44" s="62"/>
      <c r="GRQ44" s="62"/>
      <c r="GRR44" s="62"/>
      <c r="GRS44" s="62"/>
      <c r="GRT44" s="62"/>
      <c r="GRU44" s="62"/>
      <c r="GRV44" s="62"/>
      <c r="GRW44" s="62"/>
      <c r="GRX44" s="62"/>
      <c r="GRY44" s="62"/>
      <c r="GRZ44" s="62"/>
      <c r="GSA44" s="62"/>
      <c r="GSB44" s="62"/>
      <c r="GSC44" s="62"/>
      <c r="GSD44" s="62"/>
      <c r="GSE44" s="62"/>
      <c r="GSF44" s="62"/>
      <c r="GSG44" s="62"/>
      <c r="GSH44" s="62"/>
      <c r="GSI44" s="62"/>
      <c r="GSJ44" s="62"/>
      <c r="GSK44" s="62"/>
      <c r="GSL44" s="62"/>
      <c r="GSM44" s="62"/>
      <c r="GSN44" s="62"/>
      <c r="GSO44" s="62"/>
      <c r="GSP44" s="62"/>
      <c r="GSQ44" s="62"/>
      <c r="GSR44" s="62"/>
      <c r="GSS44" s="62"/>
      <c r="GST44" s="62"/>
      <c r="GSU44" s="62"/>
      <c r="GSV44" s="62"/>
      <c r="GSW44" s="62"/>
      <c r="GSX44" s="62"/>
      <c r="GSY44" s="62"/>
      <c r="GSZ44" s="62"/>
      <c r="GTA44" s="62"/>
      <c r="GTB44" s="62"/>
      <c r="GTC44" s="62"/>
      <c r="GTD44" s="62"/>
      <c r="GTE44" s="62"/>
      <c r="GTF44" s="62"/>
      <c r="GTG44" s="62"/>
      <c r="GTH44" s="62"/>
      <c r="GTI44" s="62"/>
      <c r="GTJ44" s="62"/>
      <c r="GTK44" s="62"/>
      <c r="GTL44" s="62"/>
      <c r="GTM44" s="62"/>
      <c r="GTN44" s="62"/>
      <c r="GTO44" s="62"/>
      <c r="GTP44" s="62"/>
      <c r="GTQ44" s="62"/>
      <c r="GTR44" s="62"/>
      <c r="GTS44" s="62"/>
      <c r="GTT44" s="62"/>
      <c r="GTU44" s="62"/>
      <c r="GTV44" s="62"/>
      <c r="GTW44" s="62"/>
      <c r="GTX44" s="62"/>
      <c r="GTY44" s="62"/>
      <c r="GTZ44" s="62"/>
      <c r="GUA44" s="62"/>
      <c r="GUB44" s="62"/>
      <c r="GUC44" s="62"/>
      <c r="GUD44" s="62"/>
      <c r="GUE44" s="62"/>
      <c r="GUF44" s="62"/>
      <c r="GUG44" s="62"/>
      <c r="GUH44" s="62"/>
      <c r="GUI44" s="62"/>
      <c r="GUJ44" s="62"/>
      <c r="GUK44" s="62"/>
      <c r="GUL44" s="62"/>
      <c r="GUM44" s="62"/>
      <c r="GUN44" s="62"/>
      <c r="GUO44" s="62"/>
      <c r="GUP44" s="62"/>
      <c r="GUQ44" s="62"/>
      <c r="GUR44" s="62"/>
      <c r="GUS44" s="62"/>
      <c r="GUT44" s="62"/>
      <c r="GUU44" s="62"/>
      <c r="GUV44" s="62"/>
      <c r="GUW44" s="62"/>
      <c r="GUX44" s="62"/>
      <c r="GUY44" s="62"/>
      <c r="GUZ44" s="62"/>
      <c r="GVA44" s="62"/>
      <c r="GVB44" s="62"/>
      <c r="GVC44" s="62"/>
      <c r="GVD44" s="62"/>
      <c r="GVE44" s="62"/>
      <c r="GVF44" s="62"/>
      <c r="GVG44" s="62"/>
      <c r="GVH44" s="62"/>
      <c r="GVI44" s="62"/>
      <c r="GVJ44" s="62"/>
      <c r="GVK44" s="62"/>
      <c r="GVL44" s="62"/>
      <c r="GVM44" s="62"/>
      <c r="GVN44" s="62"/>
      <c r="GVO44" s="62"/>
      <c r="GVP44" s="62"/>
      <c r="GVQ44" s="62"/>
      <c r="GVR44" s="62"/>
      <c r="GVS44" s="62"/>
      <c r="GVT44" s="62"/>
      <c r="GVU44" s="62"/>
      <c r="GVV44" s="62"/>
      <c r="GVW44" s="62"/>
      <c r="GVX44" s="62"/>
      <c r="GVY44" s="62"/>
      <c r="GVZ44" s="62"/>
      <c r="GWA44" s="62"/>
      <c r="GWB44" s="62"/>
      <c r="GWC44" s="62"/>
      <c r="GWD44" s="62"/>
      <c r="GWE44" s="62"/>
      <c r="GWF44" s="62"/>
      <c r="GWG44" s="62"/>
      <c r="GWH44" s="62"/>
      <c r="GWI44" s="62"/>
      <c r="GWJ44" s="62"/>
      <c r="GWK44" s="62"/>
      <c r="GWL44" s="62"/>
      <c r="GWM44" s="62"/>
      <c r="GWN44" s="62"/>
      <c r="GWO44" s="62"/>
      <c r="GWP44" s="62"/>
      <c r="GWQ44" s="62"/>
      <c r="GWR44" s="62"/>
      <c r="GWS44" s="62"/>
      <c r="GWT44" s="62"/>
      <c r="GWU44" s="62"/>
      <c r="GWV44" s="62"/>
      <c r="GWW44" s="62"/>
      <c r="GWX44" s="62"/>
      <c r="GWY44" s="62"/>
      <c r="GWZ44" s="62"/>
      <c r="GXA44" s="62"/>
      <c r="GXB44" s="62"/>
      <c r="GXC44" s="62"/>
      <c r="GXD44" s="62"/>
      <c r="GXE44" s="62"/>
      <c r="GXF44" s="62"/>
      <c r="GXG44" s="62"/>
      <c r="GXH44" s="62"/>
      <c r="GXI44" s="62"/>
      <c r="GXJ44" s="62"/>
      <c r="GXK44" s="62"/>
      <c r="GXL44" s="62"/>
      <c r="GXM44" s="62"/>
      <c r="GXN44" s="62"/>
      <c r="GXO44" s="62"/>
      <c r="GXP44" s="62"/>
      <c r="GXQ44" s="62"/>
      <c r="GXR44" s="62"/>
      <c r="GXS44" s="62"/>
      <c r="GXT44" s="62"/>
      <c r="GXU44" s="62"/>
      <c r="GXV44" s="62"/>
      <c r="GXW44" s="62"/>
      <c r="GXX44" s="62"/>
      <c r="GXY44" s="62"/>
      <c r="GXZ44" s="62"/>
      <c r="GYA44" s="62"/>
      <c r="GYB44" s="62"/>
      <c r="GYC44" s="62"/>
      <c r="GYD44" s="62"/>
      <c r="GYE44" s="62"/>
      <c r="GYF44" s="62"/>
      <c r="GYG44" s="62"/>
      <c r="GYH44" s="62"/>
      <c r="GYI44" s="62"/>
      <c r="GYJ44" s="62"/>
      <c r="GYK44" s="62"/>
      <c r="GYL44" s="62"/>
      <c r="GYM44" s="62"/>
      <c r="GYN44" s="62"/>
      <c r="GYO44" s="62"/>
      <c r="GYP44" s="62"/>
      <c r="GYQ44" s="62"/>
      <c r="GYR44" s="62"/>
      <c r="GYS44" s="62"/>
      <c r="GYT44" s="62"/>
      <c r="GYU44" s="62"/>
      <c r="GYV44" s="62"/>
      <c r="GYW44" s="62"/>
      <c r="GYX44" s="62"/>
      <c r="GYY44" s="62"/>
      <c r="GYZ44" s="62"/>
      <c r="GZA44" s="62"/>
      <c r="GZB44" s="62"/>
      <c r="GZC44" s="62"/>
      <c r="GZD44" s="62"/>
      <c r="GZE44" s="62"/>
      <c r="GZF44" s="62"/>
      <c r="GZG44" s="62"/>
      <c r="GZH44" s="62"/>
      <c r="GZI44" s="62"/>
      <c r="GZJ44" s="62"/>
      <c r="GZK44" s="62"/>
      <c r="GZL44" s="62"/>
      <c r="GZM44" s="62"/>
      <c r="GZN44" s="62"/>
      <c r="GZO44" s="62"/>
      <c r="GZP44" s="62"/>
      <c r="GZQ44" s="62"/>
      <c r="GZR44" s="62"/>
      <c r="GZS44" s="62"/>
      <c r="GZT44" s="62"/>
      <c r="GZU44" s="62"/>
      <c r="GZV44" s="62"/>
      <c r="GZW44" s="62"/>
      <c r="GZX44" s="62"/>
      <c r="GZY44" s="62"/>
      <c r="GZZ44" s="62"/>
      <c r="HAA44" s="62"/>
      <c r="HAB44" s="62"/>
      <c r="HAC44" s="62"/>
      <c r="HAD44" s="62"/>
      <c r="HAE44" s="62"/>
      <c r="HAF44" s="62"/>
      <c r="HAG44" s="62"/>
      <c r="HAH44" s="62"/>
      <c r="HAI44" s="62"/>
      <c r="HAJ44" s="62"/>
      <c r="HAK44" s="62"/>
      <c r="HAL44" s="62"/>
      <c r="HAM44" s="62"/>
      <c r="HAN44" s="62"/>
      <c r="HAO44" s="62"/>
      <c r="HAP44" s="62"/>
      <c r="HAQ44" s="62"/>
      <c r="HAR44" s="62"/>
      <c r="HAS44" s="62"/>
      <c r="HAT44" s="62"/>
      <c r="HAU44" s="62"/>
      <c r="HAV44" s="62"/>
      <c r="HAW44" s="62"/>
      <c r="HAX44" s="62"/>
      <c r="HAY44" s="62"/>
      <c r="HAZ44" s="62"/>
      <c r="HBA44" s="62"/>
      <c r="HBB44" s="62"/>
      <c r="HBC44" s="62"/>
      <c r="HBD44" s="62"/>
      <c r="HBE44" s="62"/>
      <c r="HBF44" s="62"/>
      <c r="HBG44" s="62"/>
      <c r="HBH44" s="62"/>
      <c r="HBI44" s="62"/>
      <c r="HBJ44" s="62"/>
      <c r="HBK44" s="62"/>
      <c r="HBL44" s="62"/>
      <c r="HBM44" s="62"/>
      <c r="HBN44" s="62"/>
      <c r="HBO44" s="62"/>
      <c r="HBP44" s="62"/>
      <c r="HBQ44" s="62"/>
      <c r="HBR44" s="62"/>
      <c r="HBS44" s="62"/>
      <c r="HBT44" s="62"/>
      <c r="HBU44" s="62"/>
      <c r="HBV44" s="62"/>
      <c r="HBW44" s="62"/>
      <c r="HBX44" s="62"/>
      <c r="HBY44" s="62"/>
      <c r="HBZ44" s="62"/>
      <c r="HCA44" s="62"/>
      <c r="HCB44" s="62"/>
      <c r="HCC44" s="62"/>
      <c r="HCD44" s="62"/>
      <c r="HCE44" s="62"/>
      <c r="HCF44" s="62"/>
      <c r="HCG44" s="62"/>
      <c r="HCH44" s="62"/>
      <c r="HCI44" s="62"/>
      <c r="HCJ44" s="62"/>
      <c r="HCK44" s="62"/>
      <c r="HCL44" s="62"/>
      <c r="HCM44" s="62"/>
      <c r="HCN44" s="62"/>
      <c r="HCO44" s="62"/>
      <c r="HCP44" s="62"/>
      <c r="HCQ44" s="62"/>
      <c r="HCR44" s="62"/>
      <c r="HCS44" s="62"/>
      <c r="HCT44" s="62"/>
      <c r="HCU44" s="62"/>
      <c r="HCV44" s="62"/>
      <c r="HCW44" s="62"/>
      <c r="HCX44" s="62"/>
      <c r="HCY44" s="62"/>
      <c r="HCZ44" s="62"/>
      <c r="HDA44" s="62"/>
      <c r="HDB44" s="62"/>
      <c r="HDC44" s="62"/>
      <c r="HDD44" s="62"/>
      <c r="HDE44" s="62"/>
      <c r="HDF44" s="62"/>
      <c r="HDG44" s="62"/>
      <c r="HDH44" s="62"/>
      <c r="HDI44" s="62"/>
      <c r="HDJ44" s="62"/>
      <c r="HDK44" s="62"/>
      <c r="HDL44" s="62"/>
      <c r="HDM44" s="62"/>
      <c r="HDN44" s="62"/>
      <c r="HDO44" s="62"/>
      <c r="HDP44" s="62"/>
      <c r="HDQ44" s="62"/>
      <c r="HDR44" s="62"/>
      <c r="HDS44" s="62"/>
      <c r="HDT44" s="62"/>
      <c r="HDU44" s="62"/>
      <c r="HDV44" s="62"/>
      <c r="HDW44" s="62"/>
      <c r="HDX44" s="62"/>
      <c r="HDY44" s="62"/>
      <c r="HDZ44" s="62"/>
      <c r="HEA44" s="62"/>
      <c r="HEB44" s="62"/>
      <c r="HEC44" s="62"/>
      <c r="HED44" s="62"/>
      <c r="HEE44" s="62"/>
      <c r="HEF44" s="62"/>
      <c r="HEG44" s="62"/>
      <c r="HEH44" s="62"/>
      <c r="HEI44" s="62"/>
      <c r="HEJ44" s="62"/>
      <c r="HEK44" s="62"/>
      <c r="HEL44" s="62"/>
      <c r="HEM44" s="62"/>
      <c r="HEN44" s="62"/>
      <c r="HEO44" s="62"/>
      <c r="HEP44" s="62"/>
      <c r="HEQ44" s="62"/>
      <c r="HER44" s="62"/>
      <c r="HES44" s="62"/>
      <c r="HET44" s="62"/>
      <c r="HEU44" s="62"/>
      <c r="HEV44" s="62"/>
      <c r="HEW44" s="62"/>
      <c r="HEX44" s="62"/>
      <c r="HEY44" s="62"/>
      <c r="HEZ44" s="62"/>
      <c r="HFA44" s="62"/>
      <c r="HFB44" s="62"/>
      <c r="HFC44" s="62"/>
      <c r="HFD44" s="62"/>
      <c r="HFE44" s="62"/>
      <c r="HFF44" s="62"/>
      <c r="HFG44" s="62"/>
      <c r="HFH44" s="62"/>
      <c r="HFI44" s="62"/>
      <c r="HFJ44" s="62"/>
      <c r="HFK44" s="62"/>
      <c r="HFL44" s="62"/>
      <c r="HFM44" s="62"/>
      <c r="HFN44" s="62"/>
      <c r="HFO44" s="62"/>
      <c r="HFP44" s="62"/>
      <c r="HFQ44" s="62"/>
      <c r="HFR44" s="62"/>
      <c r="HFS44" s="62"/>
      <c r="HFT44" s="62"/>
      <c r="HFU44" s="62"/>
      <c r="HFV44" s="62"/>
      <c r="HFW44" s="62"/>
      <c r="HFX44" s="62"/>
      <c r="HFY44" s="62"/>
      <c r="HFZ44" s="62"/>
      <c r="HGA44" s="62"/>
      <c r="HGB44" s="62"/>
      <c r="HGC44" s="62"/>
      <c r="HGD44" s="62"/>
      <c r="HGE44" s="62"/>
      <c r="HGF44" s="62"/>
      <c r="HGG44" s="62"/>
      <c r="HGH44" s="62"/>
      <c r="HGI44" s="62"/>
      <c r="HGJ44" s="62"/>
      <c r="HGK44" s="62"/>
      <c r="HGL44" s="62"/>
      <c r="HGM44" s="62"/>
      <c r="HGN44" s="62"/>
      <c r="HGO44" s="62"/>
      <c r="HGP44" s="62"/>
      <c r="HGQ44" s="62"/>
      <c r="HGR44" s="62"/>
      <c r="HGS44" s="62"/>
      <c r="HGT44" s="62"/>
      <c r="HGU44" s="62"/>
      <c r="HGV44" s="62"/>
      <c r="HGW44" s="62"/>
      <c r="HGX44" s="62"/>
      <c r="HGY44" s="62"/>
      <c r="HGZ44" s="62"/>
      <c r="HHA44" s="62"/>
      <c r="HHB44" s="62"/>
      <c r="HHC44" s="62"/>
      <c r="HHD44" s="62"/>
      <c r="HHE44" s="62"/>
      <c r="HHF44" s="62"/>
      <c r="HHG44" s="62"/>
      <c r="HHH44" s="62"/>
      <c r="HHI44" s="62"/>
      <c r="HHJ44" s="62"/>
      <c r="HHK44" s="62"/>
      <c r="HHL44" s="62"/>
      <c r="HHM44" s="62"/>
      <c r="HHN44" s="62"/>
      <c r="HHO44" s="62"/>
      <c r="HHP44" s="62"/>
      <c r="HHQ44" s="62"/>
      <c r="HHR44" s="62"/>
      <c r="HHS44" s="62"/>
      <c r="HHT44" s="62"/>
      <c r="HHU44" s="62"/>
      <c r="HHV44" s="62"/>
      <c r="HHW44" s="62"/>
      <c r="HHX44" s="62"/>
      <c r="HHY44" s="62"/>
      <c r="HHZ44" s="62"/>
      <c r="HIA44" s="62"/>
      <c r="HIB44" s="62"/>
      <c r="HIC44" s="62"/>
      <c r="HID44" s="62"/>
      <c r="HIE44" s="62"/>
      <c r="HIF44" s="62"/>
      <c r="HIG44" s="62"/>
      <c r="HIH44" s="62"/>
      <c r="HII44" s="62"/>
      <c r="HIJ44" s="62"/>
      <c r="HIK44" s="62"/>
      <c r="HIL44" s="62"/>
      <c r="HIM44" s="62"/>
      <c r="HIN44" s="62"/>
      <c r="HIO44" s="62"/>
      <c r="HIP44" s="62"/>
      <c r="HIQ44" s="62"/>
      <c r="HIR44" s="62"/>
      <c r="HIS44" s="62"/>
      <c r="HIT44" s="62"/>
      <c r="HIU44" s="62"/>
      <c r="HIV44" s="62"/>
      <c r="HIW44" s="62"/>
      <c r="HIX44" s="62"/>
      <c r="HIY44" s="62"/>
      <c r="HIZ44" s="62"/>
      <c r="HJA44" s="62"/>
      <c r="HJB44" s="62"/>
      <c r="HJC44" s="62"/>
      <c r="HJD44" s="62"/>
      <c r="HJE44" s="62"/>
      <c r="HJF44" s="62"/>
      <c r="HJG44" s="62"/>
      <c r="HJH44" s="62"/>
      <c r="HJI44" s="62"/>
      <c r="HJJ44" s="62"/>
      <c r="HJK44" s="62"/>
      <c r="HJL44" s="62"/>
      <c r="HJM44" s="62"/>
      <c r="HJN44" s="62"/>
      <c r="HJO44" s="62"/>
      <c r="HJP44" s="62"/>
      <c r="HJQ44" s="62"/>
      <c r="HJR44" s="62"/>
      <c r="HJS44" s="62"/>
      <c r="HJT44" s="62"/>
      <c r="HJU44" s="62"/>
      <c r="HJV44" s="62"/>
      <c r="HJW44" s="62"/>
      <c r="HJX44" s="62"/>
      <c r="HJY44" s="62"/>
      <c r="HJZ44" s="62"/>
      <c r="HKA44" s="62"/>
      <c r="HKB44" s="62"/>
      <c r="HKC44" s="62"/>
      <c r="HKD44" s="62"/>
      <c r="HKE44" s="62"/>
      <c r="HKF44" s="62"/>
      <c r="HKG44" s="62"/>
      <c r="HKH44" s="62"/>
      <c r="HKI44" s="62"/>
      <c r="HKJ44" s="62"/>
      <c r="HKK44" s="62"/>
      <c r="HKL44" s="62"/>
      <c r="HKM44" s="62"/>
      <c r="HKN44" s="62"/>
      <c r="HKO44" s="62"/>
      <c r="HKP44" s="62"/>
      <c r="HKQ44" s="62"/>
      <c r="HKR44" s="62"/>
      <c r="HKS44" s="62"/>
      <c r="HKT44" s="62"/>
      <c r="HKU44" s="62"/>
      <c r="HKV44" s="62"/>
      <c r="HKW44" s="62"/>
      <c r="HKX44" s="62"/>
      <c r="HKY44" s="62"/>
      <c r="HKZ44" s="62"/>
      <c r="HLA44" s="62"/>
      <c r="HLB44" s="62"/>
      <c r="HLC44" s="62"/>
      <c r="HLD44" s="62"/>
      <c r="HLE44" s="62"/>
      <c r="HLF44" s="62"/>
      <c r="HLG44" s="62"/>
      <c r="HLH44" s="62"/>
      <c r="HLI44" s="62"/>
      <c r="HLJ44" s="62"/>
      <c r="HLK44" s="62"/>
      <c r="HLL44" s="62"/>
      <c r="HLM44" s="62"/>
      <c r="HLN44" s="62"/>
      <c r="HLO44" s="62"/>
      <c r="HLP44" s="62"/>
      <c r="HLQ44" s="62"/>
      <c r="HLR44" s="62"/>
      <c r="HLS44" s="62"/>
      <c r="HLT44" s="62"/>
      <c r="HLU44" s="62"/>
      <c r="HLV44" s="62"/>
      <c r="HLW44" s="62"/>
      <c r="HLX44" s="62"/>
      <c r="HLY44" s="62"/>
      <c r="HLZ44" s="62"/>
      <c r="HMA44" s="62"/>
      <c r="HMB44" s="62"/>
      <c r="HMC44" s="62"/>
      <c r="HMD44" s="62"/>
      <c r="HME44" s="62"/>
      <c r="HMF44" s="62"/>
      <c r="HMG44" s="62"/>
      <c r="HMH44" s="62"/>
      <c r="HMI44" s="62"/>
      <c r="HMJ44" s="62"/>
      <c r="HMK44" s="62"/>
      <c r="HML44" s="62"/>
      <c r="HMM44" s="62"/>
      <c r="HMN44" s="62"/>
      <c r="HMO44" s="62"/>
      <c r="HMP44" s="62"/>
      <c r="HMQ44" s="62"/>
      <c r="HMR44" s="62"/>
      <c r="HMS44" s="62"/>
      <c r="HMT44" s="62"/>
      <c r="HMU44" s="62"/>
      <c r="HMV44" s="62"/>
      <c r="HMW44" s="62"/>
      <c r="HMX44" s="62"/>
      <c r="HMY44" s="62"/>
      <c r="HMZ44" s="62"/>
      <c r="HNA44" s="62"/>
      <c r="HNB44" s="62"/>
      <c r="HNC44" s="62"/>
      <c r="HND44" s="62"/>
      <c r="HNE44" s="62"/>
      <c r="HNF44" s="62"/>
      <c r="HNG44" s="62"/>
      <c r="HNH44" s="62"/>
      <c r="HNI44" s="62"/>
      <c r="HNJ44" s="62"/>
      <c r="HNK44" s="62"/>
      <c r="HNL44" s="62"/>
      <c r="HNM44" s="62"/>
      <c r="HNN44" s="62"/>
      <c r="HNO44" s="62"/>
      <c r="HNP44" s="62"/>
      <c r="HNQ44" s="62"/>
      <c r="HNR44" s="62"/>
      <c r="HNS44" s="62"/>
      <c r="HNT44" s="62"/>
      <c r="HNU44" s="62"/>
      <c r="HNV44" s="62"/>
      <c r="HNW44" s="62"/>
      <c r="HNX44" s="62"/>
      <c r="HNY44" s="62"/>
      <c r="HNZ44" s="62"/>
      <c r="HOA44" s="62"/>
      <c r="HOB44" s="62"/>
      <c r="HOC44" s="62"/>
      <c r="HOD44" s="62"/>
      <c r="HOE44" s="62"/>
      <c r="HOF44" s="62"/>
      <c r="HOG44" s="62"/>
      <c r="HOH44" s="62"/>
      <c r="HOI44" s="62"/>
      <c r="HOJ44" s="62"/>
      <c r="HOK44" s="62"/>
      <c r="HOL44" s="62"/>
      <c r="HOM44" s="62"/>
      <c r="HON44" s="62"/>
      <c r="HOO44" s="62"/>
      <c r="HOP44" s="62"/>
      <c r="HOQ44" s="62"/>
      <c r="HOR44" s="62"/>
      <c r="HOS44" s="62"/>
      <c r="HOT44" s="62"/>
      <c r="HOU44" s="62"/>
      <c r="HOV44" s="62"/>
      <c r="HOW44" s="62"/>
      <c r="HOX44" s="62"/>
      <c r="HOY44" s="62"/>
      <c r="HOZ44" s="62"/>
      <c r="HPA44" s="62"/>
      <c r="HPB44" s="62"/>
      <c r="HPC44" s="62"/>
      <c r="HPD44" s="62"/>
      <c r="HPE44" s="62"/>
      <c r="HPF44" s="62"/>
      <c r="HPG44" s="62"/>
      <c r="HPH44" s="62"/>
      <c r="HPI44" s="62"/>
      <c r="HPJ44" s="62"/>
      <c r="HPK44" s="62"/>
      <c r="HPL44" s="62"/>
      <c r="HPM44" s="62"/>
      <c r="HPN44" s="62"/>
      <c r="HPO44" s="62"/>
      <c r="HPP44" s="62"/>
      <c r="HPQ44" s="62"/>
      <c r="HPR44" s="62"/>
      <c r="HPS44" s="62"/>
      <c r="HPT44" s="62"/>
      <c r="HPU44" s="62"/>
      <c r="HPV44" s="62"/>
      <c r="HPW44" s="62"/>
      <c r="HPX44" s="62"/>
      <c r="HPY44" s="62"/>
      <c r="HPZ44" s="62"/>
      <c r="HQA44" s="62"/>
      <c r="HQB44" s="62"/>
      <c r="HQC44" s="62"/>
      <c r="HQD44" s="62"/>
      <c r="HQE44" s="62"/>
      <c r="HQF44" s="62"/>
      <c r="HQG44" s="62"/>
      <c r="HQH44" s="62"/>
      <c r="HQI44" s="62"/>
      <c r="HQJ44" s="62"/>
      <c r="HQK44" s="62"/>
      <c r="HQL44" s="62"/>
      <c r="HQM44" s="62"/>
      <c r="HQN44" s="62"/>
      <c r="HQO44" s="62"/>
      <c r="HQP44" s="62"/>
      <c r="HQQ44" s="62"/>
      <c r="HQR44" s="62"/>
      <c r="HQS44" s="62"/>
      <c r="HQT44" s="62"/>
      <c r="HQU44" s="62"/>
      <c r="HQV44" s="62"/>
      <c r="HQW44" s="62"/>
      <c r="HQX44" s="62"/>
      <c r="HQY44" s="62"/>
      <c r="HQZ44" s="62"/>
      <c r="HRA44" s="62"/>
      <c r="HRB44" s="62"/>
      <c r="HRC44" s="62"/>
      <c r="HRD44" s="62"/>
      <c r="HRE44" s="62"/>
      <c r="HRF44" s="62"/>
      <c r="HRG44" s="62"/>
      <c r="HRH44" s="62"/>
      <c r="HRI44" s="62"/>
      <c r="HRJ44" s="62"/>
      <c r="HRK44" s="62"/>
      <c r="HRL44" s="62"/>
      <c r="HRM44" s="62"/>
      <c r="HRN44" s="62"/>
      <c r="HRO44" s="62"/>
      <c r="HRP44" s="62"/>
      <c r="HRQ44" s="62"/>
      <c r="HRR44" s="62"/>
      <c r="HRS44" s="62"/>
      <c r="HRT44" s="62"/>
      <c r="HRU44" s="62"/>
      <c r="HRV44" s="62"/>
      <c r="HRW44" s="62"/>
      <c r="HRX44" s="62"/>
      <c r="HRY44" s="62"/>
      <c r="HRZ44" s="62"/>
      <c r="HSA44" s="62"/>
      <c r="HSB44" s="62"/>
      <c r="HSC44" s="62"/>
      <c r="HSD44" s="62"/>
      <c r="HSE44" s="62"/>
      <c r="HSF44" s="62"/>
      <c r="HSG44" s="62"/>
      <c r="HSH44" s="62"/>
      <c r="HSI44" s="62"/>
      <c r="HSJ44" s="62"/>
      <c r="HSK44" s="62"/>
      <c r="HSL44" s="62"/>
      <c r="HSM44" s="62"/>
      <c r="HSN44" s="62"/>
      <c r="HSO44" s="62"/>
      <c r="HSP44" s="62"/>
      <c r="HSQ44" s="62"/>
      <c r="HSR44" s="62"/>
      <c r="HSS44" s="62"/>
      <c r="HST44" s="62"/>
      <c r="HSU44" s="62"/>
      <c r="HSV44" s="62"/>
      <c r="HSW44" s="62"/>
      <c r="HSX44" s="62"/>
      <c r="HSY44" s="62"/>
      <c r="HSZ44" s="62"/>
      <c r="HTA44" s="62"/>
      <c r="HTB44" s="62"/>
      <c r="HTC44" s="62"/>
      <c r="HTD44" s="62"/>
      <c r="HTE44" s="62"/>
      <c r="HTF44" s="62"/>
      <c r="HTG44" s="62"/>
      <c r="HTH44" s="62"/>
      <c r="HTI44" s="62"/>
      <c r="HTJ44" s="62"/>
      <c r="HTK44" s="62"/>
      <c r="HTL44" s="62"/>
      <c r="HTM44" s="62"/>
      <c r="HTN44" s="62"/>
      <c r="HTO44" s="62"/>
      <c r="HTP44" s="62"/>
      <c r="HTQ44" s="62"/>
      <c r="HTR44" s="62"/>
      <c r="HTS44" s="62"/>
      <c r="HTT44" s="62"/>
      <c r="HTU44" s="62"/>
      <c r="HTV44" s="62"/>
      <c r="HTW44" s="62"/>
      <c r="HTX44" s="62"/>
      <c r="HTY44" s="62"/>
      <c r="HTZ44" s="62"/>
      <c r="HUA44" s="62"/>
      <c r="HUB44" s="62"/>
      <c r="HUC44" s="62"/>
      <c r="HUD44" s="62"/>
      <c r="HUE44" s="62"/>
      <c r="HUF44" s="62"/>
      <c r="HUG44" s="62"/>
      <c r="HUH44" s="62"/>
      <c r="HUI44" s="62"/>
      <c r="HUJ44" s="62"/>
      <c r="HUK44" s="62"/>
      <c r="HUL44" s="62"/>
      <c r="HUM44" s="62"/>
      <c r="HUN44" s="62"/>
      <c r="HUO44" s="62"/>
      <c r="HUP44" s="62"/>
      <c r="HUQ44" s="62"/>
      <c r="HUR44" s="62"/>
      <c r="HUS44" s="62"/>
      <c r="HUT44" s="62"/>
      <c r="HUU44" s="62"/>
      <c r="HUV44" s="62"/>
      <c r="HUW44" s="62"/>
      <c r="HUX44" s="62"/>
      <c r="HUY44" s="62"/>
      <c r="HUZ44" s="62"/>
      <c r="HVA44" s="62"/>
      <c r="HVB44" s="62"/>
      <c r="HVC44" s="62"/>
      <c r="HVD44" s="62"/>
      <c r="HVE44" s="62"/>
      <c r="HVF44" s="62"/>
      <c r="HVG44" s="62"/>
      <c r="HVH44" s="62"/>
      <c r="HVI44" s="62"/>
      <c r="HVJ44" s="62"/>
      <c r="HVK44" s="62"/>
      <c r="HVL44" s="62"/>
      <c r="HVM44" s="62"/>
      <c r="HVN44" s="62"/>
      <c r="HVO44" s="62"/>
      <c r="HVP44" s="62"/>
      <c r="HVQ44" s="62"/>
      <c r="HVR44" s="62"/>
      <c r="HVS44" s="62"/>
      <c r="HVT44" s="62"/>
      <c r="HVU44" s="62"/>
      <c r="HVV44" s="62"/>
      <c r="HVW44" s="62"/>
      <c r="HVX44" s="62"/>
      <c r="HVY44" s="62"/>
      <c r="HVZ44" s="62"/>
      <c r="HWA44" s="62"/>
      <c r="HWB44" s="62"/>
      <c r="HWC44" s="62"/>
      <c r="HWD44" s="62"/>
      <c r="HWE44" s="62"/>
      <c r="HWF44" s="62"/>
      <c r="HWG44" s="62"/>
      <c r="HWH44" s="62"/>
      <c r="HWI44" s="62"/>
      <c r="HWJ44" s="62"/>
      <c r="HWK44" s="62"/>
      <c r="HWL44" s="62"/>
      <c r="HWM44" s="62"/>
      <c r="HWN44" s="62"/>
      <c r="HWO44" s="62"/>
      <c r="HWP44" s="62"/>
      <c r="HWQ44" s="62"/>
      <c r="HWR44" s="62"/>
      <c r="HWS44" s="62"/>
      <c r="HWT44" s="62"/>
      <c r="HWU44" s="62"/>
      <c r="HWV44" s="62"/>
      <c r="HWW44" s="62"/>
      <c r="HWX44" s="62"/>
      <c r="HWY44" s="62"/>
      <c r="HWZ44" s="62"/>
      <c r="HXA44" s="62"/>
      <c r="HXB44" s="62"/>
      <c r="HXC44" s="62"/>
      <c r="HXD44" s="62"/>
      <c r="HXE44" s="62"/>
      <c r="HXF44" s="62"/>
      <c r="HXG44" s="62"/>
      <c r="HXH44" s="62"/>
      <c r="HXI44" s="62"/>
      <c r="HXJ44" s="62"/>
      <c r="HXK44" s="62"/>
      <c r="HXL44" s="62"/>
      <c r="HXM44" s="62"/>
      <c r="HXN44" s="62"/>
      <c r="HXO44" s="62"/>
      <c r="HXP44" s="62"/>
      <c r="HXQ44" s="62"/>
      <c r="HXR44" s="62"/>
      <c r="HXS44" s="62"/>
      <c r="HXT44" s="62"/>
      <c r="HXU44" s="62"/>
      <c r="HXV44" s="62"/>
      <c r="HXW44" s="62"/>
      <c r="HXX44" s="62"/>
      <c r="HXY44" s="62"/>
      <c r="HXZ44" s="62"/>
      <c r="HYA44" s="62"/>
      <c r="HYB44" s="62"/>
      <c r="HYC44" s="62"/>
      <c r="HYD44" s="62"/>
      <c r="HYE44" s="62"/>
      <c r="HYF44" s="62"/>
      <c r="HYG44" s="62"/>
      <c r="HYH44" s="62"/>
      <c r="HYI44" s="62"/>
      <c r="HYJ44" s="62"/>
      <c r="HYK44" s="62"/>
      <c r="HYL44" s="62"/>
      <c r="HYM44" s="62"/>
      <c r="HYN44" s="62"/>
      <c r="HYO44" s="62"/>
      <c r="HYP44" s="62"/>
      <c r="HYQ44" s="62"/>
      <c r="HYR44" s="62"/>
      <c r="HYS44" s="62"/>
      <c r="HYT44" s="62"/>
      <c r="HYU44" s="62"/>
      <c r="HYV44" s="62"/>
      <c r="HYW44" s="62"/>
      <c r="HYX44" s="62"/>
      <c r="HYY44" s="62"/>
      <c r="HYZ44" s="62"/>
      <c r="HZA44" s="62"/>
      <c r="HZB44" s="62"/>
      <c r="HZC44" s="62"/>
      <c r="HZD44" s="62"/>
      <c r="HZE44" s="62"/>
      <c r="HZF44" s="62"/>
      <c r="HZG44" s="62"/>
      <c r="HZH44" s="62"/>
      <c r="HZI44" s="62"/>
      <c r="HZJ44" s="62"/>
      <c r="HZK44" s="62"/>
      <c r="HZL44" s="62"/>
      <c r="HZM44" s="62"/>
      <c r="HZN44" s="62"/>
      <c r="HZO44" s="62"/>
      <c r="HZP44" s="62"/>
      <c r="HZQ44" s="62"/>
      <c r="HZR44" s="62"/>
      <c r="HZS44" s="62"/>
      <c r="HZT44" s="62"/>
      <c r="HZU44" s="62"/>
      <c r="HZV44" s="62"/>
      <c r="HZW44" s="62"/>
      <c r="HZX44" s="62"/>
      <c r="HZY44" s="62"/>
      <c r="HZZ44" s="62"/>
      <c r="IAA44" s="62"/>
      <c r="IAB44" s="62"/>
      <c r="IAC44" s="62"/>
      <c r="IAD44" s="62"/>
      <c r="IAE44" s="62"/>
      <c r="IAF44" s="62"/>
      <c r="IAG44" s="62"/>
      <c r="IAH44" s="62"/>
      <c r="IAI44" s="62"/>
      <c r="IAJ44" s="62"/>
      <c r="IAK44" s="62"/>
      <c r="IAL44" s="62"/>
      <c r="IAM44" s="62"/>
      <c r="IAN44" s="62"/>
      <c r="IAO44" s="62"/>
      <c r="IAP44" s="62"/>
      <c r="IAQ44" s="62"/>
      <c r="IAR44" s="62"/>
      <c r="IAS44" s="62"/>
      <c r="IAT44" s="62"/>
      <c r="IAU44" s="62"/>
      <c r="IAV44" s="62"/>
      <c r="IAW44" s="62"/>
      <c r="IAX44" s="62"/>
      <c r="IAY44" s="62"/>
      <c r="IAZ44" s="62"/>
      <c r="IBA44" s="62"/>
      <c r="IBB44" s="62"/>
      <c r="IBC44" s="62"/>
      <c r="IBD44" s="62"/>
      <c r="IBE44" s="62"/>
      <c r="IBF44" s="62"/>
      <c r="IBG44" s="62"/>
      <c r="IBH44" s="62"/>
      <c r="IBI44" s="62"/>
      <c r="IBJ44" s="62"/>
      <c r="IBK44" s="62"/>
      <c r="IBL44" s="62"/>
      <c r="IBM44" s="62"/>
      <c r="IBN44" s="62"/>
      <c r="IBO44" s="62"/>
      <c r="IBP44" s="62"/>
      <c r="IBQ44" s="62"/>
      <c r="IBR44" s="62"/>
      <c r="IBS44" s="62"/>
      <c r="IBT44" s="62"/>
      <c r="IBU44" s="62"/>
      <c r="IBV44" s="62"/>
      <c r="IBW44" s="62"/>
      <c r="IBX44" s="62"/>
      <c r="IBY44" s="62"/>
      <c r="IBZ44" s="62"/>
      <c r="ICA44" s="62"/>
      <c r="ICB44" s="62"/>
      <c r="ICC44" s="62"/>
      <c r="ICD44" s="62"/>
      <c r="ICE44" s="62"/>
      <c r="ICF44" s="62"/>
      <c r="ICG44" s="62"/>
      <c r="ICH44" s="62"/>
      <c r="ICI44" s="62"/>
      <c r="ICJ44" s="62"/>
      <c r="ICK44" s="62"/>
      <c r="ICL44" s="62"/>
      <c r="ICM44" s="62"/>
      <c r="ICN44" s="62"/>
      <c r="ICO44" s="62"/>
      <c r="ICP44" s="62"/>
      <c r="ICQ44" s="62"/>
      <c r="ICR44" s="62"/>
      <c r="ICS44" s="62"/>
      <c r="ICT44" s="62"/>
      <c r="ICU44" s="62"/>
      <c r="ICV44" s="62"/>
      <c r="ICW44" s="62"/>
      <c r="ICX44" s="62"/>
      <c r="ICY44" s="62"/>
      <c r="ICZ44" s="62"/>
      <c r="IDA44" s="62"/>
      <c r="IDB44" s="62"/>
      <c r="IDC44" s="62"/>
      <c r="IDD44" s="62"/>
      <c r="IDE44" s="62"/>
      <c r="IDF44" s="62"/>
      <c r="IDG44" s="62"/>
      <c r="IDH44" s="62"/>
      <c r="IDI44" s="62"/>
      <c r="IDJ44" s="62"/>
      <c r="IDK44" s="62"/>
      <c r="IDL44" s="62"/>
      <c r="IDM44" s="62"/>
      <c r="IDN44" s="62"/>
      <c r="IDO44" s="62"/>
      <c r="IDP44" s="62"/>
      <c r="IDQ44" s="62"/>
      <c r="IDR44" s="62"/>
      <c r="IDS44" s="62"/>
      <c r="IDT44" s="62"/>
      <c r="IDU44" s="62"/>
      <c r="IDV44" s="62"/>
      <c r="IDW44" s="62"/>
      <c r="IDX44" s="62"/>
      <c r="IDY44" s="62"/>
      <c r="IDZ44" s="62"/>
      <c r="IEA44" s="62"/>
      <c r="IEB44" s="62"/>
      <c r="IEC44" s="62"/>
      <c r="IED44" s="62"/>
      <c r="IEE44" s="62"/>
      <c r="IEF44" s="62"/>
      <c r="IEG44" s="62"/>
      <c r="IEH44" s="62"/>
      <c r="IEI44" s="62"/>
      <c r="IEJ44" s="62"/>
      <c r="IEK44" s="62"/>
      <c r="IEL44" s="62"/>
      <c r="IEM44" s="62"/>
      <c r="IEN44" s="62"/>
      <c r="IEO44" s="62"/>
      <c r="IEP44" s="62"/>
      <c r="IEQ44" s="62"/>
      <c r="IER44" s="62"/>
      <c r="IES44" s="62"/>
      <c r="IET44" s="62"/>
      <c r="IEU44" s="62"/>
      <c r="IEV44" s="62"/>
      <c r="IEW44" s="62"/>
      <c r="IEX44" s="62"/>
      <c r="IEY44" s="62"/>
      <c r="IEZ44" s="62"/>
      <c r="IFA44" s="62"/>
      <c r="IFB44" s="62"/>
      <c r="IFC44" s="62"/>
      <c r="IFD44" s="62"/>
      <c r="IFE44" s="62"/>
      <c r="IFF44" s="62"/>
      <c r="IFG44" s="62"/>
      <c r="IFH44" s="62"/>
      <c r="IFI44" s="62"/>
      <c r="IFJ44" s="62"/>
      <c r="IFK44" s="62"/>
      <c r="IFL44" s="62"/>
      <c r="IFM44" s="62"/>
      <c r="IFN44" s="62"/>
      <c r="IFO44" s="62"/>
      <c r="IFP44" s="62"/>
      <c r="IFQ44" s="62"/>
      <c r="IFR44" s="62"/>
      <c r="IFS44" s="62"/>
      <c r="IFT44" s="62"/>
      <c r="IFU44" s="62"/>
      <c r="IFV44" s="62"/>
      <c r="IFW44" s="62"/>
      <c r="IFX44" s="62"/>
      <c r="IFY44" s="62"/>
      <c r="IFZ44" s="62"/>
      <c r="IGA44" s="62"/>
      <c r="IGB44" s="62"/>
      <c r="IGC44" s="62"/>
      <c r="IGD44" s="62"/>
      <c r="IGE44" s="62"/>
      <c r="IGF44" s="62"/>
      <c r="IGG44" s="62"/>
      <c r="IGH44" s="62"/>
      <c r="IGI44" s="62"/>
      <c r="IGJ44" s="62"/>
      <c r="IGK44" s="62"/>
      <c r="IGL44" s="62"/>
      <c r="IGM44" s="62"/>
      <c r="IGN44" s="62"/>
      <c r="IGO44" s="62"/>
      <c r="IGP44" s="62"/>
      <c r="IGQ44" s="62"/>
      <c r="IGR44" s="62"/>
      <c r="IGS44" s="62"/>
      <c r="IGT44" s="62"/>
      <c r="IGU44" s="62"/>
      <c r="IGV44" s="62"/>
      <c r="IGW44" s="62"/>
      <c r="IGX44" s="62"/>
      <c r="IGY44" s="62"/>
      <c r="IGZ44" s="62"/>
      <c r="IHA44" s="62"/>
      <c r="IHB44" s="62"/>
      <c r="IHC44" s="62"/>
      <c r="IHD44" s="62"/>
      <c r="IHE44" s="62"/>
      <c r="IHF44" s="62"/>
      <c r="IHG44" s="62"/>
      <c r="IHH44" s="62"/>
      <c r="IHI44" s="62"/>
      <c r="IHJ44" s="62"/>
      <c r="IHK44" s="62"/>
      <c r="IHL44" s="62"/>
      <c r="IHM44" s="62"/>
      <c r="IHN44" s="62"/>
      <c r="IHO44" s="62"/>
      <c r="IHP44" s="62"/>
      <c r="IHQ44" s="62"/>
      <c r="IHR44" s="62"/>
      <c r="IHS44" s="62"/>
      <c r="IHT44" s="62"/>
      <c r="IHU44" s="62"/>
      <c r="IHV44" s="62"/>
      <c r="IHW44" s="62"/>
      <c r="IHX44" s="62"/>
      <c r="IHY44" s="62"/>
      <c r="IHZ44" s="62"/>
      <c r="IIA44" s="62"/>
      <c r="IIB44" s="62"/>
      <c r="IIC44" s="62"/>
      <c r="IID44" s="62"/>
      <c r="IIE44" s="62"/>
      <c r="IIF44" s="62"/>
      <c r="IIG44" s="62"/>
      <c r="IIH44" s="62"/>
      <c r="III44" s="62"/>
      <c r="IIJ44" s="62"/>
      <c r="IIK44" s="62"/>
      <c r="IIL44" s="62"/>
      <c r="IIM44" s="62"/>
      <c r="IIN44" s="62"/>
      <c r="IIO44" s="62"/>
      <c r="IIP44" s="62"/>
      <c r="IIQ44" s="62"/>
      <c r="IIR44" s="62"/>
      <c r="IIS44" s="62"/>
      <c r="IIT44" s="62"/>
      <c r="IIU44" s="62"/>
      <c r="IIV44" s="62"/>
      <c r="IIW44" s="62"/>
      <c r="IIX44" s="62"/>
      <c r="IIY44" s="62"/>
      <c r="IIZ44" s="62"/>
      <c r="IJA44" s="62"/>
      <c r="IJB44" s="62"/>
      <c r="IJC44" s="62"/>
      <c r="IJD44" s="62"/>
      <c r="IJE44" s="62"/>
      <c r="IJF44" s="62"/>
      <c r="IJG44" s="62"/>
      <c r="IJH44" s="62"/>
      <c r="IJI44" s="62"/>
      <c r="IJJ44" s="62"/>
      <c r="IJK44" s="62"/>
      <c r="IJL44" s="62"/>
      <c r="IJM44" s="62"/>
      <c r="IJN44" s="62"/>
      <c r="IJO44" s="62"/>
      <c r="IJP44" s="62"/>
      <c r="IJQ44" s="62"/>
      <c r="IJR44" s="62"/>
      <c r="IJS44" s="62"/>
      <c r="IJT44" s="62"/>
      <c r="IJU44" s="62"/>
      <c r="IJV44" s="62"/>
      <c r="IJW44" s="62"/>
      <c r="IJX44" s="62"/>
      <c r="IJY44" s="62"/>
      <c r="IJZ44" s="62"/>
      <c r="IKA44" s="62"/>
      <c r="IKB44" s="62"/>
      <c r="IKC44" s="62"/>
      <c r="IKD44" s="62"/>
      <c r="IKE44" s="62"/>
      <c r="IKF44" s="62"/>
      <c r="IKG44" s="62"/>
      <c r="IKH44" s="62"/>
      <c r="IKI44" s="62"/>
      <c r="IKJ44" s="62"/>
      <c r="IKK44" s="62"/>
      <c r="IKL44" s="62"/>
      <c r="IKM44" s="62"/>
      <c r="IKN44" s="62"/>
      <c r="IKO44" s="62"/>
      <c r="IKP44" s="62"/>
      <c r="IKQ44" s="62"/>
      <c r="IKR44" s="62"/>
      <c r="IKS44" s="62"/>
      <c r="IKT44" s="62"/>
      <c r="IKU44" s="62"/>
      <c r="IKV44" s="62"/>
      <c r="IKW44" s="62"/>
      <c r="IKX44" s="62"/>
      <c r="IKY44" s="62"/>
      <c r="IKZ44" s="62"/>
      <c r="ILA44" s="62"/>
      <c r="ILB44" s="62"/>
      <c r="ILC44" s="62"/>
      <c r="ILD44" s="62"/>
      <c r="ILE44" s="62"/>
      <c r="ILF44" s="62"/>
      <c r="ILG44" s="62"/>
      <c r="ILH44" s="62"/>
      <c r="ILI44" s="62"/>
      <c r="ILJ44" s="62"/>
      <c r="ILK44" s="62"/>
      <c r="ILL44" s="62"/>
      <c r="ILM44" s="62"/>
      <c r="ILN44" s="62"/>
      <c r="ILO44" s="62"/>
      <c r="ILP44" s="62"/>
      <c r="ILQ44" s="62"/>
      <c r="ILR44" s="62"/>
      <c r="ILS44" s="62"/>
      <c r="ILT44" s="62"/>
      <c r="ILU44" s="62"/>
      <c r="ILV44" s="62"/>
      <c r="ILW44" s="62"/>
      <c r="ILX44" s="62"/>
      <c r="ILY44" s="62"/>
      <c r="ILZ44" s="62"/>
      <c r="IMA44" s="62"/>
      <c r="IMB44" s="62"/>
      <c r="IMC44" s="62"/>
      <c r="IMD44" s="62"/>
      <c r="IME44" s="62"/>
      <c r="IMF44" s="62"/>
      <c r="IMG44" s="62"/>
      <c r="IMH44" s="62"/>
      <c r="IMI44" s="62"/>
      <c r="IMJ44" s="62"/>
      <c r="IMK44" s="62"/>
      <c r="IML44" s="62"/>
      <c r="IMM44" s="62"/>
      <c r="IMN44" s="62"/>
      <c r="IMO44" s="62"/>
      <c r="IMP44" s="62"/>
      <c r="IMQ44" s="62"/>
      <c r="IMR44" s="62"/>
      <c r="IMS44" s="62"/>
      <c r="IMT44" s="62"/>
      <c r="IMU44" s="62"/>
      <c r="IMV44" s="62"/>
      <c r="IMW44" s="62"/>
      <c r="IMX44" s="62"/>
      <c r="IMY44" s="62"/>
      <c r="IMZ44" s="62"/>
      <c r="INA44" s="62"/>
      <c r="INB44" s="62"/>
      <c r="INC44" s="62"/>
      <c r="IND44" s="62"/>
      <c r="INE44" s="62"/>
      <c r="INF44" s="62"/>
      <c r="ING44" s="62"/>
      <c r="INH44" s="62"/>
      <c r="INI44" s="62"/>
      <c r="INJ44" s="62"/>
      <c r="INK44" s="62"/>
      <c r="INL44" s="62"/>
      <c r="INM44" s="62"/>
      <c r="INN44" s="62"/>
      <c r="INO44" s="62"/>
      <c r="INP44" s="62"/>
      <c r="INQ44" s="62"/>
      <c r="INR44" s="62"/>
      <c r="INS44" s="62"/>
      <c r="INT44" s="62"/>
      <c r="INU44" s="62"/>
      <c r="INV44" s="62"/>
      <c r="INW44" s="62"/>
      <c r="INX44" s="62"/>
      <c r="INY44" s="62"/>
      <c r="INZ44" s="62"/>
      <c r="IOA44" s="62"/>
      <c r="IOB44" s="62"/>
      <c r="IOC44" s="62"/>
      <c r="IOD44" s="62"/>
      <c r="IOE44" s="62"/>
      <c r="IOF44" s="62"/>
      <c r="IOG44" s="62"/>
      <c r="IOH44" s="62"/>
      <c r="IOI44" s="62"/>
      <c r="IOJ44" s="62"/>
      <c r="IOK44" s="62"/>
      <c r="IOL44" s="62"/>
      <c r="IOM44" s="62"/>
      <c r="ION44" s="62"/>
      <c r="IOO44" s="62"/>
      <c r="IOP44" s="62"/>
      <c r="IOQ44" s="62"/>
      <c r="IOR44" s="62"/>
      <c r="IOS44" s="62"/>
      <c r="IOT44" s="62"/>
      <c r="IOU44" s="62"/>
      <c r="IOV44" s="62"/>
      <c r="IOW44" s="62"/>
      <c r="IOX44" s="62"/>
      <c r="IOY44" s="62"/>
      <c r="IOZ44" s="62"/>
      <c r="IPA44" s="62"/>
      <c r="IPB44" s="62"/>
      <c r="IPC44" s="62"/>
      <c r="IPD44" s="62"/>
      <c r="IPE44" s="62"/>
      <c r="IPF44" s="62"/>
      <c r="IPG44" s="62"/>
      <c r="IPH44" s="62"/>
      <c r="IPI44" s="62"/>
      <c r="IPJ44" s="62"/>
      <c r="IPK44" s="62"/>
      <c r="IPL44" s="62"/>
      <c r="IPM44" s="62"/>
      <c r="IPN44" s="62"/>
      <c r="IPO44" s="62"/>
      <c r="IPP44" s="62"/>
      <c r="IPQ44" s="62"/>
      <c r="IPR44" s="62"/>
      <c r="IPS44" s="62"/>
      <c r="IPT44" s="62"/>
      <c r="IPU44" s="62"/>
      <c r="IPV44" s="62"/>
      <c r="IPW44" s="62"/>
      <c r="IPX44" s="62"/>
      <c r="IPY44" s="62"/>
      <c r="IPZ44" s="62"/>
      <c r="IQA44" s="62"/>
      <c r="IQB44" s="62"/>
      <c r="IQC44" s="62"/>
      <c r="IQD44" s="62"/>
      <c r="IQE44" s="62"/>
      <c r="IQF44" s="62"/>
      <c r="IQG44" s="62"/>
      <c r="IQH44" s="62"/>
      <c r="IQI44" s="62"/>
      <c r="IQJ44" s="62"/>
      <c r="IQK44" s="62"/>
      <c r="IQL44" s="62"/>
      <c r="IQM44" s="62"/>
      <c r="IQN44" s="62"/>
      <c r="IQO44" s="62"/>
      <c r="IQP44" s="62"/>
      <c r="IQQ44" s="62"/>
      <c r="IQR44" s="62"/>
      <c r="IQS44" s="62"/>
      <c r="IQT44" s="62"/>
      <c r="IQU44" s="62"/>
      <c r="IQV44" s="62"/>
      <c r="IQW44" s="62"/>
      <c r="IQX44" s="62"/>
      <c r="IQY44" s="62"/>
      <c r="IQZ44" s="62"/>
      <c r="IRA44" s="62"/>
      <c r="IRB44" s="62"/>
      <c r="IRC44" s="62"/>
      <c r="IRD44" s="62"/>
      <c r="IRE44" s="62"/>
      <c r="IRF44" s="62"/>
      <c r="IRG44" s="62"/>
      <c r="IRH44" s="62"/>
      <c r="IRI44" s="62"/>
      <c r="IRJ44" s="62"/>
      <c r="IRK44" s="62"/>
      <c r="IRL44" s="62"/>
      <c r="IRM44" s="62"/>
      <c r="IRN44" s="62"/>
      <c r="IRO44" s="62"/>
      <c r="IRP44" s="62"/>
      <c r="IRQ44" s="62"/>
      <c r="IRR44" s="62"/>
      <c r="IRS44" s="62"/>
      <c r="IRT44" s="62"/>
      <c r="IRU44" s="62"/>
      <c r="IRV44" s="62"/>
      <c r="IRW44" s="62"/>
      <c r="IRX44" s="62"/>
      <c r="IRY44" s="62"/>
      <c r="IRZ44" s="62"/>
      <c r="ISA44" s="62"/>
      <c r="ISB44" s="62"/>
      <c r="ISC44" s="62"/>
      <c r="ISD44" s="62"/>
      <c r="ISE44" s="62"/>
      <c r="ISF44" s="62"/>
      <c r="ISG44" s="62"/>
      <c r="ISH44" s="62"/>
      <c r="ISI44" s="62"/>
      <c r="ISJ44" s="62"/>
      <c r="ISK44" s="62"/>
      <c r="ISL44" s="62"/>
      <c r="ISM44" s="62"/>
      <c r="ISN44" s="62"/>
      <c r="ISO44" s="62"/>
      <c r="ISP44" s="62"/>
      <c r="ISQ44" s="62"/>
      <c r="ISR44" s="62"/>
      <c r="ISS44" s="62"/>
      <c r="IST44" s="62"/>
      <c r="ISU44" s="62"/>
      <c r="ISV44" s="62"/>
      <c r="ISW44" s="62"/>
      <c r="ISX44" s="62"/>
      <c r="ISY44" s="62"/>
      <c r="ISZ44" s="62"/>
      <c r="ITA44" s="62"/>
      <c r="ITB44" s="62"/>
      <c r="ITC44" s="62"/>
      <c r="ITD44" s="62"/>
      <c r="ITE44" s="62"/>
      <c r="ITF44" s="62"/>
      <c r="ITG44" s="62"/>
      <c r="ITH44" s="62"/>
      <c r="ITI44" s="62"/>
      <c r="ITJ44" s="62"/>
      <c r="ITK44" s="62"/>
      <c r="ITL44" s="62"/>
      <c r="ITM44" s="62"/>
      <c r="ITN44" s="62"/>
      <c r="ITO44" s="62"/>
      <c r="ITP44" s="62"/>
      <c r="ITQ44" s="62"/>
      <c r="ITR44" s="62"/>
      <c r="ITS44" s="62"/>
      <c r="ITT44" s="62"/>
      <c r="ITU44" s="62"/>
      <c r="ITV44" s="62"/>
      <c r="ITW44" s="62"/>
      <c r="ITX44" s="62"/>
      <c r="ITY44" s="62"/>
      <c r="ITZ44" s="62"/>
      <c r="IUA44" s="62"/>
      <c r="IUB44" s="62"/>
      <c r="IUC44" s="62"/>
      <c r="IUD44" s="62"/>
      <c r="IUE44" s="62"/>
      <c r="IUF44" s="62"/>
      <c r="IUG44" s="62"/>
      <c r="IUH44" s="62"/>
      <c r="IUI44" s="62"/>
      <c r="IUJ44" s="62"/>
      <c r="IUK44" s="62"/>
      <c r="IUL44" s="62"/>
      <c r="IUM44" s="62"/>
      <c r="IUN44" s="62"/>
      <c r="IUO44" s="62"/>
      <c r="IUP44" s="62"/>
      <c r="IUQ44" s="62"/>
      <c r="IUR44" s="62"/>
      <c r="IUS44" s="62"/>
      <c r="IUT44" s="62"/>
      <c r="IUU44" s="62"/>
      <c r="IUV44" s="62"/>
      <c r="IUW44" s="62"/>
      <c r="IUX44" s="62"/>
      <c r="IUY44" s="62"/>
      <c r="IUZ44" s="62"/>
      <c r="IVA44" s="62"/>
      <c r="IVB44" s="62"/>
      <c r="IVC44" s="62"/>
      <c r="IVD44" s="62"/>
      <c r="IVE44" s="62"/>
      <c r="IVF44" s="62"/>
      <c r="IVG44" s="62"/>
      <c r="IVH44" s="62"/>
      <c r="IVI44" s="62"/>
      <c r="IVJ44" s="62"/>
      <c r="IVK44" s="62"/>
      <c r="IVL44" s="62"/>
      <c r="IVM44" s="62"/>
      <c r="IVN44" s="62"/>
      <c r="IVO44" s="62"/>
      <c r="IVP44" s="62"/>
      <c r="IVQ44" s="62"/>
      <c r="IVR44" s="62"/>
      <c r="IVS44" s="62"/>
      <c r="IVT44" s="62"/>
      <c r="IVU44" s="62"/>
      <c r="IVV44" s="62"/>
      <c r="IVW44" s="62"/>
      <c r="IVX44" s="62"/>
      <c r="IVY44" s="62"/>
      <c r="IVZ44" s="62"/>
      <c r="IWA44" s="62"/>
      <c r="IWB44" s="62"/>
      <c r="IWC44" s="62"/>
      <c r="IWD44" s="62"/>
      <c r="IWE44" s="62"/>
      <c r="IWF44" s="62"/>
      <c r="IWG44" s="62"/>
      <c r="IWH44" s="62"/>
      <c r="IWI44" s="62"/>
      <c r="IWJ44" s="62"/>
      <c r="IWK44" s="62"/>
      <c r="IWL44" s="62"/>
      <c r="IWM44" s="62"/>
      <c r="IWN44" s="62"/>
      <c r="IWO44" s="62"/>
      <c r="IWP44" s="62"/>
      <c r="IWQ44" s="62"/>
      <c r="IWR44" s="62"/>
      <c r="IWS44" s="62"/>
      <c r="IWT44" s="62"/>
      <c r="IWU44" s="62"/>
      <c r="IWV44" s="62"/>
      <c r="IWW44" s="62"/>
      <c r="IWX44" s="62"/>
      <c r="IWY44" s="62"/>
      <c r="IWZ44" s="62"/>
      <c r="IXA44" s="62"/>
      <c r="IXB44" s="62"/>
      <c r="IXC44" s="62"/>
      <c r="IXD44" s="62"/>
      <c r="IXE44" s="62"/>
      <c r="IXF44" s="62"/>
      <c r="IXG44" s="62"/>
      <c r="IXH44" s="62"/>
      <c r="IXI44" s="62"/>
      <c r="IXJ44" s="62"/>
      <c r="IXK44" s="62"/>
      <c r="IXL44" s="62"/>
      <c r="IXM44" s="62"/>
      <c r="IXN44" s="62"/>
      <c r="IXO44" s="62"/>
      <c r="IXP44" s="62"/>
      <c r="IXQ44" s="62"/>
      <c r="IXR44" s="62"/>
      <c r="IXS44" s="62"/>
      <c r="IXT44" s="62"/>
      <c r="IXU44" s="62"/>
      <c r="IXV44" s="62"/>
      <c r="IXW44" s="62"/>
      <c r="IXX44" s="62"/>
      <c r="IXY44" s="62"/>
      <c r="IXZ44" s="62"/>
      <c r="IYA44" s="62"/>
      <c r="IYB44" s="62"/>
      <c r="IYC44" s="62"/>
      <c r="IYD44" s="62"/>
      <c r="IYE44" s="62"/>
      <c r="IYF44" s="62"/>
      <c r="IYG44" s="62"/>
      <c r="IYH44" s="62"/>
      <c r="IYI44" s="62"/>
      <c r="IYJ44" s="62"/>
      <c r="IYK44" s="62"/>
      <c r="IYL44" s="62"/>
      <c r="IYM44" s="62"/>
      <c r="IYN44" s="62"/>
      <c r="IYO44" s="62"/>
      <c r="IYP44" s="62"/>
      <c r="IYQ44" s="62"/>
      <c r="IYR44" s="62"/>
      <c r="IYS44" s="62"/>
      <c r="IYT44" s="62"/>
      <c r="IYU44" s="62"/>
      <c r="IYV44" s="62"/>
      <c r="IYW44" s="62"/>
      <c r="IYX44" s="62"/>
      <c r="IYY44" s="62"/>
      <c r="IYZ44" s="62"/>
      <c r="IZA44" s="62"/>
      <c r="IZB44" s="62"/>
      <c r="IZC44" s="62"/>
      <c r="IZD44" s="62"/>
      <c r="IZE44" s="62"/>
      <c r="IZF44" s="62"/>
      <c r="IZG44" s="62"/>
      <c r="IZH44" s="62"/>
      <c r="IZI44" s="62"/>
      <c r="IZJ44" s="62"/>
      <c r="IZK44" s="62"/>
      <c r="IZL44" s="62"/>
      <c r="IZM44" s="62"/>
      <c r="IZN44" s="62"/>
      <c r="IZO44" s="62"/>
      <c r="IZP44" s="62"/>
      <c r="IZQ44" s="62"/>
      <c r="IZR44" s="62"/>
      <c r="IZS44" s="62"/>
      <c r="IZT44" s="62"/>
      <c r="IZU44" s="62"/>
      <c r="IZV44" s="62"/>
      <c r="IZW44" s="62"/>
      <c r="IZX44" s="62"/>
      <c r="IZY44" s="62"/>
      <c r="IZZ44" s="62"/>
      <c r="JAA44" s="62"/>
      <c r="JAB44" s="62"/>
      <c r="JAC44" s="62"/>
      <c r="JAD44" s="62"/>
      <c r="JAE44" s="62"/>
      <c r="JAF44" s="62"/>
      <c r="JAG44" s="62"/>
      <c r="JAH44" s="62"/>
      <c r="JAI44" s="62"/>
      <c r="JAJ44" s="62"/>
      <c r="JAK44" s="62"/>
      <c r="JAL44" s="62"/>
      <c r="JAM44" s="62"/>
      <c r="JAN44" s="62"/>
      <c r="JAO44" s="62"/>
      <c r="JAP44" s="62"/>
      <c r="JAQ44" s="62"/>
      <c r="JAR44" s="62"/>
      <c r="JAS44" s="62"/>
      <c r="JAT44" s="62"/>
      <c r="JAU44" s="62"/>
      <c r="JAV44" s="62"/>
      <c r="JAW44" s="62"/>
      <c r="JAX44" s="62"/>
      <c r="JAY44" s="62"/>
      <c r="JAZ44" s="62"/>
      <c r="JBA44" s="62"/>
      <c r="JBB44" s="62"/>
      <c r="JBC44" s="62"/>
      <c r="JBD44" s="62"/>
      <c r="JBE44" s="62"/>
      <c r="JBF44" s="62"/>
      <c r="JBG44" s="62"/>
      <c r="JBH44" s="62"/>
      <c r="JBI44" s="62"/>
      <c r="JBJ44" s="62"/>
      <c r="JBK44" s="62"/>
      <c r="JBL44" s="62"/>
      <c r="JBM44" s="62"/>
      <c r="JBN44" s="62"/>
      <c r="JBO44" s="62"/>
      <c r="JBP44" s="62"/>
      <c r="JBQ44" s="62"/>
      <c r="JBR44" s="62"/>
      <c r="JBS44" s="62"/>
      <c r="JBT44" s="62"/>
      <c r="JBU44" s="62"/>
      <c r="JBV44" s="62"/>
      <c r="JBW44" s="62"/>
      <c r="JBX44" s="62"/>
      <c r="JBY44" s="62"/>
      <c r="JBZ44" s="62"/>
      <c r="JCA44" s="62"/>
      <c r="JCB44" s="62"/>
      <c r="JCC44" s="62"/>
      <c r="JCD44" s="62"/>
      <c r="JCE44" s="62"/>
      <c r="JCF44" s="62"/>
      <c r="JCG44" s="62"/>
      <c r="JCH44" s="62"/>
      <c r="JCI44" s="62"/>
      <c r="JCJ44" s="62"/>
      <c r="JCK44" s="62"/>
      <c r="JCL44" s="62"/>
      <c r="JCM44" s="62"/>
      <c r="JCN44" s="62"/>
      <c r="JCO44" s="62"/>
      <c r="JCP44" s="62"/>
      <c r="JCQ44" s="62"/>
      <c r="JCR44" s="62"/>
      <c r="JCS44" s="62"/>
      <c r="JCT44" s="62"/>
      <c r="JCU44" s="62"/>
      <c r="JCV44" s="62"/>
      <c r="JCW44" s="62"/>
      <c r="JCX44" s="62"/>
      <c r="JCY44" s="62"/>
      <c r="JCZ44" s="62"/>
      <c r="JDA44" s="62"/>
      <c r="JDB44" s="62"/>
      <c r="JDC44" s="62"/>
      <c r="JDD44" s="62"/>
      <c r="JDE44" s="62"/>
      <c r="JDF44" s="62"/>
      <c r="JDG44" s="62"/>
      <c r="JDH44" s="62"/>
      <c r="JDI44" s="62"/>
      <c r="JDJ44" s="62"/>
      <c r="JDK44" s="62"/>
      <c r="JDL44" s="62"/>
      <c r="JDM44" s="62"/>
      <c r="JDN44" s="62"/>
      <c r="JDO44" s="62"/>
      <c r="JDP44" s="62"/>
      <c r="JDQ44" s="62"/>
      <c r="JDR44" s="62"/>
      <c r="JDS44" s="62"/>
      <c r="JDT44" s="62"/>
      <c r="JDU44" s="62"/>
      <c r="JDV44" s="62"/>
      <c r="JDW44" s="62"/>
      <c r="JDX44" s="62"/>
      <c r="JDY44" s="62"/>
      <c r="JDZ44" s="62"/>
      <c r="JEA44" s="62"/>
      <c r="JEB44" s="62"/>
      <c r="JEC44" s="62"/>
      <c r="JED44" s="62"/>
      <c r="JEE44" s="62"/>
      <c r="JEF44" s="62"/>
      <c r="JEG44" s="62"/>
      <c r="JEH44" s="62"/>
      <c r="JEI44" s="62"/>
      <c r="JEJ44" s="62"/>
      <c r="JEK44" s="62"/>
      <c r="JEL44" s="62"/>
      <c r="JEM44" s="62"/>
      <c r="JEN44" s="62"/>
      <c r="JEO44" s="62"/>
      <c r="JEP44" s="62"/>
      <c r="JEQ44" s="62"/>
      <c r="JER44" s="62"/>
      <c r="JES44" s="62"/>
      <c r="JET44" s="62"/>
      <c r="JEU44" s="62"/>
      <c r="JEV44" s="62"/>
      <c r="JEW44" s="62"/>
      <c r="JEX44" s="62"/>
      <c r="JEY44" s="62"/>
      <c r="JEZ44" s="62"/>
      <c r="JFA44" s="62"/>
      <c r="JFB44" s="62"/>
      <c r="JFC44" s="62"/>
      <c r="JFD44" s="62"/>
      <c r="JFE44" s="62"/>
      <c r="JFF44" s="62"/>
      <c r="JFG44" s="62"/>
      <c r="JFH44" s="62"/>
      <c r="JFI44" s="62"/>
      <c r="JFJ44" s="62"/>
      <c r="JFK44" s="62"/>
      <c r="JFL44" s="62"/>
      <c r="JFM44" s="62"/>
      <c r="JFN44" s="62"/>
      <c r="JFO44" s="62"/>
      <c r="JFP44" s="62"/>
      <c r="JFQ44" s="62"/>
      <c r="JFR44" s="62"/>
      <c r="JFS44" s="62"/>
      <c r="JFT44" s="62"/>
      <c r="JFU44" s="62"/>
      <c r="JFV44" s="62"/>
      <c r="JFW44" s="62"/>
      <c r="JFX44" s="62"/>
      <c r="JFY44" s="62"/>
      <c r="JFZ44" s="62"/>
      <c r="JGA44" s="62"/>
      <c r="JGB44" s="62"/>
      <c r="JGC44" s="62"/>
      <c r="JGD44" s="62"/>
      <c r="JGE44" s="62"/>
      <c r="JGF44" s="62"/>
      <c r="JGG44" s="62"/>
      <c r="JGH44" s="62"/>
      <c r="JGI44" s="62"/>
      <c r="JGJ44" s="62"/>
      <c r="JGK44" s="62"/>
      <c r="JGL44" s="62"/>
      <c r="JGM44" s="62"/>
      <c r="JGN44" s="62"/>
      <c r="JGO44" s="62"/>
      <c r="JGP44" s="62"/>
      <c r="JGQ44" s="62"/>
      <c r="JGR44" s="62"/>
      <c r="JGS44" s="62"/>
      <c r="JGT44" s="62"/>
      <c r="JGU44" s="62"/>
      <c r="JGV44" s="62"/>
      <c r="JGW44" s="62"/>
      <c r="JGX44" s="62"/>
      <c r="JGY44" s="62"/>
      <c r="JGZ44" s="62"/>
      <c r="JHA44" s="62"/>
      <c r="JHB44" s="62"/>
      <c r="JHC44" s="62"/>
      <c r="JHD44" s="62"/>
      <c r="JHE44" s="62"/>
      <c r="JHF44" s="62"/>
      <c r="JHG44" s="62"/>
      <c r="JHH44" s="62"/>
      <c r="JHI44" s="62"/>
      <c r="JHJ44" s="62"/>
      <c r="JHK44" s="62"/>
      <c r="JHL44" s="62"/>
      <c r="JHM44" s="62"/>
      <c r="JHN44" s="62"/>
      <c r="JHO44" s="62"/>
      <c r="JHP44" s="62"/>
      <c r="JHQ44" s="62"/>
      <c r="JHR44" s="62"/>
      <c r="JHS44" s="62"/>
      <c r="JHT44" s="62"/>
      <c r="JHU44" s="62"/>
      <c r="JHV44" s="62"/>
      <c r="JHW44" s="62"/>
      <c r="JHX44" s="62"/>
      <c r="JHY44" s="62"/>
      <c r="JHZ44" s="62"/>
      <c r="JIA44" s="62"/>
      <c r="JIB44" s="62"/>
      <c r="JIC44" s="62"/>
      <c r="JID44" s="62"/>
      <c r="JIE44" s="62"/>
      <c r="JIF44" s="62"/>
      <c r="JIG44" s="62"/>
      <c r="JIH44" s="62"/>
      <c r="JII44" s="62"/>
      <c r="JIJ44" s="62"/>
      <c r="JIK44" s="62"/>
      <c r="JIL44" s="62"/>
      <c r="JIM44" s="62"/>
      <c r="JIN44" s="62"/>
      <c r="JIO44" s="62"/>
      <c r="JIP44" s="62"/>
      <c r="JIQ44" s="62"/>
      <c r="JIR44" s="62"/>
      <c r="JIS44" s="62"/>
      <c r="JIT44" s="62"/>
      <c r="JIU44" s="62"/>
      <c r="JIV44" s="62"/>
      <c r="JIW44" s="62"/>
      <c r="JIX44" s="62"/>
      <c r="JIY44" s="62"/>
      <c r="JIZ44" s="62"/>
      <c r="JJA44" s="62"/>
      <c r="JJB44" s="62"/>
      <c r="JJC44" s="62"/>
      <c r="JJD44" s="62"/>
      <c r="JJE44" s="62"/>
      <c r="JJF44" s="62"/>
      <c r="JJG44" s="62"/>
      <c r="JJH44" s="62"/>
      <c r="JJI44" s="62"/>
      <c r="JJJ44" s="62"/>
      <c r="JJK44" s="62"/>
      <c r="JJL44" s="62"/>
      <c r="JJM44" s="62"/>
      <c r="JJN44" s="62"/>
      <c r="JJO44" s="62"/>
      <c r="JJP44" s="62"/>
      <c r="JJQ44" s="62"/>
      <c r="JJR44" s="62"/>
      <c r="JJS44" s="62"/>
      <c r="JJT44" s="62"/>
      <c r="JJU44" s="62"/>
      <c r="JJV44" s="62"/>
      <c r="JJW44" s="62"/>
      <c r="JJX44" s="62"/>
      <c r="JJY44" s="62"/>
      <c r="JJZ44" s="62"/>
      <c r="JKA44" s="62"/>
      <c r="JKB44" s="62"/>
      <c r="JKC44" s="62"/>
      <c r="JKD44" s="62"/>
      <c r="JKE44" s="62"/>
      <c r="JKF44" s="62"/>
      <c r="JKG44" s="62"/>
      <c r="JKH44" s="62"/>
      <c r="JKI44" s="62"/>
      <c r="JKJ44" s="62"/>
      <c r="JKK44" s="62"/>
      <c r="JKL44" s="62"/>
      <c r="JKM44" s="62"/>
      <c r="JKN44" s="62"/>
      <c r="JKO44" s="62"/>
      <c r="JKP44" s="62"/>
      <c r="JKQ44" s="62"/>
      <c r="JKR44" s="62"/>
      <c r="JKS44" s="62"/>
      <c r="JKT44" s="62"/>
      <c r="JKU44" s="62"/>
      <c r="JKV44" s="62"/>
      <c r="JKW44" s="62"/>
      <c r="JKX44" s="62"/>
      <c r="JKY44" s="62"/>
      <c r="JKZ44" s="62"/>
      <c r="JLA44" s="62"/>
      <c r="JLB44" s="62"/>
      <c r="JLC44" s="62"/>
      <c r="JLD44" s="62"/>
      <c r="JLE44" s="62"/>
      <c r="JLF44" s="62"/>
      <c r="JLG44" s="62"/>
      <c r="JLH44" s="62"/>
      <c r="JLI44" s="62"/>
      <c r="JLJ44" s="62"/>
      <c r="JLK44" s="62"/>
      <c r="JLL44" s="62"/>
      <c r="JLM44" s="62"/>
      <c r="JLN44" s="62"/>
      <c r="JLO44" s="62"/>
      <c r="JLP44" s="62"/>
      <c r="JLQ44" s="62"/>
      <c r="JLR44" s="62"/>
      <c r="JLS44" s="62"/>
      <c r="JLT44" s="62"/>
      <c r="JLU44" s="62"/>
      <c r="JLV44" s="62"/>
      <c r="JLW44" s="62"/>
      <c r="JLX44" s="62"/>
      <c r="JLY44" s="62"/>
      <c r="JLZ44" s="62"/>
      <c r="JMA44" s="62"/>
      <c r="JMB44" s="62"/>
      <c r="JMC44" s="62"/>
      <c r="JMD44" s="62"/>
      <c r="JME44" s="62"/>
      <c r="JMF44" s="62"/>
      <c r="JMG44" s="62"/>
      <c r="JMH44" s="62"/>
      <c r="JMI44" s="62"/>
      <c r="JMJ44" s="62"/>
      <c r="JMK44" s="62"/>
      <c r="JML44" s="62"/>
      <c r="JMM44" s="62"/>
      <c r="JMN44" s="62"/>
      <c r="JMO44" s="62"/>
      <c r="JMP44" s="62"/>
      <c r="JMQ44" s="62"/>
      <c r="JMR44" s="62"/>
      <c r="JMS44" s="62"/>
      <c r="JMT44" s="62"/>
      <c r="JMU44" s="62"/>
      <c r="JMV44" s="62"/>
      <c r="JMW44" s="62"/>
      <c r="JMX44" s="62"/>
      <c r="JMY44" s="62"/>
      <c r="JMZ44" s="62"/>
      <c r="JNA44" s="62"/>
      <c r="JNB44" s="62"/>
      <c r="JNC44" s="62"/>
      <c r="JND44" s="62"/>
      <c r="JNE44" s="62"/>
      <c r="JNF44" s="62"/>
      <c r="JNG44" s="62"/>
      <c r="JNH44" s="62"/>
      <c r="JNI44" s="62"/>
      <c r="JNJ44" s="62"/>
      <c r="JNK44" s="62"/>
      <c r="JNL44" s="62"/>
      <c r="JNM44" s="62"/>
      <c r="JNN44" s="62"/>
      <c r="JNO44" s="62"/>
      <c r="JNP44" s="62"/>
      <c r="JNQ44" s="62"/>
      <c r="JNR44" s="62"/>
      <c r="JNS44" s="62"/>
      <c r="JNT44" s="62"/>
      <c r="JNU44" s="62"/>
      <c r="JNV44" s="62"/>
      <c r="JNW44" s="62"/>
      <c r="JNX44" s="62"/>
      <c r="JNY44" s="62"/>
      <c r="JNZ44" s="62"/>
      <c r="JOA44" s="62"/>
      <c r="JOB44" s="62"/>
      <c r="JOC44" s="62"/>
      <c r="JOD44" s="62"/>
      <c r="JOE44" s="62"/>
      <c r="JOF44" s="62"/>
      <c r="JOG44" s="62"/>
      <c r="JOH44" s="62"/>
      <c r="JOI44" s="62"/>
      <c r="JOJ44" s="62"/>
      <c r="JOK44" s="62"/>
      <c r="JOL44" s="62"/>
      <c r="JOM44" s="62"/>
      <c r="JON44" s="62"/>
      <c r="JOO44" s="62"/>
      <c r="JOP44" s="62"/>
      <c r="JOQ44" s="62"/>
      <c r="JOR44" s="62"/>
      <c r="JOS44" s="62"/>
      <c r="JOT44" s="62"/>
      <c r="JOU44" s="62"/>
      <c r="JOV44" s="62"/>
      <c r="JOW44" s="62"/>
      <c r="JOX44" s="62"/>
      <c r="JOY44" s="62"/>
      <c r="JOZ44" s="62"/>
      <c r="JPA44" s="62"/>
      <c r="JPB44" s="62"/>
      <c r="JPC44" s="62"/>
      <c r="JPD44" s="62"/>
      <c r="JPE44" s="62"/>
      <c r="JPF44" s="62"/>
      <c r="JPG44" s="62"/>
      <c r="JPH44" s="62"/>
      <c r="JPI44" s="62"/>
      <c r="JPJ44" s="62"/>
      <c r="JPK44" s="62"/>
      <c r="JPL44" s="62"/>
      <c r="JPM44" s="62"/>
      <c r="JPN44" s="62"/>
      <c r="JPO44" s="62"/>
      <c r="JPP44" s="62"/>
      <c r="JPQ44" s="62"/>
      <c r="JPR44" s="62"/>
      <c r="JPS44" s="62"/>
      <c r="JPT44" s="62"/>
      <c r="JPU44" s="62"/>
      <c r="JPV44" s="62"/>
      <c r="JPW44" s="62"/>
      <c r="JPX44" s="62"/>
      <c r="JPY44" s="62"/>
      <c r="JPZ44" s="62"/>
      <c r="JQA44" s="62"/>
      <c r="JQB44" s="62"/>
      <c r="JQC44" s="62"/>
      <c r="JQD44" s="62"/>
      <c r="JQE44" s="62"/>
      <c r="JQF44" s="62"/>
      <c r="JQG44" s="62"/>
      <c r="JQH44" s="62"/>
      <c r="JQI44" s="62"/>
      <c r="JQJ44" s="62"/>
      <c r="JQK44" s="62"/>
      <c r="JQL44" s="62"/>
      <c r="JQM44" s="62"/>
      <c r="JQN44" s="62"/>
      <c r="JQO44" s="62"/>
      <c r="JQP44" s="62"/>
      <c r="JQQ44" s="62"/>
      <c r="JQR44" s="62"/>
      <c r="JQS44" s="62"/>
      <c r="JQT44" s="62"/>
      <c r="JQU44" s="62"/>
      <c r="JQV44" s="62"/>
      <c r="JQW44" s="62"/>
      <c r="JQX44" s="62"/>
      <c r="JQY44" s="62"/>
      <c r="JQZ44" s="62"/>
      <c r="JRA44" s="62"/>
      <c r="JRB44" s="62"/>
      <c r="JRC44" s="62"/>
      <c r="JRD44" s="62"/>
      <c r="JRE44" s="62"/>
      <c r="JRF44" s="62"/>
      <c r="JRG44" s="62"/>
      <c r="JRH44" s="62"/>
      <c r="JRI44" s="62"/>
      <c r="JRJ44" s="62"/>
      <c r="JRK44" s="62"/>
      <c r="JRL44" s="62"/>
      <c r="JRM44" s="62"/>
      <c r="JRN44" s="62"/>
      <c r="JRO44" s="62"/>
      <c r="JRP44" s="62"/>
      <c r="JRQ44" s="62"/>
      <c r="JRR44" s="62"/>
      <c r="JRS44" s="62"/>
      <c r="JRT44" s="62"/>
      <c r="JRU44" s="62"/>
      <c r="JRV44" s="62"/>
      <c r="JRW44" s="62"/>
      <c r="JRX44" s="62"/>
      <c r="JRY44" s="62"/>
      <c r="JRZ44" s="62"/>
      <c r="JSA44" s="62"/>
      <c r="JSB44" s="62"/>
      <c r="JSC44" s="62"/>
      <c r="JSD44" s="62"/>
      <c r="JSE44" s="62"/>
      <c r="JSF44" s="62"/>
      <c r="JSG44" s="62"/>
      <c r="JSH44" s="62"/>
      <c r="JSI44" s="62"/>
      <c r="JSJ44" s="62"/>
      <c r="JSK44" s="62"/>
      <c r="JSL44" s="62"/>
      <c r="JSM44" s="62"/>
      <c r="JSN44" s="62"/>
      <c r="JSO44" s="62"/>
      <c r="JSP44" s="62"/>
      <c r="JSQ44" s="62"/>
      <c r="JSR44" s="62"/>
      <c r="JSS44" s="62"/>
      <c r="JST44" s="62"/>
      <c r="JSU44" s="62"/>
      <c r="JSV44" s="62"/>
      <c r="JSW44" s="62"/>
      <c r="JSX44" s="62"/>
      <c r="JSY44" s="62"/>
      <c r="JSZ44" s="62"/>
      <c r="JTA44" s="62"/>
      <c r="JTB44" s="62"/>
      <c r="JTC44" s="62"/>
      <c r="JTD44" s="62"/>
      <c r="JTE44" s="62"/>
      <c r="JTF44" s="62"/>
      <c r="JTG44" s="62"/>
      <c r="JTH44" s="62"/>
      <c r="JTI44" s="62"/>
      <c r="JTJ44" s="62"/>
      <c r="JTK44" s="62"/>
      <c r="JTL44" s="62"/>
      <c r="JTM44" s="62"/>
      <c r="JTN44" s="62"/>
      <c r="JTO44" s="62"/>
      <c r="JTP44" s="62"/>
      <c r="JTQ44" s="62"/>
      <c r="JTR44" s="62"/>
      <c r="JTS44" s="62"/>
      <c r="JTT44" s="62"/>
      <c r="JTU44" s="62"/>
      <c r="JTV44" s="62"/>
      <c r="JTW44" s="62"/>
      <c r="JTX44" s="62"/>
      <c r="JTY44" s="62"/>
      <c r="JTZ44" s="62"/>
      <c r="JUA44" s="62"/>
      <c r="JUB44" s="62"/>
      <c r="JUC44" s="62"/>
      <c r="JUD44" s="62"/>
      <c r="JUE44" s="62"/>
      <c r="JUF44" s="62"/>
      <c r="JUG44" s="62"/>
      <c r="JUH44" s="62"/>
      <c r="JUI44" s="62"/>
      <c r="JUJ44" s="62"/>
      <c r="JUK44" s="62"/>
      <c r="JUL44" s="62"/>
      <c r="JUM44" s="62"/>
      <c r="JUN44" s="62"/>
      <c r="JUO44" s="62"/>
      <c r="JUP44" s="62"/>
      <c r="JUQ44" s="62"/>
      <c r="JUR44" s="62"/>
      <c r="JUS44" s="62"/>
      <c r="JUT44" s="62"/>
      <c r="JUU44" s="62"/>
      <c r="JUV44" s="62"/>
      <c r="JUW44" s="62"/>
      <c r="JUX44" s="62"/>
      <c r="JUY44" s="62"/>
      <c r="JUZ44" s="62"/>
      <c r="JVA44" s="62"/>
      <c r="JVB44" s="62"/>
      <c r="JVC44" s="62"/>
      <c r="JVD44" s="62"/>
      <c r="JVE44" s="62"/>
      <c r="JVF44" s="62"/>
      <c r="JVG44" s="62"/>
      <c r="JVH44" s="62"/>
      <c r="JVI44" s="62"/>
      <c r="JVJ44" s="62"/>
      <c r="JVK44" s="62"/>
      <c r="JVL44" s="62"/>
      <c r="JVM44" s="62"/>
      <c r="JVN44" s="62"/>
      <c r="JVO44" s="62"/>
      <c r="JVP44" s="62"/>
      <c r="JVQ44" s="62"/>
      <c r="JVR44" s="62"/>
      <c r="JVS44" s="62"/>
      <c r="JVT44" s="62"/>
      <c r="JVU44" s="62"/>
      <c r="JVV44" s="62"/>
      <c r="JVW44" s="62"/>
      <c r="JVX44" s="62"/>
      <c r="JVY44" s="62"/>
      <c r="JVZ44" s="62"/>
      <c r="JWA44" s="62"/>
      <c r="JWB44" s="62"/>
      <c r="JWC44" s="62"/>
      <c r="JWD44" s="62"/>
      <c r="JWE44" s="62"/>
      <c r="JWF44" s="62"/>
      <c r="JWG44" s="62"/>
      <c r="JWH44" s="62"/>
      <c r="JWI44" s="62"/>
      <c r="JWJ44" s="62"/>
      <c r="JWK44" s="62"/>
      <c r="JWL44" s="62"/>
      <c r="JWM44" s="62"/>
      <c r="JWN44" s="62"/>
      <c r="JWO44" s="62"/>
      <c r="JWP44" s="62"/>
      <c r="JWQ44" s="62"/>
      <c r="JWR44" s="62"/>
      <c r="JWS44" s="62"/>
      <c r="JWT44" s="62"/>
      <c r="JWU44" s="62"/>
      <c r="JWV44" s="62"/>
      <c r="JWW44" s="62"/>
      <c r="JWX44" s="62"/>
      <c r="JWY44" s="62"/>
      <c r="JWZ44" s="62"/>
      <c r="JXA44" s="62"/>
      <c r="JXB44" s="62"/>
      <c r="JXC44" s="62"/>
      <c r="JXD44" s="62"/>
      <c r="JXE44" s="62"/>
      <c r="JXF44" s="62"/>
      <c r="JXG44" s="62"/>
      <c r="JXH44" s="62"/>
      <c r="JXI44" s="62"/>
      <c r="JXJ44" s="62"/>
      <c r="JXK44" s="62"/>
      <c r="JXL44" s="62"/>
      <c r="JXM44" s="62"/>
      <c r="JXN44" s="62"/>
      <c r="JXO44" s="62"/>
      <c r="JXP44" s="62"/>
      <c r="JXQ44" s="62"/>
      <c r="JXR44" s="62"/>
      <c r="JXS44" s="62"/>
      <c r="JXT44" s="62"/>
      <c r="JXU44" s="62"/>
      <c r="JXV44" s="62"/>
      <c r="JXW44" s="62"/>
      <c r="JXX44" s="62"/>
      <c r="JXY44" s="62"/>
      <c r="JXZ44" s="62"/>
      <c r="JYA44" s="62"/>
      <c r="JYB44" s="62"/>
      <c r="JYC44" s="62"/>
      <c r="JYD44" s="62"/>
      <c r="JYE44" s="62"/>
      <c r="JYF44" s="62"/>
      <c r="JYG44" s="62"/>
      <c r="JYH44" s="62"/>
      <c r="JYI44" s="62"/>
      <c r="JYJ44" s="62"/>
      <c r="JYK44" s="62"/>
      <c r="JYL44" s="62"/>
      <c r="JYM44" s="62"/>
      <c r="JYN44" s="62"/>
      <c r="JYO44" s="62"/>
      <c r="JYP44" s="62"/>
      <c r="JYQ44" s="62"/>
      <c r="JYR44" s="62"/>
      <c r="JYS44" s="62"/>
      <c r="JYT44" s="62"/>
      <c r="JYU44" s="62"/>
      <c r="JYV44" s="62"/>
      <c r="JYW44" s="62"/>
      <c r="JYX44" s="62"/>
      <c r="JYY44" s="62"/>
      <c r="JYZ44" s="62"/>
      <c r="JZA44" s="62"/>
      <c r="JZB44" s="62"/>
      <c r="JZC44" s="62"/>
      <c r="JZD44" s="62"/>
      <c r="JZE44" s="62"/>
      <c r="JZF44" s="62"/>
      <c r="JZG44" s="62"/>
      <c r="JZH44" s="62"/>
      <c r="JZI44" s="62"/>
      <c r="JZJ44" s="62"/>
      <c r="JZK44" s="62"/>
      <c r="JZL44" s="62"/>
      <c r="JZM44" s="62"/>
      <c r="JZN44" s="62"/>
      <c r="JZO44" s="62"/>
      <c r="JZP44" s="62"/>
      <c r="JZQ44" s="62"/>
      <c r="JZR44" s="62"/>
      <c r="JZS44" s="62"/>
      <c r="JZT44" s="62"/>
      <c r="JZU44" s="62"/>
      <c r="JZV44" s="62"/>
      <c r="JZW44" s="62"/>
      <c r="JZX44" s="62"/>
      <c r="JZY44" s="62"/>
      <c r="JZZ44" s="62"/>
      <c r="KAA44" s="62"/>
      <c r="KAB44" s="62"/>
      <c r="KAC44" s="62"/>
      <c r="KAD44" s="62"/>
      <c r="KAE44" s="62"/>
      <c r="KAF44" s="62"/>
      <c r="KAG44" s="62"/>
      <c r="KAH44" s="62"/>
      <c r="KAI44" s="62"/>
      <c r="KAJ44" s="62"/>
      <c r="KAK44" s="62"/>
      <c r="KAL44" s="62"/>
      <c r="KAM44" s="62"/>
      <c r="KAN44" s="62"/>
      <c r="KAO44" s="62"/>
      <c r="KAP44" s="62"/>
      <c r="KAQ44" s="62"/>
      <c r="KAR44" s="62"/>
      <c r="KAS44" s="62"/>
      <c r="KAT44" s="62"/>
      <c r="KAU44" s="62"/>
      <c r="KAV44" s="62"/>
      <c r="KAW44" s="62"/>
      <c r="KAX44" s="62"/>
      <c r="KAY44" s="62"/>
      <c r="KAZ44" s="62"/>
      <c r="KBA44" s="62"/>
      <c r="KBB44" s="62"/>
      <c r="KBC44" s="62"/>
      <c r="KBD44" s="62"/>
      <c r="KBE44" s="62"/>
      <c r="KBF44" s="62"/>
      <c r="KBG44" s="62"/>
      <c r="KBH44" s="62"/>
      <c r="KBI44" s="62"/>
      <c r="KBJ44" s="62"/>
      <c r="KBK44" s="62"/>
      <c r="KBL44" s="62"/>
      <c r="KBM44" s="62"/>
      <c r="KBN44" s="62"/>
      <c r="KBO44" s="62"/>
      <c r="KBP44" s="62"/>
      <c r="KBQ44" s="62"/>
      <c r="KBR44" s="62"/>
      <c r="KBS44" s="62"/>
      <c r="KBT44" s="62"/>
      <c r="KBU44" s="62"/>
      <c r="KBV44" s="62"/>
      <c r="KBW44" s="62"/>
      <c r="KBX44" s="62"/>
      <c r="KBY44" s="62"/>
      <c r="KBZ44" s="62"/>
      <c r="KCA44" s="62"/>
      <c r="KCB44" s="62"/>
      <c r="KCC44" s="62"/>
      <c r="KCD44" s="62"/>
      <c r="KCE44" s="62"/>
      <c r="KCF44" s="62"/>
      <c r="KCG44" s="62"/>
      <c r="KCH44" s="62"/>
      <c r="KCI44" s="62"/>
      <c r="KCJ44" s="62"/>
      <c r="KCK44" s="62"/>
      <c r="KCL44" s="62"/>
      <c r="KCM44" s="62"/>
      <c r="KCN44" s="62"/>
      <c r="KCO44" s="62"/>
      <c r="KCP44" s="62"/>
      <c r="KCQ44" s="62"/>
      <c r="KCR44" s="62"/>
      <c r="KCS44" s="62"/>
      <c r="KCT44" s="62"/>
      <c r="KCU44" s="62"/>
      <c r="KCV44" s="62"/>
      <c r="KCW44" s="62"/>
      <c r="KCX44" s="62"/>
      <c r="KCY44" s="62"/>
      <c r="KCZ44" s="62"/>
      <c r="KDA44" s="62"/>
      <c r="KDB44" s="62"/>
      <c r="KDC44" s="62"/>
      <c r="KDD44" s="62"/>
      <c r="KDE44" s="62"/>
      <c r="KDF44" s="62"/>
      <c r="KDG44" s="62"/>
      <c r="KDH44" s="62"/>
      <c r="KDI44" s="62"/>
      <c r="KDJ44" s="62"/>
      <c r="KDK44" s="62"/>
      <c r="KDL44" s="62"/>
      <c r="KDM44" s="62"/>
      <c r="KDN44" s="62"/>
      <c r="KDO44" s="62"/>
      <c r="KDP44" s="62"/>
      <c r="KDQ44" s="62"/>
      <c r="KDR44" s="62"/>
      <c r="KDS44" s="62"/>
      <c r="KDT44" s="62"/>
      <c r="KDU44" s="62"/>
      <c r="KDV44" s="62"/>
      <c r="KDW44" s="62"/>
      <c r="KDX44" s="62"/>
      <c r="KDY44" s="62"/>
      <c r="KDZ44" s="62"/>
      <c r="KEA44" s="62"/>
      <c r="KEB44" s="62"/>
      <c r="KEC44" s="62"/>
      <c r="KED44" s="62"/>
      <c r="KEE44" s="62"/>
      <c r="KEF44" s="62"/>
      <c r="KEG44" s="62"/>
      <c r="KEH44" s="62"/>
      <c r="KEI44" s="62"/>
      <c r="KEJ44" s="62"/>
      <c r="KEK44" s="62"/>
      <c r="KEL44" s="62"/>
      <c r="KEM44" s="62"/>
      <c r="KEN44" s="62"/>
      <c r="KEO44" s="62"/>
      <c r="KEP44" s="62"/>
      <c r="KEQ44" s="62"/>
      <c r="KER44" s="62"/>
      <c r="KES44" s="62"/>
      <c r="KET44" s="62"/>
      <c r="KEU44" s="62"/>
      <c r="KEV44" s="62"/>
      <c r="KEW44" s="62"/>
      <c r="KEX44" s="62"/>
      <c r="KEY44" s="62"/>
      <c r="KEZ44" s="62"/>
      <c r="KFA44" s="62"/>
      <c r="KFB44" s="62"/>
      <c r="KFC44" s="62"/>
      <c r="KFD44" s="62"/>
      <c r="KFE44" s="62"/>
      <c r="KFF44" s="62"/>
      <c r="KFG44" s="62"/>
      <c r="KFH44" s="62"/>
      <c r="KFI44" s="62"/>
      <c r="KFJ44" s="62"/>
      <c r="KFK44" s="62"/>
      <c r="KFL44" s="62"/>
      <c r="KFM44" s="62"/>
      <c r="KFN44" s="62"/>
      <c r="KFO44" s="62"/>
      <c r="KFP44" s="62"/>
      <c r="KFQ44" s="62"/>
      <c r="KFR44" s="62"/>
      <c r="KFS44" s="62"/>
      <c r="KFT44" s="62"/>
      <c r="KFU44" s="62"/>
      <c r="KFV44" s="62"/>
      <c r="KFW44" s="62"/>
      <c r="KFX44" s="62"/>
      <c r="KFY44" s="62"/>
      <c r="KFZ44" s="62"/>
      <c r="KGA44" s="62"/>
      <c r="KGB44" s="62"/>
      <c r="KGC44" s="62"/>
      <c r="KGD44" s="62"/>
      <c r="KGE44" s="62"/>
      <c r="KGF44" s="62"/>
      <c r="KGG44" s="62"/>
      <c r="KGH44" s="62"/>
      <c r="KGI44" s="62"/>
      <c r="KGJ44" s="62"/>
      <c r="KGK44" s="62"/>
      <c r="KGL44" s="62"/>
      <c r="KGM44" s="62"/>
      <c r="KGN44" s="62"/>
      <c r="KGO44" s="62"/>
      <c r="KGP44" s="62"/>
      <c r="KGQ44" s="62"/>
      <c r="KGR44" s="62"/>
      <c r="KGS44" s="62"/>
      <c r="KGT44" s="62"/>
      <c r="KGU44" s="62"/>
      <c r="KGV44" s="62"/>
      <c r="KGW44" s="62"/>
      <c r="KGX44" s="62"/>
      <c r="KGY44" s="62"/>
      <c r="KGZ44" s="62"/>
      <c r="KHA44" s="62"/>
      <c r="KHB44" s="62"/>
      <c r="KHC44" s="62"/>
      <c r="KHD44" s="62"/>
      <c r="KHE44" s="62"/>
      <c r="KHF44" s="62"/>
      <c r="KHG44" s="62"/>
      <c r="KHH44" s="62"/>
      <c r="KHI44" s="62"/>
      <c r="KHJ44" s="62"/>
      <c r="KHK44" s="62"/>
      <c r="KHL44" s="62"/>
      <c r="KHM44" s="62"/>
      <c r="KHN44" s="62"/>
      <c r="KHO44" s="62"/>
      <c r="KHP44" s="62"/>
      <c r="KHQ44" s="62"/>
      <c r="KHR44" s="62"/>
      <c r="KHS44" s="62"/>
      <c r="KHT44" s="62"/>
      <c r="KHU44" s="62"/>
      <c r="KHV44" s="62"/>
      <c r="KHW44" s="62"/>
      <c r="KHX44" s="62"/>
      <c r="KHY44" s="62"/>
      <c r="KHZ44" s="62"/>
      <c r="KIA44" s="62"/>
      <c r="KIB44" s="62"/>
      <c r="KIC44" s="62"/>
      <c r="KID44" s="62"/>
      <c r="KIE44" s="62"/>
      <c r="KIF44" s="62"/>
      <c r="KIG44" s="62"/>
      <c r="KIH44" s="62"/>
      <c r="KII44" s="62"/>
      <c r="KIJ44" s="62"/>
      <c r="KIK44" s="62"/>
      <c r="KIL44" s="62"/>
      <c r="KIM44" s="62"/>
      <c r="KIN44" s="62"/>
      <c r="KIO44" s="62"/>
      <c r="KIP44" s="62"/>
      <c r="KIQ44" s="62"/>
      <c r="KIR44" s="62"/>
      <c r="KIS44" s="62"/>
      <c r="KIT44" s="62"/>
      <c r="KIU44" s="62"/>
      <c r="KIV44" s="62"/>
      <c r="KIW44" s="62"/>
      <c r="KIX44" s="62"/>
      <c r="KIY44" s="62"/>
      <c r="KIZ44" s="62"/>
      <c r="KJA44" s="62"/>
      <c r="KJB44" s="62"/>
      <c r="KJC44" s="62"/>
      <c r="KJD44" s="62"/>
      <c r="KJE44" s="62"/>
      <c r="KJF44" s="62"/>
      <c r="KJG44" s="62"/>
      <c r="KJH44" s="62"/>
      <c r="KJI44" s="62"/>
      <c r="KJJ44" s="62"/>
      <c r="KJK44" s="62"/>
      <c r="KJL44" s="62"/>
      <c r="KJM44" s="62"/>
      <c r="KJN44" s="62"/>
      <c r="KJO44" s="62"/>
      <c r="KJP44" s="62"/>
      <c r="KJQ44" s="62"/>
      <c r="KJR44" s="62"/>
      <c r="KJS44" s="62"/>
      <c r="KJT44" s="62"/>
      <c r="KJU44" s="62"/>
      <c r="KJV44" s="62"/>
      <c r="KJW44" s="62"/>
      <c r="KJX44" s="62"/>
      <c r="KJY44" s="62"/>
      <c r="KJZ44" s="62"/>
      <c r="KKA44" s="62"/>
      <c r="KKB44" s="62"/>
      <c r="KKC44" s="62"/>
      <c r="KKD44" s="62"/>
      <c r="KKE44" s="62"/>
      <c r="KKF44" s="62"/>
      <c r="KKG44" s="62"/>
      <c r="KKH44" s="62"/>
      <c r="KKI44" s="62"/>
      <c r="KKJ44" s="62"/>
      <c r="KKK44" s="62"/>
      <c r="KKL44" s="62"/>
      <c r="KKM44" s="62"/>
      <c r="KKN44" s="62"/>
      <c r="KKO44" s="62"/>
      <c r="KKP44" s="62"/>
      <c r="KKQ44" s="62"/>
      <c r="KKR44" s="62"/>
      <c r="KKS44" s="62"/>
      <c r="KKT44" s="62"/>
      <c r="KKU44" s="62"/>
      <c r="KKV44" s="62"/>
      <c r="KKW44" s="62"/>
      <c r="KKX44" s="62"/>
      <c r="KKY44" s="62"/>
      <c r="KKZ44" s="62"/>
      <c r="KLA44" s="62"/>
      <c r="KLB44" s="62"/>
      <c r="KLC44" s="62"/>
      <c r="KLD44" s="62"/>
      <c r="KLE44" s="62"/>
      <c r="KLF44" s="62"/>
      <c r="KLG44" s="62"/>
      <c r="KLH44" s="62"/>
      <c r="KLI44" s="62"/>
      <c r="KLJ44" s="62"/>
      <c r="KLK44" s="62"/>
      <c r="KLL44" s="62"/>
      <c r="KLM44" s="62"/>
      <c r="KLN44" s="62"/>
      <c r="KLO44" s="62"/>
      <c r="KLP44" s="62"/>
      <c r="KLQ44" s="62"/>
      <c r="KLR44" s="62"/>
      <c r="KLS44" s="62"/>
      <c r="KLT44" s="62"/>
      <c r="KLU44" s="62"/>
      <c r="KLV44" s="62"/>
      <c r="KLW44" s="62"/>
      <c r="KLX44" s="62"/>
      <c r="KLY44" s="62"/>
      <c r="KLZ44" s="62"/>
      <c r="KMA44" s="62"/>
      <c r="KMB44" s="62"/>
      <c r="KMC44" s="62"/>
      <c r="KMD44" s="62"/>
      <c r="KME44" s="62"/>
      <c r="KMF44" s="62"/>
      <c r="KMG44" s="62"/>
      <c r="KMH44" s="62"/>
      <c r="KMI44" s="62"/>
      <c r="KMJ44" s="62"/>
      <c r="KMK44" s="62"/>
      <c r="KML44" s="62"/>
      <c r="KMM44" s="62"/>
      <c r="KMN44" s="62"/>
      <c r="KMO44" s="62"/>
      <c r="KMP44" s="62"/>
      <c r="KMQ44" s="62"/>
      <c r="KMR44" s="62"/>
      <c r="KMS44" s="62"/>
      <c r="KMT44" s="62"/>
      <c r="KMU44" s="62"/>
      <c r="KMV44" s="62"/>
      <c r="KMW44" s="62"/>
      <c r="KMX44" s="62"/>
      <c r="KMY44" s="62"/>
      <c r="KMZ44" s="62"/>
      <c r="KNA44" s="62"/>
      <c r="KNB44" s="62"/>
      <c r="KNC44" s="62"/>
      <c r="KND44" s="62"/>
      <c r="KNE44" s="62"/>
      <c r="KNF44" s="62"/>
      <c r="KNG44" s="62"/>
      <c r="KNH44" s="62"/>
      <c r="KNI44" s="62"/>
      <c r="KNJ44" s="62"/>
      <c r="KNK44" s="62"/>
      <c r="KNL44" s="62"/>
      <c r="KNM44" s="62"/>
      <c r="KNN44" s="62"/>
      <c r="KNO44" s="62"/>
      <c r="KNP44" s="62"/>
      <c r="KNQ44" s="62"/>
      <c r="KNR44" s="62"/>
      <c r="KNS44" s="62"/>
      <c r="KNT44" s="62"/>
      <c r="KNU44" s="62"/>
      <c r="KNV44" s="62"/>
      <c r="KNW44" s="62"/>
      <c r="KNX44" s="62"/>
      <c r="KNY44" s="62"/>
      <c r="KNZ44" s="62"/>
      <c r="KOA44" s="62"/>
      <c r="KOB44" s="62"/>
      <c r="KOC44" s="62"/>
      <c r="KOD44" s="62"/>
      <c r="KOE44" s="62"/>
      <c r="KOF44" s="62"/>
      <c r="KOG44" s="62"/>
      <c r="KOH44" s="62"/>
      <c r="KOI44" s="62"/>
      <c r="KOJ44" s="62"/>
      <c r="KOK44" s="62"/>
      <c r="KOL44" s="62"/>
      <c r="KOM44" s="62"/>
      <c r="KON44" s="62"/>
      <c r="KOO44" s="62"/>
      <c r="KOP44" s="62"/>
      <c r="KOQ44" s="62"/>
      <c r="KOR44" s="62"/>
      <c r="KOS44" s="62"/>
      <c r="KOT44" s="62"/>
      <c r="KOU44" s="62"/>
      <c r="KOV44" s="62"/>
      <c r="KOW44" s="62"/>
      <c r="KOX44" s="62"/>
      <c r="KOY44" s="62"/>
      <c r="KOZ44" s="62"/>
      <c r="KPA44" s="62"/>
      <c r="KPB44" s="62"/>
      <c r="KPC44" s="62"/>
      <c r="KPD44" s="62"/>
      <c r="KPE44" s="62"/>
      <c r="KPF44" s="62"/>
      <c r="KPG44" s="62"/>
      <c r="KPH44" s="62"/>
      <c r="KPI44" s="62"/>
      <c r="KPJ44" s="62"/>
      <c r="KPK44" s="62"/>
      <c r="KPL44" s="62"/>
      <c r="KPM44" s="62"/>
      <c r="KPN44" s="62"/>
      <c r="KPO44" s="62"/>
      <c r="KPP44" s="62"/>
      <c r="KPQ44" s="62"/>
      <c r="KPR44" s="62"/>
      <c r="KPS44" s="62"/>
      <c r="KPT44" s="62"/>
      <c r="KPU44" s="62"/>
      <c r="KPV44" s="62"/>
      <c r="KPW44" s="62"/>
      <c r="KPX44" s="62"/>
      <c r="KPY44" s="62"/>
      <c r="KPZ44" s="62"/>
      <c r="KQA44" s="62"/>
      <c r="KQB44" s="62"/>
      <c r="KQC44" s="62"/>
      <c r="KQD44" s="62"/>
      <c r="KQE44" s="62"/>
      <c r="KQF44" s="62"/>
      <c r="KQG44" s="62"/>
      <c r="KQH44" s="62"/>
      <c r="KQI44" s="62"/>
      <c r="KQJ44" s="62"/>
      <c r="KQK44" s="62"/>
      <c r="KQL44" s="62"/>
      <c r="KQM44" s="62"/>
      <c r="KQN44" s="62"/>
      <c r="KQO44" s="62"/>
      <c r="KQP44" s="62"/>
      <c r="KQQ44" s="62"/>
      <c r="KQR44" s="62"/>
      <c r="KQS44" s="62"/>
      <c r="KQT44" s="62"/>
      <c r="KQU44" s="62"/>
      <c r="KQV44" s="62"/>
      <c r="KQW44" s="62"/>
      <c r="KQX44" s="62"/>
      <c r="KQY44" s="62"/>
      <c r="KQZ44" s="62"/>
      <c r="KRA44" s="62"/>
      <c r="KRB44" s="62"/>
      <c r="KRC44" s="62"/>
      <c r="KRD44" s="62"/>
      <c r="KRE44" s="62"/>
      <c r="KRF44" s="62"/>
      <c r="KRG44" s="62"/>
      <c r="KRH44" s="62"/>
      <c r="KRI44" s="62"/>
      <c r="KRJ44" s="62"/>
      <c r="KRK44" s="62"/>
      <c r="KRL44" s="62"/>
      <c r="KRM44" s="62"/>
      <c r="KRN44" s="62"/>
      <c r="KRO44" s="62"/>
      <c r="KRP44" s="62"/>
      <c r="KRQ44" s="62"/>
      <c r="KRR44" s="62"/>
      <c r="KRS44" s="62"/>
      <c r="KRT44" s="62"/>
      <c r="KRU44" s="62"/>
      <c r="KRV44" s="62"/>
      <c r="KRW44" s="62"/>
      <c r="KRX44" s="62"/>
      <c r="KRY44" s="62"/>
      <c r="KRZ44" s="62"/>
      <c r="KSA44" s="62"/>
      <c r="KSB44" s="62"/>
      <c r="KSC44" s="62"/>
      <c r="KSD44" s="62"/>
      <c r="KSE44" s="62"/>
      <c r="KSF44" s="62"/>
      <c r="KSG44" s="62"/>
      <c r="KSH44" s="62"/>
      <c r="KSI44" s="62"/>
      <c r="KSJ44" s="62"/>
      <c r="KSK44" s="62"/>
      <c r="KSL44" s="62"/>
      <c r="KSM44" s="62"/>
      <c r="KSN44" s="62"/>
      <c r="KSO44" s="62"/>
      <c r="KSP44" s="62"/>
      <c r="KSQ44" s="62"/>
      <c r="KSR44" s="62"/>
      <c r="KSS44" s="62"/>
      <c r="KST44" s="62"/>
      <c r="KSU44" s="62"/>
      <c r="KSV44" s="62"/>
      <c r="KSW44" s="62"/>
      <c r="KSX44" s="62"/>
      <c r="KSY44" s="62"/>
      <c r="KSZ44" s="62"/>
      <c r="KTA44" s="62"/>
      <c r="KTB44" s="62"/>
      <c r="KTC44" s="62"/>
      <c r="KTD44" s="62"/>
      <c r="KTE44" s="62"/>
      <c r="KTF44" s="62"/>
      <c r="KTG44" s="62"/>
      <c r="KTH44" s="62"/>
      <c r="KTI44" s="62"/>
      <c r="KTJ44" s="62"/>
      <c r="KTK44" s="62"/>
      <c r="KTL44" s="62"/>
      <c r="KTM44" s="62"/>
      <c r="KTN44" s="62"/>
      <c r="KTO44" s="62"/>
      <c r="KTP44" s="62"/>
      <c r="KTQ44" s="62"/>
      <c r="KTR44" s="62"/>
      <c r="KTS44" s="62"/>
      <c r="KTT44" s="62"/>
      <c r="KTU44" s="62"/>
      <c r="KTV44" s="62"/>
      <c r="KTW44" s="62"/>
      <c r="KTX44" s="62"/>
      <c r="KTY44" s="62"/>
      <c r="KTZ44" s="62"/>
      <c r="KUA44" s="62"/>
      <c r="KUB44" s="62"/>
      <c r="KUC44" s="62"/>
      <c r="KUD44" s="62"/>
      <c r="KUE44" s="62"/>
      <c r="KUF44" s="62"/>
      <c r="KUG44" s="62"/>
      <c r="KUH44" s="62"/>
      <c r="KUI44" s="62"/>
      <c r="KUJ44" s="62"/>
      <c r="KUK44" s="62"/>
      <c r="KUL44" s="62"/>
      <c r="KUM44" s="62"/>
      <c r="KUN44" s="62"/>
      <c r="KUO44" s="62"/>
      <c r="KUP44" s="62"/>
      <c r="KUQ44" s="62"/>
      <c r="KUR44" s="62"/>
      <c r="KUS44" s="62"/>
      <c r="KUT44" s="62"/>
      <c r="KUU44" s="62"/>
      <c r="KUV44" s="62"/>
      <c r="KUW44" s="62"/>
      <c r="KUX44" s="62"/>
      <c r="KUY44" s="62"/>
      <c r="KUZ44" s="62"/>
      <c r="KVA44" s="62"/>
      <c r="KVB44" s="62"/>
      <c r="KVC44" s="62"/>
      <c r="KVD44" s="62"/>
      <c r="KVE44" s="62"/>
      <c r="KVF44" s="62"/>
      <c r="KVG44" s="62"/>
      <c r="KVH44" s="62"/>
      <c r="KVI44" s="62"/>
      <c r="KVJ44" s="62"/>
      <c r="KVK44" s="62"/>
      <c r="KVL44" s="62"/>
      <c r="KVM44" s="62"/>
      <c r="KVN44" s="62"/>
      <c r="KVO44" s="62"/>
      <c r="KVP44" s="62"/>
      <c r="KVQ44" s="62"/>
      <c r="KVR44" s="62"/>
      <c r="KVS44" s="62"/>
      <c r="KVT44" s="62"/>
      <c r="KVU44" s="62"/>
      <c r="KVV44" s="62"/>
      <c r="KVW44" s="62"/>
      <c r="KVX44" s="62"/>
      <c r="KVY44" s="62"/>
      <c r="KVZ44" s="62"/>
      <c r="KWA44" s="62"/>
      <c r="KWB44" s="62"/>
      <c r="KWC44" s="62"/>
      <c r="KWD44" s="62"/>
      <c r="KWE44" s="62"/>
      <c r="KWF44" s="62"/>
      <c r="KWG44" s="62"/>
      <c r="KWH44" s="62"/>
      <c r="KWI44" s="62"/>
      <c r="KWJ44" s="62"/>
      <c r="KWK44" s="62"/>
      <c r="KWL44" s="62"/>
      <c r="KWM44" s="62"/>
      <c r="KWN44" s="62"/>
      <c r="KWO44" s="62"/>
      <c r="KWP44" s="62"/>
      <c r="KWQ44" s="62"/>
      <c r="KWR44" s="62"/>
      <c r="KWS44" s="62"/>
      <c r="KWT44" s="62"/>
      <c r="KWU44" s="62"/>
      <c r="KWV44" s="62"/>
      <c r="KWW44" s="62"/>
      <c r="KWX44" s="62"/>
      <c r="KWY44" s="62"/>
      <c r="KWZ44" s="62"/>
      <c r="KXA44" s="62"/>
      <c r="KXB44" s="62"/>
      <c r="KXC44" s="62"/>
      <c r="KXD44" s="62"/>
      <c r="KXE44" s="62"/>
      <c r="KXF44" s="62"/>
      <c r="KXG44" s="62"/>
      <c r="KXH44" s="62"/>
      <c r="KXI44" s="62"/>
      <c r="KXJ44" s="62"/>
      <c r="KXK44" s="62"/>
      <c r="KXL44" s="62"/>
      <c r="KXM44" s="62"/>
      <c r="KXN44" s="62"/>
      <c r="KXO44" s="62"/>
      <c r="KXP44" s="62"/>
      <c r="KXQ44" s="62"/>
      <c r="KXR44" s="62"/>
      <c r="KXS44" s="62"/>
      <c r="KXT44" s="62"/>
      <c r="KXU44" s="62"/>
      <c r="KXV44" s="62"/>
      <c r="KXW44" s="62"/>
      <c r="KXX44" s="62"/>
      <c r="KXY44" s="62"/>
      <c r="KXZ44" s="62"/>
      <c r="KYA44" s="62"/>
      <c r="KYB44" s="62"/>
      <c r="KYC44" s="62"/>
      <c r="KYD44" s="62"/>
      <c r="KYE44" s="62"/>
      <c r="KYF44" s="62"/>
      <c r="KYG44" s="62"/>
      <c r="KYH44" s="62"/>
      <c r="KYI44" s="62"/>
      <c r="KYJ44" s="62"/>
      <c r="KYK44" s="62"/>
      <c r="KYL44" s="62"/>
      <c r="KYM44" s="62"/>
      <c r="KYN44" s="62"/>
      <c r="KYO44" s="62"/>
      <c r="KYP44" s="62"/>
      <c r="KYQ44" s="62"/>
      <c r="KYR44" s="62"/>
      <c r="KYS44" s="62"/>
      <c r="KYT44" s="62"/>
      <c r="KYU44" s="62"/>
      <c r="KYV44" s="62"/>
      <c r="KYW44" s="62"/>
      <c r="KYX44" s="62"/>
      <c r="KYY44" s="62"/>
      <c r="KYZ44" s="62"/>
      <c r="KZA44" s="62"/>
      <c r="KZB44" s="62"/>
      <c r="KZC44" s="62"/>
      <c r="KZD44" s="62"/>
      <c r="KZE44" s="62"/>
      <c r="KZF44" s="62"/>
      <c r="KZG44" s="62"/>
      <c r="KZH44" s="62"/>
      <c r="KZI44" s="62"/>
      <c r="KZJ44" s="62"/>
      <c r="KZK44" s="62"/>
      <c r="KZL44" s="62"/>
      <c r="KZM44" s="62"/>
      <c r="KZN44" s="62"/>
      <c r="KZO44" s="62"/>
      <c r="KZP44" s="62"/>
      <c r="KZQ44" s="62"/>
      <c r="KZR44" s="62"/>
      <c r="KZS44" s="62"/>
      <c r="KZT44" s="62"/>
      <c r="KZU44" s="62"/>
      <c r="KZV44" s="62"/>
      <c r="KZW44" s="62"/>
      <c r="KZX44" s="62"/>
      <c r="KZY44" s="62"/>
      <c r="KZZ44" s="62"/>
      <c r="LAA44" s="62"/>
      <c r="LAB44" s="62"/>
      <c r="LAC44" s="62"/>
      <c r="LAD44" s="62"/>
      <c r="LAE44" s="62"/>
      <c r="LAF44" s="62"/>
      <c r="LAG44" s="62"/>
      <c r="LAH44" s="62"/>
      <c r="LAI44" s="62"/>
      <c r="LAJ44" s="62"/>
      <c r="LAK44" s="62"/>
      <c r="LAL44" s="62"/>
      <c r="LAM44" s="62"/>
      <c r="LAN44" s="62"/>
      <c r="LAO44" s="62"/>
      <c r="LAP44" s="62"/>
      <c r="LAQ44" s="62"/>
      <c r="LAR44" s="62"/>
      <c r="LAS44" s="62"/>
      <c r="LAT44" s="62"/>
      <c r="LAU44" s="62"/>
      <c r="LAV44" s="62"/>
      <c r="LAW44" s="62"/>
      <c r="LAX44" s="62"/>
      <c r="LAY44" s="62"/>
      <c r="LAZ44" s="62"/>
      <c r="LBA44" s="62"/>
      <c r="LBB44" s="62"/>
      <c r="LBC44" s="62"/>
      <c r="LBD44" s="62"/>
      <c r="LBE44" s="62"/>
      <c r="LBF44" s="62"/>
      <c r="LBG44" s="62"/>
      <c r="LBH44" s="62"/>
      <c r="LBI44" s="62"/>
      <c r="LBJ44" s="62"/>
      <c r="LBK44" s="62"/>
      <c r="LBL44" s="62"/>
      <c r="LBM44" s="62"/>
      <c r="LBN44" s="62"/>
      <c r="LBO44" s="62"/>
      <c r="LBP44" s="62"/>
      <c r="LBQ44" s="62"/>
      <c r="LBR44" s="62"/>
      <c r="LBS44" s="62"/>
      <c r="LBT44" s="62"/>
      <c r="LBU44" s="62"/>
      <c r="LBV44" s="62"/>
      <c r="LBW44" s="62"/>
      <c r="LBX44" s="62"/>
      <c r="LBY44" s="62"/>
      <c r="LBZ44" s="62"/>
      <c r="LCA44" s="62"/>
      <c r="LCB44" s="62"/>
      <c r="LCC44" s="62"/>
      <c r="LCD44" s="62"/>
      <c r="LCE44" s="62"/>
      <c r="LCF44" s="62"/>
      <c r="LCG44" s="62"/>
      <c r="LCH44" s="62"/>
      <c r="LCI44" s="62"/>
      <c r="LCJ44" s="62"/>
      <c r="LCK44" s="62"/>
      <c r="LCL44" s="62"/>
      <c r="LCM44" s="62"/>
      <c r="LCN44" s="62"/>
      <c r="LCO44" s="62"/>
      <c r="LCP44" s="62"/>
      <c r="LCQ44" s="62"/>
      <c r="LCR44" s="62"/>
      <c r="LCS44" s="62"/>
      <c r="LCT44" s="62"/>
      <c r="LCU44" s="62"/>
      <c r="LCV44" s="62"/>
      <c r="LCW44" s="62"/>
      <c r="LCX44" s="62"/>
      <c r="LCY44" s="62"/>
      <c r="LCZ44" s="62"/>
      <c r="LDA44" s="62"/>
      <c r="LDB44" s="62"/>
      <c r="LDC44" s="62"/>
      <c r="LDD44" s="62"/>
      <c r="LDE44" s="62"/>
      <c r="LDF44" s="62"/>
      <c r="LDG44" s="62"/>
      <c r="LDH44" s="62"/>
      <c r="LDI44" s="62"/>
      <c r="LDJ44" s="62"/>
      <c r="LDK44" s="62"/>
      <c r="LDL44" s="62"/>
      <c r="LDM44" s="62"/>
      <c r="LDN44" s="62"/>
      <c r="LDO44" s="62"/>
      <c r="LDP44" s="62"/>
      <c r="LDQ44" s="62"/>
      <c r="LDR44" s="62"/>
      <c r="LDS44" s="62"/>
      <c r="LDT44" s="62"/>
      <c r="LDU44" s="62"/>
      <c r="LDV44" s="62"/>
      <c r="LDW44" s="62"/>
      <c r="LDX44" s="62"/>
      <c r="LDY44" s="62"/>
      <c r="LDZ44" s="62"/>
      <c r="LEA44" s="62"/>
      <c r="LEB44" s="62"/>
      <c r="LEC44" s="62"/>
      <c r="LED44" s="62"/>
      <c r="LEE44" s="62"/>
      <c r="LEF44" s="62"/>
      <c r="LEG44" s="62"/>
      <c r="LEH44" s="62"/>
      <c r="LEI44" s="62"/>
      <c r="LEJ44" s="62"/>
      <c r="LEK44" s="62"/>
      <c r="LEL44" s="62"/>
      <c r="LEM44" s="62"/>
      <c r="LEN44" s="62"/>
      <c r="LEO44" s="62"/>
      <c r="LEP44" s="62"/>
      <c r="LEQ44" s="62"/>
      <c r="LER44" s="62"/>
      <c r="LES44" s="62"/>
      <c r="LET44" s="62"/>
      <c r="LEU44" s="62"/>
      <c r="LEV44" s="62"/>
      <c r="LEW44" s="62"/>
      <c r="LEX44" s="62"/>
      <c r="LEY44" s="62"/>
      <c r="LEZ44" s="62"/>
      <c r="LFA44" s="62"/>
      <c r="LFB44" s="62"/>
      <c r="LFC44" s="62"/>
      <c r="LFD44" s="62"/>
      <c r="LFE44" s="62"/>
      <c r="LFF44" s="62"/>
      <c r="LFG44" s="62"/>
      <c r="LFH44" s="62"/>
      <c r="LFI44" s="62"/>
      <c r="LFJ44" s="62"/>
      <c r="LFK44" s="62"/>
      <c r="LFL44" s="62"/>
      <c r="LFM44" s="62"/>
      <c r="LFN44" s="62"/>
      <c r="LFO44" s="62"/>
      <c r="LFP44" s="62"/>
      <c r="LFQ44" s="62"/>
      <c r="LFR44" s="62"/>
      <c r="LFS44" s="62"/>
      <c r="LFT44" s="62"/>
      <c r="LFU44" s="62"/>
      <c r="LFV44" s="62"/>
      <c r="LFW44" s="62"/>
      <c r="LFX44" s="62"/>
      <c r="LFY44" s="62"/>
      <c r="LFZ44" s="62"/>
      <c r="LGA44" s="62"/>
      <c r="LGB44" s="62"/>
      <c r="LGC44" s="62"/>
      <c r="LGD44" s="62"/>
      <c r="LGE44" s="62"/>
      <c r="LGF44" s="62"/>
      <c r="LGG44" s="62"/>
      <c r="LGH44" s="62"/>
      <c r="LGI44" s="62"/>
      <c r="LGJ44" s="62"/>
      <c r="LGK44" s="62"/>
      <c r="LGL44" s="62"/>
      <c r="LGM44" s="62"/>
      <c r="LGN44" s="62"/>
      <c r="LGO44" s="62"/>
      <c r="LGP44" s="62"/>
      <c r="LGQ44" s="62"/>
      <c r="LGR44" s="62"/>
      <c r="LGS44" s="62"/>
      <c r="LGT44" s="62"/>
      <c r="LGU44" s="62"/>
      <c r="LGV44" s="62"/>
      <c r="LGW44" s="62"/>
      <c r="LGX44" s="62"/>
      <c r="LGY44" s="62"/>
      <c r="LGZ44" s="62"/>
      <c r="LHA44" s="62"/>
      <c r="LHB44" s="62"/>
      <c r="LHC44" s="62"/>
      <c r="LHD44" s="62"/>
      <c r="LHE44" s="62"/>
      <c r="LHF44" s="62"/>
      <c r="LHG44" s="62"/>
      <c r="LHH44" s="62"/>
      <c r="LHI44" s="62"/>
      <c r="LHJ44" s="62"/>
      <c r="LHK44" s="62"/>
      <c r="LHL44" s="62"/>
      <c r="LHM44" s="62"/>
      <c r="LHN44" s="62"/>
      <c r="LHO44" s="62"/>
      <c r="LHP44" s="62"/>
      <c r="LHQ44" s="62"/>
      <c r="LHR44" s="62"/>
      <c r="LHS44" s="62"/>
      <c r="LHT44" s="62"/>
      <c r="LHU44" s="62"/>
      <c r="LHV44" s="62"/>
      <c r="LHW44" s="62"/>
      <c r="LHX44" s="62"/>
      <c r="LHY44" s="62"/>
      <c r="LHZ44" s="62"/>
      <c r="LIA44" s="62"/>
      <c r="LIB44" s="62"/>
      <c r="LIC44" s="62"/>
      <c r="LID44" s="62"/>
      <c r="LIE44" s="62"/>
      <c r="LIF44" s="62"/>
      <c r="LIG44" s="62"/>
      <c r="LIH44" s="62"/>
      <c r="LII44" s="62"/>
      <c r="LIJ44" s="62"/>
      <c r="LIK44" s="62"/>
      <c r="LIL44" s="62"/>
      <c r="LIM44" s="62"/>
      <c r="LIN44" s="62"/>
      <c r="LIO44" s="62"/>
      <c r="LIP44" s="62"/>
      <c r="LIQ44" s="62"/>
      <c r="LIR44" s="62"/>
      <c r="LIS44" s="62"/>
      <c r="LIT44" s="62"/>
      <c r="LIU44" s="62"/>
      <c r="LIV44" s="62"/>
      <c r="LIW44" s="62"/>
      <c r="LIX44" s="62"/>
      <c r="LIY44" s="62"/>
      <c r="LIZ44" s="62"/>
      <c r="LJA44" s="62"/>
      <c r="LJB44" s="62"/>
      <c r="LJC44" s="62"/>
      <c r="LJD44" s="62"/>
      <c r="LJE44" s="62"/>
      <c r="LJF44" s="62"/>
      <c r="LJG44" s="62"/>
      <c r="LJH44" s="62"/>
      <c r="LJI44" s="62"/>
      <c r="LJJ44" s="62"/>
      <c r="LJK44" s="62"/>
      <c r="LJL44" s="62"/>
      <c r="LJM44" s="62"/>
      <c r="LJN44" s="62"/>
      <c r="LJO44" s="62"/>
      <c r="LJP44" s="62"/>
      <c r="LJQ44" s="62"/>
      <c r="LJR44" s="62"/>
      <c r="LJS44" s="62"/>
      <c r="LJT44" s="62"/>
      <c r="LJU44" s="62"/>
      <c r="LJV44" s="62"/>
      <c r="LJW44" s="62"/>
      <c r="LJX44" s="62"/>
      <c r="LJY44" s="62"/>
      <c r="LJZ44" s="62"/>
      <c r="LKA44" s="62"/>
      <c r="LKB44" s="62"/>
      <c r="LKC44" s="62"/>
      <c r="LKD44" s="62"/>
      <c r="LKE44" s="62"/>
      <c r="LKF44" s="62"/>
      <c r="LKG44" s="62"/>
      <c r="LKH44" s="62"/>
      <c r="LKI44" s="62"/>
      <c r="LKJ44" s="62"/>
      <c r="LKK44" s="62"/>
      <c r="LKL44" s="62"/>
      <c r="LKM44" s="62"/>
      <c r="LKN44" s="62"/>
      <c r="LKO44" s="62"/>
      <c r="LKP44" s="62"/>
      <c r="LKQ44" s="62"/>
      <c r="LKR44" s="62"/>
      <c r="LKS44" s="62"/>
      <c r="LKT44" s="62"/>
      <c r="LKU44" s="62"/>
      <c r="LKV44" s="62"/>
      <c r="LKW44" s="62"/>
      <c r="LKX44" s="62"/>
      <c r="LKY44" s="62"/>
      <c r="LKZ44" s="62"/>
      <c r="LLA44" s="62"/>
      <c r="LLB44" s="62"/>
      <c r="LLC44" s="62"/>
      <c r="LLD44" s="62"/>
      <c r="LLE44" s="62"/>
      <c r="LLF44" s="62"/>
      <c r="LLG44" s="62"/>
      <c r="LLH44" s="62"/>
      <c r="LLI44" s="62"/>
      <c r="LLJ44" s="62"/>
      <c r="LLK44" s="62"/>
      <c r="LLL44" s="62"/>
      <c r="LLM44" s="62"/>
      <c r="LLN44" s="62"/>
      <c r="LLO44" s="62"/>
      <c r="LLP44" s="62"/>
      <c r="LLQ44" s="62"/>
      <c r="LLR44" s="62"/>
      <c r="LLS44" s="62"/>
      <c r="LLT44" s="62"/>
      <c r="LLU44" s="62"/>
      <c r="LLV44" s="62"/>
      <c r="LLW44" s="62"/>
      <c r="LLX44" s="62"/>
      <c r="LLY44" s="62"/>
      <c r="LLZ44" s="62"/>
      <c r="LMA44" s="62"/>
      <c r="LMB44" s="62"/>
      <c r="LMC44" s="62"/>
      <c r="LMD44" s="62"/>
      <c r="LME44" s="62"/>
      <c r="LMF44" s="62"/>
      <c r="LMG44" s="62"/>
      <c r="LMH44" s="62"/>
      <c r="LMI44" s="62"/>
      <c r="LMJ44" s="62"/>
      <c r="LMK44" s="62"/>
      <c r="LML44" s="62"/>
      <c r="LMM44" s="62"/>
      <c r="LMN44" s="62"/>
      <c r="LMO44" s="62"/>
      <c r="LMP44" s="62"/>
      <c r="LMQ44" s="62"/>
      <c r="LMR44" s="62"/>
      <c r="LMS44" s="62"/>
      <c r="LMT44" s="62"/>
      <c r="LMU44" s="62"/>
      <c r="LMV44" s="62"/>
      <c r="LMW44" s="62"/>
      <c r="LMX44" s="62"/>
      <c r="LMY44" s="62"/>
      <c r="LMZ44" s="62"/>
      <c r="LNA44" s="62"/>
      <c r="LNB44" s="62"/>
      <c r="LNC44" s="62"/>
      <c r="LND44" s="62"/>
      <c r="LNE44" s="62"/>
      <c r="LNF44" s="62"/>
      <c r="LNG44" s="62"/>
      <c r="LNH44" s="62"/>
      <c r="LNI44" s="62"/>
      <c r="LNJ44" s="62"/>
      <c r="LNK44" s="62"/>
      <c r="LNL44" s="62"/>
      <c r="LNM44" s="62"/>
      <c r="LNN44" s="62"/>
      <c r="LNO44" s="62"/>
      <c r="LNP44" s="62"/>
      <c r="LNQ44" s="62"/>
      <c r="LNR44" s="62"/>
      <c r="LNS44" s="62"/>
      <c r="LNT44" s="62"/>
      <c r="LNU44" s="62"/>
      <c r="LNV44" s="62"/>
      <c r="LNW44" s="62"/>
      <c r="LNX44" s="62"/>
      <c r="LNY44" s="62"/>
      <c r="LNZ44" s="62"/>
      <c r="LOA44" s="62"/>
      <c r="LOB44" s="62"/>
      <c r="LOC44" s="62"/>
      <c r="LOD44" s="62"/>
      <c r="LOE44" s="62"/>
      <c r="LOF44" s="62"/>
      <c r="LOG44" s="62"/>
      <c r="LOH44" s="62"/>
      <c r="LOI44" s="62"/>
      <c r="LOJ44" s="62"/>
      <c r="LOK44" s="62"/>
      <c r="LOL44" s="62"/>
      <c r="LOM44" s="62"/>
      <c r="LON44" s="62"/>
      <c r="LOO44" s="62"/>
      <c r="LOP44" s="62"/>
      <c r="LOQ44" s="62"/>
      <c r="LOR44" s="62"/>
      <c r="LOS44" s="62"/>
      <c r="LOT44" s="62"/>
      <c r="LOU44" s="62"/>
      <c r="LOV44" s="62"/>
      <c r="LOW44" s="62"/>
      <c r="LOX44" s="62"/>
      <c r="LOY44" s="62"/>
      <c r="LOZ44" s="62"/>
      <c r="LPA44" s="62"/>
      <c r="LPB44" s="62"/>
      <c r="LPC44" s="62"/>
      <c r="LPD44" s="62"/>
      <c r="LPE44" s="62"/>
      <c r="LPF44" s="62"/>
      <c r="LPG44" s="62"/>
      <c r="LPH44" s="62"/>
      <c r="LPI44" s="62"/>
      <c r="LPJ44" s="62"/>
      <c r="LPK44" s="62"/>
      <c r="LPL44" s="62"/>
      <c r="LPM44" s="62"/>
      <c r="LPN44" s="62"/>
      <c r="LPO44" s="62"/>
      <c r="LPP44" s="62"/>
      <c r="LPQ44" s="62"/>
      <c r="LPR44" s="62"/>
      <c r="LPS44" s="62"/>
      <c r="LPT44" s="62"/>
      <c r="LPU44" s="62"/>
      <c r="LPV44" s="62"/>
      <c r="LPW44" s="62"/>
      <c r="LPX44" s="62"/>
      <c r="LPY44" s="62"/>
      <c r="LPZ44" s="62"/>
      <c r="LQA44" s="62"/>
      <c r="LQB44" s="62"/>
      <c r="LQC44" s="62"/>
      <c r="LQD44" s="62"/>
      <c r="LQE44" s="62"/>
      <c r="LQF44" s="62"/>
      <c r="LQG44" s="62"/>
      <c r="LQH44" s="62"/>
      <c r="LQI44" s="62"/>
      <c r="LQJ44" s="62"/>
      <c r="LQK44" s="62"/>
      <c r="LQL44" s="62"/>
      <c r="LQM44" s="62"/>
      <c r="LQN44" s="62"/>
      <c r="LQO44" s="62"/>
      <c r="LQP44" s="62"/>
      <c r="LQQ44" s="62"/>
      <c r="LQR44" s="62"/>
      <c r="LQS44" s="62"/>
      <c r="LQT44" s="62"/>
      <c r="LQU44" s="62"/>
      <c r="LQV44" s="62"/>
      <c r="LQW44" s="62"/>
      <c r="LQX44" s="62"/>
      <c r="LQY44" s="62"/>
      <c r="LQZ44" s="62"/>
      <c r="LRA44" s="62"/>
      <c r="LRB44" s="62"/>
      <c r="LRC44" s="62"/>
      <c r="LRD44" s="62"/>
      <c r="LRE44" s="62"/>
      <c r="LRF44" s="62"/>
      <c r="LRG44" s="62"/>
      <c r="LRH44" s="62"/>
      <c r="LRI44" s="62"/>
      <c r="LRJ44" s="62"/>
      <c r="LRK44" s="62"/>
      <c r="LRL44" s="62"/>
      <c r="LRM44" s="62"/>
      <c r="LRN44" s="62"/>
      <c r="LRO44" s="62"/>
      <c r="LRP44" s="62"/>
      <c r="LRQ44" s="62"/>
      <c r="LRR44" s="62"/>
      <c r="LRS44" s="62"/>
      <c r="LRT44" s="62"/>
      <c r="LRU44" s="62"/>
      <c r="LRV44" s="62"/>
      <c r="LRW44" s="62"/>
      <c r="LRX44" s="62"/>
      <c r="LRY44" s="62"/>
      <c r="LRZ44" s="62"/>
      <c r="LSA44" s="62"/>
      <c r="LSB44" s="62"/>
      <c r="LSC44" s="62"/>
      <c r="LSD44" s="62"/>
      <c r="LSE44" s="62"/>
      <c r="LSF44" s="62"/>
      <c r="LSG44" s="62"/>
      <c r="LSH44" s="62"/>
      <c r="LSI44" s="62"/>
      <c r="LSJ44" s="62"/>
      <c r="LSK44" s="62"/>
      <c r="LSL44" s="62"/>
      <c r="LSM44" s="62"/>
      <c r="LSN44" s="62"/>
      <c r="LSO44" s="62"/>
      <c r="LSP44" s="62"/>
      <c r="LSQ44" s="62"/>
      <c r="LSR44" s="62"/>
      <c r="LSS44" s="62"/>
      <c r="LST44" s="62"/>
      <c r="LSU44" s="62"/>
      <c r="LSV44" s="62"/>
      <c r="LSW44" s="62"/>
      <c r="LSX44" s="62"/>
      <c r="LSY44" s="62"/>
      <c r="LSZ44" s="62"/>
      <c r="LTA44" s="62"/>
      <c r="LTB44" s="62"/>
      <c r="LTC44" s="62"/>
      <c r="LTD44" s="62"/>
      <c r="LTE44" s="62"/>
      <c r="LTF44" s="62"/>
      <c r="LTG44" s="62"/>
      <c r="LTH44" s="62"/>
      <c r="LTI44" s="62"/>
      <c r="LTJ44" s="62"/>
      <c r="LTK44" s="62"/>
      <c r="LTL44" s="62"/>
      <c r="LTM44" s="62"/>
      <c r="LTN44" s="62"/>
      <c r="LTO44" s="62"/>
      <c r="LTP44" s="62"/>
      <c r="LTQ44" s="62"/>
      <c r="LTR44" s="62"/>
      <c r="LTS44" s="62"/>
      <c r="LTT44" s="62"/>
      <c r="LTU44" s="62"/>
      <c r="LTV44" s="62"/>
      <c r="LTW44" s="62"/>
      <c r="LTX44" s="62"/>
      <c r="LTY44" s="62"/>
      <c r="LTZ44" s="62"/>
      <c r="LUA44" s="62"/>
      <c r="LUB44" s="62"/>
      <c r="LUC44" s="62"/>
      <c r="LUD44" s="62"/>
      <c r="LUE44" s="62"/>
      <c r="LUF44" s="62"/>
      <c r="LUG44" s="62"/>
      <c r="LUH44" s="62"/>
      <c r="LUI44" s="62"/>
      <c r="LUJ44" s="62"/>
      <c r="LUK44" s="62"/>
      <c r="LUL44" s="62"/>
      <c r="LUM44" s="62"/>
      <c r="LUN44" s="62"/>
      <c r="LUO44" s="62"/>
      <c r="LUP44" s="62"/>
      <c r="LUQ44" s="62"/>
      <c r="LUR44" s="62"/>
      <c r="LUS44" s="62"/>
      <c r="LUT44" s="62"/>
      <c r="LUU44" s="62"/>
      <c r="LUV44" s="62"/>
      <c r="LUW44" s="62"/>
      <c r="LUX44" s="62"/>
      <c r="LUY44" s="62"/>
      <c r="LUZ44" s="62"/>
      <c r="LVA44" s="62"/>
      <c r="LVB44" s="62"/>
      <c r="LVC44" s="62"/>
      <c r="LVD44" s="62"/>
      <c r="LVE44" s="62"/>
      <c r="LVF44" s="62"/>
      <c r="LVG44" s="62"/>
      <c r="LVH44" s="62"/>
      <c r="LVI44" s="62"/>
      <c r="LVJ44" s="62"/>
      <c r="LVK44" s="62"/>
      <c r="LVL44" s="62"/>
      <c r="LVM44" s="62"/>
      <c r="LVN44" s="62"/>
      <c r="LVO44" s="62"/>
      <c r="LVP44" s="62"/>
      <c r="LVQ44" s="62"/>
      <c r="LVR44" s="62"/>
      <c r="LVS44" s="62"/>
      <c r="LVT44" s="62"/>
      <c r="LVU44" s="62"/>
      <c r="LVV44" s="62"/>
      <c r="LVW44" s="62"/>
      <c r="LVX44" s="62"/>
      <c r="LVY44" s="62"/>
      <c r="LVZ44" s="62"/>
      <c r="LWA44" s="62"/>
      <c r="LWB44" s="62"/>
      <c r="LWC44" s="62"/>
      <c r="LWD44" s="62"/>
      <c r="LWE44" s="62"/>
      <c r="LWF44" s="62"/>
      <c r="LWG44" s="62"/>
      <c r="LWH44" s="62"/>
      <c r="LWI44" s="62"/>
      <c r="LWJ44" s="62"/>
      <c r="LWK44" s="62"/>
      <c r="LWL44" s="62"/>
      <c r="LWM44" s="62"/>
      <c r="LWN44" s="62"/>
      <c r="LWO44" s="62"/>
      <c r="LWP44" s="62"/>
      <c r="LWQ44" s="62"/>
      <c r="LWR44" s="62"/>
      <c r="LWS44" s="62"/>
      <c r="LWT44" s="62"/>
      <c r="LWU44" s="62"/>
      <c r="LWV44" s="62"/>
      <c r="LWW44" s="62"/>
      <c r="LWX44" s="62"/>
      <c r="LWY44" s="62"/>
      <c r="LWZ44" s="62"/>
      <c r="LXA44" s="62"/>
      <c r="LXB44" s="62"/>
      <c r="LXC44" s="62"/>
      <c r="LXD44" s="62"/>
      <c r="LXE44" s="62"/>
      <c r="LXF44" s="62"/>
      <c r="LXG44" s="62"/>
      <c r="LXH44" s="62"/>
      <c r="LXI44" s="62"/>
      <c r="LXJ44" s="62"/>
      <c r="LXK44" s="62"/>
      <c r="LXL44" s="62"/>
      <c r="LXM44" s="62"/>
      <c r="LXN44" s="62"/>
      <c r="LXO44" s="62"/>
      <c r="LXP44" s="62"/>
      <c r="LXQ44" s="62"/>
      <c r="LXR44" s="62"/>
      <c r="LXS44" s="62"/>
      <c r="LXT44" s="62"/>
      <c r="LXU44" s="62"/>
      <c r="LXV44" s="62"/>
      <c r="LXW44" s="62"/>
      <c r="LXX44" s="62"/>
      <c r="LXY44" s="62"/>
      <c r="LXZ44" s="62"/>
      <c r="LYA44" s="62"/>
      <c r="LYB44" s="62"/>
      <c r="LYC44" s="62"/>
      <c r="LYD44" s="62"/>
      <c r="LYE44" s="62"/>
      <c r="LYF44" s="62"/>
      <c r="LYG44" s="62"/>
      <c r="LYH44" s="62"/>
      <c r="LYI44" s="62"/>
      <c r="LYJ44" s="62"/>
      <c r="LYK44" s="62"/>
      <c r="LYL44" s="62"/>
      <c r="LYM44" s="62"/>
      <c r="LYN44" s="62"/>
      <c r="LYO44" s="62"/>
      <c r="LYP44" s="62"/>
      <c r="LYQ44" s="62"/>
      <c r="LYR44" s="62"/>
      <c r="LYS44" s="62"/>
      <c r="LYT44" s="62"/>
      <c r="LYU44" s="62"/>
      <c r="LYV44" s="62"/>
      <c r="LYW44" s="62"/>
      <c r="LYX44" s="62"/>
      <c r="LYY44" s="62"/>
      <c r="LYZ44" s="62"/>
      <c r="LZA44" s="62"/>
      <c r="LZB44" s="62"/>
      <c r="LZC44" s="62"/>
      <c r="LZD44" s="62"/>
      <c r="LZE44" s="62"/>
      <c r="LZF44" s="62"/>
      <c r="LZG44" s="62"/>
      <c r="LZH44" s="62"/>
      <c r="LZI44" s="62"/>
      <c r="LZJ44" s="62"/>
      <c r="LZK44" s="62"/>
      <c r="LZL44" s="62"/>
      <c r="LZM44" s="62"/>
      <c r="LZN44" s="62"/>
      <c r="LZO44" s="62"/>
      <c r="LZP44" s="62"/>
      <c r="LZQ44" s="62"/>
      <c r="LZR44" s="62"/>
      <c r="LZS44" s="62"/>
      <c r="LZT44" s="62"/>
      <c r="LZU44" s="62"/>
      <c r="LZV44" s="62"/>
      <c r="LZW44" s="62"/>
      <c r="LZX44" s="62"/>
      <c r="LZY44" s="62"/>
      <c r="LZZ44" s="62"/>
      <c r="MAA44" s="62"/>
      <c r="MAB44" s="62"/>
      <c r="MAC44" s="62"/>
      <c r="MAD44" s="62"/>
      <c r="MAE44" s="62"/>
      <c r="MAF44" s="62"/>
      <c r="MAG44" s="62"/>
      <c r="MAH44" s="62"/>
      <c r="MAI44" s="62"/>
      <c r="MAJ44" s="62"/>
      <c r="MAK44" s="62"/>
      <c r="MAL44" s="62"/>
      <c r="MAM44" s="62"/>
      <c r="MAN44" s="62"/>
      <c r="MAO44" s="62"/>
      <c r="MAP44" s="62"/>
      <c r="MAQ44" s="62"/>
      <c r="MAR44" s="62"/>
      <c r="MAS44" s="62"/>
      <c r="MAT44" s="62"/>
      <c r="MAU44" s="62"/>
      <c r="MAV44" s="62"/>
      <c r="MAW44" s="62"/>
      <c r="MAX44" s="62"/>
      <c r="MAY44" s="62"/>
      <c r="MAZ44" s="62"/>
      <c r="MBA44" s="62"/>
      <c r="MBB44" s="62"/>
      <c r="MBC44" s="62"/>
      <c r="MBD44" s="62"/>
      <c r="MBE44" s="62"/>
      <c r="MBF44" s="62"/>
      <c r="MBG44" s="62"/>
      <c r="MBH44" s="62"/>
      <c r="MBI44" s="62"/>
      <c r="MBJ44" s="62"/>
      <c r="MBK44" s="62"/>
      <c r="MBL44" s="62"/>
      <c r="MBM44" s="62"/>
      <c r="MBN44" s="62"/>
      <c r="MBO44" s="62"/>
      <c r="MBP44" s="62"/>
      <c r="MBQ44" s="62"/>
      <c r="MBR44" s="62"/>
      <c r="MBS44" s="62"/>
      <c r="MBT44" s="62"/>
      <c r="MBU44" s="62"/>
      <c r="MBV44" s="62"/>
      <c r="MBW44" s="62"/>
      <c r="MBX44" s="62"/>
      <c r="MBY44" s="62"/>
      <c r="MBZ44" s="62"/>
      <c r="MCA44" s="62"/>
      <c r="MCB44" s="62"/>
      <c r="MCC44" s="62"/>
      <c r="MCD44" s="62"/>
      <c r="MCE44" s="62"/>
      <c r="MCF44" s="62"/>
      <c r="MCG44" s="62"/>
      <c r="MCH44" s="62"/>
      <c r="MCI44" s="62"/>
      <c r="MCJ44" s="62"/>
      <c r="MCK44" s="62"/>
      <c r="MCL44" s="62"/>
      <c r="MCM44" s="62"/>
      <c r="MCN44" s="62"/>
      <c r="MCO44" s="62"/>
      <c r="MCP44" s="62"/>
      <c r="MCQ44" s="62"/>
      <c r="MCR44" s="62"/>
      <c r="MCS44" s="62"/>
      <c r="MCT44" s="62"/>
      <c r="MCU44" s="62"/>
      <c r="MCV44" s="62"/>
      <c r="MCW44" s="62"/>
      <c r="MCX44" s="62"/>
      <c r="MCY44" s="62"/>
      <c r="MCZ44" s="62"/>
      <c r="MDA44" s="62"/>
      <c r="MDB44" s="62"/>
      <c r="MDC44" s="62"/>
      <c r="MDD44" s="62"/>
      <c r="MDE44" s="62"/>
      <c r="MDF44" s="62"/>
      <c r="MDG44" s="62"/>
      <c r="MDH44" s="62"/>
      <c r="MDI44" s="62"/>
      <c r="MDJ44" s="62"/>
      <c r="MDK44" s="62"/>
      <c r="MDL44" s="62"/>
      <c r="MDM44" s="62"/>
      <c r="MDN44" s="62"/>
      <c r="MDO44" s="62"/>
      <c r="MDP44" s="62"/>
      <c r="MDQ44" s="62"/>
      <c r="MDR44" s="62"/>
      <c r="MDS44" s="62"/>
      <c r="MDT44" s="62"/>
      <c r="MDU44" s="62"/>
      <c r="MDV44" s="62"/>
      <c r="MDW44" s="62"/>
      <c r="MDX44" s="62"/>
      <c r="MDY44" s="62"/>
      <c r="MDZ44" s="62"/>
      <c r="MEA44" s="62"/>
      <c r="MEB44" s="62"/>
      <c r="MEC44" s="62"/>
      <c r="MED44" s="62"/>
      <c r="MEE44" s="62"/>
      <c r="MEF44" s="62"/>
      <c r="MEG44" s="62"/>
      <c r="MEH44" s="62"/>
      <c r="MEI44" s="62"/>
      <c r="MEJ44" s="62"/>
      <c r="MEK44" s="62"/>
      <c r="MEL44" s="62"/>
      <c r="MEM44" s="62"/>
      <c r="MEN44" s="62"/>
      <c r="MEO44" s="62"/>
      <c r="MEP44" s="62"/>
      <c r="MEQ44" s="62"/>
      <c r="MER44" s="62"/>
      <c r="MES44" s="62"/>
      <c r="MET44" s="62"/>
      <c r="MEU44" s="62"/>
      <c r="MEV44" s="62"/>
      <c r="MEW44" s="62"/>
      <c r="MEX44" s="62"/>
      <c r="MEY44" s="62"/>
      <c r="MEZ44" s="62"/>
      <c r="MFA44" s="62"/>
      <c r="MFB44" s="62"/>
      <c r="MFC44" s="62"/>
      <c r="MFD44" s="62"/>
      <c r="MFE44" s="62"/>
      <c r="MFF44" s="62"/>
      <c r="MFG44" s="62"/>
      <c r="MFH44" s="62"/>
      <c r="MFI44" s="62"/>
      <c r="MFJ44" s="62"/>
      <c r="MFK44" s="62"/>
      <c r="MFL44" s="62"/>
      <c r="MFM44" s="62"/>
      <c r="MFN44" s="62"/>
      <c r="MFO44" s="62"/>
      <c r="MFP44" s="62"/>
      <c r="MFQ44" s="62"/>
      <c r="MFR44" s="62"/>
      <c r="MFS44" s="62"/>
      <c r="MFT44" s="62"/>
      <c r="MFU44" s="62"/>
      <c r="MFV44" s="62"/>
      <c r="MFW44" s="62"/>
      <c r="MFX44" s="62"/>
      <c r="MFY44" s="62"/>
      <c r="MFZ44" s="62"/>
      <c r="MGA44" s="62"/>
      <c r="MGB44" s="62"/>
      <c r="MGC44" s="62"/>
      <c r="MGD44" s="62"/>
      <c r="MGE44" s="62"/>
      <c r="MGF44" s="62"/>
      <c r="MGG44" s="62"/>
      <c r="MGH44" s="62"/>
      <c r="MGI44" s="62"/>
      <c r="MGJ44" s="62"/>
      <c r="MGK44" s="62"/>
      <c r="MGL44" s="62"/>
      <c r="MGM44" s="62"/>
      <c r="MGN44" s="62"/>
      <c r="MGO44" s="62"/>
      <c r="MGP44" s="62"/>
      <c r="MGQ44" s="62"/>
      <c r="MGR44" s="62"/>
      <c r="MGS44" s="62"/>
      <c r="MGT44" s="62"/>
      <c r="MGU44" s="62"/>
      <c r="MGV44" s="62"/>
      <c r="MGW44" s="62"/>
      <c r="MGX44" s="62"/>
      <c r="MGY44" s="62"/>
      <c r="MGZ44" s="62"/>
      <c r="MHA44" s="62"/>
      <c r="MHB44" s="62"/>
      <c r="MHC44" s="62"/>
      <c r="MHD44" s="62"/>
      <c r="MHE44" s="62"/>
      <c r="MHF44" s="62"/>
      <c r="MHG44" s="62"/>
      <c r="MHH44" s="62"/>
      <c r="MHI44" s="62"/>
      <c r="MHJ44" s="62"/>
      <c r="MHK44" s="62"/>
      <c r="MHL44" s="62"/>
      <c r="MHM44" s="62"/>
      <c r="MHN44" s="62"/>
      <c r="MHO44" s="62"/>
      <c r="MHP44" s="62"/>
      <c r="MHQ44" s="62"/>
      <c r="MHR44" s="62"/>
      <c r="MHS44" s="62"/>
      <c r="MHT44" s="62"/>
      <c r="MHU44" s="62"/>
      <c r="MHV44" s="62"/>
      <c r="MHW44" s="62"/>
      <c r="MHX44" s="62"/>
      <c r="MHY44" s="62"/>
      <c r="MHZ44" s="62"/>
      <c r="MIA44" s="62"/>
      <c r="MIB44" s="62"/>
      <c r="MIC44" s="62"/>
      <c r="MID44" s="62"/>
      <c r="MIE44" s="62"/>
      <c r="MIF44" s="62"/>
      <c r="MIG44" s="62"/>
      <c r="MIH44" s="62"/>
      <c r="MII44" s="62"/>
      <c r="MIJ44" s="62"/>
      <c r="MIK44" s="62"/>
      <c r="MIL44" s="62"/>
      <c r="MIM44" s="62"/>
      <c r="MIN44" s="62"/>
      <c r="MIO44" s="62"/>
      <c r="MIP44" s="62"/>
      <c r="MIQ44" s="62"/>
      <c r="MIR44" s="62"/>
      <c r="MIS44" s="62"/>
      <c r="MIT44" s="62"/>
      <c r="MIU44" s="62"/>
      <c r="MIV44" s="62"/>
      <c r="MIW44" s="62"/>
      <c r="MIX44" s="62"/>
      <c r="MIY44" s="62"/>
      <c r="MIZ44" s="62"/>
      <c r="MJA44" s="62"/>
      <c r="MJB44" s="62"/>
      <c r="MJC44" s="62"/>
      <c r="MJD44" s="62"/>
      <c r="MJE44" s="62"/>
      <c r="MJF44" s="62"/>
      <c r="MJG44" s="62"/>
      <c r="MJH44" s="62"/>
      <c r="MJI44" s="62"/>
      <c r="MJJ44" s="62"/>
      <c r="MJK44" s="62"/>
      <c r="MJL44" s="62"/>
      <c r="MJM44" s="62"/>
      <c r="MJN44" s="62"/>
      <c r="MJO44" s="62"/>
      <c r="MJP44" s="62"/>
      <c r="MJQ44" s="62"/>
      <c r="MJR44" s="62"/>
      <c r="MJS44" s="62"/>
      <c r="MJT44" s="62"/>
      <c r="MJU44" s="62"/>
      <c r="MJV44" s="62"/>
      <c r="MJW44" s="62"/>
      <c r="MJX44" s="62"/>
      <c r="MJY44" s="62"/>
      <c r="MJZ44" s="62"/>
      <c r="MKA44" s="62"/>
      <c r="MKB44" s="62"/>
      <c r="MKC44" s="62"/>
      <c r="MKD44" s="62"/>
      <c r="MKE44" s="62"/>
      <c r="MKF44" s="62"/>
      <c r="MKG44" s="62"/>
      <c r="MKH44" s="62"/>
      <c r="MKI44" s="62"/>
      <c r="MKJ44" s="62"/>
      <c r="MKK44" s="62"/>
      <c r="MKL44" s="62"/>
      <c r="MKM44" s="62"/>
      <c r="MKN44" s="62"/>
      <c r="MKO44" s="62"/>
      <c r="MKP44" s="62"/>
      <c r="MKQ44" s="62"/>
      <c r="MKR44" s="62"/>
      <c r="MKS44" s="62"/>
      <c r="MKT44" s="62"/>
      <c r="MKU44" s="62"/>
      <c r="MKV44" s="62"/>
      <c r="MKW44" s="62"/>
      <c r="MKX44" s="62"/>
      <c r="MKY44" s="62"/>
      <c r="MKZ44" s="62"/>
      <c r="MLA44" s="62"/>
      <c r="MLB44" s="62"/>
      <c r="MLC44" s="62"/>
      <c r="MLD44" s="62"/>
      <c r="MLE44" s="62"/>
      <c r="MLF44" s="62"/>
      <c r="MLG44" s="62"/>
      <c r="MLH44" s="62"/>
      <c r="MLI44" s="62"/>
      <c r="MLJ44" s="62"/>
      <c r="MLK44" s="62"/>
      <c r="MLL44" s="62"/>
      <c r="MLM44" s="62"/>
      <c r="MLN44" s="62"/>
      <c r="MLO44" s="62"/>
      <c r="MLP44" s="62"/>
      <c r="MLQ44" s="62"/>
      <c r="MLR44" s="62"/>
      <c r="MLS44" s="62"/>
      <c r="MLT44" s="62"/>
      <c r="MLU44" s="62"/>
      <c r="MLV44" s="62"/>
      <c r="MLW44" s="62"/>
      <c r="MLX44" s="62"/>
      <c r="MLY44" s="62"/>
      <c r="MLZ44" s="62"/>
      <c r="MMA44" s="62"/>
      <c r="MMB44" s="62"/>
      <c r="MMC44" s="62"/>
      <c r="MMD44" s="62"/>
      <c r="MME44" s="62"/>
      <c r="MMF44" s="62"/>
      <c r="MMG44" s="62"/>
      <c r="MMH44" s="62"/>
      <c r="MMI44" s="62"/>
      <c r="MMJ44" s="62"/>
      <c r="MMK44" s="62"/>
      <c r="MML44" s="62"/>
      <c r="MMM44" s="62"/>
      <c r="MMN44" s="62"/>
      <c r="MMO44" s="62"/>
      <c r="MMP44" s="62"/>
      <c r="MMQ44" s="62"/>
      <c r="MMR44" s="62"/>
      <c r="MMS44" s="62"/>
      <c r="MMT44" s="62"/>
      <c r="MMU44" s="62"/>
      <c r="MMV44" s="62"/>
      <c r="MMW44" s="62"/>
      <c r="MMX44" s="62"/>
      <c r="MMY44" s="62"/>
      <c r="MMZ44" s="62"/>
      <c r="MNA44" s="62"/>
      <c r="MNB44" s="62"/>
      <c r="MNC44" s="62"/>
      <c r="MND44" s="62"/>
      <c r="MNE44" s="62"/>
      <c r="MNF44" s="62"/>
      <c r="MNG44" s="62"/>
      <c r="MNH44" s="62"/>
      <c r="MNI44" s="62"/>
      <c r="MNJ44" s="62"/>
      <c r="MNK44" s="62"/>
      <c r="MNL44" s="62"/>
      <c r="MNM44" s="62"/>
      <c r="MNN44" s="62"/>
      <c r="MNO44" s="62"/>
      <c r="MNP44" s="62"/>
      <c r="MNQ44" s="62"/>
      <c r="MNR44" s="62"/>
      <c r="MNS44" s="62"/>
      <c r="MNT44" s="62"/>
      <c r="MNU44" s="62"/>
      <c r="MNV44" s="62"/>
      <c r="MNW44" s="62"/>
      <c r="MNX44" s="62"/>
      <c r="MNY44" s="62"/>
      <c r="MNZ44" s="62"/>
      <c r="MOA44" s="62"/>
      <c r="MOB44" s="62"/>
      <c r="MOC44" s="62"/>
      <c r="MOD44" s="62"/>
      <c r="MOE44" s="62"/>
      <c r="MOF44" s="62"/>
      <c r="MOG44" s="62"/>
      <c r="MOH44" s="62"/>
      <c r="MOI44" s="62"/>
      <c r="MOJ44" s="62"/>
      <c r="MOK44" s="62"/>
      <c r="MOL44" s="62"/>
      <c r="MOM44" s="62"/>
      <c r="MON44" s="62"/>
      <c r="MOO44" s="62"/>
      <c r="MOP44" s="62"/>
      <c r="MOQ44" s="62"/>
      <c r="MOR44" s="62"/>
      <c r="MOS44" s="62"/>
      <c r="MOT44" s="62"/>
      <c r="MOU44" s="62"/>
      <c r="MOV44" s="62"/>
      <c r="MOW44" s="62"/>
      <c r="MOX44" s="62"/>
      <c r="MOY44" s="62"/>
      <c r="MOZ44" s="62"/>
      <c r="MPA44" s="62"/>
      <c r="MPB44" s="62"/>
      <c r="MPC44" s="62"/>
      <c r="MPD44" s="62"/>
      <c r="MPE44" s="62"/>
      <c r="MPF44" s="62"/>
      <c r="MPG44" s="62"/>
      <c r="MPH44" s="62"/>
      <c r="MPI44" s="62"/>
      <c r="MPJ44" s="62"/>
      <c r="MPK44" s="62"/>
      <c r="MPL44" s="62"/>
      <c r="MPM44" s="62"/>
      <c r="MPN44" s="62"/>
      <c r="MPO44" s="62"/>
      <c r="MPP44" s="62"/>
      <c r="MPQ44" s="62"/>
      <c r="MPR44" s="62"/>
      <c r="MPS44" s="62"/>
      <c r="MPT44" s="62"/>
      <c r="MPU44" s="62"/>
      <c r="MPV44" s="62"/>
      <c r="MPW44" s="62"/>
      <c r="MPX44" s="62"/>
      <c r="MPY44" s="62"/>
      <c r="MPZ44" s="62"/>
      <c r="MQA44" s="62"/>
      <c r="MQB44" s="62"/>
      <c r="MQC44" s="62"/>
      <c r="MQD44" s="62"/>
      <c r="MQE44" s="62"/>
      <c r="MQF44" s="62"/>
      <c r="MQG44" s="62"/>
      <c r="MQH44" s="62"/>
      <c r="MQI44" s="62"/>
      <c r="MQJ44" s="62"/>
      <c r="MQK44" s="62"/>
      <c r="MQL44" s="62"/>
      <c r="MQM44" s="62"/>
      <c r="MQN44" s="62"/>
      <c r="MQO44" s="62"/>
      <c r="MQP44" s="62"/>
      <c r="MQQ44" s="62"/>
      <c r="MQR44" s="62"/>
      <c r="MQS44" s="62"/>
      <c r="MQT44" s="62"/>
      <c r="MQU44" s="62"/>
      <c r="MQV44" s="62"/>
      <c r="MQW44" s="62"/>
      <c r="MQX44" s="62"/>
      <c r="MQY44" s="62"/>
      <c r="MQZ44" s="62"/>
      <c r="MRA44" s="62"/>
      <c r="MRB44" s="62"/>
      <c r="MRC44" s="62"/>
      <c r="MRD44" s="62"/>
      <c r="MRE44" s="62"/>
      <c r="MRF44" s="62"/>
      <c r="MRG44" s="62"/>
      <c r="MRH44" s="62"/>
      <c r="MRI44" s="62"/>
      <c r="MRJ44" s="62"/>
      <c r="MRK44" s="62"/>
      <c r="MRL44" s="62"/>
      <c r="MRM44" s="62"/>
      <c r="MRN44" s="62"/>
      <c r="MRO44" s="62"/>
      <c r="MRP44" s="62"/>
      <c r="MRQ44" s="62"/>
      <c r="MRR44" s="62"/>
      <c r="MRS44" s="62"/>
      <c r="MRT44" s="62"/>
      <c r="MRU44" s="62"/>
      <c r="MRV44" s="62"/>
      <c r="MRW44" s="62"/>
      <c r="MRX44" s="62"/>
      <c r="MRY44" s="62"/>
      <c r="MRZ44" s="62"/>
      <c r="MSA44" s="62"/>
      <c r="MSB44" s="62"/>
      <c r="MSC44" s="62"/>
      <c r="MSD44" s="62"/>
      <c r="MSE44" s="62"/>
      <c r="MSF44" s="62"/>
      <c r="MSG44" s="62"/>
      <c r="MSH44" s="62"/>
      <c r="MSI44" s="62"/>
      <c r="MSJ44" s="62"/>
      <c r="MSK44" s="62"/>
      <c r="MSL44" s="62"/>
      <c r="MSM44" s="62"/>
      <c r="MSN44" s="62"/>
      <c r="MSO44" s="62"/>
      <c r="MSP44" s="62"/>
      <c r="MSQ44" s="62"/>
      <c r="MSR44" s="62"/>
      <c r="MSS44" s="62"/>
      <c r="MST44" s="62"/>
      <c r="MSU44" s="62"/>
      <c r="MSV44" s="62"/>
      <c r="MSW44" s="62"/>
      <c r="MSX44" s="62"/>
      <c r="MSY44" s="62"/>
      <c r="MSZ44" s="62"/>
      <c r="MTA44" s="62"/>
      <c r="MTB44" s="62"/>
      <c r="MTC44" s="62"/>
      <c r="MTD44" s="62"/>
      <c r="MTE44" s="62"/>
      <c r="MTF44" s="62"/>
      <c r="MTG44" s="62"/>
      <c r="MTH44" s="62"/>
      <c r="MTI44" s="62"/>
      <c r="MTJ44" s="62"/>
      <c r="MTK44" s="62"/>
      <c r="MTL44" s="62"/>
      <c r="MTM44" s="62"/>
      <c r="MTN44" s="62"/>
      <c r="MTO44" s="62"/>
      <c r="MTP44" s="62"/>
      <c r="MTQ44" s="62"/>
      <c r="MTR44" s="62"/>
      <c r="MTS44" s="62"/>
      <c r="MTT44" s="62"/>
      <c r="MTU44" s="62"/>
      <c r="MTV44" s="62"/>
      <c r="MTW44" s="62"/>
      <c r="MTX44" s="62"/>
      <c r="MTY44" s="62"/>
      <c r="MTZ44" s="62"/>
      <c r="MUA44" s="62"/>
      <c r="MUB44" s="62"/>
      <c r="MUC44" s="62"/>
      <c r="MUD44" s="62"/>
      <c r="MUE44" s="62"/>
      <c r="MUF44" s="62"/>
      <c r="MUG44" s="62"/>
      <c r="MUH44" s="62"/>
      <c r="MUI44" s="62"/>
      <c r="MUJ44" s="62"/>
      <c r="MUK44" s="62"/>
      <c r="MUL44" s="62"/>
      <c r="MUM44" s="62"/>
      <c r="MUN44" s="62"/>
      <c r="MUO44" s="62"/>
      <c r="MUP44" s="62"/>
      <c r="MUQ44" s="62"/>
      <c r="MUR44" s="62"/>
      <c r="MUS44" s="62"/>
      <c r="MUT44" s="62"/>
      <c r="MUU44" s="62"/>
      <c r="MUV44" s="62"/>
      <c r="MUW44" s="62"/>
      <c r="MUX44" s="62"/>
      <c r="MUY44" s="62"/>
      <c r="MUZ44" s="62"/>
      <c r="MVA44" s="62"/>
      <c r="MVB44" s="62"/>
      <c r="MVC44" s="62"/>
      <c r="MVD44" s="62"/>
      <c r="MVE44" s="62"/>
      <c r="MVF44" s="62"/>
      <c r="MVG44" s="62"/>
      <c r="MVH44" s="62"/>
      <c r="MVI44" s="62"/>
      <c r="MVJ44" s="62"/>
      <c r="MVK44" s="62"/>
      <c r="MVL44" s="62"/>
      <c r="MVM44" s="62"/>
      <c r="MVN44" s="62"/>
      <c r="MVO44" s="62"/>
      <c r="MVP44" s="62"/>
      <c r="MVQ44" s="62"/>
      <c r="MVR44" s="62"/>
      <c r="MVS44" s="62"/>
      <c r="MVT44" s="62"/>
      <c r="MVU44" s="62"/>
      <c r="MVV44" s="62"/>
      <c r="MVW44" s="62"/>
      <c r="MVX44" s="62"/>
      <c r="MVY44" s="62"/>
      <c r="MVZ44" s="62"/>
      <c r="MWA44" s="62"/>
      <c r="MWB44" s="62"/>
      <c r="MWC44" s="62"/>
      <c r="MWD44" s="62"/>
      <c r="MWE44" s="62"/>
      <c r="MWF44" s="62"/>
      <c r="MWG44" s="62"/>
      <c r="MWH44" s="62"/>
      <c r="MWI44" s="62"/>
      <c r="MWJ44" s="62"/>
      <c r="MWK44" s="62"/>
      <c r="MWL44" s="62"/>
      <c r="MWM44" s="62"/>
      <c r="MWN44" s="62"/>
      <c r="MWO44" s="62"/>
      <c r="MWP44" s="62"/>
      <c r="MWQ44" s="62"/>
      <c r="MWR44" s="62"/>
      <c r="MWS44" s="62"/>
      <c r="MWT44" s="62"/>
      <c r="MWU44" s="62"/>
      <c r="MWV44" s="62"/>
      <c r="MWW44" s="62"/>
      <c r="MWX44" s="62"/>
      <c r="MWY44" s="62"/>
      <c r="MWZ44" s="62"/>
      <c r="MXA44" s="62"/>
      <c r="MXB44" s="62"/>
      <c r="MXC44" s="62"/>
      <c r="MXD44" s="62"/>
      <c r="MXE44" s="62"/>
      <c r="MXF44" s="62"/>
      <c r="MXG44" s="62"/>
      <c r="MXH44" s="62"/>
      <c r="MXI44" s="62"/>
      <c r="MXJ44" s="62"/>
      <c r="MXK44" s="62"/>
      <c r="MXL44" s="62"/>
      <c r="MXM44" s="62"/>
      <c r="MXN44" s="62"/>
      <c r="MXO44" s="62"/>
      <c r="MXP44" s="62"/>
      <c r="MXQ44" s="62"/>
      <c r="MXR44" s="62"/>
      <c r="MXS44" s="62"/>
      <c r="MXT44" s="62"/>
      <c r="MXU44" s="62"/>
      <c r="MXV44" s="62"/>
      <c r="MXW44" s="62"/>
      <c r="MXX44" s="62"/>
      <c r="MXY44" s="62"/>
      <c r="MXZ44" s="62"/>
      <c r="MYA44" s="62"/>
      <c r="MYB44" s="62"/>
      <c r="MYC44" s="62"/>
      <c r="MYD44" s="62"/>
      <c r="MYE44" s="62"/>
      <c r="MYF44" s="62"/>
      <c r="MYG44" s="62"/>
      <c r="MYH44" s="62"/>
      <c r="MYI44" s="62"/>
      <c r="MYJ44" s="62"/>
      <c r="MYK44" s="62"/>
      <c r="MYL44" s="62"/>
      <c r="MYM44" s="62"/>
      <c r="MYN44" s="62"/>
      <c r="MYO44" s="62"/>
      <c r="MYP44" s="62"/>
      <c r="MYQ44" s="62"/>
      <c r="MYR44" s="62"/>
      <c r="MYS44" s="62"/>
      <c r="MYT44" s="62"/>
      <c r="MYU44" s="62"/>
      <c r="MYV44" s="62"/>
      <c r="MYW44" s="62"/>
      <c r="MYX44" s="62"/>
      <c r="MYY44" s="62"/>
      <c r="MYZ44" s="62"/>
      <c r="MZA44" s="62"/>
      <c r="MZB44" s="62"/>
      <c r="MZC44" s="62"/>
      <c r="MZD44" s="62"/>
      <c r="MZE44" s="62"/>
      <c r="MZF44" s="62"/>
      <c r="MZG44" s="62"/>
      <c r="MZH44" s="62"/>
      <c r="MZI44" s="62"/>
      <c r="MZJ44" s="62"/>
      <c r="MZK44" s="62"/>
      <c r="MZL44" s="62"/>
      <c r="MZM44" s="62"/>
      <c r="MZN44" s="62"/>
      <c r="MZO44" s="62"/>
      <c r="MZP44" s="62"/>
      <c r="MZQ44" s="62"/>
      <c r="MZR44" s="62"/>
      <c r="MZS44" s="62"/>
      <c r="MZT44" s="62"/>
      <c r="MZU44" s="62"/>
      <c r="MZV44" s="62"/>
      <c r="MZW44" s="62"/>
      <c r="MZX44" s="62"/>
      <c r="MZY44" s="62"/>
      <c r="MZZ44" s="62"/>
      <c r="NAA44" s="62"/>
      <c r="NAB44" s="62"/>
      <c r="NAC44" s="62"/>
      <c r="NAD44" s="62"/>
      <c r="NAE44" s="62"/>
      <c r="NAF44" s="62"/>
      <c r="NAG44" s="62"/>
      <c r="NAH44" s="62"/>
      <c r="NAI44" s="62"/>
      <c r="NAJ44" s="62"/>
      <c r="NAK44" s="62"/>
      <c r="NAL44" s="62"/>
      <c r="NAM44" s="62"/>
      <c r="NAN44" s="62"/>
      <c r="NAO44" s="62"/>
      <c r="NAP44" s="62"/>
      <c r="NAQ44" s="62"/>
      <c r="NAR44" s="62"/>
      <c r="NAS44" s="62"/>
      <c r="NAT44" s="62"/>
      <c r="NAU44" s="62"/>
      <c r="NAV44" s="62"/>
      <c r="NAW44" s="62"/>
      <c r="NAX44" s="62"/>
      <c r="NAY44" s="62"/>
      <c r="NAZ44" s="62"/>
      <c r="NBA44" s="62"/>
      <c r="NBB44" s="62"/>
      <c r="NBC44" s="62"/>
      <c r="NBD44" s="62"/>
      <c r="NBE44" s="62"/>
      <c r="NBF44" s="62"/>
      <c r="NBG44" s="62"/>
      <c r="NBH44" s="62"/>
      <c r="NBI44" s="62"/>
      <c r="NBJ44" s="62"/>
      <c r="NBK44" s="62"/>
      <c r="NBL44" s="62"/>
      <c r="NBM44" s="62"/>
      <c r="NBN44" s="62"/>
      <c r="NBO44" s="62"/>
      <c r="NBP44" s="62"/>
      <c r="NBQ44" s="62"/>
      <c r="NBR44" s="62"/>
      <c r="NBS44" s="62"/>
      <c r="NBT44" s="62"/>
      <c r="NBU44" s="62"/>
      <c r="NBV44" s="62"/>
      <c r="NBW44" s="62"/>
      <c r="NBX44" s="62"/>
      <c r="NBY44" s="62"/>
      <c r="NBZ44" s="62"/>
      <c r="NCA44" s="62"/>
      <c r="NCB44" s="62"/>
      <c r="NCC44" s="62"/>
      <c r="NCD44" s="62"/>
      <c r="NCE44" s="62"/>
      <c r="NCF44" s="62"/>
      <c r="NCG44" s="62"/>
      <c r="NCH44" s="62"/>
      <c r="NCI44" s="62"/>
      <c r="NCJ44" s="62"/>
      <c r="NCK44" s="62"/>
      <c r="NCL44" s="62"/>
      <c r="NCM44" s="62"/>
      <c r="NCN44" s="62"/>
      <c r="NCO44" s="62"/>
      <c r="NCP44" s="62"/>
      <c r="NCQ44" s="62"/>
      <c r="NCR44" s="62"/>
      <c r="NCS44" s="62"/>
      <c r="NCT44" s="62"/>
      <c r="NCU44" s="62"/>
      <c r="NCV44" s="62"/>
      <c r="NCW44" s="62"/>
      <c r="NCX44" s="62"/>
      <c r="NCY44" s="62"/>
      <c r="NCZ44" s="62"/>
      <c r="NDA44" s="62"/>
      <c r="NDB44" s="62"/>
      <c r="NDC44" s="62"/>
      <c r="NDD44" s="62"/>
      <c r="NDE44" s="62"/>
      <c r="NDF44" s="62"/>
      <c r="NDG44" s="62"/>
      <c r="NDH44" s="62"/>
      <c r="NDI44" s="62"/>
      <c r="NDJ44" s="62"/>
      <c r="NDK44" s="62"/>
      <c r="NDL44" s="62"/>
      <c r="NDM44" s="62"/>
      <c r="NDN44" s="62"/>
      <c r="NDO44" s="62"/>
      <c r="NDP44" s="62"/>
      <c r="NDQ44" s="62"/>
      <c r="NDR44" s="62"/>
      <c r="NDS44" s="62"/>
      <c r="NDT44" s="62"/>
      <c r="NDU44" s="62"/>
      <c r="NDV44" s="62"/>
      <c r="NDW44" s="62"/>
      <c r="NDX44" s="62"/>
      <c r="NDY44" s="62"/>
      <c r="NDZ44" s="62"/>
      <c r="NEA44" s="62"/>
      <c r="NEB44" s="62"/>
      <c r="NEC44" s="62"/>
      <c r="NED44" s="62"/>
      <c r="NEE44" s="62"/>
      <c r="NEF44" s="62"/>
      <c r="NEG44" s="62"/>
      <c r="NEH44" s="62"/>
      <c r="NEI44" s="62"/>
      <c r="NEJ44" s="62"/>
      <c r="NEK44" s="62"/>
      <c r="NEL44" s="62"/>
      <c r="NEM44" s="62"/>
      <c r="NEN44" s="62"/>
      <c r="NEO44" s="62"/>
      <c r="NEP44" s="62"/>
      <c r="NEQ44" s="62"/>
      <c r="NER44" s="62"/>
      <c r="NES44" s="62"/>
      <c r="NET44" s="62"/>
      <c r="NEU44" s="62"/>
      <c r="NEV44" s="62"/>
      <c r="NEW44" s="62"/>
      <c r="NEX44" s="62"/>
      <c r="NEY44" s="62"/>
      <c r="NEZ44" s="62"/>
      <c r="NFA44" s="62"/>
      <c r="NFB44" s="62"/>
      <c r="NFC44" s="62"/>
      <c r="NFD44" s="62"/>
      <c r="NFE44" s="62"/>
      <c r="NFF44" s="62"/>
      <c r="NFG44" s="62"/>
      <c r="NFH44" s="62"/>
      <c r="NFI44" s="62"/>
      <c r="NFJ44" s="62"/>
      <c r="NFK44" s="62"/>
      <c r="NFL44" s="62"/>
      <c r="NFM44" s="62"/>
      <c r="NFN44" s="62"/>
      <c r="NFO44" s="62"/>
      <c r="NFP44" s="62"/>
      <c r="NFQ44" s="62"/>
      <c r="NFR44" s="62"/>
      <c r="NFS44" s="62"/>
      <c r="NFT44" s="62"/>
      <c r="NFU44" s="62"/>
      <c r="NFV44" s="62"/>
      <c r="NFW44" s="62"/>
      <c r="NFX44" s="62"/>
      <c r="NFY44" s="62"/>
      <c r="NFZ44" s="62"/>
      <c r="NGA44" s="62"/>
      <c r="NGB44" s="62"/>
      <c r="NGC44" s="62"/>
      <c r="NGD44" s="62"/>
      <c r="NGE44" s="62"/>
      <c r="NGF44" s="62"/>
      <c r="NGG44" s="62"/>
      <c r="NGH44" s="62"/>
      <c r="NGI44" s="62"/>
      <c r="NGJ44" s="62"/>
      <c r="NGK44" s="62"/>
      <c r="NGL44" s="62"/>
      <c r="NGM44" s="62"/>
      <c r="NGN44" s="62"/>
      <c r="NGO44" s="62"/>
      <c r="NGP44" s="62"/>
      <c r="NGQ44" s="62"/>
      <c r="NGR44" s="62"/>
      <c r="NGS44" s="62"/>
      <c r="NGT44" s="62"/>
      <c r="NGU44" s="62"/>
      <c r="NGV44" s="62"/>
      <c r="NGW44" s="62"/>
      <c r="NGX44" s="62"/>
      <c r="NGY44" s="62"/>
      <c r="NGZ44" s="62"/>
      <c r="NHA44" s="62"/>
      <c r="NHB44" s="62"/>
      <c r="NHC44" s="62"/>
      <c r="NHD44" s="62"/>
      <c r="NHE44" s="62"/>
      <c r="NHF44" s="62"/>
      <c r="NHG44" s="62"/>
      <c r="NHH44" s="62"/>
      <c r="NHI44" s="62"/>
      <c r="NHJ44" s="62"/>
      <c r="NHK44" s="62"/>
      <c r="NHL44" s="62"/>
      <c r="NHM44" s="62"/>
      <c r="NHN44" s="62"/>
      <c r="NHO44" s="62"/>
      <c r="NHP44" s="62"/>
      <c r="NHQ44" s="62"/>
      <c r="NHR44" s="62"/>
      <c r="NHS44" s="62"/>
      <c r="NHT44" s="62"/>
      <c r="NHU44" s="62"/>
      <c r="NHV44" s="62"/>
      <c r="NHW44" s="62"/>
      <c r="NHX44" s="62"/>
      <c r="NHY44" s="62"/>
      <c r="NHZ44" s="62"/>
      <c r="NIA44" s="62"/>
      <c r="NIB44" s="62"/>
      <c r="NIC44" s="62"/>
      <c r="NID44" s="62"/>
      <c r="NIE44" s="62"/>
      <c r="NIF44" s="62"/>
      <c r="NIG44" s="62"/>
      <c r="NIH44" s="62"/>
      <c r="NII44" s="62"/>
      <c r="NIJ44" s="62"/>
      <c r="NIK44" s="62"/>
      <c r="NIL44" s="62"/>
      <c r="NIM44" s="62"/>
      <c r="NIN44" s="62"/>
      <c r="NIO44" s="62"/>
      <c r="NIP44" s="62"/>
      <c r="NIQ44" s="62"/>
      <c r="NIR44" s="62"/>
      <c r="NIS44" s="62"/>
      <c r="NIT44" s="62"/>
      <c r="NIU44" s="62"/>
      <c r="NIV44" s="62"/>
      <c r="NIW44" s="62"/>
      <c r="NIX44" s="62"/>
      <c r="NIY44" s="62"/>
      <c r="NIZ44" s="62"/>
      <c r="NJA44" s="62"/>
      <c r="NJB44" s="62"/>
      <c r="NJC44" s="62"/>
      <c r="NJD44" s="62"/>
      <c r="NJE44" s="62"/>
      <c r="NJF44" s="62"/>
      <c r="NJG44" s="62"/>
      <c r="NJH44" s="62"/>
      <c r="NJI44" s="62"/>
      <c r="NJJ44" s="62"/>
      <c r="NJK44" s="62"/>
      <c r="NJL44" s="62"/>
      <c r="NJM44" s="62"/>
      <c r="NJN44" s="62"/>
      <c r="NJO44" s="62"/>
      <c r="NJP44" s="62"/>
      <c r="NJQ44" s="62"/>
      <c r="NJR44" s="62"/>
      <c r="NJS44" s="62"/>
      <c r="NJT44" s="62"/>
      <c r="NJU44" s="62"/>
      <c r="NJV44" s="62"/>
      <c r="NJW44" s="62"/>
      <c r="NJX44" s="62"/>
      <c r="NJY44" s="62"/>
      <c r="NJZ44" s="62"/>
      <c r="NKA44" s="62"/>
      <c r="NKB44" s="62"/>
      <c r="NKC44" s="62"/>
      <c r="NKD44" s="62"/>
      <c r="NKE44" s="62"/>
      <c r="NKF44" s="62"/>
      <c r="NKG44" s="62"/>
      <c r="NKH44" s="62"/>
      <c r="NKI44" s="62"/>
      <c r="NKJ44" s="62"/>
      <c r="NKK44" s="62"/>
      <c r="NKL44" s="62"/>
      <c r="NKM44" s="62"/>
      <c r="NKN44" s="62"/>
      <c r="NKO44" s="62"/>
      <c r="NKP44" s="62"/>
      <c r="NKQ44" s="62"/>
      <c r="NKR44" s="62"/>
      <c r="NKS44" s="62"/>
      <c r="NKT44" s="62"/>
      <c r="NKU44" s="62"/>
      <c r="NKV44" s="62"/>
      <c r="NKW44" s="62"/>
      <c r="NKX44" s="62"/>
      <c r="NKY44" s="62"/>
      <c r="NKZ44" s="62"/>
      <c r="NLA44" s="62"/>
      <c r="NLB44" s="62"/>
      <c r="NLC44" s="62"/>
      <c r="NLD44" s="62"/>
      <c r="NLE44" s="62"/>
      <c r="NLF44" s="62"/>
      <c r="NLG44" s="62"/>
      <c r="NLH44" s="62"/>
      <c r="NLI44" s="62"/>
      <c r="NLJ44" s="62"/>
      <c r="NLK44" s="62"/>
      <c r="NLL44" s="62"/>
      <c r="NLM44" s="62"/>
      <c r="NLN44" s="62"/>
      <c r="NLO44" s="62"/>
      <c r="NLP44" s="62"/>
      <c r="NLQ44" s="62"/>
      <c r="NLR44" s="62"/>
      <c r="NLS44" s="62"/>
      <c r="NLT44" s="62"/>
      <c r="NLU44" s="62"/>
      <c r="NLV44" s="62"/>
      <c r="NLW44" s="62"/>
      <c r="NLX44" s="62"/>
      <c r="NLY44" s="62"/>
      <c r="NLZ44" s="62"/>
      <c r="NMA44" s="62"/>
      <c r="NMB44" s="62"/>
      <c r="NMC44" s="62"/>
      <c r="NMD44" s="62"/>
      <c r="NME44" s="62"/>
      <c r="NMF44" s="62"/>
      <c r="NMG44" s="62"/>
      <c r="NMH44" s="62"/>
      <c r="NMI44" s="62"/>
      <c r="NMJ44" s="62"/>
      <c r="NMK44" s="62"/>
      <c r="NML44" s="62"/>
      <c r="NMM44" s="62"/>
      <c r="NMN44" s="62"/>
      <c r="NMO44" s="62"/>
      <c r="NMP44" s="62"/>
      <c r="NMQ44" s="62"/>
      <c r="NMR44" s="62"/>
      <c r="NMS44" s="62"/>
      <c r="NMT44" s="62"/>
      <c r="NMU44" s="62"/>
      <c r="NMV44" s="62"/>
      <c r="NMW44" s="62"/>
      <c r="NMX44" s="62"/>
      <c r="NMY44" s="62"/>
      <c r="NMZ44" s="62"/>
      <c r="NNA44" s="62"/>
      <c r="NNB44" s="62"/>
      <c r="NNC44" s="62"/>
      <c r="NND44" s="62"/>
      <c r="NNE44" s="62"/>
      <c r="NNF44" s="62"/>
      <c r="NNG44" s="62"/>
      <c r="NNH44" s="62"/>
      <c r="NNI44" s="62"/>
      <c r="NNJ44" s="62"/>
      <c r="NNK44" s="62"/>
      <c r="NNL44" s="62"/>
      <c r="NNM44" s="62"/>
      <c r="NNN44" s="62"/>
      <c r="NNO44" s="62"/>
      <c r="NNP44" s="62"/>
      <c r="NNQ44" s="62"/>
      <c r="NNR44" s="62"/>
      <c r="NNS44" s="62"/>
      <c r="NNT44" s="62"/>
      <c r="NNU44" s="62"/>
      <c r="NNV44" s="62"/>
      <c r="NNW44" s="62"/>
      <c r="NNX44" s="62"/>
      <c r="NNY44" s="62"/>
      <c r="NNZ44" s="62"/>
      <c r="NOA44" s="62"/>
      <c r="NOB44" s="62"/>
      <c r="NOC44" s="62"/>
      <c r="NOD44" s="62"/>
      <c r="NOE44" s="62"/>
      <c r="NOF44" s="62"/>
      <c r="NOG44" s="62"/>
      <c r="NOH44" s="62"/>
      <c r="NOI44" s="62"/>
      <c r="NOJ44" s="62"/>
      <c r="NOK44" s="62"/>
      <c r="NOL44" s="62"/>
      <c r="NOM44" s="62"/>
      <c r="NON44" s="62"/>
      <c r="NOO44" s="62"/>
      <c r="NOP44" s="62"/>
      <c r="NOQ44" s="62"/>
      <c r="NOR44" s="62"/>
      <c r="NOS44" s="62"/>
      <c r="NOT44" s="62"/>
      <c r="NOU44" s="62"/>
      <c r="NOV44" s="62"/>
      <c r="NOW44" s="62"/>
      <c r="NOX44" s="62"/>
      <c r="NOY44" s="62"/>
      <c r="NOZ44" s="62"/>
      <c r="NPA44" s="62"/>
      <c r="NPB44" s="62"/>
      <c r="NPC44" s="62"/>
      <c r="NPD44" s="62"/>
      <c r="NPE44" s="62"/>
      <c r="NPF44" s="62"/>
      <c r="NPG44" s="62"/>
      <c r="NPH44" s="62"/>
      <c r="NPI44" s="62"/>
      <c r="NPJ44" s="62"/>
      <c r="NPK44" s="62"/>
      <c r="NPL44" s="62"/>
      <c r="NPM44" s="62"/>
      <c r="NPN44" s="62"/>
      <c r="NPO44" s="62"/>
      <c r="NPP44" s="62"/>
      <c r="NPQ44" s="62"/>
      <c r="NPR44" s="62"/>
      <c r="NPS44" s="62"/>
      <c r="NPT44" s="62"/>
      <c r="NPU44" s="62"/>
      <c r="NPV44" s="62"/>
      <c r="NPW44" s="62"/>
      <c r="NPX44" s="62"/>
      <c r="NPY44" s="62"/>
      <c r="NPZ44" s="62"/>
      <c r="NQA44" s="62"/>
      <c r="NQB44" s="62"/>
      <c r="NQC44" s="62"/>
      <c r="NQD44" s="62"/>
      <c r="NQE44" s="62"/>
      <c r="NQF44" s="62"/>
      <c r="NQG44" s="62"/>
      <c r="NQH44" s="62"/>
      <c r="NQI44" s="62"/>
      <c r="NQJ44" s="62"/>
      <c r="NQK44" s="62"/>
      <c r="NQL44" s="62"/>
      <c r="NQM44" s="62"/>
      <c r="NQN44" s="62"/>
      <c r="NQO44" s="62"/>
      <c r="NQP44" s="62"/>
      <c r="NQQ44" s="62"/>
      <c r="NQR44" s="62"/>
      <c r="NQS44" s="62"/>
      <c r="NQT44" s="62"/>
      <c r="NQU44" s="62"/>
      <c r="NQV44" s="62"/>
      <c r="NQW44" s="62"/>
      <c r="NQX44" s="62"/>
      <c r="NQY44" s="62"/>
      <c r="NQZ44" s="62"/>
      <c r="NRA44" s="62"/>
      <c r="NRB44" s="62"/>
      <c r="NRC44" s="62"/>
      <c r="NRD44" s="62"/>
      <c r="NRE44" s="62"/>
      <c r="NRF44" s="62"/>
      <c r="NRG44" s="62"/>
      <c r="NRH44" s="62"/>
      <c r="NRI44" s="62"/>
      <c r="NRJ44" s="62"/>
      <c r="NRK44" s="62"/>
      <c r="NRL44" s="62"/>
      <c r="NRM44" s="62"/>
      <c r="NRN44" s="62"/>
      <c r="NRO44" s="62"/>
      <c r="NRP44" s="62"/>
      <c r="NRQ44" s="62"/>
      <c r="NRR44" s="62"/>
      <c r="NRS44" s="62"/>
      <c r="NRT44" s="62"/>
      <c r="NRU44" s="62"/>
      <c r="NRV44" s="62"/>
      <c r="NRW44" s="62"/>
      <c r="NRX44" s="62"/>
      <c r="NRY44" s="62"/>
      <c r="NRZ44" s="62"/>
      <c r="NSA44" s="62"/>
      <c r="NSB44" s="62"/>
      <c r="NSC44" s="62"/>
      <c r="NSD44" s="62"/>
      <c r="NSE44" s="62"/>
      <c r="NSF44" s="62"/>
      <c r="NSG44" s="62"/>
      <c r="NSH44" s="62"/>
      <c r="NSI44" s="62"/>
      <c r="NSJ44" s="62"/>
      <c r="NSK44" s="62"/>
      <c r="NSL44" s="62"/>
      <c r="NSM44" s="62"/>
      <c r="NSN44" s="62"/>
      <c r="NSO44" s="62"/>
      <c r="NSP44" s="62"/>
      <c r="NSQ44" s="62"/>
      <c r="NSR44" s="62"/>
      <c r="NSS44" s="62"/>
      <c r="NST44" s="62"/>
      <c r="NSU44" s="62"/>
      <c r="NSV44" s="62"/>
      <c r="NSW44" s="62"/>
      <c r="NSX44" s="62"/>
      <c r="NSY44" s="62"/>
      <c r="NSZ44" s="62"/>
      <c r="NTA44" s="62"/>
      <c r="NTB44" s="62"/>
      <c r="NTC44" s="62"/>
      <c r="NTD44" s="62"/>
      <c r="NTE44" s="62"/>
      <c r="NTF44" s="62"/>
      <c r="NTG44" s="62"/>
      <c r="NTH44" s="62"/>
      <c r="NTI44" s="62"/>
      <c r="NTJ44" s="62"/>
      <c r="NTK44" s="62"/>
      <c r="NTL44" s="62"/>
      <c r="NTM44" s="62"/>
      <c r="NTN44" s="62"/>
      <c r="NTO44" s="62"/>
      <c r="NTP44" s="62"/>
      <c r="NTQ44" s="62"/>
      <c r="NTR44" s="62"/>
      <c r="NTS44" s="62"/>
      <c r="NTT44" s="62"/>
      <c r="NTU44" s="62"/>
      <c r="NTV44" s="62"/>
      <c r="NTW44" s="62"/>
      <c r="NTX44" s="62"/>
      <c r="NTY44" s="62"/>
      <c r="NTZ44" s="62"/>
      <c r="NUA44" s="62"/>
      <c r="NUB44" s="62"/>
      <c r="NUC44" s="62"/>
      <c r="NUD44" s="62"/>
      <c r="NUE44" s="62"/>
      <c r="NUF44" s="62"/>
      <c r="NUG44" s="62"/>
      <c r="NUH44" s="62"/>
      <c r="NUI44" s="62"/>
      <c r="NUJ44" s="62"/>
      <c r="NUK44" s="62"/>
      <c r="NUL44" s="62"/>
      <c r="NUM44" s="62"/>
      <c r="NUN44" s="62"/>
      <c r="NUO44" s="62"/>
      <c r="NUP44" s="62"/>
      <c r="NUQ44" s="62"/>
      <c r="NUR44" s="62"/>
      <c r="NUS44" s="62"/>
      <c r="NUT44" s="62"/>
      <c r="NUU44" s="62"/>
      <c r="NUV44" s="62"/>
      <c r="NUW44" s="62"/>
      <c r="NUX44" s="62"/>
      <c r="NUY44" s="62"/>
      <c r="NUZ44" s="62"/>
      <c r="NVA44" s="62"/>
      <c r="NVB44" s="62"/>
      <c r="NVC44" s="62"/>
      <c r="NVD44" s="62"/>
      <c r="NVE44" s="62"/>
      <c r="NVF44" s="62"/>
      <c r="NVG44" s="62"/>
      <c r="NVH44" s="62"/>
      <c r="NVI44" s="62"/>
      <c r="NVJ44" s="62"/>
      <c r="NVK44" s="62"/>
      <c r="NVL44" s="62"/>
      <c r="NVM44" s="62"/>
      <c r="NVN44" s="62"/>
      <c r="NVO44" s="62"/>
      <c r="NVP44" s="62"/>
      <c r="NVQ44" s="62"/>
      <c r="NVR44" s="62"/>
      <c r="NVS44" s="62"/>
      <c r="NVT44" s="62"/>
      <c r="NVU44" s="62"/>
      <c r="NVV44" s="62"/>
      <c r="NVW44" s="62"/>
      <c r="NVX44" s="62"/>
      <c r="NVY44" s="62"/>
      <c r="NVZ44" s="62"/>
      <c r="NWA44" s="62"/>
      <c r="NWB44" s="62"/>
      <c r="NWC44" s="62"/>
      <c r="NWD44" s="62"/>
      <c r="NWE44" s="62"/>
      <c r="NWF44" s="62"/>
      <c r="NWG44" s="62"/>
      <c r="NWH44" s="62"/>
      <c r="NWI44" s="62"/>
      <c r="NWJ44" s="62"/>
      <c r="NWK44" s="62"/>
      <c r="NWL44" s="62"/>
      <c r="NWM44" s="62"/>
      <c r="NWN44" s="62"/>
      <c r="NWO44" s="62"/>
      <c r="NWP44" s="62"/>
      <c r="NWQ44" s="62"/>
      <c r="NWR44" s="62"/>
      <c r="NWS44" s="62"/>
      <c r="NWT44" s="62"/>
      <c r="NWU44" s="62"/>
      <c r="NWV44" s="62"/>
      <c r="NWW44" s="62"/>
      <c r="NWX44" s="62"/>
      <c r="NWY44" s="62"/>
      <c r="NWZ44" s="62"/>
      <c r="NXA44" s="62"/>
      <c r="NXB44" s="62"/>
      <c r="NXC44" s="62"/>
      <c r="NXD44" s="62"/>
      <c r="NXE44" s="62"/>
      <c r="NXF44" s="62"/>
      <c r="NXG44" s="62"/>
      <c r="NXH44" s="62"/>
      <c r="NXI44" s="62"/>
      <c r="NXJ44" s="62"/>
      <c r="NXK44" s="62"/>
      <c r="NXL44" s="62"/>
      <c r="NXM44" s="62"/>
      <c r="NXN44" s="62"/>
      <c r="NXO44" s="62"/>
      <c r="NXP44" s="62"/>
      <c r="NXQ44" s="62"/>
      <c r="NXR44" s="62"/>
      <c r="NXS44" s="62"/>
      <c r="NXT44" s="62"/>
      <c r="NXU44" s="62"/>
      <c r="NXV44" s="62"/>
      <c r="NXW44" s="62"/>
      <c r="NXX44" s="62"/>
      <c r="NXY44" s="62"/>
      <c r="NXZ44" s="62"/>
      <c r="NYA44" s="62"/>
      <c r="NYB44" s="62"/>
      <c r="NYC44" s="62"/>
      <c r="NYD44" s="62"/>
      <c r="NYE44" s="62"/>
      <c r="NYF44" s="62"/>
      <c r="NYG44" s="62"/>
      <c r="NYH44" s="62"/>
      <c r="NYI44" s="62"/>
      <c r="NYJ44" s="62"/>
      <c r="NYK44" s="62"/>
      <c r="NYL44" s="62"/>
      <c r="NYM44" s="62"/>
      <c r="NYN44" s="62"/>
      <c r="NYO44" s="62"/>
      <c r="NYP44" s="62"/>
      <c r="NYQ44" s="62"/>
      <c r="NYR44" s="62"/>
      <c r="NYS44" s="62"/>
      <c r="NYT44" s="62"/>
      <c r="NYU44" s="62"/>
      <c r="NYV44" s="62"/>
      <c r="NYW44" s="62"/>
      <c r="NYX44" s="62"/>
      <c r="NYY44" s="62"/>
      <c r="NYZ44" s="62"/>
      <c r="NZA44" s="62"/>
      <c r="NZB44" s="62"/>
      <c r="NZC44" s="62"/>
      <c r="NZD44" s="62"/>
      <c r="NZE44" s="62"/>
      <c r="NZF44" s="62"/>
      <c r="NZG44" s="62"/>
      <c r="NZH44" s="62"/>
      <c r="NZI44" s="62"/>
      <c r="NZJ44" s="62"/>
      <c r="NZK44" s="62"/>
      <c r="NZL44" s="62"/>
      <c r="NZM44" s="62"/>
      <c r="NZN44" s="62"/>
      <c r="NZO44" s="62"/>
      <c r="NZP44" s="62"/>
      <c r="NZQ44" s="62"/>
      <c r="NZR44" s="62"/>
      <c r="NZS44" s="62"/>
      <c r="NZT44" s="62"/>
      <c r="NZU44" s="62"/>
      <c r="NZV44" s="62"/>
      <c r="NZW44" s="62"/>
      <c r="NZX44" s="62"/>
      <c r="NZY44" s="62"/>
      <c r="NZZ44" s="62"/>
      <c r="OAA44" s="62"/>
      <c r="OAB44" s="62"/>
      <c r="OAC44" s="62"/>
      <c r="OAD44" s="62"/>
      <c r="OAE44" s="62"/>
      <c r="OAF44" s="62"/>
      <c r="OAG44" s="62"/>
      <c r="OAH44" s="62"/>
      <c r="OAI44" s="62"/>
      <c r="OAJ44" s="62"/>
      <c r="OAK44" s="62"/>
      <c r="OAL44" s="62"/>
      <c r="OAM44" s="62"/>
      <c r="OAN44" s="62"/>
      <c r="OAO44" s="62"/>
      <c r="OAP44" s="62"/>
      <c r="OAQ44" s="62"/>
      <c r="OAR44" s="62"/>
      <c r="OAS44" s="62"/>
      <c r="OAT44" s="62"/>
      <c r="OAU44" s="62"/>
      <c r="OAV44" s="62"/>
      <c r="OAW44" s="62"/>
      <c r="OAX44" s="62"/>
      <c r="OAY44" s="62"/>
      <c r="OAZ44" s="62"/>
      <c r="OBA44" s="62"/>
      <c r="OBB44" s="62"/>
      <c r="OBC44" s="62"/>
      <c r="OBD44" s="62"/>
      <c r="OBE44" s="62"/>
      <c r="OBF44" s="62"/>
      <c r="OBG44" s="62"/>
      <c r="OBH44" s="62"/>
      <c r="OBI44" s="62"/>
      <c r="OBJ44" s="62"/>
      <c r="OBK44" s="62"/>
      <c r="OBL44" s="62"/>
      <c r="OBM44" s="62"/>
      <c r="OBN44" s="62"/>
      <c r="OBO44" s="62"/>
      <c r="OBP44" s="62"/>
      <c r="OBQ44" s="62"/>
      <c r="OBR44" s="62"/>
      <c r="OBS44" s="62"/>
      <c r="OBT44" s="62"/>
      <c r="OBU44" s="62"/>
      <c r="OBV44" s="62"/>
      <c r="OBW44" s="62"/>
      <c r="OBX44" s="62"/>
      <c r="OBY44" s="62"/>
      <c r="OBZ44" s="62"/>
      <c r="OCA44" s="62"/>
      <c r="OCB44" s="62"/>
      <c r="OCC44" s="62"/>
      <c r="OCD44" s="62"/>
      <c r="OCE44" s="62"/>
      <c r="OCF44" s="62"/>
      <c r="OCG44" s="62"/>
      <c r="OCH44" s="62"/>
      <c r="OCI44" s="62"/>
      <c r="OCJ44" s="62"/>
      <c r="OCK44" s="62"/>
      <c r="OCL44" s="62"/>
      <c r="OCM44" s="62"/>
      <c r="OCN44" s="62"/>
      <c r="OCO44" s="62"/>
      <c r="OCP44" s="62"/>
      <c r="OCQ44" s="62"/>
      <c r="OCR44" s="62"/>
      <c r="OCS44" s="62"/>
      <c r="OCT44" s="62"/>
      <c r="OCU44" s="62"/>
      <c r="OCV44" s="62"/>
      <c r="OCW44" s="62"/>
      <c r="OCX44" s="62"/>
      <c r="OCY44" s="62"/>
      <c r="OCZ44" s="62"/>
      <c r="ODA44" s="62"/>
      <c r="ODB44" s="62"/>
      <c r="ODC44" s="62"/>
      <c r="ODD44" s="62"/>
      <c r="ODE44" s="62"/>
      <c r="ODF44" s="62"/>
      <c r="ODG44" s="62"/>
      <c r="ODH44" s="62"/>
      <c r="ODI44" s="62"/>
      <c r="ODJ44" s="62"/>
      <c r="ODK44" s="62"/>
      <c r="ODL44" s="62"/>
      <c r="ODM44" s="62"/>
      <c r="ODN44" s="62"/>
      <c r="ODO44" s="62"/>
      <c r="ODP44" s="62"/>
      <c r="ODQ44" s="62"/>
      <c r="ODR44" s="62"/>
      <c r="ODS44" s="62"/>
      <c r="ODT44" s="62"/>
      <c r="ODU44" s="62"/>
      <c r="ODV44" s="62"/>
      <c r="ODW44" s="62"/>
      <c r="ODX44" s="62"/>
      <c r="ODY44" s="62"/>
      <c r="ODZ44" s="62"/>
      <c r="OEA44" s="62"/>
      <c r="OEB44" s="62"/>
      <c r="OEC44" s="62"/>
      <c r="OED44" s="62"/>
      <c r="OEE44" s="62"/>
      <c r="OEF44" s="62"/>
      <c r="OEG44" s="62"/>
      <c r="OEH44" s="62"/>
      <c r="OEI44" s="62"/>
      <c r="OEJ44" s="62"/>
      <c r="OEK44" s="62"/>
      <c r="OEL44" s="62"/>
      <c r="OEM44" s="62"/>
      <c r="OEN44" s="62"/>
      <c r="OEO44" s="62"/>
      <c r="OEP44" s="62"/>
      <c r="OEQ44" s="62"/>
      <c r="OER44" s="62"/>
      <c r="OES44" s="62"/>
      <c r="OET44" s="62"/>
      <c r="OEU44" s="62"/>
      <c r="OEV44" s="62"/>
      <c r="OEW44" s="62"/>
      <c r="OEX44" s="62"/>
      <c r="OEY44" s="62"/>
      <c r="OEZ44" s="62"/>
      <c r="OFA44" s="62"/>
      <c r="OFB44" s="62"/>
      <c r="OFC44" s="62"/>
      <c r="OFD44" s="62"/>
      <c r="OFE44" s="62"/>
      <c r="OFF44" s="62"/>
      <c r="OFG44" s="62"/>
      <c r="OFH44" s="62"/>
      <c r="OFI44" s="62"/>
      <c r="OFJ44" s="62"/>
      <c r="OFK44" s="62"/>
      <c r="OFL44" s="62"/>
      <c r="OFM44" s="62"/>
      <c r="OFN44" s="62"/>
      <c r="OFO44" s="62"/>
      <c r="OFP44" s="62"/>
      <c r="OFQ44" s="62"/>
      <c r="OFR44" s="62"/>
      <c r="OFS44" s="62"/>
      <c r="OFT44" s="62"/>
      <c r="OFU44" s="62"/>
      <c r="OFV44" s="62"/>
      <c r="OFW44" s="62"/>
      <c r="OFX44" s="62"/>
      <c r="OFY44" s="62"/>
      <c r="OFZ44" s="62"/>
      <c r="OGA44" s="62"/>
      <c r="OGB44" s="62"/>
      <c r="OGC44" s="62"/>
      <c r="OGD44" s="62"/>
      <c r="OGE44" s="62"/>
      <c r="OGF44" s="62"/>
      <c r="OGG44" s="62"/>
      <c r="OGH44" s="62"/>
      <c r="OGI44" s="62"/>
      <c r="OGJ44" s="62"/>
      <c r="OGK44" s="62"/>
      <c r="OGL44" s="62"/>
      <c r="OGM44" s="62"/>
      <c r="OGN44" s="62"/>
      <c r="OGO44" s="62"/>
      <c r="OGP44" s="62"/>
      <c r="OGQ44" s="62"/>
      <c r="OGR44" s="62"/>
      <c r="OGS44" s="62"/>
      <c r="OGT44" s="62"/>
      <c r="OGU44" s="62"/>
      <c r="OGV44" s="62"/>
      <c r="OGW44" s="62"/>
      <c r="OGX44" s="62"/>
      <c r="OGY44" s="62"/>
      <c r="OGZ44" s="62"/>
      <c r="OHA44" s="62"/>
      <c r="OHB44" s="62"/>
      <c r="OHC44" s="62"/>
      <c r="OHD44" s="62"/>
      <c r="OHE44" s="62"/>
      <c r="OHF44" s="62"/>
      <c r="OHG44" s="62"/>
      <c r="OHH44" s="62"/>
      <c r="OHI44" s="62"/>
      <c r="OHJ44" s="62"/>
      <c r="OHK44" s="62"/>
      <c r="OHL44" s="62"/>
      <c r="OHM44" s="62"/>
      <c r="OHN44" s="62"/>
      <c r="OHO44" s="62"/>
      <c r="OHP44" s="62"/>
      <c r="OHQ44" s="62"/>
      <c r="OHR44" s="62"/>
      <c r="OHS44" s="62"/>
      <c r="OHT44" s="62"/>
      <c r="OHU44" s="62"/>
      <c r="OHV44" s="62"/>
      <c r="OHW44" s="62"/>
      <c r="OHX44" s="62"/>
      <c r="OHY44" s="62"/>
      <c r="OHZ44" s="62"/>
      <c r="OIA44" s="62"/>
      <c r="OIB44" s="62"/>
      <c r="OIC44" s="62"/>
      <c r="OID44" s="62"/>
      <c r="OIE44" s="62"/>
      <c r="OIF44" s="62"/>
      <c r="OIG44" s="62"/>
      <c r="OIH44" s="62"/>
      <c r="OII44" s="62"/>
      <c r="OIJ44" s="62"/>
      <c r="OIK44" s="62"/>
      <c r="OIL44" s="62"/>
      <c r="OIM44" s="62"/>
      <c r="OIN44" s="62"/>
      <c r="OIO44" s="62"/>
      <c r="OIP44" s="62"/>
      <c r="OIQ44" s="62"/>
      <c r="OIR44" s="62"/>
      <c r="OIS44" s="62"/>
      <c r="OIT44" s="62"/>
      <c r="OIU44" s="62"/>
      <c r="OIV44" s="62"/>
      <c r="OIW44" s="62"/>
      <c r="OIX44" s="62"/>
      <c r="OIY44" s="62"/>
      <c r="OIZ44" s="62"/>
      <c r="OJA44" s="62"/>
      <c r="OJB44" s="62"/>
      <c r="OJC44" s="62"/>
      <c r="OJD44" s="62"/>
      <c r="OJE44" s="62"/>
      <c r="OJF44" s="62"/>
      <c r="OJG44" s="62"/>
      <c r="OJH44" s="62"/>
      <c r="OJI44" s="62"/>
      <c r="OJJ44" s="62"/>
      <c r="OJK44" s="62"/>
      <c r="OJL44" s="62"/>
      <c r="OJM44" s="62"/>
      <c r="OJN44" s="62"/>
      <c r="OJO44" s="62"/>
      <c r="OJP44" s="62"/>
      <c r="OJQ44" s="62"/>
      <c r="OJR44" s="62"/>
      <c r="OJS44" s="62"/>
      <c r="OJT44" s="62"/>
      <c r="OJU44" s="62"/>
      <c r="OJV44" s="62"/>
      <c r="OJW44" s="62"/>
      <c r="OJX44" s="62"/>
      <c r="OJY44" s="62"/>
      <c r="OJZ44" s="62"/>
      <c r="OKA44" s="62"/>
      <c r="OKB44" s="62"/>
      <c r="OKC44" s="62"/>
      <c r="OKD44" s="62"/>
      <c r="OKE44" s="62"/>
      <c r="OKF44" s="62"/>
      <c r="OKG44" s="62"/>
      <c r="OKH44" s="62"/>
      <c r="OKI44" s="62"/>
      <c r="OKJ44" s="62"/>
      <c r="OKK44" s="62"/>
      <c r="OKL44" s="62"/>
      <c r="OKM44" s="62"/>
      <c r="OKN44" s="62"/>
      <c r="OKO44" s="62"/>
      <c r="OKP44" s="62"/>
      <c r="OKQ44" s="62"/>
      <c r="OKR44" s="62"/>
      <c r="OKS44" s="62"/>
      <c r="OKT44" s="62"/>
      <c r="OKU44" s="62"/>
      <c r="OKV44" s="62"/>
      <c r="OKW44" s="62"/>
      <c r="OKX44" s="62"/>
      <c r="OKY44" s="62"/>
      <c r="OKZ44" s="62"/>
      <c r="OLA44" s="62"/>
      <c r="OLB44" s="62"/>
      <c r="OLC44" s="62"/>
      <c r="OLD44" s="62"/>
      <c r="OLE44" s="62"/>
      <c r="OLF44" s="62"/>
      <c r="OLG44" s="62"/>
      <c r="OLH44" s="62"/>
      <c r="OLI44" s="62"/>
      <c r="OLJ44" s="62"/>
      <c r="OLK44" s="62"/>
      <c r="OLL44" s="62"/>
      <c r="OLM44" s="62"/>
      <c r="OLN44" s="62"/>
      <c r="OLO44" s="62"/>
      <c r="OLP44" s="62"/>
      <c r="OLQ44" s="62"/>
      <c r="OLR44" s="62"/>
      <c r="OLS44" s="62"/>
      <c r="OLT44" s="62"/>
      <c r="OLU44" s="62"/>
      <c r="OLV44" s="62"/>
      <c r="OLW44" s="62"/>
      <c r="OLX44" s="62"/>
      <c r="OLY44" s="62"/>
      <c r="OLZ44" s="62"/>
      <c r="OMA44" s="62"/>
      <c r="OMB44" s="62"/>
      <c r="OMC44" s="62"/>
      <c r="OMD44" s="62"/>
      <c r="OME44" s="62"/>
      <c r="OMF44" s="62"/>
      <c r="OMG44" s="62"/>
      <c r="OMH44" s="62"/>
      <c r="OMI44" s="62"/>
      <c r="OMJ44" s="62"/>
      <c r="OMK44" s="62"/>
      <c r="OML44" s="62"/>
      <c r="OMM44" s="62"/>
      <c r="OMN44" s="62"/>
      <c r="OMO44" s="62"/>
      <c r="OMP44" s="62"/>
      <c r="OMQ44" s="62"/>
      <c r="OMR44" s="62"/>
      <c r="OMS44" s="62"/>
      <c r="OMT44" s="62"/>
      <c r="OMU44" s="62"/>
      <c r="OMV44" s="62"/>
      <c r="OMW44" s="62"/>
      <c r="OMX44" s="62"/>
      <c r="OMY44" s="62"/>
      <c r="OMZ44" s="62"/>
      <c r="ONA44" s="62"/>
      <c r="ONB44" s="62"/>
      <c r="ONC44" s="62"/>
      <c r="OND44" s="62"/>
      <c r="ONE44" s="62"/>
      <c r="ONF44" s="62"/>
      <c r="ONG44" s="62"/>
      <c r="ONH44" s="62"/>
      <c r="ONI44" s="62"/>
      <c r="ONJ44" s="62"/>
      <c r="ONK44" s="62"/>
      <c r="ONL44" s="62"/>
      <c r="ONM44" s="62"/>
      <c r="ONN44" s="62"/>
      <c r="ONO44" s="62"/>
      <c r="ONP44" s="62"/>
      <c r="ONQ44" s="62"/>
      <c r="ONR44" s="62"/>
      <c r="ONS44" s="62"/>
      <c r="ONT44" s="62"/>
      <c r="ONU44" s="62"/>
      <c r="ONV44" s="62"/>
      <c r="ONW44" s="62"/>
      <c r="ONX44" s="62"/>
      <c r="ONY44" s="62"/>
      <c r="ONZ44" s="62"/>
      <c r="OOA44" s="62"/>
      <c r="OOB44" s="62"/>
      <c r="OOC44" s="62"/>
      <c r="OOD44" s="62"/>
      <c r="OOE44" s="62"/>
      <c r="OOF44" s="62"/>
      <c r="OOG44" s="62"/>
      <c r="OOH44" s="62"/>
      <c r="OOI44" s="62"/>
      <c r="OOJ44" s="62"/>
      <c r="OOK44" s="62"/>
      <c r="OOL44" s="62"/>
      <c r="OOM44" s="62"/>
      <c r="OON44" s="62"/>
      <c r="OOO44" s="62"/>
      <c r="OOP44" s="62"/>
      <c r="OOQ44" s="62"/>
      <c r="OOR44" s="62"/>
      <c r="OOS44" s="62"/>
      <c r="OOT44" s="62"/>
      <c r="OOU44" s="62"/>
      <c r="OOV44" s="62"/>
      <c r="OOW44" s="62"/>
      <c r="OOX44" s="62"/>
      <c r="OOY44" s="62"/>
      <c r="OOZ44" s="62"/>
      <c r="OPA44" s="62"/>
      <c r="OPB44" s="62"/>
      <c r="OPC44" s="62"/>
      <c r="OPD44" s="62"/>
      <c r="OPE44" s="62"/>
      <c r="OPF44" s="62"/>
      <c r="OPG44" s="62"/>
      <c r="OPH44" s="62"/>
      <c r="OPI44" s="62"/>
      <c r="OPJ44" s="62"/>
      <c r="OPK44" s="62"/>
      <c r="OPL44" s="62"/>
      <c r="OPM44" s="62"/>
      <c r="OPN44" s="62"/>
      <c r="OPO44" s="62"/>
      <c r="OPP44" s="62"/>
      <c r="OPQ44" s="62"/>
      <c r="OPR44" s="62"/>
      <c r="OPS44" s="62"/>
      <c r="OPT44" s="62"/>
      <c r="OPU44" s="62"/>
      <c r="OPV44" s="62"/>
      <c r="OPW44" s="62"/>
      <c r="OPX44" s="62"/>
      <c r="OPY44" s="62"/>
      <c r="OPZ44" s="62"/>
      <c r="OQA44" s="62"/>
      <c r="OQB44" s="62"/>
      <c r="OQC44" s="62"/>
      <c r="OQD44" s="62"/>
      <c r="OQE44" s="62"/>
      <c r="OQF44" s="62"/>
      <c r="OQG44" s="62"/>
      <c r="OQH44" s="62"/>
      <c r="OQI44" s="62"/>
      <c r="OQJ44" s="62"/>
      <c r="OQK44" s="62"/>
      <c r="OQL44" s="62"/>
      <c r="OQM44" s="62"/>
      <c r="OQN44" s="62"/>
      <c r="OQO44" s="62"/>
      <c r="OQP44" s="62"/>
      <c r="OQQ44" s="62"/>
      <c r="OQR44" s="62"/>
      <c r="OQS44" s="62"/>
      <c r="OQT44" s="62"/>
      <c r="OQU44" s="62"/>
      <c r="OQV44" s="62"/>
      <c r="OQW44" s="62"/>
      <c r="OQX44" s="62"/>
      <c r="OQY44" s="62"/>
      <c r="OQZ44" s="62"/>
      <c r="ORA44" s="62"/>
      <c r="ORB44" s="62"/>
      <c r="ORC44" s="62"/>
      <c r="ORD44" s="62"/>
      <c r="ORE44" s="62"/>
      <c r="ORF44" s="62"/>
      <c r="ORG44" s="62"/>
      <c r="ORH44" s="62"/>
      <c r="ORI44" s="62"/>
      <c r="ORJ44" s="62"/>
      <c r="ORK44" s="62"/>
      <c r="ORL44" s="62"/>
      <c r="ORM44" s="62"/>
      <c r="ORN44" s="62"/>
      <c r="ORO44" s="62"/>
      <c r="ORP44" s="62"/>
      <c r="ORQ44" s="62"/>
      <c r="ORR44" s="62"/>
      <c r="ORS44" s="62"/>
      <c r="ORT44" s="62"/>
      <c r="ORU44" s="62"/>
      <c r="ORV44" s="62"/>
      <c r="ORW44" s="62"/>
      <c r="ORX44" s="62"/>
      <c r="ORY44" s="62"/>
      <c r="ORZ44" s="62"/>
      <c r="OSA44" s="62"/>
      <c r="OSB44" s="62"/>
      <c r="OSC44" s="62"/>
      <c r="OSD44" s="62"/>
      <c r="OSE44" s="62"/>
      <c r="OSF44" s="62"/>
      <c r="OSG44" s="62"/>
      <c r="OSH44" s="62"/>
      <c r="OSI44" s="62"/>
      <c r="OSJ44" s="62"/>
      <c r="OSK44" s="62"/>
      <c r="OSL44" s="62"/>
      <c r="OSM44" s="62"/>
      <c r="OSN44" s="62"/>
      <c r="OSO44" s="62"/>
      <c r="OSP44" s="62"/>
      <c r="OSQ44" s="62"/>
      <c r="OSR44" s="62"/>
      <c r="OSS44" s="62"/>
      <c r="OST44" s="62"/>
      <c r="OSU44" s="62"/>
      <c r="OSV44" s="62"/>
      <c r="OSW44" s="62"/>
      <c r="OSX44" s="62"/>
      <c r="OSY44" s="62"/>
      <c r="OSZ44" s="62"/>
      <c r="OTA44" s="62"/>
      <c r="OTB44" s="62"/>
      <c r="OTC44" s="62"/>
      <c r="OTD44" s="62"/>
      <c r="OTE44" s="62"/>
      <c r="OTF44" s="62"/>
      <c r="OTG44" s="62"/>
      <c r="OTH44" s="62"/>
      <c r="OTI44" s="62"/>
      <c r="OTJ44" s="62"/>
      <c r="OTK44" s="62"/>
      <c r="OTL44" s="62"/>
      <c r="OTM44" s="62"/>
      <c r="OTN44" s="62"/>
      <c r="OTO44" s="62"/>
      <c r="OTP44" s="62"/>
      <c r="OTQ44" s="62"/>
      <c r="OTR44" s="62"/>
      <c r="OTS44" s="62"/>
      <c r="OTT44" s="62"/>
      <c r="OTU44" s="62"/>
      <c r="OTV44" s="62"/>
      <c r="OTW44" s="62"/>
      <c r="OTX44" s="62"/>
      <c r="OTY44" s="62"/>
      <c r="OTZ44" s="62"/>
      <c r="OUA44" s="62"/>
      <c r="OUB44" s="62"/>
      <c r="OUC44" s="62"/>
      <c r="OUD44" s="62"/>
      <c r="OUE44" s="62"/>
      <c r="OUF44" s="62"/>
      <c r="OUG44" s="62"/>
      <c r="OUH44" s="62"/>
      <c r="OUI44" s="62"/>
      <c r="OUJ44" s="62"/>
      <c r="OUK44" s="62"/>
      <c r="OUL44" s="62"/>
      <c r="OUM44" s="62"/>
      <c r="OUN44" s="62"/>
      <c r="OUO44" s="62"/>
      <c r="OUP44" s="62"/>
      <c r="OUQ44" s="62"/>
      <c r="OUR44" s="62"/>
      <c r="OUS44" s="62"/>
      <c r="OUT44" s="62"/>
      <c r="OUU44" s="62"/>
      <c r="OUV44" s="62"/>
      <c r="OUW44" s="62"/>
      <c r="OUX44" s="62"/>
      <c r="OUY44" s="62"/>
      <c r="OUZ44" s="62"/>
      <c r="OVA44" s="62"/>
      <c r="OVB44" s="62"/>
      <c r="OVC44" s="62"/>
      <c r="OVD44" s="62"/>
      <c r="OVE44" s="62"/>
      <c r="OVF44" s="62"/>
      <c r="OVG44" s="62"/>
      <c r="OVH44" s="62"/>
      <c r="OVI44" s="62"/>
      <c r="OVJ44" s="62"/>
      <c r="OVK44" s="62"/>
      <c r="OVL44" s="62"/>
      <c r="OVM44" s="62"/>
      <c r="OVN44" s="62"/>
      <c r="OVO44" s="62"/>
      <c r="OVP44" s="62"/>
      <c r="OVQ44" s="62"/>
      <c r="OVR44" s="62"/>
      <c r="OVS44" s="62"/>
      <c r="OVT44" s="62"/>
      <c r="OVU44" s="62"/>
      <c r="OVV44" s="62"/>
      <c r="OVW44" s="62"/>
      <c r="OVX44" s="62"/>
      <c r="OVY44" s="62"/>
      <c r="OVZ44" s="62"/>
      <c r="OWA44" s="62"/>
      <c r="OWB44" s="62"/>
      <c r="OWC44" s="62"/>
      <c r="OWD44" s="62"/>
      <c r="OWE44" s="62"/>
      <c r="OWF44" s="62"/>
      <c r="OWG44" s="62"/>
      <c r="OWH44" s="62"/>
      <c r="OWI44" s="62"/>
      <c r="OWJ44" s="62"/>
      <c r="OWK44" s="62"/>
      <c r="OWL44" s="62"/>
      <c r="OWM44" s="62"/>
      <c r="OWN44" s="62"/>
      <c r="OWO44" s="62"/>
      <c r="OWP44" s="62"/>
      <c r="OWQ44" s="62"/>
      <c r="OWR44" s="62"/>
      <c r="OWS44" s="62"/>
      <c r="OWT44" s="62"/>
      <c r="OWU44" s="62"/>
      <c r="OWV44" s="62"/>
      <c r="OWW44" s="62"/>
      <c r="OWX44" s="62"/>
      <c r="OWY44" s="62"/>
      <c r="OWZ44" s="62"/>
      <c r="OXA44" s="62"/>
      <c r="OXB44" s="62"/>
      <c r="OXC44" s="62"/>
      <c r="OXD44" s="62"/>
      <c r="OXE44" s="62"/>
      <c r="OXF44" s="62"/>
      <c r="OXG44" s="62"/>
      <c r="OXH44" s="62"/>
      <c r="OXI44" s="62"/>
      <c r="OXJ44" s="62"/>
      <c r="OXK44" s="62"/>
      <c r="OXL44" s="62"/>
      <c r="OXM44" s="62"/>
      <c r="OXN44" s="62"/>
      <c r="OXO44" s="62"/>
      <c r="OXP44" s="62"/>
      <c r="OXQ44" s="62"/>
      <c r="OXR44" s="62"/>
      <c r="OXS44" s="62"/>
      <c r="OXT44" s="62"/>
      <c r="OXU44" s="62"/>
      <c r="OXV44" s="62"/>
      <c r="OXW44" s="62"/>
      <c r="OXX44" s="62"/>
      <c r="OXY44" s="62"/>
      <c r="OXZ44" s="62"/>
      <c r="OYA44" s="62"/>
      <c r="OYB44" s="62"/>
      <c r="OYC44" s="62"/>
      <c r="OYD44" s="62"/>
      <c r="OYE44" s="62"/>
      <c r="OYF44" s="62"/>
      <c r="OYG44" s="62"/>
      <c r="OYH44" s="62"/>
      <c r="OYI44" s="62"/>
      <c r="OYJ44" s="62"/>
      <c r="OYK44" s="62"/>
      <c r="OYL44" s="62"/>
      <c r="OYM44" s="62"/>
      <c r="OYN44" s="62"/>
      <c r="OYO44" s="62"/>
      <c r="OYP44" s="62"/>
      <c r="OYQ44" s="62"/>
      <c r="OYR44" s="62"/>
      <c r="OYS44" s="62"/>
      <c r="OYT44" s="62"/>
      <c r="OYU44" s="62"/>
      <c r="OYV44" s="62"/>
      <c r="OYW44" s="62"/>
      <c r="OYX44" s="62"/>
      <c r="OYY44" s="62"/>
      <c r="OYZ44" s="62"/>
      <c r="OZA44" s="62"/>
      <c r="OZB44" s="62"/>
      <c r="OZC44" s="62"/>
      <c r="OZD44" s="62"/>
      <c r="OZE44" s="62"/>
      <c r="OZF44" s="62"/>
      <c r="OZG44" s="62"/>
      <c r="OZH44" s="62"/>
      <c r="OZI44" s="62"/>
      <c r="OZJ44" s="62"/>
      <c r="OZK44" s="62"/>
      <c r="OZL44" s="62"/>
      <c r="OZM44" s="62"/>
      <c r="OZN44" s="62"/>
      <c r="OZO44" s="62"/>
      <c r="OZP44" s="62"/>
      <c r="OZQ44" s="62"/>
      <c r="OZR44" s="62"/>
      <c r="OZS44" s="62"/>
      <c r="OZT44" s="62"/>
      <c r="OZU44" s="62"/>
      <c r="OZV44" s="62"/>
      <c r="OZW44" s="62"/>
      <c r="OZX44" s="62"/>
      <c r="OZY44" s="62"/>
      <c r="OZZ44" s="62"/>
      <c r="PAA44" s="62"/>
      <c r="PAB44" s="62"/>
      <c r="PAC44" s="62"/>
      <c r="PAD44" s="62"/>
      <c r="PAE44" s="62"/>
      <c r="PAF44" s="62"/>
      <c r="PAG44" s="62"/>
      <c r="PAH44" s="62"/>
      <c r="PAI44" s="62"/>
      <c r="PAJ44" s="62"/>
      <c r="PAK44" s="62"/>
      <c r="PAL44" s="62"/>
      <c r="PAM44" s="62"/>
      <c r="PAN44" s="62"/>
      <c r="PAO44" s="62"/>
      <c r="PAP44" s="62"/>
      <c r="PAQ44" s="62"/>
      <c r="PAR44" s="62"/>
      <c r="PAS44" s="62"/>
      <c r="PAT44" s="62"/>
      <c r="PAU44" s="62"/>
      <c r="PAV44" s="62"/>
      <c r="PAW44" s="62"/>
      <c r="PAX44" s="62"/>
      <c r="PAY44" s="62"/>
      <c r="PAZ44" s="62"/>
      <c r="PBA44" s="62"/>
      <c r="PBB44" s="62"/>
      <c r="PBC44" s="62"/>
      <c r="PBD44" s="62"/>
      <c r="PBE44" s="62"/>
      <c r="PBF44" s="62"/>
      <c r="PBG44" s="62"/>
      <c r="PBH44" s="62"/>
      <c r="PBI44" s="62"/>
      <c r="PBJ44" s="62"/>
      <c r="PBK44" s="62"/>
      <c r="PBL44" s="62"/>
      <c r="PBM44" s="62"/>
      <c r="PBN44" s="62"/>
      <c r="PBO44" s="62"/>
      <c r="PBP44" s="62"/>
      <c r="PBQ44" s="62"/>
      <c r="PBR44" s="62"/>
      <c r="PBS44" s="62"/>
      <c r="PBT44" s="62"/>
      <c r="PBU44" s="62"/>
      <c r="PBV44" s="62"/>
      <c r="PBW44" s="62"/>
      <c r="PBX44" s="62"/>
      <c r="PBY44" s="62"/>
      <c r="PBZ44" s="62"/>
      <c r="PCA44" s="62"/>
      <c r="PCB44" s="62"/>
      <c r="PCC44" s="62"/>
      <c r="PCD44" s="62"/>
      <c r="PCE44" s="62"/>
      <c r="PCF44" s="62"/>
      <c r="PCG44" s="62"/>
      <c r="PCH44" s="62"/>
      <c r="PCI44" s="62"/>
      <c r="PCJ44" s="62"/>
      <c r="PCK44" s="62"/>
      <c r="PCL44" s="62"/>
      <c r="PCM44" s="62"/>
      <c r="PCN44" s="62"/>
      <c r="PCO44" s="62"/>
      <c r="PCP44" s="62"/>
      <c r="PCQ44" s="62"/>
      <c r="PCR44" s="62"/>
      <c r="PCS44" s="62"/>
      <c r="PCT44" s="62"/>
      <c r="PCU44" s="62"/>
      <c r="PCV44" s="62"/>
      <c r="PCW44" s="62"/>
      <c r="PCX44" s="62"/>
      <c r="PCY44" s="62"/>
      <c r="PCZ44" s="62"/>
      <c r="PDA44" s="62"/>
      <c r="PDB44" s="62"/>
      <c r="PDC44" s="62"/>
      <c r="PDD44" s="62"/>
      <c r="PDE44" s="62"/>
      <c r="PDF44" s="62"/>
      <c r="PDG44" s="62"/>
      <c r="PDH44" s="62"/>
      <c r="PDI44" s="62"/>
      <c r="PDJ44" s="62"/>
      <c r="PDK44" s="62"/>
      <c r="PDL44" s="62"/>
      <c r="PDM44" s="62"/>
      <c r="PDN44" s="62"/>
      <c r="PDO44" s="62"/>
      <c r="PDP44" s="62"/>
      <c r="PDQ44" s="62"/>
      <c r="PDR44" s="62"/>
      <c r="PDS44" s="62"/>
      <c r="PDT44" s="62"/>
      <c r="PDU44" s="62"/>
      <c r="PDV44" s="62"/>
      <c r="PDW44" s="62"/>
      <c r="PDX44" s="62"/>
      <c r="PDY44" s="62"/>
      <c r="PDZ44" s="62"/>
      <c r="PEA44" s="62"/>
      <c r="PEB44" s="62"/>
      <c r="PEC44" s="62"/>
      <c r="PED44" s="62"/>
      <c r="PEE44" s="62"/>
      <c r="PEF44" s="62"/>
      <c r="PEG44" s="62"/>
      <c r="PEH44" s="62"/>
      <c r="PEI44" s="62"/>
      <c r="PEJ44" s="62"/>
      <c r="PEK44" s="62"/>
      <c r="PEL44" s="62"/>
      <c r="PEM44" s="62"/>
      <c r="PEN44" s="62"/>
      <c r="PEO44" s="62"/>
      <c r="PEP44" s="62"/>
      <c r="PEQ44" s="62"/>
      <c r="PER44" s="62"/>
      <c r="PES44" s="62"/>
      <c r="PET44" s="62"/>
      <c r="PEU44" s="62"/>
      <c r="PEV44" s="62"/>
      <c r="PEW44" s="62"/>
      <c r="PEX44" s="62"/>
      <c r="PEY44" s="62"/>
      <c r="PEZ44" s="62"/>
      <c r="PFA44" s="62"/>
      <c r="PFB44" s="62"/>
      <c r="PFC44" s="62"/>
      <c r="PFD44" s="62"/>
      <c r="PFE44" s="62"/>
      <c r="PFF44" s="62"/>
      <c r="PFG44" s="62"/>
      <c r="PFH44" s="62"/>
      <c r="PFI44" s="62"/>
      <c r="PFJ44" s="62"/>
      <c r="PFK44" s="62"/>
      <c r="PFL44" s="62"/>
      <c r="PFM44" s="62"/>
      <c r="PFN44" s="62"/>
      <c r="PFO44" s="62"/>
      <c r="PFP44" s="62"/>
      <c r="PFQ44" s="62"/>
      <c r="PFR44" s="62"/>
      <c r="PFS44" s="62"/>
      <c r="PFT44" s="62"/>
      <c r="PFU44" s="62"/>
      <c r="PFV44" s="62"/>
      <c r="PFW44" s="62"/>
      <c r="PFX44" s="62"/>
      <c r="PFY44" s="62"/>
      <c r="PFZ44" s="62"/>
      <c r="PGA44" s="62"/>
      <c r="PGB44" s="62"/>
      <c r="PGC44" s="62"/>
      <c r="PGD44" s="62"/>
      <c r="PGE44" s="62"/>
      <c r="PGF44" s="62"/>
      <c r="PGG44" s="62"/>
      <c r="PGH44" s="62"/>
      <c r="PGI44" s="62"/>
      <c r="PGJ44" s="62"/>
      <c r="PGK44" s="62"/>
      <c r="PGL44" s="62"/>
      <c r="PGM44" s="62"/>
      <c r="PGN44" s="62"/>
      <c r="PGO44" s="62"/>
      <c r="PGP44" s="62"/>
      <c r="PGQ44" s="62"/>
      <c r="PGR44" s="62"/>
      <c r="PGS44" s="62"/>
      <c r="PGT44" s="62"/>
      <c r="PGU44" s="62"/>
      <c r="PGV44" s="62"/>
      <c r="PGW44" s="62"/>
      <c r="PGX44" s="62"/>
      <c r="PGY44" s="62"/>
      <c r="PGZ44" s="62"/>
      <c r="PHA44" s="62"/>
      <c r="PHB44" s="62"/>
      <c r="PHC44" s="62"/>
      <c r="PHD44" s="62"/>
      <c r="PHE44" s="62"/>
      <c r="PHF44" s="62"/>
      <c r="PHG44" s="62"/>
      <c r="PHH44" s="62"/>
      <c r="PHI44" s="62"/>
      <c r="PHJ44" s="62"/>
      <c r="PHK44" s="62"/>
      <c r="PHL44" s="62"/>
      <c r="PHM44" s="62"/>
      <c r="PHN44" s="62"/>
      <c r="PHO44" s="62"/>
      <c r="PHP44" s="62"/>
      <c r="PHQ44" s="62"/>
      <c r="PHR44" s="62"/>
      <c r="PHS44" s="62"/>
      <c r="PHT44" s="62"/>
      <c r="PHU44" s="62"/>
      <c r="PHV44" s="62"/>
      <c r="PHW44" s="62"/>
      <c r="PHX44" s="62"/>
      <c r="PHY44" s="62"/>
      <c r="PHZ44" s="62"/>
      <c r="PIA44" s="62"/>
      <c r="PIB44" s="62"/>
      <c r="PIC44" s="62"/>
      <c r="PID44" s="62"/>
      <c r="PIE44" s="62"/>
      <c r="PIF44" s="62"/>
      <c r="PIG44" s="62"/>
      <c r="PIH44" s="62"/>
      <c r="PII44" s="62"/>
      <c r="PIJ44" s="62"/>
      <c r="PIK44" s="62"/>
      <c r="PIL44" s="62"/>
      <c r="PIM44" s="62"/>
      <c r="PIN44" s="62"/>
      <c r="PIO44" s="62"/>
      <c r="PIP44" s="62"/>
      <c r="PIQ44" s="62"/>
      <c r="PIR44" s="62"/>
      <c r="PIS44" s="62"/>
      <c r="PIT44" s="62"/>
      <c r="PIU44" s="62"/>
      <c r="PIV44" s="62"/>
      <c r="PIW44" s="62"/>
      <c r="PIX44" s="62"/>
      <c r="PIY44" s="62"/>
      <c r="PIZ44" s="62"/>
      <c r="PJA44" s="62"/>
      <c r="PJB44" s="62"/>
      <c r="PJC44" s="62"/>
      <c r="PJD44" s="62"/>
      <c r="PJE44" s="62"/>
      <c r="PJF44" s="62"/>
      <c r="PJG44" s="62"/>
      <c r="PJH44" s="62"/>
      <c r="PJI44" s="62"/>
      <c r="PJJ44" s="62"/>
      <c r="PJK44" s="62"/>
      <c r="PJL44" s="62"/>
      <c r="PJM44" s="62"/>
      <c r="PJN44" s="62"/>
      <c r="PJO44" s="62"/>
      <c r="PJP44" s="62"/>
      <c r="PJQ44" s="62"/>
      <c r="PJR44" s="62"/>
      <c r="PJS44" s="62"/>
      <c r="PJT44" s="62"/>
      <c r="PJU44" s="62"/>
      <c r="PJV44" s="62"/>
      <c r="PJW44" s="62"/>
      <c r="PJX44" s="62"/>
      <c r="PJY44" s="62"/>
      <c r="PJZ44" s="62"/>
      <c r="PKA44" s="62"/>
      <c r="PKB44" s="62"/>
      <c r="PKC44" s="62"/>
      <c r="PKD44" s="62"/>
      <c r="PKE44" s="62"/>
      <c r="PKF44" s="62"/>
      <c r="PKG44" s="62"/>
      <c r="PKH44" s="62"/>
      <c r="PKI44" s="62"/>
      <c r="PKJ44" s="62"/>
      <c r="PKK44" s="62"/>
      <c r="PKL44" s="62"/>
      <c r="PKM44" s="62"/>
      <c r="PKN44" s="62"/>
      <c r="PKO44" s="62"/>
      <c r="PKP44" s="62"/>
      <c r="PKQ44" s="62"/>
      <c r="PKR44" s="62"/>
      <c r="PKS44" s="62"/>
      <c r="PKT44" s="62"/>
      <c r="PKU44" s="62"/>
      <c r="PKV44" s="62"/>
      <c r="PKW44" s="62"/>
      <c r="PKX44" s="62"/>
      <c r="PKY44" s="62"/>
      <c r="PKZ44" s="62"/>
      <c r="PLA44" s="62"/>
      <c r="PLB44" s="62"/>
      <c r="PLC44" s="62"/>
      <c r="PLD44" s="62"/>
      <c r="PLE44" s="62"/>
      <c r="PLF44" s="62"/>
      <c r="PLG44" s="62"/>
      <c r="PLH44" s="62"/>
      <c r="PLI44" s="62"/>
      <c r="PLJ44" s="62"/>
      <c r="PLK44" s="62"/>
      <c r="PLL44" s="62"/>
      <c r="PLM44" s="62"/>
      <c r="PLN44" s="62"/>
      <c r="PLO44" s="62"/>
      <c r="PLP44" s="62"/>
      <c r="PLQ44" s="62"/>
      <c r="PLR44" s="62"/>
      <c r="PLS44" s="62"/>
      <c r="PLT44" s="62"/>
      <c r="PLU44" s="62"/>
      <c r="PLV44" s="62"/>
      <c r="PLW44" s="62"/>
      <c r="PLX44" s="62"/>
      <c r="PLY44" s="62"/>
      <c r="PLZ44" s="62"/>
      <c r="PMA44" s="62"/>
      <c r="PMB44" s="62"/>
      <c r="PMC44" s="62"/>
      <c r="PMD44" s="62"/>
      <c r="PME44" s="62"/>
      <c r="PMF44" s="62"/>
      <c r="PMG44" s="62"/>
      <c r="PMH44" s="62"/>
      <c r="PMI44" s="62"/>
      <c r="PMJ44" s="62"/>
      <c r="PMK44" s="62"/>
      <c r="PML44" s="62"/>
      <c r="PMM44" s="62"/>
      <c r="PMN44" s="62"/>
      <c r="PMO44" s="62"/>
      <c r="PMP44" s="62"/>
      <c r="PMQ44" s="62"/>
      <c r="PMR44" s="62"/>
      <c r="PMS44" s="62"/>
      <c r="PMT44" s="62"/>
      <c r="PMU44" s="62"/>
      <c r="PMV44" s="62"/>
      <c r="PMW44" s="62"/>
      <c r="PMX44" s="62"/>
      <c r="PMY44" s="62"/>
      <c r="PMZ44" s="62"/>
      <c r="PNA44" s="62"/>
      <c r="PNB44" s="62"/>
      <c r="PNC44" s="62"/>
      <c r="PND44" s="62"/>
      <c r="PNE44" s="62"/>
      <c r="PNF44" s="62"/>
      <c r="PNG44" s="62"/>
      <c r="PNH44" s="62"/>
      <c r="PNI44" s="62"/>
      <c r="PNJ44" s="62"/>
      <c r="PNK44" s="62"/>
      <c r="PNL44" s="62"/>
      <c r="PNM44" s="62"/>
      <c r="PNN44" s="62"/>
      <c r="PNO44" s="62"/>
      <c r="PNP44" s="62"/>
      <c r="PNQ44" s="62"/>
      <c r="PNR44" s="62"/>
      <c r="PNS44" s="62"/>
      <c r="PNT44" s="62"/>
      <c r="PNU44" s="62"/>
      <c r="PNV44" s="62"/>
      <c r="PNW44" s="62"/>
      <c r="PNX44" s="62"/>
      <c r="PNY44" s="62"/>
      <c r="PNZ44" s="62"/>
      <c r="POA44" s="62"/>
      <c r="POB44" s="62"/>
      <c r="POC44" s="62"/>
      <c r="POD44" s="62"/>
      <c r="POE44" s="62"/>
      <c r="POF44" s="62"/>
      <c r="POG44" s="62"/>
      <c r="POH44" s="62"/>
      <c r="POI44" s="62"/>
      <c r="POJ44" s="62"/>
      <c r="POK44" s="62"/>
      <c r="POL44" s="62"/>
      <c r="POM44" s="62"/>
      <c r="PON44" s="62"/>
      <c r="POO44" s="62"/>
      <c r="POP44" s="62"/>
      <c r="POQ44" s="62"/>
      <c r="POR44" s="62"/>
      <c r="POS44" s="62"/>
      <c r="POT44" s="62"/>
      <c r="POU44" s="62"/>
      <c r="POV44" s="62"/>
      <c r="POW44" s="62"/>
      <c r="POX44" s="62"/>
      <c r="POY44" s="62"/>
      <c r="POZ44" s="62"/>
      <c r="PPA44" s="62"/>
      <c r="PPB44" s="62"/>
      <c r="PPC44" s="62"/>
      <c r="PPD44" s="62"/>
      <c r="PPE44" s="62"/>
      <c r="PPF44" s="62"/>
      <c r="PPG44" s="62"/>
      <c r="PPH44" s="62"/>
      <c r="PPI44" s="62"/>
      <c r="PPJ44" s="62"/>
      <c r="PPK44" s="62"/>
      <c r="PPL44" s="62"/>
      <c r="PPM44" s="62"/>
      <c r="PPN44" s="62"/>
      <c r="PPO44" s="62"/>
      <c r="PPP44" s="62"/>
      <c r="PPQ44" s="62"/>
      <c r="PPR44" s="62"/>
      <c r="PPS44" s="62"/>
      <c r="PPT44" s="62"/>
      <c r="PPU44" s="62"/>
      <c r="PPV44" s="62"/>
      <c r="PPW44" s="62"/>
      <c r="PPX44" s="62"/>
      <c r="PPY44" s="62"/>
      <c r="PPZ44" s="62"/>
      <c r="PQA44" s="62"/>
      <c r="PQB44" s="62"/>
      <c r="PQC44" s="62"/>
      <c r="PQD44" s="62"/>
      <c r="PQE44" s="62"/>
      <c r="PQF44" s="62"/>
      <c r="PQG44" s="62"/>
      <c r="PQH44" s="62"/>
      <c r="PQI44" s="62"/>
      <c r="PQJ44" s="62"/>
      <c r="PQK44" s="62"/>
      <c r="PQL44" s="62"/>
      <c r="PQM44" s="62"/>
      <c r="PQN44" s="62"/>
      <c r="PQO44" s="62"/>
      <c r="PQP44" s="62"/>
      <c r="PQQ44" s="62"/>
      <c r="PQR44" s="62"/>
      <c r="PQS44" s="62"/>
      <c r="PQT44" s="62"/>
      <c r="PQU44" s="62"/>
      <c r="PQV44" s="62"/>
      <c r="PQW44" s="62"/>
      <c r="PQX44" s="62"/>
      <c r="PQY44" s="62"/>
      <c r="PQZ44" s="62"/>
      <c r="PRA44" s="62"/>
      <c r="PRB44" s="62"/>
      <c r="PRC44" s="62"/>
      <c r="PRD44" s="62"/>
      <c r="PRE44" s="62"/>
      <c r="PRF44" s="62"/>
      <c r="PRG44" s="62"/>
      <c r="PRH44" s="62"/>
      <c r="PRI44" s="62"/>
      <c r="PRJ44" s="62"/>
      <c r="PRK44" s="62"/>
      <c r="PRL44" s="62"/>
      <c r="PRM44" s="62"/>
      <c r="PRN44" s="62"/>
      <c r="PRO44" s="62"/>
      <c r="PRP44" s="62"/>
      <c r="PRQ44" s="62"/>
      <c r="PRR44" s="62"/>
      <c r="PRS44" s="62"/>
      <c r="PRT44" s="62"/>
      <c r="PRU44" s="62"/>
      <c r="PRV44" s="62"/>
      <c r="PRW44" s="62"/>
      <c r="PRX44" s="62"/>
      <c r="PRY44" s="62"/>
      <c r="PRZ44" s="62"/>
      <c r="PSA44" s="62"/>
      <c r="PSB44" s="62"/>
      <c r="PSC44" s="62"/>
      <c r="PSD44" s="62"/>
      <c r="PSE44" s="62"/>
      <c r="PSF44" s="62"/>
      <c r="PSG44" s="62"/>
      <c r="PSH44" s="62"/>
      <c r="PSI44" s="62"/>
      <c r="PSJ44" s="62"/>
      <c r="PSK44" s="62"/>
      <c r="PSL44" s="62"/>
      <c r="PSM44" s="62"/>
      <c r="PSN44" s="62"/>
      <c r="PSO44" s="62"/>
      <c r="PSP44" s="62"/>
      <c r="PSQ44" s="62"/>
      <c r="PSR44" s="62"/>
      <c r="PSS44" s="62"/>
      <c r="PST44" s="62"/>
      <c r="PSU44" s="62"/>
      <c r="PSV44" s="62"/>
      <c r="PSW44" s="62"/>
      <c r="PSX44" s="62"/>
      <c r="PSY44" s="62"/>
      <c r="PSZ44" s="62"/>
      <c r="PTA44" s="62"/>
      <c r="PTB44" s="62"/>
      <c r="PTC44" s="62"/>
      <c r="PTD44" s="62"/>
      <c r="PTE44" s="62"/>
      <c r="PTF44" s="62"/>
      <c r="PTG44" s="62"/>
      <c r="PTH44" s="62"/>
      <c r="PTI44" s="62"/>
      <c r="PTJ44" s="62"/>
      <c r="PTK44" s="62"/>
      <c r="PTL44" s="62"/>
      <c r="PTM44" s="62"/>
      <c r="PTN44" s="62"/>
      <c r="PTO44" s="62"/>
      <c r="PTP44" s="62"/>
      <c r="PTQ44" s="62"/>
      <c r="PTR44" s="62"/>
      <c r="PTS44" s="62"/>
      <c r="PTT44" s="62"/>
      <c r="PTU44" s="62"/>
      <c r="PTV44" s="62"/>
      <c r="PTW44" s="62"/>
      <c r="PTX44" s="62"/>
      <c r="PTY44" s="62"/>
      <c r="PTZ44" s="62"/>
      <c r="PUA44" s="62"/>
      <c r="PUB44" s="62"/>
      <c r="PUC44" s="62"/>
      <c r="PUD44" s="62"/>
      <c r="PUE44" s="62"/>
      <c r="PUF44" s="62"/>
      <c r="PUG44" s="62"/>
      <c r="PUH44" s="62"/>
      <c r="PUI44" s="62"/>
      <c r="PUJ44" s="62"/>
      <c r="PUK44" s="62"/>
      <c r="PUL44" s="62"/>
      <c r="PUM44" s="62"/>
      <c r="PUN44" s="62"/>
      <c r="PUO44" s="62"/>
      <c r="PUP44" s="62"/>
      <c r="PUQ44" s="62"/>
      <c r="PUR44" s="62"/>
      <c r="PUS44" s="62"/>
      <c r="PUT44" s="62"/>
      <c r="PUU44" s="62"/>
      <c r="PUV44" s="62"/>
      <c r="PUW44" s="62"/>
      <c r="PUX44" s="62"/>
      <c r="PUY44" s="62"/>
      <c r="PUZ44" s="62"/>
      <c r="PVA44" s="62"/>
      <c r="PVB44" s="62"/>
      <c r="PVC44" s="62"/>
      <c r="PVD44" s="62"/>
      <c r="PVE44" s="62"/>
      <c r="PVF44" s="62"/>
      <c r="PVG44" s="62"/>
      <c r="PVH44" s="62"/>
      <c r="PVI44" s="62"/>
      <c r="PVJ44" s="62"/>
      <c r="PVK44" s="62"/>
      <c r="PVL44" s="62"/>
      <c r="PVM44" s="62"/>
      <c r="PVN44" s="62"/>
      <c r="PVO44" s="62"/>
      <c r="PVP44" s="62"/>
      <c r="PVQ44" s="62"/>
      <c r="PVR44" s="62"/>
      <c r="PVS44" s="62"/>
      <c r="PVT44" s="62"/>
      <c r="PVU44" s="62"/>
      <c r="PVV44" s="62"/>
      <c r="PVW44" s="62"/>
      <c r="PVX44" s="62"/>
      <c r="PVY44" s="62"/>
      <c r="PVZ44" s="62"/>
      <c r="PWA44" s="62"/>
      <c r="PWB44" s="62"/>
      <c r="PWC44" s="62"/>
      <c r="PWD44" s="62"/>
      <c r="PWE44" s="62"/>
      <c r="PWF44" s="62"/>
      <c r="PWG44" s="62"/>
      <c r="PWH44" s="62"/>
      <c r="PWI44" s="62"/>
      <c r="PWJ44" s="62"/>
      <c r="PWK44" s="62"/>
      <c r="PWL44" s="62"/>
      <c r="PWM44" s="62"/>
      <c r="PWN44" s="62"/>
      <c r="PWO44" s="62"/>
      <c r="PWP44" s="62"/>
      <c r="PWQ44" s="62"/>
      <c r="PWR44" s="62"/>
      <c r="PWS44" s="62"/>
      <c r="PWT44" s="62"/>
      <c r="PWU44" s="62"/>
      <c r="PWV44" s="62"/>
      <c r="PWW44" s="62"/>
      <c r="PWX44" s="62"/>
      <c r="PWY44" s="62"/>
      <c r="PWZ44" s="62"/>
      <c r="PXA44" s="62"/>
      <c r="PXB44" s="62"/>
      <c r="PXC44" s="62"/>
      <c r="PXD44" s="62"/>
      <c r="PXE44" s="62"/>
      <c r="PXF44" s="62"/>
      <c r="PXG44" s="62"/>
      <c r="PXH44" s="62"/>
      <c r="PXI44" s="62"/>
      <c r="PXJ44" s="62"/>
      <c r="PXK44" s="62"/>
      <c r="PXL44" s="62"/>
      <c r="PXM44" s="62"/>
      <c r="PXN44" s="62"/>
      <c r="PXO44" s="62"/>
      <c r="PXP44" s="62"/>
      <c r="PXQ44" s="62"/>
      <c r="PXR44" s="62"/>
      <c r="PXS44" s="62"/>
      <c r="PXT44" s="62"/>
      <c r="PXU44" s="62"/>
      <c r="PXV44" s="62"/>
      <c r="PXW44" s="62"/>
      <c r="PXX44" s="62"/>
      <c r="PXY44" s="62"/>
      <c r="PXZ44" s="62"/>
      <c r="PYA44" s="62"/>
      <c r="PYB44" s="62"/>
      <c r="PYC44" s="62"/>
      <c r="PYD44" s="62"/>
      <c r="PYE44" s="62"/>
      <c r="PYF44" s="62"/>
      <c r="PYG44" s="62"/>
      <c r="PYH44" s="62"/>
      <c r="PYI44" s="62"/>
      <c r="PYJ44" s="62"/>
      <c r="PYK44" s="62"/>
      <c r="PYL44" s="62"/>
      <c r="PYM44" s="62"/>
      <c r="PYN44" s="62"/>
      <c r="PYO44" s="62"/>
      <c r="PYP44" s="62"/>
      <c r="PYQ44" s="62"/>
      <c r="PYR44" s="62"/>
      <c r="PYS44" s="62"/>
      <c r="PYT44" s="62"/>
      <c r="PYU44" s="62"/>
      <c r="PYV44" s="62"/>
      <c r="PYW44" s="62"/>
      <c r="PYX44" s="62"/>
      <c r="PYY44" s="62"/>
      <c r="PYZ44" s="62"/>
      <c r="PZA44" s="62"/>
      <c r="PZB44" s="62"/>
      <c r="PZC44" s="62"/>
      <c r="PZD44" s="62"/>
      <c r="PZE44" s="62"/>
      <c r="PZF44" s="62"/>
      <c r="PZG44" s="62"/>
      <c r="PZH44" s="62"/>
      <c r="PZI44" s="62"/>
      <c r="PZJ44" s="62"/>
      <c r="PZK44" s="62"/>
      <c r="PZL44" s="62"/>
      <c r="PZM44" s="62"/>
      <c r="PZN44" s="62"/>
      <c r="PZO44" s="62"/>
      <c r="PZP44" s="62"/>
      <c r="PZQ44" s="62"/>
      <c r="PZR44" s="62"/>
      <c r="PZS44" s="62"/>
      <c r="PZT44" s="62"/>
      <c r="PZU44" s="62"/>
      <c r="PZV44" s="62"/>
      <c r="PZW44" s="62"/>
      <c r="PZX44" s="62"/>
      <c r="PZY44" s="62"/>
      <c r="PZZ44" s="62"/>
      <c r="QAA44" s="62"/>
      <c r="QAB44" s="62"/>
      <c r="QAC44" s="62"/>
      <c r="QAD44" s="62"/>
      <c r="QAE44" s="62"/>
      <c r="QAF44" s="62"/>
      <c r="QAG44" s="62"/>
      <c r="QAH44" s="62"/>
      <c r="QAI44" s="62"/>
      <c r="QAJ44" s="62"/>
      <c r="QAK44" s="62"/>
      <c r="QAL44" s="62"/>
      <c r="QAM44" s="62"/>
      <c r="QAN44" s="62"/>
      <c r="QAO44" s="62"/>
      <c r="QAP44" s="62"/>
      <c r="QAQ44" s="62"/>
      <c r="QAR44" s="62"/>
      <c r="QAS44" s="62"/>
      <c r="QAT44" s="62"/>
      <c r="QAU44" s="62"/>
      <c r="QAV44" s="62"/>
      <c r="QAW44" s="62"/>
      <c r="QAX44" s="62"/>
      <c r="QAY44" s="62"/>
      <c r="QAZ44" s="62"/>
      <c r="QBA44" s="62"/>
      <c r="QBB44" s="62"/>
      <c r="QBC44" s="62"/>
      <c r="QBD44" s="62"/>
      <c r="QBE44" s="62"/>
      <c r="QBF44" s="62"/>
      <c r="QBG44" s="62"/>
      <c r="QBH44" s="62"/>
      <c r="QBI44" s="62"/>
      <c r="QBJ44" s="62"/>
      <c r="QBK44" s="62"/>
      <c r="QBL44" s="62"/>
      <c r="QBM44" s="62"/>
      <c r="QBN44" s="62"/>
      <c r="QBO44" s="62"/>
      <c r="QBP44" s="62"/>
      <c r="QBQ44" s="62"/>
      <c r="QBR44" s="62"/>
      <c r="QBS44" s="62"/>
      <c r="QBT44" s="62"/>
      <c r="QBU44" s="62"/>
      <c r="QBV44" s="62"/>
      <c r="QBW44" s="62"/>
      <c r="QBX44" s="62"/>
      <c r="QBY44" s="62"/>
      <c r="QBZ44" s="62"/>
      <c r="QCA44" s="62"/>
      <c r="QCB44" s="62"/>
      <c r="QCC44" s="62"/>
      <c r="QCD44" s="62"/>
      <c r="QCE44" s="62"/>
      <c r="QCF44" s="62"/>
      <c r="QCG44" s="62"/>
      <c r="QCH44" s="62"/>
      <c r="QCI44" s="62"/>
      <c r="QCJ44" s="62"/>
      <c r="QCK44" s="62"/>
      <c r="QCL44" s="62"/>
      <c r="QCM44" s="62"/>
      <c r="QCN44" s="62"/>
      <c r="QCO44" s="62"/>
      <c r="QCP44" s="62"/>
      <c r="QCQ44" s="62"/>
      <c r="QCR44" s="62"/>
      <c r="QCS44" s="62"/>
      <c r="QCT44" s="62"/>
      <c r="QCU44" s="62"/>
      <c r="QCV44" s="62"/>
      <c r="QCW44" s="62"/>
      <c r="QCX44" s="62"/>
      <c r="QCY44" s="62"/>
      <c r="QCZ44" s="62"/>
      <c r="QDA44" s="62"/>
      <c r="QDB44" s="62"/>
      <c r="QDC44" s="62"/>
      <c r="QDD44" s="62"/>
      <c r="QDE44" s="62"/>
      <c r="QDF44" s="62"/>
      <c r="QDG44" s="62"/>
      <c r="QDH44" s="62"/>
      <c r="QDI44" s="62"/>
      <c r="QDJ44" s="62"/>
      <c r="QDK44" s="62"/>
      <c r="QDL44" s="62"/>
      <c r="QDM44" s="62"/>
      <c r="QDN44" s="62"/>
      <c r="QDO44" s="62"/>
      <c r="QDP44" s="62"/>
      <c r="QDQ44" s="62"/>
      <c r="QDR44" s="62"/>
      <c r="QDS44" s="62"/>
      <c r="QDT44" s="62"/>
      <c r="QDU44" s="62"/>
      <c r="QDV44" s="62"/>
      <c r="QDW44" s="62"/>
      <c r="QDX44" s="62"/>
      <c r="QDY44" s="62"/>
      <c r="QDZ44" s="62"/>
      <c r="QEA44" s="62"/>
      <c r="QEB44" s="62"/>
      <c r="QEC44" s="62"/>
      <c r="QED44" s="62"/>
      <c r="QEE44" s="62"/>
      <c r="QEF44" s="62"/>
      <c r="QEG44" s="62"/>
      <c r="QEH44" s="62"/>
      <c r="QEI44" s="62"/>
      <c r="QEJ44" s="62"/>
      <c r="QEK44" s="62"/>
      <c r="QEL44" s="62"/>
      <c r="QEM44" s="62"/>
      <c r="QEN44" s="62"/>
      <c r="QEO44" s="62"/>
      <c r="QEP44" s="62"/>
      <c r="QEQ44" s="62"/>
      <c r="QER44" s="62"/>
      <c r="QES44" s="62"/>
      <c r="QET44" s="62"/>
      <c r="QEU44" s="62"/>
      <c r="QEV44" s="62"/>
      <c r="QEW44" s="62"/>
      <c r="QEX44" s="62"/>
      <c r="QEY44" s="62"/>
      <c r="QEZ44" s="62"/>
      <c r="QFA44" s="62"/>
      <c r="QFB44" s="62"/>
      <c r="QFC44" s="62"/>
      <c r="QFD44" s="62"/>
      <c r="QFE44" s="62"/>
      <c r="QFF44" s="62"/>
      <c r="QFG44" s="62"/>
      <c r="QFH44" s="62"/>
      <c r="QFI44" s="62"/>
      <c r="QFJ44" s="62"/>
      <c r="QFK44" s="62"/>
      <c r="QFL44" s="62"/>
      <c r="QFM44" s="62"/>
      <c r="QFN44" s="62"/>
      <c r="QFO44" s="62"/>
      <c r="QFP44" s="62"/>
      <c r="QFQ44" s="62"/>
      <c r="QFR44" s="62"/>
      <c r="QFS44" s="62"/>
      <c r="QFT44" s="62"/>
      <c r="QFU44" s="62"/>
      <c r="QFV44" s="62"/>
      <c r="QFW44" s="62"/>
      <c r="QFX44" s="62"/>
      <c r="QFY44" s="62"/>
      <c r="QFZ44" s="62"/>
      <c r="QGA44" s="62"/>
      <c r="QGB44" s="62"/>
      <c r="QGC44" s="62"/>
      <c r="QGD44" s="62"/>
      <c r="QGE44" s="62"/>
      <c r="QGF44" s="62"/>
      <c r="QGG44" s="62"/>
      <c r="QGH44" s="62"/>
      <c r="QGI44" s="62"/>
      <c r="QGJ44" s="62"/>
      <c r="QGK44" s="62"/>
      <c r="QGL44" s="62"/>
      <c r="QGM44" s="62"/>
      <c r="QGN44" s="62"/>
      <c r="QGO44" s="62"/>
      <c r="QGP44" s="62"/>
      <c r="QGQ44" s="62"/>
      <c r="QGR44" s="62"/>
      <c r="QGS44" s="62"/>
      <c r="QGT44" s="62"/>
      <c r="QGU44" s="62"/>
      <c r="QGV44" s="62"/>
      <c r="QGW44" s="62"/>
      <c r="QGX44" s="62"/>
      <c r="QGY44" s="62"/>
      <c r="QGZ44" s="62"/>
      <c r="QHA44" s="62"/>
      <c r="QHB44" s="62"/>
      <c r="QHC44" s="62"/>
      <c r="QHD44" s="62"/>
      <c r="QHE44" s="62"/>
      <c r="QHF44" s="62"/>
      <c r="QHG44" s="62"/>
      <c r="QHH44" s="62"/>
      <c r="QHI44" s="62"/>
      <c r="QHJ44" s="62"/>
      <c r="QHK44" s="62"/>
      <c r="QHL44" s="62"/>
      <c r="QHM44" s="62"/>
      <c r="QHN44" s="62"/>
      <c r="QHO44" s="62"/>
      <c r="QHP44" s="62"/>
      <c r="QHQ44" s="62"/>
      <c r="QHR44" s="62"/>
      <c r="QHS44" s="62"/>
      <c r="QHT44" s="62"/>
      <c r="QHU44" s="62"/>
      <c r="QHV44" s="62"/>
      <c r="QHW44" s="62"/>
      <c r="QHX44" s="62"/>
      <c r="QHY44" s="62"/>
      <c r="QHZ44" s="62"/>
      <c r="QIA44" s="62"/>
      <c r="QIB44" s="62"/>
      <c r="QIC44" s="62"/>
      <c r="QID44" s="62"/>
      <c r="QIE44" s="62"/>
      <c r="QIF44" s="62"/>
      <c r="QIG44" s="62"/>
      <c r="QIH44" s="62"/>
      <c r="QII44" s="62"/>
      <c r="QIJ44" s="62"/>
      <c r="QIK44" s="62"/>
      <c r="QIL44" s="62"/>
      <c r="QIM44" s="62"/>
      <c r="QIN44" s="62"/>
      <c r="QIO44" s="62"/>
      <c r="QIP44" s="62"/>
      <c r="QIQ44" s="62"/>
      <c r="QIR44" s="62"/>
      <c r="QIS44" s="62"/>
      <c r="QIT44" s="62"/>
      <c r="QIU44" s="62"/>
      <c r="QIV44" s="62"/>
      <c r="QIW44" s="62"/>
      <c r="QIX44" s="62"/>
      <c r="QIY44" s="62"/>
      <c r="QIZ44" s="62"/>
      <c r="QJA44" s="62"/>
      <c r="QJB44" s="62"/>
      <c r="QJC44" s="62"/>
      <c r="QJD44" s="62"/>
      <c r="QJE44" s="62"/>
      <c r="QJF44" s="62"/>
      <c r="QJG44" s="62"/>
      <c r="QJH44" s="62"/>
      <c r="QJI44" s="62"/>
      <c r="QJJ44" s="62"/>
      <c r="QJK44" s="62"/>
      <c r="QJL44" s="62"/>
      <c r="QJM44" s="62"/>
      <c r="QJN44" s="62"/>
      <c r="QJO44" s="62"/>
      <c r="QJP44" s="62"/>
      <c r="QJQ44" s="62"/>
      <c r="QJR44" s="62"/>
      <c r="QJS44" s="62"/>
      <c r="QJT44" s="62"/>
      <c r="QJU44" s="62"/>
      <c r="QJV44" s="62"/>
      <c r="QJW44" s="62"/>
      <c r="QJX44" s="62"/>
      <c r="QJY44" s="62"/>
      <c r="QJZ44" s="62"/>
      <c r="QKA44" s="62"/>
      <c r="QKB44" s="62"/>
      <c r="QKC44" s="62"/>
      <c r="QKD44" s="62"/>
      <c r="QKE44" s="62"/>
      <c r="QKF44" s="62"/>
      <c r="QKG44" s="62"/>
      <c r="QKH44" s="62"/>
      <c r="QKI44" s="62"/>
      <c r="QKJ44" s="62"/>
      <c r="QKK44" s="62"/>
      <c r="QKL44" s="62"/>
      <c r="QKM44" s="62"/>
      <c r="QKN44" s="62"/>
      <c r="QKO44" s="62"/>
      <c r="QKP44" s="62"/>
      <c r="QKQ44" s="62"/>
      <c r="QKR44" s="62"/>
      <c r="QKS44" s="62"/>
      <c r="QKT44" s="62"/>
      <c r="QKU44" s="62"/>
      <c r="QKV44" s="62"/>
      <c r="QKW44" s="62"/>
      <c r="QKX44" s="62"/>
      <c r="QKY44" s="62"/>
      <c r="QKZ44" s="62"/>
      <c r="QLA44" s="62"/>
      <c r="QLB44" s="62"/>
      <c r="QLC44" s="62"/>
      <c r="QLD44" s="62"/>
      <c r="QLE44" s="62"/>
      <c r="QLF44" s="62"/>
      <c r="QLG44" s="62"/>
      <c r="QLH44" s="62"/>
      <c r="QLI44" s="62"/>
      <c r="QLJ44" s="62"/>
      <c r="QLK44" s="62"/>
      <c r="QLL44" s="62"/>
      <c r="QLM44" s="62"/>
      <c r="QLN44" s="62"/>
      <c r="QLO44" s="62"/>
      <c r="QLP44" s="62"/>
      <c r="QLQ44" s="62"/>
      <c r="QLR44" s="62"/>
      <c r="QLS44" s="62"/>
      <c r="QLT44" s="62"/>
      <c r="QLU44" s="62"/>
      <c r="QLV44" s="62"/>
      <c r="QLW44" s="62"/>
      <c r="QLX44" s="62"/>
      <c r="QLY44" s="62"/>
      <c r="QLZ44" s="62"/>
      <c r="QMA44" s="62"/>
      <c r="QMB44" s="62"/>
      <c r="QMC44" s="62"/>
      <c r="QMD44" s="62"/>
      <c r="QME44" s="62"/>
      <c r="QMF44" s="62"/>
      <c r="QMG44" s="62"/>
      <c r="QMH44" s="62"/>
      <c r="QMI44" s="62"/>
      <c r="QMJ44" s="62"/>
      <c r="QMK44" s="62"/>
      <c r="QML44" s="62"/>
      <c r="QMM44" s="62"/>
      <c r="QMN44" s="62"/>
      <c r="QMO44" s="62"/>
      <c r="QMP44" s="62"/>
      <c r="QMQ44" s="62"/>
      <c r="QMR44" s="62"/>
      <c r="QMS44" s="62"/>
      <c r="QMT44" s="62"/>
      <c r="QMU44" s="62"/>
      <c r="QMV44" s="62"/>
      <c r="QMW44" s="62"/>
      <c r="QMX44" s="62"/>
      <c r="QMY44" s="62"/>
      <c r="QMZ44" s="62"/>
      <c r="QNA44" s="62"/>
      <c r="QNB44" s="62"/>
      <c r="QNC44" s="62"/>
      <c r="QND44" s="62"/>
      <c r="QNE44" s="62"/>
      <c r="QNF44" s="62"/>
      <c r="QNG44" s="62"/>
      <c r="QNH44" s="62"/>
      <c r="QNI44" s="62"/>
      <c r="QNJ44" s="62"/>
      <c r="QNK44" s="62"/>
      <c r="QNL44" s="62"/>
      <c r="QNM44" s="62"/>
      <c r="QNN44" s="62"/>
      <c r="QNO44" s="62"/>
      <c r="QNP44" s="62"/>
      <c r="QNQ44" s="62"/>
      <c r="QNR44" s="62"/>
      <c r="QNS44" s="62"/>
      <c r="QNT44" s="62"/>
      <c r="QNU44" s="62"/>
      <c r="QNV44" s="62"/>
      <c r="QNW44" s="62"/>
      <c r="QNX44" s="62"/>
      <c r="QNY44" s="62"/>
      <c r="QNZ44" s="62"/>
      <c r="QOA44" s="62"/>
      <c r="QOB44" s="62"/>
      <c r="QOC44" s="62"/>
      <c r="QOD44" s="62"/>
      <c r="QOE44" s="62"/>
      <c r="QOF44" s="62"/>
      <c r="QOG44" s="62"/>
      <c r="QOH44" s="62"/>
      <c r="QOI44" s="62"/>
      <c r="QOJ44" s="62"/>
      <c r="QOK44" s="62"/>
      <c r="QOL44" s="62"/>
      <c r="QOM44" s="62"/>
      <c r="QON44" s="62"/>
      <c r="QOO44" s="62"/>
      <c r="QOP44" s="62"/>
      <c r="QOQ44" s="62"/>
      <c r="QOR44" s="62"/>
      <c r="QOS44" s="62"/>
      <c r="QOT44" s="62"/>
      <c r="QOU44" s="62"/>
      <c r="QOV44" s="62"/>
      <c r="QOW44" s="62"/>
      <c r="QOX44" s="62"/>
      <c r="QOY44" s="62"/>
      <c r="QOZ44" s="62"/>
      <c r="QPA44" s="62"/>
      <c r="QPB44" s="62"/>
      <c r="QPC44" s="62"/>
      <c r="QPD44" s="62"/>
      <c r="QPE44" s="62"/>
      <c r="QPF44" s="62"/>
      <c r="QPG44" s="62"/>
      <c r="QPH44" s="62"/>
      <c r="QPI44" s="62"/>
      <c r="QPJ44" s="62"/>
      <c r="QPK44" s="62"/>
      <c r="QPL44" s="62"/>
      <c r="QPM44" s="62"/>
      <c r="QPN44" s="62"/>
      <c r="QPO44" s="62"/>
      <c r="QPP44" s="62"/>
      <c r="QPQ44" s="62"/>
      <c r="QPR44" s="62"/>
      <c r="QPS44" s="62"/>
      <c r="QPT44" s="62"/>
      <c r="QPU44" s="62"/>
      <c r="QPV44" s="62"/>
      <c r="QPW44" s="62"/>
      <c r="QPX44" s="62"/>
      <c r="QPY44" s="62"/>
      <c r="QPZ44" s="62"/>
      <c r="QQA44" s="62"/>
      <c r="QQB44" s="62"/>
      <c r="QQC44" s="62"/>
      <c r="QQD44" s="62"/>
      <c r="QQE44" s="62"/>
      <c r="QQF44" s="62"/>
      <c r="QQG44" s="62"/>
      <c r="QQH44" s="62"/>
      <c r="QQI44" s="62"/>
      <c r="QQJ44" s="62"/>
      <c r="QQK44" s="62"/>
      <c r="QQL44" s="62"/>
      <c r="QQM44" s="62"/>
      <c r="QQN44" s="62"/>
      <c r="QQO44" s="62"/>
      <c r="QQP44" s="62"/>
      <c r="QQQ44" s="62"/>
      <c r="QQR44" s="62"/>
      <c r="QQS44" s="62"/>
      <c r="QQT44" s="62"/>
      <c r="QQU44" s="62"/>
      <c r="QQV44" s="62"/>
      <c r="QQW44" s="62"/>
      <c r="QQX44" s="62"/>
      <c r="QQY44" s="62"/>
      <c r="QQZ44" s="62"/>
      <c r="QRA44" s="62"/>
      <c r="QRB44" s="62"/>
      <c r="QRC44" s="62"/>
      <c r="QRD44" s="62"/>
      <c r="QRE44" s="62"/>
      <c r="QRF44" s="62"/>
      <c r="QRG44" s="62"/>
      <c r="QRH44" s="62"/>
      <c r="QRI44" s="62"/>
      <c r="QRJ44" s="62"/>
      <c r="QRK44" s="62"/>
      <c r="QRL44" s="62"/>
      <c r="QRM44" s="62"/>
      <c r="QRN44" s="62"/>
      <c r="QRO44" s="62"/>
      <c r="QRP44" s="62"/>
      <c r="QRQ44" s="62"/>
      <c r="QRR44" s="62"/>
      <c r="QRS44" s="62"/>
      <c r="QRT44" s="62"/>
      <c r="QRU44" s="62"/>
      <c r="QRV44" s="62"/>
      <c r="QRW44" s="62"/>
      <c r="QRX44" s="62"/>
      <c r="QRY44" s="62"/>
      <c r="QRZ44" s="62"/>
      <c r="QSA44" s="62"/>
      <c r="QSB44" s="62"/>
      <c r="QSC44" s="62"/>
      <c r="QSD44" s="62"/>
      <c r="QSE44" s="62"/>
      <c r="QSF44" s="62"/>
      <c r="QSG44" s="62"/>
      <c r="QSH44" s="62"/>
      <c r="QSI44" s="62"/>
      <c r="QSJ44" s="62"/>
      <c r="QSK44" s="62"/>
      <c r="QSL44" s="62"/>
      <c r="QSM44" s="62"/>
      <c r="QSN44" s="62"/>
      <c r="QSO44" s="62"/>
      <c r="QSP44" s="62"/>
      <c r="QSQ44" s="62"/>
      <c r="QSR44" s="62"/>
      <c r="QSS44" s="62"/>
      <c r="QST44" s="62"/>
      <c r="QSU44" s="62"/>
      <c r="QSV44" s="62"/>
      <c r="QSW44" s="62"/>
      <c r="QSX44" s="62"/>
      <c r="QSY44" s="62"/>
      <c r="QSZ44" s="62"/>
      <c r="QTA44" s="62"/>
      <c r="QTB44" s="62"/>
      <c r="QTC44" s="62"/>
      <c r="QTD44" s="62"/>
      <c r="QTE44" s="62"/>
      <c r="QTF44" s="62"/>
      <c r="QTG44" s="62"/>
      <c r="QTH44" s="62"/>
      <c r="QTI44" s="62"/>
      <c r="QTJ44" s="62"/>
      <c r="QTK44" s="62"/>
      <c r="QTL44" s="62"/>
      <c r="QTM44" s="62"/>
      <c r="QTN44" s="62"/>
      <c r="QTO44" s="62"/>
      <c r="QTP44" s="62"/>
      <c r="QTQ44" s="62"/>
      <c r="QTR44" s="62"/>
      <c r="QTS44" s="62"/>
      <c r="QTT44" s="62"/>
      <c r="QTU44" s="62"/>
      <c r="QTV44" s="62"/>
      <c r="QTW44" s="62"/>
      <c r="QTX44" s="62"/>
      <c r="QTY44" s="62"/>
      <c r="QTZ44" s="62"/>
      <c r="QUA44" s="62"/>
      <c r="QUB44" s="62"/>
      <c r="QUC44" s="62"/>
      <c r="QUD44" s="62"/>
      <c r="QUE44" s="62"/>
      <c r="QUF44" s="62"/>
      <c r="QUG44" s="62"/>
      <c r="QUH44" s="62"/>
      <c r="QUI44" s="62"/>
      <c r="QUJ44" s="62"/>
      <c r="QUK44" s="62"/>
      <c r="QUL44" s="62"/>
      <c r="QUM44" s="62"/>
      <c r="QUN44" s="62"/>
      <c r="QUO44" s="62"/>
      <c r="QUP44" s="62"/>
      <c r="QUQ44" s="62"/>
      <c r="QUR44" s="62"/>
      <c r="QUS44" s="62"/>
      <c r="QUT44" s="62"/>
      <c r="QUU44" s="62"/>
      <c r="QUV44" s="62"/>
      <c r="QUW44" s="62"/>
      <c r="QUX44" s="62"/>
      <c r="QUY44" s="62"/>
      <c r="QUZ44" s="62"/>
      <c r="QVA44" s="62"/>
      <c r="QVB44" s="62"/>
      <c r="QVC44" s="62"/>
      <c r="QVD44" s="62"/>
      <c r="QVE44" s="62"/>
      <c r="QVF44" s="62"/>
      <c r="QVG44" s="62"/>
      <c r="QVH44" s="62"/>
      <c r="QVI44" s="62"/>
      <c r="QVJ44" s="62"/>
      <c r="QVK44" s="62"/>
      <c r="QVL44" s="62"/>
      <c r="QVM44" s="62"/>
      <c r="QVN44" s="62"/>
      <c r="QVO44" s="62"/>
      <c r="QVP44" s="62"/>
      <c r="QVQ44" s="62"/>
      <c r="QVR44" s="62"/>
      <c r="QVS44" s="62"/>
      <c r="QVT44" s="62"/>
      <c r="QVU44" s="62"/>
      <c r="QVV44" s="62"/>
      <c r="QVW44" s="62"/>
      <c r="QVX44" s="62"/>
      <c r="QVY44" s="62"/>
      <c r="QVZ44" s="62"/>
      <c r="QWA44" s="62"/>
      <c r="QWB44" s="62"/>
      <c r="QWC44" s="62"/>
      <c r="QWD44" s="62"/>
      <c r="QWE44" s="62"/>
      <c r="QWF44" s="62"/>
      <c r="QWG44" s="62"/>
      <c r="QWH44" s="62"/>
      <c r="QWI44" s="62"/>
      <c r="QWJ44" s="62"/>
      <c r="QWK44" s="62"/>
      <c r="QWL44" s="62"/>
      <c r="QWM44" s="62"/>
      <c r="QWN44" s="62"/>
      <c r="QWO44" s="62"/>
      <c r="QWP44" s="62"/>
      <c r="QWQ44" s="62"/>
      <c r="QWR44" s="62"/>
      <c r="QWS44" s="62"/>
      <c r="QWT44" s="62"/>
      <c r="QWU44" s="62"/>
      <c r="QWV44" s="62"/>
      <c r="QWW44" s="62"/>
      <c r="QWX44" s="62"/>
      <c r="QWY44" s="62"/>
      <c r="QWZ44" s="62"/>
      <c r="QXA44" s="62"/>
      <c r="QXB44" s="62"/>
      <c r="QXC44" s="62"/>
      <c r="QXD44" s="62"/>
      <c r="QXE44" s="62"/>
      <c r="QXF44" s="62"/>
      <c r="QXG44" s="62"/>
      <c r="QXH44" s="62"/>
      <c r="QXI44" s="62"/>
      <c r="QXJ44" s="62"/>
      <c r="QXK44" s="62"/>
      <c r="QXL44" s="62"/>
      <c r="QXM44" s="62"/>
      <c r="QXN44" s="62"/>
      <c r="QXO44" s="62"/>
      <c r="QXP44" s="62"/>
      <c r="QXQ44" s="62"/>
      <c r="QXR44" s="62"/>
      <c r="QXS44" s="62"/>
      <c r="QXT44" s="62"/>
      <c r="QXU44" s="62"/>
      <c r="QXV44" s="62"/>
      <c r="QXW44" s="62"/>
      <c r="QXX44" s="62"/>
      <c r="QXY44" s="62"/>
      <c r="QXZ44" s="62"/>
      <c r="QYA44" s="62"/>
      <c r="QYB44" s="62"/>
      <c r="QYC44" s="62"/>
      <c r="QYD44" s="62"/>
      <c r="QYE44" s="62"/>
      <c r="QYF44" s="62"/>
      <c r="QYG44" s="62"/>
      <c r="QYH44" s="62"/>
      <c r="QYI44" s="62"/>
      <c r="QYJ44" s="62"/>
      <c r="QYK44" s="62"/>
      <c r="QYL44" s="62"/>
      <c r="QYM44" s="62"/>
      <c r="QYN44" s="62"/>
      <c r="QYO44" s="62"/>
      <c r="QYP44" s="62"/>
      <c r="QYQ44" s="62"/>
      <c r="QYR44" s="62"/>
      <c r="QYS44" s="62"/>
      <c r="QYT44" s="62"/>
      <c r="QYU44" s="62"/>
      <c r="QYV44" s="62"/>
      <c r="QYW44" s="62"/>
      <c r="QYX44" s="62"/>
      <c r="QYY44" s="62"/>
      <c r="QYZ44" s="62"/>
      <c r="QZA44" s="62"/>
      <c r="QZB44" s="62"/>
      <c r="QZC44" s="62"/>
      <c r="QZD44" s="62"/>
      <c r="QZE44" s="62"/>
      <c r="QZF44" s="62"/>
      <c r="QZG44" s="62"/>
      <c r="QZH44" s="62"/>
      <c r="QZI44" s="62"/>
      <c r="QZJ44" s="62"/>
      <c r="QZK44" s="62"/>
      <c r="QZL44" s="62"/>
      <c r="QZM44" s="62"/>
      <c r="QZN44" s="62"/>
      <c r="QZO44" s="62"/>
      <c r="QZP44" s="62"/>
      <c r="QZQ44" s="62"/>
      <c r="QZR44" s="62"/>
      <c r="QZS44" s="62"/>
      <c r="QZT44" s="62"/>
      <c r="QZU44" s="62"/>
      <c r="QZV44" s="62"/>
      <c r="QZW44" s="62"/>
      <c r="QZX44" s="62"/>
      <c r="QZY44" s="62"/>
      <c r="QZZ44" s="62"/>
      <c r="RAA44" s="62"/>
      <c r="RAB44" s="62"/>
      <c r="RAC44" s="62"/>
      <c r="RAD44" s="62"/>
      <c r="RAE44" s="62"/>
      <c r="RAF44" s="62"/>
      <c r="RAG44" s="62"/>
      <c r="RAH44" s="62"/>
      <c r="RAI44" s="62"/>
      <c r="RAJ44" s="62"/>
      <c r="RAK44" s="62"/>
      <c r="RAL44" s="62"/>
      <c r="RAM44" s="62"/>
      <c r="RAN44" s="62"/>
      <c r="RAO44" s="62"/>
      <c r="RAP44" s="62"/>
      <c r="RAQ44" s="62"/>
      <c r="RAR44" s="62"/>
      <c r="RAS44" s="62"/>
      <c r="RAT44" s="62"/>
      <c r="RAU44" s="62"/>
      <c r="RAV44" s="62"/>
      <c r="RAW44" s="62"/>
      <c r="RAX44" s="62"/>
      <c r="RAY44" s="62"/>
      <c r="RAZ44" s="62"/>
      <c r="RBA44" s="62"/>
      <c r="RBB44" s="62"/>
      <c r="RBC44" s="62"/>
      <c r="RBD44" s="62"/>
      <c r="RBE44" s="62"/>
      <c r="RBF44" s="62"/>
      <c r="RBG44" s="62"/>
      <c r="RBH44" s="62"/>
      <c r="RBI44" s="62"/>
      <c r="RBJ44" s="62"/>
      <c r="RBK44" s="62"/>
      <c r="RBL44" s="62"/>
      <c r="RBM44" s="62"/>
      <c r="RBN44" s="62"/>
      <c r="RBO44" s="62"/>
      <c r="RBP44" s="62"/>
      <c r="RBQ44" s="62"/>
      <c r="RBR44" s="62"/>
      <c r="RBS44" s="62"/>
      <c r="RBT44" s="62"/>
      <c r="RBU44" s="62"/>
      <c r="RBV44" s="62"/>
      <c r="RBW44" s="62"/>
      <c r="RBX44" s="62"/>
      <c r="RBY44" s="62"/>
      <c r="RBZ44" s="62"/>
      <c r="RCA44" s="62"/>
      <c r="RCB44" s="62"/>
      <c r="RCC44" s="62"/>
      <c r="RCD44" s="62"/>
      <c r="RCE44" s="62"/>
      <c r="RCF44" s="62"/>
      <c r="RCG44" s="62"/>
      <c r="RCH44" s="62"/>
      <c r="RCI44" s="62"/>
      <c r="RCJ44" s="62"/>
      <c r="RCK44" s="62"/>
      <c r="RCL44" s="62"/>
      <c r="RCM44" s="62"/>
      <c r="RCN44" s="62"/>
      <c r="RCO44" s="62"/>
      <c r="RCP44" s="62"/>
      <c r="RCQ44" s="62"/>
      <c r="RCR44" s="62"/>
      <c r="RCS44" s="62"/>
      <c r="RCT44" s="62"/>
      <c r="RCU44" s="62"/>
      <c r="RCV44" s="62"/>
      <c r="RCW44" s="62"/>
      <c r="RCX44" s="62"/>
      <c r="RCY44" s="62"/>
      <c r="RCZ44" s="62"/>
      <c r="RDA44" s="62"/>
      <c r="RDB44" s="62"/>
      <c r="RDC44" s="62"/>
      <c r="RDD44" s="62"/>
      <c r="RDE44" s="62"/>
      <c r="RDF44" s="62"/>
      <c r="RDG44" s="62"/>
      <c r="RDH44" s="62"/>
      <c r="RDI44" s="62"/>
      <c r="RDJ44" s="62"/>
      <c r="RDK44" s="62"/>
      <c r="RDL44" s="62"/>
      <c r="RDM44" s="62"/>
      <c r="RDN44" s="62"/>
      <c r="RDO44" s="62"/>
      <c r="RDP44" s="62"/>
      <c r="RDQ44" s="62"/>
      <c r="RDR44" s="62"/>
      <c r="RDS44" s="62"/>
      <c r="RDT44" s="62"/>
      <c r="RDU44" s="62"/>
      <c r="RDV44" s="62"/>
      <c r="RDW44" s="62"/>
      <c r="RDX44" s="62"/>
      <c r="RDY44" s="62"/>
      <c r="RDZ44" s="62"/>
      <c r="REA44" s="62"/>
      <c r="REB44" s="62"/>
      <c r="REC44" s="62"/>
      <c r="RED44" s="62"/>
      <c r="REE44" s="62"/>
      <c r="REF44" s="62"/>
      <c r="REG44" s="62"/>
      <c r="REH44" s="62"/>
      <c r="REI44" s="62"/>
      <c r="REJ44" s="62"/>
      <c r="REK44" s="62"/>
      <c r="REL44" s="62"/>
      <c r="REM44" s="62"/>
      <c r="REN44" s="62"/>
      <c r="REO44" s="62"/>
      <c r="REP44" s="62"/>
      <c r="REQ44" s="62"/>
      <c r="RER44" s="62"/>
      <c r="RES44" s="62"/>
      <c r="RET44" s="62"/>
      <c r="REU44" s="62"/>
      <c r="REV44" s="62"/>
      <c r="REW44" s="62"/>
      <c r="REX44" s="62"/>
      <c r="REY44" s="62"/>
      <c r="REZ44" s="62"/>
      <c r="RFA44" s="62"/>
      <c r="RFB44" s="62"/>
      <c r="RFC44" s="62"/>
      <c r="RFD44" s="62"/>
      <c r="RFE44" s="62"/>
      <c r="RFF44" s="62"/>
      <c r="RFG44" s="62"/>
      <c r="RFH44" s="62"/>
      <c r="RFI44" s="62"/>
      <c r="RFJ44" s="62"/>
      <c r="RFK44" s="62"/>
      <c r="RFL44" s="62"/>
      <c r="RFM44" s="62"/>
      <c r="RFN44" s="62"/>
      <c r="RFO44" s="62"/>
      <c r="RFP44" s="62"/>
      <c r="RFQ44" s="62"/>
      <c r="RFR44" s="62"/>
      <c r="RFS44" s="62"/>
      <c r="RFT44" s="62"/>
      <c r="RFU44" s="62"/>
      <c r="RFV44" s="62"/>
      <c r="RFW44" s="62"/>
      <c r="RFX44" s="62"/>
      <c r="RFY44" s="62"/>
      <c r="RFZ44" s="62"/>
      <c r="RGA44" s="62"/>
      <c r="RGB44" s="62"/>
      <c r="RGC44" s="62"/>
      <c r="RGD44" s="62"/>
      <c r="RGE44" s="62"/>
      <c r="RGF44" s="62"/>
      <c r="RGG44" s="62"/>
      <c r="RGH44" s="62"/>
      <c r="RGI44" s="62"/>
      <c r="RGJ44" s="62"/>
      <c r="RGK44" s="62"/>
      <c r="RGL44" s="62"/>
      <c r="RGM44" s="62"/>
      <c r="RGN44" s="62"/>
      <c r="RGO44" s="62"/>
      <c r="RGP44" s="62"/>
      <c r="RGQ44" s="62"/>
      <c r="RGR44" s="62"/>
      <c r="RGS44" s="62"/>
      <c r="RGT44" s="62"/>
      <c r="RGU44" s="62"/>
      <c r="RGV44" s="62"/>
      <c r="RGW44" s="62"/>
      <c r="RGX44" s="62"/>
      <c r="RGY44" s="62"/>
      <c r="RGZ44" s="62"/>
      <c r="RHA44" s="62"/>
      <c r="RHB44" s="62"/>
      <c r="RHC44" s="62"/>
      <c r="RHD44" s="62"/>
      <c r="RHE44" s="62"/>
      <c r="RHF44" s="62"/>
      <c r="RHG44" s="62"/>
      <c r="RHH44" s="62"/>
      <c r="RHI44" s="62"/>
      <c r="RHJ44" s="62"/>
      <c r="RHK44" s="62"/>
      <c r="RHL44" s="62"/>
      <c r="RHM44" s="62"/>
      <c r="RHN44" s="62"/>
      <c r="RHO44" s="62"/>
      <c r="RHP44" s="62"/>
      <c r="RHQ44" s="62"/>
      <c r="RHR44" s="62"/>
      <c r="RHS44" s="62"/>
      <c r="RHT44" s="62"/>
      <c r="RHU44" s="62"/>
      <c r="RHV44" s="62"/>
      <c r="RHW44" s="62"/>
      <c r="RHX44" s="62"/>
      <c r="RHY44" s="62"/>
      <c r="RHZ44" s="62"/>
      <c r="RIA44" s="62"/>
      <c r="RIB44" s="62"/>
      <c r="RIC44" s="62"/>
      <c r="RID44" s="62"/>
      <c r="RIE44" s="62"/>
      <c r="RIF44" s="62"/>
      <c r="RIG44" s="62"/>
      <c r="RIH44" s="62"/>
      <c r="RII44" s="62"/>
      <c r="RIJ44" s="62"/>
      <c r="RIK44" s="62"/>
      <c r="RIL44" s="62"/>
      <c r="RIM44" s="62"/>
      <c r="RIN44" s="62"/>
      <c r="RIO44" s="62"/>
      <c r="RIP44" s="62"/>
      <c r="RIQ44" s="62"/>
      <c r="RIR44" s="62"/>
      <c r="RIS44" s="62"/>
      <c r="RIT44" s="62"/>
      <c r="RIU44" s="62"/>
      <c r="RIV44" s="62"/>
      <c r="RIW44" s="62"/>
      <c r="RIX44" s="62"/>
      <c r="RIY44" s="62"/>
      <c r="RIZ44" s="62"/>
      <c r="RJA44" s="62"/>
      <c r="RJB44" s="62"/>
      <c r="RJC44" s="62"/>
      <c r="RJD44" s="62"/>
      <c r="RJE44" s="62"/>
      <c r="RJF44" s="62"/>
      <c r="RJG44" s="62"/>
      <c r="RJH44" s="62"/>
      <c r="RJI44" s="62"/>
      <c r="RJJ44" s="62"/>
      <c r="RJK44" s="62"/>
      <c r="RJL44" s="62"/>
      <c r="RJM44" s="62"/>
      <c r="RJN44" s="62"/>
      <c r="RJO44" s="62"/>
      <c r="RJP44" s="62"/>
      <c r="RJQ44" s="62"/>
      <c r="RJR44" s="62"/>
      <c r="RJS44" s="62"/>
      <c r="RJT44" s="62"/>
      <c r="RJU44" s="62"/>
      <c r="RJV44" s="62"/>
      <c r="RJW44" s="62"/>
      <c r="RJX44" s="62"/>
      <c r="RJY44" s="62"/>
      <c r="RJZ44" s="62"/>
      <c r="RKA44" s="62"/>
      <c r="RKB44" s="62"/>
      <c r="RKC44" s="62"/>
      <c r="RKD44" s="62"/>
      <c r="RKE44" s="62"/>
      <c r="RKF44" s="62"/>
      <c r="RKG44" s="62"/>
      <c r="RKH44" s="62"/>
      <c r="RKI44" s="62"/>
      <c r="RKJ44" s="62"/>
      <c r="RKK44" s="62"/>
      <c r="RKL44" s="62"/>
      <c r="RKM44" s="62"/>
      <c r="RKN44" s="62"/>
      <c r="RKO44" s="62"/>
      <c r="RKP44" s="62"/>
      <c r="RKQ44" s="62"/>
      <c r="RKR44" s="62"/>
      <c r="RKS44" s="62"/>
      <c r="RKT44" s="62"/>
      <c r="RKU44" s="62"/>
      <c r="RKV44" s="62"/>
      <c r="RKW44" s="62"/>
      <c r="RKX44" s="62"/>
      <c r="RKY44" s="62"/>
      <c r="RKZ44" s="62"/>
      <c r="RLA44" s="62"/>
      <c r="RLB44" s="62"/>
      <c r="RLC44" s="62"/>
      <c r="RLD44" s="62"/>
      <c r="RLE44" s="62"/>
      <c r="RLF44" s="62"/>
      <c r="RLG44" s="62"/>
      <c r="RLH44" s="62"/>
      <c r="RLI44" s="62"/>
      <c r="RLJ44" s="62"/>
      <c r="RLK44" s="62"/>
      <c r="RLL44" s="62"/>
      <c r="RLM44" s="62"/>
      <c r="RLN44" s="62"/>
      <c r="RLO44" s="62"/>
      <c r="RLP44" s="62"/>
      <c r="RLQ44" s="62"/>
      <c r="RLR44" s="62"/>
      <c r="RLS44" s="62"/>
      <c r="RLT44" s="62"/>
      <c r="RLU44" s="62"/>
      <c r="RLV44" s="62"/>
      <c r="RLW44" s="62"/>
      <c r="RLX44" s="62"/>
      <c r="RLY44" s="62"/>
      <c r="RLZ44" s="62"/>
      <c r="RMA44" s="62"/>
      <c r="RMB44" s="62"/>
      <c r="RMC44" s="62"/>
      <c r="RMD44" s="62"/>
      <c r="RME44" s="62"/>
      <c r="RMF44" s="62"/>
      <c r="RMG44" s="62"/>
      <c r="RMH44" s="62"/>
      <c r="RMI44" s="62"/>
      <c r="RMJ44" s="62"/>
      <c r="RMK44" s="62"/>
      <c r="RML44" s="62"/>
      <c r="RMM44" s="62"/>
      <c r="RMN44" s="62"/>
      <c r="RMO44" s="62"/>
      <c r="RMP44" s="62"/>
      <c r="RMQ44" s="62"/>
      <c r="RMR44" s="62"/>
      <c r="RMS44" s="62"/>
      <c r="RMT44" s="62"/>
      <c r="RMU44" s="62"/>
      <c r="RMV44" s="62"/>
      <c r="RMW44" s="62"/>
      <c r="RMX44" s="62"/>
      <c r="RMY44" s="62"/>
      <c r="RMZ44" s="62"/>
      <c r="RNA44" s="62"/>
      <c r="RNB44" s="62"/>
      <c r="RNC44" s="62"/>
      <c r="RND44" s="62"/>
      <c r="RNE44" s="62"/>
      <c r="RNF44" s="62"/>
      <c r="RNG44" s="62"/>
      <c r="RNH44" s="62"/>
      <c r="RNI44" s="62"/>
      <c r="RNJ44" s="62"/>
      <c r="RNK44" s="62"/>
      <c r="RNL44" s="62"/>
      <c r="RNM44" s="62"/>
      <c r="RNN44" s="62"/>
      <c r="RNO44" s="62"/>
      <c r="RNP44" s="62"/>
      <c r="RNQ44" s="62"/>
      <c r="RNR44" s="62"/>
      <c r="RNS44" s="62"/>
      <c r="RNT44" s="62"/>
      <c r="RNU44" s="62"/>
      <c r="RNV44" s="62"/>
      <c r="RNW44" s="62"/>
      <c r="RNX44" s="62"/>
      <c r="RNY44" s="62"/>
      <c r="RNZ44" s="62"/>
      <c r="ROA44" s="62"/>
      <c r="ROB44" s="62"/>
      <c r="ROC44" s="62"/>
      <c r="ROD44" s="62"/>
      <c r="ROE44" s="62"/>
      <c r="ROF44" s="62"/>
      <c r="ROG44" s="62"/>
      <c r="ROH44" s="62"/>
      <c r="ROI44" s="62"/>
      <c r="ROJ44" s="62"/>
      <c r="ROK44" s="62"/>
      <c r="ROL44" s="62"/>
      <c r="ROM44" s="62"/>
      <c r="RON44" s="62"/>
      <c r="ROO44" s="62"/>
      <c r="ROP44" s="62"/>
      <c r="ROQ44" s="62"/>
      <c r="ROR44" s="62"/>
      <c r="ROS44" s="62"/>
      <c r="ROT44" s="62"/>
      <c r="ROU44" s="62"/>
      <c r="ROV44" s="62"/>
      <c r="ROW44" s="62"/>
      <c r="ROX44" s="62"/>
      <c r="ROY44" s="62"/>
      <c r="ROZ44" s="62"/>
      <c r="RPA44" s="62"/>
      <c r="RPB44" s="62"/>
      <c r="RPC44" s="62"/>
      <c r="RPD44" s="62"/>
      <c r="RPE44" s="62"/>
      <c r="RPF44" s="62"/>
      <c r="RPG44" s="62"/>
      <c r="RPH44" s="62"/>
      <c r="RPI44" s="62"/>
      <c r="RPJ44" s="62"/>
      <c r="RPK44" s="62"/>
      <c r="RPL44" s="62"/>
      <c r="RPM44" s="62"/>
      <c r="RPN44" s="62"/>
      <c r="RPO44" s="62"/>
      <c r="RPP44" s="62"/>
      <c r="RPQ44" s="62"/>
      <c r="RPR44" s="62"/>
      <c r="RPS44" s="62"/>
      <c r="RPT44" s="62"/>
      <c r="RPU44" s="62"/>
      <c r="RPV44" s="62"/>
      <c r="RPW44" s="62"/>
      <c r="RPX44" s="62"/>
      <c r="RPY44" s="62"/>
      <c r="RPZ44" s="62"/>
      <c r="RQA44" s="62"/>
      <c r="RQB44" s="62"/>
      <c r="RQC44" s="62"/>
      <c r="RQD44" s="62"/>
      <c r="RQE44" s="62"/>
      <c r="RQF44" s="62"/>
      <c r="RQG44" s="62"/>
      <c r="RQH44" s="62"/>
      <c r="RQI44" s="62"/>
      <c r="RQJ44" s="62"/>
      <c r="RQK44" s="62"/>
      <c r="RQL44" s="62"/>
      <c r="RQM44" s="62"/>
      <c r="RQN44" s="62"/>
      <c r="RQO44" s="62"/>
      <c r="RQP44" s="62"/>
      <c r="RQQ44" s="62"/>
      <c r="RQR44" s="62"/>
      <c r="RQS44" s="62"/>
      <c r="RQT44" s="62"/>
      <c r="RQU44" s="62"/>
      <c r="RQV44" s="62"/>
      <c r="RQW44" s="62"/>
      <c r="RQX44" s="62"/>
      <c r="RQY44" s="62"/>
      <c r="RQZ44" s="62"/>
      <c r="RRA44" s="62"/>
      <c r="RRB44" s="62"/>
      <c r="RRC44" s="62"/>
      <c r="RRD44" s="62"/>
      <c r="RRE44" s="62"/>
      <c r="RRF44" s="62"/>
      <c r="RRG44" s="62"/>
      <c r="RRH44" s="62"/>
      <c r="RRI44" s="62"/>
      <c r="RRJ44" s="62"/>
      <c r="RRK44" s="62"/>
      <c r="RRL44" s="62"/>
      <c r="RRM44" s="62"/>
      <c r="RRN44" s="62"/>
      <c r="RRO44" s="62"/>
      <c r="RRP44" s="62"/>
      <c r="RRQ44" s="62"/>
      <c r="RRR44" s="62"/>
      <c r="RRS44" s="62"/>
      <c r="RRT44" s="62"/>
      <c r="RRU44" s="62"/>
      <c r="RRV44" s="62"/>
      <c r="RRW44" s="62"/>
      <c r="RRX44" s="62"/>
      <c r="RRY44" s="62"/>
      <c r="RRZ44" s="62"/>
      <c r="RSA44" s="62"/>
      <c r="RSB44" s="62"/>
      <c r="RSC44" s="62"/>
      <c r="RSD44" s="62"/>
      <c r="RSE44" s="62"/>
      <c r="RSF44" s="62"/>
      <c r="RSG44" s="62"/>
      <c r="RSH44" s="62"/>
      <c r="RSI44" s="62"/>
      <c r="RSJ44" s="62"/>
      <c r="RSK44" s="62"/>
      <c r="RSL44" s="62"/>
      <c r="RSM44" s="62"/>
      <c r="RSN44" s="62"/>
      <c r="RSO44" s="62"/>
      <c r="RSP44" s="62"/>
      <c r="RSQ44" s="62"/>
      <c r="RSR44" s="62"/>
      <c r="RSS44" s="62"/>
      <c r="RST44" s="62"/>
      <c r="RSU44" s="62"/>
      <c r="RSV44" s="62"/>
      <c r="RSW44" s="62"/>
      <c r="RSX44" s="62"/>
      <c r="RSY44" s="62"/>
      <c r="RSZ44" s="62"/>
      <c r="RTA44" s="62"/>
      <c r="RTB44" s="62"/>
      <c r="RTC44" s="62"/>
      <c r="RTD44" s="62"/>
      <c r="RTE44" s="62"/>
      <c r="RTF44" s="62"/>
      <c r="RTG44" s="62"/>
      <c r="RTH44" s="62"/>
      <c r="RTI44" s="62"/>
      <c r="RTJ44" s="62"/>
      <c r="RTK44" s="62"/>
      <c r="RTL44" s="62"/>
      <c r="RTM44" s="62"/>
      <c r="RTN44" s="62"/>
      <c r="RTO44" s="62"/>
      <c r="RTP44" s="62"/>
      <c r="RTQ44" s="62"/>
      <c r="RTR44" s="62"/>
      <c r="RTS44" s="62"/>
      <c r="RTT44" s="62"/>
      <c r="RTU44" s="62"/>
      <c r="RTV44" s="62"/>
      <c r="RTW44" s="62"/>
      <c r="RTX44" s="62"/>
      <c r="RTY44" s="62"/>
      <c r="RTZ44" s="62"/>
      <c r="RUA44" s="62"/>
      <c r="RUB44" s="62"/>
      <c r="RUC44" s="62"/>
      <c r="RUD44" s="62"/>
      <c r="RUE44" s="62"/>
      <c r="RUF44" s="62"/>
      <c r="RUG44" s="62"/>
      <c r="RUH44" s="62"/>
      <c r="RUI44" s="62"/>
      <c r="RUJ44" s="62"/>
      <c r="RUK44" s="62"/>
      <c r="RUL44" s="62"/>
      <c r="RUM44" s="62"/>
      <c r="RUN44" s="62"/>
      <c r="RUO44" s="62"/>
      <c r="RUP44" s="62"/>
      <c r="RUQ44" s="62"/>
      <c r="RUR44" s="62"/>
      <c r="RUS44" s="62"/>
      <c r="RUT44" s="62"/>
      <c r="RUU44" s="62"/>
      <c r="RUV44" s="62"/>
      <c r="RUW44" s="62"/>
      <c r="RUX44" s="62"/>
      <c r="RUY44" s="62"/>
      <c r="RUZ44" s="62"/>
      <c r="RVA44" s="62"/>
      <c r="RVB44" s="62"/>
      <c r="RVC44" s="62"/>
      <c r="RVD44" s="62"/>
      <c r="RVE44" s="62"/>
      <c r="RVF44" s="62"/>
      <c r="RVG44" s="62"/>
      <c r="RVH44" s="62"/>
      <c r="RVI44" s="62"/>
      <c r="RVJ44" s="62"/>
      <c r="RVK44" s="62"/>
      <c r="RVL44" s="62"/>
      <c r="RVM44" s="62"/>
      <c r="RVN44" s="62"/>
      <c r="RVO44" s="62"/>
      <c r="RVP44" s="62"/>
      <c r="RVQ44" s="62"/>
      <c r="RVR44" s="62"/>
      <c r="RVS44" s="62"/>
      <c r="RVT44" s="62"/>
      <c r="RVU44" s="62"/>
      <c r="RVV44" s="62"/>
      <c r="RVW44" s="62"/>
      <c r="RVX44" s="62"/>
      <c r="RVY44" s="62"/>
      <c r="RVZ44" s="62"/>
      <c r="RWA44" s="62"/>
      <c r="RWB44" s="62"/>
      <c r="RWC44" s="62"/>
      <c r="RWD44" s="62"/>
      <c r="RWE44" s="62"/>
      <c r="RWF44" s="62"/>
      <c r="RWG44" s="62"/>
      <c r="RWH44" s="62"/>
      <c r="RWI44" s="62"/>
      <c r="RWJ44" s="62"/>
      <c r="RWK44" s="62"/>
      <c r="RWL44" s="62"/>
      <c r="RWM44" s="62"/>
      <c r="RWN44" s="62"/>
      <c r="RWO44" s="62"/>
      <c r="RWP44" s="62"/>
      <c r="RWQ44" s="62"/>
      <c r="RWR44" s="62"/>
      <c r="RWS44" s="62"/>
      <c r="RWT44" s="62"/>
      <c r="RWU44" s="62"/>
      <c r="RWV44" s="62"/>
      <c r="RWW44" s="62"/>
      <c r="RWX44" s="62"/>
      <c r="RWY44" s="62"/>
      <c r="RWZ44" s="62"/>
      <c r="RXA44" s="62"/>
      <c r="RXB44" s="62"/>
      <c r="RXC44" s="62"/>
      <c r="RXD44" s="62"/>
      <c r="RXE44" s="62"/>
      <c r="RXF44" s="62"/>
      <c r="RXG44" s="62"/>
      <c r="RXH44" s="62"/>
      <c r="RXI44" s="62"/>
      <c r="RXJ44" s="62"/>
      <c r="RXK44" s="62"/>
      <c r="RXL44" s="62"/>
      <c r="RXM44" s="62"/>
      <c r="RXN44" s="62"/>
      <c r="RXO44" s="62"/>
      <c r="RXP44" s="62"/>
      <c r="RXQ44" s="62"/>
      <c r="RXR44" s="62"/>
      <c r="RXS44" s="62"/>
      <c r="RXT44" s="62"/>
      <c r="RXU44" s="62"/>
      <c r="RXV44" s="62"/>
      <c r="RXW44" s="62"/>
      <c r="RXX44" s="62"/>
      <c r="RXY44" s="62"/>
      <c r="RXZ44" s="62"/>
      <c r="RYA44" s="62"/>
      <c r="RYB44" s="62"/>
      <c r="RYC44" s="62"/>
      <c r="RYD44" s="62"/>
      <c r="RYE44" s="62"/>
      <c r="RYF44" s="62"/>
      <c r="RYG44" s="62"/>
      <c r="RYH44" s="62"/>
      <c r="RYI44" s="62"/>
      <c r="RYJ44" s="62"/>
      <c r="RYK44" s="62"/>
      <c r="RYL44" s="62"/>
      <c r="RYM44" s="62"/>
      <c r="RYN44" s="62"/>
      <c r="RYO44" s="62"/>
      <c r="RYP44" s="62"/>
      <c r="RYQ44" s="62"/>
      <c r="RYR44" s="62"/>
      <c r="RYS44" s="62"/>
      <c r="RYT44" s="62"/>
      <c r="RYU44" s="62"/>
      <c r="RYV44" s="62"/>
      <c r="RYW44" s="62"/>
      <c r="RYX44" s="62"/>
      <c r="RYY44" s="62"/>
      <c r="RYZ44" s="62"/>
      <c r="RZA44" s="62"/>
      <c r="RZB44" s="62"/>
      <c r="RZC44" s="62"/>
      <c r="RZD44" s="62"/>
      <c r="RZE44" s="62"/>
      <c r="RZF44" s="62"/>
      <c r="RZG44" s="62"/>
      <c r="RZH44" s="62"/>
      <c r="RZI44" s="62"/>
      <c r="RZJ44" s="62"/>
      <c r="RZK44" s="62"/>
      <c r="RZL44" s="62"/>
      <c r="RZM44" s="62"/>
      <c r="RZN44" s="62"/>
      <c r="RZO44" s="62"/>
      <c r="RZP44" s="62"/>
      <c r="RZQ44" s="62"/>
      <c r="RZR44" s="62"/>
      <c r="RZS44" s="62"/>
      <c r="RZT44" s="62"/>
      <c r="RZU44" s="62"/>
      <c r="RZV44" s="62"/>
      <c r="RZW44" s="62"/>
      <c r="RZX44" s="62"/>
      <c r="RZY44" s="62"/>
      <c r="RZZ44" s="62"/>
      <c r="SAA44" s="62"/>
      <c r="SAB44" s="62"/>
      <c r="SAC44" s="62"/>
      <c r="SAD44" s="62"/>
      <c r="SAE44" s="62"/>
      <c r="SAF44" s="62"/>
      <c r="SAG44" s="62"/>
      <c r="SAH44" s="62"/>
      <c r="SAI44" s="62"/>
      <c r="SAJ44" s="62"/>
      <c r="SAK44" s="62"/>
      <c r="SAL44" s="62"/>
      <c r="SAM44" s="62"/>
      <c r="SAN44" s="62"/>
      <c r="SAO44" s="62"/>
      <c r="SAP44" s="62"/>
      <c r="SAQ44" s="62"/>
      <c r="SAR44" s="62"/>
      <c r="SAS44" s="62"/>
      <c r="SAT44" s="62"/>
      <c r="SAU44" s="62"/>
      <c r="SAV44" s="62"/>
      <c r="SAW44" s="62"/>
      <c r="SAX44" s="62"/>
      <c r="SAY44" s="62"/>
      <c r="SAZ44" s="62"/>
      <c r="SBA44" s="62"/>
      <c r="SBB44" s="62"/>
      <c r="SBC44" s="62"/>
      <c r="SBD44" s="62"/>
      <c r="SBE44" s="62"/>
      <c r="SBF44" s="62"/>
      <c r="SBG44" s="62"/>
      <c r="SBH44" s="62"/>
      <c r="SBI44" s="62"/>
      <c r="SBJ44" s="62"/>
      <c r="SBK44" s="62"/>
      <c r="SBL44" s="62"/>
      <c r="SBM44" s="62"/>
      <c r="SBN44" s="62"/>
      <c r="SBO44" s="62"/>
      <c r="SBP44" s="62"/>
      <c r="SBQ44" s="62"/>
      <c r="SBR44" s="62"/>
      <c r="SBS44" s="62"/>
      <c r="SBT44" s="62"/>
      <c r="SBU44" s="62"/>
      <c r="SBV44" s="62"/>
      <c r="SBW44" s="62"/>
      <c r="SBX44" s="62"/>
      <c r="SBY44" s="62"/>
      <c r="SBZ44" s="62"/>
      <c r="SCA44" s="62"/>
      <c r="SCB44" s="62"/>
      <c r="SCC44" s="62"/>
      <c r="SCD44" s="62"/>
      <c r="SCE44" s="62"/>
      <c r="SCF44" s="62"/>
      <c r="SCG44" s="62"/>
      <c r="SCH44" s="62"/>
      <c r="SCI44" s="62"/>
      <c r="SCJ44" s="62"/>
      <c r="SCK44" s="62"/>
      <c r="SCL44" s="62"/>
      <c r="SCM44" s="62"/>
      <c r="SCN44" s="62"/>
      <c r="SCO44" s="62"/>
      <c r="SCP44" s="62"/>
      <c r="SCQ44" s="62"/>
      <c r="SCR44" s="62"/>
      <c r="SCS44" s="62"/>
      <c r="SCT44" s="62"/>
      <c r="SCU44" s="62"/>
      <c r="SCV44" s="62"/>
      <c r="SCW44" s="62"/>
      <c r="SCX44" s="62"/>
      <c r="SCY44" s="62"/>
      <c r="SCZ44" s="62"/>
      <c r="SDA44" s="62"/>
      <c r="SDB44" s="62"/>
      <c r="SDC44" s="62"/>
      <c r="SDD44" s="62"/>
      <c r="SDE44" s="62"/>
      <c r="SDF44" s="62"/>
      <c r="SDG44" s="62"/>
      <c r="SDH44" s="62"/>
      <c r="SDI44" s="62"/>
      <c r="SDJ44" s="62"/>
      <c r="SDK44" s="62"/>
      <c r="SDL44" s="62"/>
      <c r="SDM44" s="62"/>
      <c r="SDN44" s="62"/>
      <c r="SDO44" s="62"/>
      <c r="SDP44" s="62"/>
      <c r="SDQ44" s="62"/>
      <c r="SDR44" s="62"/>
      <c r="SDS44" s="62"/>
      <c r="SDT44" s="62"/>
      <c r="SDU44" s="62"/>
      <c r="SDV44" s="62"/>
      <c r="SDW44" s="62"/>
      <c r="SDX44" s="62"/>
      <c r="SDY44" s="62"/>
      <c r="SDZ44" s="62"/>
      <c r="SEA44" s="62"/>
      <c r="SEB44" s="62"/>
      <c r="SEC44" s="62"/>
      <c r="SED44" s="62"/>
      <c r="SEE44" s="62"/>
      <c r="SEF44" s="62"/>
      <c r="SEG44" s="62"/>
      <c r="SEH44" s="62"/>
      <c r="SEI44" s="62"/>
      <c r="SEJ44" s="62"/>
      <c r="SEK44" s="62"/>
      <c r="SEL44" s="62"/>
      <c r="SEM44" s="62"/>
      <c r="SEN44" s="62"/>
      <c r="SEO44" s="62"/>
      <c r="SEP44" s="62"/>
      <c r="SEQ44" s="62"/>
      <c r="SER44" s="62"/>
      <c r="SES44" s="62"/>
      <c r="SET44" s="62"/>
      <c r="SEU44" s="62"/>
      <c r="SEV44" s="62"/>
      <c r="SEW44" s="62"/>
      <c r="SEX44" s="62"/>
      <c r="SEY44" s="62"/>
      <c r="SEZ44" s="62"/>
      <c r="SFA44" s="62"/>
      <c r="SFB44" s="62"/>
      <c r="SFC44" s="62"/>
      <c r="SFD44" s="62"/>
      <c r="SFE44" s="62"/>
      <c r="SFF44" s="62"/>
      <c r="SFG44" s="62"/>
      <c r="SFH44" s="62"/>
      <c r="SFI44" s="62"/>
      <c r="SFJ44" s="62"/>
      <c r="SFK44" s="62"/>
      <c r="SFL44" s="62"/>
      <c r="SFM44" s="62"/>
      <c r="SFN44" s="62"/>
      <c r="SFO44" s="62"/>
      <c r="SFP44" s="62"/>
      <c r="SFQ44" s="62"/>
      <c r="SFR44" s="62"/>
      <c r="SFS44" s="62"/>
      <c r="SFT44" s="62"/>
      <c r="SFU44" s="62"/>
      <c r="SFV44" s="62"/>
      <c r="SFW44" s="62"/>
      <c r="SFX44" s="62"/>
      <c r="SFY44" s="62"/>
      <c r="SFZ44" s="62"/>
      <c r="SGA44" s="62"/>
      <c r="SGB44" s="62"/>
      <c r="SGC44" s="62"/>
      <c r="SGD44" s="62"/>
      <c r="SGE44" s="62"/>
      <c r="SGF44" s="62"/>
      <c r="SGG44" s="62"/>
      <c r="SGH44" s="62"/>
      <c r="SGI44" s="62"/>
      <c r="SGJ44" s="62"/>
      <c r="SGK44" s="62"/>
      <c r="SGL44" s="62"/>
      <c r="SGM44" s="62"/>
      <c r="SGN44" s="62"/>
      <c r="SGO44" s="62"/>
      <c r="SGP44" s="62"/>
      <c r="SGQ44" s="62"/>
      <c r="SGR44" s="62"/>
      <c r="SGS44" s="62"/>
      <c r="SGT44" s="62"/>
      <c r="SGU44" s="62"/>
      <c r="SGV44" s="62"/>
      <c r="SGW44" s="62"/>
      <c r="SGX44" s="62"/>
      <c r="SGY44" s="62"/>
      <c r="SGZ44" s="62"/>
      <c r="SHA44" s="62"/>
      <c r="SHB44" s="62"/>
      <c r="SHC44" s="62"/>
      <c r="SHD44" s="62"/>
      <c r="SHE44" s="62"/>
      <c r="SHF44" s="62"/>
      <c r="SHG44" s="62"/>
      <c r="SHH44" s="62"/>
      <c r="SHI44" s="62"/>
      <c r="SHJ44" s="62"/>
      <c r="SHK44" s="62"/>
      <c r="SHL44" s="62"/>
      <c r="SHM44" s="62"/>
      <c r="SHN44" s="62"/>
      <c r="SHO44" s="62"/>
      <c r="SHP44" s="62"/>
      <c r="SHQ44" s="62"/>
      <c r="SHR44" s="62"/>
      <c r="SHS44" s="62"/>
      <c r="SHT44" s="62"/>
      <c r="SHU44" s="62"/>
      <c r="SHV44" s="62"/>
      <c r="SHW44" s="62"/>
      <c r="SHX44" s="62"/>
      <c r="SHY44" s="62"/>
      <c r="SHZ44" s="62"/>
      <c r="SIA44" s="62"/>
      <c r="SIB44" s="62"/>
      <c r="SIC44" s="62"/>
      <c r="SID44" s="62"/>
      <c r="SIE44" s="62"/>
      <c r="SIF44" s="62"/>
      <c r="SIG44" s="62"/>
      <c r="SIH44" s="62"/>
      <c r="SII44" s="62"/>
      <c r="SIJ44" s="62"/>
      <c r="SIK44" s="62"/>
      <c r="SIL44" s="62"/>
      <c r="SIM44" s="62"/>
      <c r="SIN44" s="62"/>
      <c r="SIO44" s="62"/>
      <c r="SIP44" s="62"/>
      <c r="SIQ44" s="62"/>
      <c r="SIR44" s="62"/>
      <c r="SIS44" s="62"/>
      <c r="SIT44" s="62"/>
      <c r="SIU44" s="62"/>
      <c r="SIV44" s="62"/>
      <c r="SIW44" s="62"/>
      <c r="SIX44" s="62"/>
      <c r="SIY44" s="62"/>
      <c r="SIZ44" s="62"/>
      <c r="SJA44" s="62"/>
      <c r="SJB44" s="62"/>
      <c r="SJC44" s="62"/>
      <c r="SJD44" s="62"/>
      <c r="SJE44" s="62"/>
      <c r="SJF44" s="62"/>
      <c r="SJG44" s="62"/>
      <c r="SJH44" s="62"/>
      <c r="SJI44" s="62"/>
      <c r="SJJ44" s="62"/>
      <c r="SJK44" s="62"/>
      <c r="SJL44" s="62"/>
      <c r="SJM44" s="62"/>
      <c r="SJN44" s="62"/>
      <c r="SJO44" s="62"/>
      <c r="SJP44" s="62"/>
      <c r="SJQ44" s="62"/>
      <c r="SJR44" s="62"/>
      <c r="SJS44" s="62"/>
      <c r="SJT44" s="62"/>
      <c r="SJU44" s="62"/>
      <c r="SJV44" s="62"/>
      <c r="SJW44" s="62"/>
      <c r="SJX44" s="62"/>
      <c r="SJY44" s="62"/>
      <c r="SJZ44" s="62"/>
      <c r="SKA44" s="62"/>
      <c r="SKB44" s="62"/>
      <c r="SKC44" s="62"/>
      <c r="SKD44" s="62"/>
      <c r="SKE44" s="62"/>
      <c r="SKF44" s="62"/>
      <c r="SKG44" s="62"/>
      <c r="SKH44" s="62"/>
      <c r="SKI44" s="62"/>
      <c r="SKJ44" s="62"/>
      <c r="SKK44" s="62"/>
      <c r="SKL44" s="62"/>
      <c r="SKM44" s="62"/>
      <c r="SKN44" s="62"/>
      <c r="SKO44" s="62"/>
      <c r="SKP44" s="62"/>
      <c r="SKQ44" s="62"/>
      <c r="SKR44" s="62"/>
      <c r="SKS44" s="62"/>
      <c r="SKT44" s="62"/>
      <c r="SKU44" s="62"/>
      <c r="SKV44" s="62"/>
      <c r="SKW44" s="62"/>
      <c r="SKX44" s="62"/>
      <c r="SKY44" s="62"/>
      <c r="SKZ44" s="62"/>
      <c r="SLA44" s="62"/>
      <c r="SLB44" s="62"/>
      <c r="SLC44" s="62"/>
      <c r="SLD44" s="62"/>
      <c r="SLE44" s="62"/>
      <c r="SLF44" s="62"/>
      <c r="SLG44" s="62"/>
      <c r="SLH44" s="62"/>
      <c r="SLI44" s="62"/>
      <c r="SLJ44" s="62"/>
      <c r="SLK44" s="62"/>
      <c r="SLL44" s="62"/>
      <c r="SLM44" s="62"/>
      <c r="SLN44" s="62"/>
      <c r="SLO44" s="62"/>
      <c r="SLP44" s="62"/>
      <c r="SLQ44" s="62"/>
      <c r="SLR44" s="62"/>
      <c r="SLS44" s="62"/>
      <c r="SLT44" s="62"/>
      <c r="SLU44" s="62"/>
      <c r="SLV44" s="62"/>
      <c r="SLW44" s="62"/>
      <c r="SLX44" s="62"/>
      <c r="SLY44" s="62"/>
      <c r="SLZ44" s="62"/>
      <c r="SMA44" s="62"/>
      <c r="SMB44" s="62"/>
      <c r="SMC44" s="62"/>
      <c r="SMD44" s="62"/>
      <c r="SME44" s="62"/>
      <c r="SMF44" s="62"/>
      <c r="SMG44" s="62"/>
      <c r="SMH44" s="62"/>
      <c r="SMI44" s="62"/>
      <c r="SMJ44" s="62"/>
      <c r="SMK44" s="62"/>
      <c r="SML44" s="62"/>
      <c r="SMM44" s="62"/>
      <c r="SMN44" s="62"/>
      <c r="SMO44" s="62"/>
      <c r="SMP44" s="62"/>
      <c r="SMQ44" s="62"/>
      <c r="SMR44" s="62"/>
      <c r="SMS44" s="62"/>
      <c r="SMT44" s="62"/>
      <c r="SMU44" s="62"/>
      <c r="SMV44" s="62"/>
      <c r="SMW44" s="62"/>
      <c r="SMX44" s="62"/>
      <c r="SMY44" s="62"/>
      <c r="SMZ44" s="62"/>
      <c r="SNA44" s="62"/>
      <c r="SNB44" s="62"/>
      <c r="SNC44" s="62"/>
      <c r="SND44" s="62"/>
      <c r="SNE44" s="62"/>
      <c r="SNF44" s="62"/>
      <c r="SNG44" s="62"/>
      <c r="SNH44" s="62"/>
      <c r="SNI44" s="62"/>
      <c r="SNJ44" s="62"/>
      <c r="SNK44" s="62"/>
      <c r="SNL44" s="62"/>
      <c r="SNM44" s="62"/>
      <c r="SNN44" s="62"/>
      <c r="SNO44" s="62"/>
      <c r="SNP44" s="62"/>
      <c r="SNQ44" s="62"/>
      <c r="SNR44" s="62"/>
      <c r="SNS44" s="62"/>
      <c r="SNT44" s="62"/>
      <c r="SNU44" s="62"/>
      <c r="SNV44" s="62"/>
      <c r="SNW44" s="62"/>
      <c r="SNX44" s="62"/>
      <c r="SNY44" s="62"/>
      <c r="SNZ44" s="62"/>
      <c r="SOA44" s="62"/>
      <c r="SOB44" s="62"/>
      <c r="SOC44" s="62"/>
      <c r="SOD44" s="62"/>
      <c r="SOE44" s="62"/>
      <c r="SOF44" s="62"/>
      <c r="SOG44" s="62"/>
      <c r="SOH44" s="62"/>
      <c r="SOI44" s="62"/>
      <c r="SOJ44" s="62"/>
      <c r="SOK44" s="62"/>
      <c r="SOL44" s="62"/>
      <c r="SOM44" s="62"/>
      <c r="SON44" s="62"/>
      <c r="SOO44" s="62"/>
      <c r="SOP44" s="62"/>
      <c r="SOQ44" s="62"/>
      <c r="SOR44" s="62"/>
      <c r="SOS44" s="62"/>
      <c r="SOT44" s="62"/>
      <c r="SOU44" s="62"/>
      <c r="SOV44" s="62"/>
      <c r="SOW44" s="62"/>
      <c r="SOX44" s="62"/>
      <c r="SOY44" s="62"/>
      <c r="SOZ44" s="62"/>
      <c r="SPA44" s="62"/>
      <c r="SPB44" s="62"/>
      <c r="SPC44" s="62"/>
      <c r="SPD44" s="62"/>
      <c r="SPE44" s="62"/>
      <c r="SPF44" s="62"/>
      <c r="SPG44" s="62"/>
      <c r="SPH44" s="62"/>
      <c r="SPI44" s="62"/>
      <c r="SPJ44" s="62"/>
      <c r="SPK44" s="62"/>
      <c r="SPL44" s="62"/>
      <c r="SPM44" s="62"/>
      <c r="SPN44" s="62"/>
      <c r="SPO44" s="62"/>
      <c r="SPP44" s="62"/>
      <c r="SPQ44" s="62"/>
      <c r="SPR44" s="62"/>
      <c r="SPS44" s="62"/>
      <c r="SPT44" s="62"/>
      <c r="SPU44" s="62"/>
      <c r="SPV44" s="62"/>
      <c r="SPW44" s="62"/>
      <c r="SPX44" s="62"/>
      <c r="SPY44" s="62"/>
      <c r="SPZ44" s="62"/>
      <c r="SQA44" s="62"/>
      <c r="SQB44" s="62"/>
      <c r="SQC44" s="62"/>
      <c r="SQD44" s="62"/>
      <c r="SQE44" s="62"/>
      <c r="SQF44" s="62"/>
      <c r="SQG44" s="62"/>
      <c r="SQH44" s="62"/>
      <c r="SQI44" s="62"/>
      <c r="SQJ44" s="62"/>
      <c r="SQK44" s="62"/>
      <c r="SQL44" s="62"/>
      <c r="SQM44" s="62"/>
      <c r="SQN44" s="62"/>
      <c r="SQO44" s="62"/>
      <c r="SQP44" s="62"/>
      <c r="SQQ44" s="62"/>
      <c r="SQR44" s="62"/>
      <c r="SQS44" s="62"/>
      <c r="SQT44" s="62"/>
      <c r="SQU44" s="62"/>
      <c r="SQV44" s="62"/>
      <c r="SQW44" s="62"/>
      <c r="SQX44" s="62"/>
      <c r="SQY44" s="62"/>
      <c r="SQZ44" s="62"/>
      <c r="SRA44" s="62"/>
      <c r="SRB44" s="62"/>
      <c r="SRC44" s="62"/>
      <c r="SRD44" s="62"/>
      <c r="SRE44" s="62"/>
      <c r="SRF44" s="62"/>
      <c r="SRG44" s="62"/>
      <c r="SRH44" s="62"/>
      <c r="SRI44" s="62"/>
      <c r="SRJ44" s="62"/>
      <c r="SRK44" s="62"/>
      <c r="SRL44" s="62"/>
      <c r="SRM44" s="62"/>
      <c r="SRN44" s="62"/>
      <c r="SRO44" s="62"/>
      <c r="SRP44" s="62"/>
      <c r="SRQ44" s="62"/>
      <c r="SRR44" s="62"/>
      <c r="SRS44" s="62"/>
      <c r="SRT44" s="62"/>
      <c r="SRU44" s="62"/>
      <c r="SRV44" s="62"/>
      <c r="SRW44" s="62"/>
      <c r="SRX44" s="62"/>
      <c r="SRY44" s="62"/>
      <c r="SRZ44" s="62"/>
      <c r="SSA44" s="62"/>
      <c r="SSB44" s="62"/>
      <c r="SSC44" s="62"/>
      <c r="SSD44" s="62"/>
      <c r="SSE44" s="62"/>
      <c r="SSF44" s="62"/>
      <c r="SSG44" s="62"/>
      <c r="SSH44" s="62"/>
      <c r="SSI44" s="62"/>
      <c r="SSJ44" s="62"/>
      <c r="SSK44" s="62"/>
      <c r="SSL44" s="62"/>
      <c r="SSM44" s="62"/>
      <c r="SSN44" s="62"/>
      <c r="SSO44" s="62"/>
      <c r="SSP44" s="62"/>
      <c r="SSQ44" s="62"/>
      <c r="SSR44" s="62"/>
      <c r="SSS44" s="62"/>
      <c r="SST44" s="62"/>
      <c r="SSU44" s="62"/>
      <c r="SSV44" s="62"/>
      <c r="SSW44" s="62"/>
      <c r="SSX44" s="62"/>
      <c r="SSY44" s="62"/>
      <c r="SSZ44" s="62"/>
      <c r="STA44" s="62"/>
      <c r="STB44" s="62"/>
      <c r="STC44" s="62"/>
      <c r="STD44" s="62"/>
      <c r="STE44" s="62"/>
      <c r="STF44" s="62"/>
      <c r="STG44" s="62"/>
      <c r="STH44" s="62"/>
      <c r="STI44" s="62"/>
      <c r="STJ44" s="62"/>
      <c r="STK44" s="62"/>
      <c r="STL44" s="62"/>
      <c r="STM44" s="62"/>
      <c r="STN44" s="62"/>
      <c r="STO44" s="62"/>
      <c r="STP44" s="62"/>
      <c r="STQ44" s="62"/>
      <c r="STR44" s="62"/>
      <c r="STS44" s="62"/>
      <c r="STT44" s="62"/>
      <c r="STU44" s="62"/>
      <c r="STV44" s="62"/>
      <c r="STW44" s="62"/>
      <c r="STX44" s="62"/>
      <c r="STY44" s="62"/>
      <c r="STZ44" s="62"/>
      <c r="SUA44" s="62"/>
      <c r="SUB44" s="62"/>
      <c r="SUC44" s="62"/>
      <c r="SUD44" s="62"/>
      <c r="SUE44" s="62"/>
      <c r="SUF44" s="62"/>
      <c r="SUG44" s="62"/>
      <c r="SUH44" s="62"/>
      <c r="SUI44" s="62"/>
      <c r="SUJ44" s="62"/>
      <c r="SUK44" s="62"/>
      <c r="SUL44" s="62"/>
      <c r="SUM44" s="62"/>
      <c r="SUN44" s="62"/>
      <c r="SUO44" s="62"/>
      <c r="SUP44" s="62"/>
      <c r="SUQ44" s="62"/>
      <c r="SUR44" s="62"/>
      <c r="SUS44" s="62"/>
      <c r="SUT44" s="62"/>
      <c r="SUU44" s="62"/>
      <c r="SUV44" s="62"/>
      <c r="SUW44" s="62"/>
      <c r="SUX44" s="62"/>
      <c r="SUY44" s="62"/>
      <c r="SUZ44" s="62"/>
      <c r="SVA44" s="62"/>
      <c r="SVB44" s="62"/>
      <c r="SVC44" s="62"/>
      <c r="SVD44" s="62"/>
      <c r="SVE44" s="62"/>
      <c r="SVF44" s="62"/>
      <c r="SVG44" s="62"/>
      <c r="SVH44" s="62"/>
      <c r="SVI44" s="62"/>
      <c r="SVJ44" s="62"/>
      <c r="SVK44" s="62"/>
      <c r="SVL44" s="62"/>
      <c r="SVM44" s="62"/>
      <c r="SVN44" s="62"/>
      <c r="SVO44" s="62"/>
      <c r="SVP44" s="62"/>
      <c r="SVQ44" s="62"/>
      <c r="SVR44" s="62"/>
      <c r="SVS44" s="62"/>
      <c r="SVT44" s="62"/>
      <c r="SVU44" s="62"/>
      <c r="SVV44" s="62"/>
      <c r="SVW44" s="62"/>
      <c r="SVX44" s="62"/>
      <c r="SVY44" s="62"/>
      <c r="SVZ44" s="62"/>
      <c r="SWA44" s="62"/>
      <c r="SWB44" s="62"/>
      <c r="SWC44" s="62"/>
      <c r="SWD44" s="62"/>
      <c r="SWE44" s="62"/>
      <c r="SWF44" s="62"/>
      <c r="SWG44" s="62"/>
      <c r="SWH44" s="62"/>
      <c r="SWI44" s="62"/>
      <c r="SWJ44" s="62"/>
      <c r="SWK44" s="62"/>
      <c r="SWL44" s="62"/>
      <c r="SWM44" s="62"/>
      <c r="SWN44" s="62"/>
      <c r="SWO44" s="62"/>
      <c r="SWP44" s="62"/>
      <c r="SWQ44" s="62"/>
      <c r="SWR44" s="62"/>
      <c r="SWS44" s="62"/>
      <c r="SWT44" s="62"/>
      <c r="SWU44" s="62"/>
      <c r="SWV44" s="62"/>
      <c r="SWW44" s="62"/>
      <c r="SWX44" s="62"/>
      <c r="SWY44" s="62"/>
      <c r="SWZ44" s="62"/>
      <c r="SXA44" s="62"/>
      <c r="SXB44" s="62"/>
      <c r="SXC44" s="62"/>
      <c r="SXD44" s="62"/>
      <c r="SXE44" s="62"/>
      <c r="SXF44" s="62"/>
      <c r="SXG44" s="62"/>
      <c r="SXH44" s="62"/>
      <c r="SXI44" s="62"/>
      <c r="SXJ44" s="62"/>
      <c r="SXK44" s="62"/>
      <c r="SXL44" s="62"/>
      <c r="SXM44" s="62"/>
      <c r="SXN44" s="62"/>
      <c r="SXO44" s="62"/>
      <c r="SXP44" s="62"/>
      <c r="SXQ44" s="62"/>
      <c r="SXR44" s="62"/>
      <c r="SXS44" s="62"/>
      <c r="SXT44" s="62"/>
      <c r="SXU44" s="62"/>
      <c r="SXV44" s="62"/>
      <c r="SXW44" s="62"/>
      <c r="SXX44" s="62"/>
      <c r="SXY44" s="62"/>
      <c r="SXZ44" s="62"/>
      <c r="SYA44" s="62"/>
      <c r="SYB44" s="62"/>
      <c r="SYC44" s="62"/>
      <c r="SYD44" s="62"/>
      <c r="SYE44" s="62"/>
      <c r="SYF44" s="62"/>
      <c r="SYG44" s="62"/>
      <c r="SYH44" s="62"/>
      <c r="SYI44" s="62"/>
      <c r="SYJ44" s="62"/>
      <c r="SYK44" s="62"/>
      <c r="SYL44" s="62"/>
      <c r="SYM44" s="62"/>
      <c r="SYN44" s="62"/>
      <c r="SYO44" s="62"/>
      <c r="SYP44" s="62"/>
      <c r="SYQ44" s="62"/>
      <c r="SYR44" s="62"/>
      <c r="SYS44" s="62"/>
      <c r="SYT44" s="62"/>
      <c r="SYU44" s="62"/>
      <c r="SYV44" s="62"/>
      <c r="SYW44" s="62"/>
      <c r="SYX44" s="62"/>
      <c r="SYY44" s="62"/>
      <c r="SYZ44" s="62"/>
      <c r="SZA44" s="62"/>
      <c r="SZB44" s="62"/>
      <c r="SZC44" s="62"/>
      <c r="SZD44" s="62"/>
      <c r="SZE44" s="62"/>
      <c r="SZF44" s="62"/>
      <c r="SZG44" s="62"/>
      <c r="SZH44" s="62"/>
      <c r="SZI44" s="62"/>
      <c r="SZJ44" s="62"/>
      <c r="SZK44" s="62"/>
      <c r="SZL44" s="62"/>
      <c r="SZM44" s="62"/>
      <c r="SZN44" s="62"/>
      <c r="SZO44" s="62"/>
      <c r="SZP44" s="62"/>
      <c r="SZQ44" s="62"/>
      <c r="SZR44" s="62"/>
      <c r="SZS44" s="62"/>
      <c r="SZT44" s="62"/>
      <c r="SZU44" s="62"/>
      <c r="SZV44" s="62"/>
      <c r="SZW44" s="62"/>
      <c r="SZX44" s="62"/>
      <c r="SZY44" s="62"/>
      <c r="SZZ44" s="62"/>
      <c r="TAA44" s="62"/>
      <c r="TAB44" s="62"/>
      <c r="TAC44" s="62"/>
      <c r="TAD44" s="62"/>
      <c r="TAE44" s="62"/>
      <c r="TAF44" s="62"/>
      <c r="TAG44" s="62"/>
      <c r="TAH44" s="62"/>
      <c r="TAI44" s="62"/>
      <c r="TAJ44" s="62"/>
      <c r="TAK44" s="62"/>
      <c r="TAL44" s="62"/>
      <c r="TAM44" s="62"/>
      <c r="TAN44" s="62"/>
      <c r="TAO44" s="62"/>
      <c r="TAP44" s="62"/>
      <c r="TAQ44" s="62"/>
      <c r="TAR44" s="62"/>
      <c r="TAS44" s="62"/>
      <c r="TAT44" s="62"/>
      <c r="TAU44" s="62"/>
      <c r="TAV44" s="62"/>
      <c r="TAW44" s="62"/>
      <c r="TAX44" s="62"/>
      <c r="TAY44" s="62"/>
      <c r="TAZ44" s="62"/>
      <c r="TBA44" s="62"/>
      <c r="TBB44" s="62"/>
      <c r="TBC44" s="62"/>
      <c r="TBD44" s="62"/>
      <c r="TBE44" s="62"/>
      <c r="TBF44" s="62"/>
      <c r="TBG44" s="62"/>
      <c r="TBH44" s="62"/>
      <c r="TBI44" s="62"/>
      <c r="TBJ44" s="62"/>
      <c r="TBK44" s="62"/>
      <c r="TBL44" s="62"/>
      <c r="TBM44" s="62"/>
      <c r="TBN44" s="62"/>
      <c r="TBO44" s="62"/>
      <c r="TBP44" s="62"/>
      <c r="TBQ44" s="62"/>
      <c r="TBR44" s="62"/>
      <c r="TBS44" s="62"/>
      <c r="TBT44" s="62"/>
      <c r="TBU44" s="62"/>
      <c r="TBV44" s="62"/>
      <c r="TBW44" s="62"/>
      <c r="TBX44" s="62"/>
      <c r="TBY44" s="62"/>
      <c r="TBZ44" s="62"/>
      <c r="TCA44" s="62"/>
      <c r="TCB44" s="62"/>
      <c r="TCC44" s="62"/>
      <c r="TCD44" s="62"/>
      <c r="TCE44" s="62"/>
      <c r="TCF44" s="62"/>
      <c r="TCG44" s="62"/>
      <c r="TCH44" s="62"/>
      <c r="TCI44" s="62"/>
      <c r="TCJ44" s="62"/>
      <c r="TCK44" s="62"/>
      <c r="TCL44" s="62"/>
      <c r="TCM44" s="62"/>
      <c r="TCN44" s="62"/>
      <c r="TCO44" s="62"/>
      <c r="TCP44" s="62"/>
      <c r="TCQ44" s="62"/>
      <c r="TCR44" s="62"/>
      <c r="TCS44" s="62"/>
      <c r="TCT44" s="62"/>
      <c r="TCU44" s="62"/>
      <c r="TCV44" s="62"/>
      <c r="TCW44" s="62"/>
      <c r="TCX44" s="62"/>
      <c r="TCY44" s="62"/>
      <c r="TCZ44" s="62"/>
      <c r="TDA44" s="62"/>
      <c r="TDB44" s="62"/>
      <c r="TDC44" s="62"/>
      <c r="TDD44" s="62"/>
      <c r="TDE44" s="62"/>
      <c r="TDF44" s="62"/>
      <c r="TDG44" s="62"/>
      <c r="TDH44" s="62"/>
      <c r="TDI44" s="62"/>
      <c r="TDJ44" s="62"/>
      <c r="TDK44" s="62"/>
      <c r="TDL44" s="62"/>
      <c r="TDM44" s="62"/>
      <c r="TDN44" s="62"/>
      <c r="TDO44" s="62"/>
      <c r="TDP44" s="62"/>
      <c r="TDQ44" s="62"/>
      <c r="TDR44" s="62"/>
      <c r="TDS44" s="62"/>
      <c r="TDT44" s="62"/>
      <c r="TDU44" s="62"/>
      <c r="TDV44" s="62"/>
      <c r="TDW44" s="62"/>
      <c r="TDX44" s="62"/>
      <c r="TDY44" s="62"/>
      <c r="TDZ44" s="62"/>
      <c r="TEA44" s="62"/>
      <c r="TEB44" s="62"/>
      <c r="TEC44" s="62"/>
      <c r="TED44" s="62"/>
      <c r="TEE44" s="62"/>
      <c r="TEF44" s="62"/>
      <c r="TEG44" s="62"/>
      <c r="TEH44" s="62"/>
      <c r="TEI44" s="62"/>
      <c r="TEJ44" s="62"/>
      <c r="TEK44" s="62"/>
      <c r="TEL44" s="62"/>
      <c r="TEM44" s="62"/>
      <c r="TEN44" s="62"/>
      <c r="TEO44" s="62"/>
      <c r="TEP44" s="62"/>
      <c r="TEQ44" s="62"/>
      <c r="TER44" s="62"/>
      <c r="TES44" s="62"/>
      <c r="TET44" s="62"/>
      <c r="TEU44" s="62"/>
      <c r="TEV44" s="62"/>
      <c r="TEW44" s="62"/>
      <c r="TEX44" s="62"/>
      <c r="TEY44" s="62"/>
      <c r="TEZ44" s="62"/>
      <c r="TFA44" s="62"/>
      <c r="TFB44" s="62"/>
      <c r="TFC44" s="62"/>
      <c r="TFD44" s="62"/>
      <c r="TFE44" s="62"/>
      <c r="TFF44" s="62"/>
      <c r="TFG44" s="62"/>
      <c r="TFH44" s="62"/>
      <c r="TFI44" s="62"/>
      <c r="TFJ44" s="62"/>
      <c r="TFK44" s="62"/>
      <c r="TFL44" s="62"/>
      <c r="TFM44" s="62"/>
      <c r="TFN44" s="62"/>
      <c r="TFO44" s="62"/>
      <c r="TFP44" s="62"/>
      <c r="TFQ44" s="62"/>
      <c r="TFR44" s="62"/>
      <c r="TFS44" s="62"/>
      <c r="TFT44" s="62"/>
      <c r="TFU44" s="62"/>
      <c r="TFV44" s="62"/>
      <c r="TFW44" s="62"/>
      <c r="TFX44" s="62"/>
      <c r="TFY44" s="62"/>
      <c r="TFZ44" s="62"/>
      <c r="TGA44" s="62"/>
      <c r="TGB44" s="62"/>
      <c r="TGC44" s="62"/>
      <c r="TGD44" s="62"/>
      <c r="TGE44" s="62"/>
      <c r="TGF44" s="62"/>
      <c r="TGG44" s="62"/>
      <c r="TGH44" s="62"/>
      <c r="TGI44" s="62"/>
      <c r="TGJ44" s="62"/>
      <c r="TGK44" s="62"/>
      <c r="TGL44" s="62"/>
      <c r="TGM44" s="62"/>
      <c r="TGN44" s="62"/>
      <c r="TGO44" s="62"/>
      <c r="TGP44" s="62"/>
      <c r="TGQ44" s="62"/>
      <c r="TGR44" s="62"/>
      <c r="TGS44" s="62"/>
      <c r="TGT44" s="62"/>
      <c r="TGU44" s="62"/>
      <c r="TGV44" s="62"/>
      <c r="TGW44" s="62"/>
      <c r="TGX44" s="62"/>
      <c r="TGY44" s="62"/>
      <c r="TGZ44" s="62"/>
      <c r="THA44" s="62"/>
      <c r="THB44" s="62"/>
      <c r="THC44" s="62"/>
      <c r="THD44" s="62"/>
      <c r="THE44" s="62"/>
      <c r="THF44" s="62"/>
      <c r="THG44" s="62"/>
      <c r="THH44" s="62"/>
      <c r="THI44" s="62"/>
      <c r="THJ44" s="62"/>
      <c r="THK44" s="62"/>
      <c r="THL44" s="62"/>
      <c r="THM44" s="62"/>
      <c r="THN44" s="62"/>
      <c r="THO44" s="62"/>
      <c r="THP44" s="62"/>
      <c r="THQ44" s="62"/>
      <c r="THR44" s="62"/>
      <c r="THS44" s="62"/>
      <c r="THT44" s="62"/>
      <c r="THU44" s="62"/>
      <c r="THV44" s="62"/>
      <c r="THW44" s="62"/>
      <c r="THX44" s="62"/>
      <c r="THY44" s="62"/>
      <c r="THZ44" s="62"/>
      <c r="TIA44" s="62"/>
      <c r="TIB44" s="62"/>
      <c r="TIC44" s="62"/>
      <c r="TID44" s="62"/>
      <c r="TIE44" s="62"/>
      <c r="TIF44" s="62"/>
      <c r="TIG44" s="62"/>
      <c r="TIH44" s="62"/>
      <c r="TII44" s="62"/>
      <c r="TIJ44" s="62"/>
      <c r="TIK44" s="62"/>
      <c r="TIL44" s="62"/>
      <c r="TIM44" s="62"/>
      <c r="TIN44" s="62"/>
      <c r="TIO44" s="62"/>
      <c r="TIP44" s="62"/>
      <c r="TIQ44" s="62"/>
      <c r="TIR44" s="62"/>
      <c r="TIS44" s="62"/>
      <c r="TIT44" s="62"/>
      <c r="TIU44" s="62"/>
      <c r="TIV44" s="62"/>
      <c r="TIW44" s="62"/>
      <c r="TIX44" s="62"/>
      <c r="TIY44" s="62"/>
      <c r="TIZ44" s="62"/>
      <c r="TJA44" s="62"/>
      <c r="TJB44" s="62"/>
      <c r="TJC44" s="62"/>
      <c r="TJD44" s="62"/>
      <c r="TJE44" s="62"/>
      <c r="TJF44" s="62"/>
      <c r="TJG44" s="62"/>
      <c r="TJH44" s="62"/>
      <c r="TJI44" s="62"/>
      <c r="TJJ44" s="62"/>
      <c r="TJK44" s="62"/>
      <c r="TJL44" s="62"/>
      <c r="TJM44" s="62"/>
      <c r="TJN44" s="62"/>
      <c r="TJO44" s="62"/>
      <c r="TJP44" s="62"/>
      <c r="TJQ44" s="62"/>
      <c r="TJR44" s="62"/>
      <c r="TJS44" s="62"/>
      <c r="TJT44" s="62"/>
      <c r="TJU44" s="62"/>
      <c r="TJV44" s="62"/>
      <c r="TJW44" s="62"/>
      <c r="TJX44" s="62"/>
      <c r="TJY44" s="62"/>
      <c r="TJZ44" s="62"/>
      <c r="TKA44" s="62"/>
      <c r="TKB44" s="62"/>
      <c r="TKC44" s="62"/>
      <c r="TKD44" s="62"/>
      <c r="TKE44" s="62"/>
      <c r="TKF44" s="62"/>
      <c r="TKG44" s="62"/>
      <c r="TKH44" s="62"/>
      <c r="TKI44" s="62"/>
      <c r="TKJ44" s="62"/>
      <c r="TKK44" s="62"/>
      <c r="TKL44" s="62"/>
      <c r="TKM44" s="62"/>
      <c r="TKN44" s="62"/>
      <c r="TKO44" s="62"/>
      <c r="TKP44" s="62"/>
      <c r="TKQ44" s="62"/>
      <c r="TKR44" s="62"/>
      <c r="TKS44" s="62"/>
      <c r="TKT44" s="62"/>
      <c r="TKU44" s="62"/>
      <c r="TKV44" s="62"/>
      <c r="TKW44" s="62"/>
      <c r="TKX44" s="62"/>
      <c r="TKY44" s="62"/>
      <c r="TKZ44" s="62"/>
      <c r="TLA44" s="62"/>
      <c r="TLB44" s="62"/>
      <c r="TLC44" s="62"/>
      <c r="TLD44" s="62"/>
      <c r="TLE44" s="62"/>
      <c r="TLF44" s="62"/>
      <c r="TLG44" s="62"/>
      <c r="TLH44" s="62"/>
      <c r="TLI44" s="62"/>
      <c r="TLJ44" s="62"/>
      <c r="TLK44" s="62"/>
      <c r="TLL44" s="62"/>
      <c r="TLM44" s="62"/>
      <c r="TLN44" s="62"/>
      <c r="TLO44" s="62"/>
      <c r="TLP44" s="62"/>
      <c r="TLQ44" s="62"/>
      <c r="TLR44" s="62"/>
      <c r="TLS44" s="62"/>
      <c r="TLT44" s="62"/>
      <c r="TLU44" s="62"/>
      <c r="TLV44" s="62"/>
      <c r="TLW44" s="62"/>
      <c r="TLX44" s="62"/>
      <c r="TLY44" s="62"/>
      <c r="TLZ44" s="62"/>
      <c r="TMA44" s="62"/>
      <c r="TMB44" s="62"/>
      <c r="TMC44" s="62"/>
      <c r="TMD44" s="62"/>
      <c r="TME44" s="62"/>
      <c r="TMF44" s="62"/>
      <c r="TMG44" s="62"/>
      <c r="TMH44" s="62"/>
      <c r="TMI44" s="62"/>
      <c r="TMJ44" s="62"/>
      <c r="TMK44" s="62"/>
      <c r="TML44" s="62"/>
      <c r="TMM44" s="62"/>
      <c r="TMN44" s="62"/>
      <c r="TMO44" s="62"/>
      <c r="TMP44" s="62"/>
      <c r="TMQ44" s="62"/>
      <c r="TMR44" s="62"/>
      <c r="TMS44" s="62"/>
      <c r="TMT44" s="62"/>
      <c r="TMU44" s="62"/>
      <c r="TMV44" s="62"/>
      <c r="TMW44" s="62"/>
      <c r="TMX44" s="62"/>
      <c r="TMY44" s="62"/>
      <c r="TMZ44" s="62"/>
      <c r="TNA44" s="62"/>
      <c r="TNB44" s="62"/>
      <c r="TNC44" s="62"/>
      <c r="TND44" s="62"/>
      <c r="TNE44" s="62"/>
      <c r="TNF44" s="62"/>
      <c r="TNG44" s="62"/>
      <c r="TNH44" s="62"/>
      <c r="TNI44" s="62"/>
      <c r="TNJ44" s="62"/>
      <c r="TNK44" s="62"/>
      <c r="TNL44" s="62"/>
      <c r="TNM44" s="62"/>
      <c r="TNN44" s="62"/>
      <c r="TNO44" s="62"/>
      <c r="TNP44" s="62"/>
      <c r="TNQ44" s="62"/>
      <c r="TNR44" s="62"/>
      <c r="TNS44" s="62"/>
      <c r="TNT44" s="62"/>
      <c r="TNU44" s="62"/>
      <c r="TNV44" s="62"/>
      <c r="TNW44" s="62"/>
      <c r="TNX44" s="62"/>
      <c r="TNY44" s="62"/>
      <c r="TNZ44" s="62"/>
      <c r="TOA44" s="62"/>
      <c r="TOB44" s="62"/>
      <c r="TOC44" s="62"/>
      <c r="TOD44" s="62"/>
      <c r="TOE44" s="62"/>
      <c r="TOF44" s="62"/>
      <c r="TOG44" s="62"/>
      <c r="TOH44" s="62"/>
      <c r="TOI44" s="62"/>
      <c r="TOJ44" s="62"/>
      <c r="TOK44" s="62"/>
      <c r="TOL44" s="62"/>
      <c r="TOM44" s="62"/>
      <c r="TON44" s="62"/>
      <c r="TOO44" s="62"/>
      <c r="TOP44" s="62"/>
      <c r="TOQ44" s="62"/>
      <c r="TOR44" s="62"/>
      <c r="TOS44" s="62"/>
      <c r="TOT44" s="62"/>
      <c r="TOU44" s="62"/>
      <c r="TOV44" s="62"/>
      <c r="TOW44" s="62"/>
      <c r="TOX44" s="62"/>
      <c r="TOY44" s="62"/>
      <c r="TOZ44" s="62"/>
      <c r="TPA44" s="62"/>
      <c r="TPB44" s="62"/>
      <c r="TPC44" s="62"/>
      <c r="TPD44" s="62"/>
      <c r="TPE44" s="62"/>
      <c r="TPF44" s="62"/>
      <c r="TPG44" s="62"/>
      <c r="TPH44" s="62"/>
      <c r="TPI44" s="62"/>
      <c r="TPJ44" s="62"/>
      <c r="TPK44" s="62"/>
      <c r="TPL44" s="62"/>
      <c r="TPM44" s="62"/>
      <c r="TPN44" s="62"/>
      <c r="TPO44" s="62"/>
      <c r="TPP44" s="62"/>
      <c r="TPQ44" s="62"/>
      <c r="TPR44" s="62"/>
      <c r="TPS44" s="62"/>
      <c r="TPT44" s="62"/>
      <c r="TPU44" s="62"/>
      <c r="TPV44" s="62"/>
      <c r="TPW44" s="62"/>
      <c r="TPX44" s="62"/>
      <c r="TPY44" s="62"/>
      <c r="TPZ44" s="62"/>
      <c r="TQA44" s="62"/>
      <c r="TQB44" s="62"/>
      <c r="TQC44" s="62"/>
      <c r="TQD44" s="62"/>
      <c r="TQE44" s="62"/>
      <c r="TQF44" s="62"/>
      <c r="TQG44" s="62"/>
      <c r="TQH44" s="62"/>
      <c r="TQI44" s="62"/>
      <c r="TQJ44" s="62"/>
      <c r="TQK44" s="62"/>
      <c r="TQL44" s="62"/>
      <c r="TQM44" s="62"/>
      <c r="TQN44" s="62"/>
      <c r="TQO44" s="62"/>
      <c r="TQP44" s="62"/>
      <c r="TQQ44" s="62"/>
      <c r="TQR44" s="62"/>
      <c r="TQS44" s="62"/>
      <c r="TQT44" s="62"/>
      <c r="TQU44" s="62"/>
      <c r="TQV44" s="62"/>
      <c r="TQW44" s="62"/>
      <c r="TQX44" s="62"/>
      <c r="TQY44" s="62"/>
      <c r="TQZ44" s="62"/>
      <c r="TRA44" s="62"/>
      <c r="TRB44" s="62"/>
      <c r="TRC44" s="62"/>
      <c r="TRD44" s="62"/>
      <c r="TRE44" s="62"/>
      <c r="TRF44" s="62"/>
      <c r="TRG44" s="62"/>
      <c r="TRH44" s="62"/>
      <c r="TRI44" s="62"/>
      <c r="TRJ44" s="62"/>
      <c r="TRK44" s="62"/>
      <c r="TRL44" s="62"/>
      <c r="TRM44" s="62"/>
      <c r="TRN44" s="62"/>
      <c r="TRO44" s="62"/>
      <c r="TRP44" s="62"/>
      <c r="TRQ44" s="62"/>
      <c r="TRR44" s="62"/>
      <c r="TRS44" s="62"/>
      <c r="TRT44" s="62"/>
      <c r="TRU44" s="62"/>
      <c r="TRV44" s="62"/>
      <c r="TRW44" s="62"/>
      <c r="TRX44" s="62"/>
      <c r="TRY44" s="62"/>
      <c r="TRZ44" s="62"/>
      <c r="TSA44" s="62"/>
      <c r="TSB44" s="62"/>
      <c r="TSC44" s="62"/>
      <c r="TSD44" s="62"/>
      <c r="TSE44" s="62"/>
      <c r="TSF44" s="62"/>
      <c r="TSG44" s="62"/>
      <c r="TSH44" s="62"/>
      <c r="TSI44" s="62"/>
      <c r="TSJ44" s="62"/>
      <c r="TSK44" s="62"/>
      <c r="TSL44" s="62"/>
      <c r="TSM44" s="62"/>
      <c r="TSN44" s="62"/>
      <c r="TSO44" s="62"/>
      <c r="TSP44" s="62"/>
      <c r="TSQ44" s="62"/>
      <c r="TSR44" s="62"/>
      <c r="TSS44" s="62"/>
      <c r="TST44" s="62"/>
      <c r="TSU44" s="62"/>
      <c r="TSV44" s="62"/>
      <c r="TSW44" s="62"/>
      <c r="TSX44" s="62"/>
      <c r="TSY44" s="62"/>
      <c r="TSZ44" s="62"/>
      <c r="TTA44" s="62"/>
      <c r="TTB44" s="62"/>
      <c r="TTC44" s="62"/>
      <c r="TTD44" s="62"/>
      <c r="TTE44" s="62"/>
      <c r="TTF44" s="62"/>
      <c r="TTG44" s="62"/>
      <c r="TTH44" s="62"/>
      <c r="TTI44" s="62"/>
      <c r="TTJ44" s="62"/>
      <c r="TTK44" s="62"/>
      <c r="TTL44" s="62"/>
      <c r="TTM44" s="62"/>
      <c r="TTN44" s="62"/>
      <c r="TTO44" s="62"/>
      <c r="TTP44" s="62"/>
      <c r="TTQ44" s="62"/>
      <c r="TTR44" s="62"/>
      <c r="TTS44" s="62"/>
      <c r="TTT44" s="62"/>
      <c r="TTU44" s="62"/>
      <c r="TTV44" s="62"/>
      <c r="TTW44" s="62"/>
      <c r="TTX44" s="62"/>
      <c r="TTY44" s="62"/>
      <c r="TTZ44" s="62"/>
      <c r="TUA44" s="62"/>
      <c r="TUB44" s="62"/>
      <c r="TUC44" s="62"/>
      <c r="TUD44" s="62"/>
      <c r="TUE44" s="62"/>
      <c r="TUF44" s="62"/>
      <c r="TUG44" s="62"/>
      <c r="TUH44" s="62"/>
      <c r="TUI44" s="62"/>
      <c r="TUJ44" s="62"/>
      <c r="TUK44" s="62"/>
      <c r="TUL44" s="62"/>
      <c r="TUM44" s="62"/>
      <c r="TUN44" s="62"/>
      <c r="TUO44" s="62"/>
      <c r="TUP44" s="62"/>
      <c r="TUQ44" s="62"/>
      <c r="TUR44" s="62"/>
      <c r="TUS44" s="62"/>
      <c r="TUT44" s="62"/>
      <c r="TUU44" s="62"/>
      <c r="TUV44" s="62"/>
      <c r="TUW44" s="62"/>
      <c r="TUX44" s="62"/>
      <c r="TUY44" s="62"/>
      <c r="TUZ44" s="62"/>
      <c r="TVA44" s="62"/>
      <c r="TVB44" s="62"/>
      <c r="TVC44" s="62"/>
      <c r="TVD44" s="62"/>
      <c r="TVE44" s="62"/>
      <c r="TVF44" s="62"/>
      <c r="TVG44" s="62"/>
      <c r="TVH44" s="62"/>
      <c r="TVI44" s="62"/>
      <c r="TVJ44" s="62"/>
      <c r="TVK44" s="62"/>
      <c r="TVL44" s="62"/>
      <c r="TVM44" s="62"/>
      <c r="TVN44" s="62"/>
      <c r="TVO44" s="62"/>
      <c r="TVP44" s="62"/>
      <c r="TVQ44" s="62"/>
      <c r="TVR44" s="62"/>
      <c r="TVS44" s="62"/>
      <c r="TVT44" s="62"/>
      <c r="TVU44" s="62"/>
      <c r="TVV44" s="62"/>
      <c r="TVW44" s="62"/>
      <c r="TVX44" s="62"/>
      <c r="TVY44" s="62"/>
      <c r="TVZ44" s="62"/>
      <c r="TWA44" s="62"/>
      <c r="TWB44" s="62"/>
      <c r="TWC44" s="62"/>
      <c r="TWD44" s="62"/>
      <c r="TWE44" s="62"/>
      <c r="TWF44" s="62"/>
      <c r="TWG44" s="62"/>
      <c r="TWH44" s="62"/>
      <c r="TWI44" s="62"/>
      <c r="TWJ44" s="62"/>
      <c r="TWK44" s="62"/>
      <c r="TWL44" s="62"/>
      <c r="TWM44" s="62"/>
      <c r="TWN44" s="62"/>
      <c r="TWO44" s="62"/>
      <c r="TWP44" s="62"/>
      <c r="TWQ44" s="62"/>
      <c r="TWR44" s="62"/>
      <c r="TWS44" s="62"/>
      <c r="TWT44" s="62"/>
      <c r="TWU44" s="62"/>
      <c r="TWV44" s="62"/>
      <c r="TWW44" s="62"/>
      <c r="TWX44" s="62"/>
      <c r="TWY44" s="62"/>
      <c r="TWZ44" s="62"/>
      <c r="TXA44" s="62"/>
      <c r="TXB44" s="62"/>
      <c r="TXC44" s="62"/>
      <c r="TXD44" s="62"/>
      <c r="TXE44" s="62"/>
      <c r="TXF44" s="62"/>
      <c r="TXG44" s="62"/>
      <c r="TXH44" s="62"/>
      <c r="TXI44" s="62"/>
      <c r="TXJ44" s="62"/>
      <c r="TXK44" s="62"/>
      <c r="TXL44" s="62"/>
      <c r="TXM44" s="62"/>
      <c r="TXN44" s="62"/>
      <c r="TXO44" s="62"/>
      <c r="TXP44" s="62"/>
      <c r="TXQ44" s="62"/>
      <c r="TXR44" s="62"/>
      <c r="TXS44" s="62"/>
      <c r="TXT44" s="62"/>
      <c r="TXU44" s="62"/>
      <c r="TXV44" s="62"/>
      <c r="TXW44" s="62"/>
      <c r="TXX44" s="62"/>
      <c r="TXY44" s="62"/>
      <c r="TXZ44" s="62"/>
      <c r="TYA44" s="62"/>
      <c r="TYB44" s="62"/>
      <c r="TYC44" s="62"/>
      <c r="TYD44" s="62"/>
      <c r="TYE44" s="62"/>
      <c r="TYF44" s="62"/>
      <c r="TYG44" s="62"/>
      <c r="TYH44" s="62"/>
      <c r="TYI44" s="62"/>
      <c r="TYJ44" s="62"/>
      <c r="TYK44" s="62"/>
      <c r="TYL44" s="62"/>
      <c r="TYM44" s="62"/>
      <c r="TYN44" s="62"/>
      <c r="TYO44" s="62"/>
      <c r="TYP44" s="62"/>
      <c r="TYQ44" s="62"/>
      <c r="TYR44" s="62"/>
      <c r="TYS44" s="62"/>
      <c r="TYT44" s="62"/>
      <c r="TYU44" s="62"/>
      <c r="TYV44" s="62"/>
      <c r="TYW44" s="62"/>
      <c r="TYX44" s="62"/>
      <c r="TYY44" s="62"/>
      <c r="TYZ44" s="62"/>
      <c r="TZA44" s="62"/>
      <c r="TZB44" s="62"/>
      <c r="TZC44" s="62"/>
      <c r="TZD44" s="62"/>
      <c r="TZE44" s="62"/>
      <c r="TZF44" s="62"/>
      <c r="TZG44" s="62"/>
      <c r="TZH44" s="62"/>
      <c r="TZI44" s="62"/>
      <c r="TZJ44" s="62"/>
      <c r="TZK44" s="62"/>
      <c r="TZL44" s="62"/>
      <c r="TZM44" s="62"/>
      <c r="TZN44" s="62"/>
      <c r="TZO44" s="62"/>
      <c r="TZP44" s="62"/>
      <c r="TZQ44" s="62"/>
      <c r="TZR44" s="62"/>
      <c r="TZS44" s="62"/>
      <c r="TZT44" s="62"/>
      <c r="TZU44" s="62"/>
      <c r="TZV44" s="62"/>
      <c r="TZW44" s="62"/>
      <c r="TZX44" s="62"/>
      <c r="TZY44" s="62"/>
      <c r="TZZ44" s="62"/>
      <c r="UAA44" s="62"/>
      <c r="UAB44" s="62"/>
      <c r="UAC44" s="62"/>
      <c r="UAD44" s="62"/>
      <c r="UAE44" s="62"/>
      <c r="UAF44" s="62"/>
      <c r="UAG44" s="62"/>
      <c r="UAH44" s="62"/>
      <c r="UAI44" s="62"/>
      <c r="UAJ44" s="62"/>
      <c r="UAK44" s="62"/>
      <c r="UAL44" s="62"/>
      <c r="UAM44" s="62"/>
      <c r="UAN44" s="62"/>
      <c r="UAO44" s="62"/>
      <c r="UAP44" s="62"/>
      <c r="UAQ44" s="62"/>
      <c r="UAR44" s="62"/>
      <c r="UAS44" s="62"/>
      <c r="UAT44" s="62"/>
      <c r="UAU44" s="62"/>
      <c r="UAV44" s="62"/>
      <c r="UAW44" s="62"/>
      <c r="UAX44" s="62"/>
      <c r="UAY44" s="62"/>
      <c r="UAZ44" s="62"/>
      <c r="UBA44" s="62"/>
      <c r="UBB44" s="62"/>
      <c r="UBC44" s="62"/>
      <c r="UBD44" s="62"/>
      <c r="UBE44" s="62"/>
      <c r="UBF44" s="62"/>
      <c r="UBG44" s="62"/>
      <c r="UBH44" s="62"/>
      <c r="UBI44" s="62"/>
      <c r="UBJ44" s="62"/>
      <c r="UBK44" s="62"/>
      <c r="UBL44" s="62"/>
      <c r="UBM44" s="62"/>
      <c r="UBN44" s="62"/>
      <c r="UBO44" s="62"/>
      <c r="UBP44" s="62"/>
      <c r="UBQ44" s="62"/>
      <c r="UBR44" s="62"/>
      <c r="UBS44" s="62"/>
      <c r="UBT44" s="62"/>
      <c r="UBU44" s="62"/>
      <c r="UBV44" s="62"/>
      <c r="UBW44" s="62"/>
      <c r="UBX44" s="62"/>
      <c r="UBY44" s="62"/>
      <c r="UBZ44" s="62"/>
      <c r="UCA44" s="62"/>
      <c r="UCB44" s="62"/>
      <c r="UCC44" s="62"/>
      <c r="UCD44" s="62"/>
      <c r="UCE44" s="62"/>
      <c r="UCF44" s="62"/>
      <c r="UCG44" s="62"/>
      <c r="UCH44" s="62"/>
      <c r="UCI44" s="62"/>
      <c r="UCJ44" s="62"/>
      <c r="UCK44" s="62"/>
      <c r="UCL44" s="62"/>
      <c r="UCM44" s="62"/>
      <c r="UCN44" s="62"/>
      <c r="UCO44" s="62"/>
      <c r="UCP44" s="62"/>
      <c r="UCQ44" s="62"/>
      <c r="UCR44" s="62"/>
      <c r="UCS44" s="62"/>
      <c r="UCT44" s="62"/>
      <c r="UCU44" s="62"/>
      <c r="UCV44" s="62"/>
      <c r="UCW44" s="62"/>
      <c r="UCX44" s="62"/>
      <c r="UCY44" s="62"/>
      <c r="UCZ44" s="62"/>
      <c r="UDA44" s="62"/>
      <c r="UDB44" s="62"/>
      <c r="UDC44" s="62"/>
      <c r="UDD44" s="62"/>
      <c r="UDE44" s="62"/>
      <c r="UDF44" s="62"/>
      <c r="UDG44" s="62"/>
      <c r="UDH44" s="62"/>
      <c r="UDI44" s="62"/>
      <c r="UDJ44" s="62"/>
      <c r="UDK44" s="62"/>
      <c r="UDL44" s="62"/>
      <c r="UDM44" s="62"/>
      <c r="UDN44" s="62"/>
      <c r="UDO44" s="62"/>
      <c r="UDP44" s="62"/>
      <c r="UDQ44" s="62"/>
      <c r="UDR44" s="62"/>
      <c r="UDS44" s="62"/>
      <c r="UDT44" s="62"/>
      <c r="UDU44" s="62"/>
      <c r="UDV44" s="62"/>
      <c r="UDW44" s="62"/>
      <c r="UDX44" s="62"/>
      <c r="UDY44" s="62"/>
      <c r="UDZ44" s="62"/>
      <c r="UEA44" s="62"/>
      <c r="UEB44" s="62"/>
      <c r="UEC44" s="62"/>
      <c r="UED44" s="62"/>
      <c r="UEE44" s="62"/>
      <c r="UEF44" s="62"/>
      <c r="UEG44" s="62"/>
      <c r="UEH44" s="62"/>
      <c r="UEI44" s="62"/>
      <c r="UEJ44" s="62"/>
      <c r="UEK44" s="62"/>
      <c r="UEL44" s="62"/>
      <c r="UEM44" s="62"/>
      <c r="UEN44" s="62"/>
      <c r="UEO44" s="62"/>
      <c r="UEP44" s="62"/>
      <c r="UEQ44" s="62"/>
      <c r="UER44" s="62"/>
      <c r="UES44" s="62"/>
      <c r="UET44" s="62"/>
      <c r="UEU44" s="62"/>
      <c r="UEV44" s="62"/>
      <c r="UEW44" s="62"/>
      <c r="UEX44" s="62"/>
      <c r="UEY44" s="62"/>
      <c r="UEZ44" s="62"/>
      <c r="UFA44" s="62"/>
      <c r="UFB44" s="62"/>
      <c r="UFC44" s="62"/>
      <c r="UFD44" s="62"/>
      <c r="UFE44" s="62"/>
      <c r="UFF44" s="62"/>
      <c r="UFG44" s="62"/>
      <c r="UFH44" s="62"/>
      <c r="UFI44" s="62"/>
      <c r="UFJ44" s="62"/>
      <c r="UFK44" s="62"/>
      <c r="UFL44" s="62"/>
      <c r="UFM44" s="62"/>
      <c r="UFN44" s="62"/>
      <c r="UFO44" s="62"/>
      <c r="UFP44" s="62"/>
      <c r="UFQ44" s="62"/>
      <c r="UFR44" s="62"/>
      <c r="UFS44" s="62"/>
      <c r="UFT44" s="62"/>
      <c r="UFU44" s="62"/>
      <c r="UFV44" s="62"/>
      <c r="UFW44" s="62"/>
      <c r="UFX44" s="62"/>
      <c r="UFY44" s="62"/>
      <c r="UFZ44" s="62"/>
      <c r="UGA44" s="62"/>
      <c r="UGB44" s="62"/>
      <c r="UGC44" s="62"/>
      <c r="UGD44" s="62"/>
      <c r="UGE44" s="62"/>
      <c r="UGF44" s="62"/>
      <c r="UGG44" s="62"/>
      <c r="UGH44" s="62"/>
      <c r="UGI44" s="62"/>
      <c r="UGJ44" s="62"/>
      <c r="UGK44" s="62"/>
      <c r="UGL44" s="62"/>
      <c r="UGM44" s="62"/>
      <c r="UGN44" s="62"/>
      <c r="UGO44" s="62"/>
      <c r="UGP44" s="62"/>
      <c r="UGQ44" s="62"/>
      <c r="UGR44" s="62"/>
      <c r="UGS44" s="62"/>
      <c r="UGT44" s="62"/>
      <c r="UGU44" s="62"/>
      <c r="UGV44" s="62"/>
      <c r="UGW44" s="62"/>
      <c r="UGX44" s="62"/>
      <c r="UGY44" s="62"/>
      <c r="UGZ44" s="62"/>
      <c r="UHA44" s="62"/>
      <c r="UHB44" s="62"/>
      <c r="UHC44" s="62"/>
      <c r="UHD44" s="62"/>
      <c r="UHE44" s="62"/>
      <c r="UHF44" s="62"/>
      <c r="UHG44" s="62"/>
      <c r="UHH44" s="62"/>
      <c r="UHI44" s="62"/>
      <c r="UHJ44" s="62"/>
      <c r="UHK44" s="62"/>
      <c r="UHL44" s="62"/>
      <c r="UHM44" s="62"/>
      <c r="UHN44" s="62"/>
      <c r="UHO44" s="62"/>
      <c r="UHP44" s="62"/>
      <c r="UHQ44" s="62"/>
      <c r="UHR44" s="62"/>
      <c r="UHS44" s="62"/>
      <c r="UHT44" s="62"/>
      <c r="UHU44" s="62"/>
      <c r="UHV44" s="62"/>
      <c r="UHW44" s="62"/>
      <c r="UHX44" s="62"/>
      <c r="UHY44" s="62"/>
      <c r="UHZ44" s="62"/>
      <c r="UIA44" s="62"/>
      <c r="UIB44" s="62"/>
      <c r="UIC44" s="62"/>
      <c r="UID44" s="62"/>
      <c r="UIE44" s="62"/>
      <c r="UIF44" s="62"/>
      <c r="UIG44" s="62"/>
      <c r="UIH44" s="62"/>
      <c r="UII44" s="62"/>
      <c r="UIJ44" s="62"/>
      <c r="UIK44" s="62"/>
      <c r="UIL44" s="62"/>
      <c r="UIM44" s="62"/>
      <c r="UIN44" s="62"/>
      <c r="UIO44" s="62"/>
      <c r="UIP44" s="62"/>
      <c r="UIQ44" s="62"/>
      <c r="UIR44" s="62"/>
      <c r="UIS44" s="62"/>
      <c r="UIT44" s="62"/>
      <c r="UIU44" s="62"/>
      <c r="UIV44" s="62"/>
      <c r="UIW44" s="62"/>
      <c r="UIX44" s="62"/>
      <c r="UIY44" s="62"/>
      <c r="UIZ44" s="62"/>
      <c r="UJA44" s="62"/>
      <c r="UJB44" s="62"/>
      <c r="UJC44" s="62"/>
      <c r="UJD44" s="62"/>
      <c r="UJE44" s="62"/>
      <c r="UJF44" s="62"/>
      <c r="UJG44" s="62"/>
      <c r="UJH44" s="62"/>
      <c r="UJI44" s="62"/>
      <c r="UJJ44" s="62"/>
      <c r="UJK44" s="62"/>
      <c r="UJL44" s="62"/>
      <c r="UJM44" s="62"/>
      <c r="UJN44" s="62"/>
      <c r="UJO44" s="62"/>
      <c r="UJP44" s="62"/>
      <c r="UJQ44" s="62"/>
      <c r="UJR44" s="62"/>
      <c r="UJS44" s="62"/>
      <c r="UJT44" s="62"/>
      <c r="UJU44" s="62"/>
      <c r="UJV44" s="62"/>
      <c r="UJW44" s="62"/>
      <c r="UJX44" s="62"/>
      <c r="UJY44" s="62"/>
      <c r="UJZ44" s="62"/>
      <c r="UKA44" s="62"/>
      <c r="UKB44" s="62"/>
      <c r="UKC44" s="62"/>
      <c r="UKD44" s="62"/>
      <c r="UKE44" s="62"/>
      <c r="UKF44" s="62"/>
      <c r="UKG44" s="62"/>
      <c r="UKH44" s="62"/>
      <c r="UKI44" s="62"/>
      <c r="UKJ44" s="62"/>
      <c r="UKK44" s="62"/>
      <c r="UKL44" s="62"/>
      <c r="UKM44" s="62"/>
      <c r="UKN44" s="62"/>
      <c r="UKO44" s="62"/>
      <c r="UKP44" s="62"/>
      <c r="UKQ44" s="62"/>
      <c r="UKR44" s="62"/>
      <c r="UKS44" s="62"/>
      <c r="UKT44" s="62"/>
      <c r="UKU44" s="62"/>
      <c r="UKV44" s="62"/>
      <c r="UKW44" s="62"/>
      <c r="UKX44" s="62"/>
      <c r="UKY44" s="62"/>
      <c r="UKZ44" s="62"/>
      <c r="ULA44" s="62"/>
      <c r="ULB44" s="62"/>
      <c r="ULC44" s="62"/>
      <c r="ULD44" s="62"/>
      <c r="ULE44" s="62"/>
      <c r="ULF44" s="62"/>
      <c r="ULG44" s="62"/>
      <c r="ULH44" s="62"/>
      <c r="ULI44" s="62"/>
      <c r="ULJ44" s="62"/>
      <c r="ULK44" s="62"/>
      <c r="ULL44" s="62"/>
      <c r="ULM44" s="62"/>
      <c r="ULN44" s="62"/>
      <c r="ULO44" s="62"/>
      <c r="ULP44" s="62"/>
      <c r="ULQ44" s="62"/>
      <c r="ULR44" s="62"/>
      <c r="ULS44" s="62"/>
      <c r="ULT44" s="62"/>
      <c r="ULU44" s="62"/>
      <c r="ULV44" s="62"/>
      <c r="ULW44" s="62"/>
      <c r="ULX44" s="62"/>
      <c r="ULY44" s="62"/>
      <c r="ULZ44" s="62"/>
      <c r="UMA44" s="62"/>
      <c r="UMB44" s="62"/>
      <c r="UMC44" s="62"/>
      <c r="UMD44" s="62"/>
      <c r="UME44" s="62"/>
      <c r="UMF44" s="62"/>
      <c r="UMG44" s="62"/>
      <c r="UMH44" s="62"/>
      <c r="UMI44" s="62"/>
      <c r="UMJ44" s="62"/>
      <c r="UMK44" s="62"/>
      <c r="UML44" s="62"/>
      <c r="UMM44" s="62"/>
      <c r="UMN44" s="62"/>
      <c r="UMO44" s="62"/>
      <c r="UMP44" s="62"/>
      <c r="UMQ44" s="62"/>
      <c r="UMR44" s="62"/>
      <c r="UMS44" s="62"/>
      <c r="UMT44" s="62"/>
      <c r="UMU44" s="62"/>
      <c r="UMV44" s="62"/>
      <c r="UMW44" s="62"/>
      <c r="UMX44" s="62"/>
      <c r="UMY44" s="62"/>
      <c r="UMZ44" s="62"/>
      <c r="UNA44" s="62"/>
      <c r="UNB44" s="62"/>
      <c r="UNC44" s="62"/>
      <c r="UND44" s="62"/>
      <c r="UNE44" s="62"/>
      <c r="UNF44" s="62"/>
      <c r="UNG44" s="62"/>
      <c r="UNH44" s="62"/>
      <c r="UNI44" s="62"/>
      <c r="UNJ44" s="62"/>
      <c r="UNK44" s="62"/>
      <c r="UNL44" s="62"/>
      <c r="UNM44" s="62"/>
      <c r="UNN44" s="62"/>
      <c r="UNO44" s="62"/>
      <c r="UNP44" s="62"/>
      <c r="UNQ44" s="62"/>
      <c r="UNR44" s="62"/>
      <c r="UNS44" s="62"/>
      <c r="UNT44" s="62"/>
      <c r="UNU44" s="62"/>
      <c r="UNV44" s="62"/>
      <c r="UNW44" s="62"/>
      <c r="UNX44" s="62"/>
      <c r="UNY44" s="62"/>
      <c r="UNZ44" s="62"/>
      <c r="UOA44" s="62"/>
      <c r="UOB44" s="62"/>
      <c r="UOC44" s="62"/>
      <c r="UOD44" s="62"/>
      <c r="UOE44" s="62"/>
      <c r="UOF44" s="62"/>
      <c r="UOG44" s="62"/>
      <c r="UOH44" s="62"/>
      <c r="UOI44" s="62"/>
      <c r="UOJ44" s="62"/>
      <c r="UOK44" s="62"/>
      <c r="UOL44" s="62"/>
      <c r="UOM44" s="62"/>
      <c r="UON44" s="62"/>
      <c r="UOO44" s="62"/>
      <c r="UOP44" s="62"/>
      <c r="UOQ44" s="62"/>
      <c r="UOR44" s="62"/>
      <c r="UOS44" s="62"/>
      <c r="UOT44" s="62"/>
      <c r="UOU44" s="62"/>
      <c r="UOV44" s="62"/>
      <c r="UOW44" s="62"/>
      <c r="UOX44" s="62"/>
      <c r="UOY44" s="62"/>
      <c r="UOZ44" s="62"/>
      <c r="UPA44" s="62"/>
      <c r="UPB44" s="62"/>
      <c r="UPC44" s="62"/>
      <c r="UPD44" s="62"/>
      <c r="UPE44" s="62"/>
      <c r="UPF44" s="62"/>
      <c r="UPG44" s="62"/>
      <c r="UPH44" s="62"/>
      <c r="UPI44" s="62"/>
      <c r="UPJ44" s="62"/>
      <c r="UPK44" s="62"/>
      <c r="UPL44" s="62"/>
      <c r="UPM44" s="62"/>
      <c r="UPN44" s="62"/>
      <c r="UPO44" s="62"/>
      <c r="UPP44" s="62"/>
      <c r="UPQ44" s="62"/>
      <c r="UPR44" s="62"/>
      <c r="UPS44" s="62"/>
      <c r="UPT44" s="62"/>
      <c r="UPU44" s="62"/>
      <c r="UPV44" s="62"/>
      <c r="UPW44" s="62"/>
      <c r="UPX44" s="62"/>
      <c r="UPY44" s="62"/>
      <c r="UPZ44" s="62"/>
      <c r="UQA44" s="62"/>
      <c r="UQB44" s="62"/>
      <c r="UQC44" s="62"/>
      <c r="UQD44" s="62"/>
      <c r="UQE44" s="62"/>
      <c r="UQF44" s="62"/>
      <c r="UQG44" s="62"/>
      <c r="UQH44" s="62"/>
      <c r="UQI44" s="62"/>
      <c r="UQJ44" s="62"/>
      <c r="UQK44" s="62"/>
      <c r="UQL44" s="62"/>
      <c r="UQM44" s="62"/>
      <c r="UQN44" s="62"/>
      <c r="UQO44" s="62"/>
      <c r="UQP44" s="62"/>
      <c r="UQQ44" s="62"/>
      <c r="UQR44" s="62"/>
      <c r="UQS44" s="62"/>
      <c r="UQT44" s="62"/>
      <c r="UQU44" s="62"/>
      <c r="UQV44" s="62"/>
      <c r="UQW44" s="62"/>
      <c r="UQX44" s="62"/>
      <c r="UQY44" s="62"/>
      <c r="UQZ44" s="62"/>
      <c r="URA44" s="62"/>
      <c r="URB44" s="62"/>
      <c r="URC44" s="62"/>
      <c r="URD44" s="62"/>
      <c r="URE44" s="62"/>
      <c r="URF44" s="62"/>
      <c r="URG44" s="62"/>
      <c r="URH44" s="62"/>
      <c r="URI44" s="62"/>
      <c r="URJ44" s="62"/>
      <c r="URK44" s="62"/>
      <c r="URL44" s="62"/>
      <c r="URM44" s="62"/>
      <c r="URN44" s="62"/>
      <c r="URO44" s="62"/>
      <c r="URP44" s="62"/>
      <c r="URQ44" s="62"/>
      <c r="URR44" s="62"/>
      <c r="URS44" s="62"/>
      <c r="URT44" s="62"/>
      <c r="URU44" s="62"/>
      <c r="URV44" s="62"/>
      <c r="URW44" s="62"/>
      <c r="URX44" s="62"/>
      <c r="URY44" s="62"/>
      <c r="URZ44" s="62"/>
      <c r="USA44" s="62"/>
      <c r="USB44" s="62"/>
      <c r="USC44" s="62"/>
      <c r="USD44" s="62"/>
      <c r="USE44" s="62"/>
      <c r="USF44" s="62"/>
      <c r="USG44" s="62"/>
      <c r="USH44" s="62"/>
      <c r="USI44" s="62"/>
      <c r="USJ44" s="62"/>
      <c r="USK44" s="62"/>
      <c r="USL44" s="62"/>
      <c r="USM44" s="62"/>
      <c r="USN44" s="62"/>
      <c r="USO44" s="62"/>
      <c r="USP44" s="62"/>
      <c r="USQ44" s="62"/>
      <c r="USR44" s="62"/>
      <c r="USS44" s="62"/>
      <c r="UST44" s="62"/>
      <c r="USU44" s="62"/>
      <c r="USV44" s="62"/>
      <c r="USW44" s="62"/>
      <c r="USX44" s="62"/>
      <c r="USY44" s="62"/>
      <c r="USZ44" s="62"/>
      <c r="UTA44" s="62"/>
      <c r="UTB44" s="62"/>
      <c r="UTC44" s="62"/>
      <c r="UTD44" s="62"/>
      <c r="UTE44" s="62"/>
      <c r="UTF44" s="62"/>
      <c r="UTG44" s="62"/>
      <c r="UTH44" s="62"/>
      <c r="UTI44" s="62"/>
      <c r="UTJ44" s="62"/>
      <c r="UTK44" s="62"/>
      <c r="UTL44" s="62"/>
      <c r="UTM44" s="62"/>
      <c r="UTN44" s="62"/>
      <c r="UTO44" s="62"/>
      <c r="UTP44" s="62"/>
      <c r="UTQ44" s="62"/>
      <c r="UTR44" s="62"/>
      <c r="UTS44" s="62"/>
      <c r="UTT44" s="62"/>
      <c r="UTU44" s="62"/>
      <c r="UTV44" s="62"/>
      <c r="UTW44" s="62"/>
      <c r="UTX44" s="62"/>
      <c r="UTY44" s="62"/>
      <c r="UTZ44" s="62"/>
      <c r="UUA44" s="62"/>
      <c r="UUB44" s="62"/>
      <c r="UUC44" s="62"/>
      <c r="UUD44" s="62"/>
      <c r="UUE44" s="62"/>
      <c r="UUF44" s="62"/>
      <c r="UUG44" s="62"/>
      <c r="UUH44" s="62"/>
      <c r="UUI44" s="62"/>
      <c r="UUJ44" s="62"/>
      <c r="UUK44" s="62"/>
      <c r="UUL44" s="62"/>
      <c r="UUM44" s="62"/>
      <c r="UUN44" s="62"/>
      <c r="UUO44" s="62"/>
      <c r="UUP44" s="62"/>
      <c r="UUQ44" s="62"/>
      <c r="UUR44" s="62"/>
      <c r="UUS44" s="62"/>
      <c r="UUT44" s="62"/>
      <c r="UUU44" s="62"/>
      <c r="UUV44" s="62"/>
      <c r="UUW44" s="62"/>
      <c r="UUX44" s="62"/>
      <c r="UUY44" s="62"/>
      <c r="UUZ44" s="62"/>
      <c r="UVA44" s="62"/>
      <c r="UVB44" s="62"/>
      <c r="UVC44" s="62"/>
      <c r="UVD44" s="62"/>
      <c r="UVE44" s="62"/>
      <c r="UVF44" s="62"/>
      <c r="UVG44" s="62"/>
      <c r="UVH44" s="62"/>
      <c r="UVI44" s="62"/>
      <c r="UVJ44" s="62"/>
      <c r="UVK44" s="62"/>
      <c r="UVL44" s="62"/>
      <c r="UVM44" s="62"/>
      <c r="UVN44" s="62"/>
      <c r="UVO44" s="62"/>
      <c r="UVP44" s="62"/>
      <c r="UVQ44" s="62"/>
      <c r="UVR44" s="62"/>
      <c r="UVS44" s="62"/>
      <c r="UVT44" s="62"/>
      <c r="UVU44" s="62"/>
      <c r="UVV44" s="62"/>
      <c r="UVW44" s="62"/>
      <c r="UVX44" s="62"/>
      <c r="UVY44" s="62"/>
      <c r="UVZ44" s="62"/>
      <c r="UWA44" s="62"/>
      <c r="UWB44" s="62"/>
      <c r="UWC44" s="62"/>
      <c r="UWD44" s="62"/>
      <c r="UWE44" s="62"/>
      <c r="UWF44" s="62"/>
      <c r="UWG44" s="62"/>
      <c r="UWH44" s="62"/>
      <c r="UWI44" s="62"/>
      <c r="UWJ44" s="62"/>
      <c r="UWK44" s="62"/>
      <c r="UWL44" s="62"/>
      <c r="UWM44" s="62"/>
      <c r="UWN44" s="62"/>
      <c r="UWO44" s="62"/>
      <c r="UWP44" s="62"/>
      <c r="UWQ44" s="62"/>
      <c r="UWR44" s="62"/>
      <c r="UWS44" s="62"/>
      <c r="UWT44" s="62"/>
      <c r="UWU44" s="62"/>
      <c r="UWV44" s="62"/>
      <c r="UWW44" s="62"/>
      <c r="UWX44" s="62"/>
      <c r="UWY44" s="62"/>
      <c r="UWZ44" s="62"/>
      <c r="UXA44" s="62"/>
      <c r="UXB44" s="62"/>
      <c r="UXC44" s="62"/>
      <c r="UXD44" s="62"/>
      <c r="UXE44" s="62"/>
      <c r="UXF44" s="62"/>
      <c r="UXG44" s="62"/>
      <c r="UXH44" s="62"/>
      <c r="UXI44" s="62"/>
      <c r="UXJ44" s="62"/>
      <c r="UXK44" s="62"/>
      <c r="UXL44" s="62"/>
      <c r="UXM44" s="62"/>
      <c r="UXN44" s="62"/>
      <c r="UXO44" s="62"/>
      <c r="UXP44" s="62"/>
      <c r="UXQ44" s="62"/>
      <c r="UXR44" s="62"/>
      <c r="UXS44" s="62"/>
      <c r="UXT44" s="62"/>
      <c r="UXU44" s="62"/>
      <c r="UXV44" s="62"/>
      <c r="UXW44" s="62"/>
      <c r="UXX44" s="62"/>
      <c r="UXY44" s="62"/>
      <c r="UXZ44" s="62"/>
      <c r="UYA44" s="62"/>
      <c r="UYB44" s="62"/>
      <c r="UYC44" s="62"/>
      <c r="UYD44" s="62"/>
      <c r="UYE44" s="62"/>
      <c r="UYF44" s="62"/>
      <c r="UYG44" s="62"/>
      <c r="UYH44" s="62"/>
      <c r="UYI44" s="62"/>
      <c r="UYJ44" s="62"/>
      <c r="UYK44" s="62"/>
      <c r="UYL44" s="62"/>
      <c r="UYM44" s="62"/>
      <c r="UYN44" s="62"/>
      <c r="UYO44" s="62"/>
      <c r="UYP44" s="62"/>
      <c r="UYQ44" s="62"/>
      <c r="UYR44" s="62"/>
      <c r="UYS44" s="62"/>
      <c r="UYT44" s="62"/>
      <c r="UYU44" s="62"/>
      <c r="UYV44" s="62"/>
      <c r="UYW44" s="62"/>
      <c r="UYX44" s="62"/>
      <c r="UYY44" s="62"/>
      <c r="UYZ44" s="62"/>
      <c r="UZA44" s="62"/>
      <c r="UZB44" s="62"/>
      <c r="UZC44" s="62"/>
      <c r="UZD44" s="62"/>
      <c r="UZE44" s="62"/>
      <c r="UZF44" s="62"/>
      <c r="UZG44" s="62"/>
      <c r="UZH44" s="62"/>
      <c r="UZI44" s="62"/>
      <c r="UZJ44" s="62"/>
      <c r="UZK44" s="62"/>
      <c r="UZL44" s="62"/>
      <c r="UZM44" s="62"/>
      <c r="UZN44" s="62"/>
      <c r="UZO44" s="62"/>
      <c r="UZP44" s="62"/>
      <c r="UZQ44" s="62"/>
      <c r="UZR44" s="62"/>
      <c r="UZS44" s="62"/>
      <c r="UZT44" s="62"/>
      <c r="UZU44" s="62"/>
      <c r="UZV44" s="62"/>
      <c r="UZW44" s="62"/>
      <c r="UZX44" s="62"/>
      <c r="UZY44" s="62"/>
      <c r="UZZ44" s="62"/>
      <c r="VAA44" s="62"/>
      <c r="VAB44" s="62"/>
      <c r="VAC44" s="62"/>
      <c r="VAD44" s="62"/>
      <c r="VAE44" s="62"/>
      <c r="VAF44" s="62"/>
      <c r="VAG44" s="62"/>
      <c r="VAH44" s="62"/>
      <c r="VAI44" s="62"/>
      <c r="VAJ44" s="62"/>
      <c r="VAK44" s="62"/>
      <c r="VAL44" s="62"/>
      <c r="VAM44" s="62"/>
      <c r="VAN44" s="62"/>
      <c r="VAO44" s="62"/>
      <c r="VAP44" s="62"/>
      <c r="VAQ44" s="62"/>
      <c r="VAR44" s="62"/>
      <c r="VAS44" s="62"/>
      <c r="VAT44" s="62"/>
      <c r="VAU44" s="62"/>
      <c r="VAV44" s="62"/>
      <c r="VAW44" s="62"/>
      <c r="VAX44" s="62"/>
      <c r="VAY44" s="62"/>
      <c r="VAZ44" s="62"/>
      <c r="VBA44" s="62"/>
      <c r="VBB44" s="62"/>
      <c r="VBC44" s="62"/>
      <c r="VBD44" s="62"/>
      <c r="VBE44" s="62"/>
      <c r="VBF44" s="62"/>
      <c r="VBG44" s="62"/>
      <c r="VBH44" s="62"/>
      <c r="VBI44" s="62"/>
      <c r="VBJ44" s="62"/>
      <c r="VBK44" s="62"/>
      <c r="VBL44" s="62"/>
      <c r="VBM44" s="62"/>
      <c r="VBN44" s="62"/>
      <c r="VBO44" s="62"/>
      <c r="VBP44" s="62"/>
      <c r="VBQ44" s="62"/>
      <c r="VBR44" s="62"/>
      <c r="VBS44" s="62"/>
      <c r="VBT44" s="62"/>
      <c r="VBU44" s="62"/>
      <c r="VBV44" s="62"/>
      <c r="VBW44" s="62"/>
      <c r="VBX44" s="62"/>
      <c r="VBY44" s="62"/>
      <c r="VBZ44" s="62"/>
      <c r="VCA44" s="62"/>
      <c r="VCB44" s="62"/>
      <c r="VCC44" s="62"/>
      <c r="VCD44" s="62"/>
      <c r="VCE44" s="62"/>
      <c r="VCF44" s="62"/>
      <c r="VCG44" s="62"/>
      <c r="VCH44" s="62"/>
      <c r="VCI44" s="62"/>
      <c r="VCJ44" s="62"/>
      <c r="VCK44" s="62"/>
      <c r="VCL44" s="62"/>
      <c r="VCM44" s="62"/>
      <c r="VCN44" s="62"/>
      <c r="VCO44" s="62"/>
      <c r="VCP44" s="62"/>
      <c r="VCQ44" s="62"/>
      <c r="VCR44" s="62"/>
      <c r="VCS44" s="62"/>
      <c r="VCT44" s="62"/>
      <c r="VCU44" s="62"/>
      <c r="VCV44" s="62"/>
      <c r="VCW44" s="62"/>
      <c r="VCX44" s="62"/>
      <c r="VCY44" s="62"/>
      <c r="VCZ44" s="62"/>
      <c r="VDA44" s="62"/>
      <c r="VDB44" s="62"/>
      <c r="VDC44" s="62"/>
      <c r="VDD44" s="62"/>
      <c r="VDE44" s="62"/>
      <c r="VDF44" s="62"/>
      <c r="VDG44" s="62"/>
      <c r="VDH44" s="62"/>
      <c r="VDI44" s="62"/>
      <c r="VDJ44" s="62"/>
      <c r="VDK44" s="62"/>
      <c r="VDL44" s="62"/>
      <c r="VDM44" s="62"/>
      <c r="VDN44" s="62"/>
      <c r="VDO44" s="62"/>
      <c r="VDP44" s="62"/>
      <c r="VDQ44" s="62"/>
      <c r="VDR44" s="62"/>
      <c r="VDS44" s="62"/>
      <c r="VDT44" s="62"/>
      <c r="VDU44" s="62"/>
      <c r="VDV44" s="62"/>
      <c r="VDW44" s="62"/>
      <c r="VDX44" s="62"/>
      <c r="VDY44" s="62"/>
      <c r="VDZ44" s="62"/>
      <c r="VEA44" s="62"/>
      <c r="VEB44" s="62"/>
      <c r="VEC44" s="62"/>
      <c r="VED44" s="62"/>
      <c r="VEE44" s="62"/>
      <c r="VEF44" s="62"/>
      <c r="VEG44" s="62"/>
      <c r="VEH44" s="62"/>
      <c r="VEI44" s="62"/>
      <c r="VEJ44" s="62"/>
      <c r="VEK44" s="62"/>
      <c r="VEL44" s="62"/>
      <c r="VEM44" s="62"/>
      <c r="VEN44" s="62"/>
      <c r="VEO44" s="62"/>
      <c r="VEP44" s="62"/>
      <c r="VEQ44" s="62"/>
      <c r="VER44" s="62"/>
      <c r="VES44" s="62"/>
      <c r="VET44" s="62"/>
      <c r="VEU44" s="62"/>
    </row>
    <row r="45" spans="1:15023" x14ac:dyDescent="0.25">
      <c r="C45" s="15"/>
      <c r="D45" s="14" t="s">
        <v>75</v>
      </c>
      <c r="E45" s="226">
        <v>17143</v>
      </c>
      <c r="F45" s="20" t="s">
        <v>14</v>
      </c>
      <c r="G45" s="33"/>
      <c r="H45" s="33"/>
      <c r="I45" s="33"/>
      <c r="J45" s="33">
        <f t="shared" ref="J45:W45" si="18">J46+J47</f>
        <v>0</v>
      </c>
      <c r="K45" s="33">
        <f t="shared" si="18"/>
        <v>0</v>
      </c>
      <c r="L45" s="33">
        <f t="shared" si="18"/>
        <v>0</v>
      </c>
      <c r="M45" s="33">
        <f t="shared" si="18"/>
        <v>180800</v>
      </c>
      <c r="N45" s="33">
        <f t="shared" si="18"/>
        <v>907500</v>
      </c>
      <c r="O45" s="33">
        <f t="shared" si="18"/>
        <v>750200</v>
      </c>
      <c r="P45" s="33">
        <f t="shared" si="18"/>
        <v>732700</v>
      </c>
      <c r="Q45" s="33">
        <f t="shared" si="18"/>
        <v>0</v>
      </c>
      <c r="R45" s="33">
        <f t="shared" si="18"/>
        <v>0</v>
      </c>
      <c r="S45" s="33">
        <f t="shared" si="18"/>
        <v>0</v>
      </c>
      <c r="T45" s="33">
        <f t="shared" si="18"/>
        <v>0</v>
      </c>
      <c r="U45" s="33">
        <f t="shared" si="18"/>
        <v>0</v>
      </c>
      <c r="V45" s="33">
        <f t="shared" si="18"/>
        <v>0</v>
      </c>
      <c r="W45" s="33">
        <f t="shared" si="18"/>
        <v>0</v>
      </c>
      <c r="X45" s="33">
        <f t="shared" ref="X45:AH45" si="19">X46+X47</f>
        <v>0</v>
      </c>
      <c r="Y45" s="33">
        <f t="shared" si="19"/>
        <v>496400</v>
      </c>
      <c r="Z45" s="33">
        <f t="shared" si="19"/>
        <v>925500</v>
      </c>
      <c r="AA45" s="33">
        <f t="shared" si="19"/>
        <v>931100</v>
      </c>
      <c r="AB45" s="33">
        <f t="shared" si="19"/>
        <v>994300</v>
      </c>
      <c r="AC45" s="33">
        <f t="shared" si="19"/>
        <v>145300</v>
      </c>
      <c r="AD45" s="33">
        <f t="shared" si="19"/>
        <v>0</v>
      </c>
      <c r="AE45" s="33">
        <f t="shared" si="19"/>
        <v>0</v>
      </c>
      <c r="AF45" s="33">
        <f t="shared" si="19"/>
        <v>0</v>
      </c>
      <c r="AG45" s="33">
        <f t="shared" si="19"/>
        <v>0</v>
      </c>
      <c r="AH45" s="33">
        <f t="shared" si="19"/>
        <v>0</v>
      </c>
      <c r="AJ45" s="54">
        <f>SUM(G45:AH45)</f>
        <v>6063800</v>
      </c>
      <c r="AK45" s="27"/>
      <c r="AL45" s="2104"/>
      <c r="AM45" s="2104"/>
      <c r="AN45" s="2104"/>
      <c r="AO45" s="2104"/>
      <c r="AP45" s="2104"/>
      <c r="AQ45" s="2104"/>
      <c r="AR45" s="27"/>
      <c r="AS45" s="2"/>
      <c r="AT45" s="2"/>
      <c r="AU45" s="2"/>
      <c r="AV45" s="2"/>
      <c r="AW45" s="2"/>
    </row>
    <row r="46" spans="1:15023" x14ac:dyDescent="0.25">
      <c r="C46" s="15"/>
      <c r="D46" s="64" t="s">
        <v>111</v>
      </c>
      <c r="E46" s="67">
        <v>12000000</v>
      </c>
      <c r="F46" s="65" t="s">
        <v>14</v>
      </c>
      <c r="G46" s="266"/>
      <c r="H46" s="266"/>
      <c r="I46" s="266"/>
      <c r="J46" s="266"/>
      <c r="K46" s="266"/>
      <c r="L46" s="266"/>
      <c r="M46" s="266">
        <v>130800</v>
      </c>
      <c r="N46" s="266">
        <v>710100</v>
      </c>
      <c r="O46" s="266">
        <v>566100</v>
      </c>
      <c r="P46" s="266">
        <v>549600</v>
      </c>
      <c r="Q46" s="266"/>
      <c r="R46" s="266"/>
      <c r="S46" s="266"/>
      <c r="T46" s="266"/>
      <c r="U46" s="266"/>
      <c r="V46" s="266"/>
      <c r="W46" s="266"/>
      <c r="X46" s="266"/>
      <c r="Y46" s="266">
        <v>390400</v>
      </c>
      <c r="Z46" s="266">
        <v>710100</v>
      </c>
      <c r="AA46" s="266">
        <v>713000</v>
      </c>
      <c r="AB46" s="266">
        <v>766300</v>
      </c>
      <c r="AC46" s="266">
        <v>102300</v>
      </c>
      <c r="AD46" s="266"/>
      <c r="AE46" s="266"/>
      <c r="AF46" s="266"/>
      <c r="AG46" s="266"/>
      <c r="AH46" s="266"/>
      <c r="AJ46" s="57">
        <f>SUM(G46:AH46)</f>
        <v>4638700</v>
      </c>
      <c r="AK46" s="2"/>
      <c r="AL46" s="2104"/>
      <c r="AM46" s="2105"/>
      <c r="AN46" s="2104"/>
      <c r="AO46" s="2104"/>
      <c r="AP46" s="2104"/>
      <c r="AQ46" s="2104"/>
      <c r="AR46" s="2"/>
      <c r="AS46" s="2"/>
      <c r="AT46" s="2"/>
      <c r="AU46" s="2"/>
      <c r="AV46" s="2"/>
      <c r="AW46" s="2"/>
    </row>
    <row r="47" spans="1:15023" x14ac:dyDescent="0.25">
      <c r="C47" s="15"/>
      <c r="D47" s="64" t="s">
        <v>73</v>
      </c>
      <c r="E47" s="67">
        <v>514300</v>
      </c>
      <c r="F47" s="105" t="s">
        <v>14</v>
      </c>
      <c r="G47" s="267"/>
      <c r="H47" s="267"/>
      <c r="I47" s="267"/>
      <c r="J47" s="2033"/>
      <c r="K47" s="267"/>
      <c r="L47" s="267"/>
      <c r="M47" s="267">
        <v>50000</v>
      </c>
      <c r="N47" s="267">
        <v>197400</v>
      </c>
      <c r="O47" s="267">
        <v>184100</v>
      </c>
      <c r="P47" s="267">
        <v>183100</v>
      </c>
      <c r="Q47" s="267"/>
      <c r="R47" s="267"/>
      <c r="S47" s="2033"/>
      <c r="T47" s="2033"/>
      <c r="U47" s="2033"/>
      <c r="V47" s="267"/>
      <c r="W47" s="267"/>
      <c r="X47" s="267"/>
      <c r="Y47" s="267">
        <v>106000</v>
      </c>
      <c r="Z47" s="267">
        <v>215400</v>
      </c>
      <c r="AA47" s="267">
        <v>218100</v>
      </c>
      <c r="AB47" s="267">
        <v>228000</v>
      </c>
      <c r="AC47" s="267">
        <v>43000</v>
      </c>
      <c r="AD47" s="266"/>
      <c r="AE47" s="267"/>
      <c r="AF47" s="267"/>
      <c r="AG47" s="267"/>
      <c r="AH47" s="267"/>
      <c r="AJ47" s="57">
        <f>SUM(G47:AH47)</f>
        <v>1425100</v>
      </c>
      <c r="AL47" s="1991"/>
      <c r="AM47" s="1992"/>
      <c r="AN47" s="1991"/>
      <c r="AO47" s="1991"/>
      <c r="AP47" s="1991"/>
      <c r="AQ47" s="1991"/>
      <c r="AR47" s="2"/>
      <c r="AS47" s="2"/>
      <c r="AT47" s="2"/>
      <c r="AU47" s="2"/>
      <c r="AV47" s="2"/>
      <c r="AX47" s="3"/>
    </row>
    <row r="48" spans="1:15023" s="70" customFormat="1" ht="15" hidden="1" customHeight="1" x14ac:dyDescent="0.25">
      <c r="A48" s="62"/>
      <c r="B48" s="62"/>
      <c r="C48" s="68"/>
      <c r="D48" s="227" t="s">
        <v>834</v>
      </c>
      <c r="E48" s="301"/>
      <c r="F48" s="92"/>
      <c r="G48" s="268"/>
      <c r="H48" s="268"/>
      <c r="I48" s="268"/>
      <c r="J48" s="268"/>
      <c r="K48" s="268"/>
      <c r="L48" s="268"/>
      <c r="M48" s="268"/>
      <c r="N48" s="268"/>
      <c r="O48" s="268"/>
      <c r="P48" s="268"/>
      <c r="Q48" s="268"/>
      <c r="R48" s="268"/>
      <c r="S48" s="1919"/>
      <c r="T48" s="268"/>
      <c r="U48" s="268"/>
      <c r="V48" s="268"/>
      <c r="W48" s="268"/>
      <c r="X48" s="268"/>
      <c r="Y48" s="268"/>
      <c r="Z48" s="268"/>
      <c r="AA48" s="268"/>
      <c r="AB48" s="268"/>
      <c r="AC48" s="268"/>
      <c r="AD48" s="268"/>
      <c r="AE48" s="268"/>
      <c r="AF48" s="268"/>
      <c r="AG48" s="268"/>
      <c r="AH48" s="268"/>
      <c r="AI48" s="62"/>
      <c r="AJ48" s="66" t="s">
        <v>835</v>
      </c>
      <c r="AK48" s="62"/>
      <c r="AL48" s="1991"/>
      <c r="AM48" s="1991"/>
      <c r="AN48" s="1991"/>
      <c r="AO48" s="1991"/>
      <c r="AP48" s="1991"/>
      <c r="AQ48" s="1991"/>
      <c r="AR48" s="2"/>
      <c r="AS48" s="2"/>
      <c r="AT48" s="2"/>
      <c r="AU48" s="2"/>
      <c r="AV48" s="2"/>
      <c r="AW48" s="1"/>
      <c r="AX48" s="1"/>
      <c r="AY48" s="1"/>
      <c r="AZ48" s="508"/>
      <c r="BA48" s="2098"/>
      <c r="BB48" s="62"/>
      <c r="BC48" s="62"/>
      <c r="BD48" s="62"/>
      <c r="BE48" s="62"/>
      <c r="BF48" s="14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c r="DC48" s="62"/>
      <c r="DD48" s="62"/>
      <c r="DE48" s="62"/>
      <c r="DF48" s="62"/>
      <c r="DG48" s="62"/>
      <c r="DH48" s="62"/>
      <c r="DI48" s="62"/>
      <c r="DJ48" s="62"/>
      <c r="DK48" s="62"/>
      <c r="DL48" s="62"/>
      <c r="DM48" s="62"/>
      <c r="DN48" s="62"/>
      <c r="DO48" s="62"/>
      <c r="DP48" s="62"/>
      <c r="DQ48" s="62"/>
      <c r="DR48" s="62"/>
      <c r="DS48" s="62"/>
      <c r="DT48" s="62"/>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2"/>
      <c r="EX48" s="62"/>
      <c r="EY48" s="62"/>
      <c r="EZ48" s="62"/>
      <c r="FA48" s="62"/>
      <c r="FB48" s="62"/>
      <c r="FC48" s="62"/>
      <c r="FD48" s="62"/>
      <c r="FE48" s="62"/>
      <c r="FF48" s="62"/>
      <c r="FG48" s="62"/>
      <c r="FH48" s="62"/>
      <c r="FI48" s="62"/>
      <c r="FJ48" s="62"/>
      <c r="FK48" s="62"/>
      <c r="FL48" s="62"/>
      <c r="FM48" s="62"/>
      <c r="FN48" s="62"/>
      <c r="FO48" s="62"/>
      <c r="FP48" s="62"/>
      <c r="FQ48" s="62"/>
      <c r="FR48" s="62"/>
      <c r="FS48" s="62"/>
      <c r="FT48" s="62"/>
      <c r="FU48" s="62"/>
      <c r="FV48" s="62"/>
      <c r="FW48" s="62"/>
      <c r="FX48" s="62"/>
      <c r="FY48" s="62"/>
      <c r="FZ48" s="62"/>
      <c r="GA48" s="62"/>
      <c r="GB48" s="62"/>
      <c r="GC48" s="62"/>
      <c r="GD48" s="62"/>
      <c r="GE48" s="62"/>
      <c r="GF48" s="62"/>
      <c r="GG48" s="62"/>
      <c r="GH48" s="62"/>
      <c r="GI48" s="62"/>
      <c r="GJ48" s="62"/>
      <c r="GK48" s="62"/>
      <c r="GL48" s="62"/>
      <c r="GM48" s="62"/>
      <c r="GN48" s="62"/>
      <c r="GO48" s="62"/>
      <c r="GP48" s="62"/>
      <c r="GQ48" s="62"/>
      <c r="GR48" s="62"/>
      <c r="GS48" s="62"/>
      <c r="GT48" s="62"/>
      <c r="GU48" s="62"/>
      <c r="GV48" s="62"/>
      <c r="GW48" s="62"/>
      <c r="GX48" s="62"/>
      <c r="GY48" s="62"/>
      <c r="GZ48" s="62"/>
      <c r="HA48" s="62"/>
      <c r="HB48" s="62"/>
      <c r="HC48" s="62"/>
      <c r="HD48" s="62"/>
      <c r="HE48" s="62"/>
      <c r="HF48" s="62"/>
      <c r="HG48" s="62"/>
      <c r="HH48" s="62"/>
      <c r="HI48" s="62"/>
      <c r="HJ48" s="62"/>
      <c r="HK48" s="62"/>
      <c r="HL48" s="62"/>
      <c r="HM48" s="62"/>
      <c r="HN48" s="62"/>
      <c r="HO48" s="62"/>
      <c r="HP48" s="62"/>
      <c r="HQ48" s="62"/>
      <c r="HR48" s="62"/>
      <c r="HS48" s="62"/>
      <c r="HT48" s="62"/>
      <c r="HU48" s="62"/>
      <c r="HV48" s="62"/>
      <c r="HW48" s="62"/>
      <c r="HX48" s="62"/>
      <c r="HY48" s="62"/>
      <c r="HZ48" s="62"/>
      <c r="IA48" s="62"/>
      <c r="IB48" s="62"/>
      <c r="IC48" s="62"/>
      <c r="ID48" s="62"/>
      <c r="IE48" s="62"/>
      <c r="IF48" s="62"/>
      <c r="IG48" s="62"/>
      <c r="IH48" s="62"/>
      <c r="II48" s="62"/>
      <c r="IJ48" s="62"/>
      <c r="IK48" s="62"/>
      <c r="IL48" s="62"/>
      <c r="IM48" s="62"/>
      <c r="IN48" s="62"/>
      <c r="IO48" s="62"/>
      <c r="IP48" s="62"/>
      <c r="IQ48" s="62"/>
      <c r="IR48" s="62"/>
      <c r="IS48" s="62"/>
      <c r="IT48" s="62"/>
      <c r="IU48" s="62"/>
      <c r="IV48" s="62"/>
      <c r="IW48" s="62"/>
      <c r="IX48" s="62"/>
      <c r="IY48" s="62"/>
      <c r="IZ48" s="62"/>
      <c r="JA48" s="62"/>
      <c r="JB48" s="62"/>
      <c r="JC48" s="62"/>
      <c r="JD48" s="62"/>
      <c r="JE48" s="62"/>
      <c r="JF48" s="62"/>
      <c r="JG48" s="62"/>
      <c r="JH48" s="62"/>
      <c r="JI48" s="62"/>
      <c r="JJ48" s="62"/>
      <c r="JK48" s="62"/>
      <c r="JL48" s="62"/>
      <c r="JM48" s="62"/>
      <c r="JN48" s="62"/>
      <c r="JO48" s="62"/>
      <c r="JP48" s="62"/>
      <c r="JQ48" s="62"/>
      <c r="JR48" s="62"/>
      <c r="JS48" s="62"/>
      <c r="JT48" s="62"/>
      <c r="JU48" s="62"/>
      <c r="JV48" s="62"/>
      <c r="JW48" s="62"/>
      <c r="JX48" s="62"/>
      <c r="JY48" s="62"/>
      <c r="JZ48" s="62"/>
      <c r="KA48" s="62"/>
      <c r="KB48" s="62"/>
      <c r="KC48" s="62"/>
      <c r="KD48" s="62"/>
      <c r="KE48" s="62"/>
      <c r="KF48" s="62"/>
      <c r="KG48" s="62"/>
      <c r="KH48" s="62"/>
      <c r="KI48" s="62"/>
      <c r="KJ48" s="62"/>
      <c r="KK48" s="62"/>
      <c r="KL48" s="62"/>
      <c r="KM48" s="62"/>
      <c r="KN48" s="62"/>
      <c r="KO48" s="62"/>
      <c r="KP48" s="62"/>
      <c r="KQ48" s="62"/>
      <c r="KR48" s="62"/>
      <c r="KS48" s="62"/>
      <c r="KT48" s="62"/>
      <c r="KU48" s="62"/>
      <c r="KV48" s="62"/>
      <c r="KW48" s="62"/>
      <c r="KX48" s="62"/>
      <c r="KY48" s="62"/>
      <c r="KZ48" s="62"/>
      <c r="LA48" s="62"/>
      <c r="LB48" s="62"/>
      <c r="LC48" s="62"/>
      <c r="LD48" s="62"/>
      <c r="LE48" s="62"/>
      <c r="LF48" s="62"/>
      <c r="LG48" s="62"/>
      <c r="LH48" s="62"/>
      <c r="LI48" s="62"/>
      <c r="LJ48" s="62"/>
      <c r="LK48" s="62"/>
      <c r="LL48" s="62"/>
      <c r="LM48" s="62"/>
      <c r="LN48" s="62"/>
      <c r="LO48" s="62"/>
      <c r="LP48" s="62"/>
      <c r="LQ48" s="62"/>
      <c r="LR48" s="62"/>
      <c r="LS48" s="62"/>
      <c r="LT48" s="62"/>
      <c r="LU48" s="62"/>
      <c r="LV48" s="62"/>
      <c r="LW48" s="62"/>
      <c r="LX48" s="62"/>
      <c r="LY48" s="62"/>
      <c r="LZ48" s="62"/>
      <c r="MA48" s="62"/>
      <c r="MB48" s="62"/>
      <c r="MC48" s="62"/>
      <c r="MD48" s="62"/>
      <c r="ME48" s="62"/>
      <c r="MF48" s="62"/>
      <c r="MG48" s="62"/>
      <c r="MH48" s="62"/>
      <c r="MI48" s="62"/>
      <c r="MJ48" s="62"/>
      <c r="MK48" s="62"/>
      <c r="ML48" s="62"/>
      <c r="MM48" s="62"/>
      <c r="MN48" s="62"/>
      <c r="MO48" s="62"/>
      <c r="MP48" s="62"/>
      <c r="MQ48" s="62"/>
      <c r="MR48" s="62"/>
      <c r="MS48" s="62"/>
      <c r="MT48" s="62"/>
      <c r="MU48" s="62"/>
      <c r="MV48" s="62"/>
      <c r="MW48" s="62"/>
      <c r="MX48" s="62"/>
      <c r="MY48" s="62"/>
      <c r="MZ48" s="62"/>
      <c r="NA48" s="62"/>
      <c r="NB48" s="62"/>
      <c r="NC48" s="62"/>
      <c r="ND48" s="62"/>
      <c r="NE48" s="62"/>
      <c r="NF48" s="62"/>
      <c r="NG48" s="62"/>
      <c r="NH48" s="62"/>
      <c r="NI48" s="62"/>
      <c r="NJ48" s="62"/>
      <c r="NK48" s="62"/>
      <c r="NL48" s="62"/>
      <c r="NM48" s="62"/>
      <c r="NN48" s="62"/>
      <c r="NO48" s="62"/>
      <c r="NP48" s="62"/>
      <c r="NQ48" s="62"/>
      <c r="NR48" s="62"/>
      <c r="NS48" s="62"/>
      <c r="NT48" s="62"/>
      <c r="NU48" s="62"/>
      <c r="NV48" s="62"/>
      <c r="NW48" s="62"/>
      <c r="NX48" s="62"/>
      <c r="NY48" s="62"/>
      <c r="NZ48" s="62"/>
      <c r="OA48" s="62"/>
      <c r="OB48" s="62"/>
      <c r="OC48" s="62"/>
      <c r="OD48" s="62"/>
      <c r="OE48" s="62"/>
      <c r="OF48" s="62"/>
      <c r="OG48" s="62"/>
      <c r="OH48" s="62"/>
      <c r="OI48" s="62"/>
      <c r="OJ48" s="62"/>
      <c r="OK48" s="62"/>
      <c r="OL48" s="62"/>
      <c r="OM48" s="62"/>
      <c r="ON48" s="62"/>
      <c r="OO48" s="62"/>
      <c r="OP48" s="62"/>
      <c r="OQ48" s="62"/>
      <c r="OR48" s="62"/>
      <c r="OS48" s="62"/>
      <c r="OT48" s="62"/>
      <c r="OU48" s="62"/>
      <c r="OV48" s="62"/>
      <c r="OW48" s="62"/>
      <c r="OX48" s="62"/>
      <c r="OY48" s="62"/>
      <c r="OZ48" s="62"/>
      <c r="PA48" s="62"/>
      <c r="PB48" s="62"/>
      <c r="PC48" s="62"/>
      <c r="PD48" s="62"/>
      <c r="PE48" s="62"/>
      <c r="PF48" s="62"/>
      <c r="PG48" s="62"/>
      <c r="PH48" s="62"/>
      <c r="PI48" s="62"/>
      <c r="PJ48" s="62"/>
      <c r="PK48" s="62"/>
      <c r="PL48" s="62"/>
      <c r="PM48" s="62"/>
      <c r="PN48" s="62"/>
      <c r="PO48" s="62"/>
      <c r="PP48" s="62"/>
      <c r="PQ48" s="62"/>
      <c r="PR48" s="62"/>
      <c r="PS48" s="62"/>
      <c r="PT48" s="62"/>
      <c r="PU48" s="62"/>
      <c r="PV48" s="62"/>
      <c r="PW48" s="62"/>
      <c r="PX48" s="62"/>
      <c r="PY48" s="62"/>
      <c r="PZ48" s="62"/>
      <c r="QA48" s="62"/>
      <c r="QB48" s="62"/>
      <c r="QC48" s="62"/>
      <c r="QD48" s="62"/>
      <c r="QE48" s="62"/>
      <c r="QF48" s="62"/>
      <c r="QG48" s="62"/>
      <c r="QH48" s="62"/>
      <c r="QI48" s="62"/>
      <c r="QJ48" s="62"/>
      <c r="QK48" s="62"/>
      <c r="QL48" s="62"/>
      <c r="QM48" s="62"/>
      <c r="QN48" s="62"/>
      <c r="QO48" s="62"/>
      <c r="QP48" s="62"/>
      <c r="QQ48" s="62"/>
      <c r="QR48" s="62"/>
      <c r="QS48" s="62"/>
      <c r="QT48" s="62"/>
      <c r="QU48" s="62"/>
      <c r="QV48" s="62"/>
      <c r="QW48" s="62"/>
      <c r="QX48" s="62"/>
      <c r="QY48" s="62"/>
      <c r="QZ48" s="62"/>
      <c r="RA48" s="62"/>
      <c r="RB48" s="62"/>
      <c r="RC48" s="62"/>
      <c r="RD48" s="62"/>
      <c r="RE48" s="62"/>
      <c r="RF48" s="62"/>
      <c r="RG48" s="62"/>
      <c r="RH48" s="62"/>
      <c r="RI48" s="62"/>
      <c r="RJ48" s="62"/>
      <c r="RK48" s="62"/>
      <c r="RL48" s="62"/>
      <c r="RM48" s="62"/>
      <c r="RN48" s="62"/>
      <c r="RO48" s="62"/>
      <c r="RP48" s="62"/>
      <c r="RQ48" s="62"/>
      <c r="RR48" s="62"/>
      <c r="RS48" s="62"/>
      <c r="RT48" s="62"/>
      <c r="RU48" s="62"/>
      <c r="RV48" s="62"/>
      <c r="RW48" s="62"/>
      <c r="RX48" s="62"/>
      <c r="RY48" s="62"/>
      <c r="RZ48" s="62"/>
      <c r="SA48" s="62"/>
      <c r="SB48" s="62"/>
      <c r="SC48" s="62"/>
      <c r="SD48" s="62"/>
      <c r="SE48" s="62"/>
      <c r="SF48" s="62"/>
      <c r="SG48" s="62"/>
      <c r="SH48" s="62"/>
      <c r="SI48" s="62"/>
      <c r="SJ48" s="62"/>
      <c r="SK48" s="62"/>
      <c r="SL48" s="62"/>
      <c r="SM48" s="62"/>
      <c r="SN48" s="62"/>
      <c r="SO48" s="62"/>
      <c r="SP48" s="62"/>
      <c r="SQ48" s="62"/>
      <c r="SR48" s="62"/>
      <c r="SS48" s="62"/>
      <c r="ST48" s="62"/>
      <c r="SU48" s="62"/>
      <c r="SV48" s="62"/>
      <c r="SW48" s="62"/>
      <c r="SX48" s="62"/>
      <c r="SY48" s="62"/>
      <c r="SZ48" s="62"/>
      <c r="TA48" s="62"/>
      <c r="TB48" s="62"/>
      <c r="TC48" s="62"/>
      <c r="TD48" s="62"/>
      <c r="TE48" s="62"/>
      <c r="TF48" s="62"/>
      <c r="TG48" s="62"/>
      <c r="TH48" s="62"/>
      <c r="TI48" s="62"/>
      <c r="TJ48" s="62"/>
      <c r="TK48" s="62"/>
      <c r="TL48" s="62"/>
      <c r="TM48" s="62"/>
      <c r="TN48" s="62"/>
      <c r="TO48" s="62"/>
      <c r="TP48" s="62"/>
      <c r="TQ48" s="62"/>
      <c r="TR48" s="62"/>
      <c r="TS48" s="62"/>
      <c r="TT48" s="62"/>
      <c r="TU48" s="62"/>
      <c r="TV48" s="62"/>
      <c r="TW48" s="62"/>
      <c r="TX48" s="62"/>
      <c r="TY48" s="62"/>
      <c r="TZ48" s="62"/>
      <c r="UA48" s="62"/>
      <c r="UB48" s="62"/>
      <c r="UC48" s="62"/>
      <c r="UD48" s="62"/>
      <c r="UE48" s="62"/>
      <c r="UF48" s="62"/>
      <c r="UG48" s="62"/>
      <c r="UH48" s="62"/>
      <c r="UI48" s="62"/>
      <c r="UJ48" s="62"/>
      <c r="UK48" s="62"/>
      <c r="UL48" s="62"/>
      <c r="UM48" s="62"/>
      <c r="UN48" s="62"/>
      <c r="UO48" s="62"/>
      <c r="UP48" s="62"/>
      <c r="UQ48" s="62"/>
      <c r="UR48" s="62"/>
      <c r="US48" s="62"/>
      <c r="UT48" s="62"/>
      <c r="UU48" s="62"/>
      <c r="UV48" s="62"/>
      <c r="UW48" s="62"/>
      <c r="UX48" s="62"/>
      <c r="UY48" s="62"/>
      <c r="UZ48" s="62"/>
      <c r="VA48" s="62"/>
      <c r="VB48" s="62"/>
      <c r="VC48" s="62"/>
      <c r="VD48" s="62"/>
      <c r="VE48" s="62"/>
      <c r="VF48" s="62"/>
      <c r="VG48" s="62"/>
      <c r="VH48" s="62"/>
      <c r="VI48" s="62"/>
      <c r="VJ48" s="62"/>
      <c r="VK48" s="62"/>
      <c r="VL48" s="62"/>
      <c r="VM48" s="62"/>
      <c r="VN48" s="62"/>
      <c r="VO48" s="62"/>
      <c r="VP48" s="62"/>
      <c r="VQ48" s="62"/>
      <c r="VR48" s="62"/>
      <c r="VS48" s="62"/>
      <c r="VT48" s="62"/>
      <c r="VU48" s="62"/>
      <c r="VV48" s="62"/>
      <c r="VW48" s="62"/>
      <c r="VX48" s="62"/>
      <c r="VY48" s="62"/>
      <c r="VZ48" s="62"/>
      <c r="WA48" s="62"/>
      <c r="WB48" s="62"/>
      <c r="WC48" s="62"/>
      <c r="WD48" s="62"/>
      <c r="WE48" s="62"/>
      <c r="WF48" s="62"/>
      <c r="WG48" s="62"/>
      <c r="WH48" s="62"/>
      <c r="WI48" s="62"/>
      <c r="WJ48" s="62"/>
      <c r="WK48" s="62"/>
      <c r="WL48" s="62"/>
      <c r="WM48" s="62"/>
      <c r="WN48" s="62"/>
      <c r="WO48" s="62"/>
      <c r="WP48" s="62"/>
      <c r="WQ48" s="62"/>
      <c r="WR48" s="62"/>
      <c r="WS48" s="62"/>
      <c r="WT48" s="62"/>
      <c r="WU48" s="62"/>
      <c r="WV48" s="62"/>
      <c r="WW48" s="62"/>
      <c r="WX48" s="62"/>
      <c r="WY48" s="62"/>
      <c r="WZ48" s="62"/>
      <c r="XA48" s="62"/>
      <c r="XB48" s="62"/>
      <c r="XC48" s="62"/>
      <c r="XD48" s="62"/>
      <c r="XE48" s="62"/>
      <c r="XF48" s="62"/>
      <c r="XG48" s="62"/>
      <c r="XH48" s="62"/>
      <c r="XI48" s="62"/>
      <c r="XJ48" s="62"/>
      <c r="XK48" s="62"/>
      <c r="XL48" s="62"/>
      <c r="XM48" s="62"/>
      <c r="XN48" s="62"/>
      <c r="XO48" s="62"/>
      <c r="XP48" s="62"/>
      <c r="XQ48" s="62"/>
      <c r="XR48" s="62"/>
      <c r="XS48" s="62"/>
      <c r="XT48" s="62"/>
      <c r="XU48" s="62"/>
      <c r="XV48" s="62"/>
      <c r="XW48" s="62"/>
      <c r="XX48" s="62"/>
      <c r="XY48" s="62"/>
      <c r="XZ48" s="62"/>
      <c r="YA48" s="62"/>
      <c r="YB48" s="62"/>
      <c r="YC48" s="62"/>
      <c r="YD48" s="62"/>
      <c r="YE48" s="62"/>
      <c r="YF48" s="62"/>
      <c r="YG48" s="62"/>
      <c r="YH48" s="62"/>
      <c r="YI48" s="62"/>
      <c r="YJ48" s="62"/>
      <c r="YK48" s="62"/>
      <c r="YL48" s="62"/>
      <c r="YM48" s="62"/>
      <c r="YN48" s="62"/>
      <c r="YO48" s="62"/>
      <c r="YP48" s="62"/>
      <c r="YQ48" s="62"/>
      <c r="YR48" s="62"/>
      <c r="YS48" s="62"/>
      <c r="YT48" s="62"/>
      <c r="YU48" s="62"/>
      <c r="YV48" s="62"/>
      <c r="YW48" s="62"/>
      <c r="YX48" s="62"/>
      <c r="YY48" s="62"/>
      <c r="YZ48" s="62"/>
      <c r="ZA48" s="62"/>
      <c r="ZB48" s="62"/>
      <c r="ZC48" s="62"/>
      <c r="ZD48" s="62"/>
      <c r="ZE48" s="62"/>
      <c r="ZF48" s="62"/>
      <c r="ZG48" s="62"/>
      <c r="ZH48" s="62"/>
      <c r="ZI48" s="62"/>
      <c r="ZJ48" s="62"/>
      <c r="ZK48" s="62"/>
      <c r="ZL48" s="62"/>
      <c r="ZM48" s="62"/>
      <c r="ZN48" s="62"/>
      <c r="ZO48" s="62"/>
      <c r="ZP48" s="62"/>
      <c r="ZQ48" s="62"/>
      <c r="ZR48" s="62"/>
      <c r="ZS48" s="62"/>
      <c r="ZT48" s="62"/>
      <c r="ZU48" s="62"/>
      <c r="ZV48" s="62"/>
      <c r="ZW48" s="62"/>
      <c r="ZX48" s="62"/>
      <c r="ZY48" s="62"/>
      <c r="ZZ48" s="62"/>
      <c r="AAA48" s="62"/>
      <c r="AAB48" s="62"/>
      <c r="AAC48" s="62"/>
      <c r="AAD48" s="62"/>
      <c r="AAE48" s="62"/>
      <c r="AAF48" s="62"/>
      <c r="AAG48" s="62"/>
      <c r="AAH48" s="62"/>
      <c r="AAI48" s="62"/>
      <c r="AAJ48" s="62"/>
      <c r="AAK48" s="62"/>
      <c r="AAL48" s="62"/>
      <c r="AAM48" s="62"/>
      <c r="AAN48" s="62"/>
      <c r="AAO48" s="62"/>
      <c r="AAP48" s="62"/>
      <c r="AAQ48" s="62"/>
      <c r="AAR48" s="62"/>
      <c r="AAS48" s="62"/>
      <c r="AAT48" s="62"/>
      <c r="AAU48" s="62"/>
      <c r="AAV48" s="62"/>
      <c r="AAW48" s="62"/>
      <c r="AAX48" s="62"/>
      <c r="AAY48" s="62"/>
      <c r="AAZ48" s="62"/>
      <c r="ABA48" s="62"/>
      <c r="ABB48" s="62"/>
      <c r="ABC48" s="62"/>
      <c r="ABD48" s="62"/>
      <c r="ABE48" s="62"/>
      <c r="ABF48" s="62"/>
      <c r="ABG48" s="62"/>
      <c r="ABH48" s="62"/>
      <c r="ABI48" s="62"/>
      <c r="ABJ48" s="62"/>
      <c r="ABK48" s="62"/>
      <c r="ABL48" s="62"/>
      <c r="ABM48" s="62"/>
      <c r="ABN48" s="62"/>
      <c r="ABO48" s="62"/>
      <c r="ABP48" s="62"/>
      <c r="ABQ48" s="62"/>
      <c r="ABR48" s="62"/>
      <c r="ABS48" s="62"/>
      <c r="ABT48" s="62"/>
      <c r="ABU48" s="62"/>
      <c r="ABV48" s="62"/>
      <c r="ABW48" s="62"/>
      <c r="ABX48" s="62"/>
      <c r="ABY48" s="62"/>
      <c r="ABZ48" s="62"/>
      <c r="ACA48" s="62"/>
      <c r="ACB48" s="62"/>
      <c r="ACC48" s="62"/>
      <c r="ACD48" s="62"/>
      <c r="ACE48" s="62"/>
      <c r="ACF48" s="62"/>
      <c r="ACG48" s="62"/>
      <c r="ACH48" s="62"/>
      <c r="ACI48" s="62"/>
      <c r="ACJ48" s="62"/>
      <c r="ACK48" s="62"/>
      <c r="ACL48" s="62"/>
      <c r="ACM48" s="62"/>
      <c r="ACN48" s="62"/>
      <c r="ACO48" s="62"/>
      <c r="ACP48" s="62"/>
      <c r="ACQ48" s="62"/>
      <c r="ACR48" s="62"/>
      <c r="ACS48" s="62"/>
      <c r="ACT48" s="62"/>
      <c r="ACU48" s="62"/>
      <c r="ACV48" s="62"/>
      <c r="ACW48" s="62"/>
      <c r="ACX48" s="62"/>
      <c r="ACY48" s="62"/>
      <c r="ACZ48" s="62"/>
      <c r="ADA48" s="62"/>
      <c r="ADB48" s="62"/>
      <c r="ADC48" s="62"/>
      <c r="ADD48" s="62"/>
      <c r="ADE48" s="62"/>
      <c r="ADF48" s="62"/>
      <c r="ADG48" s="62"/>
      <c r="ADH48" s="62"/>
      <c r="ADI48" s="62"/>
      <c r="ADJ48" s="62"/>
      <c r="ADK48" s="62"/>
      <c r="ADL48" s="62"/>
      <c r="ADM48" s="62"/>
      <c r="ADN48" s="62"/>
      <c r="ADO48" s="62"/>
      <c r="ADP48" s="62"/>
      <c r="ADQ48" s="62"/>
      <c r="ADR48" s="62"/>
      <c r="ADS48" s="62"/>
      <c r="ADT48" s="62"/>
      <c r="ADU48" s="62"/>
      <c r="ADV48" s="62"/>
      <c r="ADW48" s="62"/>
      <c r="ADX48" s="62"/>
      <c r="ADY48" s="62"/>
      <c r="ADZ48" s="62"/>
      <c r="AEA48" s="62"/>
      <c r="AEB48" s="62"/>
      <c r="AEC48" s="62"/>
      <c r="AED48" s="62"/>
      <c r="AEE48" s="62"/>
      <c r="AEF48" s="62"/>
      <c r="AEG48" s="62"/>
      <c r="AEH48" s="62"/>
      <c r="AEI48" s="62"/>
      <c r="AEJ48" s="62"/>
      <c r="AEK48" s="62"/>
      <c r="AEL48" s="62"/>
      <c r="AEM48" s="62"/>
      <c r="AEN48" s="62"/>
      <c r="AEO48" s="62"/>
      <c r="AEP48" s="62"/>
      <c r="AEQ48" s="62"/>
      <c r="AER48" s="62"/>
      <c r="AES48" s="62"/>
      <c r="AET48" s="62"/>
      <c r="AEU48" s="62"/>
      <c r="AEV48" s="62"/>
      <c r="AEW48" s="62"/>
      <c r="AEX48" s="62"/>
      <c r="AEY48" s="62"/>
      <c r="AEZ48" s="62"/>
      <c r="AFA48" s="62"/>
      <c r="AFB48" s="62"/>
      <c r="AFC48" s="62"/>
      <c r="AFD48" s="62"/>
      <c r="AFE48" s="62"/>
      <c r="AFF48" s="62"/>
      <c r="AFG48" s="62"/>
      <c r="AFH48" s="62"/>
      <c r="AFI48" s="62"/>
      <c r="AFJ48" s="62"/>
      <c r="AFK48" s="62"/>
      <c r="AFL48" s="62"/>
      <c r="AFM48" s="62"/>
      <c r="AFN48" s="62"/>
      <c r="AFO48" s="62"/>
      <c r="AFP48" s="62"/>
      <c r="AFQ48" s="62"/>
      <c r="AFR48" s="62"/>
      <c r="AFS48" s="62"/>
      <c r="AFT48" s="62"/>
      <c r="AFU48" s="62"/>
      <c r="AFV48" s="62"/>
      <c r="AFW48" s="62"/>
      <c r="AFX48" s="62"/>
      <c r="AFY48" s="62"/>
      <c r="AFZ48" s="62"/>
      <c r="AGA48" s="62"/>
      <c r="AGB48" s="62"/>
      <c r="AGC48" s="62"/>
      <c r="AGD48" s="62"/>
      <c r="AGE48" s="62"/>
      <c r="AGF48" s="62"/>
      <c r="AGG48" s="62"/>
      <c r="AGH48" s="62"/>
      <c r="AGI48" s="62"/>
      <c r="AGJ48" s="62"/>
      <c r="AGK48" s="62"/>
      <c r="AGL48" s="62"/>
      <c r="AGM48" s="62"/>
      <c r="AGN48" s="62"/>
      <c r="AGO48" s="62"/>
      <c r="AGP48" s="62"/>
      <c r="AGQ48" s="62"/>
      <c r="AGR48" s="62"/>
      <c r="AGS48" s="62"/>
      <c r="AGT48" s="62"/>
      <c r="AGU48" s="62"/>
      <c r="AGV48" s="62"/>
      <c r="AGW48" s="62"/>
      <c r="AGX48" s="62"/>
      <c r="AGY48" s="62"/>
      <c r="AGZ48" s="62"/>
      <c r="AHA48" s="62"/>
      <c r="AHB48" s="62"/>
      <c r="AHC48" s="62"/>
      <c r="AHD48" s="62"/>
      <c r="AHE48" s="62"/>
      <c r="AHF48" s="62"/>
      <c r="AHG48" s="62"/>
      <c r="AHH48" s="62"/>
      <c r="AHI48" s="62"/>
      <c r="AHJ48" s="62"/>
      <c r="AHK48" s="62"/>
      <c r="AHL48" s="62"/>
      <c r="AHM48" s="62"/>
      <c r="AHN48" s="62"/>
      <c r="AHO48" s="62"/>
      <c r="AHP48" s="62"/>
      <c r="AHQ48" s="62"/>
      <c r="AHR48" s="62"/>
      <c r="AHS48" s="62"/>
      <c r="AHT48" s="62"/>
      <c r="AHU48" s="62"/>
      <c r="AHV48" s="62"/>
      <c r="AHW48" s="62"/>
      <c r="AHX48" s="62"/>
      <c r="AHY48" s="62"/>
      <c r="AHZ48" s="62"/>
      <c r="AIA48" s="62"/>
      <c r="AIB48" s="62"/>
      <c r="AIC48" s="62"/>
      <c r="AID48" s="62"/>
      <c r="AIE48" s="62"/>
      <c r="AIF48" s="62"/>
      <c r="AIG48" s="62"/>
      <c r="AIH48" s="62"/>
      <c r="AII48" s="62"/>
      <c r="AIJ48" s="62"/>
      <c r="AIK48" s="62"/>
      <c r="AIL48" s="62"/>
      <c r="AIM48" s="62"/>
      <c r="AIN48" s="62"/>
      <c r="AIO48" s="62"/>
      <c r="AIP48" s="62"/>
      <c r="AIQ48" s="62"/>
      <c r="AIR48" s="62"/>
      <c r="AIS48" s="62"/>
      <c r="AIT48" s="62"/>
      <c r="AIU48" s="62"/>
      <c r="AIV48" s="62"/>
      <c r="AIW48" s="62"/>
      <c r="AIX48" s="62"/>
      <c r="AIY48" s="62"/>
      <c r="AIZ48" s="62"/>
      <c r="AJA48" s="62"/>
      <c r="AJB48" s="62"/>
      <c r="AJC48" s="62"/>
      <c r="AJD48" s="62"/>
      <c r="AJE48" s="62"/>
      <c r="AJF48" s="62"/>
      <c r="AJG48" s="62"/>
      <c r="AJH48" s="62"/>
      <c r="AJI48" s="62"/>
      <c r="AJJ48" s="62"/>
      <c r="AJK48" s="62"/>
      <c r="AJL48" s="62"/>
      <c r="AJM48" s="62"/>
      <c r="AJN48" s="62"/>
      <c r="AJO48" s="62"/>
      <c r="AJP48" s="62"/>
      <c r="AJQ48" s="62"/>
      <c r="AJR48" s="62"/>
      <c r="AJS48" s="62"/>
      <c r="AJT48" s="62"/>
      <c r="AJU48" s="62"/>
      <c r="AJV48" s="62"/>
      <c r="AJW48" s="62"/>
      <c r="AJX48" s="62"/>
      <c r="AJY48" s="62"/>
      <c r="AJZ48" s="62"/>
      <c r="AKA48" s="62"/>
      <c r="AKB48" s="62"/>
      <c r="AKC48" s="62"/>
      <c r="AKD48" s="62"/>
      <c r="AKE48" s="62"/>
      <c r="AKF48" s="62"/>
      <c r="AKG48" s="62"/>
      <c r="AKH48" s="62"/>
      <c r="AKI48" s="62"/>
      <c r="AKJ48" s="62"/>
      <c r="AKK48" s="62"/>
      <c r="AKL48" s="62"/>
      <c r="AKM48" s="62"/>
      <c r="AKN48" s="62"/>
      <c r="AKO48" s="62"/>
      <c r="AKP48" s="62"/>
      <c r="AKQ48" s="62"/>
      <c r="AKR48" s="62"/>
      <c r="AKS48" s="62"/>
      <c r="AKT48" s="62"/>
      <c r="AKU48" s="62"/>
      <c r="AKV48" s="62"/>
      <c r="AKW48" s="62"/>
      <c r="AKX48" s="62"/>
      <c r="AKY48" s="62"/>
      <c r="AKZ48" s="62"/>
      <c r="ALA48" s="62"/>
      <c r="ALB48" s="62"/>
      <c r="ALC48" s="62"/>
      <c r="ALD48" s="62"/>
      <c r="ALE48" s="62"/>
      <c r="ALF48" s="62"/>
      <c r="ALG48" s="62"/>
      <c r="ALH48" s="62"/>
      <c r="ALI48" s="62"/>
      <c r="ALJ48" s="62"/>
      <c r="ALK48" s="62"/>
      <c r="ALL48" s="62"/>
      <c r="ALM48" s="62"/>
      <c r="ALN48" s="62"/>
      <c r="ALO48" s="62"/>
      <c r="ALP48" s="62"/>
      <c r="ALQ48" s="62"/>
      <c r="ALR48" s="62"/>
      <c r="ALS48" s="62"/>
      <c r="ALT48" s="62"/>
      <c r="ALU48" s="62"/>
      <c r="ALV48" s="62"/>
      <c r="ALW48" s="62"/>
      <c r="ALX48" s="62"/>
      <c r="ALY48" s="62"/>
      <c r="ALZ48" s="62"/>
      <c r="AMA48" s="62"/>
      <c r="AMB48" s="62"/>
      <c r="AMC48" s="62"/>
      <c r="AMD48" s="62"/>
      <c r="AME48" s="62"/>
      <c r="AMF48" s="62"/>
      <c r="AMG48" s="62"/>
      <c r="AMH48" s="62"/>
      <c r="AMI48" s="62"/>
      <c r="AMJ48" s="62"/>
      <c r="AMK48" s="62"/>
      <c r="AML48" s="62"/>
      <c r="AMM48" s="62"/>
      <c r="AMN48" s="62"/>
      <c r="AMO48" s="62"/>
      <c r="AMP48" s="62"/>
      <c r="AMQ48" s="62"/>
      <c r="AMR48" s="62"/>
      <c r="AMS48" s="62"/>
      <c r="AMT48" s="62"/>
      <c r="AMU48" s="62"/>
      <c r="AMV48" s="62"/>
      <c r="AMW48" s="62"/>
      <c r="AMX48" s="62"/>
      <c r="AMY48" s="62"/>
      <c r="AMZ48" s="62"/>
      <c r="ANA48" s="62"/>
      <c r="ANB48" s="62"/>
      <c r="ANC48" s="62"/>
      <c r="AND48" s="62"/>
      <c r="ANE48" s="62"/>
      <c r="ANF48" s="62"/>
      <c r="ANG48" s="62"/>
      <c r="ANH48" s="62"/>
      <c r="ANI48" s="62"/>
      <c r="ANJ48" s="62"/>
      <c r="ANK48" s="62"/>
      <c r="ANL48" s="62"/>
      <c r="ANM48" s="62"/>
      <c r="ANN48" s="62"/>
      <c r="ANO48" s="62"/>
      <c r="ANP48" s="62"/>
      <c r="ANQ48" s="62"/>
      <c r="ANR48" s="62"/>
      <c r="ANS48" s="62"/>
      <c r="ANT48" s="62"/>
      <c r="ANU48" s="62"/>
      <c r="ANV48" s="62"/>
      <c r="ANW48" s="62"/>
      <c r="ANX48" s="62"/>
      <c r="ANY48" s="62"/>
      <c r="ANZ48" s="62"/>
      <c r="AOA48" s="62"/>
      <c r="AOB48" s="62"/>
      <c r="AOC48" s="62"/>
      <c r="AOD48" s="62"/>
      <c r="AOE48" s="62"/>
      <c r="AOF48" s="62"/>
      <c r="AOG48" s="62"/>
      <c r="AOH48" s="62"/>
      <c r="AOI48" s="62"/>
      <c r="AOJ48" s="62"/>
      <c r="AOK48" s="62"/>
      <c r="AOL48" s="62"/>
      <c r="AOM48" s="62"/>
      <c r="AON48" s="62"/>
      <c r="AOO48" s="62"/>
      <c r="AOP48" s="62"/>
      <c r="AOQ48" s="62"/>
      <c r="AOR48" s="62"/>
      <c r="AOS48" s="62"/>
      <c r="AOT48" s="62"/>
      <c r="AOU48" s="62"/>
      <c r="AOV48" s="62"/>
      <c r="AOW48" s="62"/>
      <c r="AOX48" s="62"/>
      <c r="AOY48" s="62"/>
      <c r="AOZ48" s="62"/>
      <c r="APA48" s="62"/>
      <c r="APB48" s="62"/>
      <c r="APC48" s="62"/>
      <c r="APD48" s="62"/>
      <c r="APE48" s="62"/>
      <c r="APF48" s="62"/>
      <c r="APG48" s="62"/>
      <c r="APH48" s="62"/>
      <c r="API48" s="62"/>
      <c r="APJ48" s="62"/>
      <c r="APK48" s="62"/>
      <c r="APL48" s="62"/>
      <c r="APM48" s="62"/>
      <c r="APN48" s="62"/>
      <c r="APO48" s="62"/>
      <c r="APP48" s="62"/>
      <c r="APQ48" s="62"/>
      <c r="APR48" s="62"/>
      <c r="APS48" s="62"/>
      <c r="APT48" s="62"/>
      <c r="APU48" s="62"/>
      <c r="APV48" s="62"/>
      <c r="APW48" s="62"/>
      <c r="APX48" s="62"/>
      <c r="APY48" s="62"/>
      <c r="APZ48" s="62"/>
      <c r="AQA48" s="62"/>
      <c r="AQB48" s="62"/>
      <c r="AQC48" s="62"/>
      <c r="AQD48" s="62"/>
      <c r="AQE48" s="62"/>
      <c r="AQF48" s="62"/>
      <c r="AQG48" s="62"/>
      <c r="AQH48" s="62"/>
      <c r="AQI48" s="62"/>
      <c r="AQJ48" s="62"/>
      <c r="AQK48" s="62"/>
      <c r="AQL48" s="62"/>
      <c r="AQM48" s="62"/>
      <c r="AQN48" s="62"/>
      <c r="AQO48" s="62"/>
      <c r="AQP48" s="62"/>
      <c r="AQQ48" s="62"/>
      <c r="AQR48" s="62"/>
      <c r="AQS48" s="62"/>
      <c r="AQT48" s="62"/>
      <c r="AQU48" s="62"/>
      <c r="AQV48" s="62"/>
      <c r="AQW48" s="62"/>
      <c r="AQX48" s="62"/>
      <c r="AQY48" s="62"/>
      <c r="AQZ48" s="62"/>
      <c r="ARA48" s="62"/>
      <c r="ARB48" s="62"/>
      <c r="ARC48" s="62"/>
      <c r="ARD48" s="62"/>
      <c r="ARE48" s="62"/>
      <c r="ARF48" s="62"/>
      <c r="ARG48" s="62"/>
      <c r="ARH48" s="62"/>
      <c r="ARI48" s="62"/>
      <c r="ARJ48" s="62"/>
      <c r="ARK48" s="62"/>
      <c r="ARL48" s="62"/>
      <c r="ARM48" s="62"/>
      <c r="ARN48" s="62"/>
      <c r="ARO48" s="62"/>
      <c r="ARP48" s="62"/>
      <c r="ARQ48" s="62"/>
      <c r="ARR48" s="62"/>
      <c r="ARS48" s="62"/>
      <c r="ART48" s="62"/>
      <c r="ARU48" s="62"/>
      <c r="ARV48" s="62"/>
      <c r="ARW48" s="62"/>
      <c r="ARX48" s="62"/>
      <c r="ARY48" s="62"/>
      <c r="ARZ48" s="62"/>
      <c r="ASA48" s="62"/>
      <c r="ASB48" s="62"/>
      <c r="ASC48" s="62"/>
      <c r="ASD48" s="62"/>
      <c r="ASE48" s="62"/>
      <c r="ASF48" s="62"/>
      <c r="ASG48" s="62"/>
      <c r="ASH48" s="62"/>
      <c r="ASI48" s="62"/>
      <c r="ASJ48" s="62"/>
      <c r="ASK48" s="62"/>
      <c r="ASL48" s="62"/>
      <c r="ASM48" s="62"/>
      <c r="ASN48" s="62"/>
      <c r="ASO48" s="62"/>
      <c r="ASP48" s="62"/>
      <c r="ASQ48" s="62"/>
      <c r="ASR48" s="62"/>
      <c r="ASS48" s="62"/>
      <c r="AST48" s="62"/>
      <c r="ASU48" s="62"/>
      <c r="ASV48" s="62"/>
      <c r="ASW48" s="62"/>
      <c r="ASX48" s="62"/>
      <c r="ASY48" s="62"/>
      <c r="ASZ48" s="62"/>
      <c r="ATA48" s="62"/>
      <c r="ATB48" s="62"/>
      <c r="ATC48" s="62"/>
      <c r="ATD48" s="62"/>
      <c r="ATE48" s="62"/>
      <c r="ATF48" s="62"/>
      <c r="ATG48" s="62"/>
      <c r="ATH48" s="62"/>
      <c r="ATI48" s="62"/>
      <c r="ATJ48" s="62"/>
      <c r="ATK48" s="62"/>
      <c r="ATL48" s="62"/>
      <c r="ATM48" s="62"/>
      <c r="ATN48" s="62"/>
      <c r="ATO48" s="62"/>
      <c r="ATP48" s="62"/>
      <c r="ATQ48" s="62"/>
      <c r="ATR48" s="62"/>
      <c r="ATS48" s="62"/>
      <c r="ATT48" s="62"/>
      <c r="ATU48" s="62"/>
      <c r="ATV48" s="62"/>
      <c r="ATW48" s="62"/>
      <c r="ATX48" s="62"/>
      <c r="ATY48" s="62"/>
      <c r="ATZ48" s="62"/>
      <c r="AUA48" s="62"/>
      <c r="AUB48" s="62"/>
      <c r="AUC48" s="62"/>
      <c r="AUD48" s="62"/>
      <c r="AUE48" s="62"/>
      <c r="AUF48" s="62"/>
      <c r="AUG48" s="62"/>
      <c r="AUH48" s="62"/>
      <c r="AUI48" s="62"/>
      <c r="AUJ48" s="62"/>
      <c r="AUK48" s="62"/>
      <c r="AUL48" s="62"/>
      <c r="AUM48" s="62"/>
      <c r="AUN48" s="62"/>
      <c r="AUO48" s="62"/>
      <c r="AUP48" s="62"/>
      <c r="AUQ48" s="62"/>
      <c r="AUR48" s="62"/>
      <c r="AUS48" s="62"/>
      <c r="AUT48" s="62"/>
      <c r="AUU48" s="62"/>
      <c r="AUV48" s="62"/>
      <c r="AUW48" s="62"/>
      <c r="AUX48" s="62"/>
      <c r="AUY48" s="62"/>
      <c r="AUZ48" s="62"/>
      <c r="AVA48" s="62"/>
      <c r="AVB48" s="62"/>
      <c r="AVC48" s="62"/>
      <c r="AVD48" s="62"/>
      <c r="AVE48" s="62"/>
      <c r="AVF48" s="62"/>
      <c r="AVG48" s="62"/>
      <c r="AVH48" s="62"/>
      <c r="AVI48" s="62"/>
      <c r="AVJ48" s="62"/>
      <c r="AVK48" s="62"/>
      <c r="AVL48" s="62"/>
      <c r="AVM48" s="62"/>
      <c r="AVN48" s="62"/>
      <c r="AVO48" s="62"/>
      <c r="AVP48" s="62"/>
      <c r="AVQ48" s="62"/>
      <c r="AVR48" s="62"/>
      <c r="AVS48" s="62"/>
      <c r="AVT48" s="62"/>
      <c r="AVU48" s="62"/>
      <c r="AVV48" s="62"/>
      <c r="AVW48" s="62"/>
      <c r="AVX48" s="62"/>
      <c r="AVY48" s="62"/>
      <c r="AVZ48" s="62"/>
      <c r="AWA48" s="62"/>
      <c r="AWB48" s="62"/>
      <c r="AWC48" s="62"/>
      <c r="AWD48" s="62"/>
      <c r="AWE48" s="62"/>
      <c r="AWF48" s="62"/>
      <c r="AWG48" s="62"/>
      <c r="AWH48" s="62"/>
      <c r="AWI48" s="62"/>
      <c r="AWJ48" s="62"/>
      <c r="AWK48" s="62"/>
      <c r="AWL48" s="62"/>
      <c r="AWM48" s="62"/>
      <c r="AWN48" s="62"/>
      <c r="AWO48" s="62"/>
      <c r="AWP48" s="62"/>
      <c r="AWQ48" s="62"/>
      <c r="AWR48" s="62"/>
      <c r="AWS48" s="62"/>
      <c r="AWT48" s="62"/>
      <c r="AWU48" s="62"/>
      <c r="AWV48" s="62"/>
      <c r="AWW48" s="62"/>
      <c r="AWX48" s="62"/>
      <c r="AWY48" s="62"/>
      <c r="AWZ48" s="62"/>
      <c r="AXA48" s="62"/>
      <c r="AXB48" s="62"/>
      <c r="AXC48" s="62"/>
      <c r="AXD48" s="62"/>
      <c r="AXE48" s="62"/>
      <c r="AXF48" s="62"/>
      <c r="AXG48" s="62"/>
      <c r="AXH48" s="62"/>
      <c r="AXI48" s="62"/>
      <c r="AXJ48" s="62"/>
      <c r="AXK48" s="62"/>
      <c r="AXL48" s="62"/>
      <c r="AXM48" s="62"/>
      <c r="AXN48" s="62"/>
      <c r="AXO48" s="62"/>
      <c r="AXP48" s="62"/>
      <c r="AXQ48" s="62"/>
      <c r="AXR48" s="62"/>
      <c r="AXS48" s="62"/>
      <c r="AXT48" s="62"/>
      <c r="AXU48" s="62"/>
      <c r="AXV48" s="62"/>
      <c r="AXW48" s="62"/>
      <c r="AXX48" s="62"/>
      <c r="AXY48" s="62"/>
      <c r="AXZ48" s="62"/>
      <c r="AYA48" s="62"/>
      <c r="AYB48" s="62"/>
      <c r="AYC48" s="62"/>
      <c r="AYD48" s="62"/>
      <c r="AYE48" s="62"/>
      <c r="AYF48" s="62"/>
      <c r="AYG48" s="62"/>
      <c r="AYH48" s="62"/>
      <c r="AYI48" s="62"/>
      <c r="AYJ48" s="62"/>
      <c r="AYK48" s="62"/>
      <c r="AYL48" s="62"/>
      <c r="AYM48" s="62"/>
      <c r="AYN48" s="62"/>
      <c r="AYO48" s="62"/>
      <c r="AYP48" s="62"/>
      <c r="AYQ48" s="62"/>
      <c r="AYR48" s="62"/>
      <c r="AYS48" s="62"/>
      <c r="AYT48" s="62"/>
      <c r="AYU48" s="62"/>
      <c r="AYV48" s="62"/>
      <c r="AYW48" s="62"/>
      <c r="AYX48" s="62"/>
      <c r="AYY48" s="62"/>
      <c r="AYZ48" s="62"/>
      <c r="AZA48" s="62"/>
      <c r="AZB48" s="62"/>
      <c r="AZC48" s="62"/>
      <c r="AZD48" s="62"/>
      <c r="AZE48" s="62"/>
      <c r="AZF48" s="62"/>
      <c r="AZG48" s="62"/>
      <c r="AZH48" s="62"/>
      <c r="AZI48" s="62"/>
      <c r="AZJ48" s="62"/>
      <c r="AZK48" s="62"/>
      <c r="AZL48" s="62"/>
      <c r="AZM48" s="62"/>
      <c r="AZN48" s="62"/>
      <c r="AZO48" s="62"/>
      <c r="AZP48" s="62"/>
      <c r="AZQ48" s="62"/>
      <c r="AZR48" s="62"/>
      <c r="AZS48" s="62"/>
      <c r="AZT48" s="62"/>
      <c r="AZU48" s="62"/>
      <c r="AZV48" s="62"/>
      <c r="AZW48" s="62"/>
      <c r="AZX48" s="62"/>
      <c r="AZY48" s="62"/>
      <c r="AZZ48" s="62"/>
      <c r="BAA48" s="62"/>
      <c r="BAB48" s="62"/>
      <c r="BAC48" s="62"/>
      <c r="BAD48" s="62"/>
      <c r="BAE48" s="62"/>
      <c r="BAF48" s="62"/>
      <c r="BAG48" s="62"/>
      <c r="BAH48" s="62"/>
      <c r="BAI48" s="62"/>
      <c r="BAJ48" s="62"/>
      <c r="BAK48" s="62"/>
      <c r="BAL48" s="62"/>
      <c r="BAM48" s="62"/>
      <c r="BAN48" s="62"/>
      <c r="BAO48" s="62"/>
      <c r="BAP48" s="62"/>
      <c r="BAQ48" s="62"/>
      <c r="BAR48" s="62"/>
      <c r="BAS48" s="62"/>
      <c r="BAT48" s="62"/>
      <c r="BAU48" s="62"/>
      <c r="BAV48" s="62"/>
      <c r="BAW48" s="62"/>
      <c r="BAX48" s="62"/>
      <c r="BAY48" s="62"/>
      <c r="BAZ48" s="62"/>
      <c r="BBA48" s="62"/>
      <c r="BBB48" s="62"/>
      <c r="BBC48" s="62"/>
      <c r="BBD48" s="62"/>
      <c r="BBE48" s="62"/>
      <c r="BBF48" s="62"/>
      <c r="BBG48" s="62"/>
      <c r="BBH48" s="62"/>
      <c r="BBI48" s="62"/>
      <c r="BBJ48" s="62"/>
      <c r="BBK48" s="62"/>
      <c r="BBL48" s="62"/>
      <c r="BBM48" s="62"/>
      <c r="BBN48" s="62"/>
      <c r="BBO48" s="62"/>
      <c r="BBP48" s="62"/>
      <c r="BBQ48" s="62"/>
      <c r="BBR48" s="62"/>
      <c r="BBS48" s="62"/>
      <c r="BBT48" s="62"/>
      <c r="BBU48" s="62"/>
      <c r="BBV48" s="62"/>
      <c r="BBW48" s="62"/>
      <c r="BBX48" s="62"/>
      <c r="BBY48" s="62"/>
      <c r="BBZ48" s="62"/>
      <c r="BCA48" s="62"/>
      <c r="BCB48" s="62"/>
      <c r="BCC48" s="62"/>
      <c r="BCD48" s="62"/>
      <c r="BCE48" s="62"/>
      <c r="BCF48" s="62"/>
      <c r="BCG48" s="62"/>
      <c r="BCH48" s="62"/>
      <c r="BCI48" s="62"/>
      <c r="BCJ48" s="62"/>
      <c r="BCK48" s="62"/>
      <c r="BCL48" s="62"/>
      <c r="BCM48" s="62"/>
      <c r="BCN48" s="62"/>
      <c r="BCO48" s="62"/>
      <c r="BCP48" s="62"/>
      <c r="BCQ48" s="62"/>
      <c r="BCR48" s="62"/>
      <c r="BCS48" s="62"/>
      <c r="BCT48" s="62"/>
      <c r="BCU48" s="62"/>
      <c r="BCV48" s="62"/>
      <c r="BCW48" s="62"/>
      <c r="BCX48" s="62"/>
      <c r="BCY48" s="62"/>
      <c r="BCZ48" s="62"/>
      <c r="BDA48" s="62"/>
      <c r="BDB48" s="62"/>
      <c r="BDC48" s="62"/>
      <c r="BDD48" s="62"/>
      <c r="BDE48" s="62"/>
      <c r="BDF48" s="62"/>
      <c r="BDG48" s="62"/>
      <c r="BDH48" s="62"/>
      <c r="BDI48" s="62"/>
      <c r="BDJ48" s="62"/>
      <c r="BDK48" s="62"/>
      <c r="BDL48" s="62"/>
      <c r="BDM48" s="62"/>
      <c r="BDN48" s="62"/>
      <c r="BDO48" s="62"/>
      <c r="BDP48" s="62"/>
      <c r="BDQ48" s="62"/>
      <c r="BDR48" s="62"/>
      <c r="BDS48" s="62"/>
      <c r="BDT48" s="62"/>
      <c r="BDU48" s="62"/>
      <c r="BDV48" s="62"/>
      <c r="BDW48" s="62"/>
      <c r="BDX48" s="62"/>
      <c r="BDY48" s="62"/>
      <c r="BDZ48" s="62"/>
      <c r="BEA48" s="62"/>
      <c r="BEB48" s="62"/>
      <c r="BEC48" s="62"/>
      <c r="BED48" s="62"/>
      <c r="BEE48" s="62"/>
      <c r="BEF48" s="62"/>
      <c r="BEG48" s="62"/>
      <c r="BEH48" s="62"/>
      <c r="BEI48" s="62"/>
      <c r="BEJ48" s="62"/>
      <c r="BEK48" s="62"/>
      <c r="BEL48" s="62"/>
      <c r="BEM48" s="62"/>
      <c r="BEN48" s="62"/>
      <c r="BEO48" s="62"/>
      <c r="BEP48" s="62"/>
      <c r="BEQ48" s="62"/>
      <c r="BER48" s="62"/>
      <c r="BES48" s="62"/>
      <c r="BET48" s="62"/>
      <c r="BEU48" s="62"/>
      <c r="BEV48" s="62"/>
      <c r="BEW48" s="62"/>
      <c r="BEX48" s="62"/>
      <c r="BEY48" s="62"/>
      <c r="BEZ48" s="62"/>
      <c r="BFA48" s="62"/>
      <c r="BFB48" s="62"/>
      <c r="BFC48" s="62"/>
      <c r="BFD48" s="62"/>
      <c r="BFE48" s="62"/>
      <c r="BFF48" s="62"/>
      <c r="BFG48" s="62"/>
      <c r="BFH48" s="62"/>
      <c r="BFI48" s="62"/>
      <c r="BFJ48" s="62"/>
      <c r="BFK48" s="62"/>
      <c r="BFL48" s="62"/>
      <c r="BFM48" s="62"/>
      <c r="BFN48" s="62"/>
      <c r="BFO48" s="62"/>
      <c r="BFP48" s="62"/>
      <c r="BFQ48" s="62"/>
      <c r="BFR48" s="62"/>
      <c r="BFS48" s="62"/>
      <c r="BFT48" s="62"/>
      <c r="BFU48" s="62"/>
      <c r="BFV48" s="62"/>
      <c r="BFW48" s="62"/>
      <c r="BFX48" s="62"/>
      <c r="BFY48" s="62"/>
      <c r="BFZ48" s="62"/>
      <c r="BGA48" s="62"/>
      <c r="BGB48" s="62"/>
      <c r="BGC48" s="62"/>
      <c r="BGD48" s="62"/>
      <c r="BGE48" s="62"/>
      <c r="BGF48" s="62"/>
      <c r="BGG48" s="62"/>
      <c r="BGH48" s="62"/>
      <c r="BGI48" s="62"/>
      <c r="BGJ48" s="62"/>
      <c r="BGK48" s="62"/>
      <c r="BGL48" s="62"/>
      <c r="BGM48" s="62"/>
      <c r="BGN48" s="62"/>
      <c r="BGO48" s="62"/>
      <c r="BGP48" s="62"/>
      <c r="BGQ48" s="62"/>
      <c r="BGR48" s="62"/>
      <c r="BGS48" s="62"/>
      <c r="BGT48" s="62"/>
      <c r="BGU48" s="62"/>
      <c r="BGV48" s="62"/>
      <c r="BGW48" s="62"/>
      <c r="BGX48" s="62"/>
      <c r="BGY48" s="62"/>
      <c r="BGZ48" s="62"/>
      <c r="BHA48" s="62"/>
      <c r="BHB48" s="62"/>
      <c r="BHC48" s="62"/>
      <c r="BHD48" s="62"/>
      <c r="BHE48" s="62"/>
      <c r="BHF48" s="62"/>
      <c r="BHG48" s="62"/>
      <c r="BHH48" s="62"/>
      <c r="BHI48" s="62"/>
      <c r="BHJ48" s="62"/>
      <c r="BHK48" s="62"/>
      <c r="BHL48" s="62"/>
      <c r="BHM48" s="62"/>
      <c r="BHN48" s="62"/>
      <c r="BHO48" s="62"/>
      <c r="BHP48" s="62"/>
      <c r="BHQ48" s="62"/>
      <c r="BHR48" s="62"/>
      <c r="BHS48" s="62"/>
      <c r="BHT48" s="62"/>
      <c r="BHU48" s="62"/>
      <c r="BHV48" s="62"/>
      <c r="BHW48" s="62"/>
      <c r="BHX48" s="62"/>
      <c r="BHY48" s="62"/>
      <c r="BHZ48" s="62"/>
      <c r="BIA48" s="62"/>
      <c r="BIB48" s="62"/>
      <c r="BIC48" s="62"/>
      <c r="BID48" s="62"/>
      <c r="BIE48" s="62"/>
      <c r="BIF48" s="62"/>
      <c r="BIG48" s="62"/>
      <c r="BIH48" s="62"/>
      <c r="BII48" s="62"/>
      <c r="BIJ48" s="62"/>
      <c r="BIK48" s="62"/>
      <c r="BIL48" s="62"/>
      <c r="BIM48" s="62"/>
      <c r="BIN48" s="62"/>
      <c r="BIO48" s="62"/>
      <c r="BIP48" s="62"/>
      <c r="BIQ48" s="62"/>
      <c r="BIR48" s="62"/>
      <c r="BIS48" s="62"/>
      <c r="BIT48" s="62"/>
      <c r="BIU48" s="62"/>
      <c r="BIV48" s="62"/>
      <c r="BIW48" s="62"/>
      <c r="BIX48" s="62"/>
      <c r="BIY48" s="62"/>
      <c r="BIZ48" s="62"/>
      <c r="BJA48" s="62"/>
      <c r="BJB48" s="62"/>
      <c r="BJC48" s="62"/>
      <c r="BJD48" s="62"/>
      <c r="BJE48" s="62"/>
      <c r="BJF48" s="62"/>
      <c r="BJG48" s="62"/>
      <c r="BJH48" s="62"/>
      <c r="BJI48" s="62"/>
      <c r="BJJ48" s="62"/>
      <c r="BJK48" s="62"/>
      <c r="BJL48" s="62"/>
      <c r="BJM48" s="62"/>
      <c r="BJN48" s="62"/>
      <c r="BJO48" s="62"/>
      <c r="BJP48" s="62"/>
      <c r="BJQ48" s="62"/>
      <c r="BJR48" s="62"/>
      <c r="BJS48" s="62"/>
      <c r="BJT48" s="62"/>
      <c r="BJU48" s="62"/>
      <c r="BJV48" s="62"/>
      <c r="BJW48" s="62"/>
      <c r="BJX48" s="62"/>
      <c r="BJY48" s="62"/>
      <c r="BJZ48" s="62"/>
      <c r="BKA48" s="62"/>
      <c r="BKB48" s="62"/>
      <c r="BKC48" s="62"/>
      <c r="BKD48" s="62"/>
      <c r="BKE48" s="62"/>
      <c r="BKF48" s="62"/>
      <c r="BKG48" s="62"/>
      <c r="BKH48" s="62"/>
      <c r="BKI48" s="62"/>
      <c r="BKJ48" s="62"/>
      <c r="BKK48" s="62"/>
      <c r="BKL48" s="62"/>
      <c r="BKM48" s="62"/>
      <c r="BKN48" s="62"/>
      <c r="BKO48" s="62"/>
      <c r="BKP48" s="62"/>
      <c r="BKQ48" s="62"/>
      <c r="BKR48" s="62"/>
      <c r="BKS48" s="62"/>
      <c r="BKT48" s="62"/>
      <c r="BKU48" s="62"/>
      <c r="BKV48" s="62"/>
      <c r="BKW48" s="62"/>
      <c r="BKX48" s="62"/>
      <c r="BKY48" s="62"/>
      <c r="BKZ48" s="62"/>
      <c r="BLA48" s="62"/>
      <c r="BLB48" s="62"/>
      <c r="BLC48" s="62"/>
      <c r="BLD48" s="62"/>
      <c r="BLE48" s="62"/>
      <c r="BLF48" s="62"/>
      <c r="BLG48" s="62"/>
      <c r="BLH48" s="62"/>
      <c r="BLI48" s="62"/>
      <c r="BLJ48" s="62"/>
      <c r="BLK48" s="62"/>
      <c r="BLL48" s="62"/>
      <c r="BLM48" s="62"/>
      <c r="BLN48" s="62"/>
      <c r="BLO48" s="62"/>
      <c r="BLP48" s="62"/>
      <c r="BLQ48" s="62"/>
      <c r="BLR48" s="62"/>
      <c r="BLS48" s="62"/>
      <c r="BLT48" s="62"/>
      <c r="BLU48" s="62"/>
      <c r="BLV48" s="62"/>
      <c r="BLW48" s="62"/>
      <c r="BLX48" s="62"/>
      <c r="BLY48" s="62"/>
      <c r="BLZ48" s="62"/>
      <c r="BMA48" s="62"/>
      <c r="BMB48" s="62"/>
      <c r="BMC48" s="62"/>
      <c r="BMD48" s="62"/>
      <c r="BME48" s="62"/>
      <c r="BMF48" s="62"/>
      <c r="BMG48" s="62"/>
      <c r="BMH48" s="62"/>
      <c r="BMI48" s="62"/>
      <c r="BMJ48" s="62"/>
      <c r="BMK48" s="62"/>
      <c r="BML48" s="62"/>
      <c r="BMM48" s="62"/>
      <c r="BMN48" s="62"/>
      <c r="BMO48" s="62"/>
      <c r="BMP48" s="62"/>
      <c r="BMQ48" s="62"/>
      <c r="BMR48" s="62"/>
      <c r="BMS48" s="62"/>
      <c r="BMT48" s="62"/>
      <c r="BMU48" s="62"/>
      <c r="BMV48" s="62"/>
      <c r="BMW48" s="62"/>
      <c r="BMX48" s="62"/>
      <c r="BMY48" s="62"/>
      <c r="BMZ48" s="62"/>
      <c r="BNA48" s="62"/>
      <c r="BNB48" s="62"/>
      <c r="BNC48" s="62"/>
      <c r="BND48" s="62"/>
      <c r="BNE48" s="62"/>
      <c r="BNF48" s="62"/>
      <c r="BNG48" s="62"/>
      <c r="BNH48" s="62"/>
      <c r="BNI48" s="62"/>
      <c r="BNJ48" s="62"/>
      <c r="BNK48" s="62"/>
      <c r="BNL48" s="62"/>
      <c r="BNM48" s="62"/>
      <c r="BNN48" s="62"/>
      <c r="BNO48" s="62"/>
      <c r="BNP48" s="62"/>
      <c r="BNQ48" s="62"/>
      <c r="BNR48" s="62"/>
      <c r="BNS48" s="62"/>
      <c r="BNT48" s="62"/>
      <c r="BNU48" s="62"/>
      <c r="BNV48" s="62"/>
      <c r="BNW48" s="62"/>
      <c r="BNX48" s="62"/>
      <c r="BNY48" s="62"/>
      <c r="BNZ48" s="62"/>
      <c r="BOA48" s="62"/>
      <c r="BOB48" s="62"/>
      <c r="BOC48" s="62"/>
      <c r="BOD48" s="62"/>
      <c r="BOE48" s="62"/>
      <c r="BOF48" s="62"/>
      <c r="BOG48" s="62"/>
      <c r="BOH48" s="62"/>
      <c r="BOI48" s="62"/>
      <c r="BOJ48" s="62"/>
      <c r="BOK48" s="62"/>
      <c r="BOL48" s="62"/>
      <c r="BOM48" s="62"/>
      <c r="BON48" s="62"/>
      <c r="BOO48" s="62"/>
      <c r="BOP48" s="62"/>
      <c r="BOQ48" s="62"/>
      <c r="BOR48" s="62"/>
      <c r="BOS48" s="62"/>
      <c r="BOT48" s="62"/>
      <c r="BOU48" s="62"/>
      <c r="BOV48" s="62"/>
      <c r="BOW48" s="62"/>
      <c r="BOX48" s="62"/>
      <c r="BOY48" s="62"/>
      <c r="BOZ48" s="62"/>
      <c r="BPA48" s="62"/>
      <c r="BPB48" s="62"/>
      <c r="BPC48" s="62"/>
      <c r="BPD48" s="62"/>
      <c r="BPE48" s="62"/>
      <c r="BPF48" s="62"/>
      <c r="BPG48" s="62"/>
      <c r="BPH48" s="62"/>
      <c r="BPI48" s="62"/>
      <c r="BPJ48" s="62"/>
      <c r="BPK48" s="62"/>
      <c r="BPL48" s="62"/>
      <c r="BPM48" s="62"/>
      <c r="BPN48" s="62"/>
      <c r="BPO48" s="62"/>
      <c r="BPP48" s="62"/>
      <c r="BPQ48" s="62"/>
      <c r="BPR48" s="62"/>
      <c r="BPS48" s="62"/>
      <c r="BPT48" s="62"/>
      <c r="BPU48" s="62"/>
      <c r="BPV48" s="62"/>
      <c r="BPW48" s="62"/>
      <c r="BPX48" s="62"/>
      <c r="BPY48" s="62"/>
      <c r="BPZ48" s="62"/>
      <c r="BQA48" s="62"/>
      <c r="BQB48" s="62"/>
      <c r="BQC48" s="62"/>
      <c r="BQD48" s="62"/>
      <c r="BQE48" s="62"/>
      <c r="BQF48" s="62"/>
      <c r="BQG48" s="62"/>
      <c r="BQH48" s="62"/>
      <c r="BQI48" s="62"/>
      <c r="BQJ48" s="62"/>
      <c r="BQK48" s="62"/>
      <c r="BQL48" s="62"/>
      <c r="BQM48" s="62"/>
      <c r="BQN48" s="62"/>
      <c r="BQO48" s="62"/>
      <c r="BQP48" s="62"/>
      <c r="BQQ48" s="62"/>
      <c r="BQR48" s="62"/>
      <c r="BQS48" s="62"/>
      <c r="BQT48" s="62"/>
      <c r="BQU48" s="62"/>
      <c r="BQV48" s="62"/>
      <c r="BQW48" s="62"/>
      <c r="BQX48" s="62"/>
      <c r="BQY48" s="62"/>
      <c r="BQZ48" s="62"/>
      <c r="BRA48" s="62"/>
      <c r="BRB48" s="62"/>
      <c r="BRC48" s="62"/>
      <c r="BRD48" s="62"/>
      <c r="BRE48" s="62"/>
      <c r="BRF48" s="62"/>
      <c r="BRG48" s="62"/>
      <c r="BRH48" s="62"/>
      <c r="BRI48" s="62"/>
      <c r="BRJ48" s="62"/>
      <c r="BRK48" s="62"/>
      <c r="BRL48" s="62"/>
      <c r="BRM48" s="62"/>
      <c r="BRN48" s="62"/>
      <c r="BRO48" s="62"/>
      <c r="BRP48" s="62"/>
      <c r="BRQ48" s="62"/>
      <c r="BRR48" s="62"/>
      <c r="BRS48" s="62"/>
      <c r="BRT48" s="62"/>
      <c r="BRU48" s="62"/>
      <c r="BRV48" s="62"/>
      <c r="BRW48" s="62"/>
      <c r="BRX48" s="62"/>
      <c r="BRY48" s="62"/>
      <c r="BRZ48" s="62"/>
      <c r="BSA48" s="62"/>
      <c r="BSB48" s="62"/>
      <c r="BSC48" s="62"/>
      <c r="BSD48" s="62"/>
      <c r="BSE48" s="62"/>
      <c r="BSF48" s="62"/>
      <c r="BSG48" s="62"/>
      <c r="BSH48" s="62"/>
      <c r="BSI48" s="62"/>
      <c r="BSJ48" s="62"/>
      <c r="BSK48" s="62"/>
      <c r="BSL48" s="62"/>
      <c r="BSM48" s="62"/>
      <c r="BSN48" s="62"/>
      <c r="BSO48" s="62"/>
      <c r="BSP48" s="62"/>
      <c r="BSQ48" s="62"/>
      <c r="BSR48" s="62"/>
      <c r="BSS48" s="62"/>
      <c r="BST48" s="62"/>
      <c r="BSU48" s="62"/>
      <c r="BSV48" s="62"/>
      <c r="BSW48" s="62"/>
      <c r="BSX48" s="62"/>
      <c r="BSY48" s="62"/>
      <c r="BSZ48" s="62"/>
      <c r="BTA48" s="62"/>
      <c r="BTB48" s="62"/>
      <c r="BTC48" s="62"/>
      <c r="BTD48" s="62"/>
      <c r="BTE48" s="62"/>
      <c r="BTF48" s="62"/>
      <c r="BTG48" s="62"/>
      <c r="BTH48" s="62"/>
      <c r="BTI48" s="62"/>
      <c r="BTJ48" s="62"/>
      <c r="BTK48" s="62"/>
      <c r="BTL48" s="62"/>
      <c r="BTM48" s="62"/>
      <c r="BTN48" s="62"/>
      <c r="BTO48" s="62"/>
      <c r="BTP48" s="62"/>
      <c r="BTQ48" s="62"/>
      <c r="BTR48" s="62"/>
      <c r="BTS48" s="62"/>
      <c r="BTT48" s="62"/>
      <c r="BTU48" s="62"/>
      <c r="BTV48" s="62"/>
      <c r="BTW48" s="62"/>
      <c r="BTX48" s="62"/>
      <c r="BTY48" s="62"/>
      <c r="BTZ48" s="62"/>
      <c r="BUA48" s="62"/>
      <c r="BUB48" s="62"/>
      <c r="BUC48" s="62"/>
      <c r="BUD48" s="62"/>
      <c r="BUE48" s="62"/>
      <c r="BUF48" s="62"/>
      <c r="BUG48" s="62"/>
      <c r="BUH48" s="62"/>
      <c r="BUI48" s="62"/>
      <c r="BUJ48" s="62"/>
      <c r="BUK48" s="62"/>
      <c r="BUL48" s="62"/>
      <c r="BUM48" s="62"/>
      <c r="BUN48" s="62"/>
      <c r="BUO48" s="62"/>
      <c r="BUP48" s="62"/>
      <c r="BUQ48" s="62"/>
      <c r="BUR48" s="62"/>
      <c r="BUS48" s="62"/>
      <c r="BUT48" s="62"/>
      <c r="BUU48" s="62"/>
      <c r="BUV48" s="62"/>
      <c r="BUW48" s="62"/>
      <c r="BUX48" s="62"/>
      <c r="BUY48" s="62"/>
      <c r="BUZ48" s="62"/>
      <c r="BVA48" s="62"/>
      <c r="BVB48" s="62"/>
      <c r="BVC48" s="62"/>
      <c r="BVD48" s="62"/>
      <c r="BVE48" s="62"/>
      <c r="BVF48" s="62"/>
      <c r="BVG48" s="62"/>
      <c r="BVH48" s="62"/>
      <c r="BVI48" s="62"/>
      <c r="BVJ48" s="62"/>
      <c r="BVK48" s="62"/>
      <c r="BVL48" s="62"/>
      <c r="BVM48" s="62"/>
      <c r="BVN48" s="62"/>
      <c r="BVO48" s="62"/>
      <c r="BVP48" s="62"/>
      <c r="BVQ48" s="62"/>
      <c r="BVR48" s="62"/>
      <c r="BVS48" s="62"/>
      <c r="BVT48" s="62"/>
      <c r="BVU48" s="62"/>
      <c r="BVV48" s="62"/>
      <c r="BVW48" s="62"/>
      <c r="BVX48" s="62"/>
      <c r="BVY48" s="62"/>
      <c r="BVZ48" s="62"/>
      <c r="BWA48" s="62"/>
      <c r="BWB48" s="62"/>
      <c r="BWC48" s="62"/>
      <c r="BWD48" s="62"/>
      <c r="BWE48" s="62"/>
      <c r="BWF48" s="62"/>
      <c r="BWG48" s="62"/>
      <c r="BWH48" s="62"/>
      <c r="BWI48" s="62"/>
      <c r="BWJ48" s="62"/>
      <c r="BWK48" s="62"/>
      <c r="BWL48" s="62"/>
      <c r="BWM48" s="62"/>
      <c r="BWN48" s="62"/>
      <c r="BWO48" s="62"/>
      <c r="BWP48" s="62"/>
      <c r="BWQ48" s="62"/>
      <c r="BWR48" s="62"/>
      <c r="BWS48" s="62"/>
      <c r="BWT48" s="62"/>
      <c r="BWU48" s="62"/>
      <c r="BWV48" s="62"/>
      <c r="BWW48" s="62"/>
      <c r="BWX48" s="62"/>
      <c r="BWY48" s="62"/>
      <c r="BWZ48" s="62"/>
      <c r="BXA48" s="62"/>
      <c r="BXB48" s="62"/>
      <c r="BXC48" s="62"/>
      <c r="BXD48" s="62"/>
      <c r="BXE48" s="62"/>
      <c r="BXF48" s="62"/>
      <c r="BXG48" s="62"/>
      <c r="BXH48" s="62"/>
      <c r="BXI48" s="62"/>
      <c r="BXJ48" s="62"/>
      <c r="BXK48" s="62"/>
      <c r="BXL48" s="62"/>
      <c r="BXM48" s="62"/>
      <c r="BXN48" s="62"/>
      <c r="BXO48" s="62"/>
      <c r="BXP48" s="62"/>
      <c r="BXQ48" s="62"/>
      <c r="BXR48" s="62"/>
      <c r="BXS48" s="62"/>
      <c r="BXT48" s="62"/>
      <c r="BXU48" s="62"/>
      <c r="BXV48" s="62"/>
      <c r="BXW48" s="62"/>
      <c r="BXX48" s="62"/>
      <c r="BXY48" s="62"/>
      <c r="BXZ48" s="62"/>
      <c r="BYA48" s="62"/>
      <c r="BYB48" s="62"/>
      <c r="BYC48" s="62"/>
      <c r="BYD48" s="62"/>
      <c r="BYE48" s="62"/>
      <c r="BYF48" s="62"/>
      <c r="BYG48" s="62"/>
      <c r="BYH48" s="62"/>
      <c r="BYI48" s="62"/>
      <c r="BYJ48" s="62"/>
      <c r="BYK48" s="62"/>
      <c r="BYL48" s="62"/>
      <c r="BYM48" s="62"/>
      <c r="BYN48" s="62"/>
      <c r="BYO48" s="62"/>
      <c r="BYP48" s="62"/>
      <c r="BYQ48" s="62"/>
      <c r="BYR48" s="62"/>
      <c r="BYS48" s="62"/>
      <c r="BYT48" s="62"/>
      <c r="BYU48" s="62"/>
      <c r="BYV48" s="62"/>
      <c r="BYW48" s="62"/>
      <c r="BYX48" s="62"/>
      <c r="BYY48" s="62"/>
      <c r="BYZ48" s="62"/>
      <c r="BZA48" s="62"/>
      <c r="BZB48" s="62"/>
      <c r="BZC48" s="62"/>
      <c r="BZD48" s="62"/>
      <c r="BZE48" s="62"/>
      <c r="BZF48" s="62"/>
      <c r="BZG48" s="62"/>
      <c r="BZH48" s="62"/>
      <c r="BZI48" s="62"/>
      <c r="BZJ48" s="62"/>
      <c r="BZK48" s="62"/>
      <c r="BZL48" s="62"/>
      <c r="BZM48" s="62"/>
      <c r="BZN48" s="62"/>
      <c r="BZO48" s="62"/>
      <c r="BZP48" s="62"/>
      <c r="BZQ48" s="62"/>
      <c r="BZR48" s="62"/>
      <c r="BZS48" s="62"/>
      <c r="BZT48" s="62"/>
      <c r="BZU48" s="62"/>
      <c r="BZV48" s="62"/>
      <c r="BZW48" s="62"/>
      <c r="BZX48" s="62"/>
      <c r="BZY48" s="62"/>
      <c r="BZZ48" s="62"/>
      <c r="CAA48" s="62"/>
      <c r="CAB48" s="62"/>
      <c r="CAC48" s="62"/>
      <c r="CAD48" s="62"/>
      <c r="CAE48" s="62"/>
      <c r="CAF48" s="62"/>
      <c r="CAG48" s="62"/>
      <c r="CAH48" s="62"/>
      <c r="CAI48" s="62"/>
      <c r="CAJ48" s="62"/>
      <c r="CAK48" s="62"/>
      <c r="CAL48" s="62"/>
      <c r="CAM48" s="62"/>
      <c r="CAN48" s="62"/>
      <c r="CAO48" s="62"/>
      <c r="CAP48" s="62"/>
      <c r="CAQ48" s="62"/>
      <c r="CAR48" s="62"/>
      <c r="CAS48" s="62"/>
      <c r="CAT48" s="62"/>
      <c r="CAU48" s="62"/>
      <c r="CAV48" s="62"/>
      <c r="CAW48" s="62"/>
      <c r="CAX48" s="62"/>
      <c r="CAY48" s="62"/>
      <c r="CAZ48" s="62"/>
      <c r="CBA48" s="62"/>
      <c r="CBB48" s="62"/>
      <c r="CBC48" s="62"/>
      <c r="CBD48" s="62"/>
      <c r="CBE48" s="62"/>
      <c r="CBF48" s="62"/>
      <c r="CBG48" s="62"/>
      <c r="CBH48" s="62"/>
      <c r="CBI48" s="62"/>
      <c r="CBJ48" s="62"/>
      <c r="CBK48" s="62"/>
      <c r="CBL48" s="62"/>
      <c r="CBM48" s="62"/>
      <c r="CBN48" s="62"/>
      <c r="CBO48" s="62"/>
      <c r="CBP48" s="62"/>
      <c r="CBQ48" s="62"/>
      <c r="CBR48" s="62"/>
      <c r="CBS48" s="62"/>
      <c r="CBT48" s="62"/>
      <c r="CBU48" s="62"/>
      <c r="CBV48" s="62"/>
      <c r="CBW48" s="62"/>
      <c r="CBX48" s="62"/>
      <c r="CBY48" s="62"/>
      <c r="CBZ48" s="62"/>
      <c r="CCA48" s="62"/>
      <c r="CCB48" s="62"/>
      <c r="CCC48" s="62"/>
      <c r="CCD48" s="62"/>
      <c r="CCE48" s="62"/>
      <c r="CCF48" s="62"/>
      <c r="CCG48" s="62"/>
      <c r="CCH48" s="62"/>
      <c r="CCI48" s="62"/>
      <c r="CCJ48" s="62"/>
      <c r="CCK48" s="62"/>
      <c r="CCL48" s="62"/>
      <c r="CCM48" s="62"/>
      <c r="CCN48" s="62"/>
      <c r="CCO48" s="62"/>
      <c r="CCP48" s="62"/>
      <c r="CCQ48" s="62"/>
      <c r="CCR48" s="62"/>
      <c r="CCS48" s="62"/>
      <c r="CCT48" s="62"/>
      <c r="CCU48" s="62"/>
      <c r="CCV48" s="62"/>
      <c r="CCW48" s="62"/>
      <c r="CCX48" s="62"/>
      <c r="CCY48" s="62"/>
      <c r="CCZ48" s="62"/>
      <c r="CDA48" s="62"/>
      <c r="CDB48" s="62"/>
      <c r="CDC48" s="62"/>
      <c r="CDD48" s="62"/>
      <c r="CDE48" s="62"/>
      <c r="CDF48" s="62"/>
      <c r="CDG48" s="62"/>
      <c r="CDH48" s="62"/>
      <c r="CDI48" s="62"/>
      <c r="CDJ48" s="62"/>
      <c r="CDK48" s="62"/>
      <c r="CDL48" s="62"/>
      <c r="CDM48" s="62"/>
      <c r="CDN48" s="62"/>
      <c r="CDO48" s="62"/>
      <c r="CDP48" s="62"/>
      <c r="CDQ48" s="62"/>
      <c r="CDR48" s="62"/>
      <c r="CDS48" s="62"/>
      <c r="CDT48" s="62"/>
      <c r="CDU48" s="62"/>
      <c r="CDV48" s="62"/>
      <c r="CDW48" s="62"/>
      <c r="CDX48" s="62"/>
      <c r="CDY48" s="62"/>
      <c r="CDZ48" s="62"/>
      <c r="CEA48" s="62"/>
      <c r="CEB48" s="62"/>
      <c r="CEC48" s="62"/>
      <c r="CED48" s="62"/>
      <c r="CEE48" s="62"/>
      <c r="CEF48" s="62"/>
      <c r="CEG48" s="62"/>
      <c r="CEH48" s="62"/>
      <c r="CEI48" s="62"/>
      <c r="CEJ48" s="62"/>
      <c r="CEK48" s="62"/>
      <c r="CEL48" s="62"/>
      <c r="CEM48" s="62"/>
      <c r="CEN48" s="62"/>
      <c r="CEO48" s="62"/>
      <c r="CEP48" s="62"/>
      <c r="CEQ48" s="62"/>
      <c r="CER48" s="62"/>
      <c r="CES48" s="62"/>
      <c r="CET48" s="62"/>
      <c r="CEU48" s="62"/>
      <c r="CEV48" s="62"/>
      <c r="CEW48" s="62"/>
      <c r="CEX48" s="62"/>
      <c r="CEY48" s="62"/>
      <c r="CEZ48" s="62"/>
      <c r="CFA48" s="62"/>
      <c r="CFB48" s="62"/>
      <c r="CFC48" s="62"/>
      <c r="CFD48" s="62"/>
      <c r="CFE48" s="62"/>
      <c r="CFF48" s="62"/>
      <c r="CFG48" s="62"/>
      <c r="CFH48" s="62"/>
      <c r="CFI48" s="62"/>
      <c r="CFJ48" s="62"/>
      <c r="CFK48" s="62"/>
      <c r="CFL48" s="62"/>
      <c r="CFM48" s="62"/>
      <c r="CFN48" s="62"/>
      <c r="CFO48" s="62"/>
      <c r="CFP48" s="62"/>
      <c r="CFQ48" s="62"/>
      <c r="CFR48" s="62"/>
      <c r="CFS48" s="62"/>
      <c r="CFT48" s="62"/>
      <c r="CFU48" s="62"/>
      <c r="CFV48" s="62"/>
      <c r="CFW48" s="62"/>
      <c r="CFX48" s="62"/>
      <c r="CFY48" s="62"/>
      <c r="CFZ48" s="62"/>
      <c r="CGA48" s="62"/>
      <c r="CGB48" s="62"/>
      <c r="CGC48" s="62"/>
      <c r="CGD48" s="62"/>
      <c r="CGE48" s="62"/>
      <c r="CGF48" s="62"/>
      <c r="CGG48" s="62"/>
      <c r="CGH48" s="62"/>
      <c r="CGI48" s="62"/>
      <c r="CGJ48" s="62"/>
      <c r="CGK48" s="62"/>
      <c r="CGL48" s="62"/>
      <c r="CGM48" s="62"/>
      <c r="CGN48" s="62"/>
      <c r="CGO48" s="62"/>
      <c r="CGP48" s="62"/>
      <c r="CGQ48" s="62"/>
      <c r="CGR48" s="62"/>
      <c r="CGS48" s="62"/>
      <c r="CGT48" s="62"/>
      <c r="CGU48" s="62"/>
      <c r="CGV48" s="62"/>
      <c r="CGW48" s="62"/>
      <c r="CGX48" s="62"/>
      <c r="CGY48" s="62"/>
      <c r="CGZ48" s="62"/>
      <c r="CHA48" s="62"/>
      <c r="CHB48" s="62"/>
      <c r="CHC48" s="62"/>
      <c r="CHD48" s="62"/>
      <c r="CHE48" s="62"/>
      <c r="CHF48" s="62"/>
      <c r="CHG48" s="62"/>
      <c r="CHH48" s="62"/>
      <c r="CHI48" s="62"/>
      <c r="CHJ48" s="62"/>
      <c r="CHK48" s="62"/>
      <c r="CHL48" s="62"/>
      <c r="CHM48" s="62"/>
      <c r="CHN48" s="62"/>
      <c r="CHO48" s="62"/>
      <c r="CHP48" s="62"/>
      <c r="CHQ48" s="62"/>
      <c r="CHR48" s="62"/>
      <c r="CHS48" s="62"/>
      <c r="CHT48" s="62"/>
      <c r="CHU48" s="62"/>
      <c r="CHV48" s="62"/>
      <c r="CHW48" s="62"/>
      <c r="CHX48" s="62"/>
      <c r="CHY48" s="62"/>
      <c r="CHZ48" s="62"/>
      <c r="CIA48" s="62"/>
      <c r="CIB48" s="62"/>
      <c r="CIC48" s="62"/>
      <c r="CID48" s="62"/>
      <c r="CIE48" s="62"/>
      <c r="CIF48" s="62"/>
      <c r="CIG48" s="62"/>
      <c r="CIH48" s="62"/>
      <c r="CII48" s="62"/>
      <c r="CIJ48" s="62"/>
      <c r="CIK48" s="62"/>
      <c r="CIL48" s="62"/>
      <c r="CIM48" s="62"/>
      <c r="CIN48" s="62"/>
      <c r="CIO48" s="62"/>
      <c r="CIP48" s="62"/>
      <c r="CIQ48" s="62"/>
      <c r="CIR48" s="62"/>
      <c r="CIS48" s="62"/>
      <c r="CIT48" s="62"/>
      <c r="CIU48" s="62"/>
      <c r="CIV48" s="62"/>
      <c r="CIW48" s="62"/>
      <c r="CIX48" s="62"/>
      <c r="CIY48" s="62"/>
      <c r="CIZ48" s="62"/>
      <c r="CJA48" s="62"/>
      <c r="CJB48" s="62"/>
      <c r="CJC48" s="62"/>
      <c r="CJD48" s="62"/>
      <c r="CJE48" s="62"/>
      <c r="CJF48" s="62"/>
      <c r="CJG48" s="62"/>
      <c r="CJH48" s="62"/>
      <c r="CJI48" s="62"/>
      <c r="CJJ48" s="62"/>
      <c r="CJK48" s="62"/>
      <c r="CJL48" s="62"/>
      <c r="CJM48" s="62"/>
      <c r="CJN48" s="62"/>
      <c r="CJO48" s="62"/>
      <c r="CJP48" s="62"/>
      <c r="CJQ48" s="62"/>
      <c r="CJR48" s="62"/>
      <c r="CJS48" s="62"/>
      <c r="CJT48" s="62"/>
      <c r="CJU48" s="62"/>
      <c r="CJV48" s="62"/>
      <c r="CJW48" s="62"/>
      <c r="CJX48" s="62"/>
      <c r="CJY48" s="62"/>
      <c r="CJZ48" s="62"/>
      <c r="CKA48" s="62"/>
      <c r="CKB48" s="62"/>
      <c r="CKC48" s="62"/>
      <c r="CKD48" s="62"/>
      <c r="CKE48" s="62"/>
      <c r="CKF48" s="62"/>
      <c r="CKG48" s="62"/>
      <c r="CKH48" s="62"/>
      <c r="CKI48" s="62"/>
      <c r="CKJ48" s="62"/>
      <c r="CKK48" s="62"/>
      <c r="CKL48" s="62"/>
      <c r="CKM48" s="62"/>
      <c r="CKN48" s="62"/>
      <c r="CKO48" s="62"/>
      <c r="CKP48" s="62"/>
      <c r="CKQ48" s="62"/>
      <c r="CKR48" s="62"/>
      <c r="CKS48" s="62"/>
      <c r="CKT48" s="62"/>
      <c r="CKU48" s="62"/>
      <c r="CKV48" s="62"/>
      <c r="CKW48" s="62"/>
      <c r="CKX48" s="62"/>
      <c r="CKY48" s="62"/>
      <c r="CKZ48" s="62"/>
      <c r="CLA48" s="62"/>
      <c r="CLB48" s="62"/>
      <c r="CLC48" s="62"/>
      <c r="CLD48" s="62"/>
      <c r="CLE48" s="62"/>
      <c r="CLF48" s="62"/>
      <c r="CLG48" s="62"/>
      <c r="CLH48" s="62"/>
      <c r="CLI48" s="62"/>
      <c r="CLJ48" s="62"/>
      <c r="CLK48" s="62"/>
      <c r="CLL48" s="62"/>
      <c r="CLM48" s="62"/>
      <c r="CLN48" s="62"/>
      <c r="CLO48" s="62"/>
      <c r="CLP48" s="62"/>
      <c r="CLQ48" s="62"/>
      <c r="CLR48" s="62"/>
      <c r="CLS48" s="62"/>
      <c r="CLT48" s="62"/>
      <c r="CLU48" s="62"/>
      <c r="CLV48" s="62"/>
      <c r="CLW48" s="62"/>
      <c r="CLX48" s="62"/>
      <c r="CLY48" s="62"/>
      <c r="CLZ48" s="62"/>
      <c r="CMA48" s="62"/>
      <c r="CMB48" s="62"/>
      <c r="CMC48" s="62"/>
      <c r="CMD48" s="62"/>
      <c r="CME48" s="62"/>
      <c r="CMF48" s="62"/>
      <c r="CMG48" s="62"/>
      <c r="CMH48" s="62"/>
      <c r="CMI48" s="62"/>
      <c r="CMJ48" s="62"/>
      <c r="CMK48" s="62"/>
      <c r="CML48" s="62"/>
      <c r="CMM48" s="62"/>
      <c r="CMN48" s="62"/>
      <c r="CMO48" s="62"/>
      <c r="CMP48" s="62"/>
      <c r="CMQ48" s="62"/>
      <c r="CMR48" s="62"/>
      <c r="CMS48" s="62"/>
      <c r="CMT48" s="62"/>
      <c r="CMU48" s="62"/>
      <c r="CMV48" s="62"/>
      <c r="CMW48" s="62"/>
      <c r="CMX48" s="62"/>
      <c r="CMY48" s="62"/>
      <c r="CMZ48" s="62"/>
      <c r="CNA48" s="62"/>
      <c r="CNB48" s="62"/>
      <c r="CNC48" s="62"/>
      <c r="CND48" s="62"/>
      <c r="CNE48" s="62"/>
      <c r="CNF48" s="62"/>
      <c r="CNG48" s="62"/>
      <c r="CNH48" s="62"/>
      <c r="CNI48" s="62"/>
      <c r="CNJ48" s="62"/>
      <c r="CNK48" s="62"/>
      <c r="CNL48" s="62"/>
      <c r="CNM48" s="62"/>
      <c r="CNN48" s="62"/>
      <c r="CNO48" s="62"/>
      <c r="CNP48" s="62"/>
      <c r="CNQ48" s="62"/>
      <c r="CNR48" s="62"/>
      <c r="CNS48" s="62"/>
      <c r="CNT48" s="62"/>
      <c r="CNU48" s="62"/>
      <c r="CNV48" s="62"/>
      <c r="CNW48" s="62"/>
      <c r="CNX48" s="62"/>
      <c r="CNY48" s="62"/>
      <c r="CNZ48" s="62"/>
      <c r="COA48" s="62"/>
      <c r="COB48" s="62"/>
      <c r="COC48" s="62"/>
      <c r="COD48" s="62"/>
      <c r="COE48" s="62"/>
      <c r="COF48" s="62"/>
      <c r="COG48" s="62"/>
      <c r="COH48" s="62"/>
      <c r="COI48" s="62"/>
      <c r="COJ48" s="62"/>
      <c r="COK48" s="62"/>
      <c r="COL48" s="62"/>
      <c r="COM48" s="62"/>
      <c r="CON48" s="62"/>
      <c r="COO48" s="62"/>
      <c r="COP48" s="62"/>
      <c r="COQ48" s="62"/>
      <c r="COR48" s="62"/>
      <c r="COS48" s="62"/>
      <c r="COT48" s="62"/>
      <c r="COU48" s="62"/>
      <c r="COV48" s="62"/>
      <c r="COW48" s="62"/>
      <c r="COX48" s="62"/>
      <c r="COY48" s="62"/>
      <c r="COZ48" s="62"/>
      <c r="CPA48" s="62"/>
      <c r="CPB48" s="62"/>
      <c r="CPC48" s="62"/>
      <c r="CPD48" s="62"/>
      <c r="CPE48" s="62"/>
      <c r="CPF48" s="62"/>
      <c r="CPG48" s="62"/>
      <c r="CPH48" s="62"/>
      <c r="CPI48" s="62"/>
      <c r="CPJ48" s="62"/>
      <c r="CPK48" s="62"/>
      <c r="CPL48" s="62"/>
      <c r="CPM48" s="62"/>
      <c r="CPN48" s="62"/>
      <c r="CPO48" s="62"/>
      <c r="CPP48" s="62"/>
      <c r="CPQ48" s="62"/>
      <c r="CPR48" s="62"/>
      <c r="CPS48" s="62"/>
      <c r="CPT48" s="62"/>
      <c r="CPU48" s="62"/>
      <c r="CPV48" s="62"/>
      <c r="CPW48" s="62"/>
      <c r="CPX48" s="62"/>
      <c r="CPY48" s="62"/>
      <c r="CPZ48" s="62"/>
      <c r="CQA48" s="62"/>
      <c r="CQB48" s="62"/>
      <c r="CQC48" s="62"/>
      <c r="CQD48" s="62"/>
      <c r="CQE48" s="62"/>
      <c r="CQF48" s="62"/>
      <c r="CQG48" s="62"/>
      <c r="CQH48" s="62"/>
      <c r="CQI48" s="62"/>
      <c r="CQJ48" s="62"/>
      <c r="CQK48" s="62"/>
      <c r="CQL48" s="62"/>
      <c r="CQM48" s="62"/>
      <c r="CQN48" s="62"/>
      <c r="CQO48" s="62"/>
      <c r="CQP48" s="62"/>
      <c r="CQQ48" s="62"/>
      <c r="CQR48" s="62"/>
      <c r="CQS48" s="62"/>
      <c r="CQT48" s="62"/>
      <c r="CQU48" s="62"/>
      <c r="CQV48" s="62"/>
      <c r="CQW48" s="62"/>
      <c r="CQX48" s="62"/>
      <c r="CQY48" s="62"/>
      <c r="CQZ48" s="62"/>
      <c r="CRA48" s="62"/>
      <c r="CRB48" s="62"/>
      <c r="CRC48" s="62"/>
      <c r="CRD48" s="62"/>
      <c r="CRE48" s="62"/>
      <c r="CRF48" s="62"/>
      <c r="CRG48" s="62"/>
      <c r="CRH48" s="62"/>
      <c r="CRI48" s="62"/>
      <c r="CRJ48" s="62"/>
      <c r="CRK48" s="62"/>
      <c r="CRL48" s="62"/>
      <c r="CRM48" s="62"/>
      <c r="CRN48" s="62"/>
      <c r="CRO48" s="62"/>
      <c r="CRP48" s="62"/>
      <c r="CRQ48" s="62"/>
      <c r="CRR48" s="62"/>
      <c r="CRS48" s="62"/>
      <c r="CRT48" s="62"/>
      <c r="CRU48" s="62"/>
      <c r="CRV48" s="62"/>
      <c r="CRW48" s="62"/>
      <c r="CRX48" s="62"/>
      <c r="CRY48" s="62"/>
      <c r="CRZ48" s="62"/>
      <c r="CSA48" s="62"/>
      <c r="CSB48" s="62"/>
      <c r="CSC48" s="62"/>
      <c r="CSD48" s="62"/>
      <c r="CSE48" s="62"/>
      <c r="CSF48" s="62"/>
      <c r="CSG48" s="62"/>
      <c r="CSH48" s="62"/>
      <c r="CSI48" s="62"/>
      <c r="CSJ48" s="62"/>
      <c r="CSK48" s="62"/>
      <c r="CSL48" s="62"/>
      <c r="CSM48" s="62"/>
      <c r="CSN48" s="62"/>
      <c r="CSO48" s="62"/>
      <c r="CSP48" s="62"/>
      <c r="CSQ48" s="62"/>
      <c r="CSR48" s="62"/>
      <c r="CSS48" s="62"/>
      <c r="CST48" s="62"/>
      <c r="CSU48" s="62"/>
      <c r="CSV48" s="62"/>
      <c r="CSW48" s="62"/>
      <c r="CSX48" s="62"/>
      <c r="CSY48" s="62"/>
      <c r="CSZ48" s="62"/>
      <c r="CTA48" s="62"/>
      <c r="CTB48" s="62"/>
      <c r="CTC48" s="62"/>
      <c r="CTD48" s="62"/>
      <c r="CTE48" s="62"/>
      <c r="CTF48" s="62"/>
      <c r="CTG48" s="62"/>
      <c r="CTH48" s="62"/>
      <c r="CTI48" s="62"/>
      <c r="CTJ48" s="62"/>
      <c r="CTK48" s="62"/>
      <c r="CTL48" s="62"/>
      <c r="CTM48" s="62"/>
      <c r="CTN48" s="62"/>
      <c r="CTO48" s="62"/>
      <c r="CTP48" s="62"/>
      <c r="CTQ48" s="62"/>
      <c r="CTR48" s="62"/>
      <c r="CTS48" s="62"/>
      <c r="CTT48" s="62"/>
      <c r="CTU48" s="62"/>
      <c r="CTV48" s="62"/>
      <c r="CTW48" s="62"/>
      <c r="CTX48" s="62"/>
      <c r="CTY48" s="62"/>
      <c r="CTZ48" s="62"/>
      <c r="CUA48" s="62"/>
      <c r="CUB48" s="62"/>
      <c r="CUC48" s="62"/>
      <c r="CUD48" s="62"/>
      <c r="CUE48" s="62"/>
      <c r="CUF48" s="62"/>
      <c r="CUG48" s="62"/>
      <c r="CUH48" s="62"/>
      <c r="CUI48" s="62"/>
      <c r="CUJ48" s="62"/>
      <c r="CUK48" s="62"/>
      <c r="CUL48" s="62"/>
      <c r="CUM48" s="62"/>
      <c r="CUN48" s="62"/>
      <c r="CUO48" s="62"/>
      <c r="CUP48" s="62"/>
      <c r="CUQ48" s="62"/>
      <c r="CUR48" s="62"/>
      <c r="CUS48" s="62"/>
      <c r="CUT48" s="62"/>
      <c r="CUU48" s="62"/>
      <c r="CUV48" s="62"/>
      <c r="CUW48" s="62"/>
      <c r="CUX48" s="62"/>
      <c r="CUY48" s="62"/>
      <c r="CUZ48" s="62"/>
      <c r="CVA48" s="62"/>
      <c r="CVB48" s="62"/>
      <c r="CVC48" s="62"/>
      <c r="CVD48" s="62"/>
      <c r="CVE48" s="62"/>
      <c r="CVF48" s="62"/>
      <c r="CVG48" s="62"/>
      <c r="CVH48" s="62"/>
      <c r="CVI48" s="62"/>
      <c r="CVJ48" s="62"/>
      <c r="CVK48" s="62"/>
      <c r="CVL48" s="62"/>
      <c r="CVM48" s="62"/>
      <c r="CVN48" s="62"/>
      <c r="CVO48" s="62"/>
      <c r="CVP48" s="62"/>
      <c r="CVQ48" s="62"/>
      <c r="CVR48" s="62"/>
      <c r="CVS48" s="62"/>
      <c r="CVT48" s="62"/>
      <c r="CVU48" s="62"/>
      <c r="CVV48" s="62"/>
      <c r="CVW48" s="62"/>
      <c r="CVX48" s="62"/>
      <c r="CVY48" s="62"/>
      <c r="CVZ48" s="62"/>
      <c r="CWA48" s="62"/>
      <c r="CWB48" s="62"/>
      <c r="CWC48" s="62"/>
      <c r="CWD48" s="62"/>
      <c r="CWE48" s="62"/>
      <c r="CWF48" s="62"/>
      <c r="CWG48" s="62"/>
      <c r="CWH48" s="62"/>
      <c r="CWI48" s="62"/>
      <c r="CWJ48" s="62"/>
      <c r="CWK48" s="62"/>
      <c r="CWL48" s="62"/>
      <c r="CWM48" s="62"/>
      <c r="CWN48" s="62"/>
      <c r="CWO48" s="62"/>
      <c r="CWP48" s="62"/>
      <c r="CWQ48" s="62"/>
      <c r="CWR48" s="62"/>
      <c r="CWS48" s="62"/>
      <c r="CWT48" s="62"/>
      <c r="CWU48" s="62"/>
      <c r="CWV48" s="62"/>
      <c r="CWW48" s="62"/>
      <c r="CWX48" s="62"/>
      <c r="CWY48" s="62"/>
      <c r="CWZ48" s="62"/>
      <c r="CXA48" s="62"/>
      <c r="CXB48" s="62"/>
      <c r="CXC48" s="62"/>
      <c r="CXD48" s="62"/>
      <c r="CXE48" s="62"/>
      <c r="CXF48" s="62"/>
      <c r="CXG48" s="62"/>
      <c r="CXH48" s="62"/>
      <c r="CXI48" s="62"/>
      <c r="CXJ48" s="62"/>
      <c r="CXK48" s="62"/>
      <c r="CXL48" s="62"/>
      <c r="CXM48" s="62"/>
      <c r="CXN48" s="62"/>
      <c r="CXO48" s="62"/>
      <c r="CXP48" s="62"/>
      <c r="CXQ48" s="62"/>
      <c r="CXR48" s="62"/>
      <c r="CXS48" s="62"/>
      <c r="CXT48" s="62"/>
      <c r="CXU48" s="62"/>
      <c r="CXV48" s="62"/>
      <c r="CXW48" s="62"/>
      <c r="CXX48" s="62"/>
      <c r="CXY48" s="62"/>
      <c r="CXZ48" s="62"/>
      <c r="CYA48" s="62"/>
      <c r="CYB48" s="62"/>
      <c r="CYC48" s="62"/>
      <c r="CYD48" s="62"/>
      <c r="CYE48" s="62"/>
      <c r="CYF48" s="62"/>
      <c r="CYG48" s="62"/>
      <c r="CYH48" s="62"/>
      <c r="CYI48" s="62"/>
      <c r="CYJ48" s="62"/>
      <c r="CYK48" s="62"/>
      <c r="CYL48" s="62"/>
      <c r="CYM48" s="62"/>
      <c r="CYN48" s="62"/>
      <c r="CYO48" s="62"/>
      <c r="CYP48" s="62"/>
      <c r="CYQ48" s="62"/>
      <c r="CYR48" s="62"/>
      <c r="CYS48" s="62"/>
      <c r="CYT48" s="62"/>
      <c r="CYU48" s="62"/>
      <c r="CYV48" s="62"/>
      <c r="CYW48" s="62"/>
      <c r="CYX48" s="62"/>
      <c r="CYY48" s="62"/>
      <c r="CYZ48" s="62"/>
      <c r="CZA48" s="62"/>
      <c r="CZB48" s="62"/>
      <c r="CZC48" s="62"/>
      <c r="CZD48" s="62"/>
      <c r="CZE48" s="62"/>
      <c r="CZF48" s="62"/>
      <c r="CZG48" s="62"/>
      <c r="CZH48" s="62"/>
      <c r="CZI48" s="62"/>
      <c r="CZJ48" s="62"/>
      <c r="CZK48" s="62"/>
      <c r="CZL48" s="62"/>
      <c r="CZM48" s="62"/>
      <c r="CZN48" s="62"/>
      <c r="CZO48" s="62"/>
      <c r="CZP48" s="62"/>
      <c r="CZQ48" s="62"/>
      <c r="CZR48" s="62"/>
      <c r="CZS48" s="62"/>
      <c r="CZT48" s="62"/>
      <c r="CZU48" s="62"/>
      <c r="CZV48" s="62"/>
      <c r="CZW48" s="62"/>
      <c r="CZX48" s="62"/>
      <c r="CZY48" s="62"/>
      <c r="CZZ48" s="62"/>
      <c r="DAA48" s="62"/>
      <c r="DAB48" s="62"/>
      <c r="DAC48" s="62"/>
      <c r="DAD48" s="62"/>
      <c r="DAE48" s="62"/>
      <c r="DAF48" s="62"/>
      <c r="DAG48" s="62"/>
      <c r="DAH48" s="62"/>
      <c r="DAI48" s="62"/>
      <c r="DAJ48" s="62"/>
      <c r="DAK48" s="62"/>
      <c r="DAL48" s="62"/>
      <c r="DAM48" s="62"/>
      <c r="DAN48" s="62"/>
      <c r="DAO48" s="62"/>
      <c r="DAP48" s="62"/>
      <c r="DAQ48" s="62"/>
      <c r="DAR48" s="62"/>
      <c r="DAS48" s="62"/>
      <c r="DAT48" s="62"/>
      <c r="DAU48" s="62"/>
      <c r="DAV48" s="62"/>
      <c r="DAW48" s="62"/>
      <c r="DAX48" s="62"/>
      <c r="DAY48" s="62"/>
      <c r="DAZ48" s="62"/>
      <c r="DBA48" s="62"/>
      <c r="DBB48" s="62"/>
      <c r="DBC48" s="62"/>
      <c r="DBD48" s="62"/>
      <c r="DBE48" s="62"/>
      <c r="DBF48" s="62"/>
      <c r="DBG48" s="62"/>
      <c r="DBH48" s="62"/>
      <c r="DBI48" s="62"/>
      <c r="DBJ48" s="62"/>
      <c r="DBK48" s="62"/>
      <c r="DBL48" s="62"/>
      <c r="DBM48" s="62"/>
      <c r="DBN48" s="62"/>
      <c r="DBO48" s="62"/>
      <c r="DBP48" s="62"/>
      <c r="DBQ48" s="62"/>
      <c r="DBR48" s="62"/>
      <c r="DBS48" s="62"/>
      <c r="DBT48" s="62"/>
      <c r="DBU48" s="62"/>
      <c r="DBV48" s="62"/>
      <c r="DBW48" s="62"/>
      <c r="DBX48" s="62"/>
      <c r="DBY48" s="62"/>
      <c r="DBZ48" s="62"/>
      <c r="DCA48" s="62"/>
      <c r="DCB48" s="62"/>
      <c r="DCC48" s="62"/>
      <c r="DCD48" s="62"/>
      <c r="DCE48" s="62"/>
      <c r="DCF48" s="62"/>
      <c r="DCG48" s="62"/>
      <c r="DCH48" s="62"/>
      <c r="DCI48" s="62"/>
      <c r="DCJ48" s="62"/>
      <c r="DCK48" s="62"/>
      <c r="DCL48" s="62"/>
      <c r="DCM48" s="62"/>
      <c r="DCN48" s="62"/>
      <c r="DCO48" s="62"/>
      <c r="DCP48" s="62"/>
      <c r="DCQ48" s="62"/>
      <c r="DCR48" s="62"/>
      <c r="DCS48" s="62"/>
      <c r="DCT48" s="62"/>
      <c r="DCU48" s="62"/>
      <c r="DCV48" s="62"/>
      <c r="DCW48" s="62"/>
      <c r="DCX48" s="62"/>
      <c r="DCY48" s="62"/>
      <c r="DCZ48" s="62"/>
      <c r="DDA48" s="62"/>
      <c r="DDB48" s="62"/>
      <c r="DDC48" s="62"/>
      <c r="DDD48" s="62"/>
      <c r="DDE48" s="62"/>
      <c r="DDF48" s="62"/>
      <c r="DDG48" s="62"/>
      <c r="DDH48" s="62"/>
      <c r="DDI48" s="62"/>
      <c r="DDJ48" s="62"/>
      <c r="DDK48" s="62"/>
      <c r="DDL48" s="62"/>
      <c r="DDM48" s="62"/>
      <c r="DDN48" s="62"/>
      <c r="DDO48" s="62"/>
      <c r="DDP48" s="62"/>
      <c r="DDQ48" s="62"/>
      <c r="DDR48" s="62"/>
      <c r="DDS48" s="62"/>
      <c r="DDT48" s="62"/>
      <c r="DDU48" s="62"/>
      <c r="DDV48" s="62"/>
      <c r="DDW48" s="62"/>
      <c r="DDX48" s="62"/>
      <c r="DDY48" s="62"/>
      <c r="DDZ48" s="62"/>
      <c r="DEA48" s="62"/>
      <c r="DEB48" s="62"/>
      <c r="DEC48" s="62"/>
      <c r="DED48" s="62"/>
      <c r="DEE48" s="62"/>
      <c r="DEF48" s="62"/>
      <c r="DEG48" s="62"/>
      <c r="DEH48" s="62"/>
      <c r="DEI48" s="62"/>
      <c r="DEJ48" s="62"/>
      <c r="DEK48" s="62"/>
      <c r="DEL48" s="62"/>
      <c r="DEM48" s="62"/>
      <c r="DEN48" s="62"/>
      <c r="DEO48" s="62"/>
      <c r="DEP48" s="62"/>
      <c r="DEQ48" s="62"/>
      <c r="DER48" s="62"/>
      <c r="DES48" s="62"/>
      <c r="DET48" s="62"/>
      <c r="DEU48" s="62"/>
      <c r="DEV48" s="62"/>
      <c r="DEW48" s="62"/>
      <c r="DEX48" s="62"/>
      <c r="DEY48" s="62"/>
      <c r="DEZ48" s="62"/>
      <c r="DFA48" s="62"/>
      <c r="DFB48" s="62"/>
      <c r="DFC48" s="62"/>
      <c r="DFD48" s="62"/>
      <c r="DFE48" s="62"/>
      <c r="DFF48" s="62"/>
      <c r="DFG48" s="62"/>
      <c r="DFH48" s="62"/>
      <c r="DFI48" s="62"/>
      <c r="DFJ48" s="62"/>
      <c r="DFK48" s="62"/>
      <c r="DFL48" s="62"/>
      <c r="DFM48" s="62"/>
      <c r="DFN48" s="62"/>
      <c r="DFO48" s="62"/>
      <c r="DFP48" s="62"/>
      <c r="DFQ48" s="62"/>
      <c r="DFR48" s="62"/>
      <c r="DFS48" s="62"/>
      <c r="DFT48" s="62"/>
      <c r="DFU48" s="62"/>
      <c r="DFV48" s="62"/>
      <c r="DFW48" s="62"/>
      <c r="DFX48" s="62"/>
      <c r="DFY48" s="62"/>
      <c r="DFZ48" s="62"/>
      <c r="DGA48" s="62"/>
      <c r="DGB48" s="62"/>
      <c r="DGC48" s="62"/>
      <c r="DGD48" s="62"/>
      <c r="DGE48" s="62"/>
      <c r="DGF48" s="62"/>
      <c r="DGG48" s="62"/>
      <c r="DGH48" s="62"/>
      <c r="DGI48" s="62"/>
      <c r="DGJ48" s="62"/>
      <c r="DGK48" s="62"/>
      <c r="DGL48" s="62"/>
      <c r="DGM48" s="62"/>
      <c r="DGN48" s="62"/>
      <c r="DGO48" s="62"/>
      <c r="DGP48" s="62"/>
      <c r="DGQ48" s="62"/>
      <c r="DGR48" s="62"/>
      <c r="DGS48" s="62"/>
      <c r="DGT48" s="62"/>
      <c r="DGU48" s="62"/>
      <c r="DGV48" s="62"/>
      <c r="DGW48" s="62"/>
      <c r="DGX48" s="62"/>
      <c r="DGY48" s="62"/>
      <c r="DGZ48" s="62"/>
      <c r="DHA48" s="62"/>
      <c r="DHB48" s="62"/>
      <c r="DHC48" s="62"/>
      <c r="DHD48" s="62"/>
      <c r="DHE48" s="62"/>
      <c r="DHF48" s="62"/>
      <c r="DHG48" s="62"/>
      <c r="DHH48" s="62"/>
      <c r="DHI48" s="62"/>
      <c r="DHJ48" s="62"/>
      <c r="DHK48" s="62"/>
      <c r="DHL48" s="62"/>
      <c r="DHM48" s="62"/>
      <c r="DHN48" s="62"/>
      <c r="DHO48" s="62"/>
      <c r="DHP48" s="62"/>
      <c r="DHQ48" s="62"/>
      <c r="DHR48" s="62"/>
      <c r="DHS48" s="62"/>
      <c r="DHT48" s="62"/>
      <c r="DHU48" s="62"/>
      <c r="DHV48" s="62"/>
      <c r="DHW48" s="62"/>
      <c r="DHX48" s="62"/>
      <c r="DHY48" s="62"/>
      <c r="DHZ48" s="62"/>
      <c r="DIA48" s="62"/>
      <c r="DIB48" s="62"/>
      <c r="DIC48" s="62"/>
      <c r="DID48" s="62"/>
      <c r="DIE48" s="62"/>
      <c r="DIF48" s="62"/>
      <c r="DIG48" s="62"/>
      <c r="DIH48" s="62"/>
      <c r="DII48" s="62"/>
      <c r="DIJ48" s="62"/>
      <c r="DIK48" s="62"/>
      <c r="DIL48" s="62"/>
      <c r="DIM48" s="62"/>
      <c r="DIN48" s="62"/>
      <c r="DIO48" s="62"/>
      <c r="DIP48" s="62"/>
      <c r="DIQ48" s="62"/>
      <c r="DIR48" s="62"/>
      <c r="DIS48" s="62"/>
      <c r="DIT48" s="62"/>
      <c r="DIU48" s="62"/>
      <c r="DIV48" s="62"/>
      <c r="DIW48" s="62"/>
      <c r="DIX48" s="62"/>
      <c r="DIY48" s="62"/>
      <c r="DIZ48" s="62"/>
      <c r="DJA48" s="62"/>
      <c r="DJB48" s="62"/>
      <c r="DJC48" s="62"/>
      <c r="DJD48" s="62"/>
      <c r="DJE48" s="62"/>
      <c r="DJF48" s="62"/>
      <c r="DJG48" s="62"/>
      <c r="DJH48" s="62"/>
      <c r="DJI48" s="62"/>
      <c r="DJJ48" s="62"/>
      <c r="DJK48" s="62"/>
      <c r="DJL48" s="62"/>
      <c r="DJM48" s="62"/>
      <c r="DJN48" s="62"/>
      <c r="DJO48" s="62"/>
      <c r="DJP48" s="62"/>
      <c r="DJQ48" s="62"/>
      <c r="DJR48" s="62"/>
      <c r="DJS48" s="62"/>
      <c r="DJT48" s="62"/>
      <c r="DJU48" s="62"/>
      <c r="DJV48" s="62"/>
      <c r="DJW48" s="62"/>
      <c r="DJX48" s="62"/>
      <c r="DJY48" s="62"/>
      <c r="DJZ48" s="62"/>
      <c r="DKA48" s="62"/>
      <c r="DKB48" s="62"/>
      <c r="DKC48" s="62"/>
      <c r="DKD48" s="62"/>
      <c r="DKE48" s="62"/>
      <c r="DKF48" s="62"/>
      <c r="DKG48" s="62"/>
      <c r="DKH48" s="62"/>
      <c r="DKI48" s="62"/>
      <c r="DKJ48" s="62"/>
      <c r="DKK48" s="62"/>
      <c r="DKL48" s="62"/>
      <c r="DKM48" s="62"/>
      <c r="DKN48" s="62"/>
      <c r="DKO48" s="62"/>
      <c r="DKP48" s="62"/>
      <c r="DKQ48" s="62"/>
      <c r="DKR48" s="62"/>
      <c r="DKS48" s="62"/>
      <c r="DKT48" s="62"/>
      <c r="DKU48" s="62"/>
      <c r="DKV48" s="62"/>
      <c r="DKW48" s="62"/>
      <c r="DKX48" s="62"/>
      <c r="DKY48" s="62"/>
      <c r="DKZ48" s="62"/>
      <c r="DLA48" s="62"/>
      <c r="DLB48" s="62"/>
      <c r="DLC48" s="62"/>
      <c r="DLD48" s="62"/>
      <c r="DLE48" s="62"/>
      <c r="DLF48" s="62"/>
      <c r="DLG48" s="62"/>
      <c r="DLH48" s="62"/>
      <c r="DLI48" s="62"/>
      <c r="DLJ48" s="62"/>
      <c r="DLK48" s="62"/>
      <c r="DLL48" s="62"/>
      <c r="DLM48" s="62"/>
      <c r="DLN48" s="62"/>
      <c r="DLO48" s="62"/>
      <c r="DLP48" s="62"/>
      <c r="DLQ48" s="62"/>
      <c r="DLR48" s="62"/>
      <c r="DLS48" s="62"/>
      <c r="DLT48" s="62"/>
      <c r="DLU48" s="62"/>
      <c r="DLV48" s="62"/>
      <c r="DLW48" s="62"/>
      <c r="DLX48" s="62"/>
      <c r="DLY48" s="62"/>
      <c r="DLZ48" s="62"/>
      <c r="DMA48" s="62"/>
      <c r="DMB48" s="62"/>
      <c r="DMC48" s="62"/>
      <c r="DMD48" s="62"/>
      <c r="DME48" s="62"/>
      <c r="DMF48" s="62"/>
      <c r="DMG48" s="62"/>
      <c r="DMH48" s="62"/>
      <c r="DMI48" s="62"/>
      <c r="DMJ48" s="62"/>
      <c r="DMK48" s="62"/>
      <c r="DML48" s="62"/>
      <c r="DMM48" s="62"/>
      <c r="DMN48" s="62"/>
      <c r="DMO48" s="62"/>
      <c r="DMP48" s="62"/>
      <c r="DMQ48" s="62"/>
      <c r="DMR48" s="62"/>
      <c r="DMS48" s="62"/>
      <c r="DMT48" s="62"/>
      <c r="DMU48" s="62"/>
      <c r="DMV48" s="62"/>
      <c r="DMW48" s="62"/>
      <c r="DMX48" s="62"/>
      <c r="DMY48" s="62"/>
      <c r="DMZ48" s="62"/>
      <c r="DNA48" s="62"/>
      <c r="DNB48" s="62"/>
      <c r="DNC48" s="62"/>
      <c r="DND48" s="62"/>
      <c r="DNE48" s="62"/>
      <c r="DNF48" s="62"/>
      <c r="DNG48" s="62"/>
      <c r="DNH48" s="62"/>
      <c r="DNI48" s="62"/>
      <c r="DNJ48" s="62"/>
      <c r="DNK48" s="62"/>
      <c r="DNL48" s="62"/>
      <c r="DNM48" s="62"/>
      <c r="DNN48" s="62"/>
      <c r="DNO48" s="62"/>
      <c r="DNP48" s="62"/>
      <c r="DNQ48" s="62"/>
      <c r="DNR48" s="62"/>
      <c r="DNS48" s="62"/>
      <c r="DNT48" s="62"/>
      <c r="DNU48" s="62"/>
      <c r="DNV48" s="62"/>
      <c r="DNW48" s="62"/>
      <c r="DNX48" s="62"/>
      <c r="DNY48" s="62"/>
      <c r="DNZ48" s="62"/>
      <c r="DOA48" s="62"/>
      <c r="DOB48" s="62"/>
      <c r="DOC48" s="62"/>
      <c r="DOD48" s="62"/>
      <c r="DOE48" s="62"/>
      <c r="DOF48" s="62"/>
      <c r="DOG48" s="62"/>
      <c r="DOH48" s="62"/>
      <c r="DOI48" s="62"/>
      <c r="DOJ48" s="62"/>
      <c r="DOK48" s="62"/>
      <c r="DOL48" s="62"/>
      <c r="DOM48" s="62"/>
      <c r="DON48" s="62"/>
      <c r="DOO48" s="62"/>
      <c r="DOP48" s="62"/>
      <c r="DOQ48" s="62"/>
      <c r="DOR48" s="62"/>
      <c r="DOS48" s="62"/>
      <c r="DOT48" s="62"/>
      <c r="DOU48" s="62"/>
      <c r="DOV48" s="62"/>
      <c r="DOW48" s="62"/>
      <c r="DOX48" s="62"/>
      <c r="DOY48" s="62"/>
      <c r="DOZ48" s="62"/>
      <c r="DPA48" s="62"/>
      <c r="DPB48" s="62"/>
      <c r="DPC48" s="62"/>
      <c r="DPD48" s="62"/>
      <c r="DPE48" s="62"/>
      <c r="DPF48" s="62"/>
      <c r="DPG48" s="62"/>
      <c r="DPH48" s="62"/>
      <c r="DPI48" s="62"/>
      <c r="DPJ48" s="62"/>
      <c r="DPK48" s="62"/>
      <c r="DPL48" s="62"/>
      <c r="DPM48" s="62"/>
      <c r="DPN48" s="62"/>
      <c r="DPO48" s="62"/>
      <c r="DPP48" s="62"/>
      <c r="DPQ48" s="62"/>
      <c r="DPR48" s="62"/>
      <c r="DPS48" s="62"/>
      <c r="DPT48" s="62"/>
      <c r="DPU48" s="62"/>
      <c r="DPV48" s="62"/>
      <c r="DPW48" s="62"/>
      <c r="DPX48" s="62"/>
      <c r="DPY48" s="62"/>
      <c r="DPZ48" s="62"/>
      <c r="DQA48" s="62"/>
      <c r="DQB48" s="62"/>
      <c r="DQC48" s="62"/>
      <c r="DQD48" s="62"/>
      <c r="DQE48" s="62"/>
      <c r="DQF48" s="62"/>
      <c r="DQG48" s="62"/>
      <c r="DQH48" s="62"/>
      <c r="DQI48" s="62"/>
      <c r="DQJ48" s="62"/>
      <c r="DQK48" s="62"/>
      <c r="DQL48" s="62"/>
      <c r="DQM48" s="62"/>
      <c r="DQN48" s="62"/>
      <c r="DQO48" s="62"/>
      <c r="DQP48" s="62"/>
      <c r="DQQ48" s="62"/>
      <c r="DQR48" s="62"/>
      <c r="DQS48" s="62"/>
      <c r="DQT48" s="62"/>
      <c r="DQU48" s="62"/>
      <c r="DQV48" s="62"/>
      <c r="DQW48" s="62"/>
      <c r="DQX48" s="62"/>
      <c r="DQY48" s="62"/>
      <c r="DQZ48" s="62"/>
      <c r="DRA48" s="62"/>
      <c r="DRB48" s="62"/>
      <c r="DRC48" s="62"/>
      <c r="DRD48" s="62"/>
      <c r="DRE48" s="62"/>
      <c r="DRF48" s="62"/>
      <c r="DRG48" s="62"/>
      <c r="DRH48" s="62"/>
      <c r="DRI48" s="62"/>
      <c r="DRJ48" s="62"/>
      <c r="DRK48" s="62"/>
      <c r="DRL48" s="62"/>
      <c r="DRM48" s="62"/>
      <c r="DRN48" s="62"/>
      <c r="DRO48" s="62"/>
      <c r="DRP48" s="62"/>
      <c r="DRQ48" s="62"/>
      <c r="DRR48" s="62"/>
      <c r="DRS48" s="62"/>
      <c r="DRT48" s="62"/>
      <c r="DRU48" s="62"/>
      <c r="DRV48" s="62"/>
      <c r="DRW48" s="62"/>
      <c r="DRX48" s="62"/>
      <c r="DRY48" s="62"/>
      <c r="DRZ48" s="62"/>
      <c r="DSA48" s="62"/>
      <c r="DSB48" s="62"/>
      <c r="DSC48" s="62"/>
      <c r="DSD48" s="62"/>
      <c r="DSE48" s="62"/>
      <c r="DSF48" s="62"/>
      <c r="DSG48" s="62"/>
      <c r="DSH48" s="62"/>
      <c r="DSI48" s="62"/>
      <c r="DSJ48" s="62"/>
      <c r="DSK48" s="62"/>
      <c r="DSL48" s="62"/>
      <c r="DSM48" s="62"/>
      <c r="DSN48" s="62"/>
      <c r="DSO48" s="62"/>
      <c r="DSP48" s="62"/>
      <c r="DSQ48" s="62"/>
      <c r="DSR48" s="62"/>
      <c r="DSS48" s="62"/>
      <c r="DST48" s="62"/>
      <c r="DSU48" s="62"/>
      <c r="DSV48" s="62"/>
      <c r="DSW48" s="62"/>
      <c r="DSX48" s="62"/>
      <c r="DSY48" s="62"/>
      <c r="DSZ48" s="62"/>
      <c r="DTA48" s="62"/>
      <c r="DTB48" s="62"/>
      <c r="DTC48" s="62"/>
      <c r="DTD48" s="62"/>
      <c r="DTE48" s="62"/>
      <c r="DTF48" s="62"/>
      <c r="DTG48" s="62"/>
      <c r="DTH48" s="62"/>
      <c r="DTI48" s="62"/>
      <c r="DTJ48" s="62"/>
      <c r="DTK48" s="62"/>
      <c r="DTL48" s="62"/>
      <c r="DTM48" s="62"/>
      <c r="DTN48" s="62"/>
      <c r="DTO48" s="62"/>
      <c r="DTP48" s="62"/>
      <c r="DTQ48" s="62"/>
      <c r="DTR48" s="62"/>
      <c r="DTS48" s="62"/>
      <c r="DTT48" s="62"/>
      <c r="DTU48" s="62"/>
      <c r="DTV48" s="62"/>
      <c r="DTW48" s="62"/>
      <c r="DTX48" s="62"/>
      <c r="DTY48" s="62"/>
      <c r="DTZ48" s="62"/>
      <c r="DUA48" s="62"/>
      <c r="DUB48" s="62"/>
      <c r="DUC48" s="62"/>
      <c r="DUD48" s="62"/>
      <c r="DUE48" s="62"/>
      <c r="DUF48" s="62"/>
      <c r="DUG48" s="62"/>
      <c r="DUH48" s="62"/>
      <c r="DUI48" s="62"/>
      <c r="DUJ48" s="62"/>
      <c r="DUK48" s="62"/>
      <c r="DUL48" s="62"/>
      <c r="DUM48" s="62"/>
      <c r="DUN48" s="62"/>
      <c r="DUO48" s="62"/>
      <c r="DUP48" s="62"/>
      <c r="DUQ48" s="62"/>
      <c r="DUR48" s="62"/>
      <c r="DUS48" s="62"/>
      <c r="DUT48" s="62"/>
      <c r="DUU48" s="62"/>
      <c r="DUV48" s="62"/>
      <c r="DUW48" s="62"/>
      <c r="DUX48" s="62"/>
      <c r="DUY48" s="62"/>
      <c r="DUZ48" s="62"/>
      <c r="DVA48" s="62"/>
      <c r="DVB48" s="62"/>
      <c r="DVC48" s="62"/>
      <c r="DVD48" s="62"/>
      <c r="DVE48" s="62"/>
      <c r="DVF48" s="62"/>
      <c r="DVG48" s="62"/>
      <c r="DVH48" s="62"/>
      <c r="DVI48" s="62"/>
      <c r="DVJ48" s="62"/>
      <c r="DVK48" s="62"/>
      <c r="DVL48" s="62"/>
      <c r="DVM48" s="62"/>
      <c r="DVN48" s="62"/>
      <c r="DVO48" s="62"/>
      <c r="DVP48" s="62"/>
      <c r="DVQ48" s="62"/>
      <c r="DVR48" s="62"/>
      <c r="DVS48" s="62"/>
      <c r="DVT48" s="62"/>
      <c r="DVU48" s="62"/>
      <c r="DVV48" s="62"/>
      <c r="DVW48" s="62"/>
      <c r="DVX48" s="62"/>
      <c r="DVY48" s="62"/>
      <c r="DVZ48" s="62"/>
      <c r="DWA48" s="62"/>
      <c r="DWB48" s="62"/>
      <c r="DWC48" s="62"/>
      <c r="DWD48" s="62"/>
      <c r="DWE48" s="62"/>
      <c r="DWF48" s="62"/>
      <c r="DWG48" s="62"/>
      <c r="DWH48" s="62"/>
      <c r="DWI48" s="62"/>
      <c r="DWJ48" s="62"/>
      <c r="DWK48" s="62"/>
      <c r="DWL48" s="62"/>
      <c r="DWM48" s="62"/>
      <c r="DWN48" s="62"/>
      <c r="DWO48" s="62"/>
      <c r="DWP48" s="62"/>
      <c r="DWQ48" s="62"/>
      <c r="DWR48" s="62"/>
      <c r="DWS48" s="62"/>
      <c r="DWT48" s="62"/>
      <c r="DWU48" s="62"/>
      <c r="DWV48" s="62"/>
      <c r="DWW48" s="62"/>
      <c r="DWX48" s="62"/>
      <c r="DWY48" s="62"/>
      <c r="DWZ48" s="62"/>
      <c r="DXA48" s="62"/>
      <c r="DXB48" s="62"/>
      <c r="DXC48" s="62"/>
      <c r="DXD48" s="62"/>
      <c r="DXE48" s="62"/>
      <c r="DXF48" s="62"/>
      <c r="DXG48" s="62"/>
      <c r="DXH48" s="62"/>
      <c r="DXI48" s="62"/>
      <c r="DXJ48" s="62"/>
      <c r="DXK48" s="62"/>
      <c r="DXL48" s="62"/>
      <c r="DXM48" s="62"/>
      <c r="DXN48" s="62"/>
      <c r="DXO48" s="62"/>
      <c r="DXP48" s="62"/>
      <c r="DXQ48" s="62"/>
      <c r="DXR48" s="62"/>
      <c r="DXS48" s="62"/>
      <c r="DXT48" s="62"/>
      <c r="DXU48" s="62"/>
      <c r="DXV48" s="62"/>
      <c r="DXW48" s="62"/>
      <c r="DXX48" s="62"/>
      <c r="DXY48" s="62"/>
      <c r="DXZ48" s="62"/>
      <c r="DYA48" s="62"/>
      <c r="DYB48" s="62"/>
      <c r="DYC48" s="62"/>
      <c r="DYD48" s="62"/>
      <c r="DYE48" s="62"/>
      <c r="DYF48" s="62"/>
      <c r="DYG48" s="62"/>
      <c r="DYH48" s="62"/>
      <c r="DYI48" s="62"/>
      <c r="DYJ48" s="62"/>
      <c r="DYK48" s="62"/>
      <c r="DYL48" s="62"/>
      <c r="DYM48" s="62"/>
      <c r="DYN48" s="62"/>
      <c r="DYO48" s="62"/>
      <c r="DYP48" s="62"/>
      <c r="DYQ48" s="62"/>
      <c r="DYR48" s="62"/>
      <c r="DYS48" s="62"/>
      <c r="DYT48" s="62"/>
      <c r="DYU48" s="62"/>
      <c r="DYV48" s="62"/>
      <c r="DYW48" s="62"/>
      <c r="DYX48" s="62"/>
      <c r="DYY48" s="62"/>
      <c r="DYZ48" s="62"/>
      <c r="DZA48" s="62"/>
      <c r="DZB48" s="62"/>
      <c r="DZC48" s="62"/>
      <c r="DZD48" s="62"/>
      <c r="DZE48" s="62"/>
      <c r="DZF48" s="62"/>
      <c r="DZG48" s="62"/>
      <c r="DZH48" s="62"/>
      <c r="DZI48" s="62"/>
      <c r="DZJ48" s="62"/>
      <c r="DZK48" s="62"/>
      <c r="DZL48" s="62"/>
      <c r="DZM48" s="62"/>
      <c r="DZN48" s="62"/>
      <c r="DZO48" s="62"/>
      <c r="DZP48" s="62"/>
      <c r="DZQ48" s="62"/>
      <c r="DZR48" s="62"/>
      <c r="DZS48" s="62"/>
      <c r="DZT48" s="62"/>
      <c r="DZU48" s="62"/>
      <c r="DZV48" s="62"/>
      <c r="DZW48" s="62"/>
      <c r="DZX48" s="62"/>
      <c r="DZY48" s="62"/>
      <c r="DZZ48" s="62"/>
      <c r="EAA48" s="62"/>
      <c r="EAB48" s="62"/>
      <c r="EAC48" s="62"/>
      <c r="EAD48" s="62"/>
      <c r="EAE48" s="62"/>
      <c r="EAF48" s="62"/>
      <c r="EAG48" s="62"/>
      <c r="EAH48" s="62"/>
      <c r="EAI48" s="62"/>
      <c r="EAJ48" s="62"/>
      <c r="EAK48" s="62"/>
      <c r="EAL48" s="62"/>
      <c r="EAM48" s="62"/>
      <c r="EAN48" s="62"/>
      <c r="EAO48" s="62"/>
      <c r="EAP48" s="62"/>
      <c r="EAQ48" s="62"/>
      <c r="EAR48" s="62"/>
      <c r="EAS48" s="62"/>
      <c r="EAT48" s="62"/>
      <c r="EAU48" s="62"/>
      <c r="EAV48" s="62"/>
      <c r="EAW48" s="62"/>
      <c r="EAX48" s="62"/>
      <c r="EAY48" s="62"/>
      <c r="EAZ48" s="62"/>
      <c r="EBA48" s="62"/>
      <c r="EBB48" s="62"/>
      <c r="EBC48" s="62"/>
      <c r="EBD48" s="62"/>
      <c r="EBE48" s="62"/>
      <c r="EBF48" s="62"/>
      <c r="EBG48" s="62"/>
      <c r="EBH48" s="62"/>
      <c r="EBI48" s="62"/>
      <c r="EBJ48" s="62"/>
      <c r="EBK48" s="62"/>
      <c r="EBL48" s="62"/>
      <c r="EBM48" s="62"/>
      <c r="EBN48" s="62"/>
      <c r="EBO48" s="62"/>
      <c r="EBP48" s="62"/>
      <c r="EBQ48" s="62"/>
      <c r="EBR48" s="62"/>
      <c r="EBS48" s="62"/>
      <c r="EBT48" s="62"/>
      <c r="EBU48" s="62"/>
      <c r="EBV48" s="62"/>
      <c r="EBW48" s="62"/>
      <c r="EBX48" s="62"/>
      <c r="EBY48" s="62"/>
      <c r="EBZ48" s="62"/>
      <c r="ECA48" s="62"/>
      <c r="ECB48" s="62"/>
      <c r="ECC48" s="62"/>
      <c r="ECD48" s="62"/>
      <c r="ECE48" s="62"/>
      <c r="ECF48" s="62"/>
      <c r="ECG48" s="62"/>
      <c r="ECH48" s="62"/>
      <c r="ECI48" s="62"/>
      <c r="ECJ48" s="62"/>
      <c r="ECK48" s="62"/>
      <c r="ECL48" s="62"/>
      <c r="ECM48" s="62"/>
      <c r="ECN48" s="62"/>
      <c r="ECO48" s="62"/>
      <c r="ECP48" s="62"/>
      <c r="ECQ48" s="62"/>
      <c r="ECR48" s="62"/>
      <c r="ECS48" s="62"/>
      <c r="ECT48" s="62"/>
      <c r="ECU48" s="62"/>
      <c r="ECV48" s="62"/>
      <c r="ECW48" s="62"/>
      <c r="ECX48" s="62"/>
      <c r="ECY48" s="62"/>
      <c r="ECZ48" s="62"/>
      <c r="EDA48" s="62"/>
      <c r="EDB48" s="62"/>
      <c r="EDC48" s="62"/>
      <c r="EDD48" s="62"/>
      <c r="EDE48" s="62"/>
      <c r="EDF48" s="62"/>
      <c r="EDG48" s="62"/>
      <c r="EDH48" s="62"/>
      <c r="EDI48" s="62"/>
      <c r="EDJ48" s="62"/>
      <c r="EDK48" s="62"/>
      <c r="EDL48" s="62"/>
      <c r="EDM48" s="62"/>
      <c r="EDN48" s="62"/>
      <c r="EDO48" s="62"/>
      <c r="EDP48" s="62"/>
      <c r="EDQ48" s="62"/>
      <c r="EDR48" s="62"/>
      <c r="EDS48" s="62"/>
      <c r="EDT48" s="62"/>
      <c r="EDU48" s="62"/>
      <c r="EDV48" s="62"/>
      <c r="EDW48" s="62"/>
      <c r="EDX48" s="62"/>
      <c r="EDY48" s="62"/>
      <c r="EDZ48" s="62"/>
      <c r="EEA48" s="62"/>
      <c r="EEB48" s="62"/>
      <c r="EEC48" s="62"/>
      <c r="EED48" s="62"/>
      <c r="EEE48" s="62"/>
      <c r="EEF48" s="62"/>
      <c r="EEG48" s="62"/>
      <c r="EEH48" s="62"/>
      <c r="EEI48" s="62"/>
      <c r="EEJ48" s="62"/>
      <c r="EEK48" s="62"/>
      <c r="EEL48" s="62"/>
      <c r="EEM48" s="62"/>
      <c r="EEN48" s="62"/>
      <c r="EEO48" s="62"/>
      <c r="EEP48" s="62"/>
      <c r="EEQ48" s="62"/>
      <c r="EER48" s="62"/>
      <c r="EES48" s="62"/>
      <c r="EET48" s="62"/>
      <c r="EEU48" s="62"/>
      <c r="EEV48" s="62"/>
      <c r="EEW48" s="62"/>
      <c r="EEX48" s="62"/>
      <c r="EEY48" s="62"/>
      <c r="EEZ48" s="62"/>
      <c r="EFA48" s="62"/>
      <c r="EFB48" s="62"/>
      <c r="EFC48" s="62"/>
      <c r="EFD48" s="62"/>
      <c r="EFE48" s="62"/>
      <c r="EFF48" s="62"/>
      <c r="EFG48" s="62"/>
      <c r="EFH48" s="62"/>
      <c r="EFI48" s="62"/>
      <c r="EFJ48" s="62"/>
      <c r="EFK48" s="62"/>
      <c r="EFL48" s="62"/>
      <c r="EFM48" s="62"/>
      <c r="EFN48" s="62"/>
      <c r="EFO48" s="62"/>
      <c r="EFP48" s="62"/>
      <c r="EFQ48" s="62"/>
      <c r="EFR48" s="62"/>
      <c r="EFS48" s="62"/>
      <c r="EFT48" s="62"/>
      <c r="EFU48" s="62"/>
      <c r="EFV48" s="62"/>
      <c r="EFW48" s="62"/>
      <c r="EFX48" s="62"/>
      <c r="EFY48" s="62"/>
      <c r="EFZ48" s="62"/>
      <c r="EGA48" s="62"/>
      <c r="EGB48" s="62"/>
      <c r="EGC48" s="62"/>
      <c r="EGD48" s="62"/>
      <c r="EGE48" s="62"/>
      <c r="EGF48" s="62"/>
      <c r="EGG48" s="62"/>
      <c r="EGH48" s="62"/>
      <c r="EGI48" s="62"/>
      <c r="EGJ48" s="62"/>
      <c r="EGK48" s="62"/>
      <c r="EGL48" s="62"/>
      <c r="EGM48" s="62"/>
      <c r="EGN48" s="62"/>
      <c r="EGO48" s="62"/>
      <c r="EGP48" s="62"/>
      <c r="EGQ48" s="62"/>
      <c r="EGR48" s="62"/>
      <c r="EGS48" s="62"/>
      <c r="EGT48" s="62"/>
      <c r="EGU48" s="62"/>
      <c r="EGV48" s="62"/>
      <c r="EGW48" s="62"/>
      <c r="EGX48" s="62"/>
      <c r="EGY48" s="62"/>
      <c r="EGZ48" s="62"/>
      <c r="EHA48" s="62"/>
      <c r="EHB48" s="62"/>
      <c r="EHC48" s="62"/>
      <c r="EHD48" s="62"/>
      <c r="EHE48" s="62"/>
      <c r="EHF48" s="62"/>
      <c r="EHG48" s="62"/>
      <c r="EHH48" s="62"/>
      <c r="EHI48" s="62"/>
      <c r="EHJ48" s="62"/>
      <c r="EHK48" s="62"/>
      <c r="EHL48" s="62"/>
      <c r="EHM48" s="62"/>
      <c r="EHN48" s="62"/>
      <c r="EHO48" s="62"/>
      <c r="EHP48" s="62"/>
      <c r="EHQ48" s="62"/>
      <c r="EHR48" s="62"/>
      <c r="EHS48" s="62"/>
      <c r="EHT48" s="62"/>
      <c r="EHU48" s="62"/>
      <c r="EHV48" s="62"/>
      <c r="EHW48" s="62"/>
      <c r="EHX48" s="62"/>
      <c r="EHY48" s="62"/>
      <c r="EHZ48" s="62"/>
      <c r="EIA48" s="62"/>
      <c r="EIB48" s="62"/>
      <c r="EIC48" s="62"/>
      <c r="EID48" s="62"/>
      <c r="EIE48" s="62"/>
      <c r="EIF48" s="62"/>
      <c r="EIG48" s="62"/>
      <c r="EIH48" s="62"/>
      <c r="EII48" s="62"/>
      <c r="EIJ48" s="62"/>
      <c r="EIK48" s="62"/>
      <c r="EIL48" s="62"/>
      <c r="EIM48" s="62"/>
      <c r="EIN48" s="62"/>
      <c r="EIO48" s="62"/>
      <c r="EIP48" s="62"/>
      <c r="EIQ48" s="62"/>
      <c r="EIR48" s="62"/>
      <c r="EIS48" s="62"/>
      <c r="EIT48" s="62"/>
      <c r="EIU48" s="62"/>
      <c r="EIV48" s="62"/>
      <c r="EIW48" s="62"/>
      <c r="EIX48" s="62"/>
      <c r="EIY48" s="62"/>
      <c r="EIZ48" s="62"/>
      <c r="EJA48" s="62"/>
      <c r="EJB48" s="62"/>
      <c r="EJC48" s="62"/>
      <c r="EJD48" s="62"/>
      <c r="EJE48" s="62"/>
      <c r="EJF48" s="62"/>
      <c r="EJG48" s="62"/>
      <c r="EJH48" s="62"/>
      <c r="EJI48" s="62"/>
      <c r="EJJ48" s="62"/>
      <c r="EJK48" s="62"/>
      <c r="EJL48" s="62"/>
      <c r="EJM48" s="62"/>
      <c r="EJN48" s="62"/>
      <c r="EJO48" s="62"/>
      <c r="EJP48" s="62"/>
      <c r="EJQ48" s="62"/>
      <c r="EJR48" s="62"/>
      <c r="EJS48" s="62"/>
      <c r="EJT48" s="62"/>
      <c r="EJU48" s="62"/>
      <c r="EJV48" s="62"/>
      <c r="EJW48" s="62"/>
      <c r="EJX48" s="62"/>
      <c r="EJY48" s="62"/>
      <c r="EJZ48" s="62"/>
      <c r="EKA48" s="62"/>
      <c r="EKB48" s="62"/>
      <c r="EKC48" s="62"/>
      <c r="EKD48" s="62"/>
      <c r="EKE48" s="62"/>
      <c r="EKF48" s="62"/>
      <c r="EKG48" s="62"/>
      <c r="EKH48" s="62"/>
      <c r="EKI48" s="62"/>
      <c r="EKJ48" s="62"/>
      <c r="EKK48" s="62"/>
      <c r="EKL48" s="62"/>
      <c r="EKM48" s="62"/>
      <c r="EKN48" s="62"/>
      <c r="EKO48" s="62"/>
      <c r="EKP48" s="62"/>
      <c r="EKQ48" s="62"/>
      <c r="EKR48" s="62"/>
      <c r="EKS48" s="62"/>
      <c r="EKT48" s="62"/>
      <c r="EKU48" s="62"/>
      <c r="EKV48" s="62"/>
      <c r="EKW48" s="62"/>
      <c r="EKX48" s="62"/>
      <c r="EKY48" s="62"/>
      <c r="EKZ48" s="62"/>
      <c r="ELA48" s="62"/>
      <c r="ELB48" s="62"/>
      <c r="ELC48" s="62"/>
      <c r="ELD48" s="62"/>
      <c r="ELE48" s="62"/>
      <c r="ELF48" s="62"/>
      <c r="ELG48" s="62"/>
      <c r="ELH48" s="62"/>
      <c r="ELI48" s="62"/>
      <c r="ELJ48" s="62"/>
      <c r="ELK48" s="62"/>
      <c r="ELL48" s="62"/>
      <c r="ELM48" s="62"/>
      <c r="ELN48" s="62"/>
      <c r="ELO48" s="62"/>
      <c r="ELP48" s="62"/>
      <c r="ELQ48" s="62"/>
      <c r="ELR48" s="62"/>
      <c r="ELS48" s="62"/>
      <c r="ELT48" s="62"/>
      <c r="ELU48" s="62"/>
      <c r="ELV48" s="62"/>
      <c r="ELW48" s="62"/>
      <c r="ELX48" s="62"/>
      <c r="ELY48" s="62"/>
      <c r="ELZ48" s="62"/>
      <c r="EMA48" s="62"/>
      <c r="EMB48" s="62"/>
      <c r="EMC48" s="62"/>
      <c r="EMD48" s="62"/>
      <c r="EME48" s="62"/>
      <c r="EMF48" s="62"/>
      <c r="EMG48" s="62"/>
      <c r="EMH48" s="62"/>
      <c r="EMI48" s="62"/>
      <c r="EMJ48" s="62"/>
      <c r="EMK48" s="62"/>
      <c r="EML48" s="62"/>
      <c r="EMM48" s="62"/>
      <c r="EMN48" s="62"/>
      <c r="EMO48" s="62"/>
      <c r="EMP48" s="62"/>
      <c r="EMQ48" s="62"/>
      <c r="EMR48" s="62"/>
      <c r="EMS48" s="62"/>
      <c r="EMT48" s="62"/>
      <c r="EMU48" s="62"/>
      <c r="EMV48" s="62"/>
      <c r="EMW48" s="62"/>
      <c r="EMX48" s="62"/>
      <c r="EMY48" s="62"/>
      <c r="EMZ48" s="62"/>
      <c r="ENA48" s="62"/>
      <c r="ENB48" s="62"/>
      <c r="ENC48" s="62"/>
      <c r="END48" s="62"/>
      <c r="ENE48" s="62"/>
      <c r="ENF48" s="62"/>
      <c r="ENG48" s="62"/>
      <c r="ENH48" s="62"/>
      <c r="ENI48" s="62"/>
      <c r="ENJ48" s="62"/>
      <c r="ENK48" s="62"/>
      <c r="ENL48" s="62"/>
      <c r="ENM48" s="62"/>
      <c r="ENN48" s="62"/>
      <c r="ENO48" s="62"/>
      <c r="ENP48" s="62"/>
      <c r="ENQ48" s="62"/>
      <c r="ENR48" s="62"/>
      <c r="ENS48" s="62"/>
      <c r="ENT48" s="62"/>
      <c r="ENU48" s="62"/>
      <c r="ENV48" s="62"/>
      <c r="ENW48" s="62"/>
      <c r="ENX48" s="62"/>
      <c r="ENY48" s="62"/>
      <c r="ENZ48" s="62"/>
      <c r="EOA48" s="62"/>
      <c r="EOB48" s="62"/>
      <c r="EOC48" s="62"/>
      <c r="EOD48" s="62"/>
      <c r="EOE48" s="62"/>
      <c r="EOF48" s="62"/>
      <c r="EOG48" s="62"/>
      <c r="EOH48" s="62"/>
      <c r="EOI48" s="62"/>
      <c r="EOJ48" s="62"/>
      <c r="EOK48" s="62"/>
      <c r="EOL48" s="62"/>
      <c r="EOM48" s="62"/>
      <c r="EON48" s="62"/>
      <c r="EOO48" s="62"/>
      <c r="EOP48" s="62"/>
      <c r="EOQ48" s="62"/>
      <c r="EOR48" s="62"/>
      <c r="EOS48" s="62"/>
      <c r="EOT48" s="62"/>
      <c r="EOU48" s="62"/>
      <c r="EOV48" s="62"/>
      <c r="EOW48" s="62"/>
      <c r="EOX48" s="62"/>
      <c r="EOY48" s="62"/>
      <c r="EOZ48" s="62"/>
      <c r="EPA48" s="62"/>
      <c r="EPB48" s="62"/>
      <c r="EPC48" s="62"/>
      <c r="EPD48" s="62"/>
      <c r="EPE48" s="62"/>
      <c r="EPF48" s="62"/>
      <c r="EPG48" s="62"/>
      <c r="EPH48" s="62"/>
      <c r="EPI48" s="62"/>
      <c r="EPJ48" s="62"/>
      <c r="EPK48" s="62"/>
      <c r="EPL48" s="62"/>
      <c r="EPM48" s="62"/>
      <c r="EPN48" s="62"/>
      <c r="EPO48" s="62"/>
      <c r="EPP48" s="62"/>
      <c r="EPQ48" s="62"/>
      <c r="EPR48" s="62"/>
      <c r="EPS48" s="62"/>
      <c r="EPT48" s="62"/>
      <c r="EPU48" s="62"/>
      <c r="EPV48" s="62"/>
      <c r="EPW48" s="62"/>
      <c r="EPX48" s="62"/>
      <c r="EPY48" s="62"/>
      <c r="EPZ48" s="62"/>
      <c r="EQA48" s="62"/>
      <c r="EQB48" s="62"/>
      <c r="EQC48" s="62"/>
      <c r="EQD48" s="62"/>
      <c r="EQE48" s="62"/>
      <c r="EQF48" s="62"/>
      <c r="EQG48" s="62"/>
      <c r="EQH48" s="62"/>
      <c r="EQI48" s="62"/>
      <c r="EQJ48" s="62"/>
      <c r="EQK48" s="62"/>
      <c r="EQL48" s="62"/>
      <c r="EQM48" s="62"/>
      <c r="EQN48" s="62"/>
      <c r="EQO48" s="62"/>
      <c r="EQP48" s="62"/>
      <c r="EQQ48" s="62"/>
      <c r="EQR48" s="62"/>
      <c r="EQS48" s="62"/>
      <c r="EQT48" s="62"/>
      <c r="EQU48" s="62"/>
      <c r="EQV48" s="62"/>
      <c r="EQW48" s="62"/>
      <c r="EQX48" s="62"/>
      <c r="EQY48" s="62"/>
      <c r="EQZ48" s="62"/>
      <c r="ERA48" s="62"/>
      <c r="ERB48" s="62"/>
      <c r="ERC48" s="62"/>
      <c r="ERD48" s="62"/>
      <c r="ERE48" s="62"/>
      <c r="ERF48" s="62"/>
      <c r="ERG48" s="62"/>
      <c r="ERH48" s="62"/>
      <c r="ERI48" s="62"/>
      <c r="ERJ48" s="62"/>
      <c r="ERK48" s="62"/>
      <c r="ERL48" s="62"/>
      <c r="ERM48" s="62"/>
      <c r="ERN48" s="62"/>
      <c r="ERO48" s="62"/>
      <c r="ERP48" s="62"/>
      <c r="ERQ48" s="62"/>
      <c r="ERR48" s="62"/>
      <c r="ERS48" s="62"/>
      <c r="ERT48" s="62"/>
      <c r="ERU48" s="62"/>
      <c r="ERV48" s="62"/>
      <c r="ERW48" s="62"/>
      <c r="ERX48" s="62"/>
      <c r="ERY48" s="62"/>
      <c r="ERZ48" s="62"/>
      <c r="ESA48" s="62"/>
      <c r="ESB48" s="62"/>
      <c r="ESC48" s="62"/>
      <c r="ESD48" s="62"/>
      <c r="ESE48" s="62"/>
      <c r="ESF48" s="62"/>
      <c r="ESG48" s="62"/>
      <c r="ESH48" s="62"/>
      <c r="ESI48" s="62"/>
      <c r="ESJ48" s="62"/>
      <c r="ESK48" s="62"/>
      <c r="ESL48" s="62"/>
      <c r="ESM48" s="62"/>
      <c r="ESN48" s="62"/>
      <c r="ESO48" s="62"/>
      <c r="ESP48" s="62"/>
      <c r="ESQ48" s="62"/>
      <c r="ESR48" s="62"/>
      <c r="ESS48" s="62"/>
      <c r="EST48" s="62"/>
      <c r="ESU48" s="62"/>
      <c r="ESV48" s="62"/>
      <c r="ESW48" s="62"/>
      <c r="ESX48" s="62"/>
      <c r="ESY48" s="62"/>
      <c r="ESZ48" s="62"/>
      <c r="ETA48" s="62"/>
      <c r="ETB48" s="62"/>
      <c r="ETC48" s="62"/>
      <c r="ETD48" s="62"/>
      <c r="ETE48" s="62"/>
      <c r="ETF48" s="62"/>
      <c r="ETG48" s="62"/>
      <c r="ETH48" s="62"/>
      <c r="ETI48" s="62"/>
      <c r="ETJ48" s="62"/>
      <c r="ETK48" s="62"/>
      <c r="ETL48" s="62"/>
      <c r="ETM48" s="62"/>
      <c r="ETN48" s="62"/>
      <c r="ETO48" s="62"/>
      <c r="ETP48" s="62"/>
      <c r="ETQ48" s="62"/>
      <c r="ETR48" s="62"/>
      <c r="ETS48" s="62"/>
      <c r="ETT48" s="62"/>
      <c r="ETU48" s="62"/>
      <c r="ETV48" s="62"/>
      <c r="ETW48" s="62"/>
      <c r="ETX48" s="62"/>
      <c r="ETY48" s="62"/>
      <c r="ETZ48" s="62"/>
      <c r="EUA48" s="62"/>
      <c r="EUB48" s="62"/>
      <c r="EUC48" s="62"/>
      <c r="EUD48" s="62"/>
      <c r="EUE48" s="62"/>
      <c r="EUF48" s="62"/>
      <c r="EUG48" s="62"/>
      <c r="EUH48" s="62"/>
      <c r="EUI48" s="62"/>
      <c r="EUJ48" s="62"/>
      <c r="EUK48" s="62"/>
      <c r="EUL48" s="62"/>
      <c r="EUM48" s="62"/>
      <c r="EUN48" s="62"/>
      <c r="EUO48" s="62"/>
      <c r="EUP48" s="62"/>
      <c r="EUQ48" s="62"/>
      <c r="EUR48" s="62"/>
      <c r="EUS48" s="62"/>
      <c r="EUT48" s="62"/>
      <c r="EUU48" s="62"/>
      <c r="EUV48" s="62"/>
      <c r="EUW48" s="62"/>
      <c r="EUX48" s="62"/>
      <c r="EUY48" s="62"/>
      <c r="EUZ48" s="62"/>
      <c r="EVA48" s="62"/>
      <c r="EVB48" s="62"/>
      <c r="EVC48" s="62"/>
      <c r="EVD48" s="62"/>
      <c r="EVE48" s="62"/>
      <c r="EVF48" s="62"/>
      <c r="EVG48" s="62"/>
      <c r="EVH48" s="62"/>
      <c r="EVI48" s="62"/>
      <c r="EVJ48" s="62"/>
      <c r="EVK48" s="62"/>
      <c r="EVL48" s="62"/>
      <c r="EVM48" s="62"/>
      <c r="EVN48" s="62"/>
      <c r="EVO48" s="62"/>
      <c r="EVP48" s="62"/>
      <c r="EVQ48" s="62"/>
      <c r="EVR48" s="62"/>
      <c r="EVS48" s="62"/>
      <c r="EVT48" s="62"/>
      <c r="EVU48" s="62"/>
      <c r="EVV48" s="62"/>
      <c r="EVW48" s="62"/>
      <c r="EVX48" s="62"/>
      <c r="EVY48" s="62"/>
      <c r="EVZ48" s="62"/>
      <c r="EWA48" s="62"/>
      <c r="EWB48" s="62"/>
      <c r="EWC48" s="62"/>
      <c r="EWD48" s="62"/>
      <c r="EWE48" s="62"/>
      <c r="EWF48" s="62"/>
      <c r="EWG48" s="62"/>
      <c r="EWH48" s="62"/>
      <c r="EWI48" s="62"/>
      <c r="EWJ48" s="62"/>
      <c r="EWK48" s="62"/>
      <c r="EWL48" s="62"/>
      <c r="EWM48" s="62"/>
      <c r="EWN48" s="62"/>
      <c r="EWO48" s="62"/>
      <c r="EWP48" s="62"/>
      <c r="EWQ48" s="62"/>
      <c r="EWR48" s="62"/>
      <c r="EWS48" s="62"/>
      <c r="EWT48" s="62"/>
      <c r="EWU48" s="62"/>
      <c r="EWV48" s="62"/>
      <c r="EWW48" s="62"/>
      <c r="EWX48" s="62"/>
      <c r="EWY48" s="62"/>
      <c r="EWZ48" s="62"/>
      <c r="EXA48" s="62"/>
      <c r="EXB48" s="62"/>
      <c r="EXC48" s="62"/>
      <c r="EXD48" s="62"/>
      <c r="EXE48" s="62"/>
      <c r="EXF48" s="62"/>
      <c r="EXG48" s="62"/>
      <c r="EXH48" s="62"/>
      <c r="EXI48" s="62"/>
      <c r="EXJ48" s="62"/>
      <c r="EXK48" s="62"/>
      <c r="EXL48" s="62"/>
      <c r="EXM48" s="62"/>
      <c r="EXN48" s="62"/>
      <c r="EXO48" s="62"/>
      <c r="EXP48" s="62"/>
      <c r="EXQ48" s="62"/>
      <c r="EXR48" s="62"/>
      <c r="EXS48" s="62"/>
      <c r="EXT48" s="62"/>
      <c r="EXU48" s="62"/>
      <c r="EXV48" s="62"/>
      <c r="EXW48" s="62"/>
      <c r="EXX48" s="62"/>
      <c r="EXY48" s="62"/>
      <c r="EXZ48" s="62"/>
      <c r="EYA48" s="62"/>
      <c r="EYB48" s="62"/>
      <c r="EYC48" s="62"/>
      <c r="EYD48" s="62"/>
      <c r="EYE48" s="62"/>
      <c r="EYF48" s="62"/>
      <c r="EYG48" s="62"/>
      <c r="EYH48" s="62"/>
      <c r="EYI48" s="62"/>
      <c r="EYJ48" s="62"/>
      <c r="EYK48" s="62"/>
      <c r="EYL48" s="62"/>
      <c r="EYM48" s="62"/>
      <c r="EYN48" s="62"/>
      <c r="EYO48" s="62"/>
      <c r="EYP48" s="62"/>
      <c r="EYQ48" s="62"/>
      <c r="EYR48" s="62"/>
      <c r="EYS48" s="62"/>
      <c r="EYT48" s="62"/>
      <c r="EYU48" s="62"/>
      <c r="EYV48" s="62"/>
      <c r="EYW48" s="62"/>
      <c r="EYX48" s="62"/>
      <c r="EYY48" s="62"/>
      <c r="EYZ48" s="62"/>
      <c r="EZA48" s="62"/>
      <c r="EZB48" s="62"/>
      <c r="EZC48" s="62"/>
      <c r="EZD48" s="62"/>
      <c r="EZE48" s="62"/>
      <c r="EZF48" s="62"/>
      <c r="EZG48" s="62"/>
      <c r="EZH48" s="62"/>
      <c r="EZI48" s="62"/>
      <c r="EZJ48" s="62"/>
      <c r="EZK48" s="62"/>
      <c r="EZL48" s="62"/>
      <c r="EZM48" s="62"/>
      <c r="EZN48" s="62"/>
      <c r="EZO48" s="62"/>
      <c r="EZP48" s="62"/>
      <c r="EZQ48" s="62"/>
      <c r="EZR48" s="62"/>
      <c r="EZS48" s="62"/>
      <c r="EZT48" s="62"/>
      <c r="EZU48" s="62"/>
      <c r="EZV48" s="62"/>
      <c r="EZW48" s="62"/>
      <c r="EZX48" s="62"/>
      <c r="EZY48" s="62"/>
      <c r="EZZ48" s="62"/>
      <c r="FAA48" s="62"/>
      <c r="FAB48" s="62"/>
      <c r="FAC48" s="62"/>
      <c r="FAD48" s="62"/>
      <c r="FAE48" s="62"/>
      <c r="FAF48" s="62"/>
      <c r="FAG48" s="62"/>
      <c r="FAH48" s="62"/>
      <c r="FAI48" s="62"/>
      <c r="FAJ48" s="62"/>
      <c r="FAK48" s="62"/>
      <c r="FAL48" s="62"/>
      <c r="FAM48" s="62"/>
      <c r="FAN48" s="62"/>
      <c r="FAO48" s="62"/>
      <c r="FAP48" s="62"/>
      <c r="FAQ48" s="62"/>
      <c r="FAR48" s="62"/>
      <c r="FAS48" s="62"/>
      <c r="FAT48" s="62"/>
      <c r="FAU48" s="62"/>
      <c r="FAV48" s="62"/>
      <c r="FAW48" s="62"/>
      <c r="FAX48" s="62"/>
      <c r="FAY48" s="62"/>
      <c r="FAZ48" s="62"/>
      <c r="FBA48" s="62"/>
      <c r="FBB48" s="62"/>
      <c r="FBC48" s="62"/>
      <c r="FBD48" s="62"/>
      <c r="FBE48" s="62"/>
      <c r="FBF48" s="62"/>
      <c r="FBG48" s="62"/>
      <c r="FBH48" s="62"/>
      <c r="FBI48" s="62"/>
      <c r="FBJ48" s="62"/>
      <c r="FBK48" s="62"/>
      <c r="FBL48" s="62"/>
      <c r="FBM48" s="62"/>
      <c r="FBN48" s="62"/>
      <c r="FBO48" s="62"/>
      <c r="FBP48" s="62"/>
      <c r="FBQ48" s="62"/>
      <c r="FBR48" s="62"/>
      <c r="FBS48" s="62"/>
      <c r="FBT48" s="62"/>
      <c r="FBU48" s="62"/>
      <c r="FBV48" s="62"/>
      <c r="FBW48" s="62"/>
      <c r="FBX48" s="62"/>
      <c r="FBY48" s="62"/>
      <c r="FBZ48" s="62"/>
      <c r="FCA48" s="62"/>
      <c r="FCB48" s="62"/>
      <c r="FCC48" s="62"/>
      <c r="FCD48" s="62"/>
      <c r="FCE48" s="62"/>
      <c r="FCF48" s="62"/>
      <c r="FCG48" s="62"/>
      <c r="FCH48" s="62"/>
      <c r="FCI48" s="62"/>
      <c r="FCJ48" s="62"/>
      <c r="FCK48" s="62"/>
      <c r="FCL48" s="62"/>
      <c r="FCM48" s="62"/>
      <c r="FCN48" s="62"/>
      <c r="FCO48" s="62"/>
      <c r="FCP48" s="62"/>
      <c r="FCQ48" s="62"/>
      <c r="FCR48" s="62"/>
      <c r="FCS48" s="62"/>
      <c r="FCT48" s="62"/>
      <c r="FCU48" s="62"/>
      <c r="FCV48" s="62"/>
      <c r="FCW48" s="62"/>
      <c r="FCX48" s="62"/>
      <c r="FCY48" s="62"/>
      <c r="FCZ48" s="62"/>
      <c r="FDA48" s="62"/>
      <c r="FDB48" s="62"/>
      <c r="FDC48" s="62"/>
      <c r="FDD48" s="62"/>
      <c r="FDE48" s="62"/>
      <c r="FDF48" s="62"/>
      <c r="FDG48" s="62"/>
      <c r="FDH48" s="62"/>
      <c r="FDI48" s="62"/>
      <c r="FDJ48" s="62"/>
      <c r="FDK48" s="62"/>
      <c r="FDL48" s="62"/>
      <c r="FDM48" s="62"/>
      <c r="FDN48" s="62"/>
      <c r="FDO48" s="62"/>
      <c r="FDP48" s="62"/>
      <c r="FDQ48" s="62"/>
      <c r="FDR48" s="62"/>
      <c r="FDS48" s="62"/>
      <c r="FDT48" s="62"/>
      <c r="FDU48" s="62"/>
      <c r="FDV48" s="62"/>
      <c r="FDW48" s="62"/>
      <c r="FDX48" s="62"/>
      <c r="FDY48" s="62"/>
      <c r="FDZ48" s="62"/>
      <c r="FEA48" s="62"/>
      <c r="FEB48" s="62"/>
      <c r="FEC48" s="62"/>
      <c r="FED48" s="62"/>
      <c r="FEE48" s="62"/>
      <c r="FEF48" s="62"/>
      <c r="FEG48" s="62"/>
      <c r="FEH48" s="62"/>
      <c r="FEI48" s="62"/>
      <c r="FEJ48" s="62"/>
      <c r="FEK48" s="62"/>
      <c r="FEL48" s="62"/>
      <c r="FEM48" s="62"/>
      <c r="FEN48" s="62"/>
      <c r="FEO48" s="62"/>
      <c r="FEP48" s="62"/>
      <c r="FEQ48" s="62"/>
      <c r="FER48" s="62"/>
      <c r="FES48" s="62"/>
      <c r="FET48" s="62"/>
      <c r="FEU48" s="62"/>
      <c r="FEV48" s="62"/>
      <c r="FEW48" s="62"/>
      <c r="FEX48" s="62"/>
      <c r="FEY48" s="62"/>
      <c r="FEZ48" s="62"/>
      <c r="FFA48" s="62"/>
      <c r="FFB48" s="62"/>
      <c r="FFC48" s="62"/>
      <c r="FFD48" s="62"/>
      <c r="FFE48" s="62"/>
      <c r="FFF48" s="62"/>
      <c r="FFG48" s="62"/>
      <c r="FFH48" s="62"/>
      <c r="FFI48" s="62"/>
      <c r="FFJ48" s="62"/>
      <c r="FFK48" s="62"/>
      <c r="FFL48" s="62"/>
      <c r="FFM48" s="62"/>
      <c r="FFN48" s="62"/>
      <c r="FFO48" s="62"/>
      <c r="FFP48" s="62"/>
      <c r="FFQ48" s="62"/>
      <c r="FFR48" s="62"/>
      <c r="FFS48" s="62"/>
      <c r="FFT48" s="62"/>
      <c r="FFU48" s="62"/>
      <c r="FFV48" s="62"/>
      <c r="FFW48" s="62"/>
      <c r="FFX48" s="62"/>
      <c r="FFY48" s="62"/>
      <c r="FFZ48" s="62"/>
      <c r="FGA48" s="62"/>
      <c r="FGB48" s="62"/>
      <c r="FGC48" s="62"/>
      <c r="FGD48" s="62"/>
      <c r="FGE48" s="62"/>
      <c r="FGF48" s="62"/>
      <c r="FGG48" s="62"/>
      <c r="FGH48" s="62"/>
      <c r="FGI48" s="62"/>
      <c r="FGJ48" s="62"/>
      <c r="FGK48" s="62"/>
      <c r="FGL48" s="62"/>
      <c r="FGM48" s="62"/>
      <c r="FGN48" s="62"/>
      <c r="FGO48" s="62"/>
      <c r="FGP48" s="62"/>
      <c r="FGQ48" s="62"/>
      <c r="FGR48" s="62"/>
      <c r="FGS48" s="62"/>
      <c r="FGT48" s="62"/>
      <c r="FGU48" s="62"/>
      <c r="FGV48" s="62"/>
      <c r="FGW48" s="62"/>
      <c r="FGX48" s="62"/>
      <c r="FGY48" s="62"/>
      <c r="FGZ48" s="62"/>
      <c r="FHA48" s="62"/>
      <c r="FHB48" s="62"/>
      <c r="FHC48" s="62"/>
      <c r="FHD48" s="62"/>
      <c r="FHE48" s="62"/>
      <c r="FHF48" s="62"/>
      <c r="FHG48" s="62"/>
      <c r="FHH48" s="62"/>
      <c r="FHI48" s="62"/>
      <c r="FHJ48" s="62"/>
      <c r="FHK48" s="62"/>
      <c r="FHL48" s="62"/>
      <c r="FHM48" s="62"/>
      <c r="FHN48" s="62"/>
      <c r="FHO48" s="62"/>
      <c r="FHP48" s="62"/>
      <c r="FHQ48" s="62"/>
      <c r="FHR48" s="62"/>
      <c r="FHS48" s="62"/>
      <c r="FHT48" s="62"/>
      <c r="FHU48" s="62"/>
      <c r="FHV48" s="62"/>
      <c r="FHW48" s="62"/>
      <c r="FHX48" s="62"/>
      <c r="FHY48" s="62"/>
      <c r="FHZ48" s="62"/>
      <c r="FIA48" s="62"/>
      <c r="FIB48" s="62"/>
      <c r="FIC48" s="62"/>
      <c r="FID48" s="62"/>
      <c r="FIE48" s="62"/>
      <c r="FIF48" s="62"/>
      <c r="FIG48" s="62"/>
      <c r="FIH48" s="62"/>
      <c r="FII48" s="62"/>
      <c r="FIJ48" s="62"/>
      <c r="FIK48" s="62"/>
      <c r="FIL48" s="62"/>
      <c r="FIM48" s="62"/>
      <c r="FIN48" s="62"/>
      <c r="FIO48" s="62"/>
      <c r="FIP48" s="62"/>
      <c r="FIQ48" s="62"/>
      <c r="FIR48" s="62"/>
      <c r="FIS48" s="62"/>
      <c r="FIT48" s="62"/>
      <c r="FIU48" s="62"/>
      <c r="FIV48" s="62"/>
      <c r="FIW48" s="62"/>
      <c r="FIX48" s="62"/>
      <c r="FIY48" s="62"/>
      <c r="FIZ48" s="62"/>
      <c r="FJA48" s="62"/>
      <c r="FJB48" s="62"/>
      <c r="FJC48" s="62"/>
      <c r="FJD48" s="62"/>
      <c r="FJE48" s="62"/>
      <c r="FJF48" s="62"/>
      <c r="FJG48" s="62"/>
      <c r="FJH48" s="62"/>
      <c r="FJI48" s="62"/>
      <c r="FJJ48" s="62"/>
      <c r="FJK48" s="62"/>
      <c r="FJL48" s="62"/>
      <c r="FJM48" s="62"/>
      <c r="FJN48" s="62"/>
      <c r="FJO48" s="62"/>
      <c r="FJP48" s="62"/>
      <c r="FJQ48" s="62"/>
      <c r="FJR48" s="62"/>
      <c r="FJS48" s="62"/>
      <c r="FJT48" s="62"/>
      <c r="FJU48" s="62"/>
      <c r="FJV48" s="62"/>
      <c r="FJW48" s="62"/>
      <c r="FJX48" s="62"/>
      <c r="FJY48" s="62"/>
      <c r="FJZ48" s="62"/>
      <c r="FKA48" s="62"/>
      <c r="FKB48" s="62"/>
      <c r="FKC48" s="62"/>
      <c r="FKD48" s="62"/>
      <c r="FKE48" s="62"/>
      <c r="FKF48" s="62"/>
      <c r="FKG48" s="62"/>
      <c r="FKH48" s="62"/>
      <c r="FKI48" s="62"/>
      <c r="FKJ48" s="62"/>
      <c r="FKK48" s="62"/>
      <c r="FKL48" s="62"/>
      <c r="FKM48" s="62"/>
      <c r="FKN48" s="62"/>
      <c r="FKO48" s="62"/>
      <c r="FKP48" s="62"/>
      <c r="FKQ48" s="62"/>
      <c r="FKR48" s="62"/>
      <c r="FKS48" s="62"/>
      <c r="FKT48" s="62"/>
      <c r="FKU48" s="62"/>
      <c r="FKV48" s="62"/>
      <c r="FKW48" s="62"/>
      <c r="FKX48" s="62"/>
      <c r="FKY48" s="62"/>
      <c r="FKZ48" s="62"/>
      <c r="FLA48" s="62"/>
      <c r="FLB48" s="62"/>
      <c r="FLC48" s="62"/>
      <c r="FLD48" s="62"/>
      <c r="FLE48" s="62"/>
      <c r="FLF48" s="62"/>
      <c r="FLG48" s="62"/>
      <c r="FLH48" s="62"/>
      <c r="FLI48" s="62"/>
      <c r="FLJ48" s="62"/>
      <c r="FLK48" s="62"/>
      <c r="FLL48" s="62"/>
      <c r="FLM48" s="62"/>
      <c r="FLN48" s="62"/>
      <c r="FLO48" s="62"/>
      <c r="FLP48" s="62"/>
      <c r="FLQ48" s="62"/>
      <c r="FLR48" s="62"/>
      <c r="FLS48" s="62"/>
      <c r="FLT48" s="62"/>
      <c r="FLU48" s="62"/>
      <c r="FLV48" s="62"/>
      <c r="FLW48" s="62"/>
      <c r="FLX48" s="62"/>
      <c r="FLY48" s="62"/>
      <c r="FLZ48" s="62"/>
      <c r="FMA48" s="62"/>
      <c r="FMB48" s="62"/>
      <c r="FMC48" s="62"/>
      <c r="FMD48" s="62"/>
      <c r="FME48" s="62"/>
      <c r="FMF48" s="62"/>
      <c r="FMG48" s="62"/>
      <c r="FMH48" s="62"/>
      <c r="FMI48" s="62"/>
      <c r="FMJ48" s="62"/>
      <c r="FMK48" s="62"/>
      <c r="FML48" s="62"/>
      <c r="FMM48" s="62"/>
      <c r="FMN48" s="62"/>
      <c r="FMO48" s="62"/>
      <c r="FMP48" s="62"/>
      <c r="FMQ48" s="62"/>
      <c r="FMR48" s="62"/>
      <c r="FMS48" s="62"/>
      <c r="FMT48" s="62"/>
      <c r="FMU48" s="62"/>
      <c r="FMV48" s="62"/>
      <c r="FMW48" s="62"/>
      <c r="FMX48" s="62"/>
      <c r="FMY48" s="62"/>
      <c r="FMZ48" s="62"/>
      <c r="FNA48" s="62"/>
      <c r="FNB48" s="62"/>
      <c r="FNC48" s="62"/>
      <c r="FND48" s="62"/>
      <c r="FNE48" s="62"/>
      <c r="FNF48" s="62"/>
      <c r="FNG48" s="62"/>
      <c r="FNH48" s="62"/>
      <c r="FNI48" s="62"/>
      <c r="FNJ48" s="62"/>
      <c r="FNK48" s="62"/>
      <c r="FNL48" s="62"/>
      <c r="FNM48" s="62"/>
      <c r="FNN48" s="62"/>
      <c r="FNO48" s="62"/>
      <c r="FNP48" s="62"/>
      <c r="FNQ48" s="62"/>
      <c r="FNR48" s="62"/>
      <c r="FNS48" s="62"/>
      <c r="FNT48" s="62"/>
      <c r="FNU48" s="62"/>
      <c r="FNV48" s="62"/>
      <c r="FNW48" s="62"/>
      <c r="FNX48" s="62"/>
      <c r="FNY48" s="62"/>
      <c r="FNZ48" s="62"/>
      <c r="FOA48" s="62"/>
      <c r="FOB48" s="62"/>
      <c r="FOC48" s="62"/>
      <c r="FOD48" s="62"/>
      <c r="FOE48" s="62"/>
      <c r="FOF48" s="62"/>
      <c r="FOG48" s="62"/>
      <c r="FOH48" s="62"/>
      <c r="FOI48" s="62"/>
      <c r="FOJ48" s="62"/>
      <c r="FOK48" s="62"/>
      <c r="FOL48" s="62"/>
      <c r="FOM48" s="62"/>
      <c r="FON48" s="62"/>
      <c r="FOO48" s="62"/>
      <c r="FOP48" s="62"/>
      <c r="FOQ48" s="62"/>
      <c r="FOR48" s="62"/>
      <c r="FOS48" s="62"/>
      <c r="FOT48" s="62"/>
      <c r="FOU48" s="62"/>
      <c r="FOV48" s="62"/>
      <c r="FOW48" s="62"/>
      <c r="FOX48" s="62"/>
      <c r="FOY48" s="62"/>
      <c r="FOZ48" s="62"/>
      <c r="FPA48" s="62"/>
      <c r="FPB48" s="62"/>
      <c r="FPC48" s="62"/>
      <c r="FPD48" s="62"/>
      <c r="FPE48" s="62"/>
      <c r="FPF48" s="62"/>
      <c r="FPG48" s="62"/>
      <c r="FPH48" s="62"/>
      <c r="FPI48" s="62"/>
      <c r="FPJ48" s="62"/>
      <c r="FPK48" s="62"/>
      <c r="FPL48" s="62"/>
      <c r="FPM48" s="62"/>
      <c r="FPN48" s="62"/>
      <c r="FPO48" s="62"/>
      <c r="FPP48" s="62"/>
      <c r="FPQ48" s="62"/>
      <c r="FPR48" s="62"/>
      <c r="FPS48" s="62"/>
      <c r="FPT48" s="62"/>
      <c r="FPU48" s="62"/>
      <c r="FPV48" s="62"/>
      <c r="FPW48" s="62"/>
      <c r="FPX48" s="62"/>
      <c r="FPY48" s="62"/>
      <c r="FPZ48" s="62"/>
      <c r="FQA48" s="62"/>
      <c r="FQB48" s="62"/>
      <c r="FQC48" s="62"/>
      <c r="FQD48" s="62"/>
      <c r="FQE48" s="62"/>
      <c r="FQF48" s="62"/>
      <c r="FQG48" s="62"/>
      <c r="FQH48" s="62"/>
      <c r="FQI48" s="62"/>
      <c r="FQJ48" s="62"/>
      <c r="FQK48" s="62"/>
      <c r="FQL48" s="62"/>
      <c r="FQM48" s="62"/>
      <c r="FQN48" s="62"/>
      <c r="FQO48" s="62"/>
      <c r="FQP48" s="62"/>
      <c r="FQQ48" s="62"/>
      <c r="FQR48" s="62"/>
      <c r="FQS48" s="62"/>
      <c r="FQT48" s="62"/>
      <c r="FQU48" s="62"/>
      <c r="FQV48" s="62"/>
      <c r="FQW48" s="62"/>
      <c r="FQX48" s="62"/>
      <c r="FQY48" s="62"/>
      <c r="FQZ48" s="62"/>
      <c r="FRA48" s="62"/>
      <c r="FRB48" s="62"/>
      <c r="FRC48" s="62"/>
      <c r="FRD48" s="62"/>
      <c r="FRE48" s="62"/>
      <c r="FRF48" s="62"/>
      <c r="FRG48" s="62"/>
      <c r="FRH48" s="62"/>
      <c r="FRI48" s="62"/>
      <c r="FRJ48" s="62"/>
      <c r="FRK48" s="62"/>
      <c r="FRL48" s="62"/>
      <c r="FRM48" s="62"/>
      <c r="FRN48" s="62"/>
      <c r="FRO48" s="62"/>
      <c r="FRP48" s="62"/>
      <c r="FRQ48" s="62"/>
      <c r="FRR48" s="62"/>
      <c r="FRS48" s="62"/>
      <c r="FRT48" s="62"/>
      <c r="FRU48" s="62"/>
      <c r="FRV48" s="62"/>
      <c r="FRW48" s="62"/>
      <c r="FRX48" s="62"/>
      <c r="FRY48" s="62"/>
      <c r="FRZ48" s="62"/>
      <c r="FSA48" s="62"/>
      <c r="FSB48" s="62"/>
      <c r="FSC48" s="62"/>
      <c r="FSD48" s="62"/>
      <c r="FSE48" s="62"/>
      <c r="FSF48" s="62"/>
      <c r="FSG48" s="62"/>
      <c r="FSH48" s="62"/>
      <c r="FSI48" s="62"/>
      <c r="FSJ48" s="62"/>
      <c r="FSK48" s="62"/>
      <c r="FSL48" s="62"/>
      <c r="FSM48" s="62"/>
      <c r="FSN48" s="62"/>
      <c r="FSO48" s="62"/>
      <c r="FSP48" s="62"/>
      <c r="FSQ48" s="62"/>
      <c r="FSR48" s="62"/>
      <c r="FSS48" s="62"/>
      <c r="FST48" s="62"/>
      <c r="FSU48" s="62"/>
      <c r="FSV48" s="62"/>
      <c r="FSW48" s="62"/>
      <c r="FSX48" s="62"/>
      <c r="FSY48" s="62"/>
      <c r="FSZ48" s="62"/>
      <c r="FTA48" s="62"/>
      <c r="FTB48" s="62"/>
      <c r="FTC48" s="62"/>
      <c r="FTD48" s="62"/>
      <c r="FTE48" s="62"/>
      <c r="FTF48" s="62"/>
      <c r="FTG48" s="62"/>
      <c r="FTH48" s="62"/>
      <c r="FTI48" s="62"/>
      <c r="FTJ48" s="62"/>
      <c r="FTK48" s="62"/>
      <c r="FTL48" s="62"/>
      <c r="FTM48" s="62"/>
      <c r="FTN48" s="62"/>
      <c r="FTO48" s="62"/>
      <c r="FTP48" s="62"/>
      <c r="FTQ48" s="62"/>
      <c r="FTR48" s="62"/>
      <c r="FTS48" s="62"/>
      <c r="FTT48" s="62"/>
      <c r="FTU48" s="62"/>
      <c r="FTV48" s="62"/>
      <c r="FTW48" s="62"/>
      <c r="FTX48" s="62"/>
      <c r="FTY48" s="62"/>
      <c r="FTZ48" s="62"/>
      <c r="FUA48" s="62"/>
      <c r="FUB48" s="62"/>
      <c r="FUC48" s="62"/>
      <c r="FUD48" s="62"/>
      <c r="FUE48" s="62"/>
      <c r="FUF48" s="62"/>
      <c r="FUG48" s="62"/>
      <c r="FUH48" s="62"/>
      <c r="FUI48" s="62"/>
      <c r="FUJ48" s="62"/>
      <c r="FUK48" s="62"/>
      <c r="FUL48" s="62"/>
      <c r="FUM48" s="62"/>
      <c r="FUN48" s="62"/>
      <c r="FUO48" s="62"/>
      <c r="FUP48" s="62"/>
      <c r="FUQ48" s="62"/>
      <c r="FUR48" s="62"/>
      <c r="FUS48" s="62"/>
      <c r="FUT48" s="62"/>
      <c r="FUU48" s="62"/>
      <c r="FUV48" s="62"/>
      <c r="FUW48" s="62"/>
      <c r="FUX48" s="62"/>
      <c r="FUY48" s="62"/>
      <c r="FUZ48" s="62"/>
      <c r="FVA48" s="62"/>
      <c r="FVB48" s="62"/>
      <c r="FVC48" s="62"/>
      <c r="FVD48" s="62"/>
      <c r="FVE48" s="62"/>
      <c r="FVF48" s="62"/>
      <c r="FVG48" s="62"/>
      <c r="FVH48" s="62"/>
      <c r="FVI48" s="62"/>
      <c r="FVJ48" s="62"/>
      <c r="FVK48" s="62"/>
      <c r="FVL48" s="62"/>
      <c r="FVM48" s="62"/>
      <c r="FVN48" s="62"/>
      <c r="FVO48" s="62"/>
      <c r="FVP48" s="62"/>
      <c r="FVQ48" s="62"/>
      <c r="FVR48" s="62"/>
      <c r="FVS48" s="62"/>
      <c r="FVT48" s="62"/>
      <c r="FVU48" s="62"/>
      <c r="FVV48" s="62"/>
      <c r="FVW48" s="62"/>
      <c r="FVX48" s="62"/>
      <c r="FVY48" s="62"/>
      <c r="FVZ48" s="62"/>
      <c r="FWA48" s="62"/>
      <c r="FWB48" s="62"/>
      <c r="FWC48" s="62"/>
      <c r="FWD48" s="62"/>
      <c r="FWE48" s="62"/>
      <c r="FWF48" s="62"/>
      <c r="FWG48" s="62"/>
      <c r="FWH48" s="62"/>
      <c r="FWI48" s="62"/>
      <c r="FWJ48" s="62"/>
      <c r="FWK48" s="62"/>
      <c r="FWL48" s="62"/>
      <c r="FWM48" s="62"/>
      <c r="FWN48" s="62"/>
      <c r="FWO48" s="62"/>
      <c r="FWP48" s="62"/>
      <c r="FWQ48" s="62"/>
      <c r="FWR48" s="62"/>
      <c r="FWS48" s="62"/>
      <c r="FWT48" s="62"/>
      <c r="FWU48" s="62"/>
      <c r="FWV48" s="62"/>
      <c r="FWW48" s="62"/>
      <c r="FWX48" s="62"/>
      <c r="FWY48" s="62"/>
      <c r="FWZ48" s="62"/>
      <c r="FXA48" s="62"/>
      <c r="FXB48" s="62"/>
      <c r="FXC48" s="62"/>
      <c r="FXD48" s="62"/>
      <c r="FXE48" s="62"/>
      <c r="FXF48" s="62"/>
      <c r="FXG48" s="62"/>
      <c r="FXH48" s="62"/>
      <c r="FXI48" s="62"/>
      <c r="FXJ48" s="62"/>
      <c r="FXK48" s="62"/>
      <c r="FXL48" s="62"/>
      <c r="FXM48" s="62"/>
      <c r="FXN48" s="62"/>
      <c r="FXO48" s="62"/>
      <c r="FXP48" s="62"/>
      <c r="FXQ48" s="62"/>
      <c r="FXR48" s="62"/>
      <c r="FXS48" s="62"/>
      <c r="FXT48" s="62"/>
      <c r="FXU48" s="62"/>
      <c r="FXV48" s="62"/>
      <c r="FXW48" s="62"/>
      <c r="FXX48" s="62"/>
      <c r="FXY48" s="62"/>
      <c r="FXZ48" s="62"/>
      <c r="FYA48" s="62"/>
      <c r="FYB48" s="62"/>
      <c r="FYC48" s="62"/>
      <c r="FYD48" s="62"/>
      <c r="FYE48" s="62"/>
      <c r="FYF48" s="62"/>
      <c r="FYG48" s="62"/>
      <c r="FYH48" s="62"/>
      <c r="FYI48" s="62"/>
      <c r="FYJ48" s="62"/>
      <c r="FYK48" s="62"/>
      <c r="FYL48" s="62"/>
      <c r="FYM48" s="62"/>
      <c r="FYN48" s="62"/>
      <c r="FYO48" s="62"/>
      <c r="FYP48" s="62"/>
      <c r="FYQ48" s="62"/>
      <c r="FYR48" s="62"/>
      <c r="FYS48" s="62"/>
      <c r="FYT48" s="62"/>
      <c r="FYU48" s="62"/>
      <c r="FYV48" s="62"/>
      <c r="FYW48" s="62"/>
      <c r="FYX48" s="62"/>
      <c r="FYY48" s="62"/>
      <c r="FYZ48" s="62"/>
      <c r="FZA48" s="62"/>
      <c r="FZB48" s="62"/>
      <c r="FZC48" s="62"/>
      <c r="FZD48" s="62"/>
      <c r="FZE48" s="62"/>
      <c r="FZF48" s="62"/>
      <c r="FZG48" s="62"/>
      <c r="FZH48" s="62"/>
      <c r="FZI48" s="62"/>
      <c r="FZJ48" s="62"/>
      <c r="FZK48" s="62"/>
      <c r="FZL48" s="62"/>
      <c r="FZM48" s="62"/>
      <c r="FZN48" s="62"/>
      <c r="FZO48" s="62"/>
      <c r="FZP48" s="62"/>
      <c r="FZQ48" s="62"/>
      <c r="FZR48" s="62"/>
      <c r="FZS48" s="62"/>
      <c r="FZT48" s="62"/>
      <c r="FZU48" s="62"/>
      <c r="FZV48" s="62"/>
      <c r="FZW48" s="62"/>
      <c r="FZX48" s="62"/>
      <c r="FZY48" s="62"/>
      <c r="FZZ48" s="62"/>
      <c r="GAA48" s="62"/>
      <c r="GAB48" s="62"/>
      <c r="GAC48" s="62"/>
      <c r="GAD48" s="62"/>
      <c r="GAE48" s="62"/>
      <c r="GAF48" s="62"/>
      <c r="GAG48" s="62"/>
      <c r="GAH48" s="62"/>
      <c r="GAI48" s="62"/>
      <c r="GAJ48" s="62"/>
      <c r="GAK48" s="62"/>
      <c r="GAL48" s="62"/>
      <c r="GAM48" s="62"/>
      <c r="GAN48" s="62"/>
      <c r="GAO48" s="62"/>
      <c r="GAP48" s="62"/>
      <c r="GAQ48" s="62"/>
      <c r="GAR48" s="62"/>
      <c r="GAS48" s="62"/>
      <c r="GAT48" s="62"/>
      <c r="GAU48" s="62"/>
      <c r="GAV48" s="62"/>
      <c r="GAW48" s="62"/>
      <c r="GAX48" s="62"/>
      <c r="GAY48" s="62"/>
      <c r="GAZ48" s="62"/>
      <c r="GBA48" s="62"/>
      <c r="GBB48" s="62"/>
      <c r="GBC48" s="62"/>
      <c r="GBD48" s="62"/>
      <c r="GBE48" s="62"/>
      <c r="GBF48" s="62"/>
      <c r="GBG48" s="62"/>
      <c r="GBH48" s="62"/>
      <c r="GBI48" s="62"/>
      <c r="GBJ48" s="62"/>
      <c r="GBK48" s="62"/>
      <c r="GBL48" s="62"/>
      <c r="GBM48" s="62"/>
      <c r="GBN48" s="62"/>
      <c r="GBO48" s="62"/>
      <c r="GBP48" s="62"/>
      <c r="GBQ48" s="62"/>
      <c r="GBR48" s="62"/>
      <c r="GBS48" s="62"/>
      <c r="GBT48" s="62"/>
      <c r="GBU48" s="62"/>
      <c r="GBV48" s="62"/>
      <c r="GBW48" s="62"/>
      <c r="GBX48" s="62"/>
      <c r="GBY48" s="62"/>
      <c r="GBZ48" s="62"/>
      <c r="GCA48" s="62"/>
      <c r="GCB48" s="62"/>
      <c r="GCC48" s="62"/>
      <c r="GCD48" s="62"/>
      <c r="GCE48" s="62"/>
      <c r="GCF48" s="62"/>
      <c r="GCG48" s="62"/>
      <c r="GCH48" s="62"/>
      <c r="GCI48" s="62"/>
      <c r="GCJ48" s="62"/>
      <c r="GCK48" s="62"/>
      <c r="GCL48" s="62"/>
      <c r="GCM48" s="62"/>
      <c r="GCN48" s="62"/>
      <c r="GCO48" s="62"/>
      <c r="GCP48" s="62"/>
      <c r="GCQ48" s="62"/>
      <c r="GCR48" s="62"/>
      <c r="GCS48" s="62"/>
      <c r="GCT48" s="62"/>
      <c r="GCU48" s="62"/>
      <c r="GCV48" s="62"/>
      <c r="GCW48" s="62"/>
      <c r="GCX48" s="62"/>
      <c r="GCY48" s="62"/>
      <c r="GCZ48" s="62"/>
      <c r="GDA48" s="62"/>
      <c r="GDB48" s="62"/>
      <c r="GDC48" s="62"/>
      <c r="GDD48" s="62"/>
      <c r="GDE48" s="62"/>
      <c r="GDF48" s="62"/>
      <c r="GDG48" s="62"/>
      <c r="GDH48" s="62"/>
      <c r="GDI48" s="62"/>
      <c r="GDJ48" s="62"/>
      <c r="GDK48" s="62"/>
      <c r="GDL48" s="62"/>
      <c r="GDM48" s="62"/>
      <c r="GDN48" s="62"/>
      <c r="GDO48" s="62"/>
      <c r="GDP48" s="62"/>
      <c r="GDQ48" s="62"/>
      <c r="GDR48" s="62"/>
      <c r="GDS48" s="62"/>
      <c r="GDT48" s="62"/>
      <c r="GDU48" s="62"/>
      <c r="GDV48" s="62"/>
      <c r="GDW48" s="62"/>
      <c r="GDX48" s="62"/>
      <c r="GDY48" s="62"/>
      <c r="GDZ48" s="62"/>
      <c r="GEA48" s="62"/>
      <c r="GEB48" s="62"/>
      <c r="GEC48" s="62"/>
      <c r="GED48" s="62"/>
      <c r="GEE48" s="62"/>
      <c r="GEF48" s="62"/>
      <c r="GEG48" s="62"/>
      <c r="GEH48" s="62"/>
      <c r="GEI48" s="62"/>
      <c r="GEJ48" s="62"/>
      <c r="GEK48" s="62"/>
      <c r="GEL48" s="62"/>
      <c r="GEM48" s="62"/>
      <c r="GEN48" s="62"/>
      <c r="GEO48" s="62"/>
      <c r="GEP48" s="62"/>
      <c r="GEQ48" s="62"/>
      <c r="GER48" s="62"/>
      <c r="GES48" s="62"/>
      <c r="GET48" s="62"/>
      <c r="GEU48" s="62"/>
      <c r="GEV48" s="62"/>
      <c r="GEW48" s="62"/>
      <c r="GEX48" s="62"/>
      <c r="GEY48" s="62"/>
      <c r="GEZ48" s="62"/>
      <c r="GFA48" s="62"/>
      <c r="GFB48" s="62"/>
      <c r="GFC48" s="62"/>
      <c r="GFD48" s="62"/>
      <c r="GFE48" s="62"/>
      <c r="GFF48" s="62"/>
      <c r="GFG48" s="62"/>
      <c r="GFH48" s="62"/>
      <c r="GFI48" s="62"/>
      <c r="GFJ48" s="62"/>
      <c r="GFK48" s="62"/>
      <c r="GFL48" s="62"/>
      <c r="GFM48" s="62"/>
      <c r="GFN48" s="62"/>
      <c r="GFO48" s="62"/>
      <c r="GFP48" s="62"/>
      <c r="GFQ48" s="62"/>
      <c r="GFR48" s="62"/>
      <c r="GFS48" s="62"/>
      <c r="GFT48" s="62"/>
      <c r="GFU48" s="62"/>
      <c r="GFV48" s="62"/>
      <c r="GFW48" s="62"/>
      <c r="GFX48" s="62"/>
      <c r="GFY48" s="62"/>
      <c r="GFZ48" s="62"/>
      <c r="GGA48" s="62"/>
      <c r="GGB48" s="62"/>
      <c r="GGC48" s="62"/>
      <c r="GGD48" s="62"/>
      <c r="GGE48" s="62"/>
      <c r="GGF48" s="62"/>
      <c r="GGG48" s="62"/>
      <c r="GGH48" s="62"/>
      <c r="GGI48" s="62"/>
      <c r="GGJ48" s="62"/>
      <c r="GGK48" s="62"/>
      <c r="GGL48" s="62"/>
      <c r="GGM48" s="62"/>
      <c r="GGN48" s="62"/>
      <c r="GGO48" s="62"/>
      <c r="GGP48" s="62"/>
      <c r="GGQ48" s="62"/>
      <c r="GGR48" s="62"/>
      <c r="GGS48" s="62"/>
      <c r="GGT48" s="62"/>
      <c r="GGU48" s="62"/>
      <c r="GGV48" s="62"/>
      <c r="GGW48" s="62"/>
      <c r="GGX48" s="62"/>
      <c r="GGY48" s="62"/>
      <c r="GGZ48" s="62"/>
      <c r="GHA48" s="62"/>
      <c r="GHB48" s="62"/>
      <c r="GHC48" s="62"/>
      <c r="GHD48" s="62"/>
      <c r="GHE48" s="62"/>
      <c r="GHF48" s="62"/>
      <c r="GHG48" s="62"/>
      <c r="GHH48" s="62"/>
      <c r="GHI48" s="62"/>
      <c r="GHJ48" s="62"/>
      <c r="GHK48" s="62"/>
      <c r="GHL48" s="62"/>
      <c r="GHM48" s="62"/>
      <c r="GHN48" s="62"/>
      <c r="GHO48" s="62"/>
      <c r="GHP48" s="62"/>
      <c r="GHQ48" s="62"/>
      <c r="GHR48" s="62"/>
      <c r="GHS48" s="62"/>
      <c r="GHT48" s="62"/>
      <c r="GHU48" s="62"/>
      <c r="GHV48" s="62"/>
      <c r="GHW48" s="62"/>
      <c r="GHX48" s="62"/>
      <c r="GHY48" s="62"/>
      <c r="GHZ48" s="62"/>
      <c r="GIA48" s="62"/>
      <c r="GIB48" s="62"/>
      <c r="GIC48" s="62"/>
      <c r="GID48" s="62"/>
      <c r="GIE48" s="62"/>
      <c r="GIF48" s="62"/>
      <c r="GIG48" s="62"/>
      <c r="GIH48" s="62"/>
      <c r="GII48" s="62"/>
      <c r="GIJ48" s="62"/>
      <c r="GIK48" s="62"/>
      <c r="GIL48" s="62"/>
      <c r="GIM48" s="62"/>
      <c r="GIN48" s="62"/>
      <c r="GIO48" s="62"/>
      <c r="GIP48" s="62"/>
      <c r="GIQ48" s="62"/>
      <c r="GIR48" s="62"/>
      <c r="GIS48" s="62"/>
      <c r="GIT48" s="62"/>
      <c r="GIU48" s="62"/>
      <c r="GIV48" s="62"/>
      <c r="GIW48" s="62"/>
      <c r="GIX48" s="62"/>
      <c r="GIY48" s="62"/>
      <c r="GIZ48" s="62"/>
      <c r="GJA48" s="62"/>
      <c r="GJB48" s="62"/>
      <c r="GJC48" s="62"/>
      <c r="GJD48" s="62"/>
      <c r="GJE48" s="62"/>
      <c r="GJF48" s="62"/>
      <c r="GJG48" s="62"/>
      <c r="GJH48" s="62"/>
      <c r="GJI48" s="62"/>
      <c r="GJJ48" s="62"/>
      <c r="GJK48" s="62"/>
      <c r="GJL48" s="62"/>
      <c r="GJM48" s="62"/>
      <c r="GJN48" s="62"/>
      <c r="GJO48" s="62"/>
      <c r="GJP48" s="62"/>
      <c r="GJQ48" s="62"/>
      <c r="GJR48" s="62"/>
      <c r="GJS48" s="62"/>
      <c r="GJT48" s="62"/>
      <c r="GJU48" s="62"/>
      <c r="GJV48" s="62"/>
      <c r="GJW48" s="62"/>
      <c r="GJX48" s="62"/>
      <c r="GJY48" s="62"/>
      <c r="GJZ48" s="62"/>
      <c r="GKA48" s="62"/>
      <c r="GKB48" s="62"/>
      <c r="GKC48" s="62"/>
      <c r="GKD48" s="62"/>
      <c r="GKE48" s="62"/>
      <c r="GKF48" s="62"/>
      <c r="GKG48" s="62"/>
      <c r="GKH48" s="62"/>
      <c r="GKI48" s="62"/>
      <c r="GKJ48" s="62"/>
      <c r="GKK48" s="62"/>
      <c r="GKL48" s="62"/>
      <c r="GKM48" s="62"/>
      <c r="GKN48" s="62"/>
      <c r="GKO48" s="62"/>
      <c r="GKP48" s="62"/>
      <c r="GKQ48" s="62"/>
      <c r="GKR48" s="62"/>
      <c r="GKS48" s="62"/>
      <c r="GKT48" s="62"/>
      <c r="GKU48" s="62"/>
      <c r="GKV48" s="62"/>
      <c r="GKW48" s="62"/>
      <c r="GKX48" s="62"/>
      <c r="GKY48" s="62"/>
      <c r="GKZ48" s="62"/>
      <c r="GLA48" s="62"/>
      <c r="GLB48" s="62"/>
      <c r="GLC48" s="62"/>
      <c r="GLD48" s="62"/>
      <c r="GLE48" s="62"/>
      <c r="GLF48" s="62"/>
      <c r="GLG48" s="62"/>
      <c r="GLH48" s="62"/>
      <c r="GLI48" s="62"/>
      <c r="GLJ48" s="62"/>
      <c r="GLK48" s="62"/>
      <c r="GLL48" s="62"/>
      <c r="GLM48" s="62"/>
      <c r="GLN48" s="62"/>
      <c r="GLO48" s="62"/>
      <c r="GLP48" s="62"/>
      <c r="GLQ48" s="62"/>
      <c r="GLR48" s="62"/>
      <c r="GLS48" s="62"/>
      <c r="GLT48" s="62"/>
      <c r="GLU48" s="62"/>
      <c r="GLV48" s="62"/>
      <c r="GLW48" s="62"/>
      <c r="GLX48" s="62"/>
      <c r="GLY48" s="62"/>
      <c r="GLZ48" s="62"/>
      <c r="GMA48" s="62"/>
      <c r="GMB48" s="62"/>
      <c r="GMC48" s="62"/>
      <c r="GMD48" s="62"/>
      <c r="GME48" s="62"/>
      <c r="GMF48" s="62"/>
      <c r="GMG48" s="62"/>
      <c r="GMH48" s="62"/>
      <c r="GMI48" s="62"/>
      <c r="GMJ48" s="62"/>
      <c r="GMK48" s="62"/>
      <c r="GML48" s="62"/>
      <c r="GMM48" s="62"/>
      <c r="GMN48" s="62"/>
      <c r="GMO48" s="62"/>
      <c r="GMP48" s="62"/>
      <c r="GMQ48" s="62"/>
      <c r="GMR48" s="62"/>
      <c r="GMS48" s="62"/>
      <c r="GMT48" s="62"/>
      <c r="GMU48" s="62"/>
      <c r="GMV48" s="62"/>
      <c r="GMW48" s="62"/>
      <c r="GMX48" s="62"/>
      <c r="GMY48" s="62"/>
      <c r="GMZ48" s="62"/>
      <c r="GNA48" s="62"/>
      <c r="GNB48" s="62"/>
      <c r="GNC48" s="62"/>
      <c r="GND48" s="62"/>
      <c r="GNE48" s="62"/>
      <c r="GNF48" s="62"/>
      <c r="GNG48" s="62"/>
      <c r="GNH48" s="62"/>
      <c r="GNI48" s="62"/>
      <c r="GNJ48" s="62"/>
      <c r="GNK48" s="62"/>
      <c r="GNL48" s="62"/>
      <c r="GNM48" s="62"/>
      <c r="GNN48" s="62"/>
      <c r="GNO48" s="62"/>
      <c r="GNP48" s="62"/>
      <c r="GNQ48" s="62"/>
      <c r="GNR48" s="62"/>
      <c r="GNS48" s="62"/>
      <c r="GNT48" s="62"/>
      <c r="GNU48" s="62"/>
      <c r="GNV48" s="62"/>
      <c r="GNW48" s="62"/>
      <c r="GNX48" s="62"/>
      <c r="GNY48" s="62"/>
      <c r="GNZ48" s="62"/>
      <c r="GOA48" s="62"/>
      <c r="GOB48" s="62"/>
      <c r="GOC48" s="62"/>
      <c r="GOD48" s="62"/>
      <c r="GOE48" s="62"/>
      <c r="GOF48" s="62"/>
      <c r="GOG48" s="62"/>
      <c r="GOH48" s="62"/>
      <c r="GOI48" s="62"/>
      <c r="GOJ48" s="62"/>
      <c r="GOK48" s="62"/>
      <c r="GOL48" s="62"/>
      <c r="GOM48" s="62"/>
      <c r="GON48" s="62"/>
      <c r="GOO48" s="62"/>
      <c r="GOP48" s="62"/>
      <c r="GOQ48" s="62"/>
      <c r="GOR48" s="62"/>
      <c r="GOS48" s="62"/>
      <c r="GOT48" s="62"/>
      <c r="GOU48" s="62"/>
      <c r="GOV48" s="62"/>
      <c r="GOW48" s="62"/>
      <c r="GOX48" s="62"/>
      <c r="GOY48" s="62"/>
      <c r="GOZ48" s="62"/>
      <c r="GPA48" s="62"/>
      <c r="GPB48" s="62"/>
      <c r="GPC48" s="62"/>
      <c r="GPD48" s="62"/>
      <c r="GPE48" s="62"/>
      <c r="GPF48" s="62"/>
      <c r="GPG48" s="62"/>
      <c r="GPH48" s="62"/>
      <c r="GPI48" s="62"/>
      <c r="GPJ48" s="62"/>
      <c r="GPK48" s="62"/>
      <c r="GPL48" s="62"/>
      <c r="GPM48" s="62"/>
      <c r="GPN48" s="62"/>
      <c r="GPO48" s="62"/>
      <c r="GPP48" s="62"/>
      <c r="GPQ48" s="62"/>
      <c r="GPR48" s="62"/>
      <c r="GPS48" s="62"/>
      <c r="GPT48" s="62"/>
      <c r="GPU48" s="62"/>
      <c r="GPV48" s="62"/>
      <c r="GPW48" s="62"/>
      <c r="GPX48" s="62"/>
      <c r="GPY48" s="62"/>
      <c r="GPZ48" s="62"/>
      <c r="GQA48" s="62"/>
      <c r="GQB48" s="62"/>
      <c r="GQC48" s="62"/>
      <c r="GQD48" s="62"/>
      <c r="GQE48" s="62"/>
      <c r="GQF48" s="62"/>
      <c r="GQG48" s="62"/>
      <c r="GQH48" s="62"/>
      <c r="GQI48" s="62"/>
      <c r="GQJ48" s="62"/>
      <c r="GQK48" s="62"/>
      <c r="GQL48" s="62"/>
      <c r="GQM48" s="62"/>
      <c r="GQN48" s="62"/>
      <c r="GQO48" s="62"/>
      <c r="GQP48" s="62"/>
      <c r="GQQ48" s="62"/>
      <c r="GQR48" s="62"/>
      <c r="GQS48" s="62"/>
      <c r="GQT48" s="62"/>
      <c r="GQU48" s="62"/>
      <c r="GQV48" s="62"/>
      <c r="GQW48" s="62"/>
      <c r="GQX48" s="62"/>
      <c r="GQY48" s="62"/>
      <c r="GQZ48" s="62"/>
      <c r="GRA48" s="62"/>
      <c r="GRB48" s="62"/>
      <c r="GRC48" s="62"/>
      <c r="GRD48" s="62"/>
      <c r="GRE48" s="62"/>
      <c r="GRF48" s="62"/>
      <c r="GRG48" s="62"/>
      <c r="GRH48" s="62"/>
      <c r="GRI48" s="62"/>
      <c r="GRJ48" s="62"/>
      <c r="GRK48" s="62"/>
      <c r="GRL48" s="62"/>
      <c r="GRM48" s="62"/>
      <c r="GRN48" s="62"/>
      <c r="GRO48" s="62"/>
      <c r="GRP48" s="62"/>
      <c r="GRQ48" s="62"/>
      <c r="GRR48" s="62"/>
      <c r="GRS48" s="62"/>
      <c r="GRT48" s="62"/>
      <c r="GRU48" s="62"/>
      <c r="GRV48" s="62"/>
      <c r="GRW48" s="62"/>
      <c r="GRX48" s="62"/>
      <c r="GRY48" s="62"/>
      <c r="GRZ48" s="62"/>
      <c r="GSA48" s="62"/>
      <c r="GSB48" s="62"/>
      <c r="GSC48" s="62"/>
      <c r="GSD48" s="62"/>
      <c r="GSE48" s="62"/>
      <c r="GSF48" s="62"/>
      <c r="GSG48" s="62"/>
      <c r="GSH48" s="62"/>
      <c r="GSI48" s="62"/>
      <c r="GSJ48" s="62"/>
      <c r="GSK48" s="62"/>
      <c r="GSL48" s="62"/>
      <c r="GSM48" s="62"/>
      <c r="GSN48" s="62"/>
      <c r="GSO48" s="62"/>
      <c r="GSP48" s="62"/>
      <c r="GSQ48" s="62"/>
      <c r="GSR48" s="62"/>
      <c r="GSS48" s="62"/>
      <c r="GST48" s="62"/>
      <c r="GSU48" s="62"/>
      <c r="GSV48" s="62"/>
      <c r="GSW48" s="62"/>
      <c r="GSX48" s="62"/>
      <c r="GSY48" s="62"/>
      <c r="GSZ48" s="62"/>
      <c r="GTA48" s="62"/>
      <c r="GTB48" s="62"/>
      <c r="GTC48" s="62"/>
      <c r="GTD48" s="62"/>
      <c r="GTE48" s="62"/>
      <c r="GTF48" s="62"/>
      <c r="GTG48" s="62"/>
      <c r="GTH48" s="62"/>
      <c r="GTI48" s="62"/>
      <c r="GTJ48" s="62"/>
      <c r="GTK48" s="62"/>
      <c r="GTL48" s="62"/>
      <c r="GTM48" s="62"/>
      <c r="GTN48" s="62"/>
      <c r="GTO48" s="62"/>
      <c r="GTP48" s="62"/>
      <c r="GTQ48" s="62"/>
      <c r="GTR48" s="62"/>
      <c r="GTS48" s="62"/>
      <c r="GTT48" s="62"/>
      <c r="GTU48" s="62"/>
      <c r="GTV48" s="62"/>
      <c r="GTW48" s="62"/>
      <c r="GTX48" s="62"/>
      <c r="GTY48" s="62"/>
      <c r="GTZ48" s="62"/>
      <c r="GUA48" s="62"/>
      <c r="GUB48" s="62"/>
      <c r="GUC48" s="62"/>
      <c r="GUD48" s="62"/>
      <c r="GUE48" s="62"/>
      <c r="GUF48" s="62"/>
      <c r="GUG48" s="62"/>
      <c r="GUH48" s="62"/>
      <c r="GUI48" s="62"/>
      <c r="GUJ48" s="62"/>
      <c r="GUK48" s="62"/>
      <c r="GUL48" s="62"/>
      <c r="GUM48" s="62"/>
      <c r="GUN48" s="62"/>
      <c r="GUO48" s="62"/>
      <c r="GUP48" s="62"/>
      <c r="GUQ48" s="62"/>
      <c r="GUR48" s="62"/>
      <c r="GUS48" s="62"/>
      <c r="GUT48" s="62"/>
      <c r="GUU48" s="62"/>
      <c r="GUV48" s="62"/>
      <c r="GUW48" s="62"/>
      <c r="GUX48" s="62"/>
      <c r="GUY48" s="62"/>
      <c r="GUZ48" s="62"/>
      <c r="GVA48" s="62"/>
      <c r="GVB48" s="62"/>
      <c r="GVC48" s="62"/>
      <c r="GVD48" s="62"/>
      <c r="GVE48" s="62"/>
      <c r="GVF48" s="62"/>
      <c r="GVG48" s="62"/>
      <c r="GVH48" s="62"/>
      <c r="GVI48" s="62"/>
      <c r="GVJ48" s="62"/>
      <c r="GVK48" s="62"/>
      <c r="GVL48" s="62"/>
      <c r="GVM48" s="62"/>
      <c r="GVN48" s="62"/>
      <c r="GVO48" s="62"/>
      <c r="GVP48" s="62"/>
      <c r="GVQ48" s="62"/>
      <c r="GVR48" s="62"/>
      <c r="GVS48" s="62"/>
      <c r="GVT48" s="62"/>
      <c r="GVU48" s="62"/>
      <c r="GVV48" s="62"/>
      <c r="GVW48" s="62"/>
      <c r="GVX48" s="62"/>
      <c r="GVY48" s="62"/>
      <c r="GVZ48" s="62"/>
      <c r="GWA48" s="62"/>
      <c r="GWB48" s="62"/>
      <c r="GWC48" s="62"/>
      <c r="GWD48" s="62"/>
      <c r="GWE48" s="62"/>
      <c r="GWF48" s="62"/>
      <c r="GWG48" s="62"/>
      <c r="GWH48" s="62"/>
      <c r="GWI48" s="62"/>
      <c r="GWJ48" s="62"/>
      <c r="GWK48" s="62"/>
      <c r="GWL48" s="62"/>
      <c r="GWM48" s="62"/>
      <c r="GWN48" s="62"/>
      <c r="GWO48" s="62"/>
      <c r="GWP48" s="62"/>
      <c r="GWQ48" s="62"/>
      <c r="GWR48" s="62"/>
      <c r="GWS48" s="62"/>
      <c r="GWT48" s="62"/>
      <c r="GWU48" s="62"/>
      <c r="GWV48" s="62"/>
      <c r="GWW48" s="62"/>
      <c r="GWX48" s="62"/>
      <c r="GWY48" s="62"/>
      <c r="GWZ48" s="62"/>
      <c r="GXA48" s="62"/>
      <c r="GXB48" s="62"/>
      <c r="GXC48" s="62"/>
      <c r="GXD48" s="62"/>
      <c r="GXE48" s="62"/>
      <c r="GXF48" s="62"/>
      <c r="GXG48" s="62"/>
      <c r="GXH48" s="62"/>
      <c r="GXI48" s="62"/>
      <c r="GXJ48" s="62"/>
      <c r="GXK48" s="62"/>
      <c r="GXL48" s="62"/>
      <c r="GXM48" s="62"/>
      <c r="GXN48" s="62"/>
      <c r="GXO48" s="62"/>
      <c r="GXP48" s="62"/>
      <c r="GXQ48" s="62"/>
      <c r="GXR48" s="62"/>
      <c r="GXS48" s="62"/>
      <c r="GXT48" s="62"/>
      <c r="GXU48" s="62"/>
      <c r="GXV48" s="62"/>
      <c r="GXW48" s="62"/>
      <c r="GXX48" s="62"/>
      <c r="GXY48" s="62"/>
      <c r="GXZ48" s="62"/>
      <c r="GYA48" s="62"/>
      <c r="GYB48" s="62"/>
      <c r="GYC48" s="62"/>
      <c r="GYD48" s="62"/>
      <c r="GYE48" s="62"/>
      <c r="GYF48" s="62"/>
      <c r="GYG48" s="62"/>
      <c r="GYH48" s="62"/>
      <c r="GYI48" s="62"/>
      <c r="GYJ48" s="62"/>
      <c r="GYK48" s="62"/>
      <c r="GYL48" s="62"/>
      <c r="GYM48" s="62"/>
      <c r="GYN48" s="62"/>
      <c r="GYO48" s="62"/>
      <c r="GYP48" s="62"/>
      <c r="GYQ48" s="62"/>
      <c r="GYR48" s="62"/>
      <c r="GYS48" s="62"/>
      <c r="GYT48" s="62"/>
      <c r="GYU48" s="62"/>
      <c r="GYV48" s="62"/>
      <c r="GYW48" s="62"/>
      <c r="GYX48" s="62"/>
      <c r="GYY48" s="62"/>
      <c r="GYZ48" s="62"/>
      <c r="GZA48" s="62"/>
      <c r="GZB48" s="62"/>
      <c r="GZC48" s="62"/>
      <c r="GZD48" s="62"/>
      <c r="GZE48" s="62"/>
      <c r="GZF48" s="62"/>
      <c r="GZG48" s="62"/>
      <c r="GZH48" s="62"/>
      <c r="GZI48" s="62"/>
      <c r="GZJ48" s="62"/>
      <c r="GZK48" s="62"/>
      <c r="GZL48" s="62"/>
      <c r="GZM48" s="62"/>
      <c r="GZN48" s="62"/>
      <c r="GZO48" s="62"/>
      <c r="GZP48" s="62"/>
      <c r="GZQ48" s="62"/>
      <c r="GZR48" s="62"/>
      <c r="GZS48" s="62"/>
      <c r="GZT48" s="62"/>
      <c r="GZU48" s="62"/>
      <c r="GZV48" s="62"/>
      <c r="GZW48" s="62"/>
      <c r="GZX48" s="62"/>
      <c r="GZY48" s="62"/>
      <c r="GZZ48" s="62"/>
      <c r="HAA48" s="62"/>
      <c r="HAB48" s="62"/>
      <c r="HAC48" s="62"/>
      <c r="HAD48" s="62"/>
      <c r="HAE48" s="62"/>
      <c r="HAF48" s="62"/>
      <c r="HAG48" s="62"/>
      <c r="HAH48" s="62"/>
      <c r="HAI48" s="62"/>
      <c r="HAJ48" s="62"/>
      <c r="HAK48" s="62"/>
      <c r="HAL48" s="62"/>
      <c r="HAM48" s="62"/>
      <c r="HAN48" s="62"/>
      <c r="HAO48" s="62"/>
      <c r="HAP48" s="62"/>
      <c r="HAQ48" s="62"/>
      <c r="HAR48" s="62"/>
      <c r="HAS48" s="62"/>
      <c r="HAT48" s="62"/>
      <c r="HAU48" s="62"/>
      <c r="HAV48" s="62"/>
      <c r="HAW48" s="62"/>
      <c r="HAX48" s="62"/>
      <c r="HAY48" s="62"/>
      <c r="HAZ48" s="62"/>
      <c r="HBA48" s="62"/>
      <c r="HBB48" s="62"/>
      <c r="HBC48" s="62"/>
      <c r="HBD48" s="62"/>
      <c r="HBE48" s="62"/>
      <c r="HBF48" s="62"/>
      <c r="HBG48" s="62"/>
      <c r="HBH48" s="62"/>
      <c r="HBI48" s="62"/>
      <c r="HBJ48" s="62"/>
      <c r="HBK48" s="62"/>
      <c r="HBL48" s="62"/>
      <c r="HBM48" s="62"/>
      <c r="HBN48" s="62"/>
      <c r="HBO48" s="62"/>
      <c r="HBP48" s="62"/>
      <c r="HBQ48" s="62"/>
      <c r="HBR48" s="62"/>
      <c r="HBS48" s="62"/>
      <c r="HBT48" s="62"/>
      <c r="HBU48" s="62"/>
      <c r="HBV48" s="62"/>
      <c r="HBW48" s="62"/>
      <c r="HBX48" s="62"/>
      <c r="HBY48" s="62"/>
      <c r="HBZ48" s="62"/>
      <c r="HCA48" s="62"/>
      <c r="HCB48" s="62"/>
      <c r="HCC48" s="62"/>
      <c r="HCD48" s="62"/>
      <c r="HCE48" s="62"/>
      <c r="HCF48" s="62"/>
      <c r="HCG48" s="62"/>
      <c r="HCH48" s="62"/>
      <c r="HCI48" s="62"/>
      <c r="HCJ48" s="62"/>
      <c r="HCK48" s="62"/>
      <c r="HCL48" s="62"/>
      <c r="HCM48" s="62"/>
      <c r="HCN48" s="62"/>
      <c r="HCO48" s="62"/>
      <c r="HCP48" s="62"/>
      <c r="HCQ48" s="62"/>
      <c r="HCR48" s="62"/>
      <c r="HCS48" s="62"/>
      <c r="HCT48" s="62"/>
      <c r="HCU48" s="62"/>
      <c r="HCV48" s="62"/>
      <c r="HCW48" s="62"/>
      <c r="HCX48" s="62"/>
      <c r="HCY48" s="62"/>
      <c r="HCZ48" s="62"/>
      <c r="HDA48" s="62"/>
      <c r="HDB48" s="62"/>
      <c r="HDC48" s="62"/>
      <c r="HDD48" s="62"/>
      <c r="HDE48" s="62"/>
      <c r="HDF48" s="62"/>
      <c r="HDG48" s="62"/>
      <c r="HDH48" s="62"/>
      <c r="HDI48" s="62"/>
      <c r="HDJ48" s="62"/>
      <c r="HDK48" s="62"/>
      <c r="HDL48" s="62"/>
      <c r="HDM48" s="62"/>
      <c r="HDN48" s="62"/>
      <c r="HDO48" s="62"/>
      <c r="HDP48" s="62"/>
      <c r="HDQ48" s="62"/>
      <c r="HDR48" s="62"/>
      <c r="HDS48" s="62"/>
      <c r="HDT48" s="62"/>
      <c r="HDU48" s="62"/>
      <c r="HDV48" s="62"/>
      <c r="HDW48" s="62"/>
      <c r="HDX48" s="62"/>
      <c r="HDY48" s="62"/>
      <c r="HDZ48" s="62"/>
      <c r="HEA48" s="62"/>
      <c r="HEB48" s="62"/>
      <c r="HEC48" s="62"/>
      <c r="HED48" s="62"/>
      <c r="HEE48" s="62"/>
      <c r="HEF48" s="62"/>
      <c r="HEG48" s="62"/>
      <c r="HEH48" s="62"/>
      <c r="HEI48" s="62"/>
      <c r="HEJ48" s="62"/>
      <c r="HEK48" s="62"/>
      <c r="HEL48" s="62"/>
      <c r="HEM48" s="62"/>
      <c r="HEN48" s="62"/>
      <c r="HEO48" s="62"/>
      <c r="HEP48" s="62"/>
      <c r="HEQ48" s="62"/>
      <c r="HER48" s="62"/>
      <c r="HES48" s="62"/>
      <c r="HET48" s="62"/>
      <c r="HEU48" s="62"/>
      <c r="HEV48" s="62"/>
      <c r="HEW48" s="62"/>
      <c r="HEX48" s="62"/>
      <c r="HEY48" s="62"/>
      <c r="HEZ48" s="62"/>
      <c r="HFA48" s="62"/>
      <c r="HFB48" s="62"/>
      <c r="HFC48" s="62"/>
      <c r="HFD48" s="62"/>
      <c r="HFE48" s="62"/>
      <c r="HFF48" s="62"/>
      <c r="HFG48" s="62"/>
      <c r="HFH48" s="62"/>
      <c r="HFI48" s="62"/>
      <c r="HFJ48" s="62"/>
      <c r="HFK48" s="62"/>
      <c r="HFL48" s="62"/>
      <c r="HFM48" s="62"/>
      <c r="HFN48" s="62"/>
      <c r="HFO48" s="62"/>
      <c r="HFP48" s="62"/>
      <c r="HFQ48" s="62"/>
      <c r="HFR48" s="62"/>
      <c r="HFS48" s="62"/>
      <c r="HFT48" s="62"/>
      <c r="HFU48" s="62"/>
      <c r="HFV48" s="62"/>
      <c r="HFW48" s="62"/>
      <c r="HFX48" s="62"/>
      <c r="HFY48" s="62"/>
      <c r="HFZ48" s="62"/>
      <c r="HGA48" s="62"/>
      <c r="HGB48" s="62"/>
      <c r="HGC48" s="62"/>
      <c r="HGD48" s="62"/>
      <c r="HGE48" s="62"/>
      <c r="HGF48" s="62"/>
      <c r="HGG48" s="62"/>
      <c r="HGH48" s="62"/>
      <c r="HGI48" s="62"/>
      <c r="HGJ48" s="62"/>
      <c r="HGK48" s="62"/>
      <c r="HGL48" s="62"/>
      <c r="HGM48" s="62"/>
      <c r="HGN48" s="62"/>
      <c r="HGO48" s="62"/>
      <c r="HGP48" s="62"/>
      <c r="HGQ48" s="62"/>
      <c r="HGR48" s="62"/>
      <c r="HGS48" s="62"/>
      <c r="HGT48" s="62"/>
      <c r="HGU48" s="62"/>
      <c r="HGV48" s="62"/>
      <c r="HGW48" s="62"/>
      <c r="HGX48" s="62"/>
      <c r="HGY48" s="62"/>
      <c r="HGZ48" s="62"/>
      <c r="HHA48" s="62"/>
      <c r="HHB48" s="62"/>
      <c r="HHC48" s="62"/>
      <c r="HHD48" s="62"/>
      <c r="HHE48" s="62"/>
      <c r="HHF48" s="62"/>
      <c r="HHG48" s="62"/>
      <c r="HHH48" s="62"/>
      <c r="HHI48" s="62"/>
      <c r="HHJ48" s="62"/>
      <c r="HHK48" s="62"/>
      <c r="HHL48" s="62"/>
      <c r="HHM48" s="62"/>
      <c r="HHN48" s="62"/>
      <c r="HHO48" s="62"/>
      <c r="HHP48" s="62"/>
      <c r="HHQ48" s="62"/>
      <c r="HHR48" s="62"/>
      <c r="HHS48" s="62"/>
      <c r="HHT48" s="62"/>
      <c r="HHU48" s="62"/>
      <c r="HHV48" s="62"/>
      <c r="HHW48" s="62"/>
      <c r="HHX48" s="62"/>
      <c r="HHY48" s="62"/>
      <c r="HHZ48" s="62"/>
      <c r="HIA48" s="62"/>
      <c r="HIB48" s="62"/>
      <c r="HIC48" s="62"/>
      <c r="HID48" s="62"/>
      <c r="HIE48" s="62"/>
      <c r="HIF48" s="62"/>
      <c r="HIG48" s="62"/>
      <c r="HIH48" s="62"/>
      <c r="HII48" s="62"/>
      <c r="HIJ48" s="62"/>
      <c r="HIK48" s="62"/>
      <c r="HIL48" s="62"/>
      <c r="HIM48" s="62"/>
      <c r="HIN48" s="62"/>
      <c r="HIO48" s="62"/>
      <c r="HIP48" s="62"/>
      <c r="HIQ48" s="62"/>
      <c r="HIR48" s="62"/>
      <c r="HIS48" s="62"/>
      <c r="HIT48" s="62"/>
      <c r="HIU48" s="62"/>
      <c r="HIV48" s="62"/>
      <c r="HIW48" s="62"/>
      <c r="HIX48" s="62"/>
      <c r="HIY48" s="62"/>
      <c r="HIZ48" s="62"/>
      <c r="HJA48" s="62"/>
      <c r="HJB48" s="62"/>
      <c r="HJC48" s="62"/>
      <c r="HJD48" s="62"/>
      <c r="HJE48" s="62"/>
      <c r="HJF48" s="62"/>
      <c r="HJG48" s="62"/>
      <c r="HJH48" s="62"/>
      <c r="HJI48" s="62"/>
      <c r="HJJ48" s="62"/>
      <c r="HJK48" s="62"/>
      <c r="HJL48" s="62"/>
      <c r="HJM48" s="62"/>
      <c r="HJN48" s="62"/>
      <c r="HJO48" s="62"/>
      <c r="HJP48" s="62"/>
      <c r="HJQ48" s="62"/>
      <c r="HJR48" s="62"/>
      <c r="HJS48" s="62"/>
      <c r="HJT48" s="62"/>
      <c r="HJU48" s="62"/>
      <c r="HJV48" s="62"/>
      <c r="HJW48" s="62"/>
      <c r="HJX48" s="62"/>
      <c r="HJY48" s="62"/>
      <c r="HJZ48" s="62"/>
      <c r="HKA48" s="62"/>
      <c r="HKB48" s="62"/>
      <c r="HKC48" s="62"/>
      <c r="HKD48" s="62"/>
      <c r="HKE48" s="62"/>
      <c r="HKF48" s="62"/>
      <c r="HKG48" s="62"/>
      <c r="HKH48" s="62"/>
      <c r="HKI48" s="62"/>
      <c r="HKJ48" s="62"/>
      <c r="HKK48" s="62"/>
      <c r="HKL48" s="62"/>
      <c r="HKM48" s="62"/>
      <c r="HKN48" s="62"/>
      <c r="HKO48" s="62"/>
      <c r="HKP48" s="62"/>
      <c r="HKQ48" s="62"/>
      <c r="HKR48" s="62"/>
      <c r="HKS48" s="62"/>
      <c r="HKT48" s="62"/>
      <c r="HKU48" s="62"/>
      <c r="HKV48" s="62"/>
      <c r="HKW48" s="62"/>
      <c r="HKX48" s="62"/>
      <c r="HKY48" s="62"/>
      <c r="HKZ48" s="62"/>
      <c r="HLA48" s="62"/>
      <c r="HLB48" s="62"/>
      <c r="HLC48" s="62"/>
      <c r="HLD48" s="62"/>
      <c r="HLE48" s="62"/>
      <c r="HLF48" s="62"/>
      <c r="HLG48" s="62"/>
      <c r="HLH48" s="62"/>
      <c r="HLI48" s="62"/>
      <c r="HLJ48" s="62"/>
      <c r="HLK48" s="62"/>
      <c r="HLL48" s="62"/>
      <c r="HLM48" s="62"/>
      <c r="HLN48" s="62"/>
      <c r="HLO48" s="62"/>
      <c r="HLP48" s="62"/>
      <c r="HLQ48" s="62"/>
      <c r="HLR48" s="62"/>
      <c r="HLS48" s="62"/>
      <c r="HLT48" s="62"/>
      <c r="HLU48" s="62"/>
      <c r="HLV48" s="62"/>
      <c r="HLW48" s="62"/>
      <c r="HLX48" s="62"/>
      <c r="HLY48" s="62"/>
      <c r="HLZ48" s="62"/>
      <c r="HMA48" s="62"/>
      <c r="HMB48" s="62"/>
      <c r="HMC48" s="62"/>
      <c r="HMD48" s="62"/>
      <c r="HME48" s="62"/>
      <c r="HMF48" s="62"/>
      <c r="HMG48" s="62"/>
      <c r="HMH48" s="62"/>
      <c r="HMI48" s="62"/>
      <c r="HMJ48" s="62"/>
      <c r="HMK48" s="62"/>
      <c r="HML48" s="62"/>
      <c r="HMM48" s="62"/>
      <c r="HMN48" s="62"/>
      <c r="HMO48" s="62"/>
      <c r="HMP48" s="62"/>
      <c r="HMQ48" s="62"/>
      <c r="HMR48" s="62"/>
      <c r="HMS48" s="62"/>
      <c r="HMT48" s="62"/>
      <c r="HMU48" s="62"/>
      <c r="HMV48" s="62"/>
      <c r="HMW48" s="62"/>
      <c r="HMX48" s="62"/>
      <c r="HMY48" s="62"/>
      <c r="HMZ48" s="62"/>
      <c r="HNA48" s="62"/>
      <c r="HNB48" s="62"/>
      <c r="HNC48" s="62"/>
      <c r="HND48" s="62"/>
      <c r="HNE48" s="62"/>
      <c r="HNF48" s="62"/>
      <c r="HNG48" s="62"/>
      <c r="HNH48" s="62"/>
      <c r="HNI48" s="62"/>
      <c r="HNJ48" s="62"/>
      <c r="HNK48" s="62"/>
      <c r="HNL48" s="62"/>
      <c r="HNM48" s="62"/>
      <c r="HNN48" s="62"/>
      <c r="HNO48" s="62"/>
      <c r="HNP48" s="62"/>
      <c r="HNQ48" s="62"/>
      <c r="HNR48" s="62"/>
      <c r="HNS48" s="62"/>
      <c r="HNT48" s="62"/>
      <c r="HNU48" s="62"/>
      <c r="HNV48" s="62"/>
      <c r="HNW48" s="62"/>
      <c r="HNX48" s="62"/>
      <c r="HNY48" s="62"/>
      <c r="HNZ48" s="62"/>
      <c r="HOA48" s="62"/>
      <c r="HOB48" s="62"/>
      <c r="HOC48" s="62"/>
      <c r="HOD48" s="62"/>
      <c r="HOE48" s="62"/>
      <c r="HOF48" s="62"/>
      <c r="HOG48" s="62"/>
      <c r="HOH48" s="62"/>
      <c r="HOI48" s="62"/>
      <c r="HOJ48" s="62"/>
      <c r="HOK48" s="62"/>
      <c r="HOL48" s="62"/>
      <c r="HOM48" s="62"/>
      <c r="HON48" s="62"/>
      <c r="HOO48" s="62"/>
      <c r="HOP48" s="62"/>
      <c r="HOQ48" s="62"/>
      <c r="HOR48" s="62"/>
      <c r="HOS48" s="62"/>
      <c r="HOT48" s="62"/>
      <c r="HOU48" s="62"/>
      <c r="HOV48" s="62"/>
      <c r="HOW48" s="62"/>
      <c r="HOX48" s="62"/>
      <c r="HOY48" s="62"/>
      <c r="HOZ48" s="62"/>
      <c r="HPA48" s="62"/>
      <c r="HPB48" s="62"/>
      <c r="HPC48" s="62"/>
      <c r="HPD48" s="62"/>
      <c r="HPE48" s="62"/>
      <c r="HPF48" s="62"/>
      <c r="HPG48" s="62"/>
      <c r="HPH48" s="62"/>
      <c r="HPI48" s="62"/>
      <c r="HPJ48" s="62"/>
      <c r="HPK48" s="62"/>
      <c r="HPL48" s="62"/>
      <c r="HPM48" s="62"/>
      <c r="HPN48" s="62"/>
      <c r="HPO48" s="62"/>
      <c r="HPP48" s="62"/>
      <c r="HPQ48" s="62"/>
      <c r="HPR48" s="62"/>
      <c r="HPS48" s="62"/>
      <c r="HPT48" s="62"/>
      <c r="HPU48" s="62"/>
      <c r="HPV48" s="62"/>
      <c r="HPW48" s="62"/>
      <c r="HPX48" s="62"/>
      <c r="HPY48" s="62"/>
      <c r="HPZ48" s="62"/>
      <c r="HQA48" s="62"/>
      <c r="HQB48" s="62"/>
      <c r="HQC48" s="62"/>
      <c r="HQD48" s="62"/>
      <c r="HQE48" s="62"/>
      <c r="HQF48" s="62"/>
      <c r="HQG48" s="62"/>
      <c r="HQH48" s="62"/>
      <c r="HQI48" s="62"/>
      <c r="HQJ48" s="62"/>
      <c r="HQK48" s="62"/>
      <c r="HQL48" s="62"/>
      <c r="HQM48" s="62"/>
      <c r="HQN48" s="62"/>
      <c r="HQO48" s="62"/>
      <c r="HQP48" s="62"/>
      <c r="HQQ48" s="62"/>
      <c r="HQR48" s="62"/>
      <c r="HQS48" s="62"/>
      <c r="HQT48" s="62"/>
      <c r="HQU48" s="62"/>
      <c r="HQV48" s="62"/>
      <c r="HQW48" s="62"/>
      <c r="HQX48" s="62"/>
      <c r="HQY48" s="62"/>
      <c r="HQZ48" s="62"/>
      <c r="HRA48" s="62"/>
      <c r="HRB48" s="62"/>
      <c r="HRC48" s="62"/>
      <c r="HRD48" s="62"/>
      <c r="HRE48" s="62"/>
      <c r="HRF48" s="62"/>
      <c r="HRG48" s="62"/>
      <c r="HRH48" s="62"/>
      <c r="HRI48" s="62"/>
      <c r="HRJ48" s="62"/>
      <c r="HRK48" s="62"/>
      <c r="HRL48" s="62"/>
      <c r="HRM48" s="62"/>
      <c r="HRN48" s="62"/>
      <c r="HRO48" s="62"/>
      <c r="HRP48" s="62"/>
      <c r="HRQ48" s="62"/>
      <c r="HRR48" s="62"/>
      <c r="HRS48" s="62"/>
      <c r="HRT48" s="62"/>
      <c r="HRU48" s="62"/>
      <c r="HRV48" s="62"/>
      <c r="HRW48" s="62"/>
      <c r="HRX48" s="62"/>
      <c r="HRY48" s="62"/>
      <c r="HRZ48" s="62"/>
      <c r="HSA48" s="62"/>
      <c r="HSB48" s="62"/>
      <c r="HSC48" s="62"/>
      <c r="HSD48" s="62"/>
      <c r="HSE48" s="62"/>
      <c r="HSF48" s="62"/>
      <c r="HSG48" s="62"/>
      <c r="HSH48" s="62"/>
      <c r="HSI48" s="62"/>
      <c r="HSJ48" s="62"/>
      <c r="HSK48" s="62"/>
      <c r="HSL48" s="62"/>
      <c r="HSM48" s="62"/>
      <c r="HSN48" s="62"/>
      <c r="HSO48" s="62"/>
      <c r="HSP48" s="62"/>
      <c r="HSQ48" s="62"/>
      <c r="HSR48" s="62"/>
      <c r="HSS48" s="62"/>
      <c r="HST48" s="62"/>
      <c r="HSU48" s="62"/>
      <c r="HSV48" s="62"/>
      <c r="HSW48" s="62"/>
      <c r="HSX48" s="62"/>
      <c r="HSY48" s="62"/>
      <c r="HSZ48" s="62"/>
      <c r="HTA48" s="62"/>
      <c r="HTB48" s="62"/>
      <c r="HTC48" s="62"/>
      <c r="HTD48" s="62"/>
      <c r="HTE48" s="62"/>
      <c r="HTF48" s="62"/>
      <c r="HTG48" s="62"/>
      <c r="HTH48" s="62"/>
      <c r="HTI48" s="62"/>
      <c r="HTJ48" s="62"/>
      <c r="HTK48" s="62"/>
      <c r="HTL48" s="62"/>
      <c r="HTM48" s="62"/>
      <c r="HTN48" s="62"/>
      <c r="HTO48" s="62"/>
      <c r="HTP48" s="62"/>
      <c r="HTQ48" s="62"/>
      <c r="HTR48" s="62"/>
      <c r="HTS48" s="62"/>
      <c r="HTT48" s="62"/>
      <c r="HTU48" s="62"/>
      <c r="HTV48" s="62"/>
      <c r="HTW48" s="62"/>
      <c r="HTX48" s="62"/>
      <c r="HTY48" s="62"/>
      <c r="HTZ48" s="62"/>
      <c r="HUA48" s="62"/>
      <c r="HUB48" s="62"/>
      <c r="HUC48" s="62"/>
      <c r="HUD48" s="62"/>
      <c r="HUE48" s="62"/>
      <c r="HUF48" s="62"/>
      <c r="HUG48" s="62"/>
      <c r="HUH48" s="62"/>
      <c r="HUI48" s="62"/>
      <c r="HUJ48" s="62"/>
      <c r="HUK48" s="62"/>
      <c r="HUL48" s="62"/>
      <c r="HUM48" s="62"/>
      <c r="HUN48" s="62"/>
      <c r="HUO48" s="62"/>
      <c r="HUP48" s="62"/>
      <c r="HUQ48" s="62"/>
      <c r="HUR48" s="62"/>
      <c r="HUS48" s="62"/>
      <c r="HUT48" s="62"/>
      <c r="HUU48" s="62"/>
      <c r="HUV48" s="62"/>
      <c r="HUW48" s="62"/>
      <c r="HUX48" s="62"/>
      <c r="HUY48" s="62"/>
      <c r="HUZ48" s="62"/>
      <c r="HVA48" s="62"/>
      <c r="HVB48" s="62"/>
      <c r="HVC48" s="62"/>
      <c r="HVD48" s="62"/>
      <c r="HVE48" s="62"/>
      <c r="HVF48" s="62"/>
      <c r="HVG48" s="62"/>
      <c r="HVH48" s="62"/>
      <c r="HVI48" s="62"/>
      <c r="HVJ48" s="62"/>
      <c r="HVK48" s="62"/>
      <c r="HVL48" s="62"/>
      <c r="HVM48" s="62"/>
      <c r="HVN48" s="62"/>
      <c r="HVO48" s="62"/>
      <c r="HVP48" s="62"/>
      <c r="HVQ48" s="62"/>
      <c r="HVR48" s="62"/>
      <c r="HVS48" s="62"/>
      <c r="HVT48" s="62"/>
      <c r="HVU48" s="62"/>
      <c r="HVV48" s="62"/>
      <c r="HVW48" s="62"/>
      <c r="HVX48" s="62"/>
      <c r="HVY48" s="62"/>
      <c r="HVZ48" s="62"/>
      <c r="HWA48" s="62"/>
      <c r="HWB48" s="62"/>
      <c r="HWC48" s="62"/>
      <c r="HWD48" s="62"/>
      <c r="HWE48" s="62"/>
      <c r="HWF48" s="62"/>
      <c r="HWG48" s="62"/>
      <c r="HWH48" s="62"/>
      <c r="HWI48" s="62"/>
      <c r="HWJ48" s="62"/>
      <c r="HWK48" s="62"/>
      <c r="HWL48" s="62"/>
      <c r="HWM48" s="62"/>
      <c r="HWN48" s="62"/>
      <c r="HWO48" s="62"/>
      <c r="HWP48" s="62"/>
      <c r="HWQ48" s="62"/>
      <c r="HWR48" s="62"/>
      <c r="HWS48" s="62"/>
      <c r="HWT48" s="62"/>
      <c r="HWU48" s="62"/>
      <c r="HWV48" s="62"/>
      <c r="HWW48" s="62"/>
      <c r="HWX48" s="62"/>
      <c r="HWY48" s="62"/>
      <c r="HWZ48" s="62"/>
      <c r="HXA48" s="62"/>
      <c r="HXB48" s="62"/>
      <c r="HXC48" s="62"/>
      <c r="HXD48" s="62"/>
      <c r="HXE48" s="62"/>
      <c r="HXF48" s="62"/>
      <c r="HXG48" s="62"/>
      <c r="HXH48" s="62"/>
      <c r="HXI48" s="62"/>
      <c r="HXJ48" s="62"/>
      <c r="HXK48" s="62"/>
      <c r="HXL48" s="62"/>
      <c r="HXM48" s="62"/>
      <c r="HXN48" s="62"/>
      <c r="HXO48" s="62"/>
      <c r="HXP48" s="62"/>
      <c r="HXQ48" s="62"/>
      <c r="HXR48" s="62"/>
      <c r="HXS48" s="62"/>
      <c r="HXT48" s="62"/>
      <c r="HXU48" s="62"/>
      <c r="HXV48" s="62"/>
      <c r="HXW48" s="62"/>
      <c r="HXX48" s="62"/>
      <c r="HXY48" s="62"/>
      <c r="HXZ48" s="62"/>
      <c r="HYA48" s="62"/>
      <c r="HYB48" s="62"/>
      <c r="HYC48" s="62"/>
      <c r="HYD48" s="62"/>
      <c r="HYE48" s="62"/>
      <c r="HYF48" s="62"/>
      <c r="HYG48" s="62"/>
      <c r="HYH48" s="62"/>
      <c r="HYI48" s="62"/>
      <c r="HYJ48" s="62"/>
      <c r="HYK48" s="62"/>
      <c r="HYL48" s="62"/>
      <c r="HYM48" s="62"/>
      <c r="HYN48" s="62"/>
      <c r="HYO48" s="62"/>
      <c r="HYP48" s="62"/>
      <c r="HYQ48" s="62"/>
      <c r="HYR48" s="62"/>
      <c r="HYS48" s="62"/>
      <c r="HYT48" s="62"/>
      <c r="HYU48" s="62"/>
      <c r="HYV48" s="62"/>
      <c r="HYW48" s="62"/>
      <c r="HYX48" s="62"/>
      <c r="HYY48" s="62"/>
      <c r="HYZ48" s="62"/>
      <c r="HZA48" s="62"/>
      <c r="HZB48" s="62"/>
      <c r="HZC48" s="62"/>
      <c r="HZD48" s="62"/>
      <c r="HZE48" s="62"/>
      <c r="HZF48" s="62"/>
      <c r="HZG48" s="62"/>
      <c r="HZH48" s="62"/>
      <c r="HZI48" s="62"/>
      <c r="HZJ48" s="62"/>
      <c r="HZK48" s="62"/>
      <c r="HZL48" s="62"/>
      <c r="HZM48" s="62"/>
      <c r="HZN48" s="62"/>
      <c r="HZO48" s="62"/>
      <c r="HZP48" s="62"/>
      <c r="HZQ48" s="62"/>
      <c r="HZR48" s="62"/>
      <c r="HZS48" s="62"/>
      <c r="HZT48" s="62"/>
      <c r="HZU48" s="62"/>
      <c r="HZV48" s="62"/>
      <c r="HZW48" s="62"/>
      <c r="HZX48" s="62"/>
      <c r="HZY48" s="62"/>
      <c r="HZZ48" s="62"/>
      <c r="IAA48" s="62"/>
      <c r="IAB48" s="62"/>
      <c r="IAC48" s="62"/>
      <c r="IAD48" s="62"/>
      <c r="IAE48" s="62"/>
      <c r="IAF48" s="62"/>
      <c r="IAG48" s="62"/>
      <c r="IAH48" s="62"/>
      <c r="IAI48" s="62"/>
      <c r="IAJ48" s="62"/>
      <c r="IAK48" s="62"/>
      <c r="IAL48" s="62"/>
      <c r="IAM48" s="62"/>
      <c r="IAN48" s="62"/>
      <c r="IAO48" s="62"/>
      <c r="IAP48" s="62"/>
      <c r="IAQ48" s="62"/>
      <c r="IAR48" s="62"/>
      <c r="IAS48" s="62"/>
      <c r="IAT48" s="62"/>
      <c r="IAU48" s="62"/>
      <c r="IAV48" s="62"/>
      <c r="IAW48" s="62"/>
      <c r="IAX48" s="62"/>
      <c r="IAY48" s="62"/>
      <c r="IAZ48" s="62"/>
      <c r="IBA48" s="62"/>
      <c r="IBB48" s="62"/>
      <c r="IBC48" s="62"/>
      <c r="IBD48" s="62"/>
      <c r="IBE48" s="62"/>
      <c r="IBF48" s="62"/>
      <c r="IBG48" s="62"/>
      <c r="IBH48" s="62"/>
      <c r="IBI48" s="62"/>
      <c r="IBJ48" s="62"/>
      <c r="IBK48" s="62"/>
      <c r="IBL48" s="62"/>
      <c r="IBM48" s="62"/>
      <c r="IBN48" s="62"/>
      <c r="IBO48" s="62"/>
      <c r="IBP48" s="62"/>
      <c r="IBQ48" s="62"/>
      <c r="IBR48" s="62"/>
      <c r="IBS48" s="62"/>
      <c r="IBT48" s="62"/>
      <c r="IBU48" s="62"/>
      <c r="IBV48" s="62"/>
      <c r="IBW48" s="62"/>
      <c r="IBX48" s="62"/>
      <c r="IBY48" s="62"/>
      <c r="IBZ48" s="62"/>
      <c r="ICA48" s="62"/>
      <c r="ICB48" s="62"/>
      <c r="ICC48" s="62"/>
      <c r="ICD48" s="62"/>
      <c r="ICE48" s="62"/>
      <c r="ICF48" s="62"/>
      <c r="ICG48" s="62"/>
      <c r="ICH48" s="62"/>
      <c r="ICI48" s="62"/>
      <c r="ICJ48" s="62"/>
      <c r="ICK48" s="62"/>
      <c r="ICL48" s="62"/>
      <c r="ICM48" s="62"/>
      <c r="ICN48" s="62"/>
      <c r="ICO48" s="62"/>
      <c r="ICP48" s="62"/>
      <c r="ICQ48" s="62"/>
      <c r="ICR48" s="62"/>
      <c r="ICS48" s="62"/>
      <c r="ICT48" s="62"/>
      <c r="ICU48" s="62"/>
      <c r="ICV48" s="62"/>
      <c r="ICW48" s="62"/>
      <c r="ICX48" s="62"/>
      <c r="ICY48" s="62"/>
      <c r="ICZ48" s="62"/>
      <c r="IDA48" s="62"/>
      <c r="IDB48" s="62"/>
      <c r="IDC48" s="62"/>
      <c r="IDD48" s="62"/>
      <c r="IDE48" s="62"/>
      <c r="IDF48" s="62"/>
      <c r="IDG48" s="62"/>
      <c r="IDH48" s="62"/>
      <c r="IDI48" s="62"/>
      <c r="IDJ48" s="62"/>
      <c r="IDK48" s="62"/>
      <c r="IDL48" s="62"/>
      <c r="IDM48" s="62"/>
      <c r="IDN48" s="62"/>
      <c r="IDO48" s="62"/>
      <c r="IDP48" s="62"/>
      <c r="IDQ48" s="62"/>
      <c r="IDR48" s="62"/>
      <c r="IDS48" s="62"/>
      <c r="IDT48" s="62"/>
      <c r="IDU48" s="62"/>
      <c r="IDV48" s="62"/>
      <c r="IDW48" s="62"/>
      <c r="IDX48" s="62"/>
      <c r="IDY48" s="62"/>
      <c r="IDZ48" s="62"/>
      <c r="IEA48" s="62"/>
      <c r="IEB48" s="62"/>
      <c r="IEC48" s="62"/>
      <c r="IED48" s="62"/>
      <c r="IEE48" s="62"/>
      <c r="IEF48" s="62"/>
      <c r="IEG48" s="62"/>
      <c r="IEH48" s="62"/>
      <c r="IEI48" s="62"/>
      <c r="IEJ48" s="62"/>
      <c r="IEK48" s="62"/>
      <c r="IEL48" s="62"/>
      <c r="IEM48" s="62"/>
      <c r="IEN48" s="62"/>
      <c r="IEO48" s="62"/>
      <c r="IEP48" s="62"/>
      <c r="IEQ48" s="62"/>
      <c r="IER48" s="62"/>
      <c r="IES48" s="62"/>
      <c r="IET48" s="62"/>
      <c r="IEU48" s="62"/>
      <c r="IEV48" s="62"/>
      <c r="IEW48" s="62"/>
      <c r="IEX48" s="62"/>
      <c r="IEY48" s="62"/>
      <c r="IEZ48" s="62"/>
      <c r="IFA48" s="62"/>
      <c r="IFB48" s="62"/>
      <c r="IFC48" s="62"/>
      <c r="IFD48" s="62"/>
      <c r="IFE48" s="62"/>
      <c r="IFF48" s="62"/>
      <c r="IFG48" s="62"/>
      <c r="IFH48" s="62"/>
      <c r="IFI48" s="62"/>
      <c r="IFJ48" s="62"/>
      <c r="IFK48" s="62"/>
      <c r="IFL48" s="62"/>
      <c r="IFM48" s="62"/>
      <c r="IFN48" s="62"/>
      <c r="IFO48" s="62"/>
      <c r="IFP48" s="62"/>
      <c r="IFQ48" s="62"/>
      <c r="IFR48" s="62"/>
      <c r="IFS48" s="62"/>
      <c r="IFT48" s="62"/>
      <c r="IFU48" s="62"/>
      <c r="IFV48" s="62"/>
      <c r="IFW48" s="62"/>
      <c r="IFX48" s="62"/>
      <c r="IFY48" s="62"/>
      <c r="IFZ48" s="62"/>
      <c r="IGA48" s="62"/>
      <c r="IGB48" s="62"/>
      <c r="IGC48" s="62"/>
      <c r="IGD48" s="62"/>
      <c r="IGE48" s="62"/>
      <c r="IGF48" s="62"/>
      <c r="IGG48" s="62"/>
      <c r="IGH48" s="62"/>
      <c r="IGI48" s="62"/>
      <c r="IGJ48" s="62"/>
      <c r="IGK48" s="62"/>
      <c r="IGL48" s="62"/>
      <c r="IGM48" s="62"/>
      <c r="IGN48" s="62"/>
      <c r="IGO48" s="62"/>
      <c r="IGP48" s="62"/>
      <c r="IGQ48" s="62"/>
      <c r="IGR48" s="62"/>
      <c r="IGS48" s="62"/>
      <c r="IGT48" s="62"/>
      <c r="IGU48" s="62"/>
      <c r="IGV48" s="62"/>
      <c r="IGW48" s="62"/>
      <c r="IGX48" s="62"/>
      <c r="IGY48" s="62"/>
      <c r="IGZ48" s="62"/>
      <c r="IHA48" s="62"/>
      <c r="IHB48" s="62"/>
      <c r="IHC48" s="62"/>
      <c r="IHD48" s="62"/>
      <c r="IHE48" s="62"/>
      <c r="IHF48" s="62"/>
      <c r="IHG48" s="62"/>
      <c r="IHH48" s="62"/>
      <c r="IHI48" s="62"/>
      <c r="IHJ48" s="62"/>
      <c r="IHK48" s="62"/>
      <c r="IHL48" s="62"/>
      <c r="IHM48" s="62"/>
      <c r="IHN48" s="62"/>
      <c r="IHO48" s="62"/>
      <c r="IHP48" s="62"/>
      <c r="IHQ48" s="62"/>
      <c r="IHR48" s="62"/>
      <c r="IHS48" s="62"/>
      <c r="IHT48" s="62"/>
      <c r="IHU48" s="62"/>
      <c r="IHV48" s="62"/>
      <c r="IHW48" s="62"/>
      <c r="IHX48" s="62"/>
      <c r="IHY48" s="62"/>
      <c r="IHZ48" s="62"/>
      <c r="IIA48" s="62"/>
      <c r="IIB48" s="62"/>
      <c r="IIC48" s="62"/>
      <c r="IID48" s="62"/>
      <c r="IIE48" s="62"/>
      <c r="IIF48" s="62"/>
      <c r="IIG48" s="62"/>
      <c r="IIH48" s="62"/>
      <c r="III48" s="62"/>
      <c r="IIJ48" s="62"/>
      <c r="IIK48" s="62"/>
      <c r="IIL48" s="62"/>
      <c r="IIM48" s="62"/>
      <c r="IIN48" s="62"/>
      <c r="IIO48" s="62"/>
      <c r="IIP48" s="62"/>
      <c r="IIQ48" s="62"/>
      <c r="IIR48" s="62"/>
      <c r="IIS48" s="62"/>
      <c r="IIT48" s="62"/>
      <c r="IIU48" s="62"/>
      <c r="IIV48" s="62"/>
      <c r="IIW48" s="62"/>
      <c r="IIX48" s="62"/>
      <c r="IIY48" s="62"/>
      <c r="IIZ48" s="62"/>
      <c r="IJA48" s="62"/>
      <c r="IJB48" s="62"/>
      <c r="IJC48" s="62"/>
      <c r="IJD48" s="62"/>
      <c r="IJE48" s="62"/>
      <c r="IJF48" s="62"/>
      <c r="IJG48" s="62"/>
      <c r="IJH48" s="62"/>
      <c r="IJI48" s="62"/>
      <c r="IJJ48" s="62"/>
      <c r="IJK48" s="62"/>
      <c r="IJL48" s="62"/>
      <c r="IJM48" s="62"/>
      <c r="IJN48" s="62"/>
      <c r="IJO48" s="62"/>
      <c r="IJP48" s="62"/>
      <c r="IJQ48" s="62"/>
      <c r="IJR48" s="62"/>
      <c r="IJS48" s="62"/>
      <c r="IJT48" s="62"/>
      <c r="IJU48" s="62"/>
      <c r="IJV48" s="62"/>
      <c r="IJW48" s="62"/>
      <c r="IJX48" s="62"/>
      <c r="IJY48" s="62"/>
      <c r="IJZ48" s="62"/>
      <c r="IKA48" s="62"/>
      <c r="IKB48" s="62"/>
      <c r="IKC48" s="62"/>
      <c r="IKD48" s="62"/>
      <c r="IKE48" s="62"/>
      <c r="IKF48" s="62"/>
      <c r="IKG48" s="62"/>
      <c r="IKH48" s="62"/>
      <c r="IKI48" s="62"/>
      <c r="IKJ48" s="62"/>
      <c r="IKK48" s="62"/>
      <c r="IKL48" s="62"/>
      <c r="IKM48" s="62"/>
      <c r="IKN48" s="62"/>
      <c r="IKO48" s="62"/>
      <c r="IKP48" s="62"/>
      <c r="IKQ48" s="62"/>
      <c r="IKR48" s="62"/>
      <c r="IKS48" s="62"/>
      <c r="IKT48" s="62"/>
      <c r="IKU48" s="62"/>
      <c r="IKV48" s="62"/>
      <c r="IKW48" s="62"/>
      <c r="IKX48" s="62"/>
      <c r="IKY48" s="62"/>
      <c r="IKZ48" s="62"/>
      <c r="ILA48" s="62"/>
      <c r="ILB48" s="62"/>
      <c r="ILC48" s="62"/>
      <c r="ILD48" s="62"/>
      <c r="ILE48" s="62"/>
      <c r="ILF48" s="62"/>
      <c r="ILG48" s="62"/>
      <c r="ILH48" s="62"/>
      <c r="ILI48" s="62"/>
      <c r="ILJ48" s="62"/>
      <c r="ILK48" s="62"/>
      <c r="ILL48" s="62"/>
      <c r="ILM48" s="62"/>
      <c r="ILN48" s="62"/>
      <c r="ILO48" s="62"/>
      <c r="ILP48" s="62"/>
      <c r="ILQ48" s="62"/>
      <c r="ILR48" s="62"/>
      <c r="ILS48" s="62"/>
      <c r="ILT48" s="62"/>
      <c r="ILU48" s="62"/>
      <c r="ILV48" s="62"/>
      <c r="ILW48" s="62"/>
      <c r="ILX48" s="62"/>
      <c r="ILY48" s="62"/>
      <c r="ILZ48" s="62"/>
      <c r="IMA48" s="62"/>
      <c r="IMB48" s="62"/>
      <c r="IMC48" s="62"/>
      <c r="IMD48" s="62"/>
      <c r="IME48" s="62"/>
      <c r="IMF48" s="62"/>
      <c r="IMG48" s="62"/>
      <c r="IMH48" s="62"/>
      <c r="IMI48" s="62"/>
      <c r="IMJ48" s="62"/>
      <c r="IMK48" s="62"/>
      <c r="IML48" s="62"/>
      <c r="IMM48" s="62"/>
      <c r="IMN48" s="62"/>
      <c r="IMO48" s="62"/>
      <c r="IMP48" s="62"/>
      <c r="IMQ48" s="62"/>
      <c r="IMR48" s="62"/>
      <c r="IMS48" s="62"/>
      <c r="IMT48" s="62"/>
      <c r="IMU48" s="62"/>
      <c r="IMV48" s="62"/>
      <c r="IMW48" s="62"/>
      <c r="IMX48" s="62"/>
      <c r="IMY48" s="62"/>
      <c r="IMZ48" s="62"/>
      <c r="INA48" s="62"/>
      <c r="INB48" s="62"/>
      <c r="INC48" s="62"/>
      <c r="IND48" s="62"/>
      <c r="INE48" s="62"/>
      <c r="INF48" s="62"/>
      <c r="ING48" s="62"/>
      <c r="INH48" s="62"/>
      <c r="INI48" s="62"/>
      <c r="INJ48" s="62"/>
      <c r="INK48" s="62"/>
      <c r="INL48" s="62"/>
      <c r="INM48" s="62"/>
      <c r="INN48" s="62"/>
      <c r="INO48" s="62"/>
      <c r="INP48" s="62"/>
      <c r="INQ48" s="62"/>
      <c r="INR48" s="62"/>
      <c r="INS48" s="62"/>
      <c r="INT48" s="62"/>
      <c r="INU48" s="62"/>
      <c r="INV48" s="62"/>
      <c r="INW48" s="62"/>
      <c r="INX48" s="62"/>
      <c r="INY48" s="62"/>
      <c r="INZ48" s="62"/>
      <c r="IOA48" s="62"/>
      <c r="IOB48" s="62"/>
      <c r="IOC48" s="62"/>
      <c r="IOD48" s="62"/>
      <c r="IOE48" s="62"/>
      <c r="IOF48" s="62"/>
      <c r="IOG48" s="62"/>
      <c r="IOH48" s="62"/>
      <c r="IOI48" s="62"/>
      <c r="IOJ48" s="62"/>
      <c r="IOK48" s="62"/>
      <c r="IOL48" s="62"/>
      <c r="IOM48" s="62"/>
      <c r="ION48" s="62"/>
      <c r="IOO48" s="62"/>
      <c r="IOP48" s="62"/>
      <c r="IOQ48" s="62"/>
      <c r="IOR48" s="62"/>
      <c r="IOS48" s="62"/>
      <c r="IOT48" s="62"/>
      <c r="IOU48" s="62"/>
      <c r="IOV48" s="62"/>
      <c r="IOW48" s="62"/>
      <c r="IOX48" s="62"/>
      <c r="IOY48" s="62"/>
      <c r="IOZ48" s="62"/>
      <c r="IPA48" s="62"/>
      <c r="IPB48" s="62"/>
      <c r="IPC48" s="62"/>
      <c r="IPD48" s="62"/>
      <c r="IPE48" s="62"/>
      <c r="IPF48" s="62"/>
      <c r="IPG48" s="62"/>
      <c r="IPH48" s="62"/>
      <c r="IPI48" s="62"/>
      <c r="IPJ48" s="62"/>
      <c r="IPK48" s="62"/>
      <c r="IPL48" s="62"/>
      <c r="IPM48" s="62"/>
      <c r="IPN48" s="62"/>
      <c r="IPO48" s="62"/>
      <c r="IPP48" s="62"/>
      <c r="IPQ48" s="62"/>
      <c r="IPR48" s="62"/>
      <c r="IPS48" s="62"/>
      <c r="IPT48" s="62"/>
      <c r="IPU48" s="62"/>
      <c r="IPV48" s="62"/>
      <c r="IPW48" s="62"/>
      <c r="IPX48" s="62"/>
      <c r="IPY48" s="62"/>
      <c r="IPZ48" s="62"/>
      <c r="IQA48" s="62"/>
      <c r="IQB48" s="62"/>
      <c r="IQC48" s="62"/>
      <c r="IQD48" s="62"/>
      <c r="IQE48" s="62"/>
      <c r="IQF48" s="62"/>
      <c r="IQG48" s="62"/>
      <c r="IQH48" s="62"/>
      <c r="IQI48" s="62"/>
      <c r="IQJ48" s="62"/>
      <c r="IQK48" s="62"/>
      <c r="IQL48" s="62"/>
      <c r="IQM48" s="62"/>
      <c r="IQN48" s="62"/>
      <c r="IQO48" s="62"/>
      <c r="IQP48" s="62"/>
      <c r="IQQ48" s="62"/>
      <c r="IQR48" s="62"/>
      <c r="IQS48" s="62"/>
      <c r="IQT48" s="62"/>
      <c r="IQU48" s="62"/>
      <c r="IQV48" s="62"/>
      <c r="IQW48" s="62"/>
      <c r="IQX48" s="62"/>
      <c r="IQY48" s="62"/>
      <c r="IQZ48" s="62"/>
      <c r="IRA48" s="62"/>
      <c r="IRB48" s="62"/>
      <c r="IRC48" s="62"/>
      <c r="IRD48" s="62"/>
      <c r="IRE48" s="62"/>
      <c r="IRF48" s="62"/>
      <c r="IRG48" s="62"/>
      <c r="IRH48" s="62"/>
      <c r="IRI48" s="62"/>
      <c r="IRJ48" s="62"/>
      <c r="IRK48" s="62"/>
      <c r="IRL48" s="62"/>
      <c r="IRM48" s="62"/>
      <c r="IRN48" s="62"/>
      <c r="IRO48" s="62"/>
      <c r="IRP48" s="62"/>
      <c r="IRQ48" s="62"/>
      <c r="IRR48" s="62"/>
      <c r="IRS48" s="62"/>
      <c r="IRT48" s="62"/>
      <c r="IRU48" s="62"/>
      <c r="IRV48" s="62"/>
      <c r="IRW48" s="62"/>
      <c r="IRX48" s="62"/>
      <c r="IRY48" s="62"/>
      <c r="IRZ48" s="62"/>
      <c r="ISA48" s="62"/>
      <c r="ISB48" s="62"/>
      <c r="ISC48" s="62"/>
      <c r="ISD48" s="62"/>
      <c r="ISE48" s="62"/>
      <c r="ISF48" s="62"/>
      <c r="ISG48" s="62"/>
      <c r="ISH48" s="62"/>
      <c r="ISI48" s="62"/>
      <c r="ISJ48" s="62"/>
      <c r="ISK48" s="62"/>
      <c r="ISL48" s="62"/>
      <c r="ISM48" s="62"/>
      <c r="ISN48" s="62"/>
      <c r="ISO48" s="62"/>
      <c r="ISP48" s="62"/>
      <c r="ISQ48" s="62"/>
      <c r="ISR48" s="62"/>
      <c r="ISS48" s="62"/>
      <c r="IST48" s="62"/>
      <c r="ISU48" s="62"/>
      <c r="ISV48" s="62"/>
      <c r="ISW48" s="62"/>
      <c r="ISX48" s="62"/>
      <c r="ISY48" s="62"/>
      <c r="ISZ48" s="62"/>
      <c r="ITA48" s="62"/>
      <c r="ITB48" s="62"/>
      <c r="ITC48" s="62"/>
      <c r="ITD48" s="62"/>
      <c r="ITE48" s="62"/>
      <c r="ITF48" s="62"/>
      <c r="ITG48" s="62"/>
      <c r="ITH48" s="62"/>
      <c r="ITI48" s="62"/>
      <c r="ITJ48" s="62"/>
      <c r="ITK48" s="62"/>
      <c r="ITL48" s="62"/>
      <c r="ITM48" s="62"/>
      <c r="ITN48" s="62"/>
      <c r="ITO48" s="62"/>
      <c r="ITP48" s="62"/>
      <c r="ITQ48" s="62"/>
      <c r="ITR48" s="62"/>
      <c r="ITS48" s="62"/>
      <c r="ITT48" s="62"/>
      <c r="ITU48" s="62"/>
      <c r="ITV48" s="62"/>
      <c r="ITW48" s="62"/>
      <c r="ITX48" s="62"/>
      <c r="ITY48" s="62"/>
      <c r="ITZ48" s="62"/>
      <c r="IUA48" s="62"/>
      <c r="IUB48" s="62"/>
      <c r="IUC48" s="62"/>
      <c r="IUD48" s="62"/>
      <c r="IUE48" s="62"/>
      <c r="IUF48" s="62"/>
      <c r="IUG48" s="62"/>
      <c r="IUH48" s="62"/>
      <c r="IUI48" s="62"/>
      <c r="IUJ48" s="62"/>
      <c r="IUK48" s="62"/>
      <c r="IUL48" s="62"/>
      <c r="IUM48" s="62"/>
      <c r="IUN48" s="62"/>
      <c r="IUO48" s="62"/>
      <c r="IUP48" s="62"/>
      <c r="IUQ48" s="62"/>
      <c r="IUR48" s="62"/>
      <c r="IUS48" s="62"/>
      <c r="IUT48" s="62"/>
      <c r="IUU48" s="62"/>
      <c r="IUV48" s="62"/>
      <c r="IUW48" s="62"/>
      <c r="IUX48" s="62"/>
      <c r="IUY48" s="62"/>
      <c r="IUZ48" s="62"/>
      <c r="IVA48" s="62"/>
      <c r="IVB48" s="62"/>
      <c r="IVC48" s="62"/>
      <c r="IVD48" s="62"/>
      <c r="IVE48" s="62"/>
      <c r="IVF48" s="62"/>
      <c r="IVG48" s="62"/>
      <c r="IVH48" s="62"/>
      <c r="IVI48" s="62"/>
      <c r="IVJ48" s="62"/>
      <c r="IVK48" s="62"/>
      <c r="IVL48" s="62"/>
      <c r="IVM48" s="62"/>
      <c r="IVN48" s="62"/>
      <c r="IVO48" s="62"/>
      <c r="IVP48" s="62"/>
      <c r="IVQ48" s="62"/>
      <c r="IVR48" s="62"/>
      <c r="IVS48" s="62"/>
      <c r="IVT48" s="62"/>
      <c r="IVU48" s="62"/>
      <c r="IVV48" s="62"/>
      <c r="IVW48" s="62"/>
      <c r="IVX48" s="62"/>
      <c r="IVY48" s="62"/>
      <c r="IVZ48" s="62"/>
      <c r="IWA48" s="62"/>
      <c r="IWB48" s="62"/>
      <c r="IWC48" s="62"/>
      <c r="IWD48" s="62"/>
      <c r="IWE48" s="62"/>
      <c r="IWF48" s="62"/>
      <c r="IWG48" s="62"/>
      <c r="IWH48" s="62"/>
      <c r="IWI48" s="62"/>
      <c r="IWJ48" s="62"/>
      <c r="IWK48" s="62"/>
      <c r="IWL48" s="62"/>
      <c r="IWM48" s="62"/>
      <c r="IWN48" s="62"/>
      <c r="IWO48" s="62"/>
      <c r="IWP48" s="62"/>
      <c r="IWQ48" s="62"/>
      <c r="IWR48" s="62"/>
      <c r="IWS48" s="62"/>
      <c r="IWT48" s="62"/>
      <c r="IWU48" s="62"/>
      <c r="IWV48" s="62"/>
      <c r="IWW48" s="62"/>
      <c r="IWX48" s="62"/>
      <c r="IWY48" s="62"/>
      <c r="IWZ48" s="62"/>
      <c r="IXA48" s="62"/>
      <c r="IXB48" s="62"/>
      <c r="IXC48" s="62"/>
      <c r="IXD48" s="62"/>
      <c r="IXE48" s="62"/>
      <c r="IXF48" s="62"/>
      <c r="IXG48" s="62"/>
      <c r="IXH48" s="62"/>
      <c r="IXI48" s="62"/>
      <c r="IXJ48" s="62"/>
      <c r="IXK48" s="62"/>
      <c r="IXL48" s="62"/>
      <c r="IXM48" s="62"/>
      <c r="IXN48" s="62"/>
      <c r="IXO48" s="62"/>
      <c r="IXP48" s="62"/>
      <c r="IXQ48" s="62"/>
      <c r="IXR48" s="62"/>
      <c r="IXS48" s="62"/>
      <c r="IXT48" s="62"/>
      <c r="IXU48" s="62"/>
      <c r="IXV48" s="62"/>
      <c r="IXW48" s="62"/>
      <c r="IXX48" s="62"/>
      <c r="IXY48" s="62"/>
      <c r="IXZ48" s="62"/>
      <c r="IYA48" s="62"/>
      <c r="IYB48" s="62"/>
      <c r="IYC48" s="62"/>
      <c r="IYD48" s="62"/>
      <c r="IYE48" s="62"/>
      <c r="IYF48" s="62"/>
      <c r="IYG48" s="62"/>
      <c r="IYH48" s="62"/>
      <c r="IYI48" s="62"/>
      <c r="IYJ48" s="62"/>
      <c r="IYK48" s="62"/>
      <c r="IYL48" s="62"/>
      <c r="IYM48" s="62"/>
      <c r="IYN48" s="62"/>
      <c r="IYO48" s="62"/>
      <c r="IYP48" s="62"/>
      <c r="IYQ48" s="62"/>
      <c r="IYR48" s="62"/>
      <c r="IYS48" s="62"/>
      <c r="IYT48" s="62"/>
      <c r="IYU48" s="62"/>
      <c r="IYV48" s="62"/>
      <c r="IYW48" s="62"/>
      <c r="IYX48" s="62"/>
      <c r="IYY48" s="62"/>
      <c r="IYZ48" s="62"/>
      <c r="IZA48" s="62"/>
      <c r="IZB48" s="62"/>
      <c r="IZC48" s="62"/>
      <c r="IZD48" s="62"/>
      <c r="IZE48" s="62"/>
      <c r="IZF48" s="62"/>
      <c r="IZG48" s="62"/>
      <c r="IZH48" s="62"/>
      <c r="IZI48" s="62"/>
      <c r="IZJ48" s="62"/>
      <c r="IZK48" s="62"/>
      <c r="IZL48" s="62"/>
      <c r="IZM48" s="62"/>
      <c r="IZN48" s="62"/>
      <c r="IZO48" s="62"/>
      <c r="IZP48" s="62"/>
      <c r="IZQ48" s="62"/>
      <c r="IZR48" s="62"/>
      <c r="IZS48" s="62"/>
      <c r="IZT48" s="62"/>
      <c r="IZU48" s="62"/>
      <c r="IZV48" s="62"/>
      <c r="IZW48" s="62"/>
      <c r="IZX48" s="62"/>
      <c r="IZY48" s="62"/>
      <c r="IZZ48" s="62"/>
      <c r="JAA48" s="62"/>
      <c r="JAB48" s="62"/>
      <c r="JAC48" s="62"/>
      <c r="JAD48" s="62"/>
      <c r="JAE48" s="62"/>
      <c r="JAF48" s="62"/>
      <c r="JAG48" s="62"/>
      <c r="JAH48" s="62"/>
      <c r="JAI48" s="62"/>
      <c r="JAJ48" s="62"/>
      <c r="JAK48" s="62"/>
      <c r="JAL48" s="62"/>
      <c r="JAM48" s="62"/>
      <c r="JAN48" s="62"/>
      <c r="JAO48" s="62"/>
      <c r="JAP48" s="62"/>
      <c r="JAQ48" s="62"/>
      <c r="JAR48" s="62"/>
      <c r="JAS48" s="62"/>
      <c r="JAT48" s="62"/>
      <c r="JAU48" s="62"/>
      <c r="JAV48" s="62"/>
      <c r="JAW48" s="62"/>
      <c r="JAX48" s="62"/>
      <c r="JAY48" s="62"/>
      <c r="JAZ48" s="62"/>
      <c r="JBA48" s="62"/>
      <c r="JBB48" s="62"/>
      <c r="JBC48" s="62"/>
      <c r="JBD48" s="62"/>
      <c r="JBE48" s="62"/>
      <c r="JBF48" s="62"/>
      <c r="JBG48" s="62"/>
      <c r="JBH48" s="62"/>
      <c r="JBI48" s="62"/>
      <c r="JBJ48" s="62"/>
      <c r="JBK48" s="62"/>
      <c r="JBL48" s="62"/>
      <c r="JBM48" s="62"/>
      <c r="JBN48" s="62"/>
      <c r="JBO48" s="62"/>
      <c r="JBP48" s="62"/>
      <c r="JBQ48" s="62"/>
      <c r="JBR48" s="62"/>
      <c r="JBS48" s="62"/>
      <c r="JBT48" s="62"/>
      <c r="JBU48" s="62"/>
      <c r="JBV48" s="62"/>
      <c r="JBW48" s="62"/>
      <c r="JBX48" s="62"/>
      <c r="JBY48" s="62"/>
      <c r="JBZ48" s="62"/>
      <c r="JCA48" s="62"/>
      <c r="JCB48" s="62"/>
      <c r="JCC48" s="62"/>
      <c r="JCD48" s="62"/>
      <c r="JCE48" s="62"/>
      <c r="JCF48" s="62"/>
      <c r="JCG48" s="62"/>
      <c r="JCH48" s="62"/>
      <c r="JCI48" s="62"/>
      <c r="JCJ48" s="62"/>
      <c r="JCK48" s="62"/>
      <c r="JCL48" s="62"/>
      <c r="JCM48" s="62"/>
      <c r="JCN48" s="62"/>
      <c r="JCO48" s="62"/>
      <c r="JCP48" s="62"/>
      <c r="JCQ48" s="62"/>
      <c r="JCR48" s="62"/>
      <c r="JCS48" s="62"/>
      <c r="JCT48" s="62"/>
      <c r="JCU48" s="62"/>
      <c r="JCV48" s="62"/>
      <c r="JCW48" s="62"/>
      <c r="JCX48" s="62"/>
      <c r="JCY48" s="62"/>
      <c r="JCZ48" s="62"/>
      <c r="JDA48" s="62"/>
      <c r="JDB48" s="62"/>
      <c r="JDC48" s="62"/>
      <c r="JDD48" s="62"/>
      <c r="JDE48" s="62"/>
      <c r="JDF48" s="62"/>
      <c r="JDG48" s="62"/>
      <c r="JDH48" s="62"/>
      <c r="JDI48" s="62"/>
      <c r="JDJ48" s="62"/>
      <c r="JDK48" s="62"/>
      <c r="JDL48" s="62"/>
      <c r="JDM48" s="62"/>
      <c r="JDN48" s="62"/>
      <c r="JDO48" s="62"/>
      <c r="JDP48" s="62"/>
      <c r="JDQ48" s="62"/>
      <c r="JDR48" s="62"/>
      <c r="JDS48" s="62"/>
      <c r="JDT48" s="62"/>
      <c r="JDU48" s="62"/>
      <c r="JDV48" s="62"/>
      <c r="JDW48" s="62"/>
      <c r="JDX48" s="62"/>
      <c r="JDY48" s="62"/>
      <c r="JDZ48" s="62"/>
      <c r="JEA48" s="62"/>
      <c r="JEB48" s="62"/>
      <c r="JEC48" s="62"/>
      <c r="JED48" s="62"/>
      <c r="JEE48" s="62"/>
      <c r="JEF48" s="62"/>
      <c r="JEG48" s="62"/>
      <c r="JEH48" s="62"/>
      <c r="JEI48" s="62"/>
      <c r="JEJ48" s="62"/>
      <c r="JEK48" s="62"/>
      <c r="JEL48" s="62"/>
      <c r="JEM48" s="62"/>
      <c r="JEN48" s="62"/>
      <c r="JEO48" s="62"/>
      <c r="JEP48" s="62"/>
      <c r="JEQ48" s="62"/>
      <c r="JER48" s="62"/>
      <c r="JES48" s="62"/>
      <c r="JET48" s="62"/>
      <c r="JEU48" s="62"/>
      <c r="JEV48" s="62"/>
      <c r="JEW48" s="62"/>
      <c r="JEX48" s="62"/>
      <c r="JEY48" s="62"/>
      <c r="JEZ48" s="62"/>
      <c r="JFA48" s="62"/>
      <c r="JFB48" s="62"/>
      <c r="JFC48" s="62"/>
      <c r="JFD48" s="62"/>
      <c r="JFE48" s="62"/>
      <c r="JFF48" s="62"/>
      <c r="JFG48" s="62"/>
      <c r="JFH48" s="62"/>
      <c r="JFI48" s="62"/>
      <c r="JFJ48" s="62"/>
      <c r="JFK48" s="62"/>
      <c r="JFL48" s="62"/>
      <c r="JFM48" s="62"/>
      <c r="JFN48" s="62"/>
      <c r="JFO48" s="62"/>
      <c r="JFP48" s="62"/>
      <c r="JFQ48" s="62"/>
      <c r="JFR48" s="62"/>
      <c r="JFS48" s="62"/>
      <c r="JFT48" s="62"/>
      <c r="JFU48" s="62"/>
      <c r="JFV48" s="62"/>
      <c r="JFW48" s="62"/>
      <c r="JFX48" s="62"/>
      <c r="JFY48" s="62"/>
      <c r="JFZ48" s="62"/>
      <c r="JGA48" s="62"/>
      <c r="JGB48" s="62"/>
      <c r="JGC48" s="62"/>
      <c r="JGD48" s="62"/>
      <c r="JGE48" s="62"/>
      <c r="JGF48" s="62"/>
      <c r="JGG48" s="62"/>
      <c r="JGH48" s="62"/>
      <c r="JGI48" s="62"/>
      <c r="JGJ48" s="62"/>
      <c r="JGK48" s="62"/>
      <c r="JGL48" s="62"/>
      <c r="JGM48" s="62"/>
      <c r="JGN48" s="62"/>
      <c r="JGO48" s="62"/>
      <c r="JGP48" s="62"/>
      <c r="JGQ48" s="62"/>
      <c r="JGR48" s="62"/>
      <c r="JGS48" s="62"/>
      <c r="JGT48" s="62"/>
      <c r="JGU48" s="62"/>
      <c r="JGV48" s="62"/>
      <c r="JGW48" s="62"/>
      <c r="JGX48" s="62"/>
      <c r="JGY48" s="62"/>
      <c r="JGZ48" s="62"/>
      <c r="JHA48" s="62"/>
      <c r="JHB48" s="62"/>
      <c r="JHC48" s="62"/>
      <c r="JHD48" s="62"/>
      <c r="JHE48" s="62"/>
      <c r="JHF48" s="62"/>
      <c r="JHG48" s="62"/>
      <c r="JHH48" s="62"/>
      <c r="JHI48" s="62"/>
      <c r="JHJ48" s="62"/>
      <c r="JHK48" s="62"/>
      <c r="JHL48" s="62"/>
      <c r="JHM48" s="62"/>
      <c r="JHN48" s="62"/>
      <c r="JHO48" s="62"/>
      <c r="JHP48" s="62"/>
      <c r="JHQ48" s="62"/>
      <c r="JHR48" s="62"/>
      <c r="JHS48" s="62"/>
      <c r="JHT48" s="62"/>
      <c r="JHU48" s="62"/>
      <c r="JHV48" s="62"/>
      <c r="JHW48" s="62"/>
      <c r="JHX48" s="62"/>
      <c r="JHY48" s="62"/>
      <c r="JHZ48" s="62"/>
      <c r="JIA48" s="62"/>
      <c r="JIB48" s="62"/>
      <c r="JIC48" s="62"/>
      <c r="JID48" s="62"/>
      <c r="JIE48" s="62"/>
      <c r="JIF48" s="62"/>
      <c r="JIG48" s="62"/>
      <c r="JIH48" s="62"/>
      <c r="JII48" s="62"/>
      <c r="JIJ48" s="62"/>
      <c r="JIK48" s="62"/>
      <c r="JIL48" s="62"/>
      <c r="JIM48" s="62"/>
      <c r="JIN48" s="62"/>
      <c r="JIO48" s="62"/>
      <c r="JIP48" s="62"/>
      <c r="JIQ48" s="62"/>
      <c r="JIR48" s="62"/>
      <c r="JIS48" s="62"/>
      <c r="JIT48" s="62"/>
      <c r="JIU48" s="62"/>
      <c r="JIV48" s="62"/>
      <c r="JIW48" s="62"/>
      <c r="JIX48" s="62"/>
      <c r="JIY48" s="62"/>
      <c r="JIZ48" s="62"/>
      <c r="JJA48" s="62"/>
      <c r="JJB48" s="62"/>
      <c r="JJC48" s="62"/>
      <c r="JJD48" s="62"/>
      <c r="JJE48" s="62"/>
      <c r="JJF48" s="62"/>
      <c r="JJG48" s="62"/>
      <c r="JJH48" s="62"/>
      <c r="JJI48" s="62"/>
      <c r="JJJ48" s="62"/>
      <c r="JJK48" s="62"/>
      <c r="JJL48" s="62"/>
      <c r="JJM48" s="62"/>
      <c r="JJN48" s="62"/>
      <c r="JJO48" s="62"/>
      <c r="JJP48" s="62"/>
      <c r="JJQ48" s="62"/>
      <c r="JJR48" s="62"/>
      <c r="JJS48" s="62"/>
      <c r="JJT48" s="62"/>
      <c r="JJU48" s="62"/>
      <c r="JJV48" s="62"/>
      <c r="JJW48" s="62"/>
      <c r="JJX48" s="62"/>
      <c r="JJY48" s="62"/>
      <c r="JJZ48" s="62"/>
      <c r="JKA48" s="62"/>
      <c r="JKB48" s="62"/>
      <c r="JKC48" s="62"/>
      <c r="JKD48" s="62"/>
      <c r="JKE48" s="62"/>
      <c r="JKF48" s="62"/>
      <c r="JKG48" s="62"/>
      <c r="JKH48" s="62"/>
      <c r="JKI48" s="62"/>
      <c r="JKJ48" s="62"/>
      <c r="JKK48" s="62"/>
      <c r="JKL48" s="62"/>
      <c r="JKM48" s="62"/>
      <c r="JKN48" s="62"/>
      <c r="JKO48" s="62"/>
      <c r="JKP48" s="62"/>
      <c r="JKQ48" s="62"/>
      <c r="JKR48" s="62"/>
      <c r="JKS48" s="62"/>
      <c r="JKT48" s="62"/>
      <c r="JKU48" s="62"/>
      <c r="JKV48" s="62"/>
      <c r="JKW48" s="62"/>
      <c r="JKX48" s="62"/>
      <c r="JKY48" s="62"/>
      <c r="JKZ48" s="62"/>
      <c r="JLA48" s="62"/>
      <c r="JLB48" s="62"/>
      <c r="JLC48" s="62"/>
      <c r="JLD48" s="62"/>
      <c r="JLE48" s="62"/>
      <c r="JLF48" s="62"/>
      <c r="JLG48" s="62"/>
      <c r="JLH48" s="62"/>
      <c r="JLI48" s="62"/>
      <c r="JLJ48" s="62"/>
      <c r="JLK48" s="62"/>
      <c r="JLL48" s="62"/>
      <c r="JLM48" s="62"/>
      <c r="JLN48" s="62"/>
      <c r="JLO48" s="62"/>
      <c r="JLP48" s="62"/>
      <c r="JLQ48" s="62"/>
      <c r="JLR48" s="62"/>
      <c r="JLS48" s="62"/>
      <c r="JLT48" s="62"/>
      <c r="JLU48" s="62"/>
      <c r="JLV48" s="62"/>
      <c r="JLW48" s="62"/>
      <c r="JLX48" s="62"/>
      <c r="JLY48" s="62"/>
      <c r="JLZ48" s="62"/>
      <c r="JMA48" s="62"/>
      <c r="JMB48" s="62"/>
      <c r="JMC48" s="62"/>
      <c r="JMD48" s="62"/>
      <c r="JME48" s="62"/>
      <c r="JMF48" s="62"/>
      <c r="JMG48" s="62"/>
      <c r="JMH48" s="62"/>
      <c r="JMI48" s="62"/>
      <c r="JMJ48" s="62"/>
      <c r="JMK48" s="62"/>
      <c r="JML48" s="62"/>
      <c r="JMM48" s="62"/>
      <c r="JMN48" s="62"/>
      <c r="JMO48" s="62"/>
      <c r="JMP48" s="62"/>
      <c r="JMQ48" s="62"/>
      <c r="JMR48" s="62"/>
      <c r="JMS48" s="62"/>
      <c r="JMT48" s="62"/>
      <c r="JMU48" s="62"/>
      <c r="JMV48" s="62"/>
      <c r="JMW48" s="62"/>
      <c r="JMX48" s="62"/>
      <c r="JMY48" s="62"/>
      <c r="JMZ48" s="62"/>
      <c r="JNA48" s="62"/>
      <c r="JNB48" s="62"/>
      <c r="JNC48" s="62"/>
      <c r="JND48" s="62"/>
      <c r="JNE48" s="62"/>
      <c r="JNF48" s="62"/>
      <c r="JNG48" s="62"/>
      <c r="JNH48" s="62"/>
      <c r="JNI48" s="62"/>
      <c r="JNJ48" s="62"/>
      <c r="JNK48" s="62"/>
      <c r="JNL48" s="62"/>
      <c r="JNM48" s="62"/>
      <c r="JNN48" s="62"/>
      <c r="JNO48" s="62"/>
      <c r="JNP48" s="62"/>
      <c r="JNQ48" s="62"/>
      <c r="JNR48" s="62"/>
      <c r="JNS48" s="62"/>
      <c r="JNT48" s="62"/>
      <c r="JNU48" s="62"/>
      <c r="JNV48" s="62"/>
      <c r="JNW48" s="62"/>
      <c r="JNX48" s="62"/>
      <c r="JNY48" s="62"/>
      <c r="JNZ48" s="62"/>
      <c r="JOA48" s="62"/>
      <c r="JOB48" s="62"/>
      <c r="JOC48" s="62"/>
      <c r="JOD48" s="62"/>
      <c r="JOE48" s="62"/>
      <c r="JOF48" s="62"/>
      <c r="JOG48" s="62"/>
      <c r="JOH48" s="62"/>
      <c r="JOI48" s="62"/>
      <c r="JOJ48" s="62"/>
      <c r="JOK48" s="62"/>
      <c r="JOL48" s="62"/>
      <c r="JOM48" s="62"/>
      <c r="JON48" s="62"/>
      <c r="JOO48" s="62"/>
      <c r="JOP48" s="62"/>
      <c r="JOQ48" s="62"/>
      <c r="JOR48" s="62"/>
      <c r="JOS48" s="62"/>
      <c r="JOT48" s="62"/>
      <c r="JOU48" s="62"/>
      <c r="JOV48" s="62"/>
      <c r="JOW48" s="62"/>
      <c r="JOX48" s="62"/>
      <c r="JOY48" s="62"/>
      <c r="JOZ48" s="62"/>
      <c r="JPA48" s="62"/>
      <c r="JPB48" s="62"/>
      <c r="JPC48" s="62"/>
      <c r="JPD48" s="62"/>
      <c r="JPE48" s="62"/>
      <c r="JPF48" s="62"/>
      <c r="JPG48" s="62"/>
      <c r="JPH48" s="62"/>
      <c r="JPI48" s="62"/>
      <c r="JPJ48" s="62"/>
      <c r="JPK48" s="62"/>
      <c r="JPL48" s="62"/>
      <c r="JPM48" s="62"/>
      <c r="JPN48" s="62"/>
      <c r="JPO48" s="62"/>
      <c r="JPP48" s="62"/>
      <c r="JPQ48" s="62"/>
      <c r="JPR48" s="62"/>
      <c r="JPS48" s="62"/>
      <c r="JPT48" s="62"/>
      <c r="JPU48" s="62"/>
      <c r="JPV48" s="62"/>
      <c r="JPW48" s="62"/>
      <c r="JPX48" s="62"/>
      <c r="JPY48" s="62"/>
      <c r="JPZ48" s="62"/>
      <c r="JQA48" s="62"/>
      <c r="JQB48" s="62"/>
      <c r="JQC48" s="62"/>
      <c r="JQD48" s="62"/>
      <c r="JQE48" s="62"/>
      <c r="JQF48" s="62"/>
      <c r="JQG48" s="62"/>
      <c r="JQH48" s="62"/>
      <c r="JQI48" s="62"/>
      <c r="JQJ48" s="62"/>
      <c r="JQK48" s="62"/>
      <c r="JQL48" s="62"/>
      <c r="JQM48" s="62"/>
      <c r="JQN48" s="62"/>
      <c r="JQO48" s="62"/>
      <c r="JQP48" s="62"/>
      <c r="JQQ48" s="62"/>
      <c r="JQR48" s="62"/>
      <c r="JQS48" s="62"/>
      <c r="JQT48" s="62"/>
      <c r="JQU48" s="62"/>
      <c r="JQV48" s="62"/>
      <c r="JQW48" s="62"/>
      <c r="JQX48" s="62"/>
      <c r="JQY48" s="62"/>
      <c r="JQZ48" s="62"/>
      <c r="JRA48" s="62"/>
      <c r="JRB48" s="62"/>
      <c r="JRC48" s="62"/>
      <c r="JRD48" s="62"/>
      <c r="JRE48" s="62"/>
      <c r="JRF48" s="62"/>
      <c r="JRG48" s="62"/>
      <c r="JRH48" s="62"/>
      <c r="JRI48" s="62"/>
      <c r="JRJ48" s="62"/>
      <c r="JRK48" s="62"/>
      <c r="JRL48" s="62"/>
      <c r="JRM48" s="62"/>
      <c r="JRN48" s="62"/>
      <c r="JRO48" s="62"/>
      <c r="JRP48" s="62"/>
      <c r="JRQ48" s="62"/>
      <c r="JRR48" s="62"/>
      <c r="JRS48" s="62"/>
      <c r="JRT48" s="62"/>
      <c r="JRU48" s="62"/>
      <c r="JRV48" s="62"/>
      <c r="JRW48" s="62"/>
      <c r="JRX48" s="62"/>
      <c r="JRY48" s="62"/>
      <c r="JRZ48" s="62"/>
      <c r="JSA48" s="62"/>
      <c r="JSB48" s="62"/>
      <c r="JSC48" s="62"/>
      <c r="JSD48" s="62"/>
      <c r="JSE48" s="62"/>
      <c r="JSF48" s="62"/>
      <c r="JSG48" s="62"/>
      <c r="JSH48" s="62"/>
      <c r="JSI48" s="62"/>
      <c r="JSJ48" s="62"/>
      <c r="JSK48" s="62"/>
      <c r="JSL48" s="62"/>
      <c r="JSM48" s="62"/>
      <c r="JSN48" s="62"/>
      <c r="JSO48" s="62"/>
      <c r="JSP48" s="62"/>
      <c r="JSQ48" s="62"/>
      <c r="JSR48" s="62"/>
      <c r="JSS48" s="62"/>
      <c r="JST48" s="62"/>
      <c r="JSU48" s="62"/>
      <c r="JSV48" s="62"/>
      <c r="JSW48" s="62"/>
      <c r="JSX48" s="62"/>
      <c r="JSY48" s="62"/>
      <c r="JSZ48" s="62"/>
      <c r="JTA48" s="62"/>
      <c r="JTB48" s="62"/>
      <c r="JTC48" s="62"/>
      <c r="JTD48" s="62"/>
      <c r="JTE48" s="62"/>
      <c r="JTF48" s="62"/>
      <c r="JTG48" s="62"/>
      <c r="JTH48" s="62"/>
      <c r="JTI48" s="62"/>
      <c r="JTJ48" s="62"/>
      <c r="JTK48" s="62"/>
      <c r="JTL48" s="62"/>
      <c r="JTM48" s="62"/>
      <c r="JTN48" s="62"/>
      <c r="JTO48" s="62"/>
      <c r="JTP48" s="62"/>
      <c r="JTQ48" s="62"/>
      <c r="JTR48" s="62"/>
      <c r="JTS48" s="62"/>
      <c r="JTT48" s="62"/>
      <c r="JTU48" s="62"/>
      <c r="JTV48" s="62"/>
      <c r="JTW48" s="62"/>
      <c r="JTX48" s="62"/>
      <c r="JTY48" s="62"/>
      <c r="JTZ48" s="62"/>
      <c r="JUA48" s="62"/>
      <c r="JUB48" s="62"/>
      <c r="JUC48" s="62"/>
      <c r="JUD48" s="62"/>
      <c r="JUE48" s="62"/>
      <c r="JUF48" s="62"/>
      <c r="JUG48" s="62"/>
      <c r="JUH48" s="62"/>
      <c r="JUI48" s="62"/>
      <c r="JUJ48" s="62"/>
      <c r="JUK48" s="62"/>
      <c r="JUL48" s="62"/>
      <c r="JUM48" s="62"/>
      <c r="JUN48" s="62"/>
      <c r="JUO48" s="62"/>
      <c r="JUP48" s="62"/>
      <c r="JUQ48" s="62"/>
      <c r="JUR48" s="62"/>
      <c r="JUS48" s="62"/>
      <c r="JUT48" s="62"/>
      <c r="JUU48" s="62"/>
      <c r="JUV48" s="62"/>
      <c r="JUW48" s="62"/>
      <c r="JUX48" s="62"/>
      <c r="JUY48" s="62"/>
      <c r="JUZ48" s="62"/>
      <c r="JVA48" s="62"/>
      <c r="JVB48" s="62"/>
      <c r="JVC48" s="62"/>
      <c r="JVD48" s="62"/>
      <c r="JVE48" s="62"/>
      <c r="JVF48" s="62"/>
      <c r="JVG48" s="62"/>
      <c r="JVH48" s="62"/>
      <c r="JVI48" s="62"/>
      <c r="JVJ48" s="62"/>
      <c r="JVK48" s="62"/>
      <c r="JVL48" s="62"/>
      <c r="JVM48" s="62"/>
      <c r="JVN48" s="62"/>
      <c r="JVO48" s="62"/>
      <c r="JVP48" s="62"/>
      <c r="JVQ48" s="62"/>
      <c r="JVR48" s="62"/>
      <c r="JVS48" s="62"/>
      <c r="JVT48" s="62"/>
      <c r="JVU48" s="62"/>
      <c r="JVV48" s="62"/>
      <c r="JVW48" s="62"/>
      <c r="JVX48" s="62"/>
      <c r="JVY48" s="62"/>
      <c r="JVZ48" s="62"/>
      <c r="JWA48" s="62"/>
      <c r="JWB48" s="62"/>
      <c r="JWC48" s="62"/>
      <c r="JWD48" s="62"/>
      <c r="JWE48" s="62"/>
      <c r="JWF48" s="62"/>
      <c r="JWG48" s="62"/>
      <c r="JWH48" s="62"/>
      <c r="JWI48" s="62"/>
      <c r="JWJ48" s="62"/>
      <c r="JWK48" s="62"/>
      <c r="JWL48" s="62"/>
      <c r="JWM48" s="62"/>
      <c r="JWN48" s="62"/>
      <c r="JWO48" s="62"/>
      <c r="JWP48" s="62"/>
      <c r="JWQ48" s="62"/>
      <c r="JWR48" s="62"/>
      <c r="JWS48" s="62"/>
      <c r="JWT48" s="62"/>
      <c r="JWU48" s="62"/>
      <c r="JWV48" s="62"/>
      <c r="JWW48" s="62"/>
      <c r="JWX48" s="62"/>
      <c r="JWY48" s="62"/>
      <c r="JWZ48" s="62"/>
      <c r="JXA48" s="62"/>
      <c r="JXB48" s="62"/>
      <c r="JXC48" s="62"/>
      <c r="JXD48" s="62"/>
      <c r="JXE48" s="62"/>
      <c r="JXF48" s="62"/>
      <c r="JXG48" s="62"/>
      <c r="JXH48" s="62"/>
      <c r="JXI48" s="62"/>
      <c r="JXJ48" s="62"/>
      <c r="JXK48" s="62"/>
      <c r="JXL48" s="62"/>
      <c r="JXM48" s="62"/>
      <c r="JXN48" s="62"/>
      <c r="JXO48" s="62"/>
      <c r="JXP48" s="62"/>
      <c r="JXQ48" s="62"/>
      <c r="JXR48" s="62"/>
      <c r="JXS48" s="62"/>
      <c r="JXT48" s="62"/>
      <c r="JXU48" s="62"/>
      <c r="JXV48" s="62"/>
      <c r="JXW48" s="62"/>
      <c r="JXX48" s="62"/>
      <c r="JXY48" s="62"/>
      <c r="JXZ48" s="62"/>
      <c r="JYA48" s="62"/>
      <c r="JYB48" s="62"/>
      <c r="JYC48" s="62"/>
      <c r="JYD48" s="62"/>
      <c r="JYE48" s="62"/>
      <c r="JYF48" s="62"/>
      <c r="JYG48" s="62"/>
      <c r="JYH48" s="62"/>
      <c r="JYI48" s="62"/>
      <c r="JYJ48" s="62"/>
      <c r="JYK48" s="62"/>
      <c r="JYL48" s="62"/>
      <c r="JYM48" s="62"/>
      <c r="JYN48" s="62"/>
      <c r="JYO48" s="62"/>
      <c r="JYP48" s="62"/>
      <c r="JYQ48" s="62"/>
      <c r="JYR48" s="62"/>
      <c r="JYS48" s="62"/>
      <c r="JYT48" s="62"/>
      <c r="JYU48" s="62"/>
      <c r="JYV48" s="62"/>
      <c r="JYW48" s="62"/>
      <c r="JYX48" s="62"/>
      <c r="JYY48" s="62"/>
      <c r="JYZ48" s="62"/>
      <c r="JZA48" s="62"/>
      <c r="JZB48" s="62"/>
      <c r="JZC48" s="62"/>
      <c r="JZD48" s="62"/>
      <c r="JZE48" s="62"/>
      <c r="JZF48" s="62"/>
      <c r="JZG48" s="62"/>
      <c r="JZH48" s="62"/>
      <c r="JZI48" s="62"/>
      <c r="JZJ48" s="62"/>
      <c r="JZK48" s="62"/>
      <c r="JZL48" s="62"/>
      <c r="JZM48" s="62"/>
      <c r="JZN48" s="62"/>
      <c r="JZO48" s="62"/>
      <c r="JZP48" s="62"/>
      <c r="JZQ48" s="62"/>
      <c r="JZR48" s="62"/>
      <c r="JZS48" s="62"/>
      <c r="JZT48" s="62"/>
      <c r="JZU48" s="62"/>
      <c r="JZV48" s="62"/>
      <c r="JZW48" s="62"/>
      <c r="JZX48" s="62"/>
      <c r="JZY48" s="62"/>
      <c r="JZZ48" s="62"/>
      <c r="KAA48" s="62"/>
      <c r="KAB48" s="62"/>
      <c r="KAC48" s="62"/>
      <c r="KAD48" s="62"/>
      <c r="KAE48" s="62"/>
      <c r="KAF48" s="62"/>
      <c r="KAG48" s="62"/>
      <c r="KAH48" s="62"/>
      <c r="KAI48" s="62"/>
      <c r="KAJ48" s="62"/>
      <c r="KAK48" s="62"/>
      <c r="KAL48" s="62"/>
      <c r="KAM48" s="62"/>
      <c r="KAN48" s="62"/>
      <c r="KAO48" s="62"/>
      <c r="KAP48" s="62"/>
      <c r="KAQ48" s="62"/>
      <c r="KAR48" s="62"/>
      <c r="KAS48" s="62"/>
      <c r="KAT48" s="62"/>
      <c r="KAU48" s="62"/>
      <c r="KAV48" s="62"/>
      <c r="KAW48" s="62"/>
      <c r="KAX48" s="62"/>
      <c r="KAY48" s="62"/>
      <c r="KAZ48" s="62"/>
      <c r="KBA48" s="62"/>
      <c r="KBB48" s="62"/>
      <c r="KBC48" s="62"/>
      <c r="KBD48" s="62"/>
      <c r="KBE48" s="62"/>
      <c r="KBF48" s="62"/>
      <c r="KBG48" s="62"/>
      <c r="KBH48" s="62"/>
      <c r="KBI48" s="62"/>
      <c r="KBJ48" s="62"/>
      <c r="KBK48" s="62"/>
      <c r="KBL48" s="62"/>
      <c r="KBM48" s="62"/>
      <c r="KBN48" s="62"/>
      <c r="KBO48" s="62"/>
      <c r="KBP48" s="62"/>
      <c r="KBQ48" s="62"/>
      <c r="KBR48" s="62"/>
      <c r="KBS48" s="62"/>
      <c r="KBT48" s="62"/>
      <c r="KBU48" s="62"/>
      <c r="KBV48" s="62"/>
      <c r="KBW48" s="62"/>
      <c r="KBX48" s="62"/>
      <c r="KBY48" s="62"/>
      <c r="KBZ48" s="62"/>
      <c r="KCA48" s="62"/>
      <c r="KCB48" s="62"/>
      <c r="KCC48" s="62"/>
      <c r="KCD48" s="62"/>
      <c r="KCE48" s="62"/>
      <c r="KCF48" s="62"/>
      <c r="KCG48" s="62"/>
      <c r="KCH48" s="62"/>
      <c r="KCI48" s="62"/>
      <c r="KCJ48" s="62"/>
      <c r="KCK48" s="62"/>
      <c r="KCL48" s="62"/>
      <c r="KCM48" s="62"/>
      <c r="KCN48" s="62"/>
      <c r="KCO48" s="62"/>
      <c r="KCP48" s="62"/>
      <c r="KCQ48" s="62"/>
      <c r="KCR48" s="62"/>
      <c r="KCS48" s="62"/>
      <c r="KCT48" s="62"/>
      <c r="KCU48" s="62"/>
      <c r="KCV48" s="62"/>
      <c r="KCW48" s="62"/>
      <c r="KCX48" s="62"/>
      <c r="KCY48" s="62"/>
      <c r="KCZ48" s="62"/>
      <c r="KDA48" s="62"/>
      <c r="KDB48" s="62"/>
      <c r="KDC48" s="62"/>
      <c r="KDD48" s="62"/>
      <c r="KDE48" s="62"/>
      <c r="KDF48" s="62"/>
      <c r="KDG48" s="62"/>
      <c r="KDH48" s="62"/>
      <c r="KDI48" s="62"/>
      <c r="KDJ48" s="62"/>
      <c r="KDK48" s="62"/>
      <c r="KDL48" s="62"/>
      <c r="KDM48" s="62"/>
      <c r="KDN48" s="62"/>
      <c r="KDO48" s="62"/>
      <c r="KDP48" s="62"/>
      <c r="KDQ48" s="62"/>
      <c r="KDR48" s="62"/>
      <c r="KDS48" s="62"/>
      <c r="KDT48" s="62"/>
      <c r="KDU48" s="62"/>
      <c r="KDV48" s="62"/>
      <c r="KDW48" s="62"/>
      <c r="KDX48" s="62"/>
      <c r="KDY48" s="62"/>
      <c r="KDZ48" s="62"/>
      <c r="KEA48" s="62"/>
      <c r="KEB48" s="62"/>
      <c r="KEC48" s="62"/>
      <c r="KED48" s="62"/>
      <c r="KEE48" s="62"/>
      <c r="KEF48" s="62"/>
      <c r="KEG48" s="62"/>
      <c r="KEH48" s="62"/>
      <c r="KEI48" s="62"/>
      <c r="KEJ48" s="62"/>
      <c r="KEK48" s="62"/>
      <c r="KEL48" s="62"/>
      <c r="KEM48" s="62"/>
      <c r="KEN48" s="62"/>
      <c r="KEO48" s="62"/>
      <c r="KEP48" s="62"/>
      <c r="KEQ48" s="62"/>
      <c r="KER48" s="62"/>
      <c r="KES48" s="62"/>
      <c r="KET48" s="62"/>
      <c r="KEU48" s="62"/>
      <c r="KEV48" s="62"/>
      <c r="KEW48" s="62"/>
      <c r="KEX48" s="62"/>
      <c r="KEY48" s="62"/>
      <c r="KEZ48" s="62"/>
      <c r="KFA48" s="62"/>
      <c r="KFB48" s="62"/>
      <c r="KFC48" s="62"/>
      <c r="KFD48" s="62"/>
      <c r="KFE48" s="62"/>
      <c r="KFF48" s="62"/>
      <c r="KFG48" s="62"/>
      <c r="KFH48" s="62"/>
      <c r="KFI48" s="62"/>
      <c r="KFJ48" s="62"/>
      <c r="KFK48" s="62"/>
      <c r="KFL48" s="62"/>
      <c r="KFM48" s="62"/>
      <c r="KFN48" s="62"/>
      <c r="KFO48" s="62"/>
      <c r="KFP48" s="62"/>
      <c r="KFQ48" s="62"/>
      <c r="KFR48" s="62"/>
      <c r="KFS48" s="62"/>
      <c r="KFT48" s="62"/>
      <c r="KFU48" s="62"/>
      <c r="KFV48" s="62"/>
      <c r="KFW48" s="62"/>
      <c r="KFX48" s="62"/>
      <c r="KFY48" s="62"/>
      <c r="KFZ48" s="62"/>
      <c r="KGA48" s="62"/>
      <c r="KGB48" s="62"/>
      <c r="KGC48" s="62"/>
      <c r="KGD48" s="62"/>
      <c r="KGE48" s="62"/>
      <c r="KGF48" s="62"/>
      <c r="KGG48" s="62"/>
      <c r="KGH48" s="62"/>
      <c r="KGI48" s="62"/>
      <c r="KGJ48" s="62"/>
      <c r="KGK48" s="62"/>
      <c r="KGL48" s="62"/>
      <c r="KGM48" s="62"/>
      <c r="KGN48" s="62"/>
      <c r="KGO48" s="62"/>
      <c r="KGP48" s="62"/>
      <c r="KGQ48" s="62"/>
      <c r="KGR48" s="62"/>
      <c r="KGS48" s="62"/>
      <c r="KGT48" s="62"/>
      <c r="KGU48" s="62"/>
      <c r="KGV48" s="62"/>
      <c r="KGW48" s="62"/>
      <c r="KGX48" s="62"/>
      <c r="KGY48" s="62"/>
      <c r="KGZ48" s="62"/>
      <c r="KHA48" s="62"/>
      <c r="KHB48" s="62"/>
      <c r="KHC48" s="62"/>
      <c r="KHD48" s="62"/>
      <c r="KHE48" s="62"/>
      <c r="KHF48" s="62"/>
      <c r="KHG48" s="62"/>
      <c r="KHH48" s="62"/>
      <c r="KHI48" s="62"/>
      <c r="KHJ48" s="62"/>
      <c r="KHK48" s="62"/>
      <c r="KHL48" s="62"/>
      <c r="KHM48" s="62"/>
      <c r="KHN48" s="62"/>
      <c r="KHO48" s="62"/>
      <c r="KHP48" s="62"/>
      <c r="KHQ48" s="62"/>
      <c r="KHR48" s="62"/>
      <c r="KHS48" s="62"/>
      <c r="KHT48" s="62"/>
      <c r="KHU48" s="62"/>
      <c r="KHV48" s="62"/>
      <c r="KHW48" s="62"/>
      <c r="KHX48" s="62"/>
      <c r="KHY48" s="62"/>
      <c r="KHZ48" s="62"/>
      <c r="KIA48" s="62"/>
      <c r="KIB48" s="62"/>
      <c r="KIC48" s="62"/>
      <c r="KID48" s="62"/>
      <c r="KIE48" s="62"/>
      <c r="KIF48" s="62"/>
      <c r="KIG48" s="62"/>
      <c r="KIH48" s="62"/>
      <c r="KII48" s="62"/>
      <c r="KIJ48" s="62"/>
      <c r="KIK48" s="62"/>
      <c r="KIL48" s="62"/>
      <c r="KIM48" s="62"/>
      <c r="KIN48" s="62"/>
      <c r="KIO48" s="62"/>
      <c r="KIP48" s="62"/>
      <c r="KIQ48" s="62"/>
      <c r="KIR48" s="62"/>
      <c r="KIS48" s="62"/>
      <c r="KIT48" s="62"/>
      <c r="KIU48" s="62"/>
      <c r="KIV48" s="62"/>
      <c r="KIW48" s="62"/>
      <c r="KIX48" s="62"/>
      <c r="KIY48" s="62"/>
      <c r="KIZ48" s="62"/>
      <c r="KJA48" s="62"/>
      <c r="KJB48" s="62"/>
      <c r="KJC48" s="62"/>
      <c r="KJD48" s="62"/>
      <c r="KJE48" s="62"/>
      <c r="KJF48" s="62"/>
      <c r="KJG48" s="62"/>
      <c r="KJH48" s="62"/>
      <c r="KJI48" s="62"/>
      <c r="KJJ48" s="62"/>
      <c r="KJK48" s="62"/>
      <c r="KJL48" s="62"/>
      <c r="KJM48" s="62"/>
      <c r="KJN48" s="62"/>
      <c r="KJO48" s="62"/>
      <c r="KJP48" s="62"/>
      <c r="KJQ48" s="62"/>
      <c r="KJR48" s="62"/>
      <c r="KJS48" s="62"/>
      <c r="KJT48" s="62"/>
      <c r="KJU48" s="62"/>
      <c r="KJV48" s="62"/>
      <c r="KJW48" s="62"/>
      <c r="KJX48" s="62"/>
      <c r="KJY48" s="62"/>
      <c r="KJZ48" s="62"/>
      <c r="KKA48" s="62"/>
      <c r="KKB48" s="62"/>
      <c r="KKC48" s="62"/>
      <c r="KKD48" s="62"/>
      <c r="KKE48" s="62"/>
      <c r="KKF48" s="62"/>
      <c r="KKG48" s="62"/>
      <c r="KKH48" s="62"/>
      <c r="KKI48" s="62"/>
      <c r="KKJ48" s="62"/>
      <c r="KKK48" s="62"/>
      <c r="KKL48" s="62"/>
      <c r="KKM48" s="62"/>
      <c r="KKN48" s="62"/>
      <c r="KKO48" s="62"/>
      <c r="KKP48" s="62"/>
      <c r="KKQ48" s="62"/>
      <c r="KKR48" s="62"/>
      <c r="KKS48" s="62"/>
      <c r="KKT48" s="62"/>
      <c r="KKU48" s="62"/>
      <c r="KKV48" s="62"/>
      <c r="KKW48" s="62"/>
      <c r="KKX48" s="62"/>
      <c r="KKY48" s="62"/>
      <c r="KKZ48" s="62"/>
      <c r="KLA48" s="62"/>
      <c r="KLB48" s="62"/>
      <c r="KLC48" s="62"/>
      <c r="KLD48" s="62"/>
      <c r="KLE48" s="62"/>
      <c r="KLF48" s="62"/>
      <c r="KLG48" s="62"/>
      <c r="KLH48" s="62"/>
      <c r="KLI48" s="62"/>
      <c r="KLJ48" s="62"/>
      <c r="KLK48" s="62"/>
      <c r="KLL48" s="62"/>
      <c r="KLM48" s="62"/>
      <c r="KLN48" s="62"/>
      <c r="KLO48" s="62"/>
      <c r="KLP48" s="62"/>
      <c r="KLQ48" s="62"/>
      <c r="KLR48" s="62"/>
      <c r="KLS48" s="62"/>
      <c r="KLT48" s="62"/>
      <c r="KLU48" s="62"/>
      <c r="KLV48" s="62"/>
      <c r="KLW48" s="62"/>
      <c r="KLX48" s="62"/>
      <c r="KLY48" s="62"/>
      <c r="KLZ48" s="62"/>
      <c r="KMA48" s="62"/>
      <c r="KMB48" s="62"/>
      <c r="KMC48" s="62"/>
      <c r="KMD48" s="62"/>
      <c r="KME48" s="62"/>
      <c r="KMF48" s="62"/>
      <c r="KMG48" s="62"/>
      <c r="KMH48" s="62"/>
      <c r="KMI48" s="62"/>
      <c r="KMJ48" s="62"/>
      <c r="KMK48" s="62"/>
      <c r="KML48" s="62"/>
      <c r="KMM48" s="62"/>
      <c r="KMN48" s="62"/>
      <c r="KMO48" s="62"/>
      <c r="KMP48" s="62"/>
      <c r="KMQ48" s="62"/>
      <c r="KMR48" s="62"/>
      <c r="KMS48" s="62"/>
      <c r="KMT48" s="62"/>
      <c r="KMU48" s="62"/>
      <c r="KMV48" s="62"/>
      <c r="KMW48" s="62"/>
      <c r="KMX48" s="62"/>
      <c r="KMY48" s="62"/>
      <c r="KMZ48" s="62"/>
      <c r="KNA48" s="62"/>
      <c r="KNB48" s="62"/>
      <c r="KNC48" s="62"/>
      <c r="KND48" s="62"/>
      <c r="KNE48" s="62"/>
      <c r="KNF48" s="62"/>
      <c r="KNG48" s="62"/>
      <c r="KNH48" s="62"/>
      <c r="KNI48" s="62"/>
      <c r="KNJ48" s="62"/>
      <c r="KNK48" s="62"/>
      <c r="KNL48" s="62"/>
      <c r="KNM48" s="62"/>
      <c r="KNN48" s="62"/>
      <c r="KNO48" s="62"/>
      <c r="KNP48" s="62"/>
      <c r="KNQ48" s="62"/>
      <c r="KNR48" s="62"/>
      <c r="KNS48" s="62"/>
      <c r="KNT48" s="62"/>
      <c r="KNU48" s="62"/>
      <c r="KNV48" s="62"/>
      <c r="KNW48" s="62"/>
      <c r="KNX48" s="62"/>
      <c r="KNY48" s="62"/>
      <c r="KNZ48" s="62"/>
      <c r="KOA48" s="62"/>
      <c r="KOB48" s="62"/>
      <c r="KOC48" s="62"/>
      <c r="KOD48" s="62"/>
      <c r="KOE48" s="62"/>
      <c r="KOF48" s="62"/>
      <c r="KOG48" s="62"/>
      <c r="KOH48" s="62"/>
      <c r="KOI48" s="62"/>
      <c r="KOJ48" s="62"/>
      <c r="KOK48" s="62"/>
      <c r="KOL48" s="62"/>
      <c r="KOM48" s="62"/>
      <c r="KON48" s="62"/>
      <c r="KOO48" s="62"/>
      <c r="KOP48" s="62"/>
      <c r="KOQ48" s="62"/>
      <c r="KOR48" s="62"/>
      <c r="KOS48" s="62"/>
      <c r="KOT48" s="62"/>
      <c r="KOU48" s="62"/>
      <c r="KOV48" s="62"/>
      <c r="KOW48" s="62"/>
      <c r="KOX48" s="62"/>
      <c r="KOY48" s="62"/>
      <c r="KOZ48" s="62"/>
      <c r="KPA48" s="62"/>
      <c r="KPB48" s="62"/>
      <c r="KPC48" s="62"/>
      <c r="KPD48" s="62"/>
      <c r="KPE48" s="62"/>
      <c r="KPF48" s="62"/>
      <c r="KPG48" s="62"/>
      <c r="KPH48" s="62"/>
      <c r="KPI48" s="62"/>
      <c r="KPJ48" s="62"/>
      <c r="KPK48" s="62"/>
      <c r="KPL48" s="62"/>
      <c r="KPM48" s="62"/>
      <c r="KPN48" s="62"/>
      <c r="KPO48" s="62"/>
      <c r="KPP48" s="62"/>
      <c r="KPQ48" s="62"/>
      <c r="KPR48" s="62"/>
      <c r="KPS48" s="62"/>
      <c r="KPT48" s="62"/>
      <c r="KPU48" s="62"/>
      <c r="KPV48" s="62"/>
      <c r="KPW48" s="62"/>
      <c r="KPX48" s="62"/>
      <c r="KPY48" s="62"/>
      <c r="KPZ48" s="62"/>
      <c r="KQA48" s="62"/>
      <c r="KQB48" s="62"/>
      <c r="KQC48" s="62"/>
      <c r="KQD48" s="62"/>
      <c r="KQE48" s="62"/>
      <c r="KQF48" s="62"/>
      <c r="KQG48" s="62"/>
      <c r="KQH48" s="62"/>
      <c r="KQI48" s="62"/>
      <c r="KQJ48" s="62"/>
      <c r="KQK48" s="62"/>
      <c r="KQL48" s="62"/>
      <c r="KQM48" s="62"/>
      <c r="KQN48" s="62"/>
      <c r="KQO48" s="62"/>
      <c r="KQP48" s="62"/>
      <c r="KQQ48" s="62"/>
      <c r="KQR48" s="62"/>
      <c r="KQS48" s="62"/>
      <c r="KQT48" s="62"/>
      <c r="KQU48" s="62"/>
      <c r="KQV48" s="62"/>
      <c r="KQW48" s="62"/>
      <c r="KQX48" s="62"/>
      <c r="KQY48" s="62"/>
      <c r="KQZ48" s="62"/>
      <c r="KRA48" s="62"/>
      <c r="KRB48" s="62"/>
      <c r="KRC48" s="62"/>
      <c r="KRD48" s="62"/>
      <c r="KRE48" s="62"/>
      <c r="KRF48" s="62"/>
      <c r="KRG48" s="62"/>
      <c r="KRH48" s="62"/>
      <c r="KRI48" s="62"/>
      <c r="KRJ48" s="62"/>
      <c r="KRK48" s="62"/>
      <c r="KRL48" s="62"/>
      <c r="KRM48" s="62"/>
      <c r="KRN48" s="62"/>
      <c r="KRO48" s="62"/>
      <c r="KRP48" s="62"/>
      <c r="KRQ48" s="62"/>
      <c r="KRR48" s="62"/>
      <c r="KRS48" s="62"/>
      <c r="KRT48" s="62"/>
      <c r="KRU48" s="62"/>
      <c r="KRV48" s="62"/>
      <c r="KRW48" s="62"/>
      <c r="KRX48" s="62"/>
      <c r="KRY48" s="62"/>
      <c r="KRZ48" s="62"/>
      <c r="KSA48" s="62"/>
      <c r="KSB48" s="62"/>
      <c r="KSC48" s="62"/>
      <c r="KSD48" s="62"/>
      <c r="KSE48" s="62"/>
      <c r="KSF48" s="62"/>
      <c r="KSG48" s="62"/>
      <c r="KSH48" s="62"/>
      <c r="KSI48" s="62"/>
      <c r="KSJ48" s="62"/>
      <c r="KSK48" s="62"/>
      <c r="KSL48" s="62"/>
      <c r="KSM48" s="62"/>
      <c r="KSN48" s="62"/>
      <c r="KSO48" s="62"/>
      <c r="KSP48" s="62"/>
      <c r="KSQ48" s="62"/>
      <c r="KSR48" s="62"/>
      <c r="KSS48" s="62"/>
      <c r="KST48" s="62"/>
      <c r="KSU48" s="62"/>
      <c r="KSV48" s="62"/>
      <c r="KSW48" s="62"/>
      <c r="KSX48" s="62"/>
      <c r="KSY48" s="62"/>
      <c r="KSZ48" s="62"/>
      <c r="KTA48" s="62"/>
      <c r="KTB48" s="62"/>
      <c r="KTC48" s="62"/>
      <c r="KTD48" s="62"/>
      <c r="KTE48" s="62"/>
      <c r="KTF48" s="62"/>
      <c r="KTG48" s="62"/>
      <c r="KTH48" s="62"/>
      <c r="KTI48" s="62"/>
      <c r="KTJ48" s="62"/>
      <c r="KTK48" s="62"/>
      <c r="KTL48" s="62"/>
      <c r="KTM48" s="62"/>
      <c r="KTN48" s="62"/>
      <c r="KTO48" s="62"/>
      <c r="KTP48" s="62"/>
      <c r="KTQ48" s="62"/>
      <c r="KTR48" s="62"/>
      <c r="KTS48" s="62"/>
      <c r="KTT48" s="62"/>
      <c r="KTU48" s="62"/>
      <c r="KTV48" s="62"/>
      <c r="KTW48" s="62"/>
      <c r="KTX48" s="62"/>
      <c r="KTY48" s="62"/>
      <c r="KTZ48" s="62"/>
      <c r="KUA48" s="62"/>
      <c r="KUB48" s="62"/>
      <c r="KUC48" s="62"/>
      <c r="KUD48" s="62"/>
      <c r="KUE48" s="62"/>
      <c r="KUF48" s="62"/>
      <c r="KUG48" s="62"/>
      <c r="KUH48" s="62"/>
      <c r="KUI48" s="62"/>
      <c r="KUJ48" s="62"/>
      <c r="KUK48" s="62"/>
      <c r="KUL48" s="62"/>
      <c r="KUM48" s="62"/>
      <c r="KUN48" s="62"/>
      <c r="KUO48" s="62"/>
      <c r="KUP48" s="62"/>
      <c r="KUQ48" s="62"/>
      <c r="KUR48" s="62"/>
      <c r="KUS48" s="62"/>
      <c r="KUT48" s="62"/>
      <c r="KUU48" s="62"/>
      <c r="KUV48" s="62"/>
      <c r="KUW48" s="62"/>
      <c r="KUX48" s="62"/>
      <c r="KUY48" s="62"/>
      <c r="KUZ48" s="62"/>
      <c r="KVA48" s="62"/>
      <c r="KVB48" s="62"/>
      <c r="KVC48" s="62"/>
      <c r="KVD48" s="62"/>
      <c r="KVE48" s="62"/>
      <c r="KVF48" s="62"/>
      <c r="KVG48" s="62"/>
      <c r="KVH48" s="62"/>
      <c r="KVI48" s="62"/>
      <c r="KVJ48" s="62"/>
      <c r="KVK48" s="62"/>
      <c r="KVL48" s="62"/>
      <c r="KVM48" s="62"/>
      <c r="KVN48" s="62"/>
      <c r="KVO48" s="62"/>
      <c r="KVP48" s="62"/>
      <c r="KVQ48" s="62"/>
      <c r="KVR48" s="62"/>
      <c r="KVS48" s="62"/>
      <c r="KVT48" s="62"/>
      <c r="KVU48" s="62"/>
      <c r="KVV48" s="62"/>
      <c r="KVW48" s="62"/>
      <c r="KVX48" s="62"/>
      <c r="KVY48" s="62"/>
      <c r="KVZ48" s="62"/>
      <c r="KWA48" s="62"/>
      <c r="KWB48" s="62"/>
      <c r="KWC48" s="62"/>
      <c r="KWD48" s="62"/>
      <c r="KWE48" s="62"/>
      <c r="KWF48" s="62"/>
      <c r="KWG48" s="62"/>
      <c r="KWH48" s="62"/>
      <c r="KWI48" s="62"/>
      <c r="KWJ48" s="62"/>
      <c r="KWK48" s="62"/>
      <c r="KWL48" s="62"/>
      <c r="KWM48" s="62"/>
      <c r="KWN48" s="62"/>
      <c r="KWO48" s="62"/>
      <c r="KWP48" s="62"/>
      <c r="KWQ48" s="62"/>
      <c r="KWR48" s="62"/>
      <c r="KWS48" s="62"/>
      <c r="KWT48" s="62"/>
      <c r="KWU48" s="62"/>
      <c r="KWV48" s="62"/>
      <c r="KWW48" s="62"/>
      <c r="KWX48" s="62"/>
      <c r="KWY48" s="62"/>
      <c r="KWZ48" s="62"/>
      <c r="KXA48" s="62"/>
      <c r="KXB48" s="62"/>
      <c r="KXC48" s="62"/>
      <c r="KXD48" s="62"/>
      <c r="KXE48" s="62"/>
      <c r="KXF48" s="62"/>
      <c r="KXG48" s="62"/>
      <c r="KXH48" s="62"/>
      <c r="KXI48" s="62"/>
      <c r="KXJ48" s="62"/>
      <c r="KXK48" s="62"/>
      <c r="KXL48" s="62"/>
      <c r="KXM48" s="62"/>
      <c r="KXN48" s="62"/>
      <c r="KXO48" s="62"/>
      <c r="KXP48" s="62"/>
      <c r="KXQ48" s="62"/>
      <c r="KXR48" s="62"/>
      <c r="KXS48" s="62"/>
      <c r="KXT48" s="62"/>
      <c r="KXU48" s="62"/>
      <c r="KXV48" s="62"/>
      <c r="KXW48" s="62"/>
      <c r="KXX48" s="62"/>
      <c r="KXY48" s="62"/>
      <c r="KXZ48" s="62"/>
      <c r="KYA48" s="62"/>
      <c r="KYB48" s="62"/>
      <c r="KYC48" s="62"/>
      <c r="KYD48" s="62"/>
      <c r="KYE48" s="62"/>
      <c r="KYF48" s="62"/>
      <c r="KYG48" s="62"/>
      <c r="KYH48" s="62"/>
      <c r="KYI48" s="62"/>
      <c r="KYJ48" s="62"/>
      <c r="KYK48" s="62"/>
      <c r="KYL48" s="62"/>
      <c r="KYM48" s="62"/>
      <c r="KYN48" s="62"/>
      <c r="KYO48" s="62"/>
      <c r="KYP48" s="62"/>
      <c r="KYQ48" s="62"/>
      <c r="KYR48" s="62"/>
      <c r="KYS48" s="62"/>
      <c r="KYT48" s="62"/>
      <c r="KYU48" s="62"/>
      <c r="KYV48" s="62"/>
      <c r="KYW48" s="62"/>
      <c r="KYX48" s="62"/>
      <c r="KYY48" s="62"/>
      <c r="KYZ48" s="62"/>
      <c r="KZA48" s="62"/>
      <c r="KZB48" s="62"/>
      <c r="KZC48" s="62"/>
      <c r="KZD48" s="62"/>
      <c r="KZE48" s="62"/>
      <c r="KZF48" s="62"/>
      <c r="KZG48" s="62"/>
      <c r="KZH48" s="62"/>
      <c r="KZI48" s="62"/>
      <c r="KZJ48" s="62"/>
      <c r="KZK48" s="62"/>
      <c r="KZL48" s="62"/>
      <c r="KZM48" s="62"/>
      <c r="KZN48" s="62"/>
      <c r="KZO48" s="62"/>
      <c r="KZP48" s="62"/>
      <c r="KZQ48" s="62"/>
      <c r="KZR48" s="62"/>
      <c r="KZS48" s="62"/>
      <c r="KZT48" s="62"/>
      <c r="KZU48" s="62"/>
      <c r="KZV48" s="62"/>
      <c r="KZW48" s="62"/>
      <c r="KZX48" s="62"/>
      <c r="KZY48" s="62"/>
      <c r="KZZ48" s="62"/>
      <c r="LAA48" s="62"/>
      <c r="LAB48" s="62"/>
      <c r="LAC48" s="62"/>
      <c r="LAD48" s="62"/>
      <c r="LAE48" s="62"/>
      <c r="LAF48" s="62"/>
      <c r="LAG48" s="62"/>
      <c r="LAH48" s="62"/>
      <c r="LAI48" s="62"/>
      <c r="LAJ48" s="62"/>
      <c r="LAK48" s="62"/>
      <c r="LAL48" s="62"/>
      <c r="LAM48" s="62"/>
      <c r="LAN48" s="62"/>
      <c r="LAO48" s="62"/>
      <c r="LAP48" s="62"/>
      <c r="LAQ48" s="62"/>
      <c r="LAR48" s="62"/>
      <c r="LAS48" s="62"/>
      <c r="LAT48" s="62"/>
      <c r="LAU48" s="62"/>
      <c r="LAV48" s="62"/>
      <c r="LAW48" s="62"/>
      <c r="LAX48" s="62"/>
      <c r="LAY48" s="62"/>
      <c r="LAZ48" s="62"/>
      <c r="LBA48" s="62"/>
      <c r="LBB48" s="62"/>
      <c r="LBC48" s="62"/>
      <c r="LBD48" s="62"/>
      <c r="LBE48" s="62"/>
      <c r="LBF48" s="62"/>
      <c r="LBG48" s="62"/>
      <c r="LBH48" s="62"/>
      <c r="LBI48" s="62"/>
      <c r="LBJ48" s="62"/>
      <c r="LBK48" s="62"/>
      <c r="LBL48" s="62"/>
      <c r="LBM48" s="62"/>
      <c r="LBN48" s="62"/>
      <c r="LBO48" s="62"/>
      <c r="LBP48" s="62"/>
      <c r="LBQ48" s="62"/>
      <c r="LBR48" s="62"/>
      <c r="LBS48" s="62"/>
      <c r="LBT48" s="62"/>
      <c r="LBU48" s="62"/>
      <c r="LBV48" s="62"/>
      <c r="LBW48" s="62"/>
      <c r="LBX48" s="62"/>
      <c r="LBY48" s="62"/>
      <c r="LBZ48" s="62"/>
      <c r="LCA48" s="62"/>
      <c r="LCB48" s="62"/>
      <c r="LCC48" s="62"/>
      <c r="LCD48" s="62"/>
      <c r="LCE48" s="62"/>
      <c r="LCF48" s="62"/>
      <c r="LCG48" s="62"/>
      <c r="LCH48" s="62"/>
      <c r="LCI48" s="62"/>
      <c r="LCJ48" s="62"/>
      <c r="LCK48" s="62"/>
      <c r="LCL48" s="62"/>
      <c r="LCM48" s="62"/>
      <c r="LCN48" s="62"/>
      <c r="LCO48" s="62"/>
      <c r="LCP48" s="62"/>
      <c r="LCQ48" s="62"/>
      <c r="LCR48" s="62"/>
      <c r="LCS48" s="62"/>
      <c r="LCT48" s="62"/>
      <c r="LCU48" s="62"/>
      <c r="LCV48" s="62"/>
      <c r="LCW48" s="62"/>
      <c r="LCX48" s="62"/>
      <c r="LCY48" s="62"/>
      <c r="LCZ48" s="62"/>
      <c r="LDA48" s="62"/>
      <c r="LDB48" s="62"/>
      <c r="LDC48" s="62"/>
      <c r="LDD48" s="62"/>
      <c r="LDE48" s="62"/>
      <c r="LDF48" s="62"/>
      <c r="LDG48" s="62"/>
      <c r="LDH48" s="62"/>
      <c r="LDI48" s="62"/>
      <c r="LDJ48" s="62"/>
      <c r="LDK48" s="62"/>
      <c r="LDL48" s="62"/>
      <c r="LDM48" s="62"/>
      <c r="LDN48" s="62"/>
      <c r="LDO48" s="62"/>
      <c r="LDP48" s="62"/>
      <c r="LDQ48" s="62"/>
      <c r="LDR48" s="62"/>
      <c r="LDS48" s="62"/>
      <c r="LDT48" s="62"/>
      <c r="LDU48" s="62"/>
      <c r="LDV48" s="62"/>
      <c r="LDW48" s="62"/>
      <c r="LDX48" s="62"/>
      <c r="LDY48" s="62"/>
      <c r="LDZ48" s="62"/>
      <c r="LEA48" s="62"/>
      <c r="LEB48" s="62"/>
      <c r="LEC48" s="62"/>
      <c r="LED48" s="62"/>
      <c r="LEE48" s="62"/>
      <c r="LEF48" s="62"/>
      <c r="LEG48" s="62"/>
      <c r="LEH48" s="62"/>
      <c r="LEI48" s="62"/>
      <c r="LEJ48" s="62"/>
      <c r="LEK48" s="62"/>
      <c r="LEL48" s="62"/>
      <c r="LEM48" s="62"/>
      <c r="LEN48" s="62"/>
      <c r="LEO48" s="62"/>
      <c r="LEP48" s="62"/>
      <c r="LEQ48" s="62"/>
      <c r="LER48" s="62"/>
      <c r="LES48" s="62"/>
      <c r="LET48" s="62"/>
      <c r="LEU48" s="62"/>
      <c r="LEV48" s="62"/>
      <c r="LEW48" s="62"/>
      <c r="LEX48" s="62"/>
      <c r="LEY48" s="62"/>
      <c r="LEZ48" s="62"/>
      <c r="LFA48" s="62"/>
      <c r="LFB48" s="62"/>
      <c r="LFC48" s="62"/>
      <c r="LFD48" s="62"/>
      <c r="LFE48" s="62"/>
      <c r="LFF48" s="62"/>
      <c r="LFG48" s="62"/>
      <c r="LFH48" s="62"/>
      <c r="LFI48" s="62"/>
      <c r="LFJ48" s="62"/>
      <c r="LFK48" s="62"/>
      <c r="LFL48" s="62"/>
      <c r="LFM48" s="62"/>
      <c r="LFN48" s="62"/>
      <c r="LFO48" s="62"/>
      <c r="LFP48" s="62"/>
      <c r="LFQ48" s="62"/>
      <c r="LFR48" s="62"/>
      <c r="LFS48" s="62"/>
      <c r="LFT48" s="62"/>
      <c r="LFU48" s="62"/>
      <c r="LFV48" s="62"/>
      <c r="LFW48" s="62"/>
      <c r="LFX48" s="62"/>
      <c r="LFY48" s="62"/>
      <c r="LFZ48" s="62"/>
      <c r="LGA48" s="62"/>
      <c r="LGB48" s="62"/>
      <c r="LGC48" s="62"/>
      <c r="LGD48" s="62"/>
      <c r="LGE48" s="62"/>
      <c r="LGF48" s="62"/>
      <c r="LGG48" s="62"/>
      <c r="LGH48" s="62"/>
      <c r="LGI48" s="62"/>
      <c r="LGJ48" s="62"/>
      <c r="LGK48" s="62"/>
      <c r="LGL48" s="62"/>
      <c r="LGM48" s="62"/>
      <c r="LGN48" s="62"/>
      <c r="LGO48" s="62"/>
      <c r="LGP48" s="62"/>
      <c r="LGQ48" s="62"/>
      <c r="LGR48" s="62"/>
      <c r="LGS48" s="62"/>
      <c r="LGT48" s="62"/>
      <c r="LGU48" s="62"/>
      <c r="LGV48" s="62"/>
      <c r="LGW48" s="62"/>
      <c r="LGX48" s="62"/>
      <c r="LGY48" s="62"/>
      <c r="LGZ48" s="62"/>
      <c r="LHA48" s="62"/>
      <c r="LHB48" s="62"/>
      <c r="LHC48" s="62"/>
      <c r="LHD48" s="62"/>
      <c r="LHE48" s="62"/>
      <c r="LHF48" s="62"/>
      <c r="LHG48" s="62"/>
      <c r="LHH48" s="62"/>
      <c r="LHI48" s="62"/>
      <c r="LHJ48" s="62"/>
      <c r="LHK48" s="62"/>
      <c r="LHL48" s="62"/>
      <c r="LHM48" s="62"/>
      <c r="LHN48" s="62"/>
      <c r="LHO48" s="62"/>
      <c r="LHP48" s="62"/>
      <c r="LHQ48" s="62"/>
      <c r="LHR48" s="62"/>
      <c r="LHS48" s="62"/>
      <c r="LHT48" s="62"/>
      <c r="LHU48" s="62"/>
      <c r="LHV48" s="62"/>
      <c r="LHW48" s="62"/>
      <c r="LHX48" s="62"/>
      <c r="LHY48" s="62"/>
      <c r="LHZ48" s="62"/>
      <c r="LIA48" s="62"/>
      <c r="LIB48" s="62"/>
      <c r="LIC48" s="62"/>
      <c r="LID48" s="62"/>
      <c r="LIE48" s="62"/>
      <c r="LIF48" s="62"/>
      <c r="LIG48" s="62"/>
      <c r="LIH48" s="62"/>
      <c r="LII48" s="62"/>
      <c r="LIJ48" s="62"/>
      <c r="LIK48" s="62"/>
      <c r="LIL48" s="62"/>
      <c r="LIM48" s="62"/>
      <c r="LIN48" s="62"/>
      <c r="LIO48" s="62"/>
      <c r="LIP48" s="62"/>
      <c r="LIQ48" s="62"/>
      <c r="LIR48" s="62"/>
      <c r="LIS48" s="62"/>
      <c r="LIT48" s="62"/>
      <c r="LIU48" s="62"/>
      <c r="LIV48" s="62"/>
      <c r="LIW48" s="62"/>
      <c r="LIX48" s="62"/>
      <c r="LIY48" s="62"/>
      <c r="LIZ48" s="62"/>
      <c r="LJA48" s="62"/>
      <c r="LJB48" s="62"/>
      <c r="LJC48" s="62"/>
      <c r="LJD48" s="62"/>
      <c r="LJE48" s="62"/>
      <c r="LJF48" s="62"/>
      <c r="LJG48" s="62"/>
      <c r="LJH48" s="62"/>
      <c r="LJI48" s="62"/>
      <c r="LJJ48" s="62"/>
      <c r="LJK48" s="62"/>
      <c r="LJL48" s="62"/>
      <c r="LJM48" s="62"/>
      <c r="LJN48" s="62"/>
      <c r="LJO48" s="62"/>
      <c r="LJP48" s="62"/>
      <c r="LJQ48" s="62"/>
      <c r="LJR48" s="62"/>
      <c r="LJS48" s="62"/>
      <c r="LJT48" s="62"/>
      <c r="LJU48" s="62"/>
      <c r="LJV48" s="62"/>
      <c r="LJW48" s="62"/>
      <c r="LJX48" s="62"/>
      <c r="LJY48" s="62"/>
      <c r="LJZ48" s="62"/>
      <c r="LKA48" s="62"/>
      <c r="LKB48" s="62"/>
      <c r="LKC48" s="62"/>
      <c r="LKD48" s="62"/>
      <c r="LKE48" s="62"/>
      <c r="LKF48" s="62"/>
      <c r="LKG48" s="62"/>
      <c r="LKH48" s="62"/>
      <c r="LKI48" s="62"/>
      <c r="LKJ48" s="62"/>
      <c r="LKK48" s="62"/>
      <c r="LKL48" s="62"/>
      <c r="LKM48" s="62"/>
      <c r="LKN48" s="62"/>
      <c r="LKO48" s="62"/>
      <c r="LKP48" s="62"/>
      <c r="LKQ48" s="62"/>
      <c r="LKR48" s="62"/>
      <c r="LKS48" s="62"/>
      <c r="LKT48" s="62"/>
      <c r="LKU48" s="62"/>
      <c r="LKV48" s="62"/>
      <c r="LKW48" s="62"/>
      <c r="LKX48" s="62"/>
      <c r="LKY48" s="62"/>
      <c r="LKZ48" s="62"/>
      <c r="LLA48" s="62"/>
      <c r="LLB48" s="62"/>
      <c r="LLC48" s="62"/>
      <c r="LLD48" s="62"/>
      <c r="LLE48" s="62"/>
      <c r="LLF48" s="62"/>
      <c r="LLG48" s="62"/>
      <c r="LLH48" s="62"/>
      <c r="LLI48" s="62"/>
      <c r="LLJ48" s="62"/>
      <c r="LLK48" s="62"/>
      <c r="LLL48" s="62"/>
      <c r="LLM48" s="62"/>
      <c r="LLN48" s="62"/>
      <c r="LLO48" s="62"/>
      <c r="LLP48" s="62"/>
      <c r="LLQ48" s="62"/>
      <c r="LLR48" s="62"/>
      <c r="LLS48" s="62"/>
      <c r="LLT48" s="62"/>
      <c r="LLU48" s="62"/>
      <c r="LLV48" s="62"/>
      <c r="LLW48" s="62"/>
      <c r="LLX48" s="62"/>
      <c r="LLY48" s="62"/>
      <c r="LLZ48" s="62"/>
      <c r="LMA48" s="62"/>
      <c r="LMB48" s="62"/>
      <c r="LMC48" s="62"/>
      <c r="LMD48" s="62"/>
      <c r="LME48" s="62"/>
      <c r="LMF48" s="62"/>
      <c r="LMG48" s="62"/>
      <c r="LMH48" s="62"/>
      <c r="LMI48" s="62"/>
      <c r="LMJ48" s="62"/>
      <c r="LMK48" s="62"/>
      <c r="LML48" s="62"/>
      <c r="LMM48" s="62"/>
      <c r="LMN48" s="62"/>
      <c r="LMO48" s="62"/>
      <c r="LMP48" s="62"/>
      <c r="LMQ48" s="62"/>
      <c r="LMR48" s="62"/>
      <c r="LMS48" s="62"/>
      <c r="LMT48" s="62"/>
      <c r="LMU48" s="62"/>
      <c r="LMV48" s="62"/>
      <c r="LMW48" s="62"/>
      <c r="LMX48" s="62"/>
      <c r="LMY48" s="62"/>
      <c r="LMZ48" s="62"/>
      <c r="LNA48" s="62"/>
      <c r="LNB48" s="62"/>
      <c r="LNC48" s="62"/>
      <c r="LND48" s="62"/>
      <c r="LNE48" s="62"/>
      <c r="LNF48" s="62"/>
      <c r="LNG48" s="62"/>
      <c r="LNH48" s="62"/>
      <c r="LNI48" s="62"/>
      <c r="LNJ48" s="62"/>
      <c r="LNK48" s="62"/>
      <c r="LNL48" s="62"/>
      <c r="LNM48" s="62"/>
      <c r="LNN48" s="62"/>
      <c r="LNO48" s="62"/>
      <c r="LNP48" s="62"/>
      <c r="LNQ48" s="62"/>
      <c r="LNR48" s="62"/>
      <c r="LNS48" s="62"/>
      <c r="LNT48" s="62"/>
      <c r="LNU48" s="62"/>
      <c r="LNV48" s="62"/>
      <c r="LNW48" s="62"/>
      <c r="LNX48" s="62"/>
      <c r="LNY48" s="62"/>
      <c r="LNZ48" s="62"/>
      <c r="LOA48" s="62"/>
      <c r="LOB48" s="62"/>
      <c r="LOC48" s="62"/>
      <c r="LOD48" s="62"/>
      <c r="LOE48" s="62"/>
      <c r="LOF48" s="62"/>
      <c r="LOG48" s="62"/>
      <c r="LOH48" s="62"/>
      <c r="LOI48" s="62"/>
      <c r="LOJ48" s="62"/>
      <c r="LOK48" s="62"/>
      <c r="LOL48" s="62"/>
      <c r="LOM48" s="62"/>
      <c r="LON48" s="62"/>
      <c r="LOO48" s="62"/>
      <c r="LOP48" s="62"/>
      <c r="LOQ48" s="62"/>
      <c r="LOR48" s="62"/>
      <c r="LOS48" s="62"/>
      <c r="LOT48" s="62"/>
      <c r="LOU48" s="62"/>
      <c r="LOV48" s="62"/>
      <c r="LOW48" s="62"/>
      <c r="LOX48" s="62"/>
      <c r="LOY48" s="62"/>
      <c r="LOZ48" s="62"/>
      <c r="LPA48" s="62"/>
      <c r="LPB48" s="62"/>
      <c r="LPC48" s="62"/>
      <c r="LPD48" s="62"/>
      <c r="LPE48" s="62"/>
      <c r="LPF48" s="62"/>
      <c r="LPG48" s="62"/>
      <c r="LPH48" s="62"/>
      <c r="LPI48" s="62"/>
      <c r="LPJ48" s="62"/>
      <c r="LPK48" s="62"/>
      <c r="LPL48" s="62"/>
      <c r="LPM48" s="62"/>
      <c r="LPN48" s="62"/>
      <c r="LPO48" s="62"/>
      <c r="LPP48" s="62"/>
      <c r="LPQ48" s="62"/>
      <c r="LPR48" s="62"/>
      <c r="LPS48" s="62"/>
      <c r="LPT48" s="62"/>
      <c r="LPU48" s="62"/>
      <c r="LPV48" s="62"/>
      <c r="LPW48" s="62"/>
      <c r="LPX48" s="62"/>
      <c r="LPY48" s="62"/>
      <c r="LPZ48" s="62"/>
      <c r="LQA48" s="62"/>
      <c r="LQB48" s="62"/>
      <c r="LQC48" s="62"/>
      <c r="LQD48" s="62"/>
      <c r="LQE48" s="62"/>
      <c r="LQF48" s="62"/>
      <c r="LQG48" s="62"/>
      <c r="LQH48" s="62"/>
      <c r="LQI48" s="62"/>
      <c r="LQJ48" s="62"/>
      <c r="LQK48" s="62"/>
      <c r="LQL48" s="62"/>
      <c r="LQM48" s="62"/>
      <c r="LQN48" s="62"/>
      <c r="LQO48" s="62"/>
      <c r="LQP48" s="62"/>
      <c r="LQQ48" s="62"/>
      <c r="LQR48" s="62"/>
      <c r="LQS48" s="62"/>
      <c r="LQT48" s="62"/>
      <c r="LQU48" s="62"/>
      <c r="LQV48" s="62"/>
      <c r="LQW48" s="62"/>
      <c r="LQX48" s="62"/>
      <c r="LQY48" s="62"/>
      <c r="LQZ48" s="62"/>
      <c r="LRA48" s="62"/>
      <c r="LRB48" s="62"/>
      <c r="LRC48" s="62"/>
      <c r="LRD48" s="62"/>
      <c r="LRE48" s="62"/>
      <c r="LRF48" s="62"/>
      <c r="LRG48" s="62"/>
      <c r="LRH48" s="62"/>
      <c r="LRI48" s="62"/>
      <c r="LRJ48" s="62"/>
      <c r="LRK48" s="62"/>
      <c r="LRL48" s="62"/>
      <c r="LRM48" s="62"/>
      <c r="LRN48" s="62"/>
      <c r="LRO48" s="62"/>
      <c r="LRP48" s="62"/>
      <c r="LRQ48" s="62"/>
      <c r="LRR48" s="62"/>
      <c r="LRS48" s="62"/>
      <c r="LRT48" s="62"/>
      <c r="LRU48" s="62"/>
      <c r="LRV48" s="62"/>
      <c r="LRW48" s="62"/>
      <c r="LRX48" s="62"/>
      <c r="LRY48" s="62"/>
      <c r="LRZ48" s="62"/>
      <c r="LSA48" s="62"/>
      <c r="LSB48" s="62"/>
      <c r="LSC48" s="62"/>
      <c r="LSD48" s="62"/>
      <c r="LSE48" s="62"/>
      <c r="LSF48" s="62"/>
      <c r="LSG48" s="62"/>
      <c r="LSH48" s="62"/>
      <c r="LSI48" s="62"/>
      <c r="LSJ48" s="62"/>
      <c r="LSK48" s="62"/>
      <c r="LSL48" s="62"/>
      <c r="LSM48" s="62"/>
      <c r="LSN48" s="62"/>
      <c r="LSO48" s="62"/>
      <c r="LSP48" s="62"/>
      <c r="LSQ48" s="62"/>
      <c r="LSR48" s="62"/>
      <c r="LSS48" s="62"/>
      <c r="LST48" s="62"/>
      <c r="LSU48" s="62"/>
      <c r="LSV48" s="62"/>
      <c r="LSW48" s="62"/>
      <c r="LSX48" s="62"/>
      <c r="LSY48" s="62"/>
      <c r="LSZ48" s="62"/>
      <c r="LTA48" s="62"/>
      <c r="LTB48" s="62"/>
      <c r="LTC48" s="62"/>
      <c r="LTD48" s="62"/>
      <c r="LTE48" s="62"/>
      <c r="LTF48" s="62"/>
      <c r="LTG48" s="62"/>
      <c r="LTH48" s="62"/>
      <c r="LTI48" s="62"/>
      <c r="LTJ48" s="62"/>
      <c r="LTK48" s="62"/>
      <c r="LTL48" s="62"/>
      <c r="LTM48" s="62"/>
      <c r="LTN48" s="62"/>
      <c r="LTO48" s="62"/>
      <c r="LTP48" s="62"/>
      <c r="LTQ48" s="62"/>
      <c r="LTR48" s="62"/>
      <c r="LTS48" s="62"/>
      <c r="LTT48" s="62"/>
      <c r="LTU48" s="62"/>
      <c r="LTV48" s="62"/>
      <c r="LTW48" s="62"/>
      <c r="LTX48" s="62"/>
      <c r="LTY48" s="62"/>
      <c r="LTZ48" s="62"/>
      <c r="LUA48" s="62"/>
      <c r="LUB48" s="62"/>
      <c r="LUC48" s="62"/>
      <c r="LUD48" s="62"/>
      <c r="LUE48" s="62"/>
      <c r="LUF48" s="62"/>
      <c r="LUG48" s="62"/>
      <c r="LUH48" s="62"/>
      <c r="LUI48" s="62"/>
      <c r="LUJ48" s="62"/>
      <c r="LUK48" s="62"/>
      <c r="LUL48" s="62"/>
      <c r="LUM48" s="62"/>
      <c r="LUN48" s="62"/>
      <c r="LUO48" s="62"/>
      <c r="LUP48" s="62"/>
      <c r="LUQ48" s="62"/>
      <c r="LUR48" s="62"/>
      <c r="LUS48" s="62"/>
      <c r="LUT48" s="62"/>
      <c r="LUU48" s="62"/>
      <c r="LUV48" s="62"/>
      <c r="LUW48" s="62"/>
      <c r="LUX48" s="62"/>
      <c r="LUY48" s="62"/>
      <c r="LUZ48" s="62"/>
      <c r="LVA48" s="62"/>
      <c r="LVB48" s="62"/>
      <c r="LVC48" s="62"/>
      <c r="LVD48" s="62"/>
      <c r="LVE48" s="62"/>
      <c r="LVF48" s="62"/>
      <c r="LVG48" s="62"/>
      <c r="LVH48" s="62"/>
      <c r="LVI48" s="62"/>
      <c r="LVJ48" s="62"/>
      <c r="LVK48" s="62"/>
      <c r="LVL48" s="62"/>
      <c r="LVM48" s="62"/>
      <c r="LVN48" s="62"/>
      <c r="LVO48" s="62"/>
      <c r="LVP48" s="62"/>
      <c r="LVQ48" s="62"/>
      <c r="LVR48" s="62"/>
      <c r="LVS48" s="62"/>
      <c r="LVT48" s="62"/>
      <c r="LVU48" s="62"/>
      <c r="LVV48" s="62"/>
      <c r="LVW48" s="62"/>
      <c r="LVX48" s="62"/>
      <c r="LVY48" s="62"/>
      <c r="LVZ48" s="62"/>
      <c r="LWA48" s="62"/>
      <c r="LWB48" s="62"/>
      <c r="LWC48" s="62"/>
      <c r="LWD48" s="62"/>
      <c r="LWE48" s="62"/>
      <c r="LWF48" s="62"/>
      <c r="LWG48" s="62"/>
      <c r="LWH48" s="62"/>
      <c r="LWI48" s="62"/>
      <c r="LWJ48" s="62"/>
      <c r="LWK48" s="62"/>
      <c r="LWL48" s="62"/>
      <c r="LWM48" s="62"/>
      <c r="LWN48" s="62"/>
      <c r="LWO48" s="62"/>
      <c r="LWP48" s="62"/>
      <c r="LWQ48" s="62"/>
      <c r="LWR48" s="62"/>
      <c r="LWS48" s="62"/>
      <c r="LWT48" s="62"/>
      <c r="LWU48" s="62"/>
      <c r="LWV48" s="62"/>
      <c r="LWW48" s="62"/>
      <c r="LWX48" s="62"/>
      <c r="LWY48" s="62"/>
      <c r="LWZ48" s="62"/>
      <c r="LXA48" s="62"/>
      <c r="LXB48" s="62"/>
      <c r="LXC48" s="62"/>
      <c r="LXD48" s="62"/>
      <c r="LXE48" s="62"/>
      <c r="LXF48" s="62"/>
      <c r="LXG48" s="62"/>
      <c r="LXH48" s="62"/>
      <c r="LXI48" s="62"/>
      <c r="LXJ48" s="62"/>
      <c r="LXK48" s="62"/>
      <c r="LXL48" s="62"/>
      <c r="LXM48" s="62"/>
      <c r="LXN48" s="62"/>
      <c r="LXO48" s="62"/>
      <c r="LXP48" s="62"/>
      <c r="LXQ48" s="62"/>
      <c r="LXR48" s="62"/>
      <c r="LXS48" s="62"/>
      <c r="LXT48" s="62"/>
      <c r="LXU48" s="62"/>
      <c r="LXV48" s="62"/>
      <c r="LXW48" s="62"/>
      <c r="LXX48" s="62"/>
      <c r="LXY48" s="62"/>
      <c r="LXZ48" s="62"/>
      <c r="LYA48" s="62"/>
      <c r="LYB48" s="62"/>
      <c r="LYC48" s="62"/>
      <c r="LYD48" s="62"/>
      <c r="LYE48" s="62"/>
      <c r="LYF48" s="62"/>
      <c r="LYG48" s="62"/>
      <c r="LYH48" s="62"/>
      <c r="LYI48" s="62"/>
      <c r="LYJ48" s="62"/>
      <c r="LYK48" s="62"/>
      <c r="LYL48" s="62"/>
      <c r="LYM48" s="62"/>
      <c r="LYN48" s="62"/>
      <c r="LYO48" s="62"/>
      <c r="LYP48" s="62"/>
      <c r="LYQ48" s="62"/>
      <c r="LYR48" s="62"/>
      <c r="LYS48" s="62"/>
      <c r="LYT48" s="62"/>
      <c r="LYU48" s="62"/>
      <c r="LYV48" s="62"/>
      <c r="LYW48" s="62"/>
      <c r="LYX48" s="62"/>
      <c r="LYY48" s="62"/>
      <c r="LYZ48" s="62"/>
      <c r="LZA48" s="62"/>
      <c r="LZB48" s="62"/>
      <c r="LZC48" s="62"/>
      <c r="LZD48" s="62"/>
      <c r="LZE48" s="62"/>
      <c r="LZF48" s="62"/>
      <c r="LZG48" s="62"/>
      <c r="LZH48" s="62"/>
      <c r="LZI48" s="62"/>
      <c r="LZJ48" s="62"/>
      <c r="LZK48" s="62"/>
      <c r="LZL48" s="62"/>
      <c r="LZM48" s="62"/>
      <c r="LZN48" s="62"/>
      <c r="LZO48" s="62"/>
      <c r="LZP48" s="62"/>
      <c r="LZQ48" s="62"/>
      <c r="LZR48" s="62"/>
      <c r="LZS48" s="62"/>
      <c r="LZT48" s="62"/>
      <c r="LZU48" s="62"/>
      <c r="LZV48" s="62"/>
      <c r="LZW48" s="62"/>
      <c r="LZX48" s="62"/>
      <c r="LZY48" s="62"/>
      <c r="LZZ48" s="62"/>
      <c r="MAA48" s="62"/>
      <c r="MAB48" s="62"/>
      <c r="MAC48" s="62"/>
      <c r="MAD48" s="62"/>
      <c r="MAE48" s="62"/>
      <c r="MAF48" s="62"/>
      <c r="MAG48" s="62"/>
      <c r="MAH48" s="62"/>
      <c r="MAI48" s="62"/>
      <c r="MAJ48" s="62"/>
      <c r="MAK48" s="62"/>
      <c r="MAL48" s="62"/>
      <c r="MAM48" s="62"/>
      <c r="MAN48" s="62"/>
      <c r="MAO48" s="62"/>
      <c r="MAP48" s="62"/>
      <c r="MAQ48" s="62"/>
      <c r="MAR48" s="62"/>
      <c r="MAS48" s="62"/>
      <c r="MAT48" s="62"/>
      <c r="MAU48" s="62"/>
      <c r="MAV48" s="62"/>
      <c r="MAW48" s="62"/>
      <c r="MAX48" s="62"/>
      <c r="MAY48" s="62"/>
      <c r="MAZ48" s="62"/>
      <c r="MBA48" s="62"/>
      <c r="MBB48" s="62"/>
      <c r="MBC48" s="62"/>
      <c r="MBD48" s="62"/>
      <c r="MBE48" s="62"/>
      <c r="MBF48" s="62"/>
      <c r="MBG48" s="62"/>
      <c r="MBH48" s="62"/>
      <c r="MBI48" s="62"/>
      <c r="MBJ48" s="62"/>
      <c r="MBK48" s="62"/>
      <c r="MBL48" s="62"/>
      <c r="MBM48" s="62"/>
      <c r="MBN48" s="62"/>
      <c r="MBO48" s="62"/>
      <c r="MBP48" s="62"/>
      <c r="MBQ48" s="62"/>
      <c r="MBR48" s="62"/>
      <c r="MBS48" s="62"/>
      <c r="MBT48" s="62"/>
      <c r="MBU48" s="62"/>
      <c r="MBV48" s="62"/>
      <c r="MBW48" s="62"/>
      <c r="MBX48" s="62"/>
      <c r="MBY48" s="62"/>
      <c r="MBZ48" s="62"/>
      <c r="MCA48" s="62"/>
      <c r="MCB48" s="62"/>
      <c r="MCC48" s="62"/>
      <c r="MCD48" s="62"/>
      <c r="MCE48" s="62"/>
      <c r="MCF48" s="62"/>
      <c r="MCG48" s="62"/>
      <c r="MCH48" s="62"/>
      <c r="MCI48" s="62"/>
      <c r="MCJ48" s="62"/>
      <c r="MCK48" s="62"/>
      <c r="MCL48" s="62"/>
      <c r="MCM48" s="62"/>
      <c r="MCN48" s="62"/>
      <c r="MCO48" s="62"/>
      <c r="MCP48" s="62"/>
      <c r="MCQ48" s="62"/>
      <c r="MCR48" s="62"/>
      <c r="MCS48" s="62"/>
      <c r="MCT48" s="62"/>
      <c r="MCU48" s="62"/>
      <c r="MCV48" s="62"/>
      <c r="MCW48" s="62"/>
      <c r="MCX48" s="62"/>
      <c r="MCY48" s="62"/>
      <c r="MCZ48" s="62"/>
      <c r="MDA48" s="62"/>
      <c r="MDB48" s="62"/>
      <c r="MDC48" s="62"/>
      <c r="MDD48" s="62"/>
      <c r="MDE48" s="62"/>
      <c r="MDF48" s="62"/>
      <c r="MDG48" s="62"/>
      <c r="MDH48" s="62"/>
      <c r="MDI48" s="62"/>
      <c r="MDJ48" s="62"/>
      <c r="MDK48" s="62"/>
      <c r="MDL48" s="62"/>
      <c r="MDM48" s="62"/>
      <c r="MDN48" s="62"/>
      <c r="MDO48" s="62"/>
      <c r="MDP48" s="62"/>
      <c r="MDQ48" s="62"/>
      <c r="MDR48" s="62"/>
      <c r="MDS48" s="62"/>
      <c r="MDT48" s="62"/>
      <c r="MDU48" s="62"/>
      <c r="MDV48" s="62"/>
      <c r="MDW48" s="62"/>
      <c r="MDX48" s="62"/>
      <c r="MDY48" s="62"/>
      <c r="MDZ48" s="62"/>
      <c r="MEA48" s="62"/>
      <c r="MEB48" s="62"/>
      <c r="MEC48" s="62"/>
      <c r="MED48" s="62"/>
      <c r="MEE48" s="62"/>
      <c r="MEF48" s="62"/>
      <c r="MEG48" s="62"/>
      <c r="MEH48" s="62"/>
      <c r="MEI48" s="62"/>
      <c r="MEJ48" s="62"/>
      <c r="MEK48" s="62"/>
      <c r="MEL48" s="62"/>
      <c r="MEM48" s="62"/>
      <c r="MEN48" s="62"/>
      <c r="MEO48" s="62"/>
      <c r="MEP48" s="62"/>
      <c r="MEQ48" s="62"/>
      <c r="MER48" s="62"/>
      <c r="MES48" s="62"/>
      <c r="MET48" s="62"/>
      <c r="MEU48" s="62"/>
      <c r="MEV48" s="62"/>
      <c r="MEW48" s="62"/>
      <c r="MEX48" s="62"/>
      <c r="MEY48" s="62"/>
      <c r="MEZ48" s="62"/>
      <c r="MFA48" s="62"/>
      <c r="MFB48" s="62"/>
      <c r="MFC48" s="62"/>
      <c r="MFD48" s="62"/>
      <c r="MFE48" s="62"/>
      <c r="MFF48" s="62"/>
      <c r="MFG48" s="62"/>
      <c r="MFH48" s="62"/>
      <c r="MFI48" s="62"/>
      <c r="MFJ48" s="62"/>
      <c r="MFK48" s="62"/>
      <c r="MFL48" s="62"/>
      <c r="MFM48" s="62"/>
      <c r="MFN48" s="62"/>
      <c r="MFO48" s="62"/>
      <c r="MFP48" s="62"/>
      <c r="MFQ48" s="62"/>
      <c r="MFR48" s="62"/>
      <c r="MFS48" s="62"/>
      <c r="MFT48" s="62"/>
      <c r="MFU48" s="62"/>
      <c r="MFV48" s="62"/>
      <c r="MFW48" s="62"/>
      <c r="MFX48" s="62"/>
      <c r="MFY48" s="62"/>
      <c r="MFZ48" s="62"/>
      <c r="MGA48" s="62"/>
      <c r="MGB48" s="62"/>
      <c r="MGC48" s="62"/>
      <c r="MGD48" s="62"/>
      <c r="MGE48" s="62"/>
      <c r="MGF48" s="62"/>
      <c r="MGG48" s="62"/>
      <c r="MGH48" s="62"/>
      <c r="MGI48" s="62"/>
      <c r="MGJ48" s="62"/>
      <c r="MGK48" s="62"/>
      <c r="MGL48" s="62"/>
      <c r="MGM48" s="62"/>
      <c r="MGN48" s="62"/>
      <c r="MGO48" s="62"/>
      <c r="MGP48" s="62"/>
      <c r="MGQ48" s="62"/>
      <c r="MGR48" s="62"/>
      <c r="MGS48" s="62"/>
      <c r="MGT48" s="62"/>
      <c r="MGU48" s="62"/>
      <c r="MGV48" s="62"/>
      <c r="MGW48" s="62"/>
      <c r="MGX48" s="62"/>
      <c r="MGY48" s="62"/>
      <c r="MGZ48" s="62"/>
      <c r="MHA48" s="62"/>
      <c r="MHB48" s="62"/>
      <c r="MHC48" s="62"/>
      <c r="MHD48" s="62"/>
      <c r="MHE48" s="62"/>
      <c r="MHF48" s="62"/>
      <c r="MHG48" s="62"/>
      <c r="MHH48" s="62"/>
      <c r="MHI48" s="62"/>
      <c r="MHJ48" s="62"/>
      <c r="MHK48" s="62"/>
      <c r="MHL48" s="62"/>
      <c r="MHM48" s="62"/>
      <c r="MHN48" s="62"/>
      <c r="MHO48" s="62"/>
      <c r="MHP48" s="62"/>
      <c r="MHQ48" s="62"/>
      <c r="MHR48" s="62"/>
      <c r="MHS48" s="62"/>
      <c r="MHT48" s="62"/>
      <c r="MHU48" s="62"/>
      <c r="MHV48" s="62"/>
      <c r="MHW48" s="62"/>
      <c r="MHX48" s="62"/>
      <c r="MHY48" s="62"/>
      <c r="MHZ48" s="62"/>
      <c r="MIA48" s="62"/>
      <c r="MIB48" s="62"/>
      <c r="MIC48" s="62"/>
      <c r="MID48" s="62"/>
      <c r="MIE48" s="62"/>
      <c r="MIF48" s="62"/>
      <c r="MIG48" s="62"/>
      <c r="MIH48" s="62"/>
      <c r="MII48" s="62"/>
      <c r="MIJ48" s="62"/>
      <c r="MIK48" s="62"/>
      <c r="MIL48" s="62"/>
      <c r="MIM48" s="62"/>
      <c r="MIN48" s="62"/>
      <c r="MIO48" s="62"/>
      <c r="MIP48" s="62"/>
      <c r="MIQ48" s="62"/>
      <c r="MIR48" s="62"/>
      <c r="MIS48" s="62"/>
      <c r="MIT48" s="62"/>
      <c r="MIU48" s="62"/>
      <c r="MIV48" s="62"/>
      <c r="MIW48" s="62"/>
      <c r="MIX48" s="62"/>
      <c r="MIY48" s="62"/>
      <c r="MIZ48" s="62"/>
      <c r="MJA48" s="62"/>
      <c r="MJB48" s="62"/>
      <c r="MJC48" s="62"/>
      <c r="MJD48" s="62"/>
      <c r="MJE48" s="62"/>
      <c r="MJF48" s="62"/>
      <c r="MJG48" s="62"/>
      <c r="MJH48" s="62"/>
      <c r="MJI48" s="62"/>
      <c r="MJJ48" s="62"/>
      <c r="MJK48" s="62"/>
      <c r="MJL48" s="62"/>
      <c r="MJM48" s="62"/>
      <c r="MJN48" s="62"/>
      <c r="MJO48" s="62"/>
      <c r="MJP48" s="62"/>
      <c r="MJQ48" s="62"/>
      <c r="MJR48" s="62"/>
      <c r="MJS48" s="62"/>
      <c r="MJT48" s="62"/>
      <c r="MJU48" s="62"/>
      <c r="MJV48" s="62"/>
      <c r="MJW48" s="62"/>
      <c r="MJX48" s="62"/>
      <c r="MJY48" s="62"/>
      <c r="MJZ48" s="62"/>
      <c r="MKA48" s="62"/>
      <c r="MKB48" s="62"/>
      <c r="MKC48" s="62"/>
      <c r="MKD48" s="62"/>
      <c r="MKE48" s="62"/>
      <c r="MKF48" s="62"/>
      <c r="MKG48" s="62"/>
      <c r="MKH48" s="62"/>
      <c r="MKI48" s="62"/>
      <c r="MKJ48" s="62"/>
      <c r="MKK48" s="62"/>
      <c r="MKL48" s="62"/>
      <c r="MKM48" s="62"/>
      <c r="MKN48" s="62"/>
      <c r="MKO48" s="62"/>
      <c r="MKP48" s="62"/>
      <c r="MKQ48" s="62"/>
      <c r="MKR48" s="62"/>
      <c r="MKS48" s="62"/>
      <c r="MKT48" s="62"/>
      <c r="MKU48" s="62"/>
      <c r="MKV48" s="62"/>
      <c r="MKW48" s="62"/>
      <c r="MKX48" s="62"/>
      <c r="MKY48" s="62"/>
      <c r="MKZ48" s="62"/>
      <c r="MLA48" s="62"/>
      <c r="MLB48" s="62"/>
      <c r="MLC48" s="62"/>
      <c r="MLD48" s="62"/>
      <c r="MLE48" s="62"/>
      <c r="MLF48" s="62"/>
      <c r="MLG48" s="62"/>
      <c r="MLH48" s="62"/>
      <c r="MLI48" s="62"/>
      <c r="MLJ48" s="62"/>
      <c r="MLK48" s="62"/>
      <c r="MLL48" s="62"/>
      <c r="MLM48" s="62"/>
      <c r="MLN48" s="62"/>
      <c r="MLO48" s="62"/>
      <c r="MLP48" s="62"/>
      <c r="MLQ48" s="62"/>
      <c r="MLR48" s="62"/>
      <c r="MLS48" s="62"/>
      <c r="MLT48" s="62"/>
      <c r="MLU48" s="62"/>
      <c r="MLV48" s="62"/>
      <c r="MLW48" s="62"/>
      <c r="MLX48" s="62"/>
      <c r="MLY48" s="62"/>
      <c r="MLZ48" s="62"/>
      <c r="MMA48" s="62"/>
      <c r="MMB48" s="62"/>
      <c r="MMC48" s="62"/>
      <c r="MMD48" s="62"/>
      <c r="MME48" s="62"/>
      <c r="MMF48" s="62"/>
      <c r="MMG48" s="62"/>
      <c r="MMH48" s="62"/>
      <c r="MMI48" s="62"/>
      <c r="MMJ48" s="62"/>
      <c r="MMK48" s="62"/>
      <c r="MML48" s="62"/>
      <c r="MMM48" s="62"/>
      <c r="MMN48" s="62"/>
      <c r="MMO48" s="62"/>
      <c r="MMP48" s="62"/>
      <c r="MMQ48" s="62"/>
      <c r="MMR48" s="62"/>
      <c r="MMS48" s="62"/>
      <c r="MMT48" s="62"/>
      <c r="MMU48" s="62"/>
      <c r="MMV48" s="62"/>
      <c r="MMW48" s="62"/>
      <c r="MMX48" s="62"/>
      <c r="MMY48" s="62"/>
      <c r="MMZ48" s="62"/>
      <c r="MNA48" s="62"/>
      <c r="MNB48" s="62"/>
      <c r="MNC48" s="62"/>
      <c r="MND48" s="62"/>
      <c r="MNE48" s="62"/>
      <c r="MNF48" s="62"/>
      <c r="MNG48" s="62"/>
      <c r="MNH48" s="62"/>
      <c r="MNI48" s="62"/>
      <c r="MNJ48" s="62"/>
      <c r="MNK48" s="62"/>
      <c r="MNL48" s="62"/>
      <c r="MNM48" s="62"/>
      <c r="MNN48" s="62"/>
      <c r="MNO48" s="62"/>
      <c r="MNP48" s="62"/>
      <c r="MNQ48" s="62"/>
      <c r="MNR48" s="62"/>
      <c r="MNS48" s="62"/>
      <c r="MNT48" s="62"/>
      <c r="MNU48" s="62"/>
      <c r="MNV48" s="62"/>
      <c r="MNW48" s="62"/>
      <c r="MNX48" s="62"/>
      <c r="MNY48" s="62"/>
      <c r="MNZ48" s="62"/>
      <c r="MOA48" s="62"/>
      <c r="MOB48" s="62"/>
      <c r="MOC48" s="62"/>
      <c r="MOD48" s="62"/>
      <c r="MOE48" s="62"/>
      <c r="MOF48" s="62"/>
      <c r="MOG48" s="62"/>
      <c r="MOH48" s="62"/>
      <c r="MOI48" s="62"/>
      <c r="MOJ48" s="62"/>
      <c r="MOK48" s="62"/>
      <c r="MOL48" s="62"/>
      <c r="MOM48" s="62"/>
      <c r="MON48" s="62"/>
      <c r="MOO48" s="62"/>
      <c r="MOP48" s="62"/>
      <c r="MOQ48" s="62"/>
      <c r="MOR48" s="62"/>
      <c r="MOS48" s="62"/>
      <c r="MOT48" s="62"/>
      <c r="MOU48" s="62"/>
      <c r="MOV48" s="62"/>
      <c r="MOW48" s="62"/>
      <c r="MOX48" s="62"/>
      <c r="MOY48" s="62"/>
      <c r="MOZ48" s="62"/>
      <c r="MPA48" s="62"/>
      <c r="MPB48" s="62"/>
      <c r="MPC48" s="62"/>
      <c r="MPD48" s="62"/>
      <c r="MPE48" s="62"/>
      <c r="MPF48" s="62"/>
      <c r="MPG48" s="62"/>
      <c r="MPH48" s="62"/>
      <c r="MPI48" s="62"/>
      <c r="MPJ48" s="62"/>
      <c r="MPK48" s="62"/>
      <c r="MPL48" s="62"/>
      <c r="MPM48" s="62"/>
      <c r="MPN48" s="62"/>
      <c r="MPO48" s="62"/>
      <c r="MPP48" s="62"/>
      <c r="MPQ48" s="62"/>
      <c r="MPR48" s="62"/>
      <c r="MPS48" s="62"/>
      <c r="MPT48" s="62"/>
      <c r="MPU48" s="62"/>
      <c r="MPV48" s="62"/>
      <c r="MPW48" s="62"/>
      <c r="MPX48" s="62"/>
      <c r="MPY48" s="62"/>
      <c r="MPZ48" s="62"/>
      <c r="MQA48" s="62"/>
      <c r="MQB48" s="62"/>
      <c r="MQC48" s="62"/>
      <c r="MQD48" s="62"/>
      <c r="MQE48" s="62"/>
      <c r="MQF48" s="62"/>
      <c r="MQG48" s="62"/>
      <c r="MQH48" s="62"/>
      <c r="MQI48" s="62"/>
      <c r="MQJ48" s="62"/>
      <c r="MQK48" s="62"/>
      <c r="MQL48" s="62"/>
      <c r="MQM48" s="62"/>
      <c r="MQN48" s="62"/>
      <c r="MQO48" s="62"/>
      <c r="MQP48" s="62"/>
      <c r="MQQ48" s="62"/>
      <c r="MQR48" s="62"/>
      <c r="MQS48" s="62"/>
      <c r="MQT48" s="62"/>
      <c r="MQU48" s="62"/>
      <c r="MQV48" s="62"/>
      <c r="MQW48" s="62"/>
      <c r="MQX48" s="62"/>
      <c r="MQY48" s="62"/>
      <c r="MQZ48" s="62"/>
      <c r="MRA48" s="62"/>
      <c r="MRB48" s="62"/>
      <c r="MRC48" s="62"/>
      <c r="MRD48" s="62"/>
      <c r="MRE48" s="62"/>
      <c r="MRF48" s="62"/>
      <c r="MRG48" s="62"/>
      <c r="MRH48" s="62"/>
      <c r="MRI48" s="62"/>
      <c r="MRJ48" s="62"/>
      <c r="MRK48" s="62"/>
      <c r="MRL48" s="62"/>
      <c r="MRM48" s="62"/>
      <c r="MRN48" s="62"/>
      <c r="MRO48" s="62"/>
      <c r="MRP48" s="62"/>
      <c r="MRQ48" s="62"/>
      <c r="MRR48" s="62"/>
      <c r="MRS48" s="62"/>
      <c r="MRT48" s="62"/>
      <c r="MRU48" s="62"/>
      <c r="MRV48" s="62"/>
      <c r="MRW48" s="62"/>
      <c r="MRX48" s="62"/>
      <c r="MRY48" s="62"/>
      <c r="MRZ48" s="62"/>
      <c r="MSA48" s="62"/>
      <c r="MSB48" s="62"/>
      <c r="MSC48" s="62"/>
      <c r="MSD48" s="62"/>
      <c r="MSE48" s="62"/>
      <c r="MSF48" s="62"/>
      <c r="MSG48" s="62"/>
      <c r="MSH48" s="62"/>
      <c r="MSI48" s="62"/>
      <c r="MSJ48" s="62"/>
      <c r="MSK48" s="62"/>
      <c r="MSL48" s="62"/>
      <c r="MSM48" s="62"/>
      <c r="MSN48" s="62"/>
      <c r="MSO48" s="62"/>
      <c r="MSP48" s="62"/>
      <c r="MSQ48" s="62"/>
      <c r="MSR48" s="62"/>
      <c r="MSS48" s="62"/>
      <c r="MST48" s="62"/>
      <c r="MSU48" s="62"/>
      <c r="MSV48" s="62"/>
      <c r="MSW48" s="62"/>
      <c r="MSX48" s="62"/>
      <c r="MSY48" s="62"/>
      <c r="MSZ48" s="62"/>
      <c r="MTA48" s="62"/>
      <c r="MTB48" s="62"/>
      <c r="MTC48" s="62"/>
      <c r="MTD48" s="62"/>
      <c r="MTE48" s="62"/>
      <c r="MTF48" s="62"/>
      <c r="MTG48" s="62"/>
      <c r="MTH48" s="62"/>
      <c r="MTI48" s="62"/>
      <c r="MTJ48" s="62"/>
      <c r="MTK48" s="62"/>
      <c r="MTL48" s="62"/>
      <c r="MTM48" s="62"/>
      <c r="MTN48" s="62"/>
      <c r="MTO48" s="62"/>
      <c r="MTP48" s="62"/>
      <c r="MTQ48" s="62"/>
      <c r="MTR48" s="62"/>
      <c r="MTS48" s="62"/>
      <c r="MTT48" s="62"/>
      <c r="MTU48" s="62"/>
      <c r="MTV48" s="62"/>
      <c r="MTW48" s="62"/>
      <c r="MTX48" s="62"/>
      <c r="MTY48" s="62"/>
      <c r="MTZ48" s="62"/>
      <c r="MUA48" s="62"/>
      <c r="MUB48" s="62"/>
      <c r="MUC48" s="62"/>
      <c r="MUD48" s="62"/>
      <c r="MUE48" s="62"/>
      <c r="MUF48" s="62"/>
      <c r="MUG48" s="62"/>
      <c r="MUH48" s="62"/>
      <c r="MUI48" s="62"/>
      <c r="MUJ48" s="62"/>
      <c r="MUK48" s="62"/>
      <c r="MUL48" s="62"/>
      <c r="MUM48" s="62"/>
      <c r="MUN48" s="62"/>
      <c r="MUO48" s="62"/>
      <c r="MUP48" s="62"/>
      <c r="MUQ48" s="62"/>
      <c r="MUR48" s="62"/>
      <c r="MUS48" s="62"/>
      <c r="MUT48" s="62"/>
      <c r="MUU48" s="62"/>
      <c r="MUV48" s="62"/>
      <c r="MUW48" s="62"/>
      <c r="MUX48" s="62"/>
      <c r="MUY48" s="62"/>
      <c r="MUZ48" s="62"/>
      <c r="MVA48" s="62"/>
      <c r="MVB48" s="62"/>
      <c r="MVC48" s="62"/>
      <c r="MVD48" s="62"/>
      <c r="MVE48" s="62"/>
      <c r="MVF48" s="62"/>
      <c r="MVG48" s="62"/>
      <c r="MVH48" s="62"/>
      <c r="MVI48" s="62"/>
      <c r="MVJ48" s="62"/>
      <c r="MVK48" s="62"/>
      <c r="MVL48" s="62"/>
      <c r="MVM48" s="62"/>
      <c r="MVN48" s="62"/>
      <c r="MVO48" s="62"/>
      <c r="MVP48" s="62"/>
      <c r="MVQ48" s="62"/>
      <c r="MVR48" s="62"/>
      <c r="MVS48" s="62"/>
      <c r="MVT48" s="62"/>
      <c r="MVU48" s="62"/>
      <c r="MVV48" s="62"/>
      <c r="MVW48" s="62"/>
      <c r="MVX48" s="62"/>
      <c r="MVY48" s="62"/>
      <c r="MVZ48" s="62"/>
      <c r="MWA48" s="62"/>
      <c r="MWB48" s="62"/>
      <c r="MWC48" s="62"/>
      <c r="MWD48" s="62"/>
      <c r="MWE48" s="62"/>
      <c r="MWF48" s="62"/>
      <c r="MWG48" s="62"/>
      <c r="MWH48" s="62"/>
      <c r="MWI48" s="62"/>
      <c r="MWJ48" s="62"/>
      <c r="MWK48" s="62"/>
      <c r="MWL48" s="62"/>
      <c r="MWM48" s="62"/>
      <c r="MWN48" s="62"/>
      <c r="MWO48" s="62"/>
      <c r="MWP48" s="62"/>
      <c r="MWQ48" s="62"/>
      <c r="MWR48" s="62"/>
      <c r="MWS48" s="62"/>
      <c r="MWT48" s="62"/>
      <c r="MWU48" s="62"/>
      <c r="MWV48" s="62"/>
      <c r="MWW48" s="62"/>
      <c r="MWX48" s="62"/>
      <c r="MWY48" s="62"/>
      <c r="MWZ48" s="62"/>
      <c r="MXA48" s="62"/>
      <c r="MXB48" s="62"/>
      <c r="MXC48" s="62"/>
      <c r="MXD48" s="62"/>
      <c r="MXE48" s="62"/>
      <c r="MXF48" s="62"/>
      <c r="MXG48" s="62"/>
      <c r="MXH48" s="62"/>
      <c r="MXI48" s="62"/>
      <c r="MXJ48" s="62"/>
      <c r="MXK48" s="62"/>
      <c r="MXL48" s="62"/>
      <c r="MXM48" s="62"/>
      <c r="MXN48" s="62"/>
      <c r="MXO48" s="62"/>
      <c r="MXP48" s="62"/>
      <c r="MXQ48" s="62"/>
      <c r="MXR48" s="62"/>
      <c r="MXS48" s="62"/>
      <c r="MXT48" s="62"/>
      <c r="MXU48" s="62"/>
      <c r="MXV48" s="62"/>
      <c r="MXW48" s="62"/>
      <c r="MXX48" s="62"/>
      <c r="MXY48" s="62"/>
      <c r="MXZ48" s="62"/>
      <c r="MYA48" s="62"/>
      <c r="MYB48" s="62"/>
      <c r="MYC48" s="62"/>
      <c r="MYD48" s="62"/>
      <c r="MYE48" s="62"/>
      <c r="MYF48" s="62"/>
      <c r="MYG48" s="62"/>
      <c r="MYH48" s="62"/>
      <c r="MYI48" s="62"/>
      <c r="MYJ48" s="62"/>
      <c r="MYK48" s="62"/>
      <c r="MYL48" s="62"/>
      <c r="MYM48" s="62"/>
      <c r="MYN48" s="62"/>
      <c r="MYO48" s="62"/>
      <c r="MYP48" s="62"/>
      <c r="MYQ48" s="62"/>
      <c r="MYR48" s="62"/>
      <c r="MYS48" s="62"/>
      <c r="MYT48" s="62"/>
      <c r="MYU48" s="62"/>
      <c r="MYV48" s="62"/>
      <c r="MYW48" s="62"/>
      <c r="MYX48" s="62"/>
      <c r="MYY48" s="62"/>
      <c r="MYZ48" s="62"/>
      <c r="MZA48" s="62"/>
      <c r="MZB48" s="62"/>
      <c r="MZC48" s="62"/>
      <c r="MZD48" s="62"/>
      <c r="MZE48" s="62"/>
      <c r="MZF48" s="62"/>
      <c r="MZG48" s="62"/>
      <c r="MZH48" s="62"/>
      <c r="MZI48" s="62"/>
      <c r="MZJ48" s="62"/>
      <c r="MZK48" s="62"/>
      <c r="MZL48" s="62"/>
      <c r="MZM48" s="62"/>
      <c r="MZN48" s="62"/>
      <c r="MZO48" s="62"/>
      <c r="MZP48" s="62"/>
      <c r="MZQ48" s="62"/>
      <c r="MZR48" s="62"/>
      <c r="MZS48" s="62"/>
      <c r="MZT48" s="62"/>
      <c r="MZU48" s="62"/>
      <c r="MZV48" s="62"/>
      <c r="MZW48" s="62"/>
      <c r="MZX48" s="62"/>
      <c r="MZY48" s="62"/>
      <c r="MZZ48" s="62"/>
      <c r="NAA48" s="62"/>
      <c r="NAB48" s="62"/>
      <c r="NAC48" s="62"/>
      <c r="NAD48" s="62"/>
      <c r="NAE48" s="62"/>
      <c r="NAF48" s="62"/>
      <c r="NAG48" s="62"/>
      <c r="NAH48" s="62"/>
      <c r="NAI48" s="62"/>
      <c r="NAJ48" s="62"/>
      <c r="NAK48" s="62"/>
      <c r="NAL48" s="62"/>
      <c r="NAM48" s="62"/>
      <c r="NAN48" s="62"/>
      <c r="NAO48" s="62"/>
      <c r="NAP48" s="62"/>
      <c r="NAQ48" s="62"/>
      <c r="NAR48" s="62"/>
      <c r="NAS48" s="62"/>
      <c r="NAT48" s="62"/>
      <c r="NAU48" s="62"/>
      <c r="NAV48" s="62"/>
      <c r="NAW48" s="62"/>
      <c r="NAX48" s="62"/>
      <c r="NAY48" s="62"/>
      <c r="NAZ48" s="62"/>
      <c r="NBA48" s="62"/>
      <c r="NBB48" s="62"/>
      <c r="NBC48" s="62"/>
      <c r="NBD48" s="62"/>
      <c r="NBE48" s="62"/>
      <c r="NBF48" s="62"/>
      <c r="NBG48" s="62"/>
      <c r="NBH48" s="62"/>
      <c r="NBI48" s="62"/>
      <c r="NBJ48" s="62"/>
      <c r="NBK48" s="62"/>
      <c r="NBL48" s="62"/>
      <c r="NBM48" s="62"/>
      <c r="NBN48" s="62"/>
      <c r="NBO48" s="62"/>
      <c r="NBP48" s="62"/>
      <c r="NBQ48" s="62"/>
      <c r="NBR48" s="62"/>
      <c r="NBS48" s="62"/>
      <c r="NBT48" s="62"/>
      <c r="NBU48" s="62"/>
      <c r="NBV48" s="62"/>
      <c r="NBW48" s="62"/>
      <c r="NBX48" s="62"/>
      <c r="NBY48" s="62"/>
      <c r="NBZ48" s="62"/>
      <c r="NCA48" s="62"/>
      <c r="NCB48" s="62"/>
      <c r="NCC48" s="62"/>
      <c r="NCD48" s="62"/>
      <c r="NCE48" s="62"/>
      <c r="NCF48" s="62"/>
      <c r="NCG48" s="62"/>
      <c r="NCH48" s="62"/>
      <c r="NCI48" s="62"/>
      <c r="NCJ48" s="62"/>
      <c r="NCK48" s="62"/>
      <c r="NCL48" s="62"/>
      <c r="NCM48" s="62"/>
      <c r="NCN48" s="62"/>
      <c r="NCO48" s="62"/>
      <c r="NCP48" s="62"/>
      <c r="NCQ48" s="62"/>
      <c r="NCR48" s="62"/>
      <c r="NCS48" s="62"/>
      <c r="NCT48" s="62"/>
      <c r="NCU48" s="62"/>
      <c r="NCV48" s="62"/>
      <c r="NCW48" s="62"/>
      <c r="NCX48" s="62"/>
      <c r="NCY48" s="62"/>
      <c r="NCZ48" s="62"/>
      <c r="NDA48" s="62"/>
      <c r="NDB48" s="62"/>
      <c r="NDC48" s="62"/>
      <c r="NDD48" s="62"/>
      <c r="NDE48" s="62"/>
      <c r="NDF48" s="62"/>
      <c r="NDG48" s="62"/>
      <c r="NDH48" s="62"/>
      <c r="NDI48" s="62"/>
      <c r="NDJ48" s="62"/>
      <c r="NDK48" s="62"/>
      <c r="NDL48" s="62"/>
      <c r="NDM48" s="62"/>
      <c r="NDN48" s="62"/>
      <c r="NDO48" s="62"/>
      <c r="NDP48" s="62"/>
      <c r="NDQ48" s="62"/>
      <c r="NDR48" s="62"/>
      <c r="NDS48" s="62"/>
      <c r="NDT48" s="62"/>
      <c r="NDU48" s="62"/>
      <c r="NDV48" s="62"/>
      <c r="NDW48" s="62"/>
      <c r="NDX48" s="62"/>
      <c r="NDY48" s="62"/>
      <c r="NDZ48" s="62"/>
      <c r="NEA48" s="62"/>
      <c r="NEB48" s="62"/>
      <c r="NEC48" s="62"/>
      <c r="NED48" s="62"/>
      <c r="NEE48" s="62"/>
      <c r="NEF48" s="62"/>
      <c r="NEG48" s="62"/>
      <c r="NEH48" s="62"/>
      <c r="NEI48" s="62"/>
      <c r="NEJ48" s="62"/>
      <c r="NEK48" s="62"/>
      <c r="NEL48" s="62"/>
      <c r="NEM48" s="62"/>
      <c r="NEN48" s="62"/>
      <c r="NEO48" s="62"/>
      <c r="NEP48" s="62"/>
      <c r="NEQ48" s="62"/>
      <c r="NER48" s="62"/>
      <c r="NES48" s="62"/>
      <c r="NET48" s="62"/>
      <c r="NEU48" s="62"/>
      <c r="NEV48" s="62"/>
      <c r="NEW48" s="62"/>
      <c r="NEX48" s="62"/>
      <c r="NEY48" s="62"/>
      <c r="NEZ48" s="62"/>
      <c r="NFA48" s="62"/>
      <c r="NFB48" s="62"/>
      <c r="NFC48" s="62"/>
      <c r="NFD48" s="62"/>
      <c r="NFE48" s="62"/>
      <c r="NFF48" s="62"/>
      <c r="NFG48" s="62"/>
      <c r="NFH48" s="62"/>
      <c r="NFI48" s="62"/>
      <c r="NFJ48" s="62"/>
      <c r="NFK48" s="62"/>
      <c r="NFL48" s="62"/>
      <c r="NFM48" s="62"/>
      <c r="NFN48" s="62"/>
      <c r="NFO48" s="62"/>
      <c r="NFP48" s="62"/>
      <c r="NFQ48" s="62"/>
      <c r="NFR48" s="62"/>
      <c r="NFS48" s="62"/>
      <c r="NFT48" s="62"/>
      <c r="NFU48" s="62"/>
      <c r="NFV48" s="62"/>
      <c r="NFW48" s="62"/>
      <c r="NFX48" s="62"/>
      <c r="NFY48" s="62"/>
      <c r="NFZ48" s="62"/>
      <c r="NGA48" s="62"/>
      <c r="NGB48" s="62"/>
      <c r="NGC48" s="62"/>
      <c r="NGD48" s="62"/>
      <c r="NGE48" s="62"/>
      <c r="NGF48" s="62"/>
      <c r="NGG48" s="62"/>
      <c r="NGH48" s="62"/>
      <c r="NGI48" s="62"/>
      <c r="NGJ48" s="62"/>
      <c r="NGK48" s="62"/>
      <c r="NGL48" s="62"/>
      <c r="NGM48" s="62"/>
      <c r="NGN48" s="62"/>
      <c r="NGO48" s="62"/>
      <c r="NGP48" s="62"/>
      <c r="NGQ48" s="62"/>
      <c r="NGR48" s="62"/>
      <c r="NGS48" s="62"/>
      <c r="NGT48" s="62"/>
      <c r="NGU48" s="62"/>
      <c r="NGV48" s="62"/>
      <c r="NGW48" s="62"/>
      <c r="NGX48" s="62"/>
      <c r="NGY48" s="62"/>
      <c r="NGZ48" s="62"/>
      <c r="NHA48" s="62"/>
      <c r="NHB48" s="62"/>
      <c r="NHC48" s="62"/>
      <c r="NHD48" s="62"/>
      <c r="NHE48" s="62"/>
      <c r="NHF48" s="62"/>
      <c r="NHG48" s="62"/>
      <c r="NHH48" s="62"/>
      <c r="NHI48" s="62"/>
      <c r="NHJ48" s="62"/>
      <c r="NHK48" s="62"/>
      <c r="NHL48" s="62"/>
      <c r="NHM48" s="62"/>
      <c r="NHN48" s="62"/>
      <c r="NHO48" s="62"/>
      <c r="NHP48" s="62"/>
      <c r="NHQ48" s="62"/>
      <c r="NHR48" s="62"/>
      <c r="NHS48" s="62"/>
      <c r="NHT48" s="62"/>
      <c r="NHU48" s="62"/>
      <c r="NHV48" s="62"/>
      <c r="NHW48" s="62"/>
      <c r="NHX48" s="62"/>
      <c r="NHY48" s="62"/>
      <c r="NHZ48" s="62"/>
      <c r="NIA48" s="62"/>
      <c r="NIB48" s="62"/>
      <c r="NIC48" s="62"/>
      <c r="NID48" s="62"/>
      <c r="NIE48" s="62"/>
      <c r="NIF48" s="62"/>
      <c r="NIG48" s="62"/>
      <c r="NIH48" s="62"/>
      <c r="NII48" s="62"/>
      <c r="NIJ48" s="62"/>
      <c r="NIK48" s="62"/>
      <c r="NIL48" s="62"/>
      <c r="NIM48" s="62"/>
      <c r="NIN48" s="62"/>
      <c r="NIO48" s="62"/>
      <c r="NIP48" s="62"/>
      <c r="NIQ48" s="62"/>
      <c r="NIR48" s="62"/>
      <c r="NIS48" s="62"/>
      <c r="NIT48" s="62"/>
      <c r="NIU48" s="62"/>
      <c r="NIV48" s="62"/>
      <c r="NIW48" s="62"/>
      <c r="NIX48" s="62"/>
      <c r="NIY48" s="62"/>
      <c r="NIZ48" s="62"/>
      <c r="NJA48" s="62"/>
      <c r="NJB48" s="62"/>
      <c r="NJC48" s="62"/>
      <c r="NJD48" s="62"/>
      <c r="NJE48" s="62"/>
      <c r="NJF48" s="62"/>
      <c r="NJG48" s="62"/>
      <c r="NJH48" s="62"/>
      <c r="NJI48" s="62"/>
      <c r="NJJ48" s="62"/>
      <c r="NJK48" s="62"/>
      <c r="NJL48" s="62"/>
      <c r="NJM48" s="62"/>
      <c r="NJN48" s="62"/>
      <c r="NJO48" s="62"/>
      <c r="NJP48" s="62"/>
      <c r="NJQ48" s="62"/>
      <c r="NJR48" s="62"/>
      <c r="NJS48" s="62"/>
      <c r="NJT48" s="62"/>
      <c r="NJU48" s="62"/>
      <c r="NJV48" s="62"/>
      <c r="NJW48" s="62"/>
      <c r="NJX48" s="62"/>
      <c r="NJY48" s="62"/>
      <c r="NJZ48" s="62"/>
      <c r="NKA48" s="62"/>
      <c r="NKB48" s="62"/>
      <c r="NKC48" s="62"/>
      <c r="NKD48" s="62"/>
      <c r="NKE48" s="62"/>
      <c r="NKF48" s="62"/>
      <c r="NKG48" s="62"/>
      <c r="NKH48" s="62"/>
      <c r="NKI48" s="62"/>
      <c r="NKJ48" s="62"/>
      <c r="NKK48" s="62"/>
      <c r="NKL48" s="62"/>
      <c r="NKM48" s="62"/>
      <c r="NKN48" s="62"/>
      <c r="NKO48" s="62"/>
      <c r="NKP48" s="62"/>
      <c r="NKQ48" s="62"/>
      <c r="NKR48" s="62"/>
      <c r="NKS48" s="62"/>
      <c r="NKT48" s="62"/>
      <c r="NKU48" s="62"/>
      <c r="NKV48" s="62"/>
      <c r="NKW48" s="62"/>
      <c r="NKX48" s="62"/>
      <c r="NKY48" s="62"/>
      <c r="NKZ48" s="62"/>
      <c r="NLA48" s="62"/>
      <c r="NLB48" s="62"/>
      <c r="NLC48" s="62"/>
      <c r="NLD48" s="62"/>
      <c r="NLE48" s="62"/>
      <c r="NLF48" s="62"/>
      <c r="NLG48" s="62"/>
      <c r="NLH48" s="62"/>
      <c r="NLI48" s="62"/>
      <c r="NLJ48" s="62"/>
      <c r="NLK48" s="62"/>
      <c r="NLL48" s="62"/>
      <c r="NLM48" s="62"/>
      <c r="NLN48" s="62"/>
      <c r="NLO48" s="62"/>
      <c r="NLP48" s="62"/>
      <c r="NLQ48" s="62"/>
      <c r="NLR48" s="62"/>
      <c r="NLS48" s="62"/>
      <c r="NLT48" s="62"/>
      <c r="NLU48" s="62"/>
      <c r="NLV48" s="62"/>
      <c r="NLW48" s="62"/>
      <c r="NLX48" s="62"/>
      <c r="NLY48" s="62"/>
      <c r="NLZ48" s="62"/>
      <c r="NMA48" s="62"/>
      <c r="NMB48" s="62"/>
      <c r="NMC48" s="62"/>
      <c r="NMD48" s="62"/>
      <c r="NME48" s="62"/>
      <c r="NMF48" s="62"/>
      <c r="NMG48" s="62"/>
      <c r="NMH48" s="62"/>
      <c r="NMI48" s="62"/>
      <c r="NMJ48" s="62"/>
      <c r="NMK48" s="62"/>
      <c r="NML48" s="62"/>
      <c r="NMM48" s="62"/>
      <c r="NMN48" s="62"/>
      <c r="NMO48" s="62"/>
      <c r="NMP48" s="62"/>
      <c r="NMQ48" s="62"/>
      <c r="NMR48" s="62"/>
      <c r="NMS48" s="62"/>
      <c r="NMT48" s="62"/>
      <c r="NMU48" s="62"/>
      <c r="NMV48" s="62"/>
      <c r="NMW48" s="62"/>
      <c r="NMX48" s="62"/>
      <c r="NMY48" s="62"/>
      <c r="NMZ48" s="62"/>
      <c r="NNA48" s="62"/>
      <c r="NNB48" s="62"/>
      <c r="NNC48" s="62"/>
      <c r="NND48" s="62"/>
      <c r="NNE48" s="62"/>
      <c r="NNF48" s="62"/>
      <c r="NNG48" s="62"/>
      <c r="NNH48" s="62"/>
      <c r="NNI48" s="62"/>
      <c r="NNJ48" s="62"/>
      <c r="NNK48" s="62"/>
      <c r="NNL48" s="62"/>
      <c r="NNM48" s="62"/>
      <c r="NNN48" s="62"/>
      <c r="NNO48" s="62"/>
      <c r="NNP48" s="62"/>
      <c r="NNQ48" s="62"/>
      <c r="NNR48" s="62"/>
      <c r="NNS48" s="62"/>
      <c r="NNT48" s="62"/>
      <c r="NNU48" s="62"/>
      <c r="NNV48" s="62"/>
      <c r="NNW48" s="62"/>
      <c r="NNX48" s="62"/>
      <c r="NNY48" s="62"/>
      <c r="NNZ48" s="62"/>
      <c r="NOA48" s="62"/>
      <c r="NOB48" s="62"/>
      <c r="NOC48" s="62"/>
      <c r="NOD48" s="62"/>
      <c r="NOE48" s="62"/>
      <c r="NOF48" s="62"/>
      <c r="NOG48" s="62"/>
      <c r="NOH48" s="62"/>
      <c r="NOI48" s="62"/>
      <c r="NOJ48" s="62"/>
      <c r="NOK48" s="62"/>
      <c r="NOL48" s="62"/>
      <c r="NOM48" s="62"/>
      <c r="NON48" s="62"/>
      <c r="NOO48" s="62"/>
      <c r="NOP48" s="62"/>
      <c r="NOQ48" s="62"/>
      <c r="NOR48" s="62"/>
      <c r="NOS48" s="62"/>
      <c r="NOT48" s="62"/>
      <c r="NOU48" s="62"/>
      <c r="NOV48" s="62"/>
      <c r="NOW48" s="62"/>
      <c r="NOX48" s="62"/>
      <c r="NOY48" s="62"/>
      <c r="NOZ48" s="62"/>
      <c r="NPA48" s="62"/>
      <c r="NPB48" s="62"/>
      <c r="NPC48" s="62"/>
      <c r="NPD48" s="62"/>
      <c r="NPE48" s="62"/>
      <c r="NPF48" s="62"/>
      <c r="NPG48" s="62"/>
      <c r="NPH48" s="62"/>
      <c r="NPI48" s="62"/>
      <c r="NPJ48" s="62"/>
      <c r="NPK48" s="62"/>
      <c r="NPL48" s="62"/>
      <c r="NPM48" s="62"/>
      <c r="NPN48" s="62"/>
      <c r="NPO48" s="62"/>
      <c r="NPP48" s="62"/>
      <c r="NPQ48" s="62"/>
      <c r="NPR48" s="62"/>
      <c r="NPS48" s="62"/>
      <c r="NPT48" s="62"/>
      <c r="NPU48" s="62"/>
      <c r="NPV48" s="62"/>
      <c r="NPW48" s="62"/>
      <c r="NPX48" s="62"/>
      <c r="NPY48" s="62"/>
      <c r="NPZ48" s="62"/>
      <c r="NQA48" s="62"/>
      <c r="NQB48" s="62"/>
      <c r="NQC48" s="62"/>
      <c r="NQD48" s="62"/>
      <c r="NQE48" s="62"/>
      <c r="NQF48" s="62"/>
      <c r="NQG48" s="62"/>
      <c r="NQH48" s="62"/>
      <c r="NQI48" s="62"/>
      <c r="NQJ48" s="62"/>
      <c r="NQK48" s="62"/>
      <c r="NQL48" s="62"/>
      <c r="NQM48" s="62"/>
      <c r="NQN48" s="62"/>
      <c r="NQO48" s="62"/>
      <c r="NQP48" s="62"/>
      <c r="NQQ48" s="62"/>
      <c r="NQR48" s="62"/>
      <c r="NQS48" s="62"/>
      <c r="NQT48" s="62"/>
      <c r="NQU48" s="62"/>
      <c r="NQV48" s="62"/>
      <c r="NQW48" s="62"/>
      <c r="NQX48" s="62"/>
      <c r="NQY48" s="62"/>
      <c r="NQZ48" s="62"/>
      <c r="NRA48" s="62"/>
      <c r="NRB48" s="62"/>
      <c r="NRC48" s="62"/>
      <c r="NRD48" s="62"/>
      <c r="NRE48" s="62"/>
      <c r="NRF48" s="62"/>
      <c r="NRG48" s="62"/>
      <c r="NRH48" s="62"/>
      <c r="NRI48" s="62"/>
      <c r="NRJ48" s="62"/>
      <c r="NRK48" s="62"/>
      <c r="NRL48" s="62"/>
      <c r="NRM48" s="62"/>
      <c r="NRN48" s="62"/>
      <c r="NRO48" s="62"/>
      <c r="NRP48" s="62"/>
      <c r="NRQ48" s="62"/>
      <c r="NRR48" s="62"/>
      <c r="NRS48" s="62"/>
      <c r="NRT48" s="62"/>
      <c r="NRU48" s="62"/>
      <c r="NRV48" s="62"/>
      <c r="NRW48" s="62"/>
      <c r="NRX48" s="62"/>
      <c r="NRY48" s="62"/>
      <c r="NRZ48" s="62"/>
      <c r="NSA48" s="62"/>
      <c r="NSB48" s="62"/>
      <c r="NSC48" s="62"/>
      <c r="NSD48" s="62"/>
      <c r="NSE48" s="62"/>
      <c r="NSF48" s="62"/>
      <c r="NSG48" s="62"/>
      <c r="NSH48" s="62"/>
      <c r="NSI48" s="62"/>
      <c r="NSJ48" s="62"/>
      <c r="NSK48" s="62"/>
      <c r="NSL48" s="62"/>
      <c r="NSM48" s="62"/>
      <c r="NSN48" s="62"/>
      <c r="NSO48" s="62"/>
      <c r="NSP48" s="62"/>
      <c r="NSQ48" s="62"/>
      <c r="NSR48" s="62"/>
      <c r="NSS48" s="62"/>
      <c r="NST48" s="62"/>
      <c r="NSU48" s="62"/>
      <c r="NSV48" s="62"/>
      <c r="NSW48" s="62"/>
      <c r="NSX48" s="62"/>
      <c r="NSY48" s="62"/>
      <c r="NSZ48" s="62"/>
      <c r="NTA48" s="62"/>
      <c r="NTB48" s="62"/>
      <c r="NTC48" s="62"/>
      <c r="NTD48" s="62"/>
      <c r="NTE48" s="62"/>
      <c r="NTF48" s="62"/>
      <c r="NTG48" s="62"/>
      <c r="NTH48" s="62"/>
      <c r="NTI48" s="62"/>
      <c r="NTJ48" s="62"/>
      <c r="NTK48" s="62"/>
      <c r="NTL48" s="62"/>
      <c r="NTM48" s="62"/>
      <c r="NTN48" s="62"/>
      <c r="NTO48" s="62"/>
      <c r="NTP48" s="62"/>
      <c r="NTQ48" s="62"/>
      <c r="NTR48" s="62"/>
      <c r="NTS48" s="62"/>
      <c r="NTT48" s="62"/>
      <c r="NTU48" s="62"/>
      <c r="NTV48" s="62"/>
      <c r="NTW48" s="62"/>
      <c r="NTX48" s="62"/>
      <c r="NTY48" s="62"/>
      <c r="NTZ48" s="62"/>
      <c r="NUA48" s="62"/>
      <c r="NUB48" s="62"/>
      <c r="NUC48" s="62"/>
      <c r="NUD48" s="62"/>
      <c r="NUE48" s="62"/>
      <c r="NUF48" s="62"/>
      <c r="NUG48" s="62"/>
      <c r="NUH48" s="62"/>
      <c r="NUI48" s="62"/>
      <c r="NUJ48" s="62"/>
      <c r="NUK48" s="62"/>
      <c r="NUL48" s="62"/>
      <c r="NUM48" s="62"/>
      <c r="NUN48" s="62"/>
      <c r="NUO48" s="62"/>
      <c r="NUP48" s="62"/>
      <c r="NUQ48" s="62"/>
      <c r="NUR48" s="62"/>
      <c r="NUS48" s="62"/>
      <c r="NUT48" s="62"/>
      <c r="NUU48" s="62"/>
      <c r="NUV48" s="62"/>
      <c r="NUW48" s="62"/>
      <c r="NUX48" s="62"/>
      <c r="NUY48" s="62"/>
      <c r="NUZ48" s="62"/>
      <c r="NVA48" s="62"/>
      <c r="NVB48" s="62"/>
      <c r="NVC48" s="62"/>
      <c r="NVD48" s="62"/>
      <c r="NVE48" s="62"/>
      <c r="NVF48" s="62"/>
      <c r="NVG48" s="62"/>
      <c r="NVH48" s="62"/>
      <c r="NVI48" s="62"/>
      <c r="NVJ48" s="62"/>
      <c r="NVK48" s="62"/>
      <c r="NVL48" s="62"/>
      <c r="NVM48" s="62"/>
      <c r="NVN48" s="62"/>
      <c r="NVO48" s="62"/>
      <c r="NVP48" s="62"/>
      <c r="NVQ48" s="62"/>
      <c r="NVR48" s="62"/>
      <c r="NVS48" s="62"/>
      <c r="NVT48" s="62"/>
      <c r="NVU48" s="62"/>
      <c r="NVV48" s="62"/>
      <c r="NVW48" s="62"/>
      <c r="NVX48" s="62"/>
      <c r="NVY48" s="62"/>
      <c r="NVZ48" s="62"/>
      <c r="NWA48" s="62"/>
      <c r="NWB48" s="62"/>
      <c r="NWC48" s="62"/>
      <c r="NWD48" s="62"/>
      <c r="NWE48" s="62"/>
      <c r="NWF48" s="62"/>
      <c r="NWG48" s="62"/>
      <c r="NWH48" s="62"/>
      <c r="NWI48" s="62"/>
      <c r="NWJ48" s="62"/>
      <c r="NWK48" s="62"/>
      <c r="NWL48" s="62"/>
      <c r="NWM48" s="62"/>
      <c r="NWN48" s="62"/>
      <c r="NWO48" s="62"/>
      <c r="NWP48" s="62"/>
      <c r="NWQ48" s="62"/>
      <c r="NWR48" s="62"/>
      <c r="NWS48" s="62"/>
      <c r="NWT48" s="62"/>
      <c r="NWU48" s="62"/>
      <c r="NWV48" s="62"/>
      <c r="NWW48" s="62"/>
      <c r="NWX48" s="62"/>
      <c r="NWY48" s="62"/>
      <c r="NWZ48" s="62"/>
      <c r="NXA48" s="62"/>
      <c r="NXB48" s="62"/>
      <c r="NXC48" s="62"/>
      <c r="NXD48" s="62"/>
      <c r="NXE48" s="62"/>
      <c r="NXF48" s="62"/>
      <c r="NXG48" s="62"/>
      <c r="NXH48" s="62"/>
      <c r="NXI48" s="62"/>
      <c r="NXJ48" s="62"/>
      <c r="NXK48" s="62"/>
      <c r="NXL48" s="62"/>
      <c r="NXM48" s="62"/>
      <c r="NXN48" s="62"/>
      <c r="NXO48" s="62"/>
      <c r="NXP48" s="62"/>
      <c r="NXQ48" s="62"/>
      <c r="NXR48" s="62"/>
      <c r="NXS48" s="62"/>
      <c r="NXT48" s="62"/>
      <c r="NXU48" s="62"/>
      <c r="NXV48" s="62"/>
      <c r="NXW48" s="62"/>
      <c r="NXX48" s="62"/>
      <c r="NXY48" s="62"/>
      <c r="NXZ48" s="62"/>
      <c r="NYA48" s="62"/>
      <c r="NYB48" s="62"/>
      <c r="NYC48" s="62"/>
      <c r="NYD48" s="62"/>
      <c r="NYE48" s="62"/>
      <c r="NYF48" s="62"/>
      <c r="NYG48" s="62"/>
      <c r="NYH48" s="62"/>
      <c r="NYI48" s="62"/>
      <c r="NYJ48" s="62"/>
      <c r="NYK48" s="62"/>
      <c r="NYL48" s="62"/>
      <c r="NYM48" s="62"/>
      <c r="NYN48" s="62"/>
      <c r="NYO48" s="62"/>
      <c r="NYP48" s="62"/>
      <c r="NYQ48" s="62"/>
      <c r="NYR48" s="62"/>
      <c r="NYS48" s="62"/>
      <c r="NYT48" s="62"/>
      <c r="NYU48" s="62"/>
      <c r="NYV48" s="62"/>
      <c r="NYW48" s="62"/>
      <c r="NYX48" s="62"/>
      <c r="NYY48" s="62"/>
      <c r="NYZ48" s="62"/>
      <c r="NZA48" s="62"/>
      <c r="NZB48" s="62"/>
      <c r="NZC48" s="62"/>
      <c r="NZD48" s="62"/>
      <c r="NZE48" s="62"/>
      <c r="NZF48" s="62"/>
      <c r="NZG48" s="62"/>
      <c r="NZH48" s="62"/>
      <c r="NZI48" s="62"/>
      <c r="NZJ48" s="62"/>
      <c r="NZK48" s="62"/>
      <c r="NZL48" s="62"/>
      <c r="NZM48" s="62"/>
      <c r="NZN48" s="62"/>
      <c r="NZO48" s="62"/>
      <c r="NZP48" s="62"/>
      <c r="NZQ48" s="62"/>
      <c r="NZR48" s="62"/>
      <c r="NZS48" s="62"/>
      <c r="NZT48" s="62"/>
      <c r="NZU48" s="62"/>
      <c r="NZV48" s="62"/>
      <c r="NZW48" s="62"/>
      <c r="NZX48" s="62"/>
      <c r="NZY48" s="62"/>
      <c r="NZZ48" s="62"/>
      <c r="OAA48" s="62"/>
      <c r="OAB48" s="62"/>
      <c r="OAC48" s="62"/>
      <c r="OAD48" s="62"/>
      <c r="OAE48" s="62"/>
      <c r="OAF48" s="62"/>
      <c r="OAG48" s="62"/>
      <c r="OAH48" s="62"/>
      <c r="OAI48" s="62"/>
      <c r="OAJ48" s="62"/>
      <c r="OAK48" s="62"/>
      <c r="OAL48" s="62"/>
      <c r="OAM48" s="62"/>
      <c r="OAN48" s="62"/>
      <c r="OAO48" s="62"/>
      <c r="OAP48" s="62"/>
      <c r="OAQ48" s="62"/>
      <c r="OAR48" s="62"/>
      <c r="OAS48" s="62"/>
      <c r="OAT48" s="62"/>
      <c r="OAU48" s="62"/>
      <c r="OAV48" s="62"/>
      <c r="OAW48" s="62"/>
      <c r="OAX48" s="62"/>
      <c r="OAY48" s="62"/>
      <c r="OAZ48" s="62"/>
      <c r="OBA48" s="62"/>
      <c r="OBB48" s="62"/>
      <c r="OBC48" s="62"/>
      <c r="OBD48" s="62"/>
      <c r="OBE48" s="62"/>
      <c r="OBF48" s="62"/>
      <c r="OBG48" s="62"/>
      <c r="OBH48" s="62"/>
      <c r="OBI48" s="62"/>
      <c r="OBJ48" s="62"/>
      <c r="OBK48" s="62"/>
      <c r="OBL48" s="62"/>
      <c r="OBM48" s="62"/>
      <c r="OBN48" s="62"/>
      <c r="OBO48" s="62"/>
      <c r="OBP48" s="62"/>
      <c r="OBQ48" s="62"/>
      <c r="OBR48" s="62"/>
      <c r="OBS48" s="62"/>
      <c r="OBT48" s="62"/>
      <c r="OBU48" s="62"/>
      <c r="OBV48" s="62"/>
      <c r="OBW48" s="62"/>
      <c r="OBX48" s="62"/>
      <c r="OBY48" s="62"/>
      <c r="OBZ48" s="62"/>
      <c r="OCA48" s="62"/>
      <c r="OCB48" s="62"/>
      <c r="OCC48" s="62"/>
      <c r="OCD48" s="62"/>
      <c r="OCE48" s="62"/>
      <c r="OCF48" s="62"/>
      <c r="OCG48" s="62"/>
      <c r="OCH48" s="62"/>
      <c r="OCI48" s="62"/>
      <c r="OCJ48" s="62"/>
      <c r="OCK48" s="62"/>
      <c r="OCL48" s="62"/>
      <c r="OCM48" s="62"/>
      <c r="OCN48" s="62"/>
      <c r="OCO48" s="62"/>
      <c r="OCP48" s="62"/>
      <c r="OCQ48" s="62"/>
      <c r="OCR48" s="62"/>
      <c r="OCS48" s="62"/>
      <c r="OCT48" s="62"/>
      <c r="OCU48" s="62"/>
      <c r="OCV48" s="62"/>
      <c r="OCW48" s="62"/>
      <c r="OCX48" s="62"/>
      <c r="OCY48" s="62"/>
      <c r="OCZ48" s="62"/>
      <c r="ODA48" s="62"/>
      <c r="ODB48" s="62"/>
      <c r="ODC48" s="62"/>
      <c r="ODD48" s="62"/>
      <c r="ODE48" s="62"/>
      <c r="ODF48" s="62"/>
      <c r="ODG48" s="62"/>
      <c r="ODH48" s="62"/>
      <c r="ODI48" s="62"/>
      <c r="ODJ48" s="62"/>
      <c r="ODK48" s="62"/>
      <c r="ODL48" s="62"/>
      <c r="ODM48" s="62"/>
      <c r="ODN48" s="62"/>
      <c r="ODO48" s="62"/>
      <c r="ODP48" s="62"/>
      <c r="ODQ48" s="62"/>
      <c r="ODR48" s="62"/>
      <c r="ODS48" s="62"/>
      <c r="ODT48" s="62"/>
      <c r="ODU48" s="62"/>
      <c r="ODV48" s="62"/>
      <c r="ODW48" s="62"/>
      <c r="ODX48" s="62"/>
      <c r="ODY48" s="62"/>
      <c r="ODZ48" s="62"/>
      <c r="OEA48" s="62"/>
      <c r="OEB48" s="62"/>
      <c r="OEC48" s="62"/>
      <c r="OED48" s="62"/>
      <c r="OEE48" s="62"/>
      <c r="OEF48" s="62"/>
      <c r="OEG48" s="62"/>
      <c r="OEH48" s="62"/>
      <c r="OEI48" s="62"/>
      <c r="OEJ48" s="62"/>
      <c r="OEK48" s="62"/>
      <c r="OEL48" s="62"/>
      <c r="OEM48" s="62"/>
      <c r="OEN48" s="62"/>
      <c r="OEO48" s="62"/>
      <c r="OEP48" s="62"/>
      <c r="OEQ48" s="62"/>
      <c r="OER48" s="62"/>
      <c r="OES48" s="62"/>
      <c r="OET48" s="62"/>
      <c r="OEU48" s="62"/>
      <c r="OEV48" s="62"/>
      <c r="OEW48" s="62"/>
      <c r="OEX48" s="62"/>
      <c r="OEY48" s="62"/>
      <c r="OEZ48" s="62"/>
      <c r="OFA48" s="62"/>
      <c r="OFB48" s="62"/>
      <c r="OFC48" s="62"/>
      <c r="OFD48" s="62"/>
      <c r="OFE48" s="62"/>
      <c r="OFF48" s="62"/>
      <c r="OFG48" s="62"/>
      <c r="OFH48" s="62"/>
      <c r="OFI48" s="62"/>
      <c r="OFJ48" s="62"/>
      <c r="OFK48" s="62"/>
      <c r="OFL48" s="62"/>
      <c r="OFM48" s="62"/>
      <c r="OFN48" s="62"/>
      <c r="OFO48" s="62"/>
      <c r="OFP48" s="62"/>
      <c r="OFQ48" s="62"/>
      <c r="OFR48" s="62"/>
      <c r="OFS48" s="62"/>
      <c r="OFT48" s="62"/>
      <c r="OFU48" s="62"/>
      <c r="OFV48" s="62"/>
      <c r="OFW48" s="62"/>
      <c r="OFX48" s="62"/>
      <c r="OFY48" s="62"/>
      <c r="OFZ48" s="62"/>
      <c r="OGA48" s="62"/>
      <c r="OGB48" s="62"/>
      <c r="OGC48" s="62"/>
      <c r="OGD48" s="62"/>
      <c r="OGE48" s="62"/>
      <c r="OGF48" s="62"/>
      <c r="OGG48" s="62"/>
      <c r="OGH48" s="62"/>
      <c r="OGI48" s="62"/>
      <c r="OGJ48" s="62"/>
      <c r="OGK48" s="62"/>
      <c r="OGL48" s="62"/>
      <c r="OGM48" s="62"/>
      <c r="OGN48" s="62"/>
      <c r="OGO48" s="62"/>
      <c r="OGP48" s="62"/>
      <c r="OGQ48" s="62"/>
      <c r="OGR48" s="62"/>
      <c r="OGS48" s="62"/>
      <c r="OGT48" s="62"/>
      <c r="OGU48" s="62"/>
      <c r="OGV48" s="62"/>
      <c r="OGW48" s="62"/>
      <c r="OGX48" s="62"/>
      <c r="OGY48" s="62"/>
      <c r="OGZ48" s="62"/>
      <c r="OHA48" s="62"/>
      <c r="OHB48" s="62"/>
      <c r="OHC48" s="62"/>
      <c r="OHD48" s="62"/>
      <c r="OHE48" s="62"/>
      <c r="OHF48" s="62"/>
      <c r="OHG48" s="62"/>
      <c r="OHH48" s="62"/>
      <c r="OHI48" s="62"/>
      <c r="OHJ48" s="62"/>
      <c r="OHK48" s="62"/>
      <c r="OHL48" s="62"/>
      <c r="OHM48" s="62"/>
      <c r="OHN48" s="62"/>
      <c r="OHO48" s="62"/>
      <c r="OHP48" s="62"/>
      <c r="OHQ48" s="62"/>
      <c r="OHR48" s="62"/>
      <c r="OHS48" s="62"/>
      <c r="OHT48" s="62"/>
      <c r="OHU48" s="62"/>
      <c r="OHV48" s="62"/>
      <c r="OHW48" s="62"/>
      <c r="OHX48" s="62"/>
      <c r="OHY48" s="62"/>
      <c r="OHZ48" s="62"/>
      <c r="OIA48" s="62"/>
      <c r="OIB48" s="62"/>
      <c r="OIC48" s="62"/>
      <c r="OID48" s="62"/>
      <c r="OIE48" s="62"/>
      <c r="OIF48" s="62"/>
      <c r="OIG48" s="62"/>
      <c r="OIH48" s="62"/>
      <c r="OII48" s="62"/>
      <c r="OIJ48" s="62"/>
      <c r="OIK48" s="62"/>
      <c r="OIL48" s="62"/>
      <c r="OIM48" s="62"/>
      <c r="OIN48" s="62"/>
      <c r="OIO48" s="62"/>
      <c r="OIP48" s="62"/>
      <c r="OIQ48" s="62"/>
      <c r="OIR48" s="62"/>
      <c r="OIS48" s="62"/>
      <c r="OIT48" s="62"/>
      <c r="OIU48" s="62"/>
      <c r="OIV48" s="62"/>
      <c r="OIW48" s="62"/>
      <c r="OIX48" s="62"/>
      <c r="OIY48" s="62"/>
      <c r="OIZ48" s="62"/>
      <c r="OJA48" s="62"/>
      <c r="OJB48" s="62"/>
      <c r="OJC48" s="62"/>
      <c r="OJD48" s="62"/>
      <c r="OJE48" s="62"/>
      <c r="OJF48" s="62"/>
      <c r="OJG48" s="62"/>
      <c r="OJH48" s="62"/>
      <c r="OJI48" s="62"/>
      <c r="OJJ48" s="62"/>
      <c r="OJK48" s="62"/>
      <c r="OJL48" s="62"/>
      <c r="OJM48" s="62"/>
      <c r="OJN48" s="62"/>
      <c r="OJO48" s="62"/>
      <c r="OJP48" s="62"/>
      <c r="OJQ48" s="62"/>
      <c r="OJR48" s="62"/>
      <c r="OJS48" s="62"/>
      <c r="OJT48" s="62"/>
      <c r="OJU48" s="62"/>
      <c r="OJV48" s="62"/>
      <c r="OJW48" s="62"/>
      <c r="OJX48" s="62"/>
      <c r="OJY48" s="62"/>
      <c r="OJZ48" s="62"/>
      <c r="OKA48" s="62"/>
      <c r="OKB48" s="62"/>
      <c r="OKC48" s="62"/>
      <c r="OKD48" s="62"/>
      <c r="OKE48" s="62"/>
      <c r="OKF48" s="62"/>
      <c r="OKG48" s="62"/>
      <c r="OKH48" s="62"/>
      <c r="OKI48" s="62"/>
      <c r="OKJ48" s="62"/>
      <c r="OKK48" s="62"/>
      <c r="OKL48" s="62"/>
      <c r="OKM48" s="62"/>
      <c r="OKN48" s="62"/>
      <c r="OKO48" s="62"/>
      <c r="OKP48" s="62"/>
      <c r="OKQ48" s="62"/>
      <c r="OKR48" s="62"/>
      <c r="OKS48" s="62"/>
      <c r="OKT48" s="62"/>
      <c r="OKU48" s="62"/>
      <c r="OKV48" s="62"/>
      <c r="OKW48" s="62"/>
      <c r="OKX48" s="62"/>
      <c r="OKY48" s="62"/>
      <c r="OKZ48" s="62"/>
      <c r="OLA48" s="62"/>
      <c r="OLB48" s="62"/>
      <c r="OLC48" s="62"/>
      <c r="OLD48" s="62"/>
      <c r="OLE48" s="62"/>
      <c r="OLF48" s="62"/>
      <c r="OLG48" s="62"/>
      <c r="OLH48" s="62"/>
      <c r="OLI48" s="62"/>
      <c r="OLJ48" s="62"/>
      <c r="OLK48" s="62"/>
      <c r="OLL48" s="62"/>
      <c r="OLM48" s="62"/>
      <c r="OLN48" s="62"/>
      <c r="OLO48" s="62"/>
      <c r="OLP48" s="62"/>
      <c r="OLQ48" s="62"/>
      <c r="OLR48" s="62"/>
      <c r="OLS48" s="62"/>
      <c r="OLT48" s="62"/>
      <c r="OLU48" s="62"/>
      <c r="OLV48" s="62"/>
      <c r="OLW48" s="62"/>
      <c r="OLX48" s="62"/>
      <c r="OLY48" s="62"/>
      <c r="OLZ48" s="62"/>
      <c r="OMA48" s="62"/>
      <c r="OMB48" s="62"/>
      <c r="OMC48" s="62"/>
      <c r="OMD48" s="62"/>
      <c r="OME48" s="62"/>
      <c r="OMF48" s="62"/>
      <c r="OMG48" s="62"/>
      <c r="OMH48" s="62"/>
      <c r="OMI48" s="62"/>
      <c r="OMJ48" s="62"/>
      <c r="OMK48" s="62"/>
      <c r="OML48" s="62"/>
      <c r="OMM48" s="62"/>
      <c r="OMN48" s="62"/>
      <c r="OMO48" s="62"/>
      <c r="OMP48" s="62"/>
      <c r="OMQ48" s="62"/>
      <c r="OMR48" s="62"/>
      <c r="OMS48" s="62"/>
      <c r="OMT48" s="62"/>
      <c r="OMU48" s="62"/>
      <c r="OMV48" s="62"/>
      <c r="OMW48" s="62"/>
      <c r="OMX48" s="62"/>
      <c r="OMY48" s="62"/>
      <c r="OMZ48" s="62"/>
      <c r="ONA48" s="62"/>
      <c r="ONB48" s="62"/>
      <c r="ONC48" s="62"/>
      <c r="OND48" s="62"/>
      <c r="ONE48" s="62"/>
      <c r="ONF48" s="62"/>
      <c r="ONG48" s="62"/>
      <c r="ONH48" s="62"/>
      <c r="ONI48" s="62"/>
      <c r="ONJ48" s="62"/>
      <c r="ONK48" s="62"/>
      <c r="ONL48" s="62"/>
      <c r="ONM48" s="62"/>
      <c r="ONN48" s="62"/>
      <c r="ONO48" s="62"/>
      <c r="ONP48" s="62"/>
      <c r="ONQ48" s="62"/>
      <c r="ONR48" s="62"/>
      <c r="ONS48" s="62"/>
      <c r="ONT48" s="62"/>
      <c r="ONU48" s="62"/>
      <c r="ONV48" s="62"/>
      <c r="ONW48" s="62"/>
      <c r="ONX48" s="62"/>
      <c r="ONY48" s="62"/>
      <c r="ONZ48" s="62"/>
      <c r="OOA48" s="62"/>
      <c r="OOB48" s="62"/>
      <c r="OOC48" s="62"/>
      <c r="OOD48" s="62"/>
      <c r="OOE48" s="62"/>
      <c r="OOF48" s="62"/>
      <c r="OOG48" s="62"/>
      <c r="OOH48" s="62"/>
      <c r="OOI48" s="62"/>
      <c r="OOJ48" s="62"/>
      <c r="OOK48" s="62"/>
      <c r="OOL48" s="62"/>
      <c r="OOM48" s="62"/>
      <c r="OON48" s="62"/>
      <c r="OOO48" s="62"/>
      <c r="OOP48" s="62"/>
      <c r="OOQ48" s="62"/>
      <c r="OOR48" s="62"/>
      <c r="OOS48" s="62"/>
      <c r="OOT48" s="62"/>
      <c r="OOU48" s="62"/>
      <c r="OOV48" s="62"/>
      <c r="OOW48" s="62"/>
      <c r="OOX48" s="62"/>
      <c r="OOY48" s="62"/>
      <c r="OOZ48" s="62"/>
      <c r="OPA48" s="62"/>
      <c r="OPB48" s="62"/>
      <c r="OPC48" s="62"/>
      <c r="OPD48" s="62"/>
      <c r="OPE48" s="62"/>
      <c r="OPF48" s="62"/>
      <c r="OPG48" s="62"/>
      <c r="OPH48" s="62"/>
      <c r="OPI48" s="62"/>
      <c r="OPJ48" s="62"/>
      <c r="OPK48" s="62"/>
      <c r="OPL48" s="62"/>
      <c r="OPM48" s="62"/>
      <c r="OPN48" s="62"/>
      <c r="OPO48" s="62"/>
      <c r="OPP48" s="62"/>
      <c r="OPQ48" s="62"/>
      <c r="OPR48" s="62"/>
      <c r="OPS48" s="62"/>
      <c r="OPT48" s="62"/>
      <c r="OPU48" s="62"/>
      <c r="OPV48" s="62"/>
      <c r="OPW48" s="62"/>
      <c r="OPX48" s="62"/>
      <c r="OPY48" s="62"/>
      <c r="OPZ48" s="62"/>
      <c r="OQA48" s="62"/>
      <c r="OQB48" s="62"/>
      <c r="OQC48" s="62"/>
      <c r="OQD48" s="62"/>
      <c r="OQE48" s="62"/>
      <c r="OQF48" s="62"/>
      <c r="OQG48" s="62"/>
      <c r="OQH48" s="62"/>
      <c r="OQI48" s="62"/>
      <c r="OQJ48" s="62"/>
      <c r="OQK48" s="62"/>
      <c r="OQL48" s="62"/>
      <c r="OQM48" s="62"/>
      <c r="OQN48" s="62"/>
      <c r="OQO48" s="62"/>
      <c r="OQP48" s="62"/>
      <c r="OQQ48" s="62"/>
      <c r="OQR48" s="62"/>
      <c r="OQS48" s="62"/>
      <c r="OQT48" s="62"/>
      <c r="OQU48" s="62"/>
      <c r="OQV48" s="62"/>
      <c r="OQW48" s="62"/>
      <c r="OQX48" s="62"/>
      <c r="OQY48" s="62"/>
      <c r="OQZ48" s="62"/>
      <c r="ORA48" s="62"/>
      <c r="ORB48" s="62"/>
      <c r="ORC48" s="62"/>
      <c r="ORD48" s="62"/>
      <c r="ORE48" s="62"/>
      <c r="ORF48" s="62"/>
      <c r="ORG48" s="62"/>
      <c r="ORH48" s="62"/>
      <c r="ORI48" s="62"/>
      <c r="ORJ48" s="62"/>
      <c r="ORK48" s="62"/>
      <c r="ORL48" s="62"/>
      <c r="ORM48" s="62"/>
      <c r="ORN48" s="62"/>
      <c r="ORO48" s="62"/>
      <c r="ORP48" s="62"/>
      <c r="ORQ48" s="62"/>
      <c r="ORR48" s="62"/>
      <c r="ORS48" s="62"/>
      <c r="ORT48" s="62"/>
      <c r="ORU48" s="62"/>
      <c r="ORV48" s="62"/>
      <c r="ORW48" s="62"/>
      <c r="ORX48" s="62"/>
      <c r="ORY48" s="62"/>
      <c r="ORZ48" s="62"/>
      <c r="OSA48" s="62"/>
      <c r="OSB48" s="62"/>
      <c r="OSC48" s="62"/>
      <c r="OSD48" s="62"/>
      <c r="OSE48" s="62"/>
      <c r="OSF48" s="62"/>
      <c r="OSG48" s="62"/>
      <c r="OSH48" s="62"/>
      <c r="OSI48" s="62"/>
      <c r="OSJ48" s="62"/>
      <c r="OSK48" s="62"/>
      <c r="OSL48" s="62"/>
      <c r="OSM48" s="62"/>
      <c r="OSN48" s="62"/>
      <c r="OSO48" s="62"/>
      <c r="OSP48" s="62"/>
      <c r="OSQ48" s="62"/>
      <c r="OSR48" s="62"/>
      <c r="OSS48" s="62"/>
      <c r="OST48" s="62"/>
      <c r="OSU48" s="62"/>
      <c r="OSV48" s="62"/>
      <c r="OSW48" s="62"/>
      <c r="OSX48" s="62"/>
      <c r="OSY48" s="62"/>
      <c r="OSZ48" s="62"/>
      <c r="OTA48" s="62"/>
      <c r="OTB48" s="62"/>
      <c r="OTC48" s="62"/>
      <c r="OTD48" s="62"/>
      <c r="OTE48" s="62"/>
      <c r="OTF48" s="62"/>
      <c r="OTG48" s="62"/>
      <c r="OTH48" s="62"/>
      <c r="OTI48" s="62"/>
      <c r="OTJ48" s="62"/>
      <c r="OTK48" s="62"/>
      <c r="OTL48" s="62"/>
      <c r="OTM48" s="62"/>
      <c r="OTN48" s="62"/>
      <c r="OTO48" s="62"/>
      <c r="OTP48" s="62"/>
      <c r="OTQ48" s="62"/>
      <c r="OTR48" s="62"/>
      <c r="OTS48" s="62"/>
      <c r="OTT48" s="62"/>
      <c r="OTU48" s="62"/>
      <c r="OTV48" s="62"/>
      <c r="OTW48" s="62"/>
      <c r="OTX48" s="62"/>
      <c r="OTY48" s="62"/>
      <c r="OTZ48" s="62"/>
      <c r="OUA48" s="62"/>
      <c r="OUB48" s="62"/>
      <c r="OUC48" s="62"/>
      <c r="OUD48" s="62"/>
      <c r="OUE48" s="62"/>
      <c r="OUF48" s="62"/>
      <c r="OUG48" s="62"/>
      <c r="OUH48" s="62"/>
      <c r="OUI48" s="62"/>
      <c r="OUJ48" s="62"/>
      <c r="OUK48" s="62"/>
      <c r="OUL48" s="62"/>
      <c r="OUM48" s="62"/>
      <c r="OUN48" s="62"/>
      <c r="OUO48" s="62"/>
      <c r="OUP48" s="62"/>
      <c r="OUQ48" s="62"/>
      <c r="OUR48" s="62"/>
      <c r="OUS48" s="62"/>
      <c r="OUT48" s="62"/>
      <c r="OUU48" s="62"/>
      <c r="OUV48" s="62"/>
      <c r="OUW48" s="62"/>
      <c r="OUX48" s="62"/>
      <c r="OUY48" s="62"/>
      <c r="OUZ48" s="62"/>
      <c r="OVA48" s="62"/>
      <c r="OVB48" s="62"/>
      <c r="OVC48" s="62"/>
      <c r="OVD48" s="62"/>
      <c r="OVE48" s="62"/>
      <c r="OVF48" s="62"/>
      <c r="OVG48" s="62"/>
      <c r="OVH48" s="62"/>
      <c r="OVI48" s="62"/>
      <c r="OVJ48" s="62"/>
      <c r="OVK48" s="62"/>
      <c r="OVL48" s="62"/>
      <c r="OVM48" s="62"/>
      <c r="OVN48" s="62"/>
      <c r="OVO48" s="62"/>
      <c r="OVP48" s="62"/>
      <c r="OVQ48" s="62"/>
      <c r="OVR48" s="62"/>
      <c r="OVS48" s="62"/>
      <c r="OVT48" s="62"/>
      <c r="OVU48" s="62"/>
      <c r="OVV48" s="62"/>
      <c r="OVW48" s="62"/>
      <c r="OVX48" s="62"/>
      <c r="OVY48" s="62"/>
      <c r="OVZ48" s="62"/>
      <c r="OWA48" s="62"/>
      <c r="OWB48" s="62"/>
      <c r="OWC48" s="62"/>
      <c r="OWD48" s="62"/>
      <c r="OWE48" s="62"/>
      <c r="OWF48" s="62"/>
      <c r="OWG48" s="62"/>
      <c r="OWH48" s="62"/>
      <c r="OWI48" s="62"/>
      <c r="OWJ48" s="62"/>
      <c r="OWK48" s="62"/>
      <c r="OWL48" s="62"/>
      <c r="OWM48" s="62"/>
      <c r="OWN48" s="62"/>
      <c r="OWO48" s="62"/>
      <c r="OWP48" s="62"/>
      <c r="OWQ48" s="62"/>
      <c r="OWR48" s="62"/>
      <c r="OWS48" s="62"/>
      <c r="OWT48" s="62"/>
      <c r="OWU48" s="62"/>
      <c r="OWV48" s="62"/>
      <c r="OWW48" s="62"/>
      <c r="OWX48" s="62"/>
      <c r="OWY48" s="62"/>
      <c r="OWZ48" s="62"/>
      <c r="OXA48" s="62"/>
      <c r="OXB48" s="62"/>
      <c r="OXC48" s="62"/>
      <c r="OXD48" s="62"/>
      <c r="OXE48" s="62"/>
      <c r="OXF48" s="62"/>
      <c r="OXG48" s="62"/>
      <c r="OXH48" s="62"/>
      <c r="OXI48" s="62"/>
      <c r="OXJ48" s="62"/>
      <c r="OXK48" s="62"/>
      <c r="OXL48" s="62"/>
      <c r="OXM48" s="62"/>
      <c r="OXN48" s="62"/>
      <c r="OXO48" s="62"/>
      <c r="OXP48" s="62"/>
      <c r="OXQ48" s="62"/>
      <c r="OXR48" s="62"/>
      <c r="OXS48" s="62"/>
      <c r="OXT48" s="62"/>
      <c r="OXU48" s="62"/>
      <c r="OXV48" s="62"/>
      <c r="OXW48" s="62"/>
      <c r="OXX48" s="62"/>
      <c r="OXY48" s="62"/>
      <c r="OXZ48" s="62"/>
      <c r="OYA48" s="62"/>
      <c r="OYB48" s="62"/>
      <c r="OYC48" s="62"/>
      <c r="OYD48" s="62"/>
      <c r="OYE48" s="62"/>
      <c r="OYF48" s="62"/>
      <c r="OYG48" s="62"/>
      <c r="OYH48" s="62"/>
      <c r="OYI48" s="62"/>
      <c r="OYJ48" s="62"/>
      <c r="OYK48" s="62"/>
      <c r="OYL48" s="62"/>
      <c r="OYM48" s="62"/>
      <c r="OYN48" s="62"/>
      <c r="OYO48" s="62"/>
      <c r="OYP48" s="62"/>
      <c r="OYQ48" s="62"/>
      <c r="OYR48" s="62"/>
      <c r="OYS48" s="62"/>
      <c r="OYT48" s="62"/>
      <c r="OYU48" s="62"/>
      <c r="OYV48" s="62"/>
      <c r="OYW48" s="62"/>
      <c r="OYX48" s="62"/>
      <c r="OYY48" s="62"/>
      <c r="OYZ48" s="62"/>
      <c r="OZA48" s="62"/>
      <c r="OZB48" s="62"/>
      <c r="OZC48" s="62"/>
      <c r="OZD48" s="62"/>
      <c r="OZE48" s="62"/>
      <c r="OZF48" s="62"/>
      <c r="OZG48" s="62"/>
      <c r="OZH48" s="62"/>
      <c r="OZI48" s="62"/>
      <c r="OZJ48" s="62"/>
      <c r="OZK48" s="62"/>
      <c r="OZL48" s="62"/>
      <c r="OZM48" s="62"/>
      <c r="OZN48" s="62"/>
      <c r="OZO48" s="62"/>
      <c r="OZP48" s="62"/>
      <c r="OZQ48" s="62"/>
      <c r="OZR48" s="62"/>
      <c r="OZS48" s="62"/>
      <c r="OZT48" s="62"/>
      <c r="OZU48" s="62"/>
      <c r="OZV48" s="62"/>
      <c r="OZW48" s="62"/>
      <c r="OZX48" s="62"/>
      <c r="OZY48" s="62"/>
      <c r="OZZ48" s="62"/>
      <c r="PAA48" s="62"/>
      <c r="PAB48" s="62"/>
      <c r="PAC48" s="62"/>
      <c r="PAD48" s="62"/>
      <c r="PAE48" s="62"/>
      <c r="PAF48" s="62"/>
      <c r="PAG48" s="62"/>
      <c r="PAH48" s="62"/>
      <c r="PAI48" s="62"/>
      <c r="PAJ48" s="62"/>
      <c r="PAK48" s="62"/>
      <c r="PAL48" s="62"/>
      <c r="PAM48" s="62"/>
      <c r="PAN48" s="62"/>
      <c r="PAO48" s="62"/>
      <c r="PAP48" s="62"/>
      <c r="PAQ48" s="62"/>
      <c r="PAR48" s="62"/>
      <c r="PAS48" s="62"/>
      <c r="PAT48" s="62"/>
      <c r="PAU48" s="62"/>
      <c r="PAV48" s="62"/>
      <c r="PAW48" s="62"/>
      <c r="PAX48" s="62"/>
      <c r="PAY48" s="62"/>
      <c r="PAZ48" s="62"/>
      <c r="PBA48" s="62"/>
      <c r="PBB48" s="62"/>
      <c r="PBC48" s="62"/>
      <c r="PBD48" s="62"/>
      <c r="PBE48" s="62"/>
      <c r="PBF48" s="62"/>
      <c r="PBG48" s="62"/>
      <c r="PBH48" s="62"/>
      <c r="PBI48" s="62"/>
      <c r="PBJ48" s="62"/>
      <c r="PBK48" s="62"/>
      <c r="PBL48" s="62"/>
      <c r="PBM48" s="62"/>
      <c r="PBN48" s="62"/>
      <c r="PBO48" s="62"/>
      <c r="PBP48" s="62"/>
      <c r="PBQ48" s="62"/>
      <c r="PBR48" s="62"/>
      <c r="PBS48" s="62"/>
      <c r="PBT48" s="62"/>
      <c r="PBU48" s="62"/>
      <c r="PBV48" s="62"/>
      <c r="PBW48" s="62"/>
      <c r="PBX48" s="62"/>
      <c r="PBY48" s="62"/>
      <c r="PBZ48" s="62"/>
      <c r="PCA48" s="62"/>
      <c r="PCB48" s="62"/>
      <c r="PCC48" s="62"/>
      <c r="PCD48" s="62"/>
      <c r="PCE48" s="62"/>
      <c r="PCF48" s="62"/>
      <c r="PCG48" s="62"/>
      <c r="PCH48" s="62"/>
      <c r="PCI48" s="62"/>
      <c r="PCJ48" s="62"/>
      <c r="PCK48" s="62"/>
      <c r="PCL48" s="62"/>
      <c r="PCM48" s="62"/>
      <c r="PCN48" s="62"/>
      <c r="PCO48" s="62"/>
      <c r="PCP48" s="62"/>
      <c r="PCQ48" s="62"/>
      <c r="PCR48" s="62"/>
      <c r="PCS48" s="62"/>
      <c r="PCT48" s="62"/>
      <c r="PCU48" s="62"/>
      <c r="PCV48" s="62"/>
      <c r="PCW48" s="62"/>
      <c r="PCX48" s="62"/>
      <c r="PCY48" s="62"/>
      <c r="PCZ48" s="62"/>
      <c r="PDA48" s="62"/>
      <c r="PDB48" s="62"/>
      <c r="PDC48" s="62"/>
      <c r="PDD48" s="62"/>
      <c r="PDE48" s="62"/>
      <c r="PDF48" s="62"/>
      <c r="PDG48" s="62"/>
      <c r="PDH48" s="62"/>
      <c r="PDI48" s="62"/>
      <c r="PDJ48" s="62"/>
      <c r="PDK48" s="62"/>
      <c r="PDL48" s="62"/>
      <c r="PDM48" s="62"/>
      <c r="PDN48" s="62"/>
      <c r="PDO48" s="62"/>
      <c r="PDP48" s="62"/>
      <c r="PDQ48" s="62"/>
      <c r="PDR48" s="62"/>
      <c r="PDS48" s="62"/>
      <c r="PDT48" s="62"/>
      <c r="PDU48" s="62"/>
      <c r="PDV48" s="62"/>
      <c r="PDW48" s="62"/>
      <c r="PDX48" s="62"/>
      <c r="PDY48" s="62"/>
      <c r="PDZ48" s="62"/>
      <c r="PEA48" s="62"/>
      <c r="PEB48" s="62"/>
      <c r="PEC48" s="62"/>
      <c r="PED48" s="62"/>
      <c r="PEE48" s="62"/>
      <c r="PEF48" s="62"/>
      <c r="PEG48" s="62"/>
      <c r="PEH48" s="62"/>
      <c r="PEI48" s="62"/>
      <c r="PEJ48" s="62"/>
      <c r="PEK48" s="62"/>
      <c r="PEL48" s="62"/>
      <c r="PEM48" s="62"/>
      <c r="PEN48" s="62"/>
      <c r="PEO48" s="62"/>
      <c r="PEP48" s="62"/>
      <c r="PEQ48" s="62"/>
      <c r="PER48" s="62"/>
      <c r="PES48" s="62"/>
      <c r="PET48" s="62"/>
      <c r="PEU48" s="62"/>
      <c r="PEV48" s="62"/>
      <c r="PEW48" s="62"/>
      <c r="PEX48" s="62"/>
      <c r="PEY48" s="62"/>
      <c r="PEZ48" s="62"/>
      <c r="PFA48" s="62"/>
      <c r="PFB48" s="62"/>
      <c r="PFC48" s="62"/>
      <c r="PFD48" s="62"/>
      <c r="PFE48" s="62"/>
      <c r="PFF48" s="62"/>
      <c r="PFG48" s="62"/>
      <c r="PFH48" s="62"/>
      <c r="PFI48" s="62"/>
      <c r="PFJ48" s="62"/>
      <c r="PFK48" s="62"/>
      <c r="PFL48" s="62"/>
      <c r="PFM48" s="62"/>
      <c r="PFN48" s="62"/>
      <c r="PFO48" s="62"/>
      <c r="PFP48" s="62"/>
      <c r="PFQ48" s="62"/>
      <c r="PFR48" s="62"/>
      <c r="PFS48" s="62"/>
      <c r="PFT48" s="62"/>
      <c r="PFU48" s="62"/>
      <c r="PFV48" s="62"/>
      <c r="PFW48" s="62"/>
      <c r="PFX48" s="62"/>
      <c r="PFY48" s="62"/>
      <c r="PFZ48" s="62"/>
      <c r="PGA48" s="62"/>
      <c r="PGB48" s="62"/>
      <c r="PGC48" s="62"/>
      <c r="PGD48" s="62"/>
      <c r="PGE48" s="62"/>
      <c r="PGF48" s="62"/>
      <c r="PGG48" s="62"/>
      <c r="PGH48" s="62"/>
      <c r="PGI48" s="62"/>
      <c r="PGJ48" s="62"/>
      <c r="PGK48" s="62"/>
      <c r="PGL48" s="62"/>
      <c r="PGM48" s="62"/>
      <c r="PGN48" s="62"/>
      <c r="PGO48" s="62"/>
      <c r="PGP48" s="62"/>
      <c r="PGQ48" s="62"/>
      <c r="PGR48" s="62"/>
      <c r="PGS48" s="62"/>
      <c r="PGT48" s="62"/>
      <c r="PGU48" s="62"/>
      <c r="PGV48" s="62"/>
      <c r="PGW48" s="62"/>
      <c r="PGX48" s="62"/>
      <c r="PGY48" s="62"/>
      <c r="PGZ48" s="62"/>
      <c r="PHA48" s="62"/>
      <c r="PHB48" s="62"/>
      <c r="PHC48" s="62"/>
      <c r="PHD48" s="62"/>
      <c r="PHE48" s="62"/>
      <c r="PHF48" s="62"/>
      <c r="PHG48" s="62"/>
      <c r="PHH48" s="62"/>
      <c r="PHI48" s="62"/>
      <c r="PHJ48" s="62"/>
      <c r="PHK48" s="62"/>
      <c r="PHL48" s="62"/>
      <c r="PHM48" s="62"/>
      <c r="PHN48" s="62"/>
      <c r="PHO48" s="62"/>
      <c r="PHP48" s="62"/>
      <c r="PHQ48" s="62"/>
      <c r="PHR48" s="62"/>
      <c r="PHS48" s="62"/>
      <c r="PHT48" s="62"/>
      <c r="PHU48" s="62"/>
      <c r="PHV48" s="62"/>
      <c r="PHW48" s="62"/>
      <c r="PHX48" s="62"/>
      <c r="PHY48" s="62"/>
      <c r="PHZ48" s="62"/>
      <c r="PIA48" s="62"/>
      <c r="PIB48" s="62"/>
      <c r="PIC48" s="62"/>
      <c r="PID48" s="62"/>
      <c r="PIE48" s="62"/>
      <c r="PIF48" s="62"/>
      <c r="PIG48" s="62"/>
      <c r="PIH48" s="62"/>
      <c r="PII48" s="62"/>
      <c r="PIJ48" s="62"/>
      <c r="PIK48" s="62"/>
      <c r="PIL48" s="62"/>
      <c r="PIM48" s="62"/>
      <c r="PIN48" s="62"/>
      <c r="PIO48" s="62"/>
      <c r="PIP48" s="62"/>
      <c r="PIQ48" s="62"/>
      <c r="PIR48" s="62"/>
      <c r="PIS48" s="62"/>
      <c r="PIT48" s="62"/>
      <c r="PIU48" s="62"/>
      <c r="PIV48" s="62"/>
      <c r="PIW48" s="62"/>
      <c r="PIX48" s="62"/>
      <c r="PIY48" s="62"/>
      <c r="PIZ48" s="62"/>
      <c r="PJA48" s="62"/>
      <c r="PJB48" s="62"/>
      <c r="PJC48" s="62"/>
      <c r="PJD48" s="62"/>
      <c r="PJE48" s="62"/>
      <c r="PJF48" s="62"/>
      <c r="PJG48" s="62"/>
      <c r="PJH48" s="62"/>
      <c r="PJI48" s="62"/>
      <c r="PJJ48" s="62"/>
      <c r="PJK48" s="62"/>
      <c r="PJL48" s="62"/>
      <c r="PJM48" s="62"/>
      <c r="PJN48" s="62"/>
      <c r="PJO48" s="62"/>
      <c r="PJP48" s="62"/>
      <c r="PJQ48" s="62"/>
      <c r="PJR48" s="62"/>
      <c r="PJS48" s="62"/>
      <c r="PJT48" s="62"/>
      <c r="PJU48" s="62"/>
      <c r="PJV48" s="62"/>
      <c r="PJW48" s="62"/>
      <c r="PJX48" s="62"/>
      <c r="PJY48" s="62"/>
      <c r="PJZ48" s="62"/>
      <c r="PKA48" s="62"/>
      <c r="PKB48" s="62"/>
      <c r="PKC48" s="62"/>
      <c r="PKD48" s="62"/>
      <c r="PKE48" s="62"/>
      <c r="PKF48" s="62"/>
      <c r="PKG48" s="62"/>
      <c r="PKH48" s="62"/>
      <c r="PKI48" s="62"/>
      <c r="PKJ48" s="62"/>
      <c r="PKK48" s="62"/>
      <c r="PKL48" s="62"/>
      <c r="PKM48" s="62"/>
      <c r="PKN48" s="62"/>
      <c r="PKO48" s="62"/>
      <c r="PKP48" s="62"/>
      <c r="PKQ48" s="62"/>
      <c r="PKR48" s="62"/>
      <c r="PKS48" s="62"/>
      <c r="PKT48" s="62"/>
      <c r="PKU48" s="62"/>
      <c r="PKV48" s="62"/>
      <c r="PKW48" s="62"/>
      <c r="PKX48" s="62"/>
      <c r="PKY48" s="62"/>
      <c r="PKZ48" s="62"/>
      <c r="PLA48" s="62"/>
      <c r="PLB48" s="62"/>
      <c r="PLC48" s="62"/>
      <c r="PLD48" s="62"/>
      <c r="PLE48" s="62"/>
      <c r="PLF48" s="62"/>
      <c r="PLG48" s="62"/>
      <c r="PLH48" s="62"/>
      <c r="PLI48" s="62"/>
      <c r="PLJ48" s="62"/>
      <c r="PLK48" s="62"/>
      <c r="PLL48" s="62"/>
      <c r="PLM48" s="62"/>
      <c r="PLN48" s="62"/>
      <c r="PLO48" s="62"/>
      <c r="PLP48" s="62"/>
      <c r="PLQ48" s="62"/>
      <c r="PLR48" s="62"/>
      <c r="PLS48" s="62"/>
      <c r="PLT48" s="62"/>
      <c r="PLU48" s="62"/>
      <c r="PLV48" s="62"/>
      <c r="PLW48" s="62"/>
      <c r="PLX48" s="62"/>
      <c r="PLY48" s="62"/>
      <c r="PLZ48" s="62"/>
      <c r="PMA48" s="62"/>
      <c r="PMB48" s="62"/>
      <c r="PMC48" s="62"/>
      <c r="PMD48" s="62"/>
      <c r="PME48" s="62"/>
      <c r="PMF48" s="62"/>
      <c r="PMG48" s="62"/>
      <c r="PMH48" s="62"/>
      <c r="PMI48" s="62"/>
      <c r="PMJ48" s="62"/>
      <c r="PMK48" s="62"/>
      <c r="PML48" s="62"/>
      <c r="PMM48" s="62"/>
      <c r="PMN48" s="62"/>
      <c r="PMO48" s="62"/>
      <c r="PMP48" s="62"/>
      <c r="PMQ48" s="62"/>
      <c r="PMR48" s="62"/>
      <c r="PMS48" s="62"/>
      <c r="PMT48" s="62"/>
      <c r="PMU48" s="62"/>
      <c r="PMV48" s="62"/>
      <c r="PMW48" s="62"/>
      <c r="PMX48" s="62"/>
      <c r="PMY48" s="62"/>
      <c r="PMZ48" s="62"/>
      <c r="PNA48" s="62"/>
      <c r="PNB48" s="62"/>
      <c r="PNC48" s="62"/>
      <c r="PND48" s="62"/>
      <c r="PNE48" s="62"/>
      <c r="PNF48" s="62"/>
      <c r="PNG48" s="62"/>
      <c r="PNH48" s="62"/>
      <c r="PNI48" s="62"/>
      <c r="PNJ48" s="62"/>
      <c r="PNK48" s="62"/>
      <c r="PNL48" s="62"/>
      <c r="PNM48" s="62"/>
      <c r="PNN48" s="62"/>
      <c r="PNO48" s="62"/>
      <c r="PNP48" s="62"/>
      <c r="PNQ48" s="62"/>
      <c r="PNR48" s="62"/>
      <c r="PNS48" s="62"/>
      <c r="PNT48" s="62"/>
      <c r="PNU48" s="62"/>
      <c r="PNV48" s="62"/>
      <c r="PNW48" s="62"/>
      <c r="PNX48" s="62"/>
      <c r="PNY48" s="62"/>
      <c r="PNZ48" s="62"/>
      <c r="POA48" s="62"/>
      <c r="POB48" s="62"/>
      <c r="POC48" s="62"/>
      <c r="POD48" s="62"/>
      <c r="POE48" s="62"/>
      <c r="POF48" s="62"/>
      <c r="POG48" s="62"/>
      <c r="POH48" s="62"/>
      <c r="POI48" s="62"/>
      <c r="POJ48" s="62"/>
      <c r="POK48" s="62"/>
      <c r="POL48" s="62"/>
      <c r="POM48" s="62"/>
      <c r="PON48" s="62"/>
      <c r="POO48" s="62"/>
      <c r="POP48" s="62"/>
      <c r="POQ48" s="62"/>
      <c r="POR48" s="62"/>
      <c r="POS48" s="62"/>
      <c r="POT48" s="62"/>
      <c r="POU48" s="62"/>
      <c r="POV48" s="62"/>
      <c r="POW48" s="62"/>
      <c r="POX48" s="62"/>
      <c r="POY48" s="62"/>
      <c r="POZ48" s="62"/>
      <c r="PPA48" s="62"/>
      <c r="PPB48" s="62"/>
      <c r="PPC48" s="62"/>
      <c r="PPD48" s="62"/>
      <c r="PPE48" s="62"/>
      <c r="PPF48" s="62"/>
      <c r="PPG48" s="62"/>
      <c r="PPH48" s="62"/>
      <c r="PPI48" s="62"/>
      <c r="PPJ48" s="62"/>
      <c r="PPK48" s="62"/>
      <c r="PPL48" s="62"/>
      <c r="PPM48" s="62"/>
      <c r="PPN48" s="62"/>
      <c r="PPO48" s="62"/>
      <c r="PPP48" s="62"/>
      <c r="PPQ48" s="62"/>
      <c r="PPR48" s="62"/>
      <c r="PPS48" s="62"/>
      <c r="PPT48" s="62"/>
      <c r="PPU48" s="62"/>
      <c r="PPV48" s="62"/>
      <c r="PPW48" s="62"/>
      <c r="PPX48" s="62"/>
      <c r="PPY48" s="62"/>
      <c r="PPZ48" s="62"/>
      <c r="PQA48" s="62"/>
      <c r="PQB48" s="62"/>
      <c r="PQC48" s="62"/>
      <c r="PQD48" s="62"/>
      <c r="PQE48" s="62"/>
      <c r="PQF48" s="62"/>
      <c r="PQG48" s="62"/>
      <c r="PQH48" s="62"/>
      <c r="PQI48" s="62"/>
      <c r="PQJ48" s="62"/>
      <c r="PQK48" s="62"/>
      <c r="PQL48" s="62"/>
      <c r="PQM48" s="62"/>
      <c r="PQN48" s="62"/>
      <c r="PQO48" s="62"/>
      <c r="PQP48" s="62"/>
      <c r="PQQ48" s="62"/>
      <c r="PQR48" s="62"/>
      <c r="PQS48" s="62"/>
      <c r="PQT48" s="62"/>
      <c r="PQU48" s="62"/>
      <c r="PQV48" s="62"/>
      <c r="PQW48" s="62"/>
      <c r="PQX48" s="62"/>
      <c r="PQY48" s="62"/>
      <c r="PQZ48" s="62"/>
      <c r="PRA48" s="62"/>
      <c r="PRB48" s="62"/>
      <c r="PRC48" s="62"/>
      <c r="PRD48" s="62"/>
      <c r="PRE48" s="62"/>
      <c r="PRF48" s="62"/>
      <c r="PRG48" s="62"/>
      <c r="PRH48" s="62"/>
      <c r="PRI48" s="62"/>
      <c r="PRJ48" s="62"/>
      <c r="PRK48" s="62"/>
      <c r="PRL48" s="62"/>
      <c r="PRM48" s="62"/>
      <c r="PRN48" s="62"/>
      <c r="PRO48" s="62"/>
      <c r="PRP48" s="62"/>
      <c r="PRQ48" s="62"/>
      <c r="PRR48" s="62"/>
      <c r="PRS48" s="62"/>
      <c r="PRT48" s="62"/>
      <c r="PRU48" s="62"/>
      <c r="PRV48" s="62"/>
      <c r="PRW48" s="62"/>
      <c r="PRX48" s="62"/>
      <c r="PRY48" s="62"/>
      <c r="PRZ48" s="62"/>
      <c r="PSA48" s="62"/>
      <c r="PSB48" s="62"/>
      <c r="PSC48" s="62"/>
      <c r="PSD48" s="62"/>
      <c r="PSE48" s="62"/>
      <c r="PSF48" s="62"/>
      <c r="PSG48" s="62"/>
      <c r="PSH48" s="62"/>
      <c r="PSI48" s="62"/>
      <c r="PSJ48" s="62"/>
      <c r="PSK48" s="62"/>
      <c r="PSL48" s="62"/>
      <c r="PSM48" s="62"/>
      <c r="PSN48" s="62"/>
      <c r="PSO48" s="62"/>
      <c r="PSP48" s="62"/>
      <c r="PSQ48" s="62"/>
      <c r="PSR48" s="62"/>
      <c r="PSS48" s="62"/>
      <c r="PST48" s="62"/>
      <c r="PSU48" s="62"/>
      <c r="PSV48" s="62"/>
      <c r="PSW48" s="62"/>
      <c r="PSX48" s="62"/>
      <c r="PSY48" s="62"/>
      <c r="PSZ48" s="62"/>
      <c r="PTA48" s="62"/>
      <c r="PTB48" s="62"/>
      <c r="PTC48" s="62"/>
      <c r="PTD48" s="62"/>
      <c r="PTE48" s="62"/>
      <c r="PTF48" s="62"/>
      <c r="PTG48" s="62"/>
      <c r="PTH48" s="62"/>
      <c r="PTI48" s="62"/>
      <c r="PTJ48" s="62"/>
      <c r="PTK48" s="62"/>
      <c r="PTL48" s="62"/>
      <c r="PTM48" s="62"/>
      <c r="PTN48" s="62"/>
      <c r="PTO48" s="62"/>
      <c r="PTP48" s="62"/>
      <c r="PTQ48" s="62"/>
      <c r="PTR48" s="62"/>
      <c r="PTS48" s="62"/>
      <c r="PTT48" s="62"/>
      <c r="PTU48" s="62"/>
      <c r="PTV48" s="62"/>
      <c r="PTW48" s="62"/>
      <c r="PTX48" s="62"/>
      <c r="PTY48" s="62"/>
      <c r="PTZ48" s="62"/>
      <c r="PUA48" s="62"/>
      <c r="PUB48" s="62"/>
      <c r="PUC48" s="62"/>
      <c r="PUD48" s="62"/>
      <c r="PUE48" s="62"/>
      <c r="PUF48" s="62"/>
      <c r="PUG48" s="62"/>
      <c r="PUH48" s="62"/>
      <c r="PUI48" s="62"/>
      <c r="PUJ48" s="62"/>
      <c r="PUK48" s="62"/>
      <c r="PUL48" s="62"/>
      <c r="PUM48" s="62"/>
      <c r="PUN48" s="62"/>
      <c r="PUO48" s="62"/>
      <c r="PUP48" s="62"/>
      <c r="PUQ48" s="62"/>
      <c r="PUR48" s="62"/>
      <c r="PUS48" s="62"/>
      <c r="PUT48" s="62"/>
      <c r="PUU48" s="62"/>
      <c r="PUV48" s="62"/>
      <c r="PUW48" s="62"/>
      <c r="PUX48" s="62"/>
      <c r="PUY48" s="62"/>
      <c r="PUZ48" s="62"/>
      <c r="PVA48" s="62"/>
      <c r="PVB48" s="62"/>
      <c r="PVC48" s="62"/>
      <c r="PVD48" s="62"/>
      <c r="PVE48" s="62"/>
      <c r="PVF48" s="62"/>
      <c r="PVG48" s="62"/>
      <c r="PVH48" s="62"/>
      <c r="PVI48" s="62"/>
      <c r="PVJ48" s="62"/>
      <c r="PVK48" s="62"/>
      <c r="PVL48" s="62"/>
      <c r="PVM48" s="62"/>
      <c r="PVN48" s="62"/>
      <c r="PVO48" s="62"/>
      <c r="PVP48" s="62"/>
      <c r="PVQ48" s="62"/>
      <c r="PVR48" s="62"/>
      <c r="PVS48" s="62"/>
      <c r="PVT48" s="62"/>
      <c r="PVU48" s="62"/>
      <c r="PVV48" s="62"/>
      <c r="PVW48" s="62"/>
      <c r="PVX48" s="62"/>
      <c r="PVY48" s="62"/>
      <c r="PVZ48" s="62"/>
      <c r="PWA48" s="62"/>
      <c r="PWB48" s="62"/>
      <c r="PWC48" s="62"/>
      <c r="PWD48" s="62"/>
      <c r="PWE48" s="62"/>
      <c r="PWF48" s="62"/>
      <c r="PWG48" s="62"/>
      <c r="PWH48" s="62"/>
      <c r="PWI48" s="62"/>
      <c r="PWJ48" s="62"/>
      <c r="PWK48" s="62"/>
      <c r="PWL48" s="62"/>
      <c r="PWM48" s="62"/>
      <c r="PWN48" s="62"/>
      <c r="PWO48" s="62"/>
      <c r="PWP48" s="62"/>
      <c r="PWQ48" s="62"/>
      <c r="PWR48" s="62"/>
      <c r="PWS48" s="62"/>
      <c r="PWT48" s="62"/>
      <c r="PWU48" s="62"/>
      <c r="PWV48" s="62"/>
      <c r="PWW48" s="62"/>
      <c r="PWX48" s="62"/>
      <c r="PWY48" s="62"/>
      <c r="PWZ48" s="62"/>
      <c r="PXA48" s="62"/>
      <c r="PXB48" s="62"/>
      <c r="PXC48" s="62"/>
      <c r="PXD48" s="62"/>
      <c r="PXE48" s="62"/>
      <c r="PXF48" s="62"/>
      <c r="PXG48" s="62"/>
      <c r="PXH48" s="62"/>
      <c r="PXI48" s="62"/>
      <c r="PXJ48" s="62"/>
      <c r="PXK48" s="62"/>
      <c r="PXL48" s="62"/>
      <c r="PXM48" s="62"/>
      <c r="PXN48" s="62"/>
      <c r="PXO48" s="62"/>
      <c r="PXP48" s="62"/>
      <c r="PXQ48" s="62"/>
      <c r="PXR48" s="62"/>
      <c r="PXS48" s="62"/>
      <c r="PXT48" s="62"/>
      <c r="PXU48" s="62"/>
      <c r="PXV48" s="62"/>
      <c r="PXW48" s="62"/>
      <c r="PXX48" s="62"/>
      <c r="PXY48" s="62"/>
      <c r="PXZ48" s="62"/>
      <c r="PYA48" s="62"/>
      <c r="PYB48" s="62"/>
      <c r="PYC48" s="62"/>
      <c r="PYD48" s="62"/>
      <c r="PYE48" s="62"/>
      <c r="PYF48" s="62"/>
      <c r="PYG48" s="62"/>
      <c r="PYH48" s="62"/>
      <c r="PYI48" s="62"/>
      <c r="PYJ48" s="62"/>
      <c r="PYK48" s="62"/>
      <c r="PYL48" s="62"/>
      <c r="PYM48" s="62"/>
      <c r="PYN48" s="62"/>
      <c r="PYO48" s="62"/>
      <c r="PYP48" s="62"/>
      <c r="PYQ48" s="62"/>
      <c r="PYR48" s="62"/>
      <c r="PYS48" s="62"/>
      <c r="PYT48" s="62"/>
      <c r="PYU48" s="62"/>
      <c r="PYV48" s="62"/>
      <c r="PYW48" s="62"/>
      <c r="PYX48" s="62"/>
      <c r="PYY48" s="62"/>
      <c r="PYZ48" s="62"/>
      <c r="PZA48" s="62"/>
      <c r="PZB48" s="62"/>
      <c r="PZC48" s="62"/>
      <c r="PZD48" s="62"/>
      <c r="PZE48" s="62"/>
      <c r="PZF48" s="62"/>
      <c r="PZG48" s="62"/>
      <c r="PZH48" s="62"/>
      <c r="PZI48" s="62"/>
      <c r="PZJ48" s="62"/>
      <c r="PZK48" s="62"/>
      <c r="PZL48" s="62"/>
      <c r="PZM48" s="62"/>
      <c r="PZN48" s="62"/>
      <c r="PZO48" s="62"/>
      <c r="PZP48" s="62"/>
      <c r="PZQ48" s="62"/>
      <c r="PZR48" s="62"/>
      <c r="PZS48" s="62"/>
      <c r="PZT48" s="62"/>
      <c r="PZU48" s="62"/>
      <c r="PZV48" s="62"/>
      <c r="PZW48" s="62"/>
      <c r="PZX48" s="62"/>
      <c r="PZY48" s="62"/>
      <c r="PZZ48" s="62"/>
      <c r="QAA48" s="62"/>
      <c r="QAB48" s="62"/>
      <c r="QAC48" s="62"/>
      <c r="QAD48" s="62"/>
      <c r="QAE48" s="62"/>
      <c r="QAF48" s="62"/>
      <c r="QAG48" s="62"/>
      <c r="QAH48" s="62"/>
      <c r="QAI48" s="62"/>
      <c r="QAJ48" s="62"/>
      <c r="QAK48" s="62"/>
      <c r="QAL48" s="62"/>
      <c r="QAM48" s="62"/>
      <c r="QAN48" s="62"/>
      <c r="QAO48" s="62"/>
      <c r="QAP48" s="62"/>
      <c r="QAQ48" s="62"/>
      <c r="QAR48" s="62"/>
      <c r="QAS48" s="62"/>
      <c r="QAT48" s="62"/>
      <c r="QAU48" s="62"/>
      <c r="QAV48" s="62"/>
      <c r="QAW48" s="62"/>
      <c r="QAX48" s="62"/>
      <c r="QAY48" s="62"/>
      <c r="QAZ48" s="62"/>
      <c r="QBA48" s="62"/>
      <c r="QBB48" s="62"/>
      <c r="QBC48" s="62"/>
      <c r="QBD48" s="62"/>
      <c r="QBE48" s="62"/>
      <c r="QBF48" s="62"/>
      <c r="QBG48" s="62"/>
      <c r="QBH48" s="62"/>
      <c r="QBI48" s="62"/>
      <c r="QBJ48" s="62"/>
      <c r="QBK48" s="62"/>
      <c r="QBL48" s="62"/>
      <c r="QBM48" s="62"/>
      <c r="QBN48" s="62"/>
      <c r="QBO48" s="62"/>
      <c r="QBP48" s="62"/>
      <c r="QBQ48" s="62"/>
      <c r="QBR48" s="62"/>
      <c r="QBS48" s="62"/>
      <c r="QBT48" s="62"/>
      <c r="QBU48" s="62"/>
      <c r="QBV48" s="62"/>
      <c r="QBW48" s="62"/>
      <c r="QBX48" s="62"/>
      <c r="QBY48" s="62"/>
      <c r="QBZ48" s="62"/>
      <c r="QCA48" s="62"/>
      <c r="QCB48" s="62"/>
      <c r="QCC48" s="62"/>
      <c r="QCD48" s="62"/>
      <c r="QCE48" s="62"/>
      <c r="QCF48" s="62"/>
      <c r="QCG48" s="62"/>
      <c r="QCH48" s="62"/>
      <c r="QCI48" s="62"/>
      <c r="QCJ48" s="62"/>
      <c r="QCK48" s="62"/>
      <c r="QCL48" s="62"/>
      <c r="QCM48" s="62"/>
      <c r="QCN48" s="62"/>
      <c r="QCO48" s="62"/>
      <c r="QCP48" s="62"/>
      <c r="QCQ48" s="62"/>
      <c r="QCR48" s="62"/>
      <c r="QCS48" s="62"/>
      <c r="QCT48" s="62"/>
      <c r="QCU48" s="62"/>
      <c r="QCV48" s="62"/>
      <c r="QCW48" s="62"/>
      <c r="QCX48" s="62"/>
      <c r="QCY48" s="62"/>
      <c r="QCZ48" s="62"/>
      <c r="QDA48" s="62"/>
      <c r="QDB48" s="62"/>
      <c r="QDC48" s="62"/>
      <c r="QDD48" s="62"/>
      <c r="QDE48" s="62"/>
      <c r="QDF48" s="62"/>
      <c r="QDG48" s="62"/>
      <c r="QDH48" s="62"/>
      <c r="QDI48" s="62"/>
      <c r="QDJ48" s="62"/>
      <c r="QDK48" s="62"/>
      <c r="QDL48" s="62"/>
      <c r="QDM48" s="62"/>
      <c r="QDN48" s="62"/>
      <c r="QDO48" s="62"/>
      <c r="QDP48" s="62"/>
      <c r="QDQ48" s="62"/>
      <c r="QDR48" s="62"/>
      <c r="QDS48" s="62"/>
      <c r="QDT48" s="62"/>
      <c r="QDU48" s="62"/>
      <c r="QDV48" s="62"/>
      <c r="QDW48" s="62"/>
      <c r="QDX48" s="62"/>
      <c r="QDY48" s="62"/>
      <c r="QDZ48" s="62"/>
      <c r="QEA48" s="62"/>
      <c r="QEB48" s="62"/>
      <c r="QEC48" s="62"/>
      <c r="QED48" s="62"/>
      <c r="QEE48" s="62"/>
      <c r="QEF48" s="62"/>
      <c r="QEG48" s="62"/>
      <c r="QEH48" s="62"/>
      <c r="QEI48" s="62"/>
      <c r="QEJ48" s="62"/>
      <c r="QEK48" s="62"/>
      <c r="QEL48" s="62"/>
      <c r="QEM48" s="62"/>
      <c r="QEN48" s="62"/>
      <c r="QEO48" s="62"/>
      <c r="QEP48" s="62"/>
      <c r="QEQ48" s="62"/>
      <c r="QER48" s="62"/>
      <c r="QES48" s="62"/>
      <c r="QET48" s="62"/>
      <c r="QEU48" s="62"/>
      <c r="QEV48" s="62"/>
      <c r="QEW48" s="62"/>
      <c r="QEX48" s="62"/>
      <c r="QEY48" s="62"/>
      <c r="QEZ48" s="62"/>
      <c r="QFA48" s="62"/>
      <c r="QFB48" s="62"/>
      <c r="QFC48" s="62"/>
      <c r="QFD48" s="62"/>
      <c r="QFE48" s="62"/>
      <c r="QFF48" s="62"/>
      <c r="QFG48" s="62"/>
      <c r="QFH48" s="62"/>
      <c r="QFI48" s="62"/>
      <c r="QFJ48" s="62"/>
      <c r="QFK48" s="62"/>
      <c r="QFL48" s="62"/>
      <c r="QFM48" s="62"/>
      <c r="QFN48" s="62"/>
      <c r="QFO48" s="62"/>
      <c r="QFP48" s="62"/>
      <c r="QFQ48" s="62"/>
      <c r="QFR48" s="62"/>
      <c r="QFS48" s="62"/>
      <c r="QFT48" s="62"/>
      <c r="QFU48" s="62"/>
      <c r="QFV48" s="62"/>
      <c r="QFW48" s="62"/>
      <c r="QFX48" s="62"/>
      <c r="QFY48" s="62"/>
      <c r="QFZ48" s="62"/>
      <c r="QGA48" s="62"/>
      <c r="QGB48" s="62"/>
      <c r="QGC48" s="62"/>
      <c r="QGD48" s="62"/>
      <c r="QGE48" s="62"/>
      <c r="QGF48" s="62"/>
      <c r="QGG48" s="62"/>
      <c r="QGH48" s="62"/>
      <c r="QGI48" s="62"/>
      <c r="QGJ48" s="62"/>
      <c r="QGK48" s="62"/>
      <c r="QGL48" s="62"/>
      <c r="QGM48" s="62"/>
      <c r="QGN48" s="62"/>
      <c r="QGO48" s="62"/>
      <c r="QGP48" s="62"/>
      <c r="QGQ48" s="62"/>
      <c r="QGR48" s="62"/>
      <c r="QGS48" s="62"/>
      <c r="QGT48" s="62"/>
      <c r="QGU48" s="62"/>
      <c r="QGV48" s="62"/>
      <c r="QGW48" s="62"/>
      <c r="QGX48" s="62"/>
      <c r="QGY48" s="62"/>
      <c r="QGZ48" s="62"/>
      <c r="QHA48" s="62"/>
      <c r="QHB48" s="62"/>
      <c r="QHC48" s="62"/>
      <c r="QHD48" s="62"/>
      <c r="QHE48" s="62"/>
      <c r="QHF48" s="62"/>
      <c r="QHG48" s="62"/>
      <c r="QHH48" s="62"/>
      <c r="QHI48" s="62"/>
      <c r="QHJ48" s="62"/>
      <c r="QHK48" s="62"/>
      <c r="QHL48" s="62"/>
      <c r="QHM48" s="62"/>
      <c r="QHN48" s="62"/>
      <c r="QHO48" s="62"/>
      <c r="QHP48" s="62"/>
      <c r="QHQ48" s="62"/>
      <c r="QHR48" s="62"/>
      <c r="QHS48" s="62"/>
      <c r="QHT48" s="62"/>
      <c r="QHU48" s="62"/>
      <c r="QHV48" s="62"/>
      <c r="QHW48" s="62"/>
      <c r="QHX48" s="62"/>
      <c r="QHY48" s="62"/>
      <c r="QHZ48" s="62"/>
      <c r="QIA48" s="62"/>
      <c r="QIB48" s="62"/>
      <c r="QIC48" s="62"/>
      <c r="QID48" s="62"/>
      <c r="QIE48" s="62"/>
      <c r="QIF48" s="62"/>
      <c r="QIG48" s="62"/>
      <c r="QIH48" s="62"/>
      <c r="QII48" s="62"/>
      <c r="QIJ48" s="62"/>
      <c r="QIK48" s="62"/>
      <c r="QIL48" s="62"/>
      <c r="QIM48" s="62"/>
      <c r="QIN48" s="62"/>
      <c r="QIO48" s="62"/>
      <c r="QIP48" s="62"/>
      <c r="QIQ48" s="62"/>
      <c r="QIR48" s="62"/>
      <c r="QIS48" s="62"/>
      <c r="QIT48" s="62"/>
      <c r="QIU48" s="62"/>
      <c r="QIV48" s="62"/>
      <c r="QIW48" s="62"/>
      <c r="QIX48" s="62"/>
      <c r="QIY48" s="62"/>
      <c r="QIZ48" s="62"/>
      <c r="QJA48" s="62"/>
      <c r="QJB48" s="62"/>
      <c r="QJC48" s="62"/>
      <c r="QJD48" s="62"/>
      <c r="QJE48" s="62"/>
      <c r="QJF48" s="62"/>
      <c r="QJG48" s="62"/>
      <c r="QJH48" s="62"/>
      <c r="QJI48" s="62"/>
      <c r="QJJ48" s="62"/>
      <c r="QJK48" s="62"/>
      <c r="QJL48" s="62"/>
      <c r="QJM48" s="62"/>
      <c r="QJN48" s="62"/>
      <c r="QJO48" s="62"/>
      <c r="QJP48" s="62"/>
      <c r="QJQ48" s="62"/>
      <c r="QJR48" s="62"/>
      <c r="QJS48" s="62"/>
      <c r="QJT48" s="62"/>
      <c r="QJU48" s="62"/>
      <c r="QJV48" s="62"/>
      <c r="QJW48" s="62"/>
      <c r="QJX48" s="62"/>
      <c r="QJY48" s="62"/>
      <c r="QJZ48" s="62"/>
      <c r="QKA48" s="62"/>
      <c r="QKB48" s="62"/>
      <c r="QKC48" s="62"/>
      <c r="QKD48" s="62"/>
      <c r="QKE48" s="62"/>
      <c r="QKF48" s="62"/>
      <c r="QKG48" s="62"/>
      <c r="QKH48" s="62"/>
      <c r="QKI48" s="62"/>
      <c r="QKJ48" s="62"/>
      <c r="QKK48" s="62"/>
      <c r="QKL48" s="62"/>
      <c r="QKM48" s="62"/>
      <c r="QKN48" s="62"/>
      <c r="QKO48" s="62"/>
      <c r="QKP48" s="62"/>
      <c r="QKQ48" s="62"/>
      <c r="QKR48" s="62"/>
      <c r="QKS48" s="62"/>
      <c r="QKT48" s="62"/>
      <c r="QKU48" s="62"/>
      <c r="QKV48" s="62"/>
      <c r="QKW48" s="62"/>
      <c r="QKX48" s="62"/>
      <c r="QKY48" s="62"/>
      <c r="QKZ48" s="62"/>
      <c r="QLA48" s="62"/>
      <c r="QLB48" s="62"/>
      <c r="QLC48" s="62"/>
      <c r="QLD48" s="62"/>
      <c r="QLE48" s="62"/>
      <c r="QLF48" s="62"/>
      <c r="QLG48" s="62"/>
      <c r="QLH48" s="62"/>
      <c r="QLI48" s="62"/>
      <c r="QLJ48" s="62"/>
      <c r="QLK48" s="62"/>
      <c r="QLL48" s="62"/>
      <c r="QLM48" s="62"/>
      <c r="QLN48" s="62"/>
      <c r="QLO48" s="62"/>
      <c r="QLP48" s="62"/>
      <c r="QLQ48" s="62"/>
      <c r="QLR48" s="62"/>
      <c r="QLS48" s="62"/>
      <c r="QLT48" s="62"/>
      <c r="QLU48" s="62"/>
      <c r="QLV48" s="62"/>
      <c r="QLW48" s="62"/>
      <c r="QLX48" s="62"/>
      <c r="QLY48" s="62"/>
      <c r="QLZ48" s="62"/>
      <c r="QMA48" s="62"/>
      <c r="QMB48" s="62"/>
      <c r="QMC48" s="62"/>
      <c r="QMD48" s="62"/>
      <c r="QME48" s="62"/>
      <c r="QMF48" s="62"/>
      <c r="QMG48" s="62"/>
      <c r="QMH48" s="62"/>
      <c r="QMI48" s="62"/>
      <c r="QMJ48" s="62"/>
      <c r="QMK48" s="62"/>
      <c r="QML48" s="62"/>
      <c r="QMM48" s="62"/>
      <c r="QMN48" s="62"/>
      <c r="QMO48" s="62"/>
      <c r="QMP48" s="62"/>
      <c r="QMQ48" s="62"/>
      <c r="QMR48" s="62"/>
      <c r="QMS48" s="62"/>
      <c r="QMT48" s="62"/>
      <c r="QMU48" s="62"/>
      <c r="QMV48" s="62"/>
      <c r="QMW48" s="62"/>
      <c r="QMX48" s="62"/>
      <c r="QMY48" s="62"/>
      <c r="QMZ48" s="62"/>
      <c r="QNA48" s="62"/>
      <c r="QNB48" s="62"/>
      <c r="QNC48" s="62"/>
      <c r="QND48" s="62"/>
      <c r="QNE48" s="62"/>
      <c r="QNF48" s="62"/>
      <c r="QNG48" s="62"/>
      <c r="QNH48" s="62"/>
      <c r="QNI48" s="62"/>
      <c r="QNJ48" s="62"/>
      <c r="QNK48" s="62"/>
      <c r="QNL48" s="62"/>
      <c r="QNM48" s="62"/>
      <c r="QNN48" s="62"/>
      <c r="QNO48" s="62"/>
      <c r="QNP48" s="62"/>
      <c r="QNQ48" s="62"/>
      <c r="QNR48" s="62"/>
      <c r="QNS48" s="62"/>
      <c r="QNT48" s="62"/>
      <c r="QNU48" s="62"/>
      <c r="QNV48" s="62"/>
      <c r="QNW48" s="62"/>
      <c r="QNX48" s="62"/>
      <c r="QNY48" s="62"/>
      <c r="QNZ48" s="62"/>
      <c r="QOA48" s="62"/>
      <c r="QOB48" s="62"/>
      <c r="QOC48" s="62"/>
      <c r="QOD48" s="62"/>
      <c r="QOE48" s="62"/>
      <c r="QOF48" s="62"/>
      <c r="QOG48" s="62"/>
      <c r="QOH48" s="62"/>
      <c r="QOI48" s="62"/>
      <c r="QOJ48" s="62"/>
      <c r="QOK48" s="62"/>
      <c r="QOL48" s="62"/>
      <c r="QOM48" s="62"/>
      <c r="QON48" s="62"/>
      <c r="QOO48" s="62"/>
      <c r="QOP48" s="62"/>
      <c r="QOQ48" s="62"/>
      <c r="QOR48" s="62"/>
      <c r="QOS48" s="62"/>
      <c r="QOT48" s="62"/>
      <c r="QOU48" s="62"/>
      <c r="QOV48" s="62"/>
      <c r="QOW48" s="62"/>
      <c r="QOX48" s="62"/>
      <c r="QOY48" s="62"/>
      <c r="QOZ48" s="62"/>
      <c r="QPA48" s="62"/>
      <c r="QPB48" s="62"/>
      <c r="QPC48" s="62"/>
      <c r="QPD48" s="62"/>
      <c r="QPE48" s="62"/>
      <c r="QPF48" s="62"/>
      <c r="QPG48" s="62"/>
      <c r="QPH48" s="62"/>
      <c r="QPI48" s="62"/>
      <c r="QPJ48" s="62"/>
      <c r="QPK48" s="62"/>
      <c r="QPL48" s="62"/>
      <c r="QPM48" s="62"/>
      <c r="QPN48" s="62"/>
      <c r="QPO48" s="62"/>
      <c r="QPP48" s="62"/>
      <c r="QPQ48" s="62"/>
      <c r="QPR48" s="62"/>
      <c r="QPS48" s="62"/>
      <c r="QPT48" s="62"/>
      <c r="QPU48" s="62"/>
      <c r="QPV48" s="62"/>
      <c r="QPW48" s="62"/>
      <c r="QPX48" s="62"/>
      <c r="QPY48" s="62"/>
      <c r="QPZ48" s="62"/>
      <c r="QQA48" s="62"/>
      <c r="QQB48" s="62"/>
      <c r="QQC48" s="62"/>
      <c r="QQD48" s="62"/>
      <c r="QQE48" s="62"/>
      <c r="QQF48" s="62"/>
      <c r="QQG48" s="62"/>
      <c r="QQH48" s="62"/>
      <c r="QQI48" s="62"/>
      <c r="QQJ48" s="62"/>
      <c r="QQK48" s="62"/>
      <c r="QQL48" s="62"/>
      <c r="QQM48" s="62"/>
      <c r="QQN48" s="62"/>
      <c r="QQO48" s="62"/>
      <c r="QQP48" s="62"/>
      <c r="QQQ48" s="62"/>
      <c r="QQR48" s="62"/>
      <c r="QQS48" s="62"/>
      <c r="QQT48" s="62"/>
      <c r="QQU48" s="62"/>
      <c r="QQV48" s="62"/>
      <c r="QQW48" s="62"/>
      <c r="QQX48" s="62"/>
      <c r="QQY48" s="62"/>
      <c r="QQZ48" s="62"/>
      <c r="QRA48" s="62"/>
      <c r="QRB48" s="62"/>
      <c r="QRC48" s="62"/>
      <c r="QRD48" s="62"/>
      <c r="QRE48" s="62"/>
      <c r="QRF48" s="62"/>
      <c r="QRG48" s="62"/>
      <c r="QRH48" s="62"/>
      <c r="QRI48" s="62"/>
      <c r="QRJ48" s="62"/>
      <c r="QRK48" s="62"/>
      <c r="QRL48" s="62"/>
      <c r="QRM48" s="62"/>
      <c r="QRN48" s="62"/>
      <c r="QRO48" s="62"/>
      <c r="QRP48" s="62"/>
      <c r="QRQ48" s="62"/>
      <c r="QRR48" s="62"/>
      <c r="QRS48" s="62"/>
      <c r="QRT48" s="62"/>
      <c r="QRU48" s="62"/>
      <c r="QRV48" s="62"/>
      <c r="QRW48" s="62"/>
      <c r="QRX48" s="62"/>
      <c r="QRY48" s="62"/>
      <c r="QRZ48" s="62"/>
      <c r="QSA48" s="62"/>
      <c r="QSB48" s="62"/>
      <c r="QSC48" s="62"/>
      <c r="QSD48" s="62"/>
      <c r="QSE48" s="62"/>
      <c r="QSF48" s="62"/>
      <c r="QSG48" s="62"/>
      <c r="QSH48" s="62"/>
      <c r="QSI48" s="62"/>
      <c r="QSJ48" s="62"/>
      <c r="QSK48" s="62"/>
      <c r="QSL48" s="62"/>
      <c r="QSM48" s="62"/>
      <c r="QSN48" s="62"/>
      <c r="QSO48" s="62"/>
      <c r="QSP48" s="62"/>
      <c r="QSQ48" s="62"/>
      <c r="QSR48" s="62"/>
      <c r="QSS48" s="62"/>
      <c r="QST48" s="62"/>
      <c r="QSU48" s="62"/>
      <c r="QSV48" s="62"/>
      <c r="QSW48" s="62"/>
      <c r="QSX48" s="62"/>
      <c r="QSY48" s="62"/>
      <c r="QSZ48" s="62"/>
      <c r="QTA48" s="62"/>
      <c r="QTB48" s="62"/>
      <c r="QTC48" s="62"/>
      <c r="QTD48" s="62"/>
      <c r="QTE48" s="62"/>
      <c r="QTF48" s="62"/>
      <c r="QTG48" s="62"/>
      <c r="QTH48" s="62"/>
      <c r="QTI48" s="62"/>
      <c r="QTJ48" s="62"/>
      <c r="QTK48" s="62"/>
      <c r="QTL48" s="62"/>
      <c r="QTM48" s="62"/>
      <c r="QTN48" s="62"/>
      <c r="QTO48" s="62"/>
      <c r="QTP48" s="62"/>
      <c r="QTQ48" s="62"/>
      <c r="QTR48" s="62"/>
      <c r="QTS48" s="62"/>
      <c r="QTT48" s="62"/>
      <c r="QTU48" s="62"/>
      <c r="QTV48" s="62"/>
      <c r="QTW48" s="62"/>
      <c r="QTX48" s="62"/>
      <c r="QTY48" s="62"/>
      <c r="QTZ48" s="62"/>
      <c r="QUA48" s="62"/>
      <c r="QUB48" s="62"/>
      <c r="QUC48" s="62"/>
      <c r="QUD48" s="62"/>
      <c r="QUE48" s="62"/>
      <c r="QUF48" s="62"/>
      <c r="QUG48" s="62"/>
      <c r="QUH48" s="62"/>
      <c r="QUI48" s="62"/>
      <c r="QUJ48" s="62"/>
      <c r="QUK48" s="62"/>
      <c r="QUL48" s="62"/>
      <c r="QUM48" s="62"/>
      <c r="QUN48" s="62"/>
      <c r="QUO48" s="62"/>
      <c r="QUP48" s="62"/>
      <c r="QUQ48" s="62"/>
      <c r="QUR48" s="62"/>
      <c r="QUS48" s="62"/>
      <c r="QUT48" s="62"/>
      <c r="QUU48" s="62"/>
      <c r="QUV48" s="62"/>
      <c r="QUW48" s="62"/>
      <c r="QUX48" s="62"/>
      <c r="QUY48" s="62"/>
      <c r="QUZ48" s="62"/>
      <c r="QVA48" s="62"/>
      <c r="QVB48" s="62"/>
      <c r="QVC48" s="62"/>
      <c r="QVD48" s="62"/>
      <c r="QVE48" s="62"/>
      <c r="QVF48" s="62"/>
      <c r="QVG48" s="62"/>
      <c r="QVH48" s="62"/>
      <c r="QVI48" s="62"/>
      <c r="QVJ48" s="62"/>
      <c r="QVK48" s="62"/>
      <c r="QVL48" s="62"/>
      <c r="QVM48" s="62"/>
      <c r="QVN48" s="62"/>
      <c r="QVO48" s="62"/>
      <c r="QVP48" s="62"/>
      <c r="QVQ48" s="62"/>
      <c r="QVR48" s="62"/>
      <c r="QVS48" s="62"/>
      <c r="QVT48" s="62"/>
      <c r="QVU48" s="62"/>
      <c r="QVV48" s="62"/>
      <c r="QVW48" s="62"/>
      <c r="QVX48" s="62"/>
      <c r="QVY48" s="62"/>
      <c r="QVZ48" s="62"/>
      <c r="QWA48" s="62"/>
      <c r="QWB48" s="62"/>
      <c r="QWC48" s="62"/>
      <c r="QWD48" s="62"/>
      <c r="QWE48" s="62"/>
      <c r="QWF48" s="62"/>
      <c r="QWG48" s="62"/>
      <c r="QWH48" s="62"/>
      <c r="QWI48" s="62"/>
      <c r="QWJ48" s="62"/>
      <c r="QWK48" s="62"/>
      <c r="QWL48" s="62"/>
      <c r="QWM48" s="62"/>
      <c r="QWN48" s="62"/>
      <c r="QWO48" s="62"/>
      <c r="QWP48" s="62"/>
      <c r="QWQ48" s="62"/>
      <c r="QWR48" s="62"/>
      <c r="QWS48" s="62"/>
      <c r="QWT48" s="62"/>
      <c r="QWU48" s="62"/>
      <c r="QWV48" s="62"/>
      <c r="QWW48" s="62"/>
      <c r="QWX48" s="62"/>
      <c r="QWY48" s="62"/>
      <c r="QWZ48" s="62"/>
      <c r="QXA48" s="62"/>
      <c r="QXB48" s="62"/>
      <c r="QXC48" s="62"/>
      <c r="QXD48" s="62"/>
      <c r="QXE48" s="62"/>
      <c r="QXF48" s="62"/>
      <c r="QXG48" s="62"/>
      <c r="QXH48" s="62"/>
      <c r="QXI48" s="62"/>
      <c r="QXJ48" s="62"/>
      <c r="QXK48" s="62"/>
      <c r="QXL48" s="62"/>
      <c r="QXM48" s="62"/>
      <c r="QXN48" s="62"/>
      <c r="QXO48" s="62"/>
      <c r="QXP48" s="62"/>
      <c r="QXQ48" s="62"/>
      <c r="QXR48" s="62"/>
      <c r="QXS48" s="62"/>
      <c r="QXT48" s="62"/>
      <c r="QXU48" s="62"/>
      <c r="QXV48" s="62"/>
      <c r="QXW48" s="62"/>
      <c r="QXX48" s="62"/>
      <c r="QXY48" s="62"/>
      <c r="QXZ48" s="62"/>
      <c r="QYA48" s="62"/>
      <c r="QYB48" s="62"/>
      <c r="QYC48" s="62"/>
      <c r="QYD48" s="62"/>
      <c r="QYE48" s="62"/>
      <c r="QYF48" s="62"/>
      <c r="QYG48" s="62"/>
      <c r="QYH48" s="62"/>
      <c r="QYI48" s="62"/>
      <c r="QYJ48" s="62"/>
      <c r="QYK48" s="62"/>
      <c r="QYL48" s="62"/>
      <c r="QYM48" s="62"/>
      <c r="QYN48" s="62"/>
      <c r="QYO48" s="62"/>
      <c r="QYP48" s="62"/>
      <c r="QYQ48" s="62"/>
      <c r="QYR48" s="62"/>
      <c r="QYS48" s="62"/>
      <c r="QYT48" s="62"/>
      <c r="QYU48" s="62"/>
      <c r="QYV48" s="62"/>
      <c r="QYW48" s="62"/>
      <c r="QYX48" s="62"/>
      <c r="QYY48" s="62"/>
      <c r="QYZ48" s="62"/>
      <c r="QZA48" s="62"/>
      <c r="QZB48" s="62"/>
      <c r="QZC48" s="62"/>
      <c r="QZD48" s="62"/>
      <c r="QZE48" s="62"/>
      <c r="QZF48" s="62"/>
      <c r="QZG48" s="62"/>
      <c r="QZH48" s="62"/>
      <c r="QZI48" s="62"/>
      <c r="QZJ48" s="62"/>
      <c r="QZK48" s="62"/>
      <c r="QZL48" s="62"/>
      <c r="QZM48" s="62"/>
      <c r="QZN48" s="62"/>
      <c r="QZO48" s="62"/>
      <c r="QZP48" s="62"/>
      <c r="QZQ48" s="62"/>
      <c r="QZR48" s="62"/>
      <c r="QZS48" s="62"/>
      <c r="QZT48" s="62"/>
      <c r="QZU48" s="62"/>
      <c r="QZV48" s="62"/>
      <c r="QZW48" s="62"/>
      <c r="QZX48" s="62"/>
      <c r="QZY48" s="62"/>
      <c r="QZZ48" s="62"/>
      <c r="RAA48" s="62"/>
      <c r="RAB48" s="62"/>
      <c r="RAC48" s="62"/>
      <c r="RAD48" s="62"/>
      <c r="RAE48" s="62"/>
      <c r="RAF48" s="62"/>
      <c r="RAG48" s="62"/>
      <c r="RAH48" s="62"/>
      <c r="RAI48" s="62"/>
      <c r="RAJ48" s="62"/>
      <c r="RAK48" s="62"/>
      <c r="RAL48" s="62"/>
      <c r="RAM48" s="62"/>
      <c r="RAN48" s="62"/>
      <c r="RAO48" s="62"/>
      <c r="RAP48" s="62"/>
      <c r="RAQ48" s="62"/>
      <c r="RAR48" s="62"/>
      <c r="RAS48" s="62"/>
      <c r="RAT48" s="62"/>
      <c r="RAU48" s="62"/>
      <c r="RAV48" s="62"/>
      <c r="RAW48" s="62"/>
      <c r="RAX48" s="62"/>
      <c r="RAY48" s="62"/>
      <c r="RAZ48" s="62"/>
      <c r="RBA48" s="62"/>
      <c r="RBB48" s="62"/>
      <c r="RBC48" s="62"/>
      <c r="RBD48" s="62"/>
      <c r="RBE48" s="62"/>
      <c r="RBF48" s="62"/>
      <c r="RBG48" s="62"/>
      <c r="RBH48" s="62"/>
      <c r="RBI48" s="62"/>
      <c r="RBJ48" s="62"/>
      <c r="RBK48" s="62"/>
      <c r="RBL48" s="62"/>
      <c r="RBM48" s="62"/>
      <c r="RBN48" s="62"/>
      <c r="RBO48" s="62"/>
      <c r="RBP48" s="62"/>
      <c r="RBQ48" s="62"/>
      <c r="RBR48" s="62"/>
      <c r="RBS48" s="62"/>
      <c r="RBT48" s="62"/>
      <c r="RBU48" s="62"/>
      <c r="RBV48" s="62"/>
      <c r="RBW48" s="62"/>
      <c r="RBX48" s="62"/>
      <c r="RBY48" s="62"/>
      <c r="RBZ48" s="62"/>
      <c r="RCA48" s="62"/>
      <c r="RCB48" s="62"/>
      <c r="RCC48" s="62"/>
      <c r="RCD48" s="62"/>
      <c r="RCE48" s="62"/>
      <c r="RCF48" s="62"/>
      <c r="RCG48" s="62"/>
      <c r="RCH48" s="62"/>
      <c r="RCI48" s="62"/>
      <c r="RCJ48" s="62"/>
      <c r="RCK48" s="62"/>
      <c r="RCL48" s="62"/>
      <c r="RCM48" s="62"/>
      <c r="RCN48" s="62"/>
      <c r="RCO48" s="62"/>
      <c r="RCP48" s="62"/>
      <c r="RCQ48" s="62"/>
      <c r="RCR48" s="62"/>
      <c r="RCS48" s="62"/>
      <c r="RCT48" s="62"/>
      <c r="RCU48" s="62"/>
      <c r="RCV48" s="62"/>
      <c r="RCW48" s="62"/>
      <c r="RCX48" s="62"/>
      <c r="RCY48" s="62"/>
      <c r="RCZ48" s="62"/>
      <c r="RDA48" s="62"/>
      <c r="RDB48" s="62"/>
      <c r="RDC48" s="62"/>
      <c r="RDD48" s="62"/>
      <c r="RDE48" s="62"/>
      <c r="RDF48" s="62"/>
      <c r="RDG48" s="62"/>
      <c r="RDH48" s="62"/>
      <c r="RDI48" s="62"/>
      <c r="RDJ48" s="62"/>
      <c r="RDK48" s="62"/>
      <c r="RDL48" s="62"/>
      <c r="RDM48" s="62"/>
      <c r="RDN48" s="62"/>
      <c r="RDO48" s="62"/>
      <c r="RDP48" s="62"/>
      <c r="RDQ48" s="62"/>
      <c r="RDR48" s="62"/>
      <c r="RDS48" s="62"/>
      <c r="RDT48" s="62"/>
      <c r="RDU48" s="62"/>
      <c r="RDV48" s="62"/>
      <c r="RDW48" s="62"/>
      <c r="RDX48" s="62"/>
      <c r="RDY48" s="62"/>
      <c r="RDZ48" s="62"/>
      <c r="REA48" s="62"/>
      <c r="REB48" s="62"/>
      <c r="REC48" s="62"/>
      <c r="RED48" s="62"/>
      <c r="REE48" s="62"/>
      <c r="REF48" s="62"/>
      <c r="REG48" s="62"/>
      <c r="REH48" s="62"/>
      <c r="REI48" s="62"/>
      <c r="REJ48" s="62"/>
      <c r="REK48" s="62"/>
      <c r="REL48" s="62"/>
      <c r="REM48" s="62"/>
      <c r="REN48" s="62"/>
      <c r="REO48" s="62"/>
      <c r="REP48" s="62"/>
      <c r="REQ48" s="62"/>
      <c r="RER48" s="62"/>
      <c r="RES48" s="62"/>
      <c r="RET48" s="62"/>
      <c r="REU48" s="62"/>
      <c r="REV48" s="62"/>
      <c r="REW48" s="62"/>
      <c r="REX48" s="62"/>
      <c r="REY48" s="62"/>
      <c r="REZ48" s="62"/>
      <c r="RFA48" s="62"/>
      <c r="RFB48" s="62"/>
      <c r="RFC48" s="62"/>
      <c r="RFD48" s="62"/>
      <c r="RFE48" s="62"/>
      <c r="RFF48" s="62"/>
      <c r="RFG48" s="62"/>
      <c r="RFH48" s="62"/>
      <c r="RFI48" s="62"/>
      <c r="RFJ48" s="62"/>
      <c r="RFK48" s="62"/>
      <c r="RFL48" s="62"/>
      <c r="RFM48" s="62"/>
      <c r="RFN48" s="62"/>
      <c r="RFO48" s="62"/>
      <c r="RFP48" s="62"/>
      <c r="RFQ48" s="62"/>
      <c r="RFR48" s="62"/>
      <c r="RFS48" s="62"/>
      <c r="RFT48" s="62"/>
      <c r="RFU48" s="62"/>
      <c r="RFV48" s="62"/>
      <c r="RFW48" s="62"/>
      <c r="RFX48" s="62"/>
      <c r="RFY48" s="62"/>
      <c r="RFZ48" s="62"/>
      <c r="RGA48" s="62"/>
      <c r="RGB48" s="62"/>
      <c r="RGC48" s="62"/>
      <c r="RGD48" s="62"/>
      <c r="RGE48" s="62"/>
      <c r="RGF48" s="62"/>
      <c r="RGG48" s="62"/>
      <c r="RGH48" s="62"/>
      <c r="RGI48" s="62"/>
      <c r="RGJ48" s="62"/>
      <c r="RGK48" s="62"/>
      <c r="RGL48" s="62"/>
      <c r="RGM48" s="62"/>
      <c r="RGN48" s="62"/>
      <c r="RGO48" s="62"/>
      <c r="RGP48" s="62"/>
      <c r="RGQ48" s="62"/>
      <c r="RGR48" s="62"/>
      <c r="RGS48" s="62"/>
      <c r="RGT48" s="62"/>
      <c r="RGU48" s="62"/>
      <c r="RGV48" s="62"/>
      <c r="RGW48" s="62"/>
      <c r="RGX48" s="62"/>
      <c r="RGY48" s="62"/>
      <c r="RGZ48" s="62"/>
      <c r="RHA48" s="62"/>
      <c r="RHB48" s="62"/>
      <c r="RHC48" s="62"/>
      <c r="RHD48" s="62"/>
      <c r="RHE48" s="62"/>
      <c r="RHF48" s="62"/>
      <c r="RHG48" s="62"/>
      <c r="RHH48" s="62"/>
      <c r="RHI48" s="62"/>
      <c r="RHJ48" s="62"/>
      <c r="RHK48" s="62"/>
      <c r="RHL48" s="62"/>
      <c r="RHM48" s="62"/>
      <c r="RHN48" s="62"/>
      <c r="RHO48" s="62"/>
      <c r="RHP48" s="62"/>
      <c r="RHQ48" s="62"/>
      <c r="RHR48" s="62"/>
      <c r="RHS48" s="62"/>
      <c r="RHT48" s="62"/>
      <c r="RHU48" s="62"/>
      <c r="RHV48" s="62"/>
      <c r="RHW48" s="62"/>
      <c r="RHX48" s="62"/>
      <c r="RHY48" s="62"/>
      <c r="RHZ48" s="62"/>
      <c r="RIA48" s="62"/>
      <c r="RIB48" s="62"/>
      <c r="RIC48" s="62"/>
      <c r="RID48" s="62"/>
      <c r="RIE48" s="62"/>
      <c r="RIF48" s="62"/>
      <c r="RIG48" s="62"/>
      <c r="RIH48" s="62"/>
      <c r="RII48" s="62"/>
      <c r="RIJ48" s="62"/>
      <c r="RIK48" s="62"/>
      <c r="RIL48" s="62"/>
      <c r="RIM48" s="62"/>
      <c r="RIN48" s="62"/>
      <c r="RIO48" s="62"/>
      <c r="RIP48" s="62"/>
      <c r="RIQ48" s="62"/>
      <c r="RIR48" s="62"/>
      <c r="RIS48" s="62"/>
      <c r="RIT48" s="62"/>
      <c r="RIU48" s="62"/>
      <c r="RIV48" s="62"/>
      <c r="RIW48" s="62"/>
      <c r="RIX48" s="62"/>
      <c r="RIY48" s="62"/>
      <c r="RIZ48" s="62"/>
      <c r="RJA48" s="62"/>
      <c r="RJB48" s="62"/>
      <c r="RJC48" s="62"/>
      <c r="RJD48" s="62"/>
      <c r="RJE48" s="62"/>
      <c r="RJF48" s="62"/>
      <c r="RJG48" s="62"/>
      <c r="RJH48" s="62"/>
      <c r="RJI48" s="62"/>
      <c r="RJJ48" s="62"/>
      <c r="RJK48" s="62"/>
      <c r="RJL48" s="62"/>
      <c r="RJM48" s="62"/>
      <c r="RJN48" s="62"/>
      <c r="RJO48" s="62"/>
      <c r="RJP48" s="62"/>
      <c r="RJQ48" s="62"/>
      <c r="RJR48" s="62"/>
      <c r="RJS48" s="62"/>
      <c r="RJT48" s="62"/>
      <c r="RJU48" s="62"/>
      <c r="RJV48" s="62"/>
      <c r="RJW48" s="62"/>
      <c r="RJX48" s="62"/>
      <c r="RJY48" s="62"/>
      <c r="RJZ48" s="62"/>
      <c r="RKA48" s="62"/>
      <c r="RKB48" s="62"/>
      <c r="RKC48" s="62"/>
      <c r="RKD48" s="62"/>
      <c r="RKE48" s="62"/>
      <c r="RKF48" s="62"/>
      <c r="RKG48" s="62"/>
      <c r="RKH48" s="62"/>
      <c r="RKI48" s="62"/>
      <c r="RKJ48" s="62"/>
      <c r="RKK48" s="62"/>
      <c r="RKL48" s="62"/>
      <c r="RKM48" s="62"/>
      <c r="RKN48" s="62"/>
      <c r="RKO48" s="62"/>
      <c r="RKP48" s="62"/>
      <c r="RKQ48" s="62"/>
      <c r="RKR48" s="62"/>
      <c r="RKS48" s="62"/>
      <c r="RKT48" s="62"/>
      <c r="RKU48" s="62"/>
      <c r="RKV48" s="62"/>
      <c r="RKW48" s="62"/>
      <c r="RKX48" s="62"/>
      <c r="RKY48" s="62"/>
      <c r="RKZ48" s="62"/>
      <c r="RLA48" s="62"/>
      <c r="RLB48" s="62"/>
      <c r="RLC48" s="62"/>
      <c r="RLD48" s="62"/>
      <c r="RLE48" s="62"/>
      <c r="RLF48" s="62"/>
      <c r="RLG48" s="62"/>
      <c r="RLH48" s="62"/>
      <c r="RLI48" s="62"/>
      <c r="RLJ48" s="62"/>
      <c r="RLK48" s="62"/>
      <c r="RLL48" s="62"/>
      <c r="RLM48" s="62"/>
      <c r="RLN48" s="62"/>
      <c r="RLO48" s="62"/>
      <c r="RLP48" s="62"/>
      <c r="RLQ48" s="62"/>
      <c r="RLR48" s="62"/>
      <c r="RLS48" s="62"/>
      <c r="RLT48" s="62"/>
      <c r="RLU48" s="62"/>
      <c r="RLV48" s="62"/>
      <c r="RLW48" s="62"/>
      <c r="RLX48" s="62"/>
      <c r="RLY48" s="62"/>
      <c r="RLZ48" s="62"/>
      <c r="RMA48" s="62"/>
      <c r="RMB48" s="62"/>
      <c r="RMC48" s="62"/>
      <c r="RMD48" s="62"/>
      <c r="RME48" s="62"/>
      <c r="RMF48" s="62"/>
      <c r="RMG48" s="62"/>
      <c r="RMH48" s="62"/>
      <c r="RMI48" s="62"/>
      <c r="RMJ48" s="62"/>
      <c r="RMK48" s="62"/>
      <c r="RML48" s="62"/>
      <c r="RMM48" s="62"/>
      <c r="RMN48" s="62"/>
      <c r="RMO48" s="62"/>
      <c r="RMP48" s="62"/>
      <c r="RMQ48" s="62"/>
      <c r="RMR48" s="62"/>
      <c r="RMS48" s="62"/>
      <c r="RMT48" s="62"/>
      <c r="RMU48" s="62"/>
      <c r="RMV48" s="62"/>
      <c r="RMW48" s="62"/>
      <c r="RMX48" s="62"/>
      <c r="RMY48" s="62"/>
      <c r="RMZ48" s="62"/>
      <c r="RNA48" s="62"/>
      <c r="RNB48" s="62"/>
      <c r="RNC48" s="62"/>
      <c r="RND48" s="62"/>
      <c r="RNE48" s="62"/>
      <c r="RNF48" s="62"/>
      <c r="RNG48" s="62"/>
      <c r="RNH48" s="62"/>
      <c r="RNI48" s="62"/>
      <c r="RNJ48" s="62"/>
      <c r="RNK48" s="62"/>
      <c r="RNL48" s="62"/>
      <c r="RNM48" s="62"/>
      <c r="RNN48" s="62"/>
      <c r="RNO48" s="62"/>
      <c r="RNP48" s="62"/>
      <c r="RNQ48" s="62"/>
      <c r="RNR48" s="62"/>
      <c r="RNS48" s="62"/>
      <c r="RNT48" s="62"/>
      <c r="RNU48" s="62"/>
      <c r="RNV48" s="62"/>
      <c r="RNW48" s="62"/>
      <c r="RNX48" s="62"/>
      <c r="RNY48" s="62"/>
      <c r="RNZ48" s="62"/>
      <c r="ROA48" s="62"/>
      <c r="ROB48" s="62"/>
      <c r="ROC48" s="62"/>
      <c r="ROD48" s="62"/>
      <c r="ROE48" s="62"/>
      <c r="ROF48" s="62"/>
      <c r="ROG48" s="62"/>
      <c r="ROH48" s="62"/>
      <c r="ROI48" s="62"/>
      <c r="ROJ48" s="62"/>
      <c r="ROK48" s="62"/>
      <c r="ROL48" s="62"/>
      <c r="ROM48" s="62"/>
      <c r="RON48" s="62"/>
      <c r="ROO48" s="62"/>
      <c r="ROP48" s="62"/>
      <c r="ROQ48" s="62"/>
      <c r="ROR48" s="62"/>
      <c r="ROS48" s="62"/>
      <c r="ROT48" s="62"/>
      <c r="ROU48" s="62"/>
      <c r="ROV48" s="62"/>
      <c r="ROW48" s="62"/>
      <c r="ROX48" s="62"/>
      <c r="ROY48" s="62"/>
      <c r="ROZ48" s="62"/>
      <c r="RPA48" s="62"/>
      <c r="RPB48" s="62"/>
      <c r="RPC48" s="62"/>
      <c r="RPD48" s="62"/>
      <c r="RPE48" s="62"/>
      <c r="RPF48" s="62"/>
      <c r="RPG48" s="62"/>
      <c r="RPH48" s="62"/>
      <c r="RPI48" s="62"/>
      <c r="RPJ48" s="62"/>
      <c r="RPK48" s="62"/>
      <c r="RPL48" s="62"/>
      <c r="RPM48" s="62"/>
      <c r="RPN48" s="62"/>
      <c r="RPO48" s="62"/>
      <c r="RPP48" s="62"/>
      <c r="RPQ48" s="62"/>
      <c r="RPR48" s="62"/>
      <c r="RPS48" s="62"/>
      <c r="RPT48" s="62"/>
      <c r="RPU48" s="62"/>
      <c r="RPV48" s="62"/>
      <c r="RPW48" s="62"/>
      <c r="RPX48" s="62"/>
      <c r="RPY48" s="62"/>
      <c r="RPZ48" s="62"/>
      <c r="RQA48" s="62"/>
      <c r="RQB48" s="62"/>
      <c r="RQC48" s="62"/>
      <c r="RQD48" s="62"/>
      <c r="RQE48" s="62"/>
      <c r="RQF48" s="62"/>
      <c r="RQG48" s="62"/>
      <c r="RQH48" s="62"/>
      <c r="RQI48" s="62"/>
      <c r="RQJ48" s="62"/>
      <c r="RQK48" s="62"/>
      <c r="RQL48" s="62"/>
      <c r="RQM48" s="62"/>
      <c r="RQN48" s="62"/>
      <c r="RQO48" s="62"/>
      <c r="RQP48" s="62"/>
      <c r="RQQ48" s="62"/>
      <c r="RQR48" s="62"/>
      <c r="RQS48" s="62"/>
      <c r="RQT48" s="62"/>
      <c r="RQU48" s="62"/>
      <c r="RQV48" s="62"/>
      <c r="RQW48" s="62"/>
      <c r="RQX48" s="62"/>
      <c r="RQY48" s="62"/>
      <c r="RQZ48" s="62"/>
      <c r="RRA48" s="62"/>
      <c r="RRB48" s="62"/>
      <c r="RRC48" s="62"/>
      <c r="RRD48" s="62"/>
      <c r="RRE48" s="62"/>
      <c r="RRF48" s="62"/>
      <c r="RRG48" s="62"/>
      <c r="RRH48" s="62"/>
      <c r="RRI48" s="62"/>
      <c r="RRJ48" s="62"/>
      <c r="RRK48" s="62"/>
      <c r="RRL48" s="62"/>
      <c r="RRM48" s="62"/>
      <c r="RRN48" s="62"/>
      <c r="RRO48" s="62"/>
      <c r="RRP48" s="62"/>
      <c r="RRQ48" s="62"/>
      <c r="RRR48" s="62"/>
      <c r="RRS48" s="62"/>
      <c r="RRT48" s="62"/>
      <c r="RRU48" s="62"/>
      <c r="RRV48" s="62"/>
      <c r="RRW48" s="62"/>
      <c r="RRX48" s="62"/>
      <c r="RRY48" s="62"/>
      <c r="RRZ48" s="62"/>
      <c r="RSA48" s="62"/>
      <c r="RSB48" s="62"/>
      <c r="RSC48" s="62"/>
      <c r="RSD48" s="62"/>
      <c r="RSE48" s="62"/>
      <c r="RSF48" s="62"/>
      <c r="RSG48" s="62"/>
      <c r="RSH48" s="62"/>
      <c r="RSI48" s="62"/>
      <c r="RSJ48" s="62"/>
      <c r="RSK48" s="62"/>
      <c r="RSL48" s="62"/>
      <c r="RSM48" s="62"/>
      <c r="RSN48" s="62"/>
      <c r="RSO48" s="62"/>
      <c r="RSP48" s="62"/>
      <c r="RSQ48" s="62"/>
      <c r="RSR48" s="62"/>
      <c r="RSS48" s="62"/>
      <c r="RST48" s="62"/>
      <c r="RSU48" s="62"/>
      <c r="RSV48" s="62"/>
      <c r="RSW48" s="62"/>
      <c r="RSX48" s="62"/>
      <c r="RSY48" s="62"/>
      <c r="RSZ48" s="62"/>
      <c r="RTA48" s="62"/>
      <c r="RTB48" s="62"/>
      <c r="RTC48" s="62"/>
      <c r="RTD48" s="62"/>
      <c r="RTE48" s="62"/>
      <c r="RTF48" s="62"/>
      <c r="RTG48" s="62"/>
      <c r="RTH48" s="62"/>
      <c r="RTI48" s="62"/>
      <c r="RTJ48" s="62"/>
      <c r="RTK48" s="62"/>
      <c r="RTL48" s="62"/>
      <c r="RTM48" s="62"/>
      <c r="RTN48" s="62"/>
      <c r="RTO48" s="62"/>
      <c r="RTP48" s="62"/>
      <c r="RTQ48" s="62"/>
      <c r="RTR48" s="62"/>
      <c r="RTS48" s="62"/>
      <c r="RTT48" s="62"/>
      <c r="RTU48" s="62"/>
      <c r="RTV48" s="62"/>
      <c r="RTW48" s="62"/>
      <c r="RTX48" s="62"/>
      <c r="RTY48" s="62"/>
      <c r="RTZ48" s="62"/>
      <c r="RUA48" s="62"/>
      <c r="RUB48" s="62"/>
      <c r="RUC48" s="62"/>
      <c r="RUD48" s="62"/>
      <c r="RUE48" s="62"/>
      <c r="RUF48" s="62"/>
      <c r="RUG48" s="62"/>
      <c r="RUH48" s="62"/>
      <c r="RUI48" s="62"/>
      <c r="RUJ48" s="62"/>
      <c r="RUK48" s="62"/>
      <c r="RUL48" s="62"/>
      <c r="RUM48" s="62"/>
      <c r="RUN48" s="62"/>
      <c r="RUO48" s="62"/>
      <c r="RUP48" s="62"/>
      <c r="RUQ48" s="62"/>
      <c r="RUR48" s="62"/>
      <c r="RUS48" s="62"/>
      <c r="RUT48" s="62"/>
      <c r="RUU48" s="62"/>
      <c r="RUV48" s="62"/>
      <c r="RUW48" s="62"/>
      <c r="RUX48" s="62"/>
      <c r="RUY48" s="62"/>
      <c r="RUZ48" s="62"/>
      <c r="RVA48" s="62"/>
      <c r="RVB48" s="62"/>
      <c r="RVC48" s="62"/>
      <c r="RVD48" s="62"/>
      <c r="RVE48" s="62"/>
      <c r="RVF48" s="62"/>
      <c r="RVG48" s="62"/>
      <c r="RVH48" s="62"/>
      <c r="RVI48" s="62"/>
      <c r="RVJ48" s="62"/>
      <c r="RVK48" s="62"/>
      <c r="RVL48" s="62"/>
      <c r="RVM48" s="62"/>
      <c r="RVN48" s="62"/>
      <c r="RVO48" s="62"/>
      <c r="RVP48" s="62"/>
      <c r="RVQ48" s="62"/>
      <c r="RVR48" s="62"/>
      <c r="RVS48" s="62"/>
      <c r="RVT48" s="62"/>
      <c r="RVU48" s="62"/>
      <c r="RVV48" s="62"/>
      <c r="RVW48" s="62"/>
      <c r="RVX48" s="62"/>
      <c r="RVY48" s="62"/>
      <c r="RVZ48" s="62"/>
      <c r="RWA48" s="62"/>
      <c r="RWB48" s="62"/>
      <c r="RWC48" s="62"/>
      <c r="RWD48" s="62"/>
      <c r="RWE48" s="62"/>
      <c r="RWF48" s="62"/>
      <c r="RWG48" s="62"/>
      <c r="RWH48" s="62"/>
      <c r="RWI48" s="62"/>
      <c r="RWJ48" s="62"/>
      <c r="RWK48" s="62"/>
      <c r="RWL48" s="62"/>
      <c r="RWM48" s="62"/>
      <c r="RWN48" s="62"/>
      <c r="RWO48" s="62"/>
      <c r="RWP48" s="62"/>
      <c r="RWQ48" s="62"/>
      <c r="RWR48" s="62"/>
      <c r="RWS48" s="62"/>
      <c r="RWT48" s="62"/>
      <c r="RWU48" s="62"/>
      <c r="RWV48" s="62"/>
      <c r="RWW48" s="62"/>
      <c r="RWX48" s="62"/>
      <c r="RWY48" s="62"/>
      <c r="RWZ48" s="62"/>
      <c r="RXA48" s="62"/>
      <c r="RXB48" s="62"/>
      <c r="RXC48" s="62"/>
      <c r="RXD48" s="62"/>
      <c r="RXE48" s="62"/>
      <c r="RXF48" s="62"/>
      <c r="RXG48" s="62"/>
      <c r="RXH48" s="62"/>
      <c r="RXI48" s="62"/>
      <c r="RXJ48" s="62"/>
      <c r="RXK48" s="62"/>
      <c r="RXL48" s="62"/>
      <c r="RXM48" s="62"/>
      <c r="RXN48" s="62"/>
      <c r="RXO48" s="62"/>
      <c r="RXP48" s="62"/>
      <c r="RXQ48" s="62"/>
      <c r="RXR48" s="62"/>
      <c r="RXS48" s="62"/>
      <c r="RXT48" s="62"/>
      <c r="RXU48" s="62"/>
      <c r="RXV48" s="62"/>
      <c r="RXW48" s="62"/>
      <c r="RXX48" s="62"/>
      <c r="RXY48" s="62"/>
      <c r="RXZ48" s="62"/>
      <c r="RYA48" s="62"/>
      <c r="RYB48" s="62"/>
      <c r="RYC48" s="62"/>
      <c r="RYD48" s="62"/>
      <c r="RYE48" s="62"/>
      <c r="RYF48" s="62"/>
      <c r="RYG48" s="62"/>
      <c r="RYH48" s="62"/>
      <c r="RYI48" s="62"/>
      <c r="RYJ48" s="62"/>
      <c r="RYK48" s="62"/>
      <c r="RYL48" s="62"/>
      <c r="RYM48" s="62"/>
      <c r="RYN48" s="62"/>
      <c r="RYO48" s="62"/>
      <c r="RYP48" s="62"/>
      <c r="RYQ48" s="62"/>
      <c r="RYR48" s="62"/>
      <c r="RYS48" s="62"/>
      <c r="RYT48" s="62"/>
      <c r="RYU48" s="62"/>
      <c r="RYV48" s="62"/>
      <c r="RYW48" s="62"/>
      <c r="RYX48" s="62"/>
      <c r="RYY48" s="62"/>
      <c r="RYZ48" s="62"/>
      <c r="RZA48" s="62"/>
      <c r="RZB48" s="62"/>
      <c r="RZC48" s="62"/>
      <c r="RZD48" s="62"/>
      <c r="RZE48" s="62"/>
      <c r="RZF48" s="62"/>
      <c r="RZG48" s="62"/>
      <c r="RZH48" s="62"/>
      <c r="RZI48" s="62"/>
      <c r="RZJ48" s="62"/>
      <c r="RZK48" s="62"/>
      <c r="RZL48" s="62"/>
      <c r="RZM48" s="62"/>
      <c r="RZN48" s="62"/>
      <c r="RZO48" s="62"/>
      <c r="RZP48" s="62"/>
      <c r="RZQ48" s="62"/>
      <c r="RZR48" s="62"/>
      <c r="RZS48" s="62"/>
      <c r="RZT48" s="62"/>
      <c r="RZU48" s="62"/>
      <c r="RZV48" s="62"/>
      <c r="RZW48" s="62"/>
      <c r="RZX48" s="62"/>
      <c r="RZY48" s="62"/>
      <c r="RZZ48" s="62"/>
      <c r="SAA48" s="62"/>
      <c r="SAB48" s="62"/>
      <c r="SAC48" s="62"/>
      <c r="SAD48" s="62"/>
      <c r="SAE48" s="62"/>
      <c r="SAF48" s="62"/>
      <c r="SAG48" s="62"/>
      <c r="SAH48" s="62"/>
      <c r="SAI48" s="62"/>
      <c r="SAJ48" s="62"/>
      <c r="SAK48" s="62"/>
      <c r="SAL48" s="62"/>
      <c r="SAM48" s="62"/>
      <c r="SAN48" s="62"/>
      <c r="SAO48" s="62"/>
      <c r="SAP48" s="62"/>
      <c r="SAQ48" s="62"/>
      <c r="SAR48" s="62"/>
      <c r="SAS48" s="62"/>
      <c r="SAT48" s="62"/>
      <c r="SAU48" s="62"/>
      <c r="SAV48" s="62"/>
      <c r="SAW48" s="62"/>
      <c r="SAX48" s="62"/>
      <c r="SAY48" s="62"/>
      <c r="SAZ48" s="62"/>
      <c r="SBA48" s="62"/>
      <c r="SBB48" s="62"/>
      <c r="SBC48" s="62"/>
      <c r="SBD48" s="62"/>
      <c r="SBE48" s="62"/>
      <c r="SBF48" s="62"/>
      <c r="SBG48" s="62"/>
      <c r="SBH48" s="62"/>
      <c r="SBI48" s="62"/>
      <c r="SBJ48" s="62"/>
      <c r="SBK48" s="62"/>
      <c r="SBL48" s="62"/>
      <c r="SBM48" s="62"/>
      <c r="SBN48" s="62"/>
      <c r="SBO48" s="62"/>
      <c r="SBP48" s="62"/>
      <c r="SBQ48" s="62"/>
      <c r="SBR48" s="62"/>
      <c r="SBS48" s="62"/>
      <c r="SBT48" s="62"/>
      <c r="SBU48" s="62"/>
      <c r="SBV48" s="62"/>
      <c r="SBW48" s="62"/>
      <c r="SBX48" s="62"/>
      <c r="SBY48" s="62"/>
      <c r="SBZ48" s="62"/>
      <c r="SCA48" s="62"/>
      <c r="SCB48" s="62"/>
      <c r="SCC48" s="62"/>
      <c r="SCD48" s="62"/>
      <c r="SCE48" s="62"/>
      <c r="SCF48" s="62"/>
      <c r="SCG48" s="62"/>
      <c r="SCH48" s="62"/>
      <c r="SCI48" s="62"/>
      <c r="SCJ48" s="62"/>
      <c r="SCK48" s="62"/>
      <c r="SCL48" s="62"/>
      <c r="SCM48" s="62"/>
      <c r="SCN48" s="62"/>
      <c r="SCO48" s="62"/>
      <c r="SCP48" s="62"/>
      <c r="SCQ48" s="62"/>
      <c r="SCR48" s="62"/>
      <c r="SCS48" s="62"/>
      <c r="SCT48" s="62"/>
      <c r="SCU48" s="62"/>
      <c r="SCV48" s="62"/>
      <c r="SCW48" s="62"/>
      <c r="SCX48" s="62"/>
      <c r="SCY48" s="62"/>
      <c r="SCZ48" s="62"/>
      <c r="SDA48" s="62"/>
      <c r="SDB48" s="62"/>
      <c r="SDC48" s="62"/>
      <c r="SDD48" s="62"/>
      <c r="SDE48" s="62"/>
      <c r="SDF48" s="62"/>
      <c r="SDG48" s="62"/>
      <c r="SDH48" s="62"/>
      <c r="SDI48" s="62"/>
      <c r="SDJ48" s="62"/>
      <c r="SDK48" s="62"/>
      <c r="SDL48" s="62"/>
      <c r="SDM48" s="62"/>
      <c r="SDN48" s="62"/>
      <c r="SDO48" s="62"/>
      <c r="SDP48" s="62"/>
      <c r="SDQ48" s="62"/>
      <c r="SDR48" s="62"/>
      <c r="SDS48" s="62"/>
      <c r="SDT48" s="62"/>
      <c r="SDU48" s="62"/>
      <c r="SDV48" s="62"/>
      <c r="SDW48" s="62"/>
      <c r="SDX48" s="62"/>
      <c r="SDY48" s="62"/>
      <c r="SDZ48" s="62"/>
      <c r="SEA48" s="62"/>
      <c r="SEB48" s="62"/>
      <c r="SEC48" s="62"/>
      <c r="SED48" s="62"/>
      <c r="SEE48" s="62"/>
      <c r="SEF48" s="62"/>
      <c r="SEG48" s="62"/>
      <c r="SEH48" s="62"/>
      <c r="SEI48" s="62"/>
      <c r="SEJ48" s="62"/>
      <c r="SEK48" s="62"/>
      <c r="SEL48" s="62"/>
      <c r="SEM48" s="62"/>
      <c r="SEN48" s="62"/>
      <c r="SEO48" s="62"/>
      <c r="SEP48" s="62"/>
      <c r="SEQ48" s="62"/>
      <c r="SER48" s="62"/>
      <c r="SES48" s="62"/>
      <c r="SET48" s="62"/>
      <c r="SEU48" s="62"/>
      <c r="SEV48" s="62"/>
      <c r="SEW48" s="62"/>
      <c r="SEX48" s="62"/>
      <c r="SEY48" s="62"/>
      <c r="SEZ48" s="62"/>
      <c r="SFA48" s="62"/>
      <c r="SFB48" s="62"/>
      <c r="SFC48" s="62"/>
      <c r="SFD48" s="62"/>
      <c r="SFE48" s="62"/>
      <c r="SFF48" s="62"/>
      <c r="SFG48" s="62"/>
      <c r="SFH48" s="62"/>
      <c r="SFI48" s="62"/>
      <c r="SFJ48" s="62"/>
      <c r="SFK48" s="62"/>
      <c r="SFL48" s="62"/>
      <c r="SFM48" s="62"/>
      <c r="SFN48" s="62"/>
      <c r="SFO48" s="62"/>
      <c r="SFP48" s="62"/>
      <c r="SFQ48" s="62"/>
      <c r="SFR48" s="62"/>
      <c r="SFS48" s="62"/>
      <c r="SFT48" s="62"/>
      <c r="SFU48" s="62"/>
      <c r="SFV48" s="62"/>
      <c r="SFW48" s="62"/>
      <c r="SFX48" s="62"/>
      <c r="SFY48" s="62"/>
      <c r="SFZ48" s="62"/>
      <c r="SGA48" s="62"/>
      <c r="SGB48" s="62"/>
      <c r="SGC48" s="62"/>
      <c r="SGD48" s="62"/>
      <c r="SGE48" s="62"/>
      <c r="SGF48" s="62"/>
      <c r="SGG48" s="62"/>
      <c r="SGH48" s="62"/>
      <c r="SGI48" s="62"/>
      <c r="SGJ48" s="62"/>
      <c r="SGK48" s="62"/>
      <c r="SGL48" s="62"/>
      <c r="SGM48" s="62"/>
      <c r="SGN48" s="62"/>
      <c r="SGO48" s="62"/>
      <c r="SGP48" s="62"/>
      <c r="SGQ48" s="62"/>
      <c r="SGR48" s="62"/>
      <c r="SGS48" s="62"/>
      <c r="SGT48" s="62"/>
      <c r="SGU48" s="62"/>
      <c r="SGV48" s="62"/>
      <c r="SGW48" s="62"/>
      <c r="SGX48" s="62"/>
      <c r="SGY48" s="62"/>
      <c r="SGZ48" s="62"/>
      <c r="SHA48" s="62"/>
      <c r="SHB48" s="62"/>
      <c r="SHC48" s="62"/>
      <c r="SHD48" s="62"/>
      <c r="SHE48" s="62"/>
      <c r="SHF48" s="62"/>
      <c r="SHG48" s="62"/>
      <c r="SHH48" s="62"/>
      <c r="SHI48" s="62"/>
      <c r="SHJ48" s="62"/>
      <c r="SHK48" s="62"/>
      <c r="SHL48" s="62"/>
      <c r="SHM48" s="62"/>
      <c r="SHN48" s="62"/>
      <c r="SHO48" s="62"/>
      <c r="SHP48" s="62"/>
      <c r="SHQ48" s="62"/>
      <c r="SHR48" s="62"/>
      <c r="SHS48" s="62"/>
      <c r="SHT48" s="62"/>
      <c r="SHU48" s="62"/>
      <c r="SHV48" s="62"/>
      <c r="SHW48" s="62"/>
      <c r="SHX48" s="62"/>
      <c r="SHY48" s="62"/>
      <c r="SHZ48" s="62"/>
      <c r="SIA48" s="62"/>
      <c r="SIB48" s="62"/>
      <c r="SIC48" s="62"/>
      <c r="SID48" s="62"/>
      <c r="SIE48" s="62"/>
      <c r="SIF48" s="62"/>
      <c r="SIG48" s="62"/>
      <c r="SIH48" s="62"/>
      <c r="SII48" s="62"/>
      <c r="SIJ48" s="62"/>
      <c r="SIK48" s="62"/>
      <c r="SIL48" s="62"/>
      <c r="SIM48" s="62"/>
      <c r="SIN48" s="62"/>
      <c r="SIO48" s="62"/>
      <c r="SIP48" s="62"/>
      <c r="SIQ48" s="62"/>
      <c r="SIR48" s="62"/>
      <c r="SIS48" s="62"/>
      <c r="SIT48" s="62"/>
      <c r="SIU48" s="62"/>
      <c r="SIV48" s="62"/>
      <c r="SIW48" s="62"/>
      <c r="SIX48" s="62"/>
      <c r="SIY48" s="62"/>
      <c r="SIZ48" s="62"/>
      <c r="SJA48" s="62"/>
      <c r="SJB48" s="62"/>
      <c r="SJC48" s="62"/>
      <c r="SJD48" s="62"/>
      <c r="SJE48" s="62"/>
      <c r="SJF48" s="62"/>
      <c r="SJG48" s="62"/>
      <c r="SJH48" s="62"/>
      <c r="SJI48" s="62"/>
      <c r="SJJ48" s="62"/>
      <c r="SJK48" s="62"/>
      <c r="SJL48" s="62"/>
      <c r="SJM48" s="62"/>
      <c r="SJN48" s="62"/>
      <c r="SJO48" s="62"/>
      <c r="SJP48" s="62"/>
      <c r="SJQ48" s="62"/>
      <c r="SJR48" s="62"/>
      <c r="SJS48" s="62"/>
      <c r="SJT48" s="62"/>
      <c r="SJU48" s="62"/>
      <c r="SJV48" s="62"/>
      <c r="SJW48" s="62"/>
      <c r="SJX48" s="62"/>
      <c r="SJY48" s="62"/>
      <c r="SJZ48" s="62"/>
      <c r="SKA48" s="62"/>
      <c r="SKB48" s="62"/>
      <c r="SKC48" s="62"/>
      <c r="SKD48" s="62"/>
      <c r="SKE48" s="62"/>
      <c r="SKF48" s="62"/>
      <c r="SKG48" s="62"/>
      <c r="SKH48" s="62"/>
      <c r="SKI48" s="62"/>
      <c r="SKJ48" s="62"/>
      <c r="SKK48" s="62"/>
      <c r="SKL48" s="62"/>
      <c r="SKM48" s="62"/>
      <c r="SKN48" s="62"/>
      <c r="SKO48" s="62"/>
      <c r="SKP48" s="62"/>
      <c r="SKQ48" s="62"/>
      <c r="SKR48" s="62"/>
      <c r="SKS48" s="62"/>
      <c r="SKT48" s="62"/>
      <c r="SKU48" s="62"/>
      <c r="SKV48" s="62"/>
      <c r="SKW48" s="62"/>
      <c r="SKX48" s="62"/>
      <c r="SKY48" s="62"/>
      <c r="SKZ48" s="62"/>
      <c r="SLA48" s="62"/>
      <c r="SLB48" s="62"/>
      <c r="SLC48" s="62"/>
      <c r="SLD48" s="62"/>
      <c r="SLE48" s="62"/>
      <c r="SLF48" s="62"/>
      <c r="SLG48" s="62"/>
      <c r="SLH48" s="62"/>
      <c r="SLI48" s="62"/>
      <c r="SLJ48" s="62"/>
      <c r="SLK48" s="62"/>
      <c r="SLL48" s="62"/>
      <c r="SLM48" s="62"/>
      <c r="SLN48" s="62"/>
      <c r="SLO48" s="62"/>
      <c r="SLP48" s="62"/>
      <c r="SLQ48" s="62"/>
      <c r="SLR48" s="62"/>
      <c r="SLS48" s="62"/>
      <c r="SLT48" s="62"/>
      <c r="SLU48" s="62"/>
      <c r="SLV48" s="62"/>
      <c r="SLW48" s="62"/>
      <c r="SLX48" s="62"/>
      <c r="SLY48" s="62"/>
      <c r="SLZ48" s="62"/>
      <c r="SMA48" s="62"/>
      <c r="SMB48" s="62"/>
      <c r="SMC48" s="62"/>
      <c r="SMD48" s="62"/>
      <c r="SME48" s="62"/>
      <c r="SMF48" s="62"/>
      <c r="SMG48" s="62"/>
      <c r="SMH48" s="62"/>
      <c r="SMI48" s="62"/>
      <c r="SMJ48" s="62"/>
      <c r="SMK48" s="62"/>
      <c r="SML48" s="62"/>
      <c r="SMM48" s="62"/>
      <c r="SMN48" s="62"/>
      <c r="SMO48" s="62"/>
      <c r="SMP48" s="62"/>
      <c r="SMQ48" s="62"/>
      <c r="SMR48" s="62"/>
      <c r="SMS48" s="62"/>
      <c r="SMT48" s="62"/>
      <c r="SMU48" s="62"/>
      <c r="SMV48" s="62"/>
      <c r="SMW48" s="62"/>
      <c r="SMX48" s="62"/>
      <c r="SMY48" s="62"/>
      <c r="SMZ48" s="62"/>
      <c r="SNA48" s="62"/>
      <c r="SNB48" s="62"/>
      <c r="SNC48" s="62"/>
      <c r="SND48" s="62"/>
      <c r="SNE48" s="62"/>
      <c r="SNF48" s="62"/>
      <c r="SNG48" s="62"/>
      <c r="SNH48" s="62"/>
      <c r="SNI48" s="62"/>
      <c r="SNJ48" s="62"/>
      <c r="SNK48" s="62"/>
      <c r="SNL48" s="62"/>
      <c r="SNM48" s="62"/>
      <c r="SNN48" s="62"/>
      <c r="SNO48" s="62"/>
      <c r="SNP48" s="62"/>
      <c r="SNQ48" s="62"/>
      <c r="SNR48" s="62"/>
      <c r="SNS48" s="62"/>
      <c r="SNT48" s="62"/>
      <c r="SNU48" s="62"/>
      <c r="SNV48" s="62"/>
      <c r="SNW48" s="62"/>
      <c r="SNX48" s="62"/>
      <c r="SNY48" s="62"/>
      <c r="SNZ48" s="62"/>
      <c r="SOA48" s="62"/>
      <c r="SOB48" s="62"/>
      <c r="SOC48" s="62"/>
      <c r="SOD48" s="62"/>
      <c r="SOE48" s="62"/>
      <c r="SOF48" s="62"/>
      <c r="SOG48" s="62"/>
      <c r="SOH48" s="62"/>
      <c r="SOI48" s="62"/>
      <c r="SOJ48" s="62"/>
      <c r="SOK48" s="62"/>
      <c r="SOL48" s="62"/>
      <c r="SOM48" s="62"/>
      <c r="SON48" s="62"/>
      <c r="SOO48" s="62"/>
      <c r="SOP48" s="62"/>
      <c r="SOQ48" s="62"/>
      <c r="SOR48" s="62"/>
      <c r="SOS48" s="62"/>
      <c r="SOT48" s="62"/>
      <c r="SOU48" s="62"/>
      <c r="SOV48" s="62"/>
      <c r="SOW48" s="62"/>
      <c r="SOX48" s="62"/>
      <c r="SOY48" s="62"/>
      <c r="SOZ48" s="62"/>
      <c r="SPA48" s="62"/>
      <c r="SPB48" s="62"/>
      <c r="SPC48" s="62"/>
      <c r="SPD48" s="62"/>
      <c r="SPE48" s="62"/>
      <c r="SPF48" s="62"/>
      <c r="SPG48" s="62"/>
      <c r="SPH48" s="62"/>
      <c r="SPI48" s="62"/>
      <c r="SPJ48" s="62"/>
      <c r="SPK48" s="62"/>
      <c r="SPL48" s="62"/>
      <c r="SPM48" s="62"/>
      <c r="SPN48" s="62"/>
      <c r="SPO48" s="62"/>
      <c r="SPP48" s="62"/>
      <c r="SPQ48" s="62"/>
      <c r="SPR48" s="62"/>
      <c r="SPS48" s="62"/>
      <c r="SPT48" s="62"/>
      <c r="SPU48" s="62"/>
      <c r="SPV48" s="62"/>
      <c r="SPW48" s="62"/>
      <c r="SPX48" s="62"/>
      <c r="SPY48" s="62"/>
      <c r="SPZ48" s="62"/>
      <c r="SQA48" s="62"/>
      <c r="SQB48" s="62"/>
      <c r="SQC48" s="62"/>
      <c r="SQD48" s="62"/>
      <c r="SQE48" s="62"/>
      <c r="SQF48" s="62"/>
      <c r="SQG48" s="62"/>
      <c r="SQH48" s="62"/>
      <c r="SQI48" s="62"/>
      <c r="SQJ48" s="62"/>
      <c r="SQK48" s="62"/>
      <c r="SQL48" s="62"/>
      <c r="SQM48" s="62"/>
      <c r="SQN48" s="62"/>
      <c r="SQO48" s="62"/>
      <c r="SQP48" s="62"/>
      <c r="SQQ48" s="62"/>
      <c r="SQR48" s="62"/>
      <c r="SQS48" s="62"/>
      <c r="SQT48" s="62"/>
      <c r="SQU48" s="62"/>
      <c r="SQV48" s="62"/>
      <c r="SQW48" s="62"/>
      <c r="SQX48" s="62"/>
      <c r="SQY48" s="62"/>
      <c r="SQZ48" s="62"/>
      <c r="SRA48" s="62"/>
      <c r="SRB48" s="62"/>
      <c r="SRC48" s="62"/>
      <c r="SRD48" s="62"/>
      <c r="SRE48" s="62"/>
      <c r="SRF48" s="62"/>
      <c r="SRG48" s="62"/>
      <c r="SRH48" s="62"/>
      <c r="SRI48" s="62"/>
      <c r="SRJ48" s="62"/>
      <c r="SRK48" s="62"/>
      <c r="SRL48" s="62"/>
      <c r="SRM48" s="62"/>
      <c r="SRN48" s="62"/>
      <c r="SRO48" s="62"/>
      <c r="SRP48" s="62"/>
      <c r="SRQ48" s="62"/>
      <c r="SRR48" s="62"/>
      <c r="SRS48" s="62"/>
      <c r="SRT48" s="62"/>
      <c r="SRU48" s="62"/>
      <c r="SRV48" s="62"/>
      <c r="SRW48" s="62"/>
      <c r="SRX48" s="62"/>
      <c r="SRY48" s="62"/>
      <c r="SRZ48" s="62"/>
      <c r="SSA48" s="62"/>
      <c r="SSB48" s="62"/>
      <c r="SSC48" s="62"/>
      <c r="SSD48" s="62"/>
      <c r="SSE48" s="62"/>
      <c r="SSF48" s="62"/>
      <c r="SSG48" s="62"/>
      <c r="SSH48" s="62"/>
      <c r="SSI48" s="62"/>
      <c r="SSJ48" s="62"/>
      <c r="SSK48" s="62"/>
      <c r="SSL48" s="62"/>
      <c r="SSM48" s="62"/>
      <c r="SSN48" s="62"/>
      <c r="SSO48" s="62"/>
      <c r="SSP48" s="62"/>
      <c r="SSQ48" s="62"/>
      <c r="SSR48" s="62"/>
      <c r="SSS48" s="62"/>
      <c r="SST48" s="62"/>
      <c r="SSU48" s="62"/>
      <c r="SSV48" s="62"/>
      <c r="SSW48" s="62"/>
      <c r="SSX48" s="62"/>
      <c r="SSY48" s="62"/>
      <c r="SSZ48" s="62"/>
      <c r="STA48" s="62"/>
      <c r="STB48" s="62"/>
      <c r="STC48" s="62"/>
      <c r="STD48" s="62"/>
      <c r="STE48" s="62"/>
      <c r="STF48" s="62"/>
      <c r="STG48" s="62"/>
      <c r="STH48" s="62"/>
      <c r="STI48" s="62"/>
      <c r="STJ48" s="62"/>
      <c r="STK48" s="62"/>
      <c r="STL48" s="62"/>
      <c r="STM48" s="62"/>
      <c r="STN48" s="62"/>
      <c r="STO48" s="62"/>
      <c r="STP48" s="62"/>
      <c r="STQ48" s="62"/>
      <c r="STR48" s="62"/>
      <c r="STS48" s="62"/>
      <c r="STT48" s="62"/>
      <c r="STU48" s="62"/>
      <c r="STV48" s="62"/>
      <c r="STW48" s="62"/>
      <c r="STX48" s="62"/>
      <c r="STY48" s="62"/>
      <c r="STZ48" s="62"/>
      <c r="SUA48" s="62"/>
      <c r="SUB48" s="62"/>
      <c r="SUC48" s="62"/>
      <c r="SUD48" s="62"/>
      <c r="SUE48" s="62"/>
      <c r="SUF48" s="62"/>
      <c r="SUG48" s="62"/>
      <c r="SUH48" s="62"/>
      <c r="SUI48" s="62"/>
      <c r="SUJ48" s="62"/>
      <c r="SUK48" s="62"/>
      <c r="SUL48" s="62"/>
      <c r="SUM48" s="62"/>
      <c r="SUN48" s="62"/>
      <c r="SUO48" s="62"/>
      <c r="SUP48" s="62"/>
      <c r="SUQ48" s="62"/>
      <c r="SUR48" s="62"/>
      <c r="SUS48" s="62"/>
      <c r="SUT48" s="62"/>
      <c r="SUU48" s="62"/>
      <c r="SUV48" s="62"/>
      <c r="SUW48" s="62"/>
      <c r="SUX48" s="62"/>
      <c r="SUY48" s="62"/>
      <c r="SUZ48" s="62"/>
      <c r="SVA48" s="62"/>
      <c r="SVB48" s="62"/>
      <c r="SVC48" s="62"/>
      <c r="SVD48" s="62"/>
      <c r="SVE48" s="62"/>
      <c r="SVF48" s="62"/>
      <c r="SVG48" s="62"/>
      <c r="SVH48" s="62"/>
      <c r="SVI48" s="62"/>
      <c r="SVJ48" s="62"/>
      <c r="SVK48" s="62"/>
      <c r="SVL48" s="62"/>
      <c r="SVM48" s="62"/>
      <c r="SVN48" s="62"/>
      <c r="SVO48" s="62"/>
      <c r="SVP48" s="62"/>
      <c r="SVQ48" s="62"/>
      <c r="SVR48" s="62"/>
      <c r="SVS48" s="62"/>
      <c r="SVT48" s="62"/>
      <c r="SVU48" s="62"/>
      <c r="SVV48" s="62"/>
      <c r="SVW48" s="62"/>
      <c r="SVX48" s="62"/>
      <c r="SVY48" s="62"/>
      <c r="SVZ48" s="62"/>
      <c r="SWA48" s="62"/>
      <c r="SWB48" s="62"/>
      <c r="SWC48" s="62"/>
      <c r="SWD48" s="62"/>
      <c r="SWE48" s="62"/>
      <c r="SWF48" s="62"/>
      <c r="SWG48" s="62"/>
      <c r="SWH48" s="62"/>
      <c r="SWI48" s="62"/>
      <c r="SWJ48" s="62"/>
      <c r="SWK48" s="62"/>
      <c r="SWL48" s="62"/>
      <c r="SWM48" s="62"/>
      <c r="SWN48" s="62"/>
      <c r="SWO48" s="62"/>
      <c r="SWP48" s="62"/>
      <c r="SWQ48" s="62"/>
      <c r="SWR48" s="62"/>
      <c r="SWS48" s="62"/>
      <c r="SWT48" s="62"/>
      <c r="SWU48" s="62"/>
      <c r="SWV48" s="62"/>
      <c r="SWW48" s="62"/>
      <c r="SWX48" s="62"/>
      <c r="SWY48" s="62"/>
      <c r="SWZ48" s="62"/>
      <c r="SXA48" s="62"/>
      <c r="SXB48" s="62"/>
      <c r="SXC48" s="62"/>
      <c r="SXD48" s="62"/>
      <c r="SXE48" s="62"/>
      <c r="SXF48" s="62"/>
      <c r="SXG48" s="62"/>
      <c r="SXH48" s="62"/>
      <c r="SXI48" s="62"/>
      <c r="SXJ48" s="62"/>
      <c r="SXK48" s="62"/>
      <c r="SXL48" s="62"/>
      <c r="SXM48" s="62"/>
      <c r="SXN48" s="62"/>
      <c r="SXO48" s="62"/>
      <c r="SXP48" s="62"/>
      <c r="SXQ48" s="62"/>
      <c r="SXR48" s="62"/>
      <c r="SXS48" s="62"/>
      <c r="SXT48" s="62"/>
      <c r="SXU48" s="62"/>
      <c r="SXV48" s="62"/>
      <c r="SXW48" s="62"/>
      <c r="SXX48" s="62"/>
      <c r="SXY48" s="62"/>
      <c r="SXZ48" s="62"/>
      <c r="SYA48" s="62"/>
      <c r="SYB48" s="62"/>
      <c r="SYC48" s="62"/>
      <c r="SYD48" s="62"/>
      <c r="SYE48" s="62"/>
      <c r="SYF48" s="62"/>
      <c r="SYG48" s="62"/>
      <c r="SYH48" s="62"/>
      <c r="SYI48" s="62"/>
      <c r="SYJ48" s="62"/>
      <c r="SYK48" s="62"/>
      <c r="SYL48" s="62"/>
      <c r="SYM48" s="62"/>
      <c r="SYN48" s="62"/>
      <c r="SYO48" s="62"/>
      <c r="SYP48" s="62"/>
      <c r="SYQ48" s="62"/>
      <c r="SYR48" s="62"/>
      <c r="SYS48" s="62"/>
      <c r="SYT48" s="62"/>
      <c r="SYU48" s="62"/>
      <c r="SYV48" s="62"/>
      <c r="SYW48" s="62"/>
      <c r="SYX48" s="62"/>
      <c r="SYY48" s="62"/>
      <c r="SYZ48" s="62"/>
      <c r="SZA48" s="62"/>
      <c r="SZB48" s="62"/>
      <c r="SZC48" s="62"/>
      <c r="SZD48" s="62"/>
      <c r="SZE48" s="62"/>
      <c r="SZF48" s="62"/>
      <c r="SZG48" s="62"/>
      <c r="SZH48" s="62"/>
      <c r="SZI48" s="62"/>
      <c r="SZJ48" s="62"/>
      <c r="SZK48" s="62"/>
      <c r="SZL48" s="62"/>
      <c r="SZM48" s="62"/>
      <c r="SZN48" s="62"/>
      <c r="SZO48" s="62"/>
      <c r="SZP48" s="62"/>
      <c r="SZQ48" s="62"/>
      <c r="SZR48" s="62"/>
      <c r="SZS48" s="62"/>
      <c r="SZT48" s="62"/>
      <c r="SZU48" s="62"/>
      <c r="SZV48" s="62"/>
      <c r="SZW48" s="62"/>
      <c r="SZX48" s="62"/>
      <c r="SZY48" s="62"/>
      <c r="SZZ48" s="62"/>
      <c r="TAA48" s="62"/>
      <c r="TAB48" s="62"/>
      <c r="TAC48" s="62"/>
      <c r="TAD48" s="62"/>
      <c r="TAE48" s="62"/>
      <c r="TAF48" s="62"/>
      <c r="TAG48" s="62"/>
      <c r="TAH48" s="62"/>
      <c r="TAI48" s="62"/>
      <c r="TAJ48" s="62"/>
      <c r="TAK48" s="62"/>
      <c r="TAL48" s="62"/>
      <c r="TAM48" s="62"/>
      <c r="TAN48" s="62"/>
      <c r="TAO48" s="62"/>
      <c r="TAP48" s="62"/>
      <c r="TAQ48" s="62"/>
      <c r="TAR48" s="62"/>
      <c r="TAS48" s="62"/>
      <c r="TAT48" s="62"/>
      <c r="TAU48" s="62"/>
      <c r="TAV48" s="62"/>
      <c r="TAW48" s="62"/>
      <c r="TAX48" s="62"/>
      <c r="TAY48" s="62"/>
      <c r="TAZ48" s="62"/>
      <c r="TBA48" s="62"/>
      <c r="TBB48" s="62"/>
      <c r="TBC48" s="62"/>
      <c r="TBD48" s="62"/>
      <c r="TBE48" s="62"/>
      <c r="TBF48" s="62"/>
      <c r="TBG48" s="62"/>
      <c r="TBH48" s="62"/>
      <c r="TBI48" s="62"/>
      <c r="TBJ48" s="62"/>
      <c r="TBK48" s="62"/>
      <c r="TBL48" s="62"/>
      <c r="TBM48" s="62"/>
      <c r="TBN48" s="62"/>
      <c r="TBO48" s="62"/>
      <c r="TBP48" s="62"/>
      <c r="TBQ48" s="62"/>
      <c r="TBR48" s="62"/>
      <c r="TBS48" s="62"/>
      <c r="TBT48" s="62"/>
      <c r="TBU48" s="62"/>
      <c r="TBV48" s="62"/>
      <c r="TBW48" s="62"/>
      <c r="TBX48" s="62"/>
      <c r="TBY48" s="62"/>
      <c r="TBZ48" s="62"/>
      <c r="TCA48" s="62"/>
      <c r="TCB48" s="62"/>
      <c r="TCC48" s="62"/>
      <c r="TCD48" s="62"/>
      <c r="TCE48" s="62"/>
      <c r="TCF48" s="62"/>
      <c r="TCG48" s="62"/>
      <c r="TCH48" s="62"/>
      <c r="TCI48" s="62"/>
      <c r="TCJ48" s="62"/>
      <c r="TCK48" s="62"/>
      <c r="TCL48" s="62"/>
      <c r="TCM48" s="62"/>
      <c r="TCN48" s="62"/>
      <c r="TCO48" s="62"/>
      <c r="TCP48" s="62"/>
      <c r="TCQ48" s="62"/>
      <c r="TCR48" s="62"/>
      <c r="TCS48" s="62"/>
      <c r="TCT48" s="62"/>
      <c r="TCU48" s="62"/>
      <c r="TCV48" s="62"/>
      <c r="TCW48" s="62"/>
      <c r="TCX48" s="62"/>
      <c r="TCY48" s="62"/>
      <c r="TCZ48" s="62"/>
      <c r="TDA48" s="62"/>
      <c r="TDB48" s="62"/>
      <c r="TDC48" s="62"/>
      <c r="TDD48" s="62"/>
      <c r="TDE48" s="62"/>
      <c r="TDF48" s="62"/>
      <c r="TDG48" s="62"/>
      <c r="TDH48" s="62"/>
      <c r="TDI48" s="62"/>
      <c r="TDJ48" s="62"/>
      <c r="TDK48" s="62"/>
      <c r="TDL48" s="62"/>
      <c r="TDM48" s="62"/>
      <c r="TDN48" s="62"/>
      <c r="TDO48" s="62"/>
      <c r="TDP48" s="62"/>
      <c r="TDQ48" s="62"/>
      <c r="TDR48" s="62"/>
      <c r="TDS48" s="62"/>
      <c r="TDT48" s="62"/>
      <c r="TDU48" s="62"/>
      <c r="TDV48" s="62"/>
      <c r="TDW48" s="62"/>
      <c r="TDX48" s="62"/>
      <c r="TDY48" s="62"/>
      <c r="TDZ48" s="62"/>
      <c r="TEA48" s="62"/>
      <c r="TEB48" s="62"/>
      <c r="TEC48" s="62"/>
      <c r="TED48" s="62"/>
      <c r="TEE48" s="62"/>
      <c r="TEF48" s="62"/>
      <c r="TEG48" s="62"/>
      <c r="TEH48" s="62"/>
      <c r="TEI48" s="62"/>
      <c r="TEJ48" s="62"/>
      <c r="TEK48" s="62"/>
      <c r="TEL48" s="62"/>
      <c r="TEM48" s="62"/>
      <c r="TEN48" s="62"/>
      <c r="TEO48" s="62"/>
      <c r="TEP48" s="62"/>
      <c r="TEQ48" s="62"/>
      <c r="TER48" s="62"/>
      <c r="TES48" s="62"/>
      <c r="TET48" s="62"/>
      <c r="TEU48" s="62"/>
      <c r="TEV48" s="62"/>
      <c r="TEW48" s="62"/>
      <c r="TEX48" s="62"/>
      <c r="TEY48" s="62"/>
      <c r="TEZ48" s="62"/>
      <c r="TFA48" s="62"/>
      <c r="TFB48" s="62"/>
      <c r="TFC48" s="62"/>
      <c r="TFD48" s="62"/>
      <c r="TFE48" s="62"/>
      <c r="TFF48" s="62"/>
      <c r="TFG48" s="62"/>
      <c r="TFH48" s="62"/>
      <c r="TFI48" s="62"/>
      <c r="TFJ48" s="62"/>
      <c r="TFK48" s="62"/>
      <c r="TFL48" s="62"/>
      <c r="TFM48" s="62"/>
      <c r="TFN48" s="62"/>
      <c r="TFO48" s="62"/>
      <c r="TFP48" s="62"/>
      <c r="TFQ48" s="62"/>
      <c r="TFR48" s="62"/>
      <c r="TFS48" s="62"/>
      <c r="TFT48" s="62"/>
      <c r="TFU48" s="62"/>
      <c r="TFV48" s="62"/>
      <c r="TFW48" s="62"/>
      <c r="TFX48" s="62"/>
      <c r="TFY48" s="62"/>
      <c r="TFZ48" s="62"/>
      <c r="TGA48" s="62"/>
      <c r="TGB48" s="62"/>
      <c r="TGC48" s="62"/>
      <c r="TGD48" s="62"/>
      <c r="TGE48" s="62"/>
      <c r="TGF48" s="62"/>
      <c r="TGG48" s="62"/>
      <c r="TGH48" s="62"/>
      <c r="TGI48" s="62"/>
      <c r="TGJ48" s="62"/>
      <c r="TGK48" s="62"/>
      <c r="TGL48" s="62"/>
      <c r="TGM48" s="62"/>
      <c r="TGN48" s="62"/>
      <c r="TGO48" s="62"/>
      <c r="TGP48" s="62"/>
      <c r="TGQ48" s="62"/>
      <c r="TGR48" s="62"/>
      <c r="TGS48" s="62"/>
      <c r="TGT48" s="62"/>
      <c r="TGU48" s="62"/>
      <c r="TGV48" s="62"/>
      <c r="TGW48" s="62"/>
      <c r="TGX48" s="62"/>
      <c r="TGY48" s="62"/>
      <c r="TGZ48" s="62"/>
      <c r="THA48" s="62"/>
      <c r="THB48" s="62"/>
      <c r="THC48" s="62"/>
      <c r="THD48" s="62"/>
      <c r="THE48" s="62"/>
      <c r="THF48" s="62"/>
      <c r="THG48" s="62"/>
      <c r="THH48" s="62"/>
      <c r="THI48" s="62"/>
      <c r="THJ48" s="62"/>
      <c r="THK48" s="62"/>
      <c r="THL48" s="62"/>
      <c r="THM48" s="62"/>
      <c r="THN48" s="62"/>
      <c r="THO48" s="62"/>
      <c r="THP48" s="62"/>
      <c r="THQ48" s="62"/>
      <c r="THR48" s="62"/>
      <c r="THS48" s="62"/>
      <c r="THT48" s="62"/>
      <c r="THU48" s="62"/>
      <c r="THV48" s="62"/>
      <c r="THW48" s="62"/>
      <c r="THX48" s="62"/>
      <c r="THY48" s="62"/>
      <c r="THZ48" s="62"/>
      <c r="TIA48" s="62"/>
      <c r="TIB48" s="62"/>
      <c r="TIC48" s="62"/>
      <c r="TID48" s="62"/>
      <c r="TIE48" s="62"/>
      <c r="TIF48" s="62"/>
      <c r="TIG48" s="62"/>
      <c r="TIH48" s="62"/>
      <c r="TII48" s="62"/>
      <c r="TIJ48" s="62"/>
      <c r="TIK48" s="62"/>
      <c r="TIL48" s="62"/>
      <c r="TIM48" s="62"/>
      <c r="TIN48" s="62"/>
      <c r="TIO48" s="62"/>
      <c r="TIP48" s="62"/>
      <c r="TIQ48" s="62"/>
      <c r="TIR48" s="62"/>
      <c r="TIS48" s="62"/>
      <c r="TIT48" s="62"/>
      <c r="TIU48" s="62"/>
      <c r="TIV48" s="62"/>
      <c r="TIW48" s="62"/>
      <c r="TIX48" s="62"/>
      <c r="TIY48" s="62"/>
      <c r="TIZ48" s="62"/>
      <c r="TJA48" s="62"/>
      <c r="TJB48" s="62"/>
      <c r="TJC48" s="62"/>
      <c r="TJD48" s="62"/>
      <c r="TJE48" s="62"/>
      <c r="TJF48" s="62"/>
      <c r="TJG48" s="62"/>
      <c r="TJH48" s="62"/>
      <c r="TJI48" s="62"/>
      <c r="TJJ48" s="62"/>
      <c r="TJK48" s="62"/>
      <c r="TJL48" s="62"/>
      <c r="TJM48" s="62"/>
      <c r="TJN48" s="62"/>
      <c r="TJO48" s="62"/>
      <c r="TJP48" s="62"/>
      <c r="TJQ48" s="62"/>
      <c r="TJR48" s="62"/>
      <c r="TJS48" s="62"/>
      <c r="TJT48" s="62"/>
      <c r="TJU48" s="62"/>
      <c r="TJV48" s="62"/>
      <c r="TJW48" s="62"/>
      <c r="TJX48" s="62"/>
      <c r="TJY48" s="62"/>
      <c r="TJZ48" s="62"/>
      <c r="TKA48" s="62"/>
      <c r="TKB48" s="62"/>
      <c r="TKC48" s="62"/>
      <c r="TKD48" s="62"/>
      <c r="TKE48" s="62"/>
      <c r="TKF48" s="62"/>
      <c r="TKG48" s="62"/>
      <c r="TKH48" s="62"/>
      <c r="TKI48" s="62"/>
      <c r="TKJ48" s="62"/>
      <c r="TKK48" s="62"/>
      <c r="TKL48" s="62"/>
      <c r="TKM48" s="62"/>
      <c r="TKN48" s="62"/>
      <c r="TKO48" s="62"/>
      <c r="TKP48" s="62"/>
      <c r="TKQ48" s="62"/>
      <c r="TKR48" s="62"/>
      <c r="TKS48" s="62"/>
      <c r="TKT48" s="62"/>
      <c r="TKU48" s="62"/>
      <c r="TKV48" s="62"/>
      <c r="TKW48" s="62"/>
      <c r="TKX48" s="62"/>
      <c r="TKY48" s="62"/>
      <c r="TKZ48" s="62"/>
      <c r="TLA48" s="62"/>
      <c r="TLB48" s="62"/>
      <c r="TLC48" s="62"/>
      <c r="TLD48" s="62"/>
      <c r="TLE48" s="62"/>
      <c r="TLF48" s="62"/>
      <c r="TLG48" s="62"/>
      <c r="TLH48" s="62"/>
      <c r="TLI48" s="62"/>
      <c r="TLJ48" s="62"/>
      <c r="TLK48" s="62"/>
      <c r="TLL48" s="62"/>
      <c r="TLM48" s="62"/>
      <c r="TLN48" s="62"/>
      <c r="TLO48" s="62"/>
      <c r="TLP48" s="62"/>
      <c r="TLQ48" s="62"/>
      <c r="TLR48" s="62"/>
      <c r="TLS48" s="62"/>
      <c r="TLT48" s="62"/>
      <c r="TLU48" s="62"/>
      <c r="TLV48" s="62"/>
      <c r="TLW48" s="62"/>
      <c r="TLX48" s="62"/>
      <c r="TLY48" s="62"/>
      <c r="TLZ48" s="62"/>
      <c r="TMA48" s="62"/>
      <c r="TMB48" s="62"/>
      <c r="TMC48" s="62"/>
      <c r="TMD48" s="62"/>
      <c r="TME48" s="62"/>
      <c r="TMF48" s="62"/>
      <c r="TMG48" s="62"/>
      <c r="TMH48" s="62"/>
      <c r="TMI48" s="62"/>
      <c r="TMJ48" s="62"/>
      <c r="TMK48" s="62"/>
      <c r="TML48" s="62"/>
      <c r="TMM48" s="62"/>
      <c r="TMN48" s="62"/>
      <c r="TMO48" s="62"/>
      <c r="TMP48" s="62"/>
      <c r="TMQ48" s="62"/>
      <c r="TMR48" s="62"/>
      <c r="TMS48" s="62"/>
      <c r="TMT48" s="62"/>
      <c r="TMU48" s="62"/>
      <c r="TMV48" s="62"/>
      <c r="TMW48" s="62"/>
      <c r="TMX48" s="62"/>
      <c r="TMY48" s="62"/>
      <c r="TMZ48" s="62"/>
      <c r="TNA48" s="62"/>
      <c r="TNB48" s="62"/>
      <c r="TNC48" s="62"/>
      <c r="TND48" s="62"/>
      <c r="TNE48" s="62"/>
      <c r="TNF48" s="62"/>
      <c r="TNG48" s="62"/>
      <c r="TNH48" s="62"/>
      <c r="TNI48" s="62"/>
      <c r="TNJ48" s="62"/>
      <c r="TNK48" s="62"/>
      <c r="TNL48" s="62"/>
      <c r="TNM48" s="62"/>
      <c r="TNN48" s="62"/>
      <c r="TNO48" s="62"/>
      <c r="TNP48" s="62"/>
      <c r="TNQ48" s="62"/>
      <c r="TNR48" s="62"/>
      <c r="TNS48" s="62"/>
      <c r="TNT48" s="62"/>
      <c r="TNU48" s="62"/>
      <c r="TNV48" s="62"/>
      <c r="TNW48" s="62"/>
      <c r="TNX48" s="62"/>
      <c r="TNY48" s="62"/>
      <c r="TNZ48" s="62"/>
      <c r="TOA48" s="62"/>
      <c r="TOB48" s="62"/>
      <c r="TOC48" s="62"/>
      <c r="TOD48" s="62"/>
      <c r="TOE48" s="62"/>
      <c r="TOF48" s="62"/>
      <c r="TOG48" s="62"/>
      <c r="TOH48" s="62"/>
      <c r="TOI48" s="62"/>
      <c r="TOJ48" s="62"/>
      <c r="TOK48" s="62"/>
      <c r="TOL48" s="62"/>
      <c r="TOM48" s="62"/>
      <c r="TON48" s="62"/>
      <c r="TOO48" s="62"/>
      <c r="TOP48" s="62"/>
      <c r="TOQ48" s="62"/>
      <c r="TOR48" s="62"/>
      <c r="TOS48" s="62"/>
      <c r="TOT48" s="62"/>
      <c r="TOU48" s="62"/>
      <c r="TOV48" s="62"/>
      <c r="TOW48" s="62"/>
      <c r="TOX48" s="62"/>
      <c r="TOY48" s="62"/>
      <c r="TOZ48" s="62"/>
      <c r="TPA48" s="62"/>
      <c r="TPB48" s="62"/>
      <c r="TPC48" s="62"/>
      <c r="TPD48" s="62"/>
      <c r="TPE48" s="62"/>
      <c r="TPF48" s="62"/>
      <c r="TPG48" s="62"/>
      <c r="TPH48" s="62"/>
      <c r="TPI48" s="62"/>
      <c r="TPJ48" s="62"/>
      <c r="TPK48" s="62"/>
      <c r="TPL48" s="62"/>
      <c r="TPM48" s="62"/>
      <c r="TPN48" s="62"/>
      <c r="TPO48" s="62"/>
      <c r="TPP48" s="62"/>
      <c r="TPQ48" s="62"/>
      <c r="TPR48" s="62"/>
      <c r="TPS48" s="62"/>
      <c r="TPT48" s="62"/>
      <c r="TPU48" s="62"/>
      <c r="TPV48" s="62"/>
      <c r="TPW48" s="62"/>
      <c r="TPX48" s="62"/>
      <c r="TPY48" s="62"/>
      <c r="TPZ48" s="62"/>
      <c r="TQA48" s="62"/>
      <c r="TQB48" s="62"/>
      <c r="TQC48" s="62"/>
      <c r="TQD48" s="62"/>
      <c r="TQE48" s="62"/>
      <c r="TQF48" s="62"/>
      <c r="TQG48" s="62"/>
      <c r="TQH48" s="62"/>
      <c r="TQI48" s="62"/>
      <c r="TQJ48" s="62"/>
      <c r="TQK48" s="62"/>
      <c r="TQL48" s="62"/>
      <c r="TQM48" s="62"/>
      <c r="TQN48" s="62"/>
      <c r="TQO48" s="62"/>
      <c r="TQP48" s="62"/>
      <c r="TQQ48" s="62"/>
      <c r="TQR48" s="62"/>
      <c r="TQS48" s="62"/>
      <c r="TQT48" s="62"/>
      <c r="TQU48" s="62"/>
      <c r="TQV48" s="62"/>
      <c r="TQW48" s="62"/>
      <c r="TQX48" s="62"/>
      <c r="TQY48" s="62"/>
      <c r="TQZ48" s="62"/>
      <c r="TRA48" s="62"/>
      <c r="TRB48" s="62"/>
      <c r="TRC48" s="62"/>
      <c r="TRD48" s="62"/>
      <c r="TRE48" s="62"/>
      <c r="TRF48" s="62"/>
      <c r="TRG48" s="62"/>
      <c r="TRH48" s="62"/>
      <c r="TRI48" s="62"/>
      <c r="TRJ48" s="62"/>
      <c r="TRK48" s="62"/>
      <c r="TRL48" s="62"/>
      <c r="TRM48" s="62"/>
      <c r="TRN48" s="62"/>
      <c r="TRO48" s="62"/>
      <c r="TRP48" s="62"/>
      <c r="TRQ48" s="62"/>
      <c r="TRR48" s="62"/>
      <c r="TRS48" s="62"/>
      <c r="TRT48" s="62"/>
      <c r="TRU48" s="62"/>
      <c r="TRV48" s="62"/>
      <c r="TRW48" s="62"/>
      <c r="TRX48" s="62"/>
      <c r="TRY48" s="62"/>
      <c r="TRZ48" s="62"/>
      <c r="TSA48" s="62"/>
      <c r="TSB48" s="62"/>
      <c r="TSC48" s="62"/>
      <c r="TSD48" s="62"/>
      <c r="TSE48" s="62"/>
      <c r="TSF48" s="62"/>
      <c r="TSG48" s="62"/>
      <c r="TSH48" s="62"/>
      <c r="TSI48" s="62"/>
      <c r="TSJ48" s="62"/>
      <c r="TSK48" s="62"/>
      <c r="TSL48" s="62"/>
      <c r="TSM48" s="62"/>
      <c r="TSN48" s="62"/>
      <c r="TSO48" s="62"/>
      <c r="TSP48" s="62"/>
      <c r="TSQ48" s="62"/>
      <c r="TSR48" s="62"/>
      <c r="TSS48" s="62"/>
      <c r="TST48" s="62"/>
      <c r="TSU48" s="62"/>
      <c r="TSV48" s="62"/>
      <c r="TSW48" s="62"/>
      <c r="TSX48" s="62"/>
      <c r="TSY48" s="62"/>
      <c r="TSZ48" s="62"/>
      <c r="TTA48" s="62"/>
      <c r="TTB48" s="62"/>
      <c r="TTC48" s="62"/>
      <c r="TTD48" s="62"/>
      <c r="TTE48" s="62"/>
      <c r="TTF48" s="62"/>
      <c r="TTG48" s="62"/>
      <c r="TTH48" s="62"/>
      <c r="TTI48" s="62"/>
      <c r="TTJ48" s="62"/>
      <c r="TTK48" s="62"/>
      <c r="TTL48" s="62"/>
      <c r="TTM48" s="62"/>
      <c r="TTN48" s="62"/>
      <c r="TTO48" s="62"/>
      <c r="TTP48" s="62"/>
      <c r="TTQ48" s="62"/>
      <c r="TTR48" s="62"/>
      <c r="TTS48" s="62"/>
      <c r="TTT48" s="62"/>
      <c r="TTU48" s="62"/>
      <c r="TTV48" s="62"/>
      <c r="TTW48" s="62"/>
      <c r="TTX48" s="62"/>
      <c r="TTY48" s="62"/>
      <c r="TTZ48" s="62"/>
      <c r="TUA48" s="62"/>
      <c r="TUB48" s="62"/>
      <c r="TUC48" s="62"/>
      <c r="TUD48" s="62"/>
      <c r="TUE48" s="62"/>
      <c r="TUF48" s="62"/>
      <c r="TUG48" s="62"/>
      <c r="TUH48" s="62"/>
      <c r="TUI48" s="62"/>
      <c r="TUJ48" s="62"/>
      <c r="TUK48" s="62"/>
      <c r="TUL48" s="62"/>
      <c r="TUM48" s="62"/>
      <c r="TUN48" s="62"/>
      <c r="TUO48" s="62"/>
      <c r="TUP48" s="62"/>
      <c r="TUQ48" s="62"/>
      <c r="TUR48" s="62"/>
      <c r="TUS48" s="62"/>
      <c r="TUT48" s="62"/>
      <c r="TUU48" s="62"/>
      <c r="TUV48" s="62"/>
      <c r="TUW48" s="62"/>
      <c r="TUX48" s="62"/>
      <c r="TUY48" s="62"/>
      <c r="TUZ48" s="62"/>
      <c r="TVA48" s="62"/>
      <c r="TVB48" s="62"/>
      <c r="TVC48" s="62"/>
      <c r="TVD48" s="62"/>
      <c r="TVE48" s="62"/>
      <c r="TVF48" s="62"/>
      <c r="TVG48" s="62"/>
      <c r="TVH48" s="62"/>
      <c r="TVI48" s="62"/>
      <c r="TVJ48" s="62"/>
      <c r="TVK48" s="62"/>
      <c r="TVL48" s="62"/>
      <c r="TVM48" s="62"/>
      <c r="TVN48" s="62"/>
      <c r="TVO48" s="62"/>
      <c r="TVP48" s="62"/>
      <c r="TVQ48" s="62"/>
      <c r="TVR48" s="62"/>
      <c r="TVS48" s="62"/>
      <c r="TVT48" s="62"/>
      <c r="TVU48" s="62"/>
      <c r="TVV48" s="62"/>
      <c r="TVW48" s="62"/>
      <c r="TVX48" s="62"/>
      <c r="TVY48" s="62"/>
      <c r="TVZ48" s="62"/>
      <c r="TWA48" s="62"/>
      <c r="TWB48" s="62"/>
      <c r="TWC48" s="62"/>
      <c r="TWD48" s="62"/>
      <c r="TWE48" s="62"/>
      <c r="TWF48" s="62"/>
      <c r="TWG48" s="62"/>
      <c r="TWH48" s="62"/>
      <c r="TWI48" s="62"/>
      <c r="TWJ48" s="62"/>
      <c r="TWK48" s="62"/>
      <c r="TWL48" s="62"/>
      <c r="TWM48" s="62"/>
      <c r="TWN48" s="62"/>
      <c r="TWO48" s="62"/>
      <c r="TWP48" s="62"/>
      <c r="TWQ48" s="62"/>
      <c r="TWR48" s="62"/>
      <c r="TWS48" s="62"/>
      <c r="TWT48" s="62"/>
      <c r="TWU48" s="62"/>
      <c r="TWV48" s="62"/>
      <c r="TWW48" s="62"/>
      <c r="TWX48" s="62"/>
      <c r="TWY48" s="62"/>
      <c r="TWZ48" s="62"/>
      <c r="TXA48" s="62"/>
      <c r="TXB48" s="62"/>
      <c r="TXC48" s="62"/>
      <c r="TXD48" s="62"/>
      <c r="TXE48" s="62"/>
      <c r="TXF48" s="62"/>
      <c r="TXG48" s="62"/>
      <c r="TXH48" s="62"/>
      <c r="TXI48" s="62"/>
      <c r="TXJ48" s="62"/>
      <c r="TXK48" s="62"/>
      <c r="TXL48" s="62"/>
      <c r="TXM48" s="62"/>
      <c r="TXN48" s="62"/>
      <c r="TXO48" s="62"/>
      <c r="TXP48" s="62"/>
      <c r="TXQ48" s="62"/>
      <c r="TXR48" s="62"/>
      <c r="TXS48" s="62"/>
      <c r="TXT48" s="62"/>
      <c r="TXU48" s="62"/>
      <c r="TXV48" s="62"/>
      <c r="TXW48" s="62"/>
      <c r="TXX48" s="62"/>
      <c r="TXY48" s="62"/>
      <c r="TXZ48" s="62"/>
      <c r="TYA48" s="62"/>
      <c r="TYB48" s="62"/>
      <c r="TYC48" s="62"/>
      <c r="TYD48" s="62"/>
      <c r="TYE48" s="62"/>
      <c r="TYF48" s="62"/>
      <c r="TYG48" s="62"/>
      <c r="TYH48" s="62"/>
      <c r="TYI48" s="62"/>
      <c r="TYJ48" s="62"/>
      <c r="TYK48" s="62"/>
      <c r="TYL48" s="62"/>
      <c r="TYM48" s="62"/>
      <c r="TYN48" s="62"/>
      <c r="TYO48" s="62"/>
      <c r="TYP48" s="62"/>
      <c r="TYQ48" s="62"/>
      <c r="TYR48" s="62"/>
      <c r="TYS48" s="62"/>
      <c r="TYT48" s="62"/>
      <c r="TYU48" s="62"/>
      <c r="TYV48" s="62"/>
      <c r="TYW48" s="62"/>
      <c r="TYX48" s="62"/>
      <c r="TYY48" s="62"/>
      <c r="TYZ48" s="62"/>
      <c r="TZA48" s="62"/>
      <c r="TZB48" s="62"/>
      <c r="TZC48" s="62"/>
      <c r="TZD48" s="62"/>
      <c r="TZE48" s="62"/>
      <c r="TZF48" s="62"/>
      <c r="TZG48" s="62"/>
      <c r="TZH48" s="62"/>
      <c r="TZI48" s="62"/>
      <c r="TZJ48" s="62"/>
      <c r="TZK48" s="62"/>
      <c r="TZL48" s="62"/>
      <c r="TZM48" s="62"/>
      <c r="TZN48" s="62"/>
      <c r="TZO48" s="62"/>
      <c r="TZP48" s="62"/>
      <c r="TZQ48" s="62"/>
      <c r="TZR48" s="62"/>
      <c r="TZS48" s="62"/>
      <c r="TZT48" s="62"/>
      <c r="TZU48" s="62"/>
      <c r="TZV48" s="62"/>
      <c r="TZW48" s="62"/>
      <c r="TZX48" s="62"/>
      <c r="TZY48" s="62"/>
      <c r="TZZ48" s="62"/>
      <c r="UAA48" s="62"/>
      <c r="UAB48" s="62"/>
      <c r="UAC48" s="62"/>
      <c r="UAD48" s="62"/>
      <c r="UAE48" s="62"/>
      <c r="UAF48" s="62"/>
      <c r="UAG48" s="62"/>
      <c r="UAH48" s="62"/>
      <c r="UAI48" s="62"/>
      <c r="UAJ48" s="62"/>
      <c r="UAK48" s="62"/>
      <c r="UAL48" s="62"/>
      <c r="UAM48" s="62"/>
      <c r="UAN48" s="62"/>
      <c r="UAO48" s="62"/>
      <c r="UAP48" s="62"/>
      <c r="UAQ48" s="62"/>
      <c r="UAR48" s="62"/>
      <c r="UAS48" s="62"/>
      <c r="UAT48" s="62"/>
      <c r="UAU48" s="62"/>
      <c r="UAV48" s="62"/>
      <c r="UAW48" s="62"/>
      <c r="UAX48" s="62"/>
      <c r="UAY48" s="62"/>
      <c r="UAZ48" s="62"/>
      <c r="UBA48" s="62"/>
      <c r="UBB48" s="62"/>
      <c r="UBC48" s="62"/>
      <c r="UBD48" s="62"/>
      <c r="UBE48" s="62"/>
      <c r="UBF48" s="62"/>
      <c r="UBG48" s="62"/>
      <c r="UBH48" s="62"/>
      <c r="UBI48" s="62"/>
      <c r="UBJ48" s="62"/>
      <c r="UBK48" s="62"/>
      <c r="UBL48" s="62"/>
      <c r="UBM48" s="62"/>
      <c r="UBN48" s="62"/>
      <c r="UBO48" s="62"/>
      <c r="UBP48" s="62"/>
      <c r="UBQ48" s="62"/>
      <c r="UBR48" s="62"/>
      <c r="UBS48" s="62"/>
      <c r="UBT48" s="62"/>
      <c r="UBU48" s="62"/>
      <c r="UBV48" s="62"/>
      <c r="UBW48" s="62"/>
      <c r="UBX48" s="62"/>
      <c r="UBY48" s="62"/>
      <c r="UBZ48" s="62"/>
      <c r="UCA48" s="62"/>
      <c r="UCB48" s="62"/>
      <c r="UCC48" s="62"/>
      <c r="UCD48" s="62"/>
      <c r="UCE48" s="62"/>
      <c r="UCF48" s="62"/>
      <c r="UCG48" s="62"/>
      <c r="UCH48" s="62"/>
      <c r="UCI48" s="62"/>
      <c r="UCJ48" s="62"/>
      <c r="UCK48" s="62"/>
      <c r="UCL48" s="62"/>
      <c r="UCM48" s="62"/>
      <c r="UCN48" s="62"/>
      <c r="UCO48" s="62"/>
      <c r="UCP48" s="62"/>
      <c r="UCQ48" s="62"/>
      <c r="UCR48" s="62"/>
      <c r="UCS48" s="62"/>
      <c r="UCT48" s="62"/>
      <c r="UCU48" s="62"/>
      <c r="UCV48" s="62"/>
      <c r="UCW48" s="62"/>
      <c r="UCX48" s="62"/>
      <c r="UCY48" s="62"/>
      <c r="UCZ48" s="62"/>
      <c r="UDA48" s="62"/>
      <c r="UDB48" s="62"/>
      <c r="UDC48" s="62"/>
      <c r="UDD48" s="62"/>
      <c r="UDE48" s="62"/>
      <c r="UDF48" s="62"/>
      <c r="UDG48" s="62"/>
      <c r="UDH48" s="62"/>
      <c r="UDI48" s="62"/>
      <c r="UDJ48" s="62"/>
      <c r="UDK48" s="62"/>
      <c r="UDL48" s="62"/>
      <c r="UDM48" s="62"/>
      <c r="UDN48" s="62"/>
      <c r="UDO48" s="62"/>
      <c r="UDP48" s="62"/>
      <c r="UDQ48" s="62"/>
      <c r="UDR48" s="62"/>
      <c r="UDS48" s="62"/>
      <c r="UDT48" s="62"/>
      <c r="UDU48" s="62"/>
      <c r="UDV48" s="62"/>
      <c r="UDW48" s="62"/>
      <c r="UDX48" s="62"/>
      <c r="UDY48" s="62"/>
      <c r="UDZ48" s="62"/>
      <c r="UEA48" s="62"/>
      <c r="UEB48" s="62"/>
      <c r="UEC48" s="62"/>
      <c r="UED48" s="62"/>
      <c r="UEE48" s="62"/>
      <c r="UEF48" s="62"/>
      <c r="UEG48" s="62"/>
      <c r="UEH48" s="62"/>
      <c r="UEI48" s="62"/>
      <c r="UEJ48" s="62"/>
      <c r="UEK48" s="62"/>
      <c r="UEL48" s="62"/>
      <c r="UEM48" s="62"/>
      <c r="UEN48" s="62"/>
      <c r="UEO48" s="62"/>
      <c r="UEP48" s="62"/>
      <c r="UEQ48" s="62"/>
      <c r="UER48" s="62"/>
      <c r="UES48" s="62"/>
      <c r="UET48" s="62"/>
      <c r="UEU48" s="62"/>
      <c r="UEV48" s="62"/>
      <c r="UEW48" s="62"/>
      <c r="UEX48" s="62"/>
      <c r="UEY48" s="62"/>
      <c r="UEZ48" s="62"/>
      <c r="UFA48" s="62"/>
      <c r="UFB48" s="62"/>
      <c r="UFC48" s="62"/>
      <c r="UFD48" s="62"/>
      <c r="UFE48" s="62"/>
      <c r="UFF48" s="62"/>
      <c r="UFG48" s="62"/>
      <c r="UFH48" s="62"/>
      <c r="UFI48" s="62"/>
      <c r="UFJ48" s="62"/>
      <c r="UFK48" s="62"/>
      <c r="UFL48" s="62"/>
      <c r="UFM48" s="62"/>
      <c r="UFN48" s="62"/>
      <c r="UFO48" s="62"/>
      <c r="UFP48" s="62"/>
      <c r="UFQ48" s="62"/>
      <c r="UFR48" s="62"/>
      <c r="UFS48" s="62"/>
      <c r="UFT48" s="62"/>
      <c r="UFU48" s="62"/>
      <c r="UFV48" s="62"/>
      <c r="UFW48" s="62"/>
      <c r="UFX48" s="62"/>
      <c r="UFY48" s="62"/>
      <c r="UFZ48" s="62"/>
      <c r="UGA48" s="62"/>
      <c r="UGB48" s="62"/>
      <c r="UGC48" s="62"/>
      <c r="UGD48" s="62"/>
      <c r="UGE48" s="62"/>
      <c r="UGF48" s="62"/>
      <c r="UGG48" s="62"/>
      <c r="UGH48" s="62"/>
      <c r="UGI48" s="62"/>
      <c r="UGJ48" s="62"/>
      <c r="UGK48" s="62"/>
      <c r="UGL48" s="62"/>
      <c r="UGM48" s="62"/>
      <c r="UGN48" s="62"/>
      <c r="UGO48" s="62"/>
      <c r="UGP48" s="62"/>
      <c r="UGQ48" s="62"/>
      <c r="UGR48" s="62"/>
      <c r="UGS48" s="62"/>
      <c r="UGT48" s="62"/>
      <c r="UGU48" s="62"/>
      <c r="UGV48" s="62"/>
      <c r="UGW48" s="62"/>
      <c r="UGX48" s="62"/>
      <c r="UGY48" s="62"/>
      <c r="UGZ48" s="62"/>
      <c r="UHA48" s="62"/>
      <c r="UHB48" s="62"/>
      <c r="UHC48" s="62"/>
      <c r="UHD48" s="62"/>
      <c r="UHE48" s="62"/>
      <c r="UHF48" s="62"/>
      <c r="UHG48" s="62"/>
      <c r="UHH48" s="62"/>
      <c r="UHI48" s="62"/>
      <c r="UHJ48" s="62"/>
      <c r="UHK48" s="62"/>
      <c r="UHL48" s="62"/>
      <c r="UHM48" s="62"/>
      <c r="UHN48" s="62"/>
      <c r="UHO48" s="62"/>
      <c r="UHP48" s="62"/>
      <c r="UHQ48" s="62"/>
      <c r="UHR48" s="62"/>
      <c r="UHS48" s="62"/>
      <c r="UHT48" s="62"/>
      <c r="UHU48" s="62"/>
      <c r="UHV48" s="62"/>
      <c r="UHW48" s="62"/>
      <c r="UHX48" s="62"/>
      <c r="UHY48" s="62"/>
      <c r="UHZ48" s="62"/>
      <c r="UIA48" s="62"/>
      <c r="UIB48" s="62"/>
      <c r="UIC48" s="62"/>
      <c r="UID48" s="62"/>
      <c r="UIE48" s="62"/>
      <c r="UIF48" s="62"/>
      <c r="UIG48" s="62"/>
      <c r="UIH48" s="62"/>
      <c r="UII48" s="62"/>
      <c r="UIJ48" s="62"/>
      <c r="UIK48" s="62"/>
      <c r="UIL48" s="62"/>
      <c r="UIM48" s="62"/>
      <c r="UIN48" s="62"/>
      <c r="UIO48" s="62"/>
      <c r="UIP48" s="62"/>
      <c r="UIQ48" s="62"/>
      <c r="UIR48" s="62"/>
      <c r="UIS48" s="62"/>
      <c r="UIT48" s="62"/>
      <c r="UIU48" s="62"/>
      <c r="UIV48" s="62"/>
      <c r="UIW48" s="62"/>
      <c r="UIX48" s="62"/>
      <c r="UIY48" s="62"/>
      <c r="UIZ48" s="62"/>
      <c r="UJA48" s="62"/>
      <c r="UJB48" s="62"/>
      <c r="UJC48" s="62"/>
      <c r="UJD48" s="62"/>
      <c r="UJE48" s="62"/>
      <c r="UJF48" s="62"/>
      <c r="UJG48" s="62"/>
      <c r="UJH48" s="62"/>
      <c r="UJI48" s="62"/>
      <c r="UJJ48" s="62"/>
      <c r="UJK48" s="62"/>
      <c r="UJL48" s="62"/>
      <c r="UJM48" s="62"/>
      <c r="UJN48" s="62"/>
      <c r="UJO48" s="62"/>
      <c r="UJP48" s="62"/>
      <c r="UJQ48" s="62"/>
      <c r="UJR48" s="62"/>
      <c r="UJS48" s="62"/>
      <c r="UJT48" s="62"/>
      <c r="UJU48" s="62"/>
      <c r="UJV48" s="62"/>
      <c r="UJW48" s="62"/>
      <c r="UJX48" s="62"/>
      <c r="UJY48" s="62"/>
      <c r="UJZ48" s="62"/>
      <c r="UKA48" s="62"/>
      <c r="UKB48" s="62"/>
      <c r="UKC48" s="62"/>
      <c r="UKD48" s="62"/>
      <c r="UKE48" s="62"/>
      <c r="UKF48" s="62"/>
      <c r="UKG48" s="62"/>
      <c r="UKH48" s="62"/>
      <c r="UKI48" s="62"/>
      <c r="UKJ48" s="62"/>
      <c r="UKK48" s="62"/>
      <c r="UKL48" s="62"/>
      <c r="UKM48" s="62"/>
      <c r="UKN48" s="62"/>
      <c r="UKO48" s="62"/>
      <c r="UKP48" s="62"/>
      <c r="UKQ48" s="62"/>
      <c r="UKR48" s="62"/>
      <c r="UKS48" s="62"/>
      <c r="UKT48" s="62"/>
      <c r="UKU48" s="62"/>
      <c r="UKV48" s="62"/>
      <c r="UKW48" s="62"/>
      <c r="UKX48" s="62"/>
      <c r="UKY48" s="62"/>
      <c r="UKZ48" s="62"/>
      <c r="ULA48" s="62"/>
      <c r="ULB48" s="62"/>
      <c r="ULC48" s="62"/>
      <c r="ULD48" s="62"/>
      <c r="ULE48" s="62"/>
      <c r="ULF48" s="62"/>
      <c r="ULG48" s="62"/>
      <c r="ULH48" s="62"/>
      <c r="ULI48" s="62"/>
      <c r="ULJ48" s="62"/>
      <c r="ULK48" s="62"/>
      <c r="ULL48" s="62"/>
      <c r="ULM48" s="62"/>
      <c r="ULN48" s="62"/>
      <c r="ULO48" s="62"/>
      <c r="ULP48" s="62"/>
      <c r="ULQ48" s="62"/>
      <c r="ULR48" s="62"/>
      <c r="ULS48" s="62"/>
      <c r="ULT48" s="62"/>
      <c r="ULU48" s="62"/>
      <c r="ULV48" s="62"/>
      <c r="ULW48" s="62"/>
      <c r="ULX48" s="62"/>
      <c r="ULY48" s="62"/>
      <c r="ULZ48" s="62"/>
      <c r="UMA48" s="62"/>
      <c r="UMB48" s="62"/>
      <c r="UMC48" s="62"/>
      <c r="UMD48" s="62"/>
      <c r="UME48" s="62"/>
      <c r="UMF48" s="62"/>
      <c r="UMG48" s="62"/>
      <c r="UMH48" s="62"/>
      <c r="UMI48" s="62"/>
      <c r="UMJ48" s="62"/>
      <c r="UMK48" s="62"/>
      <c r="UML48" s="62"/>
      <c r="UMM48" s="62"/>
      <c r="UMN48" s="62"/>
      <c r="UMO48" s="62"/>
      <c r="UMP48" s="62"/>
      <c r="UMQ48" s="62"/>
      <c r="UMR48" s="62"/>
      <c r="UMS48" s="62"/>
      <c r="UMT48" s="62"/>
      <c r="UMU48" s="62"/>
      <c r="UMV48" s="62"/>
      <c r="UMW48" s="62"/>
      <c r="UMX48" s="62"/>
      <c r="UMY48" s="62"/>
      <c r="UMZ48" s="62"/>
      <c r="UNA48" s="62"/>
      <c r="UNB48" s="62"/>
      <c r="UNC48" s="62"/>
      <c r="UND48" s="62"/>
      <c r="UNE48" s="62"/>
      <c r="UNF48" s="62"/>
      <c r="UNG48" s="62"/>
      <c r="UNH48" s="62"/>
      <c r="UNI48" s="62"/>
      <c r="UNJ48" s="62"/>
      <c r="UNK48" s="62"/>
      <c r="UNL48" s="62"/>
      <c r="UNM48" s="62"/>
      <c r="UNN48" s="62"/>
      <c r="UNO48" s="62"/>
      <c r="UNP48" s="62"/>
      <c r="UNQ48" s="62"/>
      <c r="UNR48" s="62"/>
      <c r="UNS48" s="62"/>
      <c r="UNT48" s="62"/>
      <c r="UNU48" s="62"/>
      <c r="UNV48" s="62"/>
      <c r="UNW48" s="62"/>
      <c r="UNX48" s="62"/>
      <c r="UNY48" s="62"/>
      <c r="UNZ48" s="62"/>
      <c r="UOA48" s="62"/>
      <c r="UOB48" s="62"/>
      <c r="UOC48" s="62"/>
      <c r="UOD48" s="62"/>
      <c r="UOE48" s="62"/>
      <c r="UOF48" s="62"/>
      <c r="UOG48" s="62"/>
      <c r="UOH48" s="62"/>
      <c r="UOI48" s="62"/>
      <c r="UOJ48" s="62"/>
      <c r="UOK48" s="62"/>
      <c r="UOL48" s="62"/>
      <c r="UOM48" s="62"/>
      <c r="UON48" s="62"/>
      <c r="UOO48" s="62"/>
      <c r="UOP48" s="62"/>
      <c r="UOQ48" s="62"/>
      <c r="UOR48" s="62"/>
      <c r="UOS48" s="62"/>
      <c r="UOT48" s="62"/>
      <c r="UOU48" s="62"/>
      <c r="UOV48" s="62"/>
      <c r="UOW48" s="62"/>
      <c r="UOX48" s="62"/>
      <c r="UOY48" s="62"/>
      <c r="UOZ48" s="62"/>
      <c r="UPA48" s="62"/>
      <c r="UPB48" s="62"/>
      <c r="UPC48" s="62"/>
      <c r="UPD48" s="62"/>
      <c r="UPE48" s="62"/>
      <c r="UPF48" s="62"/>
      <c r="UPG48" s="62"/>
      <c r="UPH48" s="62"/>
      <c r="UPI48" s="62"/>
      <c r="UPJ48" s="62"/>
      <c r="UPK48" s="62"/>
      <c r="UPL48" s="62"/>
      <c r="UPM48" s="62"/>
      <c r="UPN48" s="62"/>
      <c r="UPO48" s="62"/>
      <c r="UPP48" s="62"/>
      <c r="UPQ48" s="62"/>
      <c r="UPR48" s="62"/>
      <c r="UPS48" s="62"/>
      <c r="UPT48" s="62"/>
      <c r="UPU48" s="62"/>
      <c r="UPV48" s="62"/>
      <c r="UPW48" s="62"/>
      <c r="UPX48" s="62"/>
      <c r="UPY48" s="62"/>
      <c r="UPZ48" s="62"/>
      <c r="UQA48" s="62"/>
      <c r="UQB48" s="62"/>
      <c r="UQC48" s="62"/>
      <c r="UQD48" s="62"/>
      <c r="UQE48" s="62"/>
      <c r="UQF48" s="62"/>
      <c r="UQG48" s="62"/>
      <c r="UQH48" s="62"/>
      <c r="UQI48" s="62"/>
      <c r="UQJ48" s="62"/>
      <c r="UQK48" s="62"/>
      <c r="UQL48" s="62"/>
      <c r="UQM48" s="62"/>
      <c r="UQN48" s="62"/>
      <c r="UQO48" s="62"/>
      <c r="UQP48" s="62"/>
      <c r="UQQ48" s="62"/>
      <c r="UQR48" s="62"/>
      <c r="UQS48" s="62"/>
      <c r="UQT48" s="62"/>
      <c r="UQU48" s="62"/>
      <c r="UQV48" s="62"/>
      <c r="UQW48" s="62"/>
      <c r="UQX48" s="62"/>
      <c r="UQY48" s="62"/>
      <c r="UQZ48" s="62"/>
      <c r="URA48" s="62"/>
      <c r="URB48" s="62"/>
      <c r="URC48" s="62"/>
      <c r="URD48" s="62"/>
      <c r="URE48" s="62"/>
      <c r="URF48" s="62"/>
      <c r="URG48" s="62"/>
      <c r="URH48" s="62"/>
      <c r="URI48" s="62"/>
      <c r="URJ48" s="62"/>
      <c r="URK48" s="62"/>
      <c r="URL48" s="62"/>
      <c r="URM48" s="62"/>
      <c r="URN48" s="62"/>
      <c r="URO48" s="62"/>
      <c r="URP48" s="62"/>
      <c r="URQ48" s="62"/>
      <c r="URR48" s="62"/>
      <c r="URS48" s="62"/>
      <c r="URT48" s="62"/>
      <c r="URU48" s="62"/>
      <c r="URV48" s="62"/>
      <c r="URW48" s="62"/>
      <c r="URX48" s="62"/>
      <c r="URY48" s="62"/>
      <c r="URZ48" s="62"/>
      <c r="USA48" s="62"/>
      <c r="USB48" s="62"/>
      <c r="USC48" s="62"/>
      <c r="USD48" s="62"/>
      <c r="USE48" s="62"/>
      <c r="USF48" s="62"/>
      <c r="USG48" s="62"/>
      <c r="USH48" s="62"/>
      <c r="USI48" s="62"/>
      <c r="USJ48" s="62"/>
      <c r="USK48" s="62"/>
      <c r="USL48" s="62"/>
      <c r="USM48" s="62"/>
      <c r="USN48" s="62"/>
      <c r="USO48" s="62"/>
      <c r="USP48" s="62"/>
      <c r="USQ48" s="62"/>
      <c r="USR48" s="62"/>
      <c r="USS48" s="62"/>
      <c r="UST48" s="62"/>
      <c r="USU48" s="62"/>
      <c r="USV48" s="62"/>
      <c r="USW48" s="62"/>
      <c r="USX48" s="62"/>
      <c r="USY48" s="62"/>
      <c r="USZ48" s="62"/>
      <c r="UTA48" s="62"/>
      <c r="UTB48" s="62"/>
      <c r="UTC48" s="62"/>
      <c r="UTD48" s="62"/>
      <c r="UTE48" s="62"/>
      <c r="UTF48" s="62"/>
      <c r="UTG48" s="62"/>
      <c r="UTH48" s="62"/>
      <c r="UTI48" s="62"/>
      <c r="UTJ48" s="62"/>
      <c r="UTK48" s="62"/>
      <c r="UTL48" s="62"/>
      <c r="UTM48" s="62"/>
      <c r="UTN48" s="62"/>
      <c r="UTO48" s="62"/>
      <c r="UTP48" s="62"/>
      <c r="UTQ48" s="62"/>
      <c r="UTR48" s="62"/>
      <c r="UTS48" s="62"/>
      <c r="UTT48" s="62"/>
      <c r="UTU48" s="62"/>
      <c r="UTV48" s="62"/>
      <c r="UTW48" s="62"/>
      <c r="UTX48" s="62"/>
      <c r="UTY48" s="62"/>
      <c r="UTZ48" s="62"/>
      <c r="UUA48" s="62"/>
      <c r="UUB48" s="62"/>
      <c r="UUC48" s="62"/>
      <c r="UUD48" s="62"/>
      <c r="UUE48" s="62"/>
      <c r="UUF48" s="62"/>
      <c r="UUG48" s="62"/>
      <c r="UUH48" s="62"/>
      <c r="UUI48" s="62"/>
      <c r="UUJ48" s="62"/>
      <c r="UUK48" s="62"/>
      <c r="UUL48" s="62"/>
      <c r="UUM48" s="62"/>
      <c r="UUN48" s="62"/>
      <c r="UUO48" s="62"/>
      <c r="UUP48" s="62"/>
      <c r="UUQ48" s="62"/>
      <c r="UUR48" s="62"/>
      <c r="UUS48" s="62"/>
      <c r="UUT48" s="62"/>
      <c r="UUU48" s="62"/>
      <c r="UUV48" s="62"/>
      <c r="UUW48" s="62"/>
      <c r="UUX48" s="62"/>
      <c r="UUY48" s="62"/>
      <c r="UUZ48" s="62"/>
      <c r="UVA48" s="62"/>
      <c r="UVB48" s="62"/>
      <c r="UVC48" s="62"/>
      <c r="UVD48" s="62"/>
      <c r="UVE48" s="62"/>
      <c r="UVF48" s="62"/>
      <c r="UVG48" s="62"/>
      <c r="UVH48" s="62"/>
      <c r="UVI48" s="62"/>
      <c r="UVJ48" s="62"/>
      <c r="UVK48" s="62"/>
      <c r="UVL48" s="62"/>
      <c r="UVM48" s="62"/>
      <c r="UVN48" s="62"/>
      <c r="UVO48" s="62"/>
      <c r="UVP48" s="62"/>
      <c r="UVQ48" s="62"/>
      <c r="UVR48" s="62"/>
      <c r="UVS48" s="62"/>
      <c r="UVT48" s="62"/>
      <c r="UVU48" s="62"/>
      <c r="UVV48" s="62"/>
      <c r="UVW48" s="62"/>
      <c r="UVX48" s="62"/>
      <c r="UVY48" s="62"/>
      <c r="UVZ48" s="62"/>
      <c r="UWA48" s="62"/>
      <c r="UWB48" s="62"/>
      <c r="UWC48" s="62"/>
      <c r="UWD48" s="62"/>
      <c r="UWE48" s="62"/>
      <c r="UWF48" s="62"/>
      <c r="UWG48" s="62"/>
      <c r="UWH48" s="62"/>
      <c r="UWI48" s="62"/>
      <c r="UWJ48" s="62"/>
      <c r="UWK48" s="62"/>
      <c r="UWL48" s="62"/>
      <c r="UWM48" s="62"/>
      <c r="UWN48" s="62"/>
      <c r="UWO48" s="62"/>
      <c r="UWP48" s="62"/>
      <c r="UWQ48" s="62"/>
      <c r="UWR48" s="62"/>
      <c r="UWS48" s="62"/>
      <c r="UWT48" s="62"/>
      <c r="UWU48" s="62"/>
      <c r="UWV48" s="62"/>
      <c r="UWW48" s="62"/>
      <c r="UWX48" s="62"/>
      <c r="UWY48" s="62"/>
      <c r="UWZ48" s="62"/>
      <c r="UXA48" s="62"/>
      <c r="UXB48" s="62"/>
      <c r="UXC48" s="62"/>
      <c r="UXD48" s="62"/>
      <c r="UXE48" s="62"/>
      <c r="UXF48" s="62"/>
      <c r="UXG48" s="62"/>
      <c r="UXH48" s="62"/>
      <c r="UXI48" s="62"/>
      <c r="UXJ48" s="62"/>
      <c r="UXK48" s="62"/>
      <c r="UXL48" s="62"/>
      <c r="UXM48" s="62"/>
      <c r="UXN48" s="62"/>
      <c r="UXO48" s="62"/>
      <c r="UXP48" s="62"/>
      <c r="UXQ48" s="62"/>
      <c r="UXR48" s="62"/>
      <c r="UXS48" s="62"/>
      <c r="UXT48" s="62"/>
      <c r="UXU48" s="62"/>
      <c r="UXV48" s="62"/>
      <c r="UXW48" s="62"/>
      <c r="UXX48" s="62"/>
      <c r="UXY48" s="62"/>
      <c r="UXZ48" s="62"/>
      <c r="UYA48" s="62"/>
      <c r="UYB48" s="62"/>
      <c r="UYC48" s="62"/>
      <c r="UYD48" s="62"/>
      <c r="UYE48" s="62"/>
      <c r="UYF48" s="62"/>
      <c r="UYG48" s="62"/>
      <c r="UYH48" s="62"/>
      <c r="UYI48" s="62"/>
      <c r="UYJ48" s="62"/>
      <c r="UYK48" s="62"/>
      <c r="UYL48" s="62"/>
      <c r="UYM48" s="62"/>
      <c r="UYN48" s="62"/>
      <c r="UYO48" s="62"/>
      <c r="UYP48" s="62"/>
      <c r="UYQ48" s="62"/>
      <c r="UYR48" s="62"/>
      <c r="UYS48" s="62"/>
      <c r="UYT48" s="62"/>
      <c r="UYU48" s="62"/>
      <c r="UYV48" s="62"/>
      <c r="UYW48" s="62"/>
      <c r="UYX48" s="62"/>
      <c r="UYY48" s="62"/>
      <c r="UYZ48" s="62"/>
      <c r="UZA48" s="62"/>
      <c r="UZB48" s="62"/>
      <c r="UZC48" s="62"/>
      <c r="UZD48" s="62"/>
      <c r="UZE48" s="62"/>
      <c r="UZF48" s="62"/>
      <c r="UZG48" s="62"/>
      <c r="UZH48" s="62"/>
      <c r="UZI48" s="62"/>
      <c r="UZJ48" s="62"/>
      <c r="UZK48" s="62"/>
      <c r="UZL48" s="62"/>
      <c r="UZM48" s="62"/>
      <c r="UZN48" s="62"/>
      <c r="UZO48" s="62"/>
      <c r="UZP48" s="62"/>
      <c r="UZQ48" s="62"/>
      <c r="UZR48" s="62"/>
      <c r="UZS48" s="62"/>
      <c r="UZT48" s="62"/>
      <c r="UZU48" s="62"/>
      <c r="UZV48" s="62"/>
      <c r="UZW48" s="62"/>
      <c r="UZX48" s="62"/>
      <c r="UZY48" s="62"/>
      <c r="UZZ48" s="62"/>
      <c r="VAA48" s="62"/>
      <c r="VAB48" s="62"/>
      <c r="VAC48" s="62"/>
      <c r="VAD48" s="62"/>
      <c r="VAE48" s="62"/>
      <c r="VAF48" s="62"/>
      <c r="VAG48" s="62"/>
      <c r="VAH48" s="62"/>
      <c r="VAI48" s="62"/>
      <c r="VAJ48" s="62"/>
      <c r="VAK48" s="62"/>
      <c r="VAL48" s="62"/>
      <c r="VAM48" s="62"/>
      <c r="VAN48" s="62"/>
      <c r="VAO48" s="62"/>
      <c r="VAP48" s="62"/>
      <c r="VAQ48" s="62"/>
      <c r="VAR48" s="62"/>
      <c r="VAS48" s="62"/>
      <c r="VAT48" s="62"/>
      <c r="VAU48" s="62"/>
      <c r="VAV48" s="62"/>
      <c r="VAW48" s="62"/>
      <c r="VAX48" s="62"/>
      <c r="VAY48" s="62"/>
      <c r="VAZ48" s="62"/>
      <c r="VBA48" s="62"/>
      <c r="VBB48" s="62"/>
      <c r="VBC48" s="62"/>
      <c r="VBD48" s="62"/>
      <c r="VBE48" s="62"/>
      <c r="VBF48" s="62"/>
      <c r="VBG48" s="62"/>
      <c r="VBH48" s="62"/>
      <c r="VBI48" s="62"/>
      <c r="VBJ48" s="62"/>
      <c r="VBK48" s="62"/>
      <c r="VBL48" s="62"/>
      <c r="VBM48" s="62"/>
      <c r="VBN48" s="62"/>
      <c r="VBO48" s="62"/>
      <c r="VBP48" s="62"/>
      <c r="VBQ48" s="62"/>
      <c r="VBR48" s="62"/>
      <c r="VBS48" s="62"/>
      <c r="VBT48" s="62"/>
      <c r="VBU48" s="62"/>
      <c r="VBV48" s="62"/>
      <c r="VBW48" s="62"/>
      <c r="VBX48" s="62"/>
      <c r="VBY48" s="62"/>
      <c r="VBZ48" s="62"/>
      <c r="VCA48" s="62"/>
      <c r="VCB48" s="62"/>
      <c r="VCC48" s="62"/>
      <c r="VCD48" s="62"/>
      <c r="VCE48" s="62"/>
      <c r="VCF48" s="62"/>
      <c r="VCG48" s="62"/>
      <c r="VCH48" s="62"/>
      <c r="VCI48" s="62"/>
      <c r="VCJ48" s="62"/>
      <c r="VCK48" s="62"/>
      <c r="VCL48" s="62"/>
      <c r="VCM48" s="62"/>
      <c r="VCN48" s="62"/>
      <c r="VCO48" s="62"/>
      <c r="VCP48" s="62"/>
      <c r="VCQ48" s="62"/>
      <c r="VCR48" s="62"/>
      <c r="VCS48" s="62"/>
      <c r="VCT48" s="62"/>
      <c r="VCU48" s="62"/>
      <c r="VCV48" s="62"/>
      <c r="VCW48" s="62"/>
      <c r="VCX48" s="62"/>
      <c r="VCY48" s="62"/>
      <c r="VCZ48" s="62"/>
      <c r="VDA48" s="62"/>
      <c r="VDB48" s="62"/>
      <c r="VDC48" s="62"/>
      <c r="VDD48" s="62"/>
      <c r="VDE48" s="62"/>
      <c r="VDF48" s="62"/>
      <c r="VDG48" s="62"/>
      <c r="VDH48" s="62"/>
      <c r="VDI48" s="62"/>
      <c r="VDJ48" s="62"/>
      <c r="VDK48" s="62"/>
      <c r="VDL48" s="62"/>
      <c r="VDM48" s="62"/>
      <c r="VDN48" s="62"/>
      <c r="VDO48" s="62"/>
      <c r="VDP48" s="62"/>
      <c r="VDQ48" s="62"/>
      <c r="VDR48" s="62"/>
      <c r="VDS48" s="62"/>
      <c r="VDT48" s="62"/>
      <c r="VDU48" s="62"/>
      <c r="VDV48" s="62"/>
      <c r="VDW48" s="62"/>
      <c r="VDX48" s="62"/>
      <c r="VDY48" s="62"/>
      <c r="VDZ48" s="62"/>
      <c r="VEA48" s="62"/>
      <c r="VEB48" s="62"/>
      <c r="VEC48" s="62"/>
      <c r="VED48" s="62"/>
      <c r="VEE48" s="62"/>
      <c r="VEF48" s="62"/>
      <c r="VEG48" s="62"/>
      <c r="VEH48" s="62"/>
      <c r="VEI48" s="62"/>
      <c r="VEJ48" s="62"/>
      <c r="VEK48" s="62"/>
      <c r="VEL48" s="62"/>
      <c r="VEM48" s="62"/>
      <c r="VEN48" s="62"/>
      <c r="VEO48" s="62"/>
      <c r="VEP48" s="62"/>
      <c r="VEQ48" s="62"/>
      <c r="VER48" s="62"/>
      <c r="VES48" s="62"/>
      <c r="VET48" s="62"/>
      <c r="VEU48" s="62"/>
    </row>
    <row r="49" spans="1:15023" s="73" customFormat="1" ht="15" hidden="1" customHeight="1" x14ac:dyDescent="0.25">
      <c r="A49" s="16"/>
      <c r="B49" s="16"/>
      <c r="C49" s="17"/>
      <c r="D49" s="11" t="s">
        <v>71</v>
      </c>
      <c r="E49" s="252"/>
      <c r="F49" s="12" t="s">
        <v>14</v>
      </c>
      <c r="G49" s="33"/>
      <c r="H49" s="33"/>
      <c r="I49" s="33"/>
      <c r="J49" s="33"/>
      <c r="K49" s="33"/>
      <c r="L49" s="33"/>
      <c r="M49" s="33"/>
      <c r="N49" s="33"/>
      <c r="O49" s="33"/>
      <c r="P49" s="33"/>
      <c r="Q49" s="33"/>
      <c r="R49" s="33"/>
      <c r="S49" s="1913"/>
      <c r="T49" s="33"/>
      <c r="U49" s="33"/>
      <c r="V49" s="33"/>
      <c r="W49" s="33"/>
      <c r="X49" s="33"/>
      <c r="Y49" s="33"/>
      <c r="Z49" s="33"/>
      <c r="AA49" s="33"/>
      <c r="AB49" s="33"/>
      <c r="AC49" s="33"/>
      <c r="AD49" s="33"/>
      <c r="AE49" s="33"/>
      <c r="AF49" s="33"/>
      <c r="AG49" s="33"/>
      <c r="AH49" s="33"/>
      <c r="AI49" s="16"/>
      <c r="AJ49" s="54">
        <f>SUM(G49:AH49)</f>
        <v>0</v>
      </c>
      <c r="AK49" s="16"/>
      <c r="AL49" s="1993"/>
      <c r="AM49" s="1993"/>
      <c r="AN49" s="1993"/>
      <c r="AO49" s="1993"/>
      <c r="AP49" s="1993"/>
      <c r="AQ49" s="1993"/>
      <c r="AR49" s="2"/>
      <c r="AS49" s="2"/>
      <c r="AT49" s="2"/>
      <c r="AU49" s="2"/>
      <c r="AV49" s="2"/>
      <c r="AW49" s="1"/>
      <c r="AX49" s="1"/>
      <c r="AY49" s="1"/>
      <c r="AZ49" s="508"/>
      <c r="BA49" s="508"/>
      <c r="BB49" s="16"/>
      <c r="BC49" s="16"/>
      <c r="BD49" s="16"/>
      <c r="BE49" s="16"/>
      <c r="BF49" s="143"/>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c r="GP49" s="16"/>
      <c r="GQ49" s="16"/>
      <c r="GR49" s="16"/>
      <c r="GS49" s="16"/>
      <c r="GT49" s="16"/>
      <c r="GU49" s="16"/>
      <c r="GV49" s="16"/>
      <c r="GW49" s="16"/>
      <c r="GX49" s="16"/>
      <c r="GY49" s="16"/>
      <c r="GZ49" s="16"/>
      <c r="HA49" s="16"/>
      <c r="HB49" s="16"/>
      <c r="HC49" s="16"/>
      <c r="HD49" s="16"/>
      <c r="HE49" s="16"/>
      <c r="HF49" s="16"/>
      <c r="HG49" s="16"/>
      <c r="HH49" s="16"/>
      <c r="HI49" s="16"/>
      <c r="HJ49" s="16"/>
      <c r="HK49" s="16"/>
      <c r="HL49" s="16"/>
      <c r="HM49" s="16"/>
      <c r="HN49" s="16"/>
      <c r="HO49" s="16"/>
      <c r="HP49" s="16"/>
      <c r="HQ49" s="16"/>
      <c r="HR49" s="16"/>
      <c r="HS49" s="16"/>
      <c r="HT49" s="16"/>
      <c r="HU49" s="16"/>
      <c r="HV49" s="16"/>
      <c r="HW49" s="16"/>
      <c r="HX49" s="16"/>
      <c r="HY49" s="16"/>
      <c r="HZ49" s="16"/>
      <c r="IA49" s="16"/>
      <c r="IB49" s="16"/>
      <c r="IC49" s="16"/>
      <c r="ID49" s="16"/>
      <c r="IE49" s="16"/>
      <c r="IF49" s="16"/>
      <c r="IG49" s="16"/>
      <c r="IH49" s="16"/>
      <c r="II49" s="16"/>
      <c r="IJ49" s="16"/>
      <c r="IK49" s="16"/>
      <c r="IL49" s="16"/>
      <c r="IM49" s="16"/>
      <c r="IN49" s="16"/>
      <c r="IO49" s="16"/>
      <c r="IP49" s="16"/>
      <c r="IQ49" s="16"/>
      <c r="IR49" s="16"/>
      <c r="IS49" s="16"/>
      <c r="IT49" s="16"/>
      <c r="IU49" s="16"/>
      <c r="IV49" s="16"/>
      <c r="IW49" s="16"/>
      <c r="IX49" s="16"/>
      <c r="IY49" s="16"/>
      <c r="IZ49" s="16"/>
      <c r="JA49" s="16"/>
      <c r="JB49" s="16"/>
      <c r="JC49" s="16"/>
      <c r="JD49" s="16"/>
      <c r="JE49" s="16"/>
      <c r="JF49" s="16"/>
      <c r="JG49" s="16"/>
      <c r="JH49" s="16"/>
      <c r="JI49" s="16"/>
      <c r="JJ49" s="16"/>
      <c r="JK49" s="16"/>
      <c r="JL49" s="16"/>
      <c r="JM49" s="16"/>
      <c r="JN49" s="16"/>
      <c r="JO49" s="16"/>
      <c r="JP49" s="16"/>
      <c r="JQ49" s="16"/>
      <c r="JR49" s="16"/>
      <c r="JS49" s="16"/>
      <c r="JT49" s="16"/>
      <c r="JU49" s="16"/>
      <c r="JV49" s="16"/>
      <c r="JW49" s="16"/>
      <c r="JX49" s="16"/>
      <c r="JY49" s="16"/>
      <c r="JZ49" s="16"/>
      <c r="KA49" s="16"/>
      <c r="KB49" s="16"/>
      <c r="KC49" s="16"/>
      <c r="KD49" s="16"/>
      <c r="KE49" s="16"/>
      <c r="KF49" s="16"/>
      <c r="KG49" s="16"/>
      <c r="KH49" s="16"/>
      <c r="KI49" s="16"/>
      <c r="KJ49" s="16"/>
      <c r="KK49" s="16"/>
      <c r="KL49" s="16"/>
      <c r="KM49" s="16"/>
      <c r="KN49" s="16"/>
      <c r="KO49" s="16"/>
      <c r="KP49" s="16"/>
      <c r="KQ49" s="16"/>
      <c r="KR49" s="16"/>
      <c r="KS49" s="16"/>
      <c r="KT49" s="16"/>
      <c r="KU49" s="16"/>
      <c r="KV49" s="16"/>
      <c r="KW49" s="16"/>
      <c r="KX49" s="16"/>
      <c r="KY49" s="16"/>
      <c r="KZ49" s="16"/>
      <c r="LA49" s="16"/>
      <c r="LB49" s="16"/>
      <c r="LC49" s="16"/>
      <c r="LD49" s="16"/>
      <c r="LE49" s="16"/>
      <c r="LF49" s="16"/>
      <c r="LG49" s="16"/>
      <c r="LH49" s="16"/>
      <c r="LI49" s="16"/>
      <c r="LJ49" s="16"/>
      <c r="LK49" s="16"/>
      <c r="LL49" s="16"/>
      <c r="LM49" s="16"/>
      <c r="LN49" s="16"/>
      <c r="LO49" s="16"/>
      <c r="LP49" s="16"/>
      <c r="LQ49" s="16"/>
      <c r="LR49" s="16"/>
      <c r="LS49" s="16"/>
      <c r="LT49" s="16"/>
      <c r="LU49" s="16"/>
      <c r="LV49" s="16"/>
      <c r="LW49" s="16"/>
      <c r="LX49" s="16"/>
      <c r="LY49" s="16"/>
      <c r="LZ49" s="16"/>
      <c r="MA49" s="16"/>
      <c r="MB49" s="16"/>
      <c r="MC49" s="16"/>
      <c r="MD49" s="16"/>
      <c r="ME49" s="16"/>
      <c r="MF49" s="16"/>
      <c r="MG49" s="16"/>
      <c r="MH49" s="16"/>
      <c r="MI49" s="16"/>
      <c r="MJ49" s="16"/>
      <c r="MK49" s="16"/>
      <c r="ML49" s="16"/>
      <c r="MM49" s="16"/>
      <c r="MN49" s="16"/>
      <c r="MO49" s="16"/>
      <c r="MP49" s="16"/>
      <c r="MQ49" s="16"/>
      <c r="MR49" s="16"/>
      <c r="MS49" s="16"/>
      <c r="MT49" s="16"/>
      <c r="MU49" s="16"/>
      <c r="MV49" s="16"/>
      <c r="MW49" s="16"/>
      <c r="MX49" s="16"/>
      <c r="MY49" s="16"/>
      <c r="MZ49" s="16"/>
      <c r="NA49" s="16"/>
      <c r="NB49" s="16"/>
      <c r="NC49" s="16"/>
      <c r="ND49" s="16"/>
      <c r="NE49" s="16"/>
      <c r="NF49" s="16"/>
      <c r="NG49" s="16"/>
      <c r="NH49" s="16"/>
      <c r="NI49" s="16"/>
      <c r="NJ49" s="16"/>
      <c r="NK49" s="16"/>
      <c r="NL49" s="16"/>
      <c r="NM49" s="16"/>
      <c r="NN49" s="16"/>
      <c r="NO49" s="16"/>
      <c r="NP49" s="16"/>
      <c r="NQ49" s="16"/>
      <c r="NR49" s="16"/>
      <c r="NS49" s="16"/>
      <c r="NT49" s="16"/>
      <c r="NU49" s="16"/>
      <c r="NV49" s="16"/>
      <c r="NW49" s="16"/>
      <c r="NX49" s="16"/>
      <c r="NY49" s="16"/>
      <c r="NZ49" s="16"/>
      <c r="OA49" s="16"/>
      <c r="OB49" s="16"/>
      <c r="OC49" s="16"/>
      <c r="OD49" s="16"/>
      <c r="OE49" s="16"/>
      <c r="OF49" s="16"/>
      <c r="OG49" s="16"/>
      <c r="OH49" s="16"/>
      <c r="OI49" s="16"/>
      <c r="OJ49" s="16"/>
      <c r="OK49" s="16"/>
      <c r="OL49" s="16"/>
      <c r="OM49" s="16"/>
      <c r="ON49" s="16"/>
      <c r="OO49" s="16"/>
      <c r="OP49" s="16"/>
      <c r="OQ49" s="16"/>
      <c r="OR49" s="16"/>
      <c r="OS49" s="16"/>
      <c r="OT49" s="16"/>
      <c r="OU49" s="16"/>
      <c r="OV49" s="16"/>
      <c r="OW49" s="16"/>
      <c r="OX49" s="16"/>
      <c r="OY49" s="16"/>
      <c r="OZ49" s="16"/>
      <c r="PA49" s="16"/>
      <c r="PB49" s="16"/>
      <c r="PC49" s="16"/>
      <c r="PD49" s="16"/>
      <c r="PE49" s="16"/>
      <c r="PF49" s="16"/>
      <c r="PG49" s="16"/>
      <c r="PH49" s="16"/>
      <c r="PI49" s="16"/>
      <c r="PJ49" s="16"/>
      <c r="PK49" s="16"/>
      <c r="PL49" s="16"/>
      <c r="PM49" s="16"/>
      <c r="PN49" s="16"/>
      <c r="PO49" s="16"/>
      <c r="PP49" s="16"/>
      <c r="PQ49" s="16"/>
      <c r="PR49" s="16"/>
      <c r="PS49" s="16"/>
      <c r="PT49" s="16"/>
      <c r="PU49" s="16"/>
      <c r="PV49" s="16"/>
      <c r="PW49" s="16"/>
      <c r="PX49" s="16"/>
      <c r="PY49" s="16"/>
      <c r="PZ49" s="16"/>
      <c r="QA49" s="16"/>
      <c r="QB49" s="16"/>
      <c r="QC49" s="16"/>
      <c r="QD49" s="16"/>
      <c r="QE49" s="16"/>
      <c r="QF49" s="16"/>
      <c r="QG49" s="16"/>
      <c r="QH49" s="16"/>
      <c r="QI49" s="16"/>
      <c r="QJ49" s="16"/>
      <c r="QK49" s="16"/>
      <c r="QL49" s="16"/>
      <c r="QM49" s="16"/>
      <c r="QN49" s="16"/>
      <c r="QO49" s="16"/>
      <c r="QP49" s="16"/>
      <c r="QQ49" s="16"/>
      <c r="QR49" s="16"/>
      <c r="QS49" s="16"/>
      <c r="QT49" s="16"/>
      <c r="QU49" s="16"/>
      <c r="QV49" s="16"/>
      <c r="QW49" s="16"/>
      <c r="QX49" s="16"/>
      <c r="QY49" s="16"/>
      <c r="QZ49" s="16"/>
      <c r="RA49" s="16"/>
      <c r="RB49" s="16"/>
      <c r="RC49" s="16"/>
      <c r="RD49" s="16"/>
      <c r="RE49" s="16"/>
      <c r="RF49" s="16"/>
      <c r="RG49" s="16"/>
      <c r="RH49" s="16"/>
      <c r="RI49" s="16"/>
      <c r="RJ49" s="16"/>
      <c r="RK49" s="16"/>
      <c r="RL49" s="16"/>
      <c r="RM49" s="16"/>
      <c r="RN49" s="16"/>
      <c r="RO49" s="16"/>
      <c r="RP49" s="16"/>
      <c r="RQ49" s="16"/>
      <c r="RR49" s="16"/>
      <c r="RS49" s="16"/>
      <c r="RT49" s="16"/>
      <c r="RU49" s="16"/>
      <c r="RV49" s="16"/>
      <c r="RW49" s="16"/>
      <c r="RX49" s="16"/>
      <c r="RY49" s="16"/>
      <c r="RZ49" s="16"/>
      <c r="SA49" s="16"/>
      <c r="SB49" s="16"/>
      <c r="SC49" s="16"/>
      <c r="SD49" s="16"/>
      <c r="SE49" s="16"/>
      <c r="SF49" s="16"/>
      <c r="SG49" s="16"/>
      <c r="SH49" s="16"/>
      <c r="SI49" s="16"/>
      <c r="SJ49" s="16"/>
      <c r="SK49" s="16"/>
      <c r="SL49" s="16"/>
      <c r="SM49" s="16"/>
      <c r="SN49" s="16"/>
      <c r="SO49" s="16"/>
      <c r="SP49" s="16"/>
      <c r="SQ49" s="16"/>
      <c r="SR49" s="16"/>
      <c r="SS49" s="16"/>
      <c r="ST49" s="16"/>
      <c r="SU49" s="16"/>
      <c r="SV49" s="16"/>
      <c r="SW49" s="16"/>
      <c r="SX49" s="16"/>
      <c r="SY49" s="16"/>
      <c r="SZ49" s="16"/>
      <c r="TA49" s="16"/>
      <c r="TB49" s="16"/>
      <c r="TC49" s="16"/>
      <c r="TD49" s="16"/>
      <c r="TE49" s="16"/>
      <c r="TF49" s="16"/>
      <c r="TG49" s="16"/>
      <c r="TH49" s="16"/>
      <c r="TI49" s="16"/>
      <c r="TJ49" s="16"/>
      <c r="TK49" s="16"/>
      <c r="TL49" s="16"/>
      <c r="TM49" s="16"/>
      <c r="TN49" s="16"/>
      <c r="TO49" s="16"/>
      <c r="TP49" s="16"/>
      <c r="TQ49" s="16"/>
      <c r="TR49" s="16"/>
      <c r="TS49" s="16"/>
      <c r="TT49" s="16"/>
      <c r="TU49" s="16"/>
      <c r="TV49" s="16"/>
      <c r="TW49" s="16"/>
      <c r="TX49" s="16"/>
      <c r="TY49" s="16"/>
      <c r="TZ49" s="16"/>
      <c r="UA49" s="16"/>
      <c r="UB49" s="16"/>
      <c r="UC49" s="16"/>
      <c r="UD49" s="16"/>
      <c r="UE49" s="16"/>
      <c r="UF49" s="16"/>
      <c r="UG49" s="16"/>
      <c r="UH49" s="16"/>
      <c r="UI49" s="16"/>
      <c r="UJ49" s="16"/>
      <c r="UK49" s="16"/>
      <c r="UL49" s="16"/>
      <c r="UM49" s="16"/>
      <c r="UN49" s="16"/>
      <c r="UO49" s="16"/>
      <c r="UP49" s="16"/>
      <c r="UQ49" s="16"/>
      <c r="UR49" s="16"/>
      <c r="US49" s="16"/>
      <c r="UT49" s="16"/>
      <c r="UU49" s="16"/>
      <c r="UV49" s="16"/>
      <c r="UW49" s="16"/>
      <c r="UX49" s="16"/>
      <c r="UY49" s="16"/>
      <c r="UZ49" s="16"/>
      <c r="VA49" s="16"/>
      <c r="VB49" s="16"/>
      <c r="VC49" s="16"/>
      <c r="VD49" s="16"/>
      <c r="VE49" s="16"/>
      <c r="VF49" s="16"/>
      <c r="VG49" s="16"/>
      <c r="VH49" s="16"/>
      <c r="VI49" s="16"/>
      <c r="VJ49" s="16"/>
      <c r="VK49" s="16"/>
      <c r="VL49" s="16"/>
      <c r="VM49" s="16"/>
      <c r="VN49" s="16"/>
      <c r="VO49" s="16"/>
      <c r="VP49" s="16"/>
      <c r="VQ49" s="16"/>
      <c r="VR49" s="16"/>
      <c r="VS49" s="16"/>
      <c r="VT49" s="16"/>
      <c r="VU49" s="16"/>
      <c r="VV49" s="16"/>
      <c r="VW49" s="16"/>
      <c r="VX49" s="16"/>
      <c r="VY49" s="16"/>
      <c r="VZ49" s="16"/>
      <c r="WA49" s="16"/>
      <c r="WB49" s="16"/>
      <c r="WC49" s="16"/>
      <c r="WD49" s="16"/>
      <c r="WE49" s="16"/>
      <c r="WF49" s="16"/>
      <c r="WG49" s="16"/>
      <c r="WH49" s="16"/>
      <c r="WI49" s="16"/>
      <c r="WJ49" s="16"/>
      <c r="WK49" s="16"/>
      <c r="WL49" s="16"/>
      <c r="WM49" s="16"/>
      <c r="WN49" s="16"/>
      <c r="WO49" s="16"/>
      <c r="WP49" s="16"/>
      <c r="WQ49" s="16"/>
      <c r="WR49" s="16"/>
      <c r="WS49" s="16"/>
      <c r="WT49" s="16"/>
      <c r="WU49" s="16"/>
      <c r="WV49" s="16"/>
      <c r="WW49" s="16"/>
      <c r="WX49" s="16"/>
      <c r="WY49" s="16"/>
      <c r="WZ49" s="16"/>
      <c r="XA49" s="16"/>
      <c r="XB49" s="16"/>
      <c r="XC49" s="16"/>
      <c r="XD49" s="16"/>
      <c r="XE49" s="16"/>
      <c r="XF49" s="16"/>
      <c r="XG49" s="16"/>
      <c r="XH49" s="16"/>
      <c r="XI49" s="16"/>
      <c r="XJ49" s="16"/>
      <c r="XK49" s="16"/>
      <c r="XL49" s="16"/>
      <c r="XM49" s="16"/>
      <c r="XN49" s="16"/>
      <c r="XO49" s="16"/>
      <c r="XP49" s="16"/>
      <c r="XQ49" s="16"/>
      <c r="XR49" s="16"/>
      <c r="XS49" s="16"/>
      <c r="XT49" s="16"/>
      <c r="XU49" s="16"/>
      <c r="XV49" s="16"/>
      <c r="XW49" s="16"/>
      <c r="XX49" s="16"/>
      <c r="XY49" s="16"/>
      <c r="XZ49" s="16"/>
      <c r="YA49" s="16"/>
      <c r="YB49" s="16"/>
      <c r="YC49" s="16"/>
      <c r="YD49" s="16"/>
      <c r="YE49" s="16"/>
      <c r="YF49" s="16"/>
      <c r="YG49" s="16"/>
      <c r="YH49" s="16"/>
      <c r="YI49" s="16"/>
      <c r="YJ49" s="16"/>
      <c r="YK49" s="16"/>
      <c r="YL49" s="16"/>
      <c r="YM49" s="16"/>
      <c r="YN49" s="16"/>
      <c r="YO49" s="16"/>
      <c r="YP49" s="16"/>
      <c r="YQ49" s="16"/>
      <c r="YR49" s="16"/>
      <c r="YS49" s="16"/>
      <c r="YT49" s="16"/>
      <c r="YU49" s="16"/>
      <c r="YV49" s="16"/>
      <c r="YW49" s="16"/>
      <c r="YX49" s="16"/>
      <c r="YY49" s="16"/>
      <c r="YZ49" s="16"/>
      <c r="ZA49" s="16"/>
      <c r="ZB49" s="16"/>
      <c r="ZC49" s="16"/>
      <c r="ZD49" s="16"/>
      <c r="ZE49" s="16"/>
      <c r="ZF49" s="16"/>
      <c r="ZG49" s="16"/>
      <c r="ZH49" s="16"/>
      <c r="ZI49" s="16"/>
      <c r="ZJ49" s="16"/>
      <c r="ZK49" s="16"/>
      <c r="ZL49" s="16"/>
      <c r="ZM49" s="16"/>
      <c r="ZN49" s="16"/>
      <c r="ZO49" s="16"/>
      <c r="ZP49" s="16"/>
      <c r="ZQ49" s="16"/>
      <c r="ZR49" s="16"/>
      <c r="ZS49" s="16"/>
      <c r="ZT49" s="16"/>
      <c r="ZU49" s="16"/>
      <c r="ZV49" s="16"/>
      <c r="ZW49" s="16"/>
      <c r="ZX49" s="16"/>
      <c r="ZY49" s="16"/>
      <c r="ZZ49" s="16"/>
      <c r="AAA49" s="16"/>
      <c r="AAB49" s="16"/>
      <c r="AAC49" s="16"/>
      <c r="AAD49" s="16"/>
      <c r="AAE49" s="16"/>
      <c r="AAF49" s="16"/>
      <c r="AAG49" s="16"/>
      <c r="AAH49" s="16"/>
      <c r="AAI49" s="16"/>
      <c r="AAJ49" s="16"/>
      <c r="AAK49" s="16"/>
      <c r="AAL49" s="16"/>
      <c r="AAM49" s="16"/>
      <c r="AAN49" s="16"/>
      <c r="AAO49" s="16"/>
      <c r="AAP49" s="16"/>
      <c r="AAQ49" s="16"/>
      <c r="AAR49" s="16"/>
      <c r="AAS49" s="16"/>
      <c r="AAT49" s="16"/>
      <c r="AAU49" s="16"/>
      <c r="AAV49" s="16"/>
      <c r="AAW49" s="16"/>
      <c r="AAX49" s="16"/>
      <c r="AAY49" s="16"/>
      <c r="AAZ49" s="16"/>
      <c r="ABA49" s="16"/>
      <c r="ABB49" s="16"/>
      <c r="ABC49" s="16"/>
      <c r="ABD49" s="16"/>
      <c r="ABE49" s="16"/>
      <c r="ABF49" s="16"/>
      <c r="ABG49" s="16"/>
      <c r="ABH49" s="16"/>
      <c r="ABI49" s="16"/>
      <c r="ABJ49" s="16"/>
      <c r="ABK49" s="16"/>
      <c r="ABL49" s="16"/>
      <c r="ABM49" s="16"/>
      <c r="ABN49" s="16"/>
      <c r="ABO49" s="16"/>
      <c r="ABP49" s="16"/>
      <c r="ABQ49" s="16"/>
      <c r="ABR49" s="16"/>
      <c r="ABS49" s="16"/>
      <c r="ABT49" s="16"/>
      <c r="ABU49" s="16"/>
      <c r="ABV49" s="16"/>
      <c r="ABW49" s="16"/>
      <c r="ABX49" s="16"/>
      <c r="ABY49" s="16"/>
      <c r="ABZ49" s="16"/>
      <c r="ACA49" s="16"/>
      <c r="ACB49" s="16"/>
      <c r="ACC49" s="16"/>
      <c r="ACD49" s="16"/>
      <c r="ACE49" s="16"/>
      <c r="ACF49" s="16"/>
      <c r="ACG49" s="16"/>
      <c r="ACH49" s="16"/>
      <c r="ACI49" s="16"/>
      <c r="ACJ49" s="16"/>
      <c r="ACK49" s="16"/>
      <c r="ACL49" s="16"/>
      <c r="ACM49" s="16"/>
      <c r="ACN49" s="16"/>
      <c r="ACO49" s="16"/>
      <c r="ACP49" s="16"/>
      <c r="ACQ49" s="16"/>
      <c r="ACR49" s="16"/>
      <c r="ACS49" s="16"/>
      <c r="ACT49" s="16"/>
      <c r="ACU49" s="16"/>
      <c r="ACV49" s="16"/>
      <c r="ACW49" s="16"/>
      <c r="ACX49" s="16"/>
      <c r="ACY49" s="16"/>
      <c r="ACZ49" s="16"/>
      <c r="ADA49" s="16"/>
      <c r="ADB49" s="16"/>
      <c r="ADC49" s="16"/>
      <c r="ADD49" s="16"/>
      <c r="ADE49" s="16"/>
      <c r="ADF49" s="16"/>
      <c r="ADG49" s="16"/>
      <c r="ADH49" s="16"/>
      <c r="ADI49" s="16"/>
      <c r="ADJ49" s="16"/>
      <c r="ADK49" s="16"/>
      <c r="ADL49" s="16"/>
      <c r="ADM49" s="16"/>
      <c r="ADN49" s="16"/>
      <c r="ADO49" s="16"/>
      <c r="ADP49" s="16"/>
      <c r="ADQ49" s="16"/>
      <c r="ADR49" s="16"/>
      <c r="ADS49" s="16"/>
      <c r="ADT49" s="16"/>
      <c r="ADU49" s="16"/>
      <c r="ADV49" s="16"/>
      <c r="ADW49" s="16"/>
      <c r="ADX49" s="16"/>
      <c r="ADY49" s="16"/>
      <c r="ADZ49" s="16"/>
      <c r="AEA49" s="16"/>
      <c r="AEB49" s="16"/>
      <c r="AEC49" s="16"/>
      <c r="AED49" s="16"/>
      <c r="AEE49" s="16"/>
      <c r="AEF49" s="16"/>
      <c r="AEG49" s="16"/>
      <c r="AEH49" s="16"/>
      <c r="AEI49" s="16"/>
      <c r="AEJ49" s="16"/>
      <c r="AEK49" s="16"/>
      <c r="AEL49" s="16"/>
      <c r="AEM49" s="16"/>
      <c r="AEN49" s="16"/>
      <c r="AEO49" s="16"/>
      <c r="AEP49" s="16"/>
      <c r="AEQ49" s="16"/>
      <c r="AER49" s="16"/>
      <c r="AES49" s="16"/>
      <c r="AET49" s="16"/>
      <c r="AEU49" s="16"/>
      <c r="AEV49" s="16"/>
      <c r="AEW49" s="16"/>
      <c r="AEX49" s="16"/>
      <c r="AEY49" s="16"/>
      <c r="AEZ49" s="16"/>
      <c r="AFA49" s="16"/>
      <c r="AFB49" s="16"/>
      <c r="AFC49" s="16"/>
      <c r="AFD49" s="16"/>
      <c r="AFE49" s="16"/>
      <c r="AFF49" s="16"/>
      <c r="AFG49" s="16"/>
      <c r="AFH49" s="16"/>
      <c r="AFI49" s="16"/>
      <c r="AFJ49" s="16"/>
      <c r="AFK49" s="16"/>
      <c r="AFL49" s="16"/>
      <c r="AFM49" s="16"/>
      <c r="AFN49" s="16"/>
      <c r="AFO49" s="16"/>
      <c r="AFP49" s="16"/>
      <c r="AFQ49" s="16"/>
      <c r="AFR49" s="16"/>
      <c r="AFS49" s="16"/>
      <c r="AFT49" s="16"/>
      <c r="AFU49" s="16"/>
      <c r="AFV49" s="16"/>
      <c r="AFW49" s="16"/>
      <c r="AFX49" s="16"/>
      <c r="AFY49" s="16"/>
      <c r="AFZ49" s="16"/>
      <c r="AGA49" s="16"/>
      <c r="AGB49" s="16"/>
      <c r="AGC49" s="16"/>
      <c r="AGD49" s="16"/>
      <c r="AGE49" s="16"/>
      <c r="AGF49" s="16"/>
      <c r="AGG49" s="16"/>
      <c r="AGH49" s="16"/>
      <c r="AGI49" s="16"/>
      <c r="AGJ49" s="16"/>
      <c r="AGK49" s="16"/>
      <c r="AGL49" s="16"/>
      <c r="AGM49" s="16"/>
      <c r="AGN49" s="16"/>
      <c r="AGO49" s="16"/>
      <c r="AGP49" s="16"/>
      <c r="AGQ49" s="16"/>
      <c r="AGR49" s="16"/>
      <c r="AGS49" s="16"/>
      <c r="AGT49" s="16"/>
      <c r="AGU49" s="16"/>
      <c r="AGV49" s="16"/>
      <c r="AGW49" s="16"/>
      <c r="AGX49" s="16"/>
      <c r="AGY49" s="16"/>
      <c r="AGZ49" s="16"/>
      <c r="AHA49" s="16"/>
      <c r="AHB49" s="16"/>
      <c r="AHC49" s="16"/>
      <c r="AHD49" s="16"/>
      <c r="AHE49" s="16"/>
      <c r="AHF49" s="16"/>
      <c r="AHG49" s="16"/>
      <c r="AHH49" s="16"/>
      <c r="AHI49" s="16"/>
      <c r="AHJ49" s="16"/>
      <c r="AHK49" s="16"/>
      <c r="AHL49" s="16"/>
      <c r="AHM49" s="16"/>
      <c r="AHN49" s="16"/>
      <c r="AHO49" s="16"/>
      <c r="AHP49" s="16"/>
      <c r="AHQ49" s="16"/>
      <c r="AHR49" s="16"/>
      <c r="AHS49" s="16"/>
      <c r="AHT49" s="16"/>
      <c r="AHU49" s="16"/>
      <c r="AHV49" s="16"/>
      <c r="AHW49" s="16"/>
      <c r="AHX49" s="16"/>
      <c r="AHY49" s="16"/>
      <c r="AHZ49" s="16"/>
      <c r="AIA49" s="16"/>
      <c r="AIB49" s="16"/>
      <c r="AIC49" s="16"/>
      <c r="AID49" s="16"/>
      <c r="AIE49" s="16"/>
      <c r="AIF49" s="16"/>
      <c r="AIG49" s="16"/>
      <c r="AIH49" s="16"/>
      <c r="AII49" s="16"/>
      <c r="AIJ49" s="16"/>
      <c r="AIK49" s="16"/>
      <c r="AIL49" s="16"/>
      <c r="AIM49" s="16"/>
      <c r="AIN49" s="16"/>
      <c r="AIO49" s="16"/>
      <c r="AIP49" s="16"/>
      <c r="AIQ49" s="16"/>
      <c r="AIR49" s="16"/>
      <c r="AIS49" s="16"/>
      <c r="AIT49" s="16"/>
      <c r="AIU49" s="16"/>
      <c r="AIV49" s="16"/>
      <c r="AIW49" s="16"/>
      <c r="AIX49" s="16"/>
      <c r="AIY49" s="16"/>
      <c r="AIZ49" s="16"/>
      <c r="AJA49" s="16"/>
      <c r="AJB49" s="16"/>
      <c r="AJC49" s="16"/>
      <c r="AJD49" s="16"/>
      <c r="AJE49" s="16"/>
      <c r="AJF49" s="16"/>
      <c r="AJG49" s="16"/>
      <c r="AJH49" s="16"/>
      <c r="AJI49" s="16"/>
      <c r="AJJ49" s="16"/>
      <c r="AJK49" s="16"/>
      <c r="AJL49" s="16"/>
      <c r="AJM49" s="16"/>
      <c r="AJN49" s="16"/>
      <c r="AJO49" s="16"/>
      <c r="AJP49" s="16"/>
      <c r="AJQ49" s="16"/>
      <c r="AJR49" s="16"/>
      <c r="AJS49" s="16"/>
      <c r="AJT49" s="16"/>
      <c r="AJU49" s="16"/>
      <c r="AJV49" s="16"/>
      <c r="AJW49" s="16"/>
      <c r="AJX49" s="16"/>
      <c r="AJY49" s="16"/>
      <c r="AJZ49" s="16"/>
      <c r="AKA49" s="16"/>
      <c r="AKB49" s="16"/>
      <c r="AKC49" s="16"/>
      <c r="AKD49" s="16"/>
      <c r="AKE49" s="16"/>
      <c r="AKF49" s="16"/>
      <c r="AKG49" s="16"/>
      <c r="AKH49" s="16"/>
      <c r="AKI49" s="16"/>
      <c r="AKJ49" s="16"/>
      <c r="AKK49" s="16"/>
      <c r="AKL49" s="16"/>
      <c r="AKM49" s="16"/>
      <c r="AKN49" s="16"/>
      <c r="AKO49" s="16"/>
      <c r="AKP49" s="16"/>
      <c r="AKQ49" s="16"/>
      <c r="AKR49" s="16"/>
      <c r="AKS49" s="16"/>
      <c r="AKT49" s="16"/>
      <c r="AKU49" s="16"/>
      <c r="AKV49" s="16"/>
      <c r="AKW49" s="16"/>
      <c r="AKX49" s="16"/>
      <c r="AKY49" s="16"/>
      <c r="AKZ49" s="16"/>
      <c r="ALA49" s="16"/>
      <c r="ALB49" s="16"/>
      <c r="ALC49" s="16"/>
      <c r="ALD49" s="16"/>
      <c r="ALE49" s="16"/>
      <c r="ALF49" s="16"/>
      <c r="ALG49" s="16"/>
      <c r="ALH49" s="16"/>
      <c r="ALI49" s="16"/>
      <c r="ALJ49" s="16"/>
      <c r="ALK49" s="16"/>
      <c r="ALL49" s="16"/>
      <c r="ALM49" s="16"/>
      <c r="ALN49" s="16"/>
      <c r="ALO49" s="16"/>
      <c r="ALP49" s="16"/>
      <c r="ALQ49" s="16"/>
      <c r="ALR49" s="16"/>
      <c r="ALS49" s="16"/>
      <c r="ALT49" s="16"/>
      <c r="ALU49" s="16"/>
      <c r="ALV49" s="16"/>
      <c r="ALW49" s="16"/>
      <c r="ALX49" s="16"/>
      <c r="ALY49" s="16"/>
      <c r="ALZ49" s="16"/>
      <c r="AMA49" s="16"/>
      <c r="AMB49" s="16"/>
      <c r="AMC49" s="16"/>
      <c r="AMD49" s="16"/>
      <c r="AME49" s="16"/>
      <c r="AMF49" s="16"/>
      <c r="AMG49" s="16"/>
      <c r="AMH49" s="16"/>
      <c r="AMI49" s="16"/>
      <c r="AMJ49" s="16"/>
      <c r="AMK49" s="16"/>
      <c r="AML49" s="16"/>
      <c r="AMM49" s="16"/>
      <c r="AMN49" s="16"/>
      <c r="AMO49" s="16"/>
      <c r="AMP49" s="16"/>
      <c r="AMQ49" s="16"/>
      <c r="AMR49" s="16"/>
      <c r="AMS49" s="16"/>
      <c r="AMT49" s="16"/>
      <c r="AMU49" s="16"/>
      <c r="AMV49" s="16"/>
      <c r="AMW49" s="16"/>
      <c r="AMX49" s="16"/>
      <c r="AMY49" s="16"/>
      <c r="AMZ49" s="16"/>
      <c r="ANA49" s="16"/>
      <c r="ANB49" s="16"/>
      <c r="ANC49" s="16"/>
      <c r="AND49" s="16"/>
      <c r="ANE49" s="16"/>
      <c r="ANF49" s="16"/>
      <c r="ANG49" s="16"/>
      <c r="ANH49" s="16"/>
      <c r="ANI49" s="16"/>
      <c r="ANJ49" s="16"/>
      <c r="ANK49" s="16"/>
      <c r="ANL49" s="16"/>
      <c r="ANM49" s="16"/>
      <c r="ANN49" s="16"/>
      <c r="ANO49" s="16"/>
      <c r="ANP49" s="16"/>
      <c r="ANQ49" s="16"/>
      <c r="ANR49" s="16"/>
      <c r="ANS49" s="16"/>
      <c r="ANT49" s="16"/>
      <c r="ANU49" s="16"/>
      <c r="ANV49" s="16"/>
      <c r="ANW49" s="16"/>
      <c r="ANX49" s="16"/>
      <c r="ANY49" s="16"/>
      <c r="ANZ49" s="16"/>
      <c r="AOA49" s="16"/>
      <c r="AOB49" s="16"/>
      <c r="AOC49" s="16"/>
      <c r="AOD49" s="16"/>
      <c r="AOE49" s="16"/>
      <c r="AOF49" s="16"/>
      <c r="AOG49" s="16"/>
      <c r="AOH49" s="16"/>
      <c r="AOI49" s="16"/>
      <c r="AOJ49" s="16"/>
      <c r="AOK49" s="16"/>
      <c r="AOL49" s="16"/>
      <c r="AOM49" s="16"/>
      <c r="AON49" s="16"/>
      <c r="AOO49" s="16"/>
      <c r="AOP49" s="16"/>
      <c r="AOQ49" s="16"/>
      <c r="AOR49" s="16"/>
      <c r="AOS49" s="16"/>
      <c r="AOT49" s="16"/>
      <c r="AOU49" s="16"/>
      <c r="AOV49" s="16"/>
      <c r="AOW49" s="16"/>
      <c r="AOX49" s="16"/>
      <c r="AOY49" s="16"/>
      <c r="AOZ49" s="16"/>
      <c r="APA49" s="16"/>
      <c r="APB49" s="16"/>
      <c r="APC49" s="16"/>
      <c r="APD49" s="16"/>
      <c r="APE49" s="16"/>
      <c r="APF49" s="16"/>
      <c r="APG49" s="16"/>
      <c r="APH49" s="16"/>
      <c r="API49" s="16"/>
      <c r="APJ49" s="16"/>
      <c r="APK49" s="16"/>
      <c r="APL49" s="16"/>
      <c r="APM49" s="16"/>
      <c r="APN49" s="16"/>
      <c r="APO49" s="16"/>
      <c r="APP49" s="16"/>
      <c r="APQ49" s="16"/>
      <c r="APR49" s="16"/>
      <c r="APS49" s="16"/>
      <c r="APT49" s="16"/>
      <c r="APU49" s="16"/>
      <c r="APV49" s="16"/>
      <c r="APW49" s="16"/>
      <c r="APX49" s="16"/>
      <c r="APY49" s="16"/>
      <c r="APZ49" s="16"/>
      <c r="AQA49" s="16"/>
      <c r="AQB49" s="16"/>
      <c r="AQC49" s="16"/>
      <c r="AQD49" s="16"/>
      <c r="AQE49" s="16"/>
      <c r="AQF49" s="16"/>
      <c r="AQG49" s="16"/>
      <c r="AQH49" s="16"/>
      <c r="AQI49" s="16"/>
      <c r="AQJ49" s="16"/>
      <c r="AQK49" s="16"/>
      <c r="AQL49" s="16"/>
      <c r="AQM49" s="16"/>
      <c r="AQN49" s="16"/>
      <c r="AQO49" s="16"/>
      <c r="AQP49" s="16"/>
      <c r="AQQ49" s="16"/>
      <c r="AQR49" s="16"/>
      <c r="AQS49" s="16"/>
      <c r="AQT49" s="16"/>
      <c r="AQU49" s="16"/>
      <c r="AQV49" s="16"/>
      <c r="AQW49" s="16"/>
      <c r="AQX49" s="16"/>
      <c r="AQY49" s="16"/>
      <c r="AQZ49" s="16"/>
      <c r="ARA49" s="16"/>
      <c r="ARB49" s="16"/>
      <c r="ARC49" s="16"/>
      <c r="ARD49" s="16"/>
      <c r="ARE49" s="16"/>
      <c r="ARF49" s="16"/>
      <c r="ARG49" s="16"/>
      <c r="ARH49" s="16"/>
      <c r="ARI49" s="16"/>
      <c r="ARJ49" s="16"/>
      <c r="ARK49" s="16"/>
      <c r="ARL49" s="16"/>
      <c r="ARM49" s="16"/>
      <c r="ARN49" s="16"/>
      <c r="ARO49" s="16"/>
      <c r="ARP49" s="16"/>
      <c r="ARQ49" s="16"/>
      <c r="ARR49" s="16"/>
      <c r="ARS49" s="16"/>
      <c r="ART49" s="16"/>
      <c r="ARU49" s="16"/>
      <c r="ARV49" s="16"/>
      <c r="ARW49" s="16"/>
      <c r="ARX49" s="16"/>
      <c r="ARY49" s="16"/>
      <c r="ARZ49" s="16"/>
      <c r="ASA49" s="16"/>
      <c r="ASB49" s="16"/>
      <c r="ASC49" s="16"/>
      <c r="ASD49" s="16"/>
      <c r="ASE49" s="16"/>
      <c r="ASF49" s="16"/>
      <c r="ASG49" s="16"/>
      <c r="ASH49" s="16"/>
      <c r="ASI49" s="16"/>
      <c r="ASJ49" s="16"/>
      <c r="ASK49" s="16"/>
      <c r="ASL49" s="16"/>
      <c r="ASM49" s="16"/>
      <c r="ASN49" s="16"/>
      <c r="ASO49" s="16"/>
      <c r="ASP49" s="16"/>
      <c r="ASQ49" s="16"/>
      <c r="ASR49" s="16"/>
      <c r="ASS49" s="16"/>
      <c r="AST49" s="16"/>
      <c r="ASU49" s="16"/>
      <c r="ASV49" s="16"/>
      <c r="ASW49" s="16"/>
      <c r="ASX49" s="16"/>
      <c r="ASY49" s="16"/>
      <c r="ASZ49" s="16"/>
      <c r="ATA49" s="16"/>
      <c r="ATB49" s="16"/>
      <c r="ATC49" s="16"/>
      <c r="ATD49" s="16"/>
      <c r="ATE49" s="16"/>
      <c r="ATF49" s="16"/>
      <c r="ATG49" s="16"/>
      <c r="ATH49" s="16"/>
      <c r="ATI49" s="16"/>
      <c r="ATJ49" s="16"/>
      <c r="ATK49" s="16"/>
      <c r="ATL49" s="16"/>
      <c r="ATM49" s="16"/>
      <c r="ATN49" s="16"/>
      <c r="ATO49" s="16"/>
      <c r="ATP49" s="16"/>
      <c r="ATQ49" s="16"/>
      <c r="ATR49" s="16"/>
      <c r="ATS49" s="16"/>
      <c r="ATT49" s="16"/>
      <c r="ATU49" s="16"/>
      <c r="ATV49" s="16"/>
      <c r="ATW49" s="16"/>
      <c r="ATX49" s="16"/>
      <c r="ATY49" s="16"/>
      <c r="ATZ49" s="16"/>
      <c r="AUA49" s="16"/>
      <c r="AUB49" s="16"/>
      <c r="AUC49" s="16"/>
      <c r="AUD49" s="16"/>
      <c r="AUE49" s="16"/>
      <c r="AUF49" s="16"/>
      <c r="AUG49" s="16"/>
      <c r="AUH49" s="16"/>
      <c r="AUI49" s="16"/>
      <c r="AUJ49" s="16"/>
      <c r="AUK49" s="16"/>
      <c r="AUL49" s="16"/>
      <c r="AUM49" s="16"/>
      <c r="AUN49" s="16"/>
      <c r="AUO49" s="16"/>
      <c r="AUP49" s="16"/>
      <c r="AUQ49" s="16"/>
      <c r="AUR49" s="16"/>
      <c r="AUS49" s="16"/>
      <c r="AUT49" s="16"/>
      <c r="AUU49" s="16"/>
      <c r="AUV49" s="16"/>
      <c r="AUW49" s="16"/>
      <c r="AUX49" s="16"/>
      <c r="AUY49" s="16"/>
      <c r="AUZ49" s="16"/>
      <c r="AVA49" s="16"/>
      <c r="AVB49" s="16"/>
      <c r="AVC49" s="16"/>
      <c r="AVD49" s="16"/>
      <c r="AVE49" s="16"/>
      <c r="AVF49" s="16"/>
      <c r="AVG49" s="16"/>
      <c r="AVH49" s="16"/>
      <c r="AVI49" s="16"/>
      <c r="AVJ49" s="16"/>
      <c r="AVK49" s="16"/>
      <c r="AVL49" s="16"/>
      <c r="AVM49" s="16"/>
      <c r="AVN49" s="16"/>
      <c r="AVO49" s="16"/>
      <c r="AVP49" s="16"/>
      <c r="AVQ49" s="16"/>
      <c r="AVR49" s="16"/>
      <c r="AVS49" s="16"/>
      <c r="AVT49" s="16"/>
      <c r="AVU49" s="16"/>
      <c r="AVV49" s="16"/>
      <c r="AVW49" s="16"/>
      <c r="AVX49" s="16"/>
      <c r="AVY49" s="16"/>
      <c r="AVZ49" s="16"/>
      <c r="AWA49" s="16"/>
      <c r="AWB49" s="16"/>
      <c r="AWC49" s="16"/>
      <c r="AWD49" s="16"/>
      <c r="AWE49" s="16"/>
      <c r="AWF49" s="16"/>
      <c r="AWG49" s="16"/>
      <c r="AWH49" s="16"/>
      <c r="AWI49" s="16"/>
      <c r="AWJ49" s="16"/>
      <c r="AWK49" s="16"/>
      <c r="AWL49" s="16"/>
      <c r="AWM49" s="16"/>
      <c r="AWN49" s="16"/>
      <c r="AWO49" s="16"/>
      <c r="AWP49" s="16"/>
      <c r="AWQ49" s="16"/>
      <c r="AWR49" s="16"/>
      <c r="AWS49" s="16"/>
      <c r="AWT49" s="16"/>
      <c r="AWU49" s="16"/>
      <c r="AWV49" s="16"/>
      <c r="AWW49" s="16"/>
      <c r="AWX49" s="16"/>
      <c r="AWY49" s="16"/>
      <c r="AWZ49" s="16"/>
      <c r="AXA49" s="16"/>
      <c r="AXB49" s="16"/>
      <c r="AXC49" s="16"/>
      <c r="AXD49" s="16"/>
      <c r="AXE49" s="16"/>
      <c r="AXF49" s="16"/>
      <c r="AXG49" s="16"/>
      <c r="AXH49" s="16"/>
      <c r="AXI49" s="16"/>
      <c r="AXJ49" s="16"/>
      <c r="AXK49" s="16"/>
      <c r="AXL49" s="16"/>
      <c r="AXM49" s="16"/>
      <c r="AXN49" s="16"/>
      <c r="AXO49" s="16"/>
      <c r="AXP49" s="16"/>
      <c r="AXQ49" s="16"/>
      <c r="AXR49" s="16"/>
      <c r="AXS49" s="16"/>
      <c r="AXT49" s="16"/>
      <c r="AXU49" s="16"/>
      <c r="AXV49" s="16"/>
      <c r="AXW49" s="16"/>
      <c r="AXX49" s="16"/>
      <c r="AXY49" s="16"/>
      <c r="AXZ49" s="16"/>
      <c r="AYA49" s="16"/>
      <c r="AYB49" s="16"/>
      <c r="AYC49" s="16"/>
      <c r="AYD49" s="16"/>
      <c r="AYE49" s="16"/>
      <c r="AYF49" s="16"/>
      <c r="AYG49" s="16"/>
      <c r="AYH49" s="16"/>
      <c r="AYI49" s="16"/>
      <c r="AYJ49" s="16"/>
      <c r="AYK49" s="16"/>
      <c r="AYL49" s="16"/>
      <c r="AYM49" s="16"/>
      <c r="AYN49" s="16"/>
      <c r="AYO49" s="16"/>
      <c r="AYP49" s="16"/>
      <c r="AYQ49" s="16"/>
      <c r="AYR49" s="16"/>
      <c r="AYS49" s="16"/>
      <c r="AYT49" s="16"/>
      <c r="AYU49" s="16"/>
      <c r="AYV49" s="16"/>
      <c r="AYW49" s="16"/>
      <c r="AYX49" s="16"/>
      <c r="AYY49" s="16"/>
      <c r="AYZ49" s="16"/>
      <c r="AZA49" s="16"/>
      <c r="AZB49" s="16"/>
      <c r="AZC49" s="16"/>
      <c r="AZD49" s="16"/>
      <c r="AZE49" s="16"/>
      <c r="AZF49" s="16"/>
      <c r="AZG49" s="16"/>
      <c r="AZH49" s="16"/>
      <c r="AZI49" s="16"/>
      <c r="AZJ49" s="16"/>
      <c r="AZK49" s="16"/>
      <c r="AZL49" s="16"/>
      <c r="AZM49" s="16"/>
      <c r="AZN49" s="16"/>
      <c r="AZO49" s="16"/>
      <c r="AZP49" s="16"/>
      <c r="AZQ49" s="16"/>
      <c r="AZR49" s="16"/>
      <c r="AZS49" s="16"/>
      <c r="AZT49" s="16"/>
      <c r="AZU49" s="16"/>
      <c r="AZV49" s="16"/>
      <c r="AZW49" s="16"/>
      <c r="AZX49" s="16"/>
      <c r="AZY49" s="16"/>
      <c r="AZZ49" s="16"/>
      <c r="BAA49" s="16"/>
      <c r="BAB49" s="16"/>
      <c r="BAC49" s="16"/>
      <c r="BAD49" s="16"/>
      <c r="BAE49" s="16"/>
      <c r="BAF49" s="16"/>
      <c r="BAG49" s="16"/>
      <c r="BAH49" s="16"/>
      <c r="BAI49" s="16"/>
      <c r="BAJ49" s="16"/>
      <c r="BAK49" s="16"/>
      <c r="BAL49" s="16"/>
      <c r="BAM49" s="16"/>
      <c r="BAN49" s="16"/>
      <c r="BAO49" s="16"/>
      <c r="BAP49" s="16"/>
      <c r="BAQ49" s="16"/>
      <c r="BAR49" s="16"/>
      <c r="BAS49" s="16"/>
      <c r="BAT49" s="16"/>
      <c r="BAU49" s="16"/>
      <c r="BAV49" s="16"/>
      <c r="BAW49" s="16"/>
      <c r="BAX49" s="16"/>
      <c r="BAY49" s="16"/>
      <c r="BAZ49" s="16"/>
      <c r="BBA49" s="16"/>
      <c r="BBB49" s="16"/>
      <c r="BBC49" s="16"/>
      <c r="BBD49" s="16"/>
      <c r="BBE49" s="16"/>
      <c r="BBF49" s="16"/>
      <c r="BBG49" s="16"/>
      <c r="BBH49" s="16"/>
      <c r="BBI49" s="16"/>
      <c r="BBJ49" s="16"/>
      <c r="BBK49" s="16"/>
      <c r="BBL49" s="16"/>
      <c r="BBM49" s="16"/>
      <c r="BBN49" s="16"/>
      <c r="BBO49" s="16"/>
      <c r="BBP49" s="16"/>
      <c r="BBQ49" s="16"/>
      <c r="BBR49" s="16"/>
      <c r="BBS49" s="16"/>
      <c r="BBT49" s="16"/>
      <c r="BBU49" s="16"/>
      <c r="BBV49" s="16"/>
      <c r="BBW49" s="16"/>
      <c r="BBX49" s="16"/>
      <c r="BBY49" s="16"/>
      <c r="BBZ49" s="16"/>
      <c r="BCA49" s="16"/>
      <c r="BCB49" s="16"/>
      <c r="BCC49" s="16"/>
      <c r="BCD49" s="16"/>
      <c r="BCE49" s="16"/>
      <c r="BCF49" s="16"/>
      <c r="BCG49" s="16"/>
      <c r="BCH49" s="16"/>
      <c r="BCI49" s="16"/>
      <c r="BCJ49" s="16"/>
      <c r="BCK49" s="16"/>
      <c r="BCL49" s="16"/>
      <c r="BCM49" s="16"/>
      <c r="BCN49" s="16"/>
      <c r="BCO49" s="16"/>
      <c r="BCP49" s="16"/>
      <c r="BCQ49" s="16"/>
      <c r="BCR49" s="16"/>
      <c r="BCS49" s="16"/>
      <c r="BCT49" s="16"/>
      <c r="BCU49" s="16"/>
      <c r="BCV49" s="16"/>
      <c r="BCW49" s="16"/>
      <c r="BCX49" s="16"/>
      <c r="BCY49" s="16"/>
      <c r="BCZ49" s="16"/>
      <c r="BDA49" s="16"/>
      <c r="BDB49" s="16"/>
      <c r="BDC49" s="16"/>
      <c r="BDD49" s="16"/>
      <c r="BDE49" s="16"/>
      <c r="BDF49" s="16"/>
      <c r="BDG49" s="16"/>
      <c r="BDH49" s="16"/>
      <c r="BDI49" s="16"/>
      <c r="BDJ49" s="16"/>
      <c r="BDK49" s="16"/>
      <c r="BDL49" s="16"/>
      <c r="BDM49" s="16"/>
      <c r="BDN49" s="16"/>
      <c r="BDO49" s="16"/>
      <c r="BDP49" s="16"/>
      <c r="BDQ49" s="16"/>
      <c r="BDR49" s="16"/>
      <c r="BDS49" s="16"/>
      <c r="BDT49" s="16"/>
      <c r="BDU49" s="16"/>
      <c r="BDV49" s="16"/>
      <c r="BDW49" s="16"/>
      <c r="BDX49" s="16"/>
      <c r="BDY49" s="16"/>
      <c r="BDZ49" s="16"/>
      <c r="BEA49" s="16"/>
      <c r="BEB49" s="16"/>
      <c r="BEC49" s="16"/>
      <c r="BED49" s="16"/>
      <c r="BEE49" s="16"/>
      <c r="BEF49" s="16"/>
      <c r="BEG49" s="16"/>
      <c r="BEH49" s="16"/>
      <c r="BEI49" s="16"/>
      <c r="BEJ49" s="16"/>
      <c r="BEK49" s="16"/>
      <c r="BEL49" s="16"/>
      <c r="BEM49" s="16"/>
      <c r="BEN49" s="16"/>
      <c r="BEO49" s="16"/>
      <c r="BEP49" s="16"/>
      <c r="BEQ49" s="16"/>
      <c r="BER49" s="16"/>
      <c r="BES49" s="16"/>
      <c r="BET49" s="16"/>
      <c r="BEU49" s="16"/>
      <c r="BEV49" s="16"/>
      <c r="BEW49" s="16"/>
      <c r="BEX49" s="16"/>
      <c r="BEY49" s="16"/>
      <c r="BEZ49" s="16"/>
      <c r="BFA49" s="16"/>
      <c r="BFB49" s="16"/>
      <c r="BFC49" s="16"/>
      <c r="BFD49" s="16"/>
      <c r="BFE49" s="16"/>
      <c r="BFF49" s="16"/>
      <c r="BFG49" s="16"/>
      <c r="BFH49" s="16"/>
      <c r="BFI49" s="16"/>
      <c r="BFJ49" s="16"/>
      <c r="BFK49" s="16"/>
      <c r="BFL49" s="16"/>
      <c r="BFM49" s="16"/>
      <c r="BFN49" s="16"/>
      <c r="BFO49" s="16"/>
      <c r="BFP49" s="16"/>
      <c r="BFQ49" s="16"/>
      <c r="BFR49" s="16"/>
      <c r="BFS49" s="16"/>
      <c r="BFT49" s="16"/>
      <c r="BFU49" s="16"/>
      <c r="BFV49" s="16"/>
      <c r="BFW49" s="16"/>
      <c r="BFX49" s="16"/>
      <c r="BFY49" s="16"/>
      <c r="BFZ49" s="16"/>
      <c r="BGA49" s="16"/>
      <c r="BGB49" s="16"/>
      <c r="BGC49" s="16"/>
      <c r="BGD49" s="16"/>
      <c r="BGE49" s="16"/>
      <c r="BGF49" s="16"/>
      <c r="BGG49" s="16"/>
      <c r="BGH49" s="16"/>
      <c r="BGI49" s="16"/>
      <c r="BGJ49" s="16"/>
      <c r="BGK49" s="16"/>
      <c r="BGL49" s="16"/>
      <c r="BGM49" s="16"/>
      <c r="BGN49" s="16"/>
      <c r="BGO49" s="16"/>
      <c r="BGP49" s="16"/>
      <c r="BGQ49" s="16"/>
      <c r="BGR49" s="16"/>
      <c r="BGS49" s="16"/>
      <c r="BGT49" s="16"/>
      <c r="BGU49" s="16"/>
      <c r="BGV49" s="16"/>
      <c r="BGW49" s="16"/>
      <c r="BGX49" s="16"/>
      <c r="BGY49" s="16"/>
      <c r="BGZ49" s="16"/>
      <c r="BHA49" s="16"/>
      <c r="BHB49" s="16"/>
      <c r="BHC49" s="16"/>
      <c r="BHD49" s="16"/>
      <c r="BHE49" s="16"/>
      <c r="BHF49" s="16"/>
      <c r="BHG49" s="16"/>
      <c r="BHH49" s="16"/>
      <c r="BHI49" s="16"/>
      <c r="BHJ49" s="16"/>
      <c r="BHK49" s="16"/>
      <c r="BHL49" s="16"/>
      <c r="BHM49" s="16"/>
      <c r="BHN49" s="16"/>
      <c r="BHO49" s="16"/>
      <c r="BHP49" s="16"/>
      <c r="BHQ49" s="16"/>
      <c r="BHR49" s="16"/>
      <c r="BHS49" s="16"/>
      <c r="BHT49" s="16"/>
      <c r="BHU49" s="16"/>
      <c r="BHV49" s="16"/>
      <c r="BHW49" s="16"/>
      <c r="BHX49" s="16"/>
      <c r="BHY49" s="16"/>
      <c r="BHZ49" s="16"/>
      <c r="BIA49" s="16"/>
      <c r="BIB49" s="16"/>
      <c r="BIC49" s="16"/>
      <c r="BID49" s="16"/>
      <c r="BIE49" s="16"/>
      <c r="BIF49" s="16"/>
      <c r="BIG49" s="16"/>
      <c r="BIH49" s="16"/>
      <c r="BII49" s="16"/>
      <c r="BIJ49" s="16"/>
      <c r="BIK49" s="16"/>
      <c r="BIL49" s="16"/>
      <c r="BIM49" s="16"/>
      <c r="BIN49" s="16"/>
      <c r="BIO49" s="16"/>
      <c r="BIP49" s="16"/>
      <c r="BIQ49" s="16"/>
      <c r="BIR49" s="16"/>
      <c r="BIS49" s="16"/>
      <c r="BIT49" s="16"/>
      <c r="BIU49" s="16"/>
      <c r="BIV49" s="16"/>
      <c r="BIW49" s="16"/>
      <c r="BIX49" s="16"/>
      <c r="BIY49" s="16"/>
      <c r="BIZ49" s="16"/>
      <c r="BJA49" s="16"/>
      <c r="BJB49" s="16"/>
      <c r="BJC49" s="16"/>
      <c r="BJD49" s="16"/>
      <c r="BJE49" s="16"/>
      <c r="BJF49" s="16"/>
      <c r="BJG49" s="16"/>
      <c r="BJH49" s="16"/>
      <c r="BJI49" s="16"/>
      <c r="BJJ49" s="16"/>
      <c r="BJK49" s="16"/>
      <c r="BJL49" s="16"/>
      <c r="BJM49" s="16"/>
      <c r="BJN49" s="16"/>
      <c r="BJO49" s="16"/>
      <c r="BJP49" s="16"/>
      <c r="BJQ49" s="16"/>
      <c r="BJR49" s="16"/>
      <c r="BJS49" s="16"/>
      <c r="BJT49" s="16"/>
      <c r="BJU49" s="16"/>
      <c r="BJV49" s="16"/>
      <c r="BJW49" s="16"/>
      <c r="BJX49" s="16"/>
      <c r="BJY49" s="16"/>
      <c r="BJZ49" s="16"/>
      <c r="BKA49" s="16"/>
      <c r="BKB49" s="16"/>
      <c r="BKC49" s="16"/>
      <c r="BKD49" s="16"/>
      <c r="BKE49" s="16"/>
      <c r="BKF49" s="16"/>
      <c r="BKG49" s="16"/>
      <c r="BKH49" s="16"/>
      <c r="BKI49" s="16"/>
      <c r="BKJ49" s="16"/>
      <c r="BKK49" s="16"/>
      <c r="BKL49" s="16"/>
      <c r="BKM49" s="16"/>
      <c r="BKN49" s="16"/>
      <c r="BKO49" s="16"/>
      <c r="BKP49" s="16"/>
      <c r="BKQ49" s="16"/>
      <c r="BKR49" s="16"/>
      <c r="BKS49" s="16"/>
      <c r="BKT49" s="16"/>
      <c r="BKU49" s="16"/>
      <c r="BKV49" s="16"/>
      <c r="BKW49" s="16"/>
      <c r="BKX49" s="16"/>
      <c r="BKY49" s="16"/>
      <c r="BKZ49" s="16"/>
      <c r="BLA49" s="16"/>
      <c r="BLB49" s="16"/>
      <c r="BLC49" s="16"/>
      <c r="BLD49" s="16"/>
      <c r="BLE49" s="16"/>
      <c r="BLF49" s="16"/>
      <c r="BLG49" s="16"/>
      <c r="BLH49" s="16"/>
      <c r="BLI49" s="16"/>
      <c r="BLJ49" s="16"/>
      <c r="BLK49" s="16"/>
      <c r="BLL49" s="16"/>
      <c r="BLM49" s="16"/>
      <c r="BLN49" s="16"/>
      <c r="BLO49" s="16"/>
      <c r="BLP49" s="16"/>
      <c r="BLQ49" s="16"/>
      <c r="BLR49" s="16"/>
      <c r="BLS49" s="16"/>
      <c r="BLT49" s="16"/>
      <c r="BLU49" s="16"/>
      <c r="BLV49" s="16"/>
      <c r="BLW49" s="16"/>
      <c r="BLX49" s="16"/>
      <c r="BLY49" s="16"/>
      <c r="BLZ49" s="16"/>
      <c r="BMA49" s="16"/>
      <c r="BMB49" s="16"/>
      <c r="BMC49" s="16"/>
      <c r="BMD49" s="16"/>
      <c r="BME49" s="16"/>
      <c r="BMF49" s="16"/>
      <c r="BMG49" s="16"/>
      <c r="BMH49" s="16"/>
      <c r="BMI49" s="16"/>
      <c r="BMJ49" s="16"/>
      <c r="BMK49" s="16"/>
      <c r="BML49" s="16"/>
      <c r="BMM49" s="16"/>
      <c r="BMN49" s="16"/>
      <c r="BMO49" s="16"/>
      <c r="BMP49" s="16"/>
      <c r="BMQ49" s="16"/>
      <c r="BMR49" s="16"/>
      <c r="BMS49" s="16"/>
      <c r="BMT49" s="16"/>
      <c r="BMU49" s="16"/>
      <c r="BMV49" s="16"/>
      <c r="BMW49" s="16"/>
      <c r="BMX49" s="16"/>
      <c r="BMY49" s="16"/>
      <c r="BMZ49" s="16"/>
      <c r="BNA49" s="16"/>
      <c r="BNB49" s="16"/>
      <c r="BNC49" s="16"/>
      <c r="BND49" s="16"/>
      <c r="BNE49" s="16"/>
      <c r="BNF49" s="16"/>
      <c r="BNG49" s="16"/>
      <c r="BNH49" s="16"/>
      <c r="BNI49" s="16"/>
      <c r="BNJ49" s="16"/>
      <c r="BNK49" s="16"/>
      <c r="BNL49" s="16"/>
      <c r="BNM49" s="16"/>
      <c r="BNN49" s="16"/>
      <c r="BNO49" s="16"/>
      <c r="BNP49" s="16"/>
      <c r="BNQ49" s="16"/>
      <c r="BNR49" s="16"/>
      <c r="BNS49" s="16"/>
      <c r="BNT49" s="16"/>
      <c r="BNU49" s="16"/>
      <c r="BNV49" s="16"/>
      <c r="BNW49" s="16"/>
      <c r="BNX49" s="16"/>
      <c r="BNY49" s="16"/>
      <c r="BNZ49" s="16"/>
      <c r="BOA49" s="16"/>
      <c r="BOB49" s="16"/>
      <c r="BOC49" s="16"/>
      <c r="BOD49" s="16"/>
      <c r="BOE49" s="16"/>
      <c r="BOF49" s="16"/>
      <c r="BOG49" s="16"/>
      <c r="BOH49" s="16"/>
      <c r="BOI49" s="16"/>
      <c r="BOJ49" s="16"/>
      <c r="BOK49" s="16"/>
      <c r="BOL49" s="16"/>
      <c r="BOM49" s="16"/>
      <c r="BON49" s="16"/>
      <c r="BOO49" s="16"/>
      <c r="BOP49" s="16"/>
      <c r="BOQ49" s="16"/>
      <c r="BOR49" s="16"/>
      <c r="BOS49" s="16"/>
      <c r="BOT49" s="16"/>
      <c r="BOU49" s="16"/>
      <c r="BOV49" s="16"/>
      <c r="BOW49" s="16"/>
      <c r="BOX49" s="16"/>
      <c r="BOY49" s="16"/>
      <c r="BOZ49" s="16"/>
      <c r="BPA49" s="16"/>
      <c r="BPB49" s="16"/>
      <c r="BPC49" s="16"/>
      <c r="BPD49" s="16"/>
      <c r="BPE49" s="16"/>
      <c r="BPF49" s="16"/>
      <c r="BPG49" s="16"/>
      <c r="BPH49" s="16"/>
      <c r="BPI49" s="16"/>
      <c r="BPJ49" s="16"/>
      <c r="BPK49" s="16"/>
      <c r="BPL49" s="16"/>
      <c r="BPM49" s="16"/>
      <c r="BPN49" s="16"/>
      <c r="BPO49" s="16"/>
      <c r="BPP49" s="16"/>
      <c r="BPQ49" s="16"/>
      <c r="BPR49" s="16"/>
      <c r="BPS49" s="16"/>
      <c r="BPT49" s="16"/>
      <c r="BPU49" s="16"/>
      <c r="BPV49" s="16"/>
      <c r="BPW49" s="16"/>
      <c r="BPX49" s="16"/>
      <c r="BPY49" s="16"/>
      <c r="BPZ49" s="16"/>
      <c r="BQA49" s="16"/>
      <c r="BQB49" s="16"/>
      <c r="BQC49" s="16"/>
      <c r="BQD49" s="16"/>
      <c r="BQE49" s="16"/>
      <c r="BQF49" s="16"/>
      <c r="BQG49" s="16"/>
      <c r="BQH49" s="16"/>
      <c r="BQI49" s="16"/>
      <c r="BQJ49" s="16"/>
      <c r="BQK49" s="16"/>
      <c r="BQL49" s="16"/>
      <c r="BQM49" s="16"/>
      <c r="BQN49" s="16"/>
      <c r="BQO49" s="16"/>
      <c r="BQP49" s="16"/>
      <c r="BQQ49" s="16"/>
      <c r="BQR49" s="16"/>
      <c r="BQS49" s="16"/>
      <c r="BQT49" s="16"/>
      <c r="BQU49" s="16"/>
      <c r="BQV49" s="16"/>
      <c r="BQW49" s="16"/>
      <c r="BQX49" s="16"/>
      <c r="BQY49" s="16"/>
      <c r="BQZ49" s="16"/>
      <c r="BRA49" s="16"/>
      <c r="BRB49" s="16"/>
      <c r="BRC49" s="16"/>
      <c r="BRD49" s="16"/>
      <c r="BRE49" s="16"/>
      <c r="BRF49" s="16"/>
      <c r="BRG49" s="16"/>
      <c r="BRH49" s="16"/>
      <c r="BRI49" s="16"/>
      <c r="BRJ49" s="16"/>
      <c r="BRK49" s="16"/>
      <c r="BRL49" s="16"/>
      <c r="BRM49" s="16"/>
      <c r="BRN49" s="16"/>
      <c r="BRO49" s="16"/>
      <c r="BRP49" s="16"/>
      <c r="BRQ49" s="16"/>
      <c r="BRR49" s="16"/>
      <c r="BRS49" s="16"/>
      <c r="BRT49" s="16"/>
      <c r="BRU49" s="16"/>
      <c r="BRV49" s="16"/>
      <c r="BRW49" s="16"/>
      <c r="BRX49" s="16"/>
      <c r="BRY49" s="16"/>
      <c r="BRZ49" s="16"/>
      <c r="BSA49" s="16"/>
      <c r="BSB49" s="16"/>
      <c r="BSC49" s="16"/>
      <c r="BSD49" s="16"/>
      <c r="BSE49" s="16"/>
      <c r="BSF49" s="16"/>
      <c r="BSG49" s="16"/>
      <c r="BSH49" s="16"/>
      <c r="BSI49" s="16"/>
      <c r="BSJ49" s="16"/>
      <c r="BSK49" s="16"/>
      <c r="BSL49" s="16"/>
      <c r="BSM49" s="16"/>
      <c r="BSN49" s="16"/>
      <c r="BSO49" s="16"/>
      <c r="BSP49" s="16"/>
      <c r="BSQ49" s="16"/>
      <c r="BSR49" s="16"/>
      <c r="BSS49" s="16"/>
      <c r="BST49" s="16"/>
      <c r="BSU49" s="16"/>
      <c r="BSV49" s="16"/>
      <c r="BSW49" s="16"/>
      <c r="BSX49" s="16"/>
      <c r="BSY49" s="16"/>
      <c r="BSZ49" s="16"/>
      <c r="BTA49" s="16"/>
      <c r="BTB49" s="16"/>
      <c r="BTC49" s="16"/>
      <c r="BTD49" s="16"/>
      <c r="BTE49" s="16"/>
      <c r="BTF49" s="16"/>
      <c r="BTG49" s="16"/>
      <c r="BTH49" s="16"/>
      <c r="BTI49" s="16"/>
      <c r="BTJ49" s="16"/>
      <c r="BTK49" s="16"/>
      <c r="BTL49" s="16"/>
      <c r="BTM49" s="16"/>
      <c r="BTN49" s="16"/>
      <c r="BTO49" s="16"/>
      <c r="BTP49" s="16"/>
      <c r="BTQ49" s="16"/>
      <c r="BTR49" s="16"/>
      <c r="BTS49" s="16"/>
      <c r="BTT49" s="16"/>
      <c r="BTU49" s="16"/>
      <c r="BTV49" s="16"/>
      <c r="BTW49" s="16"/>
      <c r="BTX49" s="16"/>
      <c r="BTY49" s="16"/>
      <c r="BTZ49" s="16"/>
      <c r="BUA49" s="16"/>
      <c r="BUB49" s="16"/>
      <c r="BUC49" s="16"/>
      <c r="BUD49" s="16"/>
      <c r="BUE49" s="16"/>
      <c r="BUF49" s="16"/>
      <c r="BUG49" s="16"/>
      <c r="BUH49" s="16"/>
      <c r="BUI49" s="16"/>
      <c r="BUJ49" s="16"/>
      <c r="BUK49" s="16"/>
      <c r="BUL49" s="16"/>
      <c r="BUM49" s="16"/>
      <c r="BUN49" s="16"/>
      <c r="BUO49" s="16"/>
      <c r="BUP49" s="16"/>
      <c r="BUQ49" s="16"/>
      <c r="BUR49" s="16"/>
      <c r="BUS49" s="16"/>
      <c r="BUT49" s="16"/>
      <c r="BUU49" s="16"/>
      <c r="BUV49" s="16"/>
      <c r="BUW49" s="16"/>
      <c r="BUX49" s="16"/>
      <c r="BUY49" s="16"/>
      <c r="BUZ49" s="16"/>
      <c r="BVA49" s="16"/>
      <c r="BVB49" s="16"/>
      <c r="BVC49" s="16"/>
      <c r="BVD49" s="16"/>
      <c r="BVE49" s="16"/>
      <c r="BVF49" s="16"/>
      <c r="BVG49" s="16"/>
      <c r="BVH49" s="16"/>
      <c r="BVI49" s="16"/>
      <c r="BVJ49" s="16"/>
      <c r="BVK49" s="16"/>
      <c r="BVL49" s="16"/>
      <c r="BVM49" s="16"/>
      <c r="BVN49" s="16"/>
      <c r="BVO49" s="16"/>
      <c r="BVP49" s="16"/>
      <c r="BVQ49" s="16"/>
      <c r="BVR49" s="16"/>
      <c r="BVS49" s="16"/>
      <c r="BVT49" s="16"/>
      <c r="BVU49" s="16"/>
      <c r="BVV49" s="16"/>
      <c r="BVW49" s="16"/>
      <c r="BVX49" s="16"/>
      <c r="BVY49" s="16"/>
      <c r="BVZ49" s="16"/>
      <c r="BWA49" s="16"/>
      <c r="BWB49" s="16"/>
      <c r="BWC49" s="16"/>
      <c r="BWD49" s="16"/>
      <c r="BWE49" s="16"/>
      <c r="BWF49" s="16"/>
      <c r="BWG49" s="16"/>
      <c r="BWH49" s="16"/>
      <c r="BWI49" s="16"/>
      <c r="BWJ49" s="16"/>
      <c r="BWK49" s="16"/>
      <c r="BWL49" s="16"/>
      <c r="BWM49" s="16"/>
      <c r="BWN49" s="16"/>
      <c r="BWO49" s="16"/>
      <c r="BWP49" s="16"/>
      <c r="BWQ49" s="16"/>
      <c r="BWR49" s="16"/>
      <c r="BWS49" s="16"/>
      <c r="BWT49" s="16"/>
      <c r="BWU49" s="16"/>
      <c r="BWV49" s="16"/>
      <c r="BWW49" s="16"/>
      <c r="BWX49" s="16"/>
      <c r="BWY49" s="16"/>
      <c r="BWZ49" s="16"/>
      <c r="BXA49" s="16"/>
      <c r="BXB49" s="16"/>
      <c r="BXC49" s="16"/>
      <c r="BXD49" s="16"/>
      <c r="BXE49" s="16"/>
      <c r="BXF49" s="16"/>
      <c r="BXG49" s="16"/>
      <c r="BXH49" s="16"/>
      <c r="BXI49" s="16"/>
      <c r="BXJ49" s="16"/>
      <c r="BXK49" s="16"/>
      <c r="BXL49" s="16"/>
      <c r="BXM49" s="16"/>
      <c r="BXN49" s="16"/>
      <c r="BXO49" s="16"/>
      <c r="BXP49" s="16"/>
      <c r="BXQ49" s="16"/>
      <c r="BXR49" s="16"/>
      <c r="BXS49" s="16"/>
      <c r="BXT49" s="16"/>
      <c r="BXU49" s="16"/>
      <c r="BXV49" s="16"/>
      <c r="BXW49" s="16"/>
      <c r="BXX49" s="16"/>
      <c r="BXY49" s="16"/>
      <c r="BXZ49" s="16"/>
      <c r="BYA49" s="16"/>
      <c r="BYB49" s="16"/>
      <c r="BYC49" s="16"/>
      <c r="BYD49" s="16"/>
      <c r="BYE49" s="16"/>
      <c r="BYF49" s="16"/>
      <c r="BYG49" s="16"/>
      <c r="BYH49" s="16"/>
      <c r="BYI49" s="16"/>
      <c r="BYJ49" s="16"/>
      <c r="BYK49" s="16"/>
      <c r="BYL49" s="16"/>
      <c r="BYM49" s="16"/>
      <c r="BYN49" s="16"/>
      <c r="BYO49" s="16"/>
      <c r="BYP49" s="16"/>
      <c r="BYQ49" s="16"/>
      <c r="BYR49" s="16"/>
      <c r="BYS49" s="16"/>
      <c r="BYT49" s="16"/>
      <c r="BYU49" s="16"/>
      <c r="BYV49" s="16"/>
      <c r="BYW49" s="16"/>
      <c r="BYX49" s="16"/>
      <c r="BYY49" s="16"/>
      <c r="BYZ49" s="16"/>
      <c r="BZA49" s="16"/>
      <c r="BZB49" s="16"/>
      <c r="BZC49" s="16"/>
      <c r="BZD49" s="16"/>
      <c r="BZE49" s="16"/>
      <c r="BZF49" s="16"/>
      <c r="BZG49" s="16"/>
      <c r="BZH49" s="16"/>
      <c r="BZI49" s="16"/>
      <c r="BZJ49" s="16"/>
      <c r="BZK49" s="16"/>
      <c r="BZL49" s="16"/>
      <c r="BZM49" s="16"/>
      <c r="BZN49" s="16"/>
      <c r="BZO49" s="16"/>
      <c r="BZP49" s="16"/>
      <c r="BZQ49" s="16"/>
      <c r="BZR49" s="16"/>
      <c r="BZS49" s="16"/>
      <c r="BZT49" s="16"/>
      <c r="BZU49" s="16"/>
      <c r="BZV49" s="16"/>
      <c r="BZW49" s="16"/>
      <c r="BZX49" s="16"/>
      <c r="BZY49" s="16"/>
      <c r="BZZ49" s="16"/>
      <c r="CAA49" s="16"/>
      <c r="CAB49" s="16"/>
      <c r="CAC49" s="16"/>
      <c r="CAD49" s="16"/>
      <c r="CAE49" s="16"/>
      <c r="CAF49" s="16"/>
      <c r="CAG49" s="16"/>
      <c r="CAH49" s="16"/>
      <c r="CAI49" s="16"/>
      <c r="CAJ49" s="16"/>
      <c r="CAK49" s="16"/>
      <c r="CAL49" s="16"/>
      <c r="CAM49" s="16"/>
      <c r="CAN49" s="16"/>
      <c r="CAO49" s="16"/>
      <c r="CAP49" s="16"/>
      <c r="CAQ49" s="16"/>
      <c r="CAR49" s="16"/>
      <c r="CAS49" s="16"/>
      <c r="CAT49" s="16"/>
      <c r="CAU49" s="16"/>
      <c r="CAV49" s="16"/>
      <c r="CAW49" s="16"/>
      <c r="CAX49" s="16"/>
      <c r="CAY49" s="16"/>
      <c r="CAZ49" s="16"/>
      <c r="CBA49" s="16"/>
      <c r="CBB49" s="16"/>
      <c r="CBC49" s="16"/>
      <c r="CBD49" s="16"/>
      <c r="CBE49" s="16"/>
      <c r="CBF49" s="16"/>
      <c r="CBG49" s="16"/>
      <c r="CBH49" s="16"/>
      <c r="CBI49" s="16"/>
      <c r="CBJ49" s="16"/>
      <c r="CBK49" s="16"/>
      <c r="CBL49" s="16"/>
      <c r="CBM49" s="16"/>
      <c r="CBN49" s="16"/>
      <c r="CBO49" s="16"/>
      <c r="CBP49" s="16"/>
      <c r="CBQ49" s="16"/>
      <c r="CBR49" s="16"/>
      <c r="CBS49" s="16"/>
      <c r="CBT49" s="16"/>
      <c r="CBU49" s="16"/>
      <c r="CBV49" s="16"/>
      <c r="CBW49" s="16"/>
      <c r="CBX49" s="16"/>
      <c r="CBY49" s="16"/>
      <c r="CBZ49" s="16"/>
      <c r="CCA49" s="16"/>
      <c r="CCB49" s="16"/>
      <c r="CCC49" s="16"/>
      <c r="CCD49" s="16"/>
      <c r="CCE49" s="16"/>
      <c r="CCF49" s="16"/>
      <c r="CCG49" s="16"/>
      <c r="CCH49" s="16"/>
      <c r="CCI49" s="16"/>
      <c r="CCJ49" s="16"/>
      <c r="CCK49" s="16"/>
      <c r="CCL49" s="16"/>
      <c r="CCM49" s="16"/>
      <c r="CCN49" s="16"/>
      <c r="CCO49" s="16"/>
      <c r="CCP49" s="16"/>
      <c r="CCQ49" s="16"/>
      <c r="CCR49" s="16"/>
      <c r="CCS49" s="16"/>
      <c r="CCT49" s="16"/>
      <c r="CCU49" s="16"/>
      <c r="CCV49" s="16"/>
      <c r="CCW49" s="16"/>
      <c r="CCX49" s="16"/>
      <c r="CCY49" s="16"/>
      <c r="CCZ49" s="16"/>
      <c r="CDA49" s="16"/>
      <c r="CDB49" s="16"/>
      <c r="CDC49" s="16"/>
      <c r="CDD49" s="16"/>
      <c r="CDE49" s="16"/>
      <c r="CDF49" s="16"/>
      <c r="CDG49" s="16"/>
      <c r="CDH49" s="16"/>
      <c r="CDI49" s="16"/>
      <c r="CDJ49" s="16"/>
      <c r="CDK49" s="16"/>
      <c r="CDL49" s="16"/>
      <c r="CDM49" s="16"/>
      <c r="CDN49" s="16"/>
      <c r="CDO49" s="16"/>
      <c r="CDP49" s="16"/>
      <c r="CDQ49" s="16"/>
      <c r="CDR49" s="16"/>
      <c r="CDS49" s="16"/>
      <c r="CDT49" s="16"/>
      <c r="CDU49" s="16"/>
      <c r="CDV49" s="16"/>
      <c r="CDW49" s="16"/>
      <c r="CDX49" s="16"/>
      <c r="CDY49" s="16"/>
      <c r="CDZ49" s="16"/>
      <c r="CEA49" s="16"/>
      <c r="CEB49" s="16"/>
      <c r="CEC49" s="16"/>
      <c r="CED49" s="16"/>
      <c r="CEE49" s="16"/>
      <c r="CEF49" s="16"/>
      <c r="CEG49" s="16"/>
      <c r="CEH49" s="16"/>
      <c r="CEI49" s="16"/>
      <c r="CEJ49" s="16"/>
      <c r="CEK49" s="16"/>
      <c r="CEL49" s="16"/>
      <c r="CEM49" s="16"/>
      <c r="CEN49" s="16"/>
      <c r="CEO49" s="16"/>
      <c r="CEP49" s="16"/>
      <c r="CEQ49" s="16"/>
      <c r="CER49" s="16"/>
      <c r="CES49" s="16"/>
      <c r="CET49" s="16"/>
      <c r="CEU49" s="16"/>
      <c r="CEV49" s="16"/>
      <c r="CEW49" s="16"/>
      <c r="CEX49" s="16"/>
      <c r="CEY49" s="16"/>
      <c r="CEZ49" s="16"/>
      <c r="CFA49" s="16"/>
      <c r="CFB49" s="16"/>
      <c r="CFC49" s="16"/>
      <c r="CFD49" s="16"/>
      <c r="CFE49" s="16"/>
      <c r="CFF49" s="16"/>
      <c r="CFG49" s="16"/>
      <c r="CFH49" s="16"/>
      <c r="CFI49" s="16"/>
      <c r="CFJ49" s="16"/>
      <c r="CFK49" s="16"/>
      <c r="CFL49" s="16"/>
      <c r="CFM49" s="16"/>
      <c r="CFN49" s="16"/>
      <c r="CFO49" s="16"/>
      <c r="CFP49" s="16"/>
      <c r="CFQ49" s="16"/>
      <c r="CFR49" s="16"/>
      <c r="CFS49" s="16"/>
      <c r="CFT49" s="16"/>
      <c r="CFU49" s="16"/>
      <c r="CFV49" s="16"/>
      <c r="CFW49" s="16"/>
      <c r="CFX49" s="16"/>
      <c r="CFY49" s="16"/>
      <c r="CFZ49" s="16"/>
      <c r="CGA49" s="16"/>
      <c r="CGB49" s="16"/>
      <c r="CGC49" s="16"/>
      <c r="CGD49" s="16"/>
      <c r="CGE49" s="16"/>
      <c r="CGF49" s="16"/>
      <c r="CGG49" s="16"/>
      <c r="CGH49" s="16"/>
      <c r="CGI49" s="16"/>
      <c r="CGJ49" s="16"/>
      <c r="CGK49" s="16"/>
      <c r="CGL49" s="16"/>
      <c r="CGM49" s="16"/>
      <c r="CGN49" s="16"/>
      <c r="CGO49" s="16"/>
      <c r="CGP49" s="16"/>
      <c r="CGQ49" s="16"/>
      <c r="CGR49" s="16"/>
      <c r="CGS49" s="16"/>
      <c r="CGT49" s="16"/>
      <c r="CGU49" s="16"/>
      <c r="CGV49" s="16"/>
      <c r="CGW49" s="16"/>
      <c r="CGX49" s="16"/>
      <c r="CGY49" s="16"/>
      <c r="CGZ49" s="16"/>
      <c r="CHA49" s="16"/>
      <c r="CHB49" s="16"/>
      <c r="CHC49" s="16"/>
      <c r="CHD49" s="16"/>
      <c r="CHE49" s="16"/>
      <c r="CHF49" s="16"/>
      <c r="CHG49" s="16"/>
      <c r="CHH49" s="16"/>
      <c r="CHI49" s="16"/>
      <c r="CHJ49" s="16"/>
      <c r="CHK49" s="16"/>
      <c r="CHL49" s="16"/>
      <c r="CHM49" s="16"/>
      <c r="CHN49" s="16"/>
      <c r="CHO49" s="16"/>
      <c r="CHP49" s="16"/>
      <c r="CHQ49" s="16"/>
      <c r="CHR49" s="16"/>
      <c r="CHS49" s="16"/>
      <c r="CHT49" s="16"/>
      <c r="CHU49" s="16"/>
      <c r="CHV49" s="16"/>
      <c r="CHW49" s="16"/>
      <c r="CHX49" s="16"/>
      <c r="CHY49" s="16"/>
      <c r="CHZ49" s="16"/>
      <c r="CIA49" s="16"/>
      <c r="CIB49" s="16"/>
      <c r="CIC49" s="16"/>
      <c r="CID49" s="16"/>
      <c r="CIE49" s="16"/>
      <c r="CIF49" s="16"/>
      <c r="CIG49" s="16"/>
      <c r="CIH49" s="16"/>
      <c r="CII49" s="16"/>
      <c r="CIJ49" s="16"/>
      <c r="CIK49" s="16"/>
      <c r="CIL49" s="16"/>
      <c r="CIM49" s="16"/>
      <c r="CIN49" s="16"/>
      <c r="CIO49" s="16"/>
      <c r="CIP49" s="16"/>
      <c r="CIQ49" s="16"/>
      <c r="CIR49" s="16"/>
      <c r="CIS49" s="16"/>
      <c r="CIT49" s="16"/>
      <c r="CIU49" s="16"/>
      <c r="CIV49" s="16"/>
      <c r="CIW49" s="16"/>
      <c r="CIX49" s="16"/>
      <c r="CIY49" s="16"/>
      <c r="CIZ49" s="16"/>
      <c r="CJA49" s="16"/>
      <c r="CJB49" s="16"/>
      <c r="CJC49" s="16"/>
      <c r="CJD49" s="16"/>
      <c r="CJE49" s="16"/>
      <c r="CJF49" s="16"/>
      <c r="CJG49" s="16"/>
      <c r="CJH49" s="16"/>
      <c r="CJI49" s="16"/>
      <c r="CJJ49" s="16"/>
      <c r="CJK49" s="16"/>
      <c r="CJL49" s="16"/>
      <c r="CJM49" s="16"/>
      <c r="CJN49" s="16"/>
      <c r="CJO49" s="16"/>
      <c r="CJP49" s="16"/>
      <c r="CJQ49" s="16"/>
      <c r="CJR49" s="16"/>
      <c r="CJS49" s="16"/>
      <c r="CJT49" s="16"/>
      <c r="CJU49" s="16"/>
      <c r="CJV49" s="16"/>
      <c r="CJW49" s="16"/>
      <c r="CJX49" s="16"/>
      <c r="CJY49" s="16"/>
      <c r="CJZ49" s="16"/>
      <c r="CKA49" s="16"/>
      <c r="CKB49" s="16"/>
      <c r="CKC49" s="16"/>
      <c r="CKD49" s="16"/>
      <c r="CKE49" s="16"/>
      <c r="CKF49" s="16"/>
      <c r="CKG49" s="16"/>
      <c r="CKH49" s="16"/>
      <c r="CKI49" s="16"/>
      <c r="CKJ49" s="16"/>
      <c r="CKK49" s="16"/>
      <c r="CKL49" s="16"/>
      <c r="CKM49" s="16"/>
      <c r="CKN49" s="16"/>
      <c r="CKO49" s="16"/>
      <c r="CKP49" s="16"/>
      <c r="CKQ49" s="16"/>
      <c r="CKR49" s="16"/>
      <c r="CKS49" s="16"/>
      <c r="CKT49" s="16"/>
      <c r="CKU49" s="16"/>
      <c r="CKV49" s="16"/>
      <c r="CKW49" s="16"/>
      <c r="CKX49" s="16"/>
      <c r="CKY49" s="16"/>
      <c r="CKZ49" s="16"/>
      <c r="CLA49" s="16"/>
      <c r="CLB49" s="16"/>
      <c r="CLC49" s="16"/>
      <c r="CLD49" s="16"/>
      <c r="CLE49" s="16"/>
      <c r="CLF49" s="16"/>
      <c r="CLG49" s="16"/>
      <c r="CLH49" s="16"/>
      <c r="CLI49" s="16"/>
      <c r="CLJ49" s="16"/>
      <c r="CLK49" s="16"/>
      <c r="CLL49" s="16"/>
      <c r="CLM49" s="16"/>
      <c r="CLN49" s="16"/>
      <c r="CLO49" s="16"/>
      <c r="CLP49" s="16"/>
      <c r="CLQ49" s="16"/>
      <c r="CLR49" s="16"/>
      <c r="CLS49" s="16"/>
      <c r="CLT49" s="16"/>
      <c r="CLU49" s="16"/>
      <c r="CLV49" s="16"/>
      <c r="CLW49" s="16"/>
      <c r="CLX49" s="16"/>
      <c r="CLY49" s="16"/>
      <c r="CLZ49" s="16"/>
      <c r="CMA49" s="16"/>
      <c r="CMB49" s="16"/>
      <c r="CMC49" s="16"/>
      <c r="CMD49" s="16"/>
      <c r="CME49" s="16"/>
      <c r="CMF49" s="16"/>
      <c r="CMG49" s="16"/>
      <c r="CMH49" s="16"/>
      <c r="CMI49" s="16"/>
      <c r="CMJ49" s="16"/>
      <c r="CMK49" s="16"/>
      <c r="CML49" s="16"/>
      <c r="CMM49" s="16"/>
      <c r="CMN49" s="16"/>
      <c r="CMO49" s="16"/>
      <c r="CMP49" s="16"/>
      <c r="CMQ49" s="16"/>
      <c r="CMR49" s="16"/>
      <c r="CMS49" s="16"/>
      <c r="CMT49" s="16"/>
      <c r="CMU49" s="16"/>
      <c r="CMV49" s="16"/>
      <c r="CMW49" s="16"/>
      <c r="CMX49" s="16"/>
      <c r="CMY49" s="16"/>
      <c r="CMZ49" s="16"/>
      <c r="CNA49" s="16"/>
      <c r="CNB49" s="16"/>
      <c r="CNC49" s="16"/>
      <c r="CND49" s="16"/>
      <c r="CNE49" s="16"/>
      <c r="CNF49" s="16"/>
      <c r="CNG49" s="16"/>
      <c r="CNH49" s="16"/>
      <c r="CNI49" s="16"/>
      <c r="CNJ49" s="16"/>
      <c r="CNK49" s="16"/>
      <c r="CNL49" s="16"/>
      <c r="CNM49" s="16"/>
      <c r="CNN49" s="16"/>
      <c r="CNO49" s="16"/>
      <c r="CNP49" s="16"/>
      <c r="CNQ49" s="16"/>
      <c r="CNR49" s="16"/>
      <c r="CNS49" s="16"/>
      <c r="CNT49" s="16"/>
      <c r="CNU49" s="16"/>
      <c r="CNV49" s="16"/>
      <c r="CNW49" s="16"/>
      <c r="CNX49" s="16"/>
      <c r="CNY49" s="16"/>
      <c r="CNZ49" s="16"/>
      <c r="COA49" s="16"/>
      <c r="COB49" s="16"/>
      <c r="COC49" s="16"/>
      <c r="COD49" s="16"/>
      <c r="COE49" s="16"/>
      <c r="COF49" s="16"/>
      <c r="COG49" s="16"/>
      <c r="COH49" s="16"/>
      <c r="COI49" s="16"/>
      <c r="COJ49" s="16"/>
      <c r="COK49" s="16"/>
      <c r="COL49" s="16"/>
      <c r="COM49" s="16"/>
      <c r="CON49" s="16"/>
      <c r="COO49" s="16"/>
      <c r="COP49" s="16"/>
      <c r="COQ49" s="16"/>
      <c r="COR49" s="16"/>
      <c r="COS49" s="16"/>
      <c r="COT49" s="16"/>
      <c r="COU49" s="16"/>
      <c r="COV49" s="16"/>
      <c r="COW49" s="16"/>
      <c r="COX49" s="16"/>
      <c r="COY49" s="16"/>
      <c r="COZ49" s="16"/>
      <c r="CPA49" s="16"/>
      <c r="CPB49" s="16"/>
      <c r="CPC49" s="16"/>
      <c r="CPD49" s="16"/>
      <c r="CPE49" s="16"/>
      <c r="CPF49" s="16"/>
      <c r="CPG49" s="16"/>
      <c r="CPH49" s="16"/>
      <c r="CPI49" s="16"/>
      <c r="CPJ49" s="16"/>
      <c r="CPK49" s="16"/>
      <c r="CPL49" s="16"/>
      <c r="CPM49" s="16"/>
      <c r="CPN49" s="16"/>
      <c r="CPO49" s="16"/>
      <c r="CPP49" s="16"/>
      <c r="CPQ49" s="16"/>
      <c r="CPR49" s="16"/>
      <c r="CPS49" s="16"/>
      <c r="CPT49" s="16"/>
      <c r="CPU49" s="16"/>
      <c r="CPV49" s="16"/>
      <c r="CPW49" s="16"/>
      <c r="CPX49" s="16"/>
      <c r="CPY49" s="16"/>
      <c r="CPZ49" s="16"/>
      <c r="CQA49" s="16"/>
      <c r="CQB49" s="16"/>
      <c r="CQC49" s="16"/>
      <c r="CQD49" s="16"/>
      <c r="CQE49" s="16"/>
      <c r="CQF49" s="16"/>
      <c r="CQG49" s="16"/>
      <c r="CQH49" s="16"/>
      <c r="CQI49" s="16"/>
      <c r="CQJ49" s="16"/>
      <c r="CQK49" s="16"/>
      <c r="CQL49" s="16"/>
      <c r="CQM49" s="16"/>
      <c r="CQN49" s="16"/>
      <c r="CQO49" s="16"/>
      <c r="CQP49" s="16"/>
      <c r="CQQ49" s="16"/>
      <c r="CQR49" s="16"/>
      <c r="CQS49" s="16"/>
      <c r="CQT49" s="16"/>
      <c r="CQU49" s="16"/>
      <c r="CQV49" s="16"/>
      <c r="CQW49" s="16"/>
      <c r="CQX49" s="16"/>
      <c r="CQY49" s="16"/>
      <c r="CQZ49" s="16"/>
      <c r="CRA49" s="16"/>
      <c r="CRB49" s="16"/>
      <c r="CRC49" s="16"/>
      <c r="CRD49" s="16"/>
      <c r="CRE49" s="16"/>
      <c r="CRF49" s="16"/>
      <c r="CRG49" s="16"/>
      <c r="CRH49" s="16"/>
      <c r="CRI49" s="16"/>
      <c r="CRJ49" s="16"/>
      <c r="CRK49" s="16"/>
      <c r="CRL49" s="16"/>
      <c r="CRM49" s="16"/>
      <c r="CRN49" s="16"/>
      <c r="CRO49" s="16"/>
      <c r="CRP49" s="16"/>
      <c r="CRQ49" s="16"/>
      <c r="CRR49" s="16"/>
      <c r="CRS49" s="16"/>
      <c r="CRT49" s="16"/>
      <c r="CRU49" s="16"/>
      <c r="CRV49" s="16"/>
      <c r="CRW49" s="16"/>
      <c r="CRX49" s="16"/>
      <c r="CRY49" s="16"/>
      <c r="CRZ49" s="16"/>
      <c r="CSA49" s="16"/>
      <c r="CSB49" s="16"/>
      <c r="CSC49" s="16"/>
      <c r="CSD49" s="16"/>
      <c r="CSE49" s="16"/>
      <c r="CSF49" s="16"/>
      <c r="CSG49" s="16"/>
      <c r="CSH49" s="16"/>
      <c r="CSI49" s="16"/>
      <c r="CSJ49" s="16"/>
      <c r="CSK49" s="16"/>
      <c r="CSL49" s="16"/>
      <c r="CSM49" s="16"/>
      <c r="CSN49" s="16"/>
      <c r="CSO49" s="16"/>
      <c r="CSP49" s="16"/>
      <c r="CSQ49" s="16"/>
      <c r="CSR49" s="16"/>
      <c r="CSS49" s="16"/>
      <c r="CST49" s="16"/>
      <c r="CSU49" s="16"/>
      <c r="CSV49" s="16"/>
      <c r="CSW49" s="16"/>
      <c r="CSX49" s="16"/>
      <c r="CSY49" s="16"/>
      <c r="CSZ49" s="16"/>
      <c r="CTA49" s="16"/>
      <c r="CTB49" s="16"/>
      <c r="CTC49" s="16"/>
      <c r="CTD49" s="16"/>
      <c r="CTE49" s="16"/>
      <c r="CTF49" s="16"/>
      <c r="CTG49" s="16"/>
      <c r="CTH49" s="16"/>
      <c r="CTI49" s="16"/>
      <c r="CTJ49" s="16"/>
      <c r="CTK49" s="16"/>
      <c r="CTL49" s="16"/>
      <c r="CTM49" s="16"/>
      <c r="CTN49" s="16"/>
      <c r="CTO49" s="16"/>
      <c r="CTP49" s="16"/>
      <c r="CTQ49" s="16"/>
      <c r="CTR49" s="16"/>
      <c r="CTS49" s="16"/>
      <c r="CTT49" s="16"/>
      <c r="CTU49" s="16"/>
      <c r="CTV49" s="16"/>
      <c r="CTW49" s="16"/>
      <c r="CTX49" s="16"/>
      <c r="CTY49" s="16"/>
      <c r="CTZ49" s="16"/>
      <c r="CUA49" s="16"/>
      <c r="CUB49" s="16"/>
      <c r="CUC49" s="16"/>
      <c r="CUD49" s="16"/>
      <c r="CUE49" s="16"/>
      <c r="CUF49" s="16"/>
      <c r="CUG49" s="16"/>
      <c r="CUH49" s="16"/>
      <c r="CUI49" s="16"/>
      <c r="CUJ49" s="16"/>
      <c r="CUK49" s="16"/>
      <c r="CUL49" s="16"/>
      <c r="CUM49" s="16"/>
      <c r="CUN49" s="16"/>
      <c r="CUO49" s="16"/>
      <c r="CUP49" s="16"/>
      <c r="CUQ49" s="16"/>
      <c r="CUR49" s="16"/>
      <c r="CUS49" s="16"/>
      <c r="CUT49" s="16"/>
      <c r="CUU49" s="16"/>
      <c r="CUV49" s="16"/>
      <c r="CUW49" s="16"/>
      <c r="CUX49" s="16"/>
      <c r="CUY49" s="16"/>
      <c r="CUZ49" s="16"/>
      <c r="CVA49" s="16"/>
      <c r="CVB49" s="16"/>
      <c r="CVC49" s="16"/>
      <c r="CVD49" s="16"/>
      <c r="CVE49" s="16"/>
      <c r="CVF49" s="16"/>
      <c r="CVG49" s="16"/>
      <c r="CVH49" s="16"/>
      <c r="CVI49" s="16"/>
      <c r="CVJ49" s="16"/>
      <c r="CVK49" s="16"/>
      <c r="CVL49" s="16"/>
      <c r="CVM49" s="16"/>
      <c r="CVN49" s="16"/>
      <c r="CVO49" s="16"/>
      <c r="CVP49" s="16"/>
      <c r="CVQ49" s="16"/>
      <c r="CVR49" s="16"/>
      <c r="CVS49" s="16"/>
      <c r="CVT49" s="16"/>
      <c r="CVU49" s="16"/>
      <c r="CVV49" s="16"/>
      <c r="CVW49" s="16"/>
      <c r="CVX49" s="16"/>
      <c r="CVY49" s="16"/>
      <c r="CVZ49" s="16"/>
      <c r="CWA49" s="16"/>
      <c r="CWB49" s="16"/>
      <c r="CWC49" s="16"/>
      <c r="CWD49" s="16"/>
      <c r="CWE49" s="16"/>
      <c r="CWF49" s="16"/>
      <c r="CWG49" s="16"/>
      <c r="CWH49" s="16"/>
      <c r="CWI49" s="16"/>
      <c r="CWJ49" s="16"/>
      <c r="CWK49" s="16"/>
      <c r="CWL49" s="16"/>
      <c r="CWM49" s="16"/>
      <c r="CWN49" s="16"/>
      <c r="CWO49" s="16"/>
      <c r="CWP49" s="16"/>
      <c r="CWQ49" s="16"/>
      <c r="CWR49" s="16"/>
      <c r="CWS49" s="16"/>
      <c r="CWT49" s="16"/>
      <c r="CWU49" s="16"/>
      <c r="CWV49" s="16"/>
      <c r="CWW49" s="16"/>
      <c r="CWX49" s="16"/>
      <c r="CWY49" s="16"/>
      <c r="CWZ49" s="16"/>
      <c r="CXA49" s="16"/>
      <c r="CXB49" s="16"/>
      <c r="CXC49" s="16"/>
      <c r="CXD49" s="16"/>
      <c r="CXE49" s="16"/>
      <c r="CXF49" s="16"/>
      <c r="CXG49" s="16"/>
      <c r="CXH49" s="16"/>
      <c r="CXI49" s="16"/>
      <c r="CXJ49" s="16"/>
      <c r="CXK49" s="16"/>
      <c r="CXL49" s="16"/>
      <c r="CXM49" s="16"/>
      <c r="CXN49" s="16"/>
      <c r="CXO49" s="16"/>
      <c r="CXP49" s="16"/>
      <c r="CXQ49" s="16"/>
      <c r="CXR49" s="16"/>
      <c r="CXS49" s="16"/>
      <c r="CXT49" s="16"/>
      <c r="CXU49" s="16"/>
      <c r="CXV49" s="16"/>
      <c r="CXW49" s="16"/>
      <c r="CXX49" s="16"/>
      <c r="CXY49" s="16"/>
      <c r="CXZ49" s="16"/>
      <c r="CYA49" s="16"/>
      <c r="CYB49" s="16"/>
      <c r="CYC49" s="16"/>
      <c r="CYD49" s="16"/>
      <c r="CYE49" s="16"/>
      <c r="CYF49" s="16"/>
      <c r="CYG49" s="16"/>
      <c r="CYH49" s="16"/>
      <c r="CYI49" s="16"/>
      <c r="CYJ49" s="16"/>
      <c r="CYK49" s="16"/>
      <c r="CYL49" s="16"/>
      <c r="CYM49" s="16"/>
      <c r="CYN49" s="16"/>
      <c r="CYO49" s="16"/>
      <c r="CYP49" s="16"/>
      <c r="CYQ49" s="16"/>
      <c r="CYR49" s="16"/>
      <c r="CYS49" s="16"/>
      <c r="CYT49" s="16"/>
      <c r="CYU49" s="16"/>
      <c r="CYV49" s="16"/>
      <c r="CYW49" s="16"/>
      <c r="CYX49" s="16"/>
      <c r="CYY49" s="16"/>
      <c r="CYZ49" s="16"/>
      <c r="CZA49" s="16"/>
      <c r="CZB49" s="16"/>
      <c r="CZC49" s="16"/>
      <c r="CZD49" s="16"/>
      <c r="CZE49" s="16"/>
      <c r="CZF49" s="16"/>
      <c r="CZG49" s="16"/>
      <c r="CZH49" s="16"/>
      <c r="CZI49" s="16"/>
      <c r="CZJ49" s="16"/>
      <c r="CZK49" s="16"/>
      <c r="CZL49" s="16"/>
      <c r="CZM49" s="16"/>
      <c r="CZN49" s="16"/>
      <c r="CZO49" s="16"/>
      <c r="CZP49" s="16"/>
      <c r="CZQ49" s="16"/>
      <c r="CZR49" s="16"/>
      <c r="CZS49" s="16"/>
      <c r="CZT49" s="16"/>
      <c r="CZU49" s="16"/>
      <c r="CZV49" s="16"/>
      <c r="CZW49" s="16"/>
      <c r="CZX49" s="16"/>
      <c r="CZY49" s="16"/>
      <c r="CZZ49" s="16"/>
      <c r="DAA49" s="16"/>
      <c r="DAB49" s="16"/>
      <c r="DAC49" s="16"/>
      <c r="DAD49" s="16"/>
      <c r="DAE49" s="16"/>
      <c r="DAF49" s="16"/>
      <c r="DAG49" s="16"/>
      <c r="DAH49" s="16"/>
      <c r="DAI49" s="16"/>
      <c r="DAJ49" s="16"/>
      <c r="DAK49" s="16"/>
      <c r="DAL49" s="16"/>
      <c r="DAM49" s="16"/>
      <c r="DAN49" s="16"/>
      <c r="DAO49" s="16"/>
      <c r="DAP49" s="16"/>
      <c r="DAQ49" s="16"/>
      <c r="DAR49" s="16"/>
      <c r="DAS49" s="16"/>
      <c r="DAT49" s="16"/>
      <c r="DAU49" s="16"/>
      <c r="DAV49" s="16"/>
      <c r="DAW49" s="16"/>
      <c r="DAX49" s="16"/>
      <c r="DAY49" s="16"/>
      <c r="DAZ49" s="16"/>
      <c r="DBA49" s="16"/>
      <c r="DBB49" s="16"/>
      <c r="DBC49" s="16"/>
      <c r="DBD49" s="16"/>
      <c r="DBE49" s="16"/>
      <c r="DBF49" s="16"/>
      <c r="DBG49" s="16"/>
      <c r="DBH49" s="16"/>
      <c r="DBI49" s="16"/>
      <c r="DBJ49" s="16"/>
      <c r="DBK49" s="16"/>
      <c r="DBL49" s="16"/>
      <c r="DBM49" s="16"/>
      <c r="DBN49" s="16"/>
      <c r="DBO49" s="16"/>
      <c r="DBP49" s="16"/>
      <c r="DBQ49" s="16"/>
      <c r="DBR49" s="16"/>
      <c r="DBS49" s="16"/>
      <c r="DBT49" s="16"/>
      <c r="DBU49" s="16"/>
      <c r="DBV49" s="16"/>
      <c r="DBW49" s="16"/>
      <c r="DBX49" s="16"/>
      <c r="DBY49" s="16"/>
      <c r="DBZ49" s="16"/>
      <c r="DCA49" s="16"/>
      <c r="DCB49" s="16"/>
      <c r="DCC49" s="16"/>
      <c r="DCD49" s="16"/>
      <c r="DCE49" s="16"/>
      <c r="DCF49" s="16"/>
      <c r="DCG49" s="16"/>
      <c r="DCH49" s="16"/>
      <c r="DCI49" s="16"/>
      <c r="DCJ49" s="16"/>
      <c r="DCK49" s="16"/>
      <c r="DCL49" s="16"/>
      <c r="DCM49" s="16"/>
      <c r="DCN49" s="16"/>
      <c r="DCO49" s="16"/>
      <c r="DCP49" s="16"/>
      <c r="DCQ49" s="16"/>
      <c r="DCR49" s="16"/>
      <c r="DCS49" s="16"/>
      <c r="DCT49" s="16"/>
      <c r="DCU49" s="16"/>
      <c r="DCV49" s="16"/>
      <c r="DCW49" s="16"/>
      <c r="DCX49" s="16"/>
      <c r="DCY49" s="16"/>
      <c r="DCZ49" s="16"/>
      <c r="DDA49" s="16"/>
      <c r="DDB49" s="16"/>
      <c r="DDC49" s="16"/>
      <c r="DDD49" s="16"/>
      <c r="DDE49" s="16"/>
      <c r="DDF49" s="16"/>
      <c r="DDG49" s="16"/>
      <c r="DDH49" s="16"/>
      <c r="DDI49" s="16"/>
      <c r="DDJ49" s="16"/>
      <c r="DDK49" s="16"/>
      <c r="DDL49" s="16"/>
      <c r="DDM49" s="16"/>
      <c r="DDN49" s="16"/>
      <c r="DDO49" s="16"/>
      <c r="DDP49" s="16"/>
      <c r="DDQ49" s="16"/>
      <c r="DDR49" s="16"/>
      <c r="DDS49" s="16"/>
      <c r="DDT49" s="16"/>
      <c r="DDU49" s="16"/>
      <c r="DDV49" s="16"/>
      <c r="DDW49" s="16"/>
      <c r="DDX49" s="16"/>
      <c r="DDY49" s="16"/>
      <c r="DDZ49" s="16"/>
      <c r="DEA49" s="16"/>
      <c r="DEB49" s="16"/>
      <c r="DEC49" s="16"/>
      <c r="DED49" s="16"/>
      <c r="DEE49" s="16"/>
      <c r="DEF49" s="16"/>
      <c r="DEG49" s="16"/>
      <c r="DEH49" s="16"/>
      <c r="DEI49" s="16"/>
      <c r="DEJ49" s="16"/>
      <c r="DEK49" s="16"/>
      <c r="DEL49" s="16"/>
      <c r="DEM49" s="16"/>
      <c r="DEN49" s="16"/>
      <c r="DEO49" s="16"/>
      <c r="DEP49" s="16"/>
      <c r="DEQ49" s="16"/>
      <c r="DER49" s="16"/>
      <c r="DES49" s="16"/>
      <c r="DET49" s="16"/>
      <c r="DEU49" s="16"/>
      <c r="DEV49" s="16"/>
      <c r="DEW49" s="16"/>
      <c r="DEX49" s="16"/>
      <c r="DEY49" s="16"/>
      <c r="DEZ49" s="16"/>
      <c r="DFA49" s="16"/>
      <c r="DFB49" s="16"/>
      <c r="DFC49" s="16"/>
      <c r="DFD49" s="16"/>
      <c r="DFE49" s="16"/>
      <c r="DFF49" s="16"/>
      <c r="DFG49" s="16"/>
      <c r="DFH49" s="16"/>
      <c r="DFI49" s="16"/>
      <c r="DFJ49" s="16"/>
      <c r="DFK49" s="16"/>
      <c r="DFL49" s="16"/>
      <c r="DFM49" s="16"/>
      <c r="DFN49" s="16"/>
      <c r="DFO49" s="16"/>
      <c r="DFP49" s="16"/>
      <c r="DFQ49" s="16"/>
      <c r="DFR49" s="16"/>
      <c r="DFS49" s="16"/>
      <c r="DFT49" s="16"/>
      <c r="DFU49" s="16"/>
      <c r="DFV49" s="16"/>
      <c r="DFW49" s="16"/>
      <c r="DFX49" s="16"/>
      <c r="DFY49" s="16"/>
      <c r="DFZ49" s="16"/>
      <c r="DGA49" s="16"/>
      <c r="DGB49" s="16"/>
      <c r="DGC49" s="16"/>
      <c r="DGD49" s="16"/>
      <c r="DGE49" s="16"/>
      <c r="DGF49" s="16"/>
      <c r="DGG49" s="16"/>
      <c r="DGH49" s="16"/>
      <c r="DGI49" s="16"/>
      <c r="DGJ49" s="16"/>
      <c r="DGK49" s="16"/>
      <c r="DGL49" s="16"/>
      <c r="DGM49" s="16"/>
      <c r="DGN49" s="16"/>
      <c r="DGO49" s="16"/>
      <c r="DGP49" s="16"/>
      <c r="DGQ49" s="16"/>
      <c r="DGR49" s="16"/>
      <c r="DGS49" s="16"/>
      <c r="DGT49" s="16"/>
      <c r="DGU49" s="16"/>
      <c r="DGV49" s="16"/>
      <c r="DGW49" s="16"/>
      <c r="DGX49" s="16"/>
      <c r="DGY49" s="16"/>
      <c r="DGZ49" s="16"/>
      <c r="DHA49" s="16"/>
      <c r="DHB49" s="16"/>
      <c r="DHC49" s="16"/>
      <c r="DHD49" s="16"/>
      <c r="DHE49" s="16"/>
      <c r="DHF49" s="16"/>
      <c r="DHG49" s="16"/>
      <c r="DHH49" s="16"/>
      <c r="DHI49" s="16"/>
      <c r="DHJ49" s="16"/>
      <c r="DHK49" s="16"/>
      <c r="DHL49" s="16"/>
      <c r="DHM49" s="16"/>
      <c r="DHN49" s="16"/>
      <c r="DHO49" s="16"/>
      <c r="DHP49" s="16"/>
      <c r="DHQ49" s="16"/>
      <c r="DHR49" s="16"/>
      <c r="DHS49" s="16"/>
      <c r="DHT49" s="16"/>
      <c r="DHU49" s="16"/>
      <c r="DHV49" s="16"/>
      <c r="DHW49" s="16"/>
      <c r="DHX49" s="16"/>
      <c r="DHY49" s="16"/>
      <c r="DHZ49" s="16"/>
      <c r="DIA49" s="16"/>
      <c r="DIB49" s="16"/>
      <c r="DIC49" s="16"/>
      <c r="DID49" s="16"/>
      <c r="DIE49" s="16"/>
      <c r="DIF49" s="16"/>
      <c r="DIG49" s="16"/>
      <c r="DIH49" s="16"/>
      <c r="DII49" s="16"/>
      <c r="DIJ49" s="16"/>
      <c r="DIK49" s="16"/>
      <c r="DIL49" s="16"/>
      <c r="DIM49" s="16"/>
      <c r="DIN49" s="16"/>
      <c r="DIO49" s="16"/>
      <c r="DIP49" s="16"/>
      <c r="DIQ49" s="16"/>
      <c r="DIR49" s="16"/>
      <c r="DIS49" s="16"/>
      <c r="DIT49" s="16"/>
      <c r="DIU49" s="16"/>
      <c r="DIV49" s="16"/>
      <c r="DIW49" s="16"/>
      <c r="DIX49" s="16"/>
      <c r="DIY49" s="16"/>
      <c r="DIZ49" s="16"/>
      <c r="DJA49" s="16"/>
      <c r="DJB49" s="16"/>
      <c r="DJC49" s="16"/>
      <c r="DJD49" s="16"/>
      <c r="DJE49" s="16"/>
      <c r="DJF49" s="16"/>
      <c r="DJG49" s="16"/>
      <c r="DJH49" s="16"/>
      <c r="DJI49" s="16"/>
      <c r="DJJ49" s="16"/>
      <c r="DJK49" s="16"/>
      <c r="DJL49" s="16"/>
      <c r="DJM49" s="16"/>
      <c r="DJN49" s="16"/>
      <c r="DJO49" s="16"/>
      <c r="DJP49" s="16"/>
      <c r="DJQ49" s="16"/>
      <c r="DJR49" s="16"/>
      <c r="DJS49" s="16"/>
      <c r="DJT49" s="16"/>
      <c r="DJU49" s="16"/>
      <c r="DJV49" s="16"/>
      <c r="DJW49" s="16"/>
      <c r="DJX49" s="16"/>
      <c r="DJY49" s="16"/>
      <c r="DJZ49" s="16"/>
      <c r="DKA49" s="16"/>
      <c r="DKB49" s="16"/>
      <c r="DKC49" s="16"/>
      <c r="DKD49" s="16"/>
      <c r="DKE49" s="16"/>
      <c r="DKF49" s="16"/>
      <c r="DKG49" s="16"/>
      <c r="DKH49" s="16"/>
      <c r="DKI49" s="16"/>
      <c r="DKJ49" s="16"/>
      <c r="DKK49" s="16"/>
      <c r="DKL49" s="16"/>
      <c r="DKM49" s="16"/>
      <c r="DKN49" s="16"/>
      <c r="DKO49" s="16"/>
      <c r="DKP49" s="16"/>
      <c r="DKQ49" s="16"/>
      <c r="DKR49" s="16"/>
      <c r="DKS49" s="16"/>
      <c r="DKT49" s="16"/>
      <c r="DKU49" s="16"/>
      <c r="DKV49" s="16"/>
      <c r="DKW49" s="16"/>
      <c r="DKX49" s="16"/>
      <c r="DKY49" s="16"/>
      <c r="DKZ49" s="16"/>
      <c r="DLA49" s="16"/>
      <c r="DLB49" s="16"/>
      <c r="DLC49" s="16"/>
      <c r="DLD49" s="16"/>
      <c r="DLE49" s="16"/>
      <c r="DLF49" s="16"/>
      <c r="DLG49" s="16"/>
      <c r="DLH49" s="16"/>
      <c r="DLI49" s="16"/>
      <c r="DLJ49" s="16"/>
      <c r="DLK49" s="16"/>
      <c r="DLL49" s="16"/>
      <c r="DLM49" s="16"/>
      <c r="DLN49" s="16"/>
      <c r="DLO49" s="16"/>
      <c r="DLP49" s="16"/>
      <c r="DLQ49" s="16"/>
      <c r="DLR49" s="16"/>
      <c r="DLS49" s="16"/>
      <c r="DLT49" s="16"/>
      <c r="DLU49" s="16"/>
      <c r="DLV49" s="16"/>
      <c r="DLW49" s="16"/>
      <c r="DLX49" s="16"/>
      <c r="DLY49" s="16"/>
      <c r="DLZ49" s="16"/>
      <c r="DMA49" s="16"/>
      <c r="DMB49" s="16"/>
      <c r="DMC49" s="16"/>
      <c r="DMD49" s="16"/>
      <c r="DME49" s="16"/>
      <c r="DMF49" s="16"/>
      <c r="DMG49" s="16"/>
      <c r="DMH49" s="16"/>
      <c r="DMI49" s="16"/>
      <c r="DMJ49" s="16"/>
      <c r="DMK49" s="16"/>
      <c r="DML49" s="16"/>
      <c r="DMM49" s="16"/>
      <c r="DMN49" s="16"/>
      <c r="DMO49" s="16"/>
      <c r="DMP49" s="16"/>
      <c r="DMQ49" s="16"/>
      <c r="DMR49" s="16"/>
      <c r="DMS49" s="16"/>
      <c r="DMT49" s="16"/>
      <c r="DMU49" s="16"/>
      <c r="DMV49" s="16"/>
      <c r="DMW49" s="16"/>
      <c r="DMX49" s="16"/>
      <c r="DMY49" s="16"/>
      <c r="DMZ49" s="16"/>
      <c r="DNA49" s="16"/>
      <c r="DNB49" s="16"/>
      <c r="DNC49" s="16"/>
      <c r="DND49" s="16"/>
      <c r="DNE49" s="16"/>
      <c r="DNF49" s="16"/>
      <c r="DNG49" s="16"/>
      <c r="DNH49" s="16"/>
      <c r="DNI49" s="16"/>
      <c r="DNJ49" s="16"/>
      <c r="DNK49" s="16"/>
      <c r="DNL49" s="16"/>
      <c r="DNM49" s="16"/>
      <c r="DNN49" s="16"/>
      <c r="DNO49" s="16"/>
      <c r="DNP49" s="16"/>
      <c r="DNQ49" s="16"/>
      <c r="DNR49" s="16"/>
      <c r="DNS49" s="16"/>
      <c r="DNT49" s="16"/>
      <c r="DNU49" s="16"/>
      <c r="DNV49" s="16"/>
      <c r="DNW49" s="16"/>
      <c r="DNX49" s="16"/>
      <c r="DNY49" s="16"/>
      <c r="DNZ49" s="16"/>
      <c r="DOA49" s="16"/>
      <c r="DOB49" s="16"/>
      <c r="DOC49" s="16"/>
      <c r="DOD49" s="16"/>
      <c r="DOE49" s="16"/>
      <c r="DOF49" s="16"/>
      <c r="DOG49" s="16"/>
      <c r="DOH49" s="16"/>
      <c r="DOI49" s="16"/>
      <c r="DOJ49" s="16"/>
      <c r="DOK49" s="16"/>
      <c r="DOL49" s="16"/>
      <c r="DOM49" s="16"/>
      <c r="DON49" s="16"/>
      <c r="DOO49" s="16"/>
      <c r="DOP49" s="16"/>
      <c r="DOQ49" s="16"/>
      <c r="DOR49" s="16"/>
      <c r="DOS49" s="16"/>
      <c r="DOT49" s="16"/>
      <c r="DOU49" s="16"/>
      <c r="DOV49" s="16"/>
      <c r="DOW49" s="16"/>
      <c r="DOX49" s="16"/>
      <c r="DOY49" s="16"/>
      <c r="DOZ49" s="16"/>
      <c r="DPA49" s="16"/>
      <c r="DPB49" s="16"/>
      <c r="DPC49" s="16"/>
      <c r="DPD49" s="16"/>
      <c r="DPE49" s="16"/>
      <c r="DPF49" s="16"/>
      <c r="DPG49" s="16"/>
      <c r="DPH49" s="16"/>
      <c r="DPI49" s="16"/>
      <c r="DPJ49" s="16"/>
      <c r="DPK49" s="16"/>
      <c r="DPL49" s="16"/>
      <c r="DPM49" s="16"/>
      <c r="DPN49" s="16"/>
      <c r="DPO49" s="16"/>
      <c r="DPP49" s="16"/>
      <c r="DPQ49" s="16"/>
      <c r="DPR49" s="16"/>
      <c r="DPS49" s="16"/>
      <c r="DPT49" s="16"/>
      <c r="DPU49" s="16"/>
      <c r="DPV49" s="16"/>
      <c r="DPW49" s="16"/>
      <c r="DPX49" s="16"/>
      <c r="DPY49" s="16"/>
      <c r="DPZ49" s="16"/>
      <c r="DQA49" s="16"/>
      <c r="DQB49" s="16"/>
      <c r="DQC49" s="16"/>
      <c r="DQD49" s="16"/>
      <c r="DQE49" s="16"/>
      <c r="DQF49" s="16"/>
      <c r="DQG49" s="16"/>
      <c r="DQH49" s="16"/>
      <c r="DQI49" s="16"/>
      <c r="DQJ49" s="16"/>
      <c r="DQK49" s="16"/>
      <c r="DQL49" s="16"/>
      <c r="DQM49" s="16"/>
      <c r="DQN49" s="16"/>
      <c r="DQO49" s="16"/>
      <c r="DQP49" s="16"/>
      <c r="DQQ49" s="16"/>
      <c r="DQR49" s="16"/>
      <c r="DQS49" s="16"/>
      <c r="DQT49" s="16"/>
      <c r="DQU49" s="16"/>
      <c r="DQV49" s="16"/>
      <c r="DQW49" s="16"/>
      <c r="DQX49" s="16"/>
      <c r="DQY49" s="16"/>
      <c r="DQZ49" s="16"/>
      <c r="DRA49" s="16"/>
      <c r="DRB49" s="16"/>
      <c r="DRC49" s="16"/>
      <c r="DRD49" s="16"/>
      <c r="DRE49" s="16"/>
      <c r="DRF49" s="16"/>
      <c r="DRG49" s="16"/>
      <c r="DRH49" s="16"/>
      <c r="DRI49" s="16"/>
      <c r="DRJ49" s="16"/>
      <c r="DRK49" s="16"/>
      <c r="DRL49" s="16"/>
      <c r="DRM49" s="16"/>
      <c r="DRN49" s="16"/>
      <c r="DRO49" s="16"/>
      <c r="DRP49" s="16"/>
      <c r="DRQ49" s="16"/>
      <c r="DRR49" s="16"/>
      <c r="DRS49" s="16"/>
      <c r="DRT49" s="16"/>
      <c r="DRU49" s="16"/>
      <c r="DRV49" s="16"/>
      <c r="DRW49" s="16"/>
      <c r="DRX49" s="16"/>
      <c r="DRY49" s="16"/>
      <c r="DRZ49" s="16"/>
      <c r="DSA49" s="16"/>
      <c r="DSB49" s="16"/>
      <c r="DSC49" s="16"/>
      <c r="DSD49" s="16"/>
      <c r="DSE49" s="16"/>
      <c r="DSF49" s="16"/>
      <c r="DSG49" s="16"/>
      <c r="DSH49" s="16"/>
      <c r="DSI49" s="16"/>
      <c r="DSJ49" s="16"/>
      <c r="DSK49" s="16"/>
      <c r="DSL49" s="16"/>
      <c r="DSM49" s="16"/>
      <c r="DSN49" s="16"/>
      <c r="DSO49" s="16"/>
      <c r="DSP49" s="16"/>
      <c r="DSQ49" s="16"/>
      <c r="DSR49" s="16"/>
      <c r="DSS49" s="16"/>
      <c r="DST49" s="16"/>
      <c r="DSU49" s="16"/>
      <c r="DSV49" s="16"/>
      <c r="DSW49" s="16"/>
      <c r="DSX49" s="16"/>
      <c r="DSY49" s="16"/>
      <c r="DSZ49" s="16"/>
      <c r="DTA49" s="16"/>
      <c r="DTB49" s="16"/>
      <c r="DTC49" s="16"/>
      <c r="DTD49" s="16"/>
      <c r="DTE49" s="16"/>
      <c r="DTF49" s="16"/>
      <c r="DTG49" s="16"/>
      <c r="DTH49" s="16"/>
      <c r="DTI49" s="16"/>
      <c r="DTJ49" s="16"/>
      <c r="DTK49" s="16"/>
      <c r="DTL49" s="16"/>
      <c r="DTM49" s="16"/>
      <c r="DTN49" s="16"/>
      <c r="DTO49" s="16"/>
      <c r="DTP49" s="16"/>
      <c r="DTQ49" s="16"/>
      <c r="DTR49" s="16"/>
      <c r="DTS49" s="16"/>
      <c r="DTT49" s="16"/>
      <c r="DTU49" s="16"/>
      <c r="DTV49" s="16"/>
      <c r="DTW49" s="16"/>
      <c r="DTX49" s="16"/>
      <c r="DTY49" s="16"/>
      <c r="DTZ49" s="16"/>
      <c r="DUA49" s="16"/>
      <c r="DUB49" s="16"/>
      <c r="DUC49" s="16"/>
      <c r="DUD49" s="16"/>
      <c r="DUE49" s="16"/>
      <c r="DUF49" s="16"/>
      <c r="DUG49" s="16"/>
      <c r="DUH49" s="16"/>
      <c r="DUI49" s="16"/>
      <c r="DUJ49" s="16"/>
      <c r="DUK49" s="16"/>
      <c r="DUL49" s="16"/>
      <c r="DUM49" s="16"/>
      <c r="DUN49" s="16"/>
      <c r="DUO49" s="16"/>
      <c r="DUP49" s="16"/>
      <c r="DUQ49" s="16"/>
      <c r="DUR49" s="16"/>
      <c r="DUS49" s="16"/>
      <c r="DUT49" s="16"/>
      <c r="DUU49" s="16"/>
      <c r="DUV49" s="16"/>
      <c r="DUW49" s="16"/>
      <c r="DUX49" s="16"/>
      <c r="DUY49" s="16"/>
      <c r="DUZ49" s="16"/>
      <c r="DVA49" s="16"/>
      <c r="DVB49" s="16"/>
      <c r="DVC49" s="16"/>
      <c r="DVD49" s="16"/>
      <c r="DVE49" s="16"/>
      <c r="DVF49" s="16"/>
      <c r="DVG49" s="16"/>
      <c r="DVH49" s="16"/>
      <c r="DVI49" s="16"/>
      <c r="DVJ49" s="16"/>
      <c r="DVK49" s="16"/>
      <c r="DVL49" s="16"/>
      <c r="DVM49" s="16"/>
      <c r="DVN49" s="16"/>
      <c r="DVO49" s="16"/>
      <c r="DVP49" s="16"/>
      <c r="DVQ49" s="16"/>
      <c r="DVR49" s="16"/>
      <c r="DVS49" s="16"/>
      <c r="DVT49" s="16"/>
      <c r="DVU49" s="16"/>
      <c r="DVV49" s="16"/>
      <c r="DVW49" s="16"/>
      <c r="DVX49" s="16"/>
      <c r="DVY49" s="16"/>
      <c r="DVZ49" s="16"/>
      <c r="DWA49" s="16"/>
      <c r="DWB49" s="16"/>
      <c r="DWC49" s="16"/>
      <c r="DWD49" s="16"/>
      <c r="DWE49" s="16"/>
      <c r="DWF49" s="16"/>
      <c r="DWG49" s="16"/>
      <c r="DWH49" s="16"/>
      <c r="DWI49" s="16"/>
      <c r="DWJ49" s="16"/>
      <c r="DWK49" s="16"/>
      <c r="DWL49" s="16"/>
      <c r="DWM49" s="16"/>
      <c r="DWN49" s="16"/>
      <c r="DWO49" s="16"/>
      <c r="DWP49" s="16"/>
      <c r="DWQ49" s="16"/>
      <c r="DWR49" s="16"/>
      <c r="DWS49" s="16"/>
      <c r="DWT49" s="16"/>
      <c r="DWU49" s="16"/>
      <c r="DWV49" s="16"/>
      <c r="DWW49" s="16"/>
      <c r="DWX49" s="16"/>
      <c r="DWY49" s="16"/>
      <c r="DWZ49" s="16"/>
      <c r="DXA49" s="16"/>
      <c r="DXB49" s="16"/>
      <c r="DXC49" s="16"/>
      <c r="DXD49" s="16"/>
      <c r="DXE49" s="16"/>
      <c r="DXF49" s="16"/>
      <c r="DXG49" s="16"/>
      <c r="DXH49" s="16"/>
      <c r="DXI49" s="16"/>
      <c r="DXJ49" s="16"/>
      <c r="DXK49" s="16"/>
      <c r="DXL49" s="16"/>
      <c r="DXM49" s="16"/>
      <c r="DXN49" s="16"/>
      <c r="DXO49" s="16"/>
      <c r="DXP49" s="16"/>
      <c r="DXQ49" s="16"/>
      <c r="DXR49" s="16"/>
      <c r="DXS49" s="16"/>
      <c r="DXT49" s="16"/>
      <c r="DXU49" s="16"/>
      <c r="DXV49" s="16"/>
      <c r="DXW49" s="16"/>
      <c r="DXX49" s="16"/>
      <c r="DXY49" s="16"/>
      <c r="DXZ49" s="16"/>
      <c r="DYA49" s="16"/>
      <c r="DYB49" s="16"/>
      <c r="DYC49" s="16"/>
      <c r="DYD49" s="16"/>
      <c r="DYE49" s="16"/>
      <c r="DYF49" s="16"/>
      <c r="DYG49" s="16"/>
      <c r="DYH49" s="16"/>
      <c r="DYI49" s="16"/>
      <c r="DYJ49" s="16"/>
      <c r="DYK49" s="16"/>
      <c r="DYL49" s="16"/>
      <c r="DYM49" s="16"/>
      <c r="DYN49" s="16"/>
      <c r="DYO49" s="16"/>
      <c r="DYP49" s="16"/>
      <c r="DYQ49" s="16"/>
      <c r="DYR49" s="16"/>
      <c r="DYS49" s="16"/>
      <c r="DYT49" s="16"/>
      <c r="DYU49" s="16"/>
      <c r="DYV49" s="16"/>
      <c r="DYW49" s="16"/>
      <c r="DYX49" s="16"/>
      <c r="DYY49" s="16"/>
      <c r="DYZ49" s="16"/>
      <c r="DZA49" s="16"/>
      <c r="DZB49" s="16"/>
      <c r="DZC49" s="16"/>
      <c r="DZD49" s="16"/>
      <c r="DZE49" s="16"/>
      <c r="DZF49" s="16"/>
      <c r="DZG49" s="16"/>
      <c r="DZH49" s="16"/>
      <c r="DZI49" s="16"/>
      <c r="DZJ49" s="16"/>
      <c r="DZK49" s="16"/>
      <c r="DZL49" s="16"/>
      <c r="DZM49" s="16"/>
      <c r="DZN49" s="16"/>
      <c r="DZO49" s="16"/>
      <c r="DZP49" s="16"/>
      <c r="DZQ49" s="16"/>
      <c r="DZR49" s="16"/>
      <c r="DZS49" s="16"/>
      <c r="DZT49" s="16"/>
      <c r="DZU49" s="16"/>
      <c r="DZV49" s="16"/>
      <c r="DZW49" s="16"/>
      <c r="DZX49" s="16"/>
      <c r="DZY49" s="16"/>
      <c r="DZZ49" s="16"/>
      <c r="EAA49" s="16"/>
      <c r="EAB49" s="16"/>
      <c r="EAC49" s="16"/>
      <c r="EAD49" s="16"/>
      <c r="EAE49" s="16"/>
      <c r="EAF49" s="16"/>
      <c r="EAG49" s="16"/>
      <c r="EAH49" s="16"/>
      <c r="EAI49" s="16"/>
      <c r="EAJ49" s="16"/>
      <c r="EAK49" s="16"/>
      <c r="EAL49" s="16"/>
      <c r="EAM49" s="16"/>
      <c r="EAN49" s="16"/>
      <c r="EAO49" s="16"/>
      <c r="EAP49" s="16"/>
      <c r="EAQ49" s="16"/>
      <c r="EAR49" s="16"/>
      <c r="EAS49" s="16"/>
      <c r="EAT49" s="16"/>
      <c r="EAU49" s="16"/>
      <c r="EAV49" s="16"/>
      <c r="EAW49" s="16"/>
      <c r="EAX49" s="16"/>
      <c r="EAY49" s="16"/>
      <c r="EAZ49" s="16"/>
      <c r="EBA49" s="16"/>
      <c r="EBB49" s="16"/>
      <c r="EBC49" s="16"/>
      <c r="EBD49" s="16"/>
      <c r="EBE49" s="16"/>
      <c r="EBF49" s="16"/>
      <c r="EBG49" s="16"/>
      <c r="EBH49" s="16"/>
      <c r="EBI49" s="16"/>
      <c r="EBJ49" s="16"/>
      <c r="EBK49" s="16"/>
      <c r="EBL49" s="16"/>
      <c r="EBM49" s="16"/>
      <c r="EBN49" s="16"/>
      <c r="EBO49" s="16"/>
      <c r="EBP49" s="16"/>
      <c r="EBQ49" s="16"/>
      <c r="EBR49" s="16"/>
      <c r="EBS49" s="16"/>
      <c r="EBT49" s="16"/>
      <c r="EBU49" s="16"/>
      <c r="EBV49" s="16"/>
      <c r="EBW49" s="16"/>
      <c r="EBX49" s="16"/>
      <c r="EBY49" s="16"/>
      <c r="EBZ49" s="16"/>
      <c r="ECA49" s="16"/>
      <c r="ECB49" s="16"/>
      <c r="ECC49" s="16"/>
      <c r="ECD49" s="16"/>
      <c r="ECE49" s="16"/>
      <c r="ECF49" s="16"/>
      <c r="ECG49" s="16"/>
      <c r="ECH49" s="16"/>
      <c r="ECI49" s="16"/>
      <c r="ECJ49" s="16"/>
      <c r="ECK49" s="16"/>
      <c r="ECL49" s="16"/>
      <c r="ECM49" s="16"/>
      <c r="ECN49" s="16"/>
      <c r="ECO49" s="16"/>
      <c r="ECP49" s="16"/>
      <c r="ECQ49" s="16"/>
      <c r="ECR49" s="16"/>
      <c r="ECS49" s="16"/>
      <c r="ECT49" s="16"/>
      <c r="ECU49" s="16"/>
      <c r="ECV49" s="16"/>
      <c r="ECW49" s="16"/>
      <c r="ECX49" s="16"/>
      <c r="ECY49" s="16"/>
      <c r="ECZ49" s="16"/>
      <c r="EDA49" s="16"/>
      <c r="EDB49" s="16"/>
      <c r="EDC49" s="16"/>
      <c r="EDD49" s="16"/>
      <c r="EDE49" s="16"/>
      <c r="EDF49" s="16"/>
      <c r="EDG49" s="16"/>
      <c r="EDH49" s="16"/>
      <c r="EDI49" s="16"/>
      <c r="EDJ49" s="16"/>
      <c r="EDK49" s="16"/>
      <c r="EDL49" s="16"/>
      <c r="EDM49" s="16"/>
      <c r="EDN49" s="16"/>
      <c r="EDO49" s="16"/>
      <c r="EDP49" s="16"/>
      <c r="EDQ49" s="16"/>
      <c r="EDR49" s="16"/>
      <c r="EDS49" s="16"/>
      <c r="EDT49" s="16"/>
      <c r="EDU49" s="16"/>
      <c r="EDV49" s="16"/>
      <c r="EDW49" s="16"/>
      <c r="EDX49" s="16"/>
      <c r="EDY49" s="16"/>
      <c r="EDZ49" s="16"/>
      <c r="EEA49" s="16"/>
      <c r="EEB49" s="16"/>
      <c r="EEC49" s="16"/>
      <c r="EED49" s="16"/>
      <c r="EEE49" s="16"/>
      <c r="EEF49" s="16"/>
      <c r="EEG49" s="16"/>
      <c r="EEH49" s="16"/>
      <c r="EEI49" s="16"/>
      <c r="EEJ49" s="16"/>
      <c r="EEK49" s="16"/>
      <c r="EEL49" s="16"/>
      <c r="EEM49" s="16"/>
      <c r="EEN49" s="16"/>
      <c r="EEO49" s="16"/>
      <c r="EEP49" s="16"/>
      <c r="EEQ49" s="16"/>
      <c r="EER49" s="16"/>
      <c r="EES49" s="16"/>
      <c r="EET49" s="16"/>
      <c r="EEU49" s="16"/>
      <c r="EEV49" s="16"/>
      <c r="EEW49" s="16"/>
      <c r="EEX49" s="16"/>
      <c r="EEY49" s="16"/>
      <c r="EEZ49" s="16"/>
      <c r="EFA49" s="16"/>
      <c r="EFB49" s="16"/>
      <c r="EFC49" s="16"/>
      <c r="EFD49" s="16"/>
      <c r="EFE49" s="16"/>
      <c r="EFF49" s="16"/>
      <c r="EFG49" s="16"/>
      <c r="EFH49" s="16"/>
      <c r="EFI49" s="16"/>
      <c r="EFJ49" s="16"/>
      <c r="EFK49" s="16"/>
      <c r="EFL49" s="16"/>
      <c r="EFM49" s="16"/>
      <c r="EFN49" s="16"/>
      <c r="EFO49" s="16"/>
      <c r="EFP49" s="16"/>
      <c r="EFQ49" s="16"/>
      <c r="EFR49" s="16"/>
      <c r="EFS49" s="16"/>
      <c r="EFT49" s="16"/>
      <c r="EFU49" s="16"/>
      <c r="EFV49" s="16"/>
      <c r="EFW49" s="16"/>
      <c r="EFX49" s="16"/>
      <c r="EFY49" s="16"/>
      <c r="EFZ49" s="16"/>
      <c r="EGA49" s="16"/>
      <c r="EGB49" s="16"/>
      <c r="EGC49" s="16"/>
      <c r="EGD49" s="16"/>
      <c r="EGE49" s="16"/>
      <c r="EGF49" s="16"/>
      <c r="EGG49" s="16"/>
      <c r="EGH49" s="16"/>
      <c r="EGI49" s="16"/>
      <c r="EGJ49" s="16"/>
      <c r="EGK49" s="16"/>
      <c r="EGL49" s="16"/>
      <c r="EGM49" s="16"/>
      <c r="EGN49" s="16"/>
      <c r="EGO49" s="16"/>
      <c r="EGP49" s="16"/>
      <c r="EGQ49" s="16"/>
      <c r="EGR49" s="16"/>
      <c r="EGS49" s="16"/>
      <c r="EGT49" s="16"/>
      <c r="EGU49" s="16"/>
      <c r="EGV49" s="16"/>
      <c r="EGW49" s="16"/>
      <c r="EGX49" s="16"/>
      <c r="EGY49" s="16"/>
      <c r="EGZ49" s="16"/>
      <c r="EHA49" s="16"/>
      <c r="EHB49" s="16"/>
      <c r="EHC49" s="16"/>
      <c r="EHD49" s="16"/>
      <c r="EHE49" s="16"/>
      <c r="EHF49" s="16"/>
      <c r="EHG49" s="16"/>
      <c r="EHH49" s="16"/>
      <c r="EHI49" s="16"/>
      <c r="EHJ49" s="16"/>
      <c r="EHK49" s="16"/>
      <c r="EHL49" s="16"/>
      <c r="EHM49" s="16"/>
      <c r="EHN49" s="16"/>
      <c r="EHO49" s="16"/>
      <c r="EHP49" s="16"/>
      <c r="EHQ49" s="16"/>
      <c r="EHR49" s="16"/>
      <c r="EHS49" s="16"/>
      <c r="EHT49" s="16"/>
      <c r="EHU49" s="16"/>
      <c r="EHV49" s="16"/>
      <c r="EHW49" s="16"/>
      <c r="EHX49" s="16"/>
      <c r="EHY49" s="16"/>
      <c r="EHZ49" s="16"/>
      <c r="EIA49" s="16"/>
      <c r="EIB49" s="16"/>
      <c r="EIC49" s="16"/>
      <c r="EID49" s="16"/>
      <c r="EIE49" s="16"/>
      <c r="EIF49" s="16"/>
      <c r="EIG49" s="16"/>
      <c r="EIH49" s="16"/>
      <c r="EII49" s="16"/>
      <c r="EIJ49" s="16"/>
      <c r="EIK49" s="16"/>
      <c r="EIL49" s="16"/>
      <c r="EIM49" s="16"/>
      <c r="EIN49" s="16"/>
      <c r="EIO49" s="16"/>
      <c r="EIP49" s="16"/>
      <c r="EIQ49" s="16"/>
      <c r="EIR49" s="16"/>
      <c r="EIS49" s="16"/>
      <c r="EIT49" s="16"/>
      <c r="EIU49" s="16"/>
      <c r="EIV49" s="16"/>
      <c r="EIW49" s="16"/>
      <c r="EIX49" s="16"/>
      <c r="EIY49" s="16"/>
      <c r="EIZ49" s="16"/>
      <c r="EJA49" s="16"/>
      <c r="EJB49" s="16"/>
      <c r="EJC49" s="16"/>
      <c r="EJD49" s="16"/>
      <c r="EJE49" s="16"/>
      <c r="EJF49" s="16"/>
      <c r="EJG49" s="16"/>
      <c r="EJH49" s="16"/>
      <c r="EJI49" s="16"/>
      <c r="EJJ49" s="16"/>
      <c r="EJK49" s="16"/>
      <c r="EJL49" s="16"/>
      <c r="EJM49" s="16"/>
      <c r="EJN49" s="16"/>
      <c r="EJO49" s="16"/>
      <c r="EJP49" s="16"/>
      <c r="EJQ49" s="16"/>
      <c r="EJR49" s="16"/>
      <c r="EJS49" s="16"/>
      <c r="EJT49" s="16"/>
      <c r="EJU49" s="16"/>
      <c r="EJV49" s="16"/>
      <c r="EJW49" s="16"/>
      <c r="EJX49" s="16"/>
      <c r="EJY49" s="16"/>
      <c r="EJZ49" s="16"/>
      <c r="EKA49" s="16"/>
      <c r="EKB49" s="16"/>
      <c r="EKC49" s="16"/>
      <c r="EKD49" s="16"/>
      <c r="EKE49" s="16"/>
      <c r="EKF49" s="16"/>
      <c r="EKG49" s="16"/>
      <c r="EKH49" s="16"/>
      <c r="EKI49" s="16"/>
      <c r="EKJ49" s="16"/>
      <c r="EKK49" s="16"/>
      <c r="EKL49" s="16"/>
      <c r="EKM49" s="16"/>
      <c r="EKN49" s="16"/>
      <c r="EKO49" s="16"/>
      <c r="EKP49" s="16"/>
      <c r="EKQ49" s="16"/>
      <c r="EKR49" s="16"/>
      <c r="EKS49" s="16"/>
      <c r="EKT49" s="16"/>
      <c r="EKU49" s="16"/>
      <c r="EKV49" s="16"/>
      <c r="EKW49" s="16"/>
      <c r="EKX49" s="16"/>
      <c r="EKY49" s="16"/>
      <c r="EKZ49" s="16"/>
      <c r="ELA49" s="16"/>
      <c r="ELB49" s="16"/>
      <c r="ELC49" s="16"/>
      <c r="ELD49" s="16"/>
      <c r="ELE49" s="16"/>
      <c r="ELF49" s="16"/>
      <c r="ELG49" s="16"/>
      <c r="ELH49" s="16"/>
      <c r="ELI49" s="16"/>
      <c r="ELJ49" s="16"/>
      <c r="ELK49" s="16"/>
      <c r="ELL49" s="16"/>
      <c r="ELM49" s="16"/>
      <c r="ELN49" s="16"/>
      <c r="ELO49" s="16"/>
      <c r="ELP49" s="16"/>
      <c r="ELQ49" s="16"/>
      <c r="ELR49" s="16"/>
      <c r="ELS49" s="16"/>
      <c r="ELT49" s="16"/>
      <c r="ELU49" s="16"/>
      <c r="ELV49" s="16"/>
      <c r="ELW49" s="16"/>
      <c r="ELX49" s="16"/>
      <c r="ELY49" s="16"/>
      <c r="ELZ49" s="16"/>
      <c r="EMA49" s="16"/>
      <c r="EMB49" s="16"/>
      <c r="EMC49" s="16"/>
      <c r="EMD49" s="16"/>
      <c r="EME49" s="16"/>
      <c r="EMF49" s="16"/>
      <c r="EMG49" s="16"/>
      <c r="EMH49" s="16"/>
      <c r="EMI49" s="16"/>
      <c r="EMJ49" s="16"/>
      <c r="EMK49" s="16"/>
      <c r="EML49" s="16"/>
      <c r="EMM49" s="16"/>
      <c r="EMN49" s="16"/>
      <c r="EMO49" s="16"/>
      <c r="EMP49" s="16"/>
      <c r="EMQ49" s="16"/>
      <c r="EMR49" s="16"/>
      <c r="EMS49" s="16"/>
      <c r="EMT49" s="16"/>
      <c r="EMU49" s="16"/>
      <c r="EMV49" s="16"/>
      <c r="EMW49" s="16"/>
      <c r="EMX49" s="16"/>
      <c r="EMY49" s="16"/>
      <c r="EMZ49" s="16"/>
      <c r="ENA49" s="16"/>
      <c r="ENB49" s="16"/>
      <c r="ENC49" s="16"/>
      <c r="END49" s="16"/>
      <c r="ENE49" s="16"/>
      <c r="ENF49" s="16"/>
      <c r="ENG49" s="16"/>
      <c r="ENH49" s="16"/>
      <c r="ENI49" s="16"/>
      <c r="ENJ49" s="16"/>
      <c r="ENK49" s="16"/>
      <c r="ENL49" s="16"/>
      <c r="ENM49" s="16"/>
      <c r="ENN49" s="16"/>
      <c r="ENO49" s="16"/>
      <c r="ENP49" s="16"/>
      <c r="ENQ49" s="16"/>
      <c r="ENR49" s="16"/>
      <c r="ENS49" s="16"/>
      <c r="ENT49" s="16"/>
      <c r="ENU49" s="16"/>
      <c r="ENV49" s="16"/>
      <c r="ENW49" s="16"/>
      <c r="ENX49" s="16"/>
      <c r="ENY49" s="16"/>
      <c r="ENZ49" s="16"/>
      <c r="EOA49" s="16"/>
      <c r="EOB49" s="16"/>
      <c r="EOC49" s="16"/>
      <c r="EOD49" s="16"/>
      <c r="EOE49" s="16"/>
      <c r="EOF49" s="16"/>
      <c r="EOG49" s="16"/>
      <c r="EOH49" s="16"/>
      <c r="EOI49" s="16"/>
      <c r="EOJ49" s="16"/>
      <c r="EOK49" s="16"/>
      <c r="EOL49" s="16"/>
      <c r="EOM49" s="16"/>
      <c r="EON49" s="16"/>
      <c r="EOO49" s="16"/>
      <c r="EOP49" s="16"/>
      <c r="EOQ49" s="16"/>
      <c r="EOR49" s="16"/>
      <c r="EOS49" s="16"/>
      <c r="EOT49" s="16"/>
      <c r="EOU49" s="16"/>
      <c r="EOV49" s="16"/>
      <c r="EOW49" s="16"/>
      <c r="EOX49" s="16"/>
      <c r="EOY49" s="16"/>
      <c r="EOZ49" s="16"/>
      <c r="EPA49" s="16"/>
      <c r="EPB49" s="16"/>
      <c r="EPC49" s="16"/>
      <c r="EPD49" s="16"/>
      <c r="EPE49" s="16"/>
      <c r="EPF49" s="16"/>
      <c r="EPG49" s="16"/>
      <c r="EPH49" s="16"/>
      <c r="EPI49" s="16"/>
      <c r="EPJ49" s="16"/>
      <c r="EPK49" s="16"/>
      <c r="EPL49" s="16"/>
      <c r="EPM49" s="16"/>
      <c r="EPN49" s="16"/>
      <c r="EPO49" s="16"/>
      <c r="EPP49" s="16"/>
      <c r="EPQ49" s="16"/>
      <c r="EPR49" s="16"/>
      <c r="EPS49" s="16"/>
      <c r="EPT49" s="16"/>
      <c r="EPU49" s="16"/>
      <c r="EPV49" s="16"/>
      <c r="EPW49" s="16"/>
      <c r="EPX49" s="16"/>
      <c r="EPY49" s="16"/>
      <c r="EPZ49" s="16"/>
      <c r="EQA49" s="16"/>
      <c r="EQB49" s="16"/>
      <c r="EQC49" s="16"/>
      <c r="EQD49" s="16"/>
      <c r="EQE49" s="16"/>
      <c r="EQF49" s="16"/>
      <c r="EQG49" s="16"/>
      <c r="EQH49" s="16"/>
      <c r="EQI49" s="16"/>
      <c r="EQJ49" s="16"/>
      <c r="EQK49" s="16"/>
      <c r="EQL49" s="16"/>
      <c r="EQM49" s="16"/>
      <c r="EQN49" s="16"/>
      <c r="EQO49" s="16"/>
      <c r="EQP49" s="16"/>
      <c r="EQQ49" s="16"/>
      <c r="EQR49" s="16"/>
      <c r="EQS49" s="16"/>
      <c r="EQT49" s="16"/>
      <c r="EQU49" s="16"/>
      <c r="EQV49" s="16"/>
      <c r="EQW49" s="16"/>
      <c r="EQX49" s="16"/>
      <c r="EQY49" s="16"/>
      <c r="EQZ49" s="16"/>
      <c r="ERA49" s="16"/>
      <c r="ERB49" s="16"/>
      <c r="ERC49" s="16"/>
      <c r="ERD49" s="16"/>
      <c r="ERE49" s="16"/>
      <c r="ERF49" s="16"/>
      <c r="ERG49" s="16"/>
      <c r="ERH49" s="16"/>
      <c r="ERI49" s="16"/>
      <c r="ERJ49" s="16"/>
      <c r="ERK49" s="16"/>
      <c r="ERL49" s="16"/>
      <c r="ERM49" s="16"/>
      <c r="ERN49" s="16"/>
      <c r="ERO49" s="16"/>
      <c r="ERP49" s="16"/>
      <c r="ERQ49" s="16"/>
      <c r="ERR49" s="16"/>
      <c r="ERS49" s="16"/>
      <c r="ERT49" s="16"/>
      <c r="ERU49" s="16"/>
      <c r="ERV49" s="16"/>
      <c r="ERW49" s="16"/>
      <c r="ERX49" s="16"/>
      <c r="ERY49" s="16"/>
      <c r="ERZ49" s="16"/>
      <c r="ESA49" s="16"/>
      <c r="ESB49" s="16"/>
      <c r="ESC49" s="16"/>
      <c r="ESD49" s="16"/>
      <c r="ESE49" s="16"/>
      <c r="ESF49" s="16"/>
      <c r="ESG49" s="16"/>
      <c r="ESH49" s="16"/>
      <c r="ESI49" s="16"/>
      <c r="ESJ49" s="16"/>
      <c r="ESK49" s="16"/>
      <c r="ESL49" s="16"/>
      <c r="ESM49" s="16"/>
      <c r="ESN49" s="16"/>
      <c r="ESO49" s="16"/>
      <c r="ESP49" s="16"/>
      <c r="ESQ49" s="16"/>
      <c r="ESR49" s="16"/>
      <c r="ESS49" s="16"/>
      <c r="EST49" s="16"/>
      <c r="ESU49" s="16"/>
      <c r="ESV49" s="16"/>
      <c r="ESW49" s="16"/>
      <c r="ESX49" s="16"/>
      <c r="ESY49" s="16"/>
      <c r="ESZ49" s="16"/>
      <c r="ETA49" s="16"/>
      <c r="ETB49" s="16"/>
      <c r="ETC49" s="16"/>
      <c r="ETD49" s="16"/>
      <c r="ETE49" s="16"/>
      <c r="ETF49" s="16"/>
      <c r="ETG49" s="16"/>
      <c r="ETH49" s="16"/>
      <c r="ETI49" s="16"/>
      <c r="ETJ49" s="16"/>
      <c r="ETK49" s="16"/>
      <c r="ETL49" s="16"/>
      <c r="ETM49" s="16"/>
      <c r="ETN49" s="16"/>
      <c r="ETO49" s="16"/>
      <c r="ETP49" s="16"/>
      <c r="ETQ49" s="16"/>
      <c r="ETR49" s="16"/>
      <c r="ETS49" s="16"/>
      <c r="ETT49" s="16"/>
      <c r="ETU49" s="16"/>
      <c r="ETV49" s="16"/>
      <c r="ETW49" s="16"/>
      <c r="ETX49" s="16"/>
      <c r="ETY49" s="16"/>
      <c r="ETZ49" s="16"/>
      <c r="EUA49" s="16"/>
      <c r="EUB49" s="16"/>
      <c r="EUC49" s="16"/>
      <c r="EUD49" s="16"/>
      <c r="EUE49" s="16"/>
      <c r="EUF49" s="16"/>
      <c r="EUG49" s="16"/>
      <c r="EUH49" s="16"/>
      <c r="EUI49" s="16"/>
      <c r="EUJ49" s="16"/>
      <c r="EUK49" s="16"/>
      <c r="EUL49" s="16"/>
      <c r="EUM49" s="16"/>
      <c r="EUN49" s="16"/>
      <c r="EUO49" s="16"/>
      <c r="EUP49" s="16"/>
      <c r="EUQ49" s="16"/>
      <c r="EUR49" s="16"/>
      <c r="EUS49" s="16"/>
      <c r="EUT49" s="16"/>
      <c r="EUU49" s="16"/>
      <c r="EUV49" s="16"/>
      <c r="EUW49" s="16"/>
      <c r="EUX49" s="16"/>
      <c r="EUY49" s="16"/>
      <c r="EUZ49" s="16"/>
      <c r="EVA49" s="16"/>
      <c r="EVB49" s="16"/>
      <c r="EVC49" s="16"/>
      <c r="EVD49" s="16"/>
      <c r="EVE49" s="16"/>
      <c r="EVF49" s="16"/>
      <c r="EVG49" s="16"/>
      <c r="EVH49" s="16"/>
      <c r="EVI49" s="16"/>
      <c r="EVJ49" s="16"/>
      <c r="EVK49" s="16"/>
      <c r="EVL49" s="16"/>
      <c r="EVM49" s="16"/>
      <c r="EVN49" s="16"/>
      <c r="EVO49" s="16"/>
      <c r="EVP49" s="16"/>
      <c r="EVQ49" s="16"/>
      <c r="EVR49" s="16"/>
      <c r="EVS49" s="16"/>
      <c r="EVT49" s="16"/>
      <c r="EVU49" s="16"/>
      <c r="EVV49" s="16"/>
      <c r="EVW49" s="16"/>
      <c r="EVX49" s="16"/>
      <c r="EVY49" s="16"/>
      <c r="EVZ49" s="16"/>
      <c r="EWA49" s="16"/>
      <c r="EWB49" s="16"/>
      <c r="EWC49" s="16"/>
      <c r="EWD49" s="16"/>
      <c r="EWE49" s="16"/>
      <c r="EWF49" s="16"/>
      <c r="EWG49" s="16"/>
      <c r="EWH49" s="16"/>
      <c r="EWI49" s="16"/>
      <c r="EWJ49" s="16"/>
      <c r="EWK49" s="16"/>
      <c r="EWL49" s="16"/>
      <c r="EWM49" s="16"/>
      <c r="EWN49" s="16"/>
      <c r="EWO49" s="16"/>
      <c r="EWP49" s="16"/>
      <c r="EWQ49" s="16"/>
      <c r="EWR49" s="16"/>
      <c r="EWS49" s="16"/>
      <c r="EWT49" s="16"/>
      <c r="EWU49" s="16"/>
      <c r="EWV49" s="16"/>
      <c r="EWW49" s="16"/>
      <c r="EWX49" s="16"/>
      <c r="EWY49" s="16"/>
      <c r="EWZ49" s="16"/>
      <c r="EXA49" s="16"/>
      <c r="EXB49" s="16"/>
      <c r="EXC49" s="16"/>
      <c r="EXD49" s="16"/>
      <c r="EXE49" s="16"/>
      <c r="EXF49" s="16"/>
      <c r="EXG49" s="16"/>
      <c r="EXH49" s="16"/>
      <c r="EXI49" s="16"/>
      <c r="EXJ49" s="16"/>
      <c r="EXK49" s="16"/>
      <c r="EXL49" s="16"/>
      <c r="EXM49" s="16"/>
      <c r="EXN49" s="16"/>
      <c r="EXO49" s="16"/>
      <c r="EXP49" s="16"/>
      <c r="EXQ49" s="16"/>
      <c r="EXR49" s="16"/>
      <c r="EXS49" s="16"/>
      <c r="EXT49" s="16"/>
      <c r="EXU49" s="16"/>
      <c r="EXV49" s="16"/>
      <c r="EXW49" s="16"/>
      <c r="EXX49" s="16"/>
      <c r="EXY49" s="16"/>
      <c r="EXZ49" s="16"/>
      <c r="EYA49" s="16"/>
      <c r="EYB49" s="16"/>
      <c r="EYC49" s="16"/>
      <c r="EYD49" s="16"/>
      <c r="EYE49" s="16"/>
      <c r="EYF49" s="16"/>
      <c r="EYG49" s="16"/>
      <c r="EYH49" s="16"/>
      <c r="EYI49" s="16"/>
      <c r="EYJ49" s="16"/>
      <c r="EYK49" s="16"/>
      <c r="EYL49" s="16"/>
      <c r="EYM49" s="16"/>
      <c r="EYN49" s="16"/>
      <c r="EYO49" s="16"/>
      <c r="EYP49" s="16"/>
      <c r="EYQ49" s="16"/>
      <c r="EYR49" s="16"/>
      <c r="EYS49" s="16"/>
      <c r="EYT49" s="16"/>
      <c r="EYU49" s="16"/>
      <c r="EYV49" s="16"/>
      <c r="EYW49" s="16"/>
      <c r="EYX49" s="16"/>
      <c r="EYY49" s="16"/>
      <c r="EYZ49" s="16"/>
      <c r="EZA49" s="16"/>
      <c r="EZB49" s="16"/>
      <c r="EZC49" s="16"/>
      <c r="EZD49" s="16"/>
      <c r="EZE49" s="16"/>
      <c r="EZF49" s="16"/>
      <c r="EZG49" s="16"/>
      <c r="EZH49" s="16"/>
      <c r="EZI49" s="16"/>
      <c r="EZJ49" s="16"/>
      <c r="EZK49" s="16"/>
      <c r="EZL49" s="16"/>
      <c r="EZM49" s="16"/>
      <c r="EZN49" s="16"/>
      <c r="EZO49" s="16"/>
      <c r="EZP49" s="16"/>
      <c r="EZQ49" s="16"/>
      <c r="EZR49" s="16"/>
      <c r="EZS49" s="16"/>
      <c r="EZT49" s="16"/>
      <c r="EZU49" s="16"/>
      <c r="EZV49" s="16"/>
      <c r="EZW49" s="16"/>
      <c r="EZX49" s="16"/>
      <c r="EZY49" s="16"/>
      <c r="EZZ49" s="16"/>
      <c r="FAA49" s="16"/>
      <c r="FAB49" s="16"/>
      <c r="FAC49" s="16"/>
      <c r="FAD49" s="16"/>
      <c r="FAE49" s="16"/>
      <c r="FAF49" s="16"/>
      <c r="FAG49" s="16"/>
      <c r="FAH49" s="16"/>
      <c r="FAI49" s="16"/>
      <c r="FAJ49" s="16"/>
      <c r="FAK49" s="16"/>
      <c r="FAL49" s="16"/>
      <c r="FAM49" s="16"/>
      <c r="FAN49" s="16"/>
      <c r="FAO49" s="16"/>
      <c r="FAP49" s="16"/>
      <c r="FAQ49" s="16"/>
      <c r="FAR49" s="16"/>
      <c r="FAS49" s="16"/>
      <c r="FAT49" s="16"/>
      <c r="FAU49" s="16"/>
      <c r="FAV49" s="16"/>
      <c r="FAW49" s="16"/>
      <c r="FAX49" s="16"/>
      <c r="FAY49" s="16"/>
      <c r="FAZ49" s="16"/>
      <c r="FBA49" s="16"/>
      <c r="FBB49" s="16"/>
      <c r="FBC49" s="16"/>
      <c r="FBD49" s="16"/>
      <c r="FBE49" s="16"/>
      <c r="FBF49" s="16"/>
      <c r="FBG49" s="16"/>
      <c r="FBH49" s="16"/>
      <c r="FBI49" s="16"/>
      <c r="FBJ49" s="16"/>
      <c r="FBK49" s="16"/>
      <c r="FBL49" s="16"/>
      <c r="FBM49" s="16"/>
      <c r="FBN49" s="16"/>
      <c r="FBO49" s="16"/>
      <c r="FBP49" s="16"/>
      <c r="FBQ49" s="16"/>
      <c r="FBR49" s="16"/>
      <c r="FBS49" s="16"/>
      <c r="FBT49" s="16"/>
      <c r="FBU49" s="16"/>
      <c r="FBV49" s="16"/>
      <c r="FBW49" s="16"/>
      <c r="FBX49" s="16"/>
      <c r="FBY49" s="16"/>
      <c r="FBZ49" s="16"/>
      <c r="FCA49" s="16"/>
      <c r="FCB49" s="16"/>
      <c r="FCC49" s="16"/>
      <c r="FCD49" s="16"/>
      <c r="FCE49" s="16"/>
      <c r="FCF49" s="16"/>
      <c r="FCG49" s="16"/>
      <c r="FCH49" s="16"/>
      <c r="FCI49" s="16"/>
      <c r="FCJ49" s="16"/>
      <c r="FCK49" s="16"/>
      <c r="FCL49" s="16"/>
      <c r="FCM49" s="16"/>
      <c r="FCN49" s="16"/>
      <c r="FCO49" s="16"/>
      <c r="FCP49" s="16"/>
      <c r="FCQ49" s="16"/>
      <c r="FCR49" s="16"/>
      <c r="FCS49" s="16"/>
      <c r="FCT49" s="16"/>
      <c r="FCU49" s="16"/>
      <c r="FCV49" s="16"/>
      <c r="FCW49" s="16"/>
      <c r="FCX49" s="16"/>
      <c r="FCY49" s="16"/>
      <c r="FCZ49" s="16"/>
      <c r="FDA49" s="16"/>
      <c r="FDB49" s="16"/>
      <c r="FDC49" s="16"/>
      <c r="FDD49" s="16"/>
      <c r="FDE49" s="16"/>
      <c r="FDF49" s="16"/>
      <c r="FDG49" s="16"/>
      <c r="FDH49" s="16"/>
      <c r="FDI49" s="16"/>
      <c r="FDJ49" s="16"/>
      <c r="FDK49" s="16"/>
      <c r="FDL49" s="16"/>
      <c r="FDM49" s="16"/>
      <c r="FDN49" s="16"/>
      <c r="FDO49" s="16"/>
      <c r="FDP49" s="16"/>
      <c r="FDQ49" s="16"/>
      <c r="FDR49" s="16"/>
      <c r="FDS49" s="16"/>
      <c r="FDT49" s="16"/>
      <c r="FDU49" s="16"/>
      <c r="FDV49" s="16"/>
      <c r="FDW49" s="16"/>
      <c r="FDX49" s="16"/>
      <c r="FDY49" s="16"/>
      <c r="FDZ49" s="16"/>
      <c r="FEA49" s="16"/>
      <c r="FEB49" s="16"/>
      <c r="FEC49" s="16"/>
      <c r="FED49" s="16"/>
      <c r="FEE49" s="16"/>
      <c r="FEF49" s="16"/>
      <c r="FEG49" s="16"/>
      <c r="FEH49" s="16"/>
      <c r="FEI49" s="16"/>
      <c r="FEJ49" s="16"/>
      <c r="FEK49" s="16"/>
      <c r="FEL49" s="16"/>
      <c r="FEM49" s="16"/>
      <c r="FEN49" s="16"/>
      <c r="FEO49" s="16"/>
      <c r="FEP49" s="16"/>
      <c r="FEQ49" s="16"/>
      <c r="FER49" s="16"/>
      <c r="FES49" s="16"/>
      <c r="FET49" s="16"/>
      <c r="FEU49" s="16"/>
      <c r="FEV49" s="16"/>
      <c r="FEW49" s="16"/>
      <c r="FEX49" s="16"/>
      <c r="FEY49" s="16"/>
      <c r="FEZ49" s="16"/>
      <c r="FFA49" s="16"/>
      <c r="FFB49" s="16"/>
      <c r="FFC49" s="16"/>
      <c r="FFD49" s="16"/>
      <c r="FFE49" s="16"/>
      <c r="FFF49" s="16"/>
      <c r="FFG49" s="16"/>
      <c r="FFH49" s="16"/>
      <c r="FFI49" s="16"/>
      <c r="FFJ49" s="16"/>
      <c r="FFK49" s="16"/>
      <c r="FFL49" s="16"/>
      <c r="FFM49" s="16"/>
      <c r="FFN49" s="16"/>
      <c r="FFO49" s="16"/>
      <c r="FFP49" s="16"/>
      <c r="FFQ49" s="16"/>
      <c r="FFR49" s="16"/>
      <c r="FFS49" s="16"/>
      <c r="FFT49" s="16"/>
      <c r="FFU49" s="16"/>
      <c r="FFV49" s="16"/>
      <c r="FFW49" s="16"/>
      <c r="FFX49" s="16"/>
      <c r="FFY49" s="16"/>
      <c r="FFZ49" s="16"/>
      <c r="FGA49" s="16"/>
      <c r="FGB49" s="16"/>
      <c r="FGC49" s="16"/>
      <c r="FGD49" s="16"/>
      <c r="FGE49" s="16"/>
      <c r="FGF49" s="16"/>
      <c r="FGG49" s="16"/>
      <c r="FGH49" s="16"/>
      <c r="FGI49" s="16"/>
      <c r="FGJ49" s="16"/>
      <c r="FGK49" s="16"/>
      <c r="FGL49" s="16"/>
      <c r="FGM49" s="16"/>
      <c r="FGN49" s="16"/>
      <c r="FGO49" s="16"/>
      <c r="FGP49" s="16"/>
      <c r="FGQ49" s="16"/>
      <c r="FGR49" s="16"/>
      <c r="FGS49" s="16"/>
      <c r="FGT49" s="16"/>
      <c r="FGU49" s="16"/>
      <c r="FGV49" s="16"/>
      <c r="FGW49" s="16"/>
      <c r="FGX49" s="16"/>
      <c r="FGY49" s="16"/>
      <c r="FGZ49" s="16"/>
      <c r="FHA49" s="16"/>
      <c r="FHB49" s="16"/>
      <c r="FHC49" s="16"/>
      <c r="FHD49" s="16"/>
      <c r="FHE49" s="16"/>
      <c r="FHF49" s="16"/>
      <c r="FHG49" s="16"/>
      <c r="FHH49" s="16"/>
      <c r="FHI49" s="16"/>
      <c r="FHJ49" s="16"/>
      <c r="FHK49" s="16"/>
      <c r="FHL49" s="16"/>
      <c r="FHM49" s="16"/>
      <c r="FHN49" s="16"/>
      <c r="FHO49" s="16"/>
      <c r="FHP49" s="16"/>
      <c r="FHQ49" s="16"/>
      <c r="FHR49" s="16"/>
      <c r="FHS49" s="16"/>
      <c r="FHT49" s="16"/>
      <c r="FHU49" s="16"/>
      <c r="FHV49" s="16"/>
      <c r="FHW49" s="16"/>
      <c r="FHX49" s="16"/>
      <c r="FHY49" s="16"/>
      <c r="FHZ49" s="16"/>
      <c r="FIA49" s="16"/>
      <c r="FIB49" s="16"/>
      <c r="FIC49" s="16"/>
      <c r="FID49" s="16"/>
      <c r="FIE49" s="16"/>
      <c r="FIF49" s="16"/>
      <c r="FIG49" s="16"/>
      <c r="FIH49" s="16"/>
      <c r="FII49" s="16"/>
      <c r="FIJ49" s="16"/>
      <c r="FIK49" s="16"/>
      <c r="FIL49" s="16"/>
      <c r="FIM49" s="16"/>
      <c r="FIN49" s="16"/>
      <c r="FIO49" s="16"/>
      <c r="FIP49" s="16"/>
      <c r="FIQ49" s="16"/>
      <c r="FIR49" s="16"/>
      <c r="FIS49" s="16"/>
      <c r="FIT49" s="16"/>
      <c r="FIU49" s="16"/>
      <c r="FIV49" s="16"/>
      <c r="FIW49" s="16"/>
      <c r="FIX49" s="16"/>
      <c r="FIY49" s="16"/>
      <c r="FIZ49" s="16"/>
      <c r="FJA49" s="16"/>
      <c r="FJB49" s="16"/>
      <c r="FJC49" s="16"/>
      <c r="FJD49" s="16"/>
      <c r="FJE49" s="16"/>
      <c r="FJF49" s="16"/>
      <c r="FJG49" s="16"/>
      <c r="FJH49" s="16"/>
      <c r="FJI49" s="16"/>
      <c r="FJJ49" s="16"/>
      <c r="FJK49" s="16"/>
      <c r="FJL49" s="16"/>
      <c r="FJM49" s="16"/>
      <c r="FJN49" s="16"/>
      <c r="FJO49" s="16"/>
      <c r="FJP49" s="16"/>
      <c r="FJQ49" s="16"/>
      <c r="FJR49" s="16"/>
      <c r="FJS49" s="16"/>
      <c r="FJT49" s="16"/>
      <c r="FJU49" s="16"/>
      <c r="FJV49" s="16"/>
      <c r="FJW49" s="16"/>
      <c r="FJX49" s="16"/>
      <c r="FJY49" s="16"/>
      <c r="FJZ49" s="16"/>
      <c r="FKA49" s="16"/>
      <c r="FKB49" s="16"/>
      <c r="FKC49" s="16"/>
      <c r="FKD49" s="16"/>
      <c r="FKE49" s="16"/>
      <c r="FKF49" s="16"/>
      <c r="FKG49" s="16"/>
      <c r="FKH49" s="16"/>
      <c r="FKI49" s="16"/>
      <c r="FKJ49" s="16"/>
      <c r="FKK49" s="16"/>
      <c r="FKL49" s="16"/>
      <c r="FKM49" s="16"/>
      <c r="FKN49" s="16"/>
      <c r="FKO49" s="16"/>
      <c r="FKP49" s="16"/>
      <c r="FKQ49" s="16"/>
      <c r="FKR49" s="16"/>
      <c r="FKS49" s="16"/>
      <c r="FKT49" s="16"/>
      <c r="FKU49" s="16"/>
      <c r="FKV49" s="16"/>
      <c r="FKW49" s="16"/>
      <c r="FKX49" s="16"/>
      <c r="FKY49" s="16"/>
      <c r="FKZ49" s="16"/>
      <c r="FLA49" s="16"/>
      <c r="FLB49" s="16"/>
      <c r="FLC49" s="16"/>
      <c r="FLD49" s="16"/>
      <c r="FLE49" s="16"/>
      <c r="FLF49" s="16"/>
      <c r="FLG49" s="16"/>
      <c r="FLH49" s="16"/>
      <c r="FLI49" s="16"/>
      <c r="FLJ49" s="16"/>
      <c r="FLK49" s="16"/>
      <c r="FLL49" s="16"/>
      <c r="FLM49" s="16"/>
      <c r="FLN49" s="16"/>
      <c r="FLO49" s="16"/>
      <c r="FLP49" s="16"/>
      <c r="FLQ49" s="16"/>
      <c r="FLR49" s="16"/>
      <c r="FLS49" s="16"/>
      <c r="FLT49" s="16"/>
      <c r="FLU49" s="16"/>
      <c r="FLV49" s="16"/>
      <c r="FLW49" s="16"/>
      <c r="FLX49" s="16"/>
      <c r="FLY49" s="16"/>
      <c r="FLZ49" s="16"/>
      <c r="FMA49" s="16"/>
      <c r="FMB49" s="16"/>
      <c r="FMC49" s="16"/>
      <c r="FMD49" s="16"/>
      <c r="FME49" s="16"/>
      <c r="FMF49" s="16"/>
      <c r="FMG49" s="16"/>
      <c r="FMH49" s="16"/>
      <c r="FMI49" s="16"/>
      <c r="FMJ49" s="16"/>
      <c r="FMK49" s="16"/>
      <c r="FML49" s="16"/>
      <c r="FMM49" s="16"/>
      <c r="FMN49" s="16"/>
      <c r="FMO49" s="16"/>
      <c r="FMP49" s="16"/>
      <c r="FMQ49" s="16"/>
      <c r="FMR49" s="16"/>
      <c r="FMS49" s="16"/>
      <c r="FMT49" s="16"/>
      <c r="FMU49" s="16"/>
      <c r="FMV49" s="16"/>
      <c r="FMW49" s="16"/>
      <c r="FMX49" s="16"/>
      <c r="FMY49" s="16"/>
      <c r="FMZ49" s="16"/>
      <c r="FNA49" s="16"/>
      <c r="FNB49" s="16"/>
      <c r="FNC49" s="16"/>
      <c r="FND49" s="16"/>
      <c r="FNE49" s="16"/>
      <c r="FNF49" s="16"/>
      <c r="FNG49" s="16"/>
      <c r="FNH49" s="16"/>
      <c r="FNI49" s="16"/>
      <c r="FNJ49" s="16"/>
      <c r="FNK49" s="16"/>
      <c r="FNL49" s="16"/>
      <c r="FNM49" s="16"/>
      <c r="FNN49" s="16"/>
      <c r="FNO49" s="16"/>
      <c r="FNP49" s="16"/>
      <c r="FNQ49" s="16"/>
      <c r="FNR49" s="16"/>
      <c r="FNS49" s="16"/>
      <c r="FNT49" s="16"/>
      <c r="FNU49" s="16"/>
      <c r="FNV49" s="16"/>
      <c r="FNW49" s="16"/>
      <c r="FNX49" s="16"/>
      <c r="FNY49" s="16"/>
      <c r="FNZ49" s="16"/>
      <c r="FOA49" s="16"/>
      <c r="FOB49" s="16"/>
      <c r="FOC49" s="16"/>
      <c r="FOD49" s="16"/>
      <c r="FOE49" s="16"/>
      <c r="FOF49" s="16"/>
      <c r="FOG49" s="16"/>
      <c r="FOH49" s="16"/>
      <c r="FOI49" s="16"/>
      <c r="FOJ49" s="16"/>
      <c r="FOK49" s="16"/>
      <c r="FOL49" s="16"/>
      <c r="FOM49" s="16"/>
      <c r="FON49" s="16"/>
      <c r="FOO49" s="16"/>
      <c r="FOP49" s="16"/>
      <c r="FOQ49" s="16"/>
      <c r="FOR49" s="16"/>
      <c r="FOS49" s="16"/>
      <c r="FOT49" s="16"/>
      <c r="FOU49" s="16"/>
      <c r="FOV49" s="16"/>
      <c r="FOW49" s="16"/>
      <c r="FOX49" s="16"/>
      <c r="FOY49" s="16"/>
      <c r="FOZ49" s="16"/>
      <c r="FPA49" s="16"/>
      <c r="FPB49" s="16"/>
      <c r="FPC49" s="16"/>
      <c r="FPD49" s="16"/>
      <c r="FPE49" s="16"/>
      <c r="FPF49" s="16"/>
      <c r="FPG49" s="16"/>
      <c r="FPH49" s="16"/>
      <c r="FPI49" s="16"/>
      <c r="FPJ49" s="16"/>
      <c r="FPK49" s="16"/>
      <c r="FPL49" s="16"/>
      <c r="FPM49" s="16"/>
      <c r="FPN49" s="16"/>
      <c r="FPO49" s="16"/>
      <c r="FPP49" s="16"/>
      <c r="FPQ49" s="16"/>
      <c r="FPR49" s="16"/>
      <c r="FPS49" s="16"/>
      <c r="FPT49" s="16"/>
      <c r="FPU49" s="16"/>
      <c r="FPV49" s="16"/>
      <c r="FPW49" s="16"/>
      <c r="FPX49" s="16"/>
      <c r="FPY49" s="16"/>
      <c r="FPZ49" s="16"/>
      <c r="FQA49" s="16"/>
      <c r="FQB49" s="16"/>
      <c r="FQC49" s="16"/>
      <c r="FQD49" s="16"/>
      <c r="FQE49" s="16"/>
      <c r="FQF49" s="16"/>
      <c r="FQG49" s="16"/>
      <c r="FQH49" s="16"/>
      <c r="FQI49" s="16"/>
      <c r="FQJ49" s="16"/>
      <c r="FQK49" s="16"/>
      <c r="FQL49" s="16"/>
      <c r="FQM49" s="16"/>
      <c r="FQN49" s="16"/>
      <c r="FQO49" s="16"/>
      <c r="FQP49" s="16"/>
      <c r="FQQ49" s="16"/>
      <c r="FQR49" s="16"/>
      <c r="FQS49" s="16"/>
      <c r="FQT49" s="16"/>
      <c r="FQU49" s="16"/>
      <c r="FQV49" s="16"/>
      <c r="FQW49" s="16"/>
      <c r="FQX49" s="16"/>
      <c r="FQY49" s="16"/>
      <c r="FQZ49" s="16"/>
      <c r="FRA49" s="16"/>
      <c r="FRB49" s="16"/>
      <c r="FRC49" s="16"/>
      <c r="FRD49" s="16"/>
      <c r="FRE49" s="16"/>
      <c r="FRF49" s="16"/>
      <c r="FRG49" s="16"/>
      <c r="FRH49" s="16"/>
      <c r="FRI49" s="16"/>
      <c r="FRJ49" s="16"/>
      <c r="FRK49" s="16"/>
      <c r="FRL49" s="16"/>
      <c r="FRM49" s="16"/>
      <c r="FRN49" s="16"/>
      <c r="FRO49" s="16"/>
      <c r="FRP49" s="16"/>
      <c r="FRQ49" s="16"/>
      <c r="FRR49" s="16"/>
      <c r="FRS49" s="16"/>
      <c r="FRT49" s="16"/>
      <c r="FRU49" s="16"/>
      <c r="FRV49" s="16"/>
      <c r="FRW49" s="16"/>
      <c r="FRX49" s="16"/>
      <c r="FRY49" s="16"/>
      <c r="FRZ49" s="16"/>
      <c r="FSA49" s="16"/>
      <c r="FSB49" s="16"/>
      <c r="FSC49" s="16"/>
      <c r="FSD49" s="16"/>
      <c r="FSE49" s="16"/>
      <c r="FSF49" s="16"/>
      <c r="FSG49" s="16"/>
      <c r="FSH49" s="16"/>
      <c r="FSI49" s="16"/>
      <c r="FSJ49" s="16"/>
      <c r="FSK49" s="16"/>
      <c r="FSL49" s="16"/>
      <c r="FSM49" s="16"/>
      <c r="FSN49" s="16"/>
      <c r="FSO49" s="16"/>
      <c r="FSP49" s="16"/>
      <c r="FSQ49" s="16"/>
      <c r="FSR49" s="16"/>
      <c r="FSS49" s="16"/>
      <c r="FST49" s="16"/>
      <c r="FSU49" s="16"/>
      <c r="FSV49" s="16"/>
      <c r="FSW49" s="16"/>
      <c r="FSX49" s="16"/>
      <c r="FSY49" s="16"/>
      <c r="FSZ49" s="16"/>
      <c r="FTA49" s="16"/>
      <c r="FTB49" s="16"/>
      <c r="FTC49" s="16"/>
      <c r="FTD49" s="16"/>
      <c r="FTE49" s="16"/>
      <c r="FTF49" s="16"/>
      <c r="FTG49" s="16"/>
      <c r="FTH49" s="16"/>
      <c r="FTI49" s="16"/>
      <c r="FTJ49" s="16"/>
      <c r="FTK49" s="16"/>
      <c r="FTL49" s="16"/>
      <c r="FTM49" s="16"/>
      <c r="FTN49" s="16"/>
      <c r="FTO49" s="16"/>
      <c r="FTP49" s="16"/>
      <c r="FTQ49" s="16"/>
      <c r="FTR49" s="16"/>
      <c r="FTS49" s="16"/>
      <c r="FTT49" s="16"/>
      <c r="FTU49" s="16"/>
      <c r="FTV49" s="16"/>
      <c r="FTW49" s="16"/>
      <c r="FTX49" s="16"/>
      <c r="FTY49" s="16"/>
      <c r="FTZ49" s="16"/>
      <c r="FUA49" s="16"/>
      <c r="FUB49" s="16"/>
      <c r="FUC49" s="16"/>
      <c r="FUD49" s="16"/>
      <c r="FUE49" s="16"/>
      <c r="FUF49" s="16"/>
      <c r="FUG49" s="16"/>
      <c r="FUH49" s="16"/>
      <c r="FUI49" s="16"/>
      <c r="FUJ49" s="16"/>
      <c r="FUK49" s="16"/>
      <c r="FUL49" s="16"/>
      <c r="FUM49" s="16"/>
      <c r="FUN49" s="16"/>
      <c r="FUO49" s="16"/>
      <c r="FUP49" s="16"/>
      <c r="FUQ49" s="16"/>
      <c r="FUR49" s="16"/>
      <c r="FUS49" s="16"/>
      <c r="FUT49" s="16"/>
      <c r="FUU49" s="16"/>
      <c r="FUV49" s="16"/>
      <c r="FUW49" s="16"/>
      <c r="FUX49" s="16"/>
      <c r="FUY49" s="16"/>
      <c r="FUZ49" s="16"/>
      <c r="FVA49" s="16"/>
      <c r="FVB49" s="16"/>
      <c r="FVC49" s="16"/>
      <c r="FVD49" s="16"/>
      <c r="FVE49" s="16"/>
      <c r="FVF49" s="16"/>
      <c r="FVG49" s="16"/>
      <c r="FVH49" s="16"/>
      <c r="FVI49" s="16"/>
      <c r="FVJ49" s="16"/>
      <c r="FVK49" s="16"/>
      <c r="FVL49" s="16"/>
      <c r="FVM49" s="16"/>
      <c r="FVN49" s="16"/>
      <c r="FVO49" s="16"/>
      <c r="FVP49" s="16"/>
      <c r="FVQ49" s="16"/>
      <c r="FVR49" s="16"/>
      <c r="FVS49" s="16"/>
      <c r="FVT49" s="16"/>
      <c r="FVU49" s="16"/>
      <c r="FVV49" s="16"/>
      <c r="FVW49" s="16"/>
      <c r="FVX49" s="16"/>
      <c r="FVY49" s="16"/>
      <c r="FVZ49" s="16"/>
      <c r="FWA49" s="16"/>
      <c r="FWB49" s="16"/>
      <c r="FWC49" s="16"/>
      <c r="FWD49" s="16"/>
      <c r="FWE49" s="16"/>
      <c r="FWF49" s="16"/>
      <c r="FWG49" s="16"/>
      <c r="FWH49" s="16"/>
      <c r="FWI49" s="16"/>
      <c r="FWJ49" s="16"/>
      <c r="FWK49" s="16"/>
      <c r="FWL49" s="16"/>
      <c r="FWM49" s="16"/>
      <c r="FWN49" s="16"/>
      <c r="FWO49" s="16"/>
      <c r="FWP49" s="16"/>
      <c r="FWQ49" s="16"/>
      <c r="FWR49" s="16"/>
      <c r="FWS49" s="16"/>
      <c r="FWT49" s="16"/>
      <c r="FWU49" s="16"/>
      <c r="FWV49" s="16"/>
      <c r="FWW49" s="16"/>
      <c r="FWX49" s="16"/>
      <c r="FWY49" s="16"/>
      <c r="FWZ49" s="16"/>
      <c r="FXA49" s="16"/>
      <c r="FXB49" s="16"/>
      <c r="FXC49" s="16"/>
      <c r="FXD49" s="16"/>
      <c r="FXE49" s="16"/>
      <c r="FXF49" s="16"/>
      <c r="FXG49" s="16"/>
      <c r="FXH49" s="16"/>
      <c r="FXI49" s="16"/>
      <c r="FXJ49" s="16"/>
      <c r="FXK49" s="16"/>
      <c r="FXL49" s="16"/>
      <c r="FXM49" s="16"/>
      <c r="FXN49" s="16"/>
      <c r="FXO49" s="16"/>
      <c r="FXP49" s="16"/>
      <c r="FXQ49" s="16"/>
      <c r="FXR49" s="16"/>
      <c r="FXS49" s="16"/>
      <c r="FXT49" s="16"/>
      <c r="FXU49" s="16"/>
      <c r="FXV49" s="16"/>
      <c r="FXW49" s="16"/>
      <c r="FXX49" s="16"/>
      <c r="FXY49" s="16"/>
      <c r="FXZ49" s="16"/>
      <c r="FYA49" s="16"/>
      <c r="FYB49" s="16"/>
      <c r="FYC49" s="16"/>
      <c r="FYD49" s="16"/>
      <c r="FYE49" s="16"/>
      <c r="FYF49" s="16"/>
      <c r="FYG49" s="16"/>
      <c r="FYH49" s="16"/>
      <c r="FYI49" s="16"/>
      <c r="FYJ49" s="16"/>
      <c r="FYK49" s="16"/>
      <c r="FYL49" s="16"/>
      <c r="FYM49" s="16"/>
      <c r="FYN49" s="16"/>
      <c r="FYO49" s="16"/>
      <c r="FYP49" s="16"/>
      <c r="FYQ49" s="16"/>
      <c r="FYR49" s="16"/>
      <c r="FYS49" s="16"/>
      <c r="FYT49" s="16"/>
      <c r="FYU49" s="16"/>
      <c r="FYV49" s="16"/>
      <c r="FYW49" s="16"/>
      <c r="FYX49" s="16"/>
      <c r="FYY49" s="16"/>
      <c r="FYZ49" s="16"/>
      <c r="FZA49" s="16"/>
      <c r="FZB49" s="16"/>
      <c r="FZC49" s="16"/>
      <c r="FZD49" s="16"/>
      <c r="FZE49" s="16"/>
      <c r="FZF49" s="16"/>
      <c r="FZG49" s="16"/>
      <c r="FZH49" s="16"/>
      <c r="FZI49" s="16"/>
      <c r="FZJ49" s="16"/>
      <c r="FZK49" s="16"/>
      <c r="FZL49" s="16"/>
      <c r="FZM49" s="16"/>
      <c r="FZN49" s="16"/>
      <c r="FZO49" s="16"/>
      <c r="FZP49" s="16"/>
      <c r="FZQ49" s="16"/>
      <c r="FZR49" s="16"/>
      <c r="FZS49" s="16"/>
      <c r="FZT49" s="16"/>
      <c r="FZU49" s="16"/>
      <c r="FZV49" s="16"/>
      <c r="FZW49" s="16"/>
      <c r="FZX49" s="16"/>
      <c r="FZY49" s="16"/>
      <c r="FZZ49" s="16"/>
      <c r="GAA49" s="16"/>
      <c r="GAB49" s="16"/>
      <c r="GAC49" s="16"/>
      <c r="GAD49" s="16"/>
      <c r="GAE49" s="16"/>
      <c r="GAF49" s="16"/>
      <c r="GAG49" s="16"/>
      <c r="GAH49" s="16"/>
      <c r="GAI49" s="16"/>
      <c r="GAJ49" s="16"/>
      <c r="GAK49" s="16"/>
      <c r="GAL49" s="16"/>
      <c r="GAM49" s="16"/>
      <c r="GAN49" s="16"/>
      <c r="GAO49" s="16"/>
      <c r="GAP49" s="16"/>
      <c r="GAQ49" s="16"/>
      <c r="GAR49" s="16"/>
      <c r="GAS49" s="16"/>
      <c r="GAT49" s="16"/>
      <c r="GAU49" s="16"/>
      <c r="GAV49" s="16"/>
      <c r="GAW49" s="16"/>
      <c r="GAX49" s="16"/>
      <c r="GAY49" s="16"/>
      <c r="GAZ49" s="16"/>
      <c r="GBA49" s="16"/>
      <c r="GBB49" s="16"/>
      <c r="GBC49" s="16"/>
      <c r="GBD49" s="16"/>
      <c r="GBE49" s="16"/>
      <c r="GBF49" s="16"/>
      <c r="GBG49" s="16"/>
      <c r="GBH49" s="16"/>
      <c r="GBI49" s="16"/>
      <c r="GBJ49" s="16"/>
      <c r="GBK49" s="16"/>
      <c r="GBL49" s="16"/>
      <c r="GBM49" s="16"/>
      <c r="GBN49" s="16"/>
      <c r="GBO49" s="16"/>
      <c r="GBP49" s="16"/>
      <c r="GBQ49" s="16"/>
      <c r="GBR49" s="16"/>
      <c r="GBS49" s="16"/>
      <c r="GBT49" s="16"/>
      <c r="GBU49" s="16"/>
      <c r="GBV49" s="16"/>
      <c r="GBW49" s="16"/>
      <c r="GBX49" s="16"/>
      <c r="GBY49" s="16"/>
      <c r="GBZ49" s="16"/>
      <c r="GCA49" s="16"/>
      <c r="GCB49" s="16"/>
      <c r="GCC49" s="16"/>
      <c r="GCD49" s="16"/>
      <c r="GCE49" s="16"/>
      <c r="GCF49" s="16"/>
      <c r="GCG49" s="16"/>
      <c r="GCH49" s="16"/>
      <c r="GCI49" s="16"/>
      <c r="GCJ49" s="16"/>
      <c r="GCK49" s="16"/>
      <c r="GCL49" s="16"/>
      <c r="GCM49" s="16"/>
      <c r="GCN49" s="16"/>
      <c r="GCO49" s="16"/>
      <c r="GCP49" s="16"/>
      <c r="GCQ49" s="16"/>
      <c r="GCR49" s="16"/>
      <c r="GCS49" s="16"/>
      <c r="GCT49" s="16"/>
      <c r="GCU49" s="16"/>
      <c r="GCV49" s="16"/>
      <c r="GCW49" s="16"/>
      <c r="GCX49" s="16"/>
      <c r="GCY49" s="16"/>
      <c r="GCZ49" s="16"/>
      <c r="GDA49" s="16"/>
      <c r="GDB49" s="16"/>
      <c r="GDC49" s="16"/>
      <c r="GDD49" s="16"/>
      <c r="GDE49" s="16"/>
      <c r="GDF49" s="16"/>
      <c r="GDG49" s="16"/>
      <c r="GDH49" s="16"/>
      <c r="GDI49" s="16"/>
      <c r="GDJ49" s="16"/>
      <c r="GDK49" s="16"/>
      <c r="GDL49" s="16"/>
      <c r="GDM49" s="16"/>
      <c r="GDN49" s="16"/>
      <c r="GDO49" s="16"/>
      <c r="GDP49" s="16"/>
      <c r="GDQ49" s="16"/>
      <c r="GDR49" s="16"/>
      <c r="GDS49" s="16"/>
      <c r="GDT49" s="16"/>
      <c r="GDU49" s="16"/>
      <c r="GDV49" s="16"/>
      <c r="GDW49" s="16"/>
      <c r="GDX49" s="16"/>
      <c r="GDY49" s="16"/>
      <c r="GDZ49" s="16"/>
      <c r="GEA49" s="16"/>
      <c r="GEB49" s="16"/>
      <c r="GEC49" s="16"/>
      <c r="GED49" s="16"/>
      <c r="GEE49" s="16"/>
      <c r="GEF49" s="16"/>
      <c r="GEG49" s="16"/>
      <c r="GEH49" s="16"/>
      <c r="GEI49" s="16"/>
      <c r="GEJ49" s="16"/>
      <c r="GEK49" s="16"/>
      <c r="GEL49" s="16"/>
      <c r="GEM49" s="16"/>
      <c r="GEN49" s="16"/>
      <c r="GEO49" s="16"/>
      <c r="GEP49" s="16"/>
      <c r="GEQ49" s="16"/>
      <c r="GER49" s="16"/>
      <c r="GES49" s="16"/>
      <c r="GET49" s="16"/>
      <c r="GEU49" s="16"/>
      <c r="GEV49" s="16"/>
      <c r="GEW49" s="16"/>
      <c r="GEX49" s="16"/>
      <c r="GEY49" s="16"/>
      <c r="GEZ49" s="16"/>
      <c r="GFA49" s="16"/>
      <c r="GFB49" s="16"/>
      <c r="GFC49" s="16"/>
      <c r="GFD49" s="16"/>
      <c r="GFE49" s="16"/>
      <c r="GFF49" s="16"/>
      <c r="GFG49" s="16"/>
      <c r="GFH49" s="16"/>
      <c r="GFI49" s="16"/>
      <c r="GFJ49" s="16"/>
      <c r="GFK49" s="16"/>
      <c r="GFL49" s="16"/>
      <c r="GFM49" s="16"/>
      <c r="GFN49" s="16"/>
      <c r="GFO49" s="16"/>
      <c r="GFP49" s="16"/>
      <c r="GFQ49" s="16"/>
      <c r="GFR49" s="16"/>
      <c r="GFS49" s="16"/>
      <c r="GFT49" s="16"/>
      <c r="GFU49" s="16"/>
      <c r="GFV49" s="16"/>
      <c r="GFW49" s="16"/>
      <c r="GFX49" s="16"/>
      <c r="GFY49" s="16"/>
      <c r="GFZ49" s="16"/>
      <c r="GGA49" s="16"/>
      <c r="GGB49" s="16"/>
      <c r="GGC49" s="16"/>
      <c r="GGD49" s="16"/>
      <c r="GGE49" s="16"/>
      <c r="GGF49" s="16"/>
      <c r="GGG49" s="16"/>
      <c r="GGH49" s="16"/>
      <c r="GGI49" s="16"/>
      <c r="GGJ49" s="16"/>
      <c r="GGK49" s="16"/>
      <c r="GGL49" s="16"/>
      <c r="GGM49" s="16"/>
      <c r="GGN49" s="16"/>
      <c r="GGO49" s="16"/>
      <c r="GGP49" s="16"/>
      <c r="GGQ49" s="16"/>
      <c r="GGR49" s="16"/>
      <c r="GGS49" s="16"/>
      <c r="GGT49" s="16"/>
      <c r="GGU49" s="16"/>
      <c r="GGV49" s="16"/>
      <c r="GGW49" s="16"/>
      <c r="GGX49" s="16"/>
      <c r="GGY49" s="16"/>
      <c r="GGZ49" s="16"/>
      <c r="GHA49" s="16"/>
      <c r="GHB49" s="16"/>
      <c r="GHC49" s="16"/>
      <c r="GHD49" s="16"/>
      <c r="GHE49" s="16"/>
      <c r="GHF49" s="16"/>
      <c r="GHG49" s="16"/>
      <c r="GHH49" s="16"/>
      <c r="GHI49" s="16"/>
      <c r="GHJ49" s="16"/>
      <c r="GHK49" s="16"/>
      <c r="GHL49" s="16"/>
      <c r="GHM49" s="16"/>
      <c r="GHN49" s="16"/>
      <c r="GHO49" s="16"/>
      <c r="GHP49" s="16"/>
      <c r="GHQ49" s="16"/>
      <c r="GHR49" s="16"/>
      <c r="GHS49" s="16"/>
      <c r="GHT49" s="16"/>
      <c r="GHU49" s="16"/>
      <c r="GHV49" s="16"/>
      <c r="GHW49" s="16"/>
      <c r="GHX49" s="16"/>
      <c r="GHY49" s="16"/>
      <c r="GHZ49" s="16"/>
      <c r="GIA49" s="16"/>
      <c r="GIB49" s="16"/>
      <c r="GIC49" s="16"/>
      <c r="GID49" s="16"/>
      <c r="GIE49" s="16"/>
      <c r="GIF49" s="16"/>
      <c r="GIG49" s="16"/>
      <c r="GIH49" s="16"/>
      <c r="GII49" s="16"/>
      <c r="GIJ49" s="16"/>
      <c r="GIK49" s="16"/>
      <c r="GIL49" s="16"/>
      <c r="GIM49" s="16"/>
      <c r="GIN49" s="16"/>
      <c r="GIO49" s="16"/>
      <c r="GIP49" s="16"/>
      <c r="GIQ49" s="16"/>
      <c r="GIR49" s="16"/>
      <c r="GIS49" s="16"/>
      <c r="GIT49" s="16"/>
      <c r="GIU49" s="16"/>
      <c r="GIV49" s="16"/>
      <c r="GIW49" s="16"/>
      <c r="GIX49" s="16"/>
      <c r="GIY49" s="16"/>
      <c r="GIZ49" s="16"/>
      <c r="GJA49" s="16"/>
      <c r="GJB49" s="16"/>
      <c r="GJC49" s="16"/>
      <c r="GJD49" s="16"/>
      <c r="GJE49" s="16"/>
      <c r="GJF49" s="16"/>
      <c r="GJG49" s="16"/>
      <c r="GJH49" s="16"/>
      <c r="GJI49" s="16"/>
      <c r="GJJ49" s="16"/>
      <c r="GJK49" s="16"/>
      <c r="GJL49" s="16"/>
      <c r="GJM49" s="16"/>
      <c r="GJN49" s="16"/>
      <c r="GJO49" s="16"/>
      <c r="GJP49" s="16"/>
      <c r="GJQ49" s="16"/>
      <c r="GJR49" s="16"/>
      <c r="GJS49" s="16"/>
      <c r="GJT49" s="16"/>
      <c r="GJU49" s="16"/>
      <c r="GJV49" s="16"/>
      <c r="GJW49" s="16"/>
      <c r="GJX49" s="16"/>
      <c r="GJY49" s="16"/>
      <c r="GJZ49" s="16"/>
      <c r="GKA49" s="16"/>
      <c r="GKB49" s="16"/>
      <c r="GKC49" s="16"/>
      <c r="GKD49" s="16"/>
      <c r="GKE49" s="16"/>
      <c r="GKF49" s="16"/>
      <c r="GKG49" s="16"/>
      <c r="GKH49" s="16"/>
      <c r="GKI49" s="16"/>
      <c r="GKJ49" s="16"/>
      <c r="GKK49" s="16"/>
      <c r="GKL49" s="16"/>
      <c r="GKM49" s="16"/>
      <c r="GKN49" s="16"/>
      <c r="GKO49" s="16"/>
      <c r="GKP49" s="16"/>
      <c r="GKQ49" s="16"/>
      <c r="GKR49" s="16"/>
      <c r="GKS49" s="16"/>
      <c r="GKT49" s="16"/>
      <c r="GKU49" s="16"/>
      <c r="GKV49" s="16"/>
      <c r="GKW49" s="16"/>
      <c r="GKX49" s="16"/>
      <c r="GKY49" s="16"/>
      <c r="GKZ49" s="16"/>
      <c r="GLA49" s="16"/>
      <c r="GLB49" s="16"/>
      <c r="GLC49" s="16"/>
      <c r="GLD49" s="16"/>
      <c r="GLE49" s="16"/>
      <c r="GLF49" s="16"/>
      <c r="GLG49" s="16"/>
      <c r="GLH49" s="16"/>
      <c r="GLI49" s="16"/>
      <c r="GLJ49" s="16"/>
      <c r="GLK49" s="16"/>
      <c r="GLL49" s="16"/>
      <c r="GLM49" s="16"/>
      <c r="GLN49" s="16"/>
      <c r="GLO49" s="16"/>
      <c r="GLP49" s="16"/>
      <c r="GLQ49" s="16"/>
      <c r="GLR49" s="16"/>
      <c r="GLS49" s="16"/>
      <c r="GLT49" s="16"/>
      <c r="GLU49" s="16"/>
      <c r="GLV49" s="16"/>
      <c r="GLW49" s="16"/>
      <c r="GLX49" s="16"/>
      <c r="GLY49" s="16"/>
      <c r="GLZ49" s="16"/>
      <c r="GMA49" s="16"/>
      <c r="GMB49" s="16"/>
      <c r="GMC49" s="16"/>
      <c r="GMD49" s="16"/>
      <c r="GME49" s="16"/>
      <c r="GMF49" s="16"/>
      <c r="GMG49" s="16"/>
      <c r="GMH49" s="16"/>
      <c r="GMI49" s="16"/>
      <c r="GMJ49" s="16"/>
      <c r="GMK49" s="16"/>
      <c r="GML49" s="16"/>
      <c r="GMM49" s="16"/>
      <c r="GMN49" s="16"/>
      <c r="GMO49" s="16"/>
      <c r="GMP49" s="16"/>
      <c r="GMQ49" s="16"/>
      <c r="GMR49" s="16"/>
      <c r="GMS49" s="16"/>
      <c r="GMT49" s="16"/>
      <c r="GMU49" s="16"/>
      <c r="GMV49" s="16"/>
      <c r="GMW49" s="16"/>
      <c r="GMX49" s="16"/>
      <c r="GMY49" s="16"/>
      <c r="GMZ49" s="16"/>
      <c r="GNA49" s="16"/>
      <c r="GNB49" s="16"/>
      <c r="GNC49" s="16"/>
      <c r="GND49" s="16"/>
      <c r="GNE49" s="16"/>
      <c r="GNF49" s="16"/>
      <c r="GNG49" s="16"/>
      <c r="GNH49" s="16"/>
      <c r="GNI49" s="16"/>
      <c r="GNJ49" s="16"/>
      <c r="GNK49" s="16"/>
      <c r="GNL49" s="16"/>
      <c r="GNM49" s="16"/>
      <c r="GNN49" s="16"/>
      <c r="GNO49" s="16"/>
      <c r="GNP49" s="16"/>
      <c r="GNQ49" s="16"/>
      <c r="GNR49" s="16"/>
      <c r="GNS49" s="16"/>
      <c r="GNT49" s="16"/>
      <c r="GNU49" s="16"/>
      <c r="GNV49" s="16"/>
      <c r="GNW49" s="16"/>
      <c r="GNX49" s="16"/>
      <c r="GNY49" s="16"/>
      <c r="GNZ49" s="16"/>
      <c r="GOA49" s="16"/>
      <c r="GOB49" s="16"/>
      <c r="GOC49" s="16"/>
      <c r="GOD49" s="16"/>
      <c r="GOE49" s="16"/>
      <c r="GOF49" s="16"/>
      <c r="GOG49" s="16"/>
      <c r="GOH49" s="16"/>
      <c r="GOI49" s="16"/>
      <c r="GOJ49" s="16"/>
      <c r="GOK49" s="16"/>
      <c r="GOL49" s="16"/>
      <c r="GOM49" s="16"/>
      <c r="GON49" s="16"/>
      <c r="GOO49" s="16"/>
      <c r="GOP49" s="16"/>
      <c r="GOQ49" s="16"/>
      <c r="GOR49" s="16"/>
      <c r="GOS49" s="16"/>
      <c r="GOT49" s="16"/>
      <c r="GOU49" s="16"/>
      <c r="GOV49" s="16"/>
      <c r="GOW49" s="16"/>
      <c r="GOX49" s="16"/>
      <c r="GOY49" s="16"/>
      <c r="GOZ49" s="16"/>
      <c r="GPA49" s="16"/>
      <c r="GPB49" s="16"/>
      <c r="GPC49" s="16"/>
      <c r="GPD49" s="16"/>
      <c r="GPE49" s="16"/>
      <c r="GPF49" s="16"/>
      <c r="GPG49" s="16"/>
      <c r="GPH49" s="16"/>
      <c r="GPI49" s="16"/>
      <c r="GPJ49" s="16"/>
      <c r="GPK49" s="16"/>
      <c r="GPL49" s="16"/>
      <c r="GPM49" s="16"/>
      <c r="GPN49" s="16"/>
      <c r="GPO49" s="16"/>
      <c r="GPP49" s="16"/>
      <c r="GPQ49" s="16"/>
      <c r="GPR49" s="16"/>
      <c r="GPS49" s="16"/>
      <c r="GPT49" s="16"/>
      <c r="GPU49" s="16"/>
      <c r="GPV49" s="16"/>
      <c r="GPW49" s="16"/>
      <c r="GPX49" s="16"/>
      <c r="GPY49" s="16"/>
      <c r="GPZ49" s="16"/>
      <c r="GQA49" s="16"/>
      <c r="GQB49" s="16"/>
      <c r="GQC49" s="16"/>
      <c r="GQD49" s="16"/>
      <c r="GQE49" s="16"/>
      <c r="GQF49" s="16"/>
      <c r="GQG49" s="16"/>
      <c r="GQH49" s="16"/>
      <c r="GQI49" s="16"/>
      <c r="GQJ49" s="16"/>
      <c r="GQK49" s="16"/>
      <c r="GQL49" s="16"/>
      <c r="GQM49" s="16"/>
      <c r="GQN49" s="16"/>
      <c r="GQO49" s="16"/>
      <c r="GQP49" s="16"/>
      <c r="GQQ49" s="16"/>
      <c r="GQR49" s="16"/>
      <c r="GQS49" s="16"/>
      <c r="GQT49" s="16"/>
      <c r="GQU49" s="16"/>
      <c r="GQV49" s="16"/>
      <c r="GQW49" s="16"/>
      <c r="GQX49" s="16"/>
      <c r="GQY49" s="16"/>
      <c r="GQZ49" s="16"/>
      <c r="GRA49" s="16"/>
      <c r="GRB49" s="16"/>
      <c r="GRC49" s="16"/>
      <c r="GRD49" s="16"/>
      <c r="GRE49" s="16"/>
      <c r="GRF49" s="16"/>
      <c r="GRG49" s="16"/>
      <c r="GRH49" s="16"/>
      <c r="GRI49" s="16"/>
      <c r="GRJ49" s="16"/>
      <c r="GRK49" s="16"/>
      <c r="GRL49" s="16"/>
      <c r="GRM49" s="16"/>
      <c r="GRN49" s="16"/>
      <c r="GRO49" s="16"/>
      <c r="GRP49" s="16"/>
      <c r="GRQ49" s="16"/>
      <c r="GRR49" s="16"/>
      <c r="GRS49" s="16"/>
      <c r="GRT49" s="16"/>
      <c r="GRU49" s="16"/>
      <c r="GRV49" s="16"/>
      <c r="GRW49" s="16"/>
      <c r="GRX49" s="16"/>
      <c r="GRY49" s="16"/>
      <c r="GRZ49" s="16"/>
      <c r="GSA49" s="16"/>
      <c r="GSB49" s="16"/>
      <c r="GSC49" s="16"/>
      <c r="GSD49" s="16"/>
      <c r="GSE49" s="16"/>
      <c r="GSF49" s="16"/>
      <c r="GSG49" s="16"/>
      <c r="GSH49" s="16"/>
      <c r="GSI49" s="16"/>
      <c r="GSJ49" s="16"/>
      <c r="GSK49" s="16"/>
      <c r="GSL49" s="16"/>
      <c r="GSM49" s="16"/>
      <c r="GSN49" s="16"/>
      <c r="GSO49" s="16"/>
      <c r="GSP49" s="16"/>
      <c r="GSQ49" s="16"/>
      <c r="GSR49" s="16"/>
      <c r="GSS49" s="16"/>
      <c r="GST49" s="16"/>
      <c r="GSU49" s="16"/>
      <c r="GSV49" s="16"/>
      <c r="GSW49" s="16"/>
      <c r="GSX49" s="16"/>
      <c r="GSY49" s="16"/>
      <c r="GSZ49" s="16"/>
      <c r="GTA49" s="16"/>
      <c r="GTB49" s="16"/>
      <c r="GTC49" s="16"/>
      <c r="GTD49" s="16"/>
      <c r="GTE49" s="16"/>
      <c r="GTF49" s="16"/>
      <c r="GTG49" s="16"/>
      <c r="GTH49" s="16"/>
      <c r="GTI49" s="16"/>
      <c r="GTJ49" s="16"/>
      <c r="GTK49" s="16"/>
      <c r="GTL49" s="16"/>
      <c r="GTM49" s="16"/>
      <c r="GTN49" s="16"/>
      <c r="GTO49" s="16"/>
      <c r="GTP49" s="16"/>
      <c r="GTQ49" s="16"/>
      <c r="GTR49" s="16"/>
      <c r="GTS49" s="16"/>
      <c r="GTT49" s="16"/>
      <c r="GTU49" s="16"/>
      <c r="GTV49" s="16"/>
      <c r="GTW49" s="16"/>
      <c r="GTX49" s="16"/>
      <c r="GTY49" s="16"/>
      <c r="GTZ49" s="16"/>
      <c r="GUA49" s="16"/>
      <c r="GUB49" s="16"/>
      <c r="GUC49" s="16"/>
      <c r="GUD49" s="16"/>
      <c r="GUE49" s="16"/>
      <c r="GUF49" s="16"/>
      <c r="GUG49" s="16"/>
      <c r="GUH49" s="16"/>
      <c r="GUI49" s="16"/>
      <c r="GUJ49" s="16"/>
      <c r="GUK49" s="16"/>
      <c r="GUL49" s="16"/>
      <c r="GUM49" s="16"/>
      <c r="GUN49" s="16"/>
      <c r="GUO49" s="16"/>
      <c r="GUP49" s="16"/>
      <c r="GUQ49" s="16"/>
      <c r="GUR49" s="16"/>
      <c r="GUS49" s="16"/>
      <c r="GUT49" s="16"/>
      <c r="GUU49" s="16"/>
      <c r="GUV49" s="16"/>
      <c r="GUW49" s="16"/>
      <c r="GUX49" s="16"/>
      <c r="GUY49" s="16"/>
      <c r="GUZ49" s="16"/>
      <c r="GVA49" s="16"/>
      <c r="GVB49" s="16"/>
      <c r="GVC49" s="16"/>
      <c r="GVD49" s="16"/>
      <c r="GVE49" s="16"/>
      <c r="GVF49" s="16"/>
      <c r="GVG49" s="16"/>
      <c r="GVH49" s="16"/>
      <c r="GVI49" s="16"/>
      <c r="GVJ49" s="16"/>
      <c r="GVK49" s="16"/>
      <c r="GVL49" s="16"/>
      <c r="GVM49" s="16"/>
      <c r="GVN49" s="16"/>
      <c r="GVO49" s="16"/>
      <c r="GVP49" s="16"/>
      <c r="GVQ49" s="16"/>
      <c r="GVR49" s="16"/>
      <c r="GVS49" s="16"/>
      <c r="GVT49" s="16"/>
      <c r="GVU49" s="16"/>
      <c r="GVV49" s="16"/>
      <c r="GVW49" s="16"/>
      <c r="GVX49" s="16"/>
      <c r="GVY49" s="16"/>
      <c r="GVZ49" s="16"/>
      <c r="GWA49" s="16"/>
      <c r="GWB49" s="16"/>
      <c r="GWC49" s="16"/>
      <c r="GWD49" s="16"/>
      <c r="GWE49" s="16"/>
      <c r="GWF49" s="16"/>
      <c r="GWG49" s="16"/>
      <c r="GWH49" s="16"/>
      <c r="GWI49" s="16"/>
      <c r="GWJ49" s="16"/>
      <c r="GWK49" s="16"/>
      <c r="GWL49" s="16"/>
      <c r="GWM49" s="16"/>
      <c r="GWN49" s="16"/>
      <c r="GWO49" s="16"/>
      <c r="GWP49" s="16"/>
      <c r="GWQ49" s="16"/>
      <c r="GWR49" s="16"/>
      <c r="GWS49" s="16"/>
      <c r="GWT49" s="16"/>
      <c r="GWU49" s="16"/>
      <c r="GWV49" s="16"/>
      <c r="GWW49" s="16"/>
      <c r="GWX49" s="16"/>
      <c r="GWY49" s="16"/>
      <c r="GWZ49" s="16"/>
      <c r="GXA49" s="16"/>
      <c r="GXB49" s="16"/>
      <c r="GXC49" s="16"/>
      <c r="GXD49" s="16"/>
      <c r="GXE49" s="16"/>
      <c r="GXF49" s="16"/>
      <c r="GXG49" s="16"/>
      <c r="GXH49" s="16"/>
      <c r="GXI49" s="16"/>
      <c r="GXJ49" s="16"/>
      <c r="GXK49" s="16"/>
      <c r="GXL49" s="16"/>
      <c r="GXM49" s="16"/>
      <c r="GXN49" s="16"/>
      <c r="GXO49" s="16"/>
      <c r="GXP49" s="16"/>
      <c r="GXQ49" s="16"/>
      <c r="GXR49" s="16"/>
      <c r="GXS49" s="16"/>
      <c r="GXT49" s="16"/>
      <c r="GXU49" s="16"/>
      <c r="GXV49" s="16"/>
      <c r="GXW49" s="16"/>
      <c r="GXX49" s="16"/>
      <c r="GXY49" s="16"/>
      <c r="GXZ49" s="16"/>
      <c r="GYA49" s="16"/>
      <c r="GYB49" s="16"/>
      <c r="GYC49" s="16"/>
      <c r="GYD49" s="16"/>
      <c r="GYE49" s="16"/>
      <c r="GYF49" s="16"/>
      <c r="GYG49" s="16"/>
      <c r="GYH49" s="16"/>
      <c r="GYI49" s="16"/>
      <c r="GYJ49" s="16"/>
      <c r="GYK49" s="16"/>
      <c r="GYL49" s="16"/>
      <c r="GYM49" s="16"/>
      <c r="GYN49" s="16"/>
      <c r="GYO49" s="16"/>
      <c r="GYP49" s="16"/>
      <c r="GYQ49" s="16"/>
      <c r="GYR49" s="16"/>
      <c r="GYS49" s="16"/>
      <c r="GYT49" s="16"/>
      <c r="GYU49" s="16"/>
      <c r="GYV49" s="16"/>
      <c r="GYW49" s="16"/>
      <c r="GYX49" s="16"/>
      <c r="GYY49" s="16"/>
      <c r="GYZ49" s="16"/>
      <c r="GZA49" s="16"/>
      <c r="GZB49" s="16"/>
      <c r="GZC49" s="16"/>
      <c r="GZD49" s="16"/>
      <c r="GZE49" s="16"/>
      <c r="GZF49" s="16"/>
      <c r="GZG49" s="16"/>
      <c r="GZH49" s="16"/>
      <c r="GZI49" s="16"/>
      <c r="GZJ49" s="16"/>
      <c r="GZK49" s="16"/>
      <c r="GZL49" s="16"/>
      <c r="GZM49" s="16"/>
      <c r="GZN49" s="16"/>
      <c r="GZO49" s="16"/>
      <c r="GZP49" s="16"/>
      <c r="GZQ49" s="16"/>
      <c r="GZR49" s="16"/>
      <c r="GZS49" s="16"/>
      <c r="GZT49" s="16"/>
      <c r="GZU49" s="16"/>
      <c r="GZV49" s="16"/>
      <c r="GZW49" s="16"/>
      <c r="GZX49" s="16"/>
      <c r="GZY49" s="16"/>
      <c r="GZZ49" s="16"/>
      <c r="HAA49" s="16"/>
      <c r="HAB49" s="16"/>
      <c r="HAC49" s="16"/>
      <c r="HAD49" s="16"/>
      <c r="HAE49" s="16"/>
      <c r="HAF49" s="16"/>
      <c r="HAG49" s="16"/>
      <c r="HAH49" s="16"/>
      <c r="HAI49" s="16"/>
      <c r="HAJ49" s="16"/>
      <c r="HAK49" s="16"/>
      <c r="HAL49" s="16"/>
      <c r="HAM49" s="16"/>
      <c r="HAN49" s="16"/>
      <c r="HAO49" s="16"/>
      <c r="HAP49" s="16"/>
      <c r="HAQ49" s="16"/>
      <c r="HAR49" s="16"/>
      <c r="HAS49" s="16"/>
      <c r="HAT49" s="16"/>
      <c r="HAU49" s="16"/>
      <c r="HAV49" s="16"/>
      <c r="HAW49" s="16"/>
      <c r="HAX49" s="16"/>
      <c r="HAY49" s="16"/>
      <c r="HAZ49" s="16"/>
      <c r="HBA49" s="16"/>
      <c r="HBB49" s="16"/>
      <c r="HBC49" s="16"/>
      <c r="HBD49" s="16"/>
      <c r="HBE49" s="16"/>
      <c r="HBF49" s="16"/>
      <c r="HBG49" s="16"/>
      <c r="HBH49" s="16"/>
      <c r="HBI49" s="16"/>
      <c r="HBJ49" s="16"/>
      <c r="HBK49" s="16"/>
      <c r="HBL49" s="16"/>
      <c r="HBM49" s="16"/>
      <c r="HBN49" s="16"/>
      <c r="HBO49" s="16"/>
      <c r="HBP49" s="16"/>
      <c r="HBQ49" s="16"/>
      <c r="HBR49" s="16"/>
      <c r="HBS49" s="16"/>
      <c r="HBT49" s="16"/>
      <c r="HBU49" s="16"/>
      <c r="HBV49" s="16"/>
      <c r="HBW49" s="16"/>
      <c r="HBX49" s="16"/>
      <c r="HBY49" s="16"/>
      <c r="HBZ49" s="16"/>
      <c r="HCA49" s="16"/>
      <c r="HCB49" s="16"/>
      <c r="HCC49" s="16"/>
      <c r="HCD49" s="16"/>
      <c r="HCE49" s="16"/>
      <c r="HCF49" s="16"/>
      <c r="HCG49" s="16"/>
      <c r="HCH49" s="16"/>
      <c r="HCI49" s="16"/>
      <c r="HCJ49" s="16"/>
      <c r="HCK49" s="16"/>
      <c r="HCL49" s="16"/>
      <c r="HCM49" s="16"/>
      <c r="HCN49" s="16"/>
      <c r="HCO49" s="16"/>
      <c r="HCP49" s="16"/>
      <c r="HCQ49" s="16"/>
      <c r="HCR49" s="16"/>
      <c r="HCS49" s="16"/>
      <c r="HCT49" s="16"/>
      <c r="HCU49" s="16"/>
      <c r="HCV49" s="16"/>
      <c r="HCW49" s="16"/>
      <c r="HCX49" s="16"/>
      <c r="HCY49" s="16"/>
      <c r="HCZ49" s="16"/>
      <c r="HDA49" s="16"/>
      <c r="HDB49" s="16"/>
      <c r="HDC49" s="16"/>
      <c r="HDD49" s="16"/>
      <c r="HDE49" s="16"/>
      <c r="HDF49" s="16"/>
      <c r="HDG49" s="16"/>
      <c r="HDH49" s="16"/>
      <c r="HDI49" s="16"/>
      <c r="HDJ49" s="16"/>
      <c r="HDK49" s="16"/>
      <c r="HDL49" s="16"/>
      <c r="HDM49" s="16"/>
      <c r="HDN49" s="16"/>
      <c r="HDO49" s="16"/>
      <c r="HDP49" s="16"/>
      <c r="HDQ49" s="16"/>
      <c r="HDR49" s="16"/>
      <c r="HDS49" s="16"/>
      <c r="HDT49" s="16"/>
      <c r="HDU49" s="16"/>
      <c r="HDV49" s="16"/>
      <c r="HDW49" s="16"/>
      <c r="HDX49" s="16"/>
      <c r="HDY49" s="16"/>
      <c r="HDZ49" s="16"/>
      <c r="HEA49" s="16"/>
      <c r="HEB49" s="16"/>
      <c r="HEC49" s="16"/>
      <c r="HED49" s="16"/>
      <c r="HEE49" s="16"/>
      <c r="HEF49" s="16"/>
      <c r="HEG49" s="16"/>
      <c r="HEH49" s="16"/>
      <c r="HEI49" s="16"/>
      <c r="HEJ49" s="16"/>
      <c r="HEK49" s="16"/>
      <c r="HEL49" s="16"/>
      <c r="HEM49" s="16"/>
      <c r="HEN49" s="16"/>
      <c r="HEO49" s="16"/>
      <c r="HEP49" s="16"/>
      <c r="HEQ49" s="16"/>
      <c r="HER49" s="16"/>
      <c r="HES49" s="16"/>
      <c r="HET49" s="16"/>
      <c r="HEU49" s="16"/>
      <c r="HEV49" s="16"/>
      <c r="HEW49" s="16"/>
      <c r="HEX49" s="16"/>
      <c r="HEY49" s="16"/>
      <c r="HEZ49" s="16"/>
      <c r="HFA49" s="16"/>
      <c r="HFB49" s="16"/>
      <c r="HFC49" s="16"/>
      <c r="HFD49" s="16"/>
      <c r="HFE49" s="16"/>
      <c r="HFF49" s="16"/>
      <c r="HFG49" s="16"/>
      <c r="HFH49" s="16"/>
      <c r="HFI49" s="16"/>
      <c r="HFJ49" s="16"/>
      <c r="HFK49" s="16"/>
      <c r="HFL49" s="16"/>
      <c r="HFM49" s="16"/>
      <c r="HFN49" s="16"/>
      <c r="HFO49" s="16"/>
      <c r="HFP49" s="16"/>
      <c r="HFQ49" s="16"/>
      <c r="HFR49" s="16"/>
      <c r="HFS49" s="16"/>
      <c r="HFT49" s="16"/>
      <c r="HFU49" s="16"/>
      <c r="HFV49" s="16"/>
      <c r="HFW49" s="16"/>
      <c r="HFX49" s="16"/>
      <c r="HFY49" s="16"/>
      <c r="HFZ49" s="16"/>
      <c r="HGA49" s="16"/>
      <c r="HGB49" s="16"/>
      <c r="HGC49" s="16"/>
      <c r="HGD49" s="16"/>
      <c r="HGE49" s="16"/>
      <c r="HGF49" s="16"/>
      <c r="HGG49" s="16"/>
      <c r="HGH49" s="16"/>
      <c r="HGI49" s="16"/>
      <c r="HGJ49" s="16"/>
      <c r="HGK49" s="16"/>
      <c r="HGL49" s="16"/>
      <c r="HGM49" s="16"/>
      <c r="HGN49" s="16"/>
      <c r="HGO49" s="16"/>
      <c r="HGP49" s="16"/>
      <c r="HGQ49" s="16"/>
      <c r="HGR49" s="16"/>
      <c r="HGS49" s="16"/>
      <c r="HGT49" s="16"/>
      <c r="HGU49" s="16"/>
      <c r="HGV49" s="16"/>
      <c r="HGW49" s="16"/>
      <c r="HGX49" s="16"/>
      <c r="HGY49" s="16"/>
      <c r="HGZ49" s="16"/>
      <c r="HHA49" s="16"/>
      <c r="HHB49" s="16"/>
      <c r="HHC49" s="16"/>
      <c r="HHD49" s="16"/>
      <c r="HHE49" s="16"/>
      <c r="HHF49" s="16"/>
      <c r="HHG49" s="16"/>
      <c r="HHH49" s="16"/>
      <c r="HHI49" s="16"/>
      <c r="HHJ49" s="16"/>
      <c r="HHK49" s="16"/>
      <c r="HHL49" s="16"/>
      <c r="HHM49" s="16"/>
      <c r="HHN49" s="16"/>
      <c r="HHO49" s="16"/>
      <c r="HHP49" s="16"/>
      <c r="HHQ49" s="16"/>
      <c r="HHR49" s="16"/>
      <c r="HHS49" s="16"/>
      <c r="HHT49" s="16"/>
      <c r="HHU49" s="16"/>
      <c r="HHV49" s="16"/>
      <c r="HHW49" s="16"/>
      <c r="HHX49" s="16"/>
      <c r="HHY49" s="16"/>
      <c r="HHZ49" s="16"/>
      <c r="HIA49" s="16"/>
      <c r="HIB49" s="16"/>
      <c r="HIC49" s="16"/>
      <c r="HID49" s="16"/>
      <c r="HIE49" s="16"/>
      <c r="HIF49" s="16"/>
      <c r="HIG49" s="16"/>
      <c r="HIH49" s="16"/>
      <c r="HII49" s="16"/>
      <c r="HIJ49" s="16"/>
      <c r="HIK49" s="16"/>
      <c r="HIL49" s="16"/>
      <c r="HIM49" s="16"/>
      <c r="HIN49" s="16"/>
      <c r="HIO49" s="16"/>
      <c r="HIP49" s="16"/>
      <c r="HIQ49" s="16"/>
      <c r="HIR49" s="16"/>
      <c r="HIS49" s="16"/>
      <c r="HIT49" s="16"/>
      <c r="HIU49" s="16"/>
      <c r="HIV49" s="16"/>
      <c r="HIW49" s="16"/>
      <c r="HIX49" s="16"/>
      <c r="HIY49" s="16"/>
      <c r="HIZ49" s="16"/>
      <c r="HJA49" s="16"/>
      <c r="HJB49" s="16"/>
      <c r="HJC49" s="16"/>
      <c r="HJD49" s="16"/>
      <c r="HJE49" s="16"/>
      <c r="HJF49" s="16"/>
      <c r="HJG49" s="16"/>
      <c r="HJH49" s="16"/>
      <c r="HJI49" s="16"/>
      <c r="HJJ49" s="16"/>
      <c r="HJK49" s="16"/>
      <c r="HJL49" s="16"/>
      <c r="HJM49" s="16"/>
      <c r="HJN49" s="16"/>
      <c r="HJO49" s="16"/>
      <c r="HJP49" s="16"/>
      <c r="HJQ49" s="16"/>
      <c r="HJR49" s="16"/>
      <c r="HJS49" s="16"/>
      <c r="HJT49" s="16"/>
      <c r="HJU49" s="16"/>
      <c r="HJV49" s="16"/>
      <c r="HJW49" s="16"/>
      <c r="HJX49" s="16"/>
      <c r="HJY49" s="16"/>
      <c r="HJZ49" s="16"/>
      <c r="HKA49" s="16"/>
      <c r="HKB49" s="16"/>
      <c r="HKC49" s="16"/>
      <c r="HKD49" s="16"/>
      <c r="HKE49" s="16"/>
      <c r="HKF49" s="16"/>
      <c r="HKG49" s="16"/>
      <c r="HKH49" s="16"/>
      <c r="HKI49" s="16"/>
      <c r="HKJ49" s="16"/>
      <c r="HKK49" s="16"/>
      <c r="HKL49" s="16"/>
      <c r="HKM49" s="16"/>
      <c r="HKN49" s="16"/>
      <c r="HKO49" s="16"/>
      <c r="HKP49" s="16"/>
      <c r="HKQ49" s="16"/>
      <c r="HKR49" s="16"/>
      <c r="HKS49" s="16"/>
      <c r="HKT49" s="16"/>
      <c r="HKU49" s="16"/>
      <c r="HKV49" s="16"/>
      <c r="HKW49" s="16"/>
      <c r="HKX49" s="16"/>
      <c r="HKY49" s="16"/>
      <c r="HKZ49" s="16"/>
      <c r="HLA49" s="16"/>
      <c r="HLB49" s="16"/>
      <c r="HLC49" s="16"/>
      <c r="HLD49" s="16"/>
      <c r="HLE49" s="16"/>
      <c r="HLF49" s="16"/>
      <c r="HLG49" s="16"/>
      <c r="HLH49" s="16"/>
      <c r="HLI49" s="16"/>
      <c r="HLJ49" s="16"/>
      <c r="HLK49" s="16"/>
      <c r="HLL49" s="16"/>
      <c r="HLM49" s="16"/>
      <c r="HLN49" s="16"/>
      <c r="HLO49" s="16"/>
      <c r="HLP49" s="16"/>
      <c r="HLQ49" s="16"/>
      <c r="HLR49" s="16"/>
      <c r="HLS49" s="16"/>
      <c r="HLT49" s="16"/>
      <c r="HLU49" s="16"/>
      <c r="HLV49" s="16"/>
      <c r="HLW49" s="16"/>
      <c r="HLX49" s="16"/>
      <c r="HLY49" s="16"/>
      <c r="HLZ49" s="16"/>
      <c r="HMA49" s="16"/>
      <c r="HMB49" s="16"/>
      <c r="HMC49" s="16"/>
      <c r="HMD49" s="16"/>
      <c r="HME49" s="16"/>
      <c r="HMF49" s="16"/>
      <c r="HMG49" s="16"/>
      <c r="HMH49" s="16"/>
      <c r="HMI49" s="16"/>
      <c r="HMJ49" s="16"/>
      <c r="HMK49" s="16"/>
      <c r="HML49" s="16"/>
      <c r="HMM49" s="16"/>
      <c r="HMN49" s="16"/>
      <c r="HMO49" s="16"/>
      <c r="HMP49" s="16"/>
      <c r="HMQ49" s="16"/>
      <c r="HMR49" s="16"/>
      <c r="HMS49" s="16"/>
      <c r="HMT49" s="16"/>
      <c r="HMU49" s="16"/>
      <c r="HMV49" s="16"/>
      <c r="HMW49" s="16"/>
      <c r="HMX49" s="16"/>
      <c r="HMY49" s="16"/>
      <c r="HMZ49" s="16"/>
      <c r="HNA49" s="16"/>
      <c r="HNB49" s="16"/>
      <c r="HNC49" s="16"/>
      <c r="HND49" s="16"/>
      <c r="HNE49" s="16"/>
      <c r="HNF49" s="16"/>
      <c r="HNG49" s="16"/>
      <c r="HNH49" s="16"/>
      <c r="HNI49" s="16"/>
      <c r="HNJ49" s="16"/>
      <c r="HNK49" s="16"/>
      <c r="HNL49" s="16"/>
      <c r="HNM49" s="16"/>
      <c r="HNN49" s="16"/>
      <c r="HNO49" s="16"/>
      <c r="HNP49" s="16"/>
      <c r="HNQ49" s="16"/>
      <c r="HNR49" s="16"/>
      <c r="HNS49" s="16"/>
      <c r="HNT49" s="16"/>
      <c r="HNU49" s="16"/>
      <c r="HNV49" s="16"/>
      <c r="HNW49" s="16"/>
      <c r="HNX49" s="16"/>
      <c r="HNY49" s="16"/>
      <c r="HNZ49" s="16"/>
      <c r="HOA49" s="16"/>
      <c r="HOB49" s="16"/>
      <c r="HOC49" s="16"/>
      <c r="HOD49" s="16"/>
      <c r="HOE49" s="16"/>
      <c r="HOF49" s="16"/>
      <c r="HOG49" s="16"/>
      <c r="HOH49" s="16"/>
      <c r="HOI49" s="16"/>
      <c r="HOJ49" s="16"/>
      <c r="HOK49" s="16"/>
      <c r="HOL49" s="16"/>
      <c r="HOM49" s="16"/>
      <c r="HON49" s="16"/>
      <c r="HOO49" s="16"/>
      <c r="HOP49" s="16"/>
      <c r="HOQ49" s="16"/>
      <c r="HOR49" s="16"/>
      <c r="HOS49" s="16"/>
      <c r="HOT49" s="16"/>
      <c r="HOU49" s="16"/>
      <c r="HOV49" s="16"/>
      <c r="HOW49" s="16"/>
      <c r="HOX49" s="16"/>
      <c r="HOY49" s="16"/>
      <c r="HOZ49" s="16"/>
      <c r="HPA49" s="16"/>
      <c r="HPB49" s="16"/>
      <c r="HPC49" s="16"/>
      <c r="HPD49" s="16"/>
      <c r="HPE49" s="16"/>
      <c r="HPF49" s="16"/>
      <c r="HPG49" s="16"/>
      <c r="HPH49" s="16"/>
      <c r="HPI49" s="16"/>
      <c r="HPJ49" s="16"/>
      <c r="HPK49" s="16"/>
      <c r="HPL49" s="16"/>
      <c r="HPM49" s="16"/>
      <c r="HPN49" s="16"/>
      <c r="HPO49" s="16"/>
      <c r="HPP49" s="16"/>
      <c r="HPQ49" s="16"/>
      <c r="HPR49" s="16"/>
      <c r="HPS49" s="16"/>
      <c r="HPT49" s="16"/>
      <c r="HPU49" s="16"/>
      <c r="HPV49" s="16"/>
      <c r="HPW49" s="16"/>
      <c r="HPX49" s="16"/>
      <c r="HPY49" s="16"/>
      <c r="HPZ49" s="16"/>
      <c r="HQA49" s="16"/>
      <c r="HQB49" s="16"/>
      <c r="HQC49" s="16"/>
      <c r="HQD49" s="16"/>
      <c r="HQE49" s="16"/>
      <c r="HQF49" s="16"/>
      <c r="HQG49" s="16"/>
      <c r="HQH49" s="16"/>
      <c r="HQI49" s="16"/>
      <c r="HQJ49" s="16"/>
      <c r="HQK49" s="16"/>
      <c r="HQL49" s="16"/>
      <c r="HQM49" s="16"/>
      <c r="HQN49" s="16"/>
      <c r="HQO49" s="16"/>
      <c r="HQP49" s="16"/>
      <c r="HQQ49" s="16"/>
      <c r="HQR49" s="16"/>
      <c r="HQS49" s="16"/>
      <c r="HQT49" s="16"/>
      <c r="HQU49" s="16"/>
      <c r="HQV49" s="16"/>
      <c r="HQW49" s="16"/>
      <c r="HQX49" s="16"/>
      <c r="HQY49" s="16"/>
      <c r="HQZ49" s="16"/>
      <c r="HRA49" s="16"/>
      <c r="HRB49" s="16"/>
      <c r="HRC49" s="16"/>
      <c r="HRD49" s="16"/>
      <c r="HRE49" s="16"/>
      <c r="HRF49" s="16"/>
      <c r="HRG49" s="16"/>
      <c r="HRH49" s="16"/>
      <c r="HRI49" s="16"/>
      <c r="HRJ49" s="16"/>
      <c r="HRK49" s="16"/>
      <c r="HRL49" s="16"/>
      <c r="HRM49" s="16"/>
      <c r="HRN49" s="16"/>
      <c r="HRO49" s="16"/>
      <c r="HRP49" s="16"/>
      <c r="HRQ49" s="16"/>
      <c r="HRR49" s="16"/>
      <c r="HRS49" s="16"/>
      <c r="HRT49" s="16"/>
      <c r="HRU49" s="16"/>
      <c r="HRV49" s="16"/>
      <c r="HRW49" s="16"/>
      <c r="HRX49" s="16"/>
      <c r="HRY49" s="16"/>
      <c r="HRZ49" s="16"/>
      <c r="HSA49" s="16"/>
      <c r="HSB49" s="16"/>
      <c r="HSC49" s="16"/>
      <c r="HSD49" s="16"/>
      <c r="HSE49" s="16"/>
      <c r="HSF49" s="16"/>
      <c r="HSG49" s="16"/>
      <c r="HSH49" s="16"/>
      <c r="HSI49" s="16"/>
      <c r="HSJ49" s="16"/>
      <c r="HSK49" s="16"/>
      <c r="HSL49" s="16"/>
      <c r="HSM49" s="16"/>
      <c r="HSN49" s="16"/>
      <c r="HSO49" s="16"/>
      <c r="HSP49" s="16"/>
      <c r="HSQ49" s="16"/>
      <c r="HSR49" s="16"/>
      <c r="HSS49" s="16"/>
      <c r="HST49" s="16"/>
      <c r="HSU49" s="16"/>
      <c r="HSV49" s="16"/>
      <c r="HSW49" s="16"/>
      <c r="HSX49" s="16"/>
      <c r="HSY49" s="16"/>
      <c r="HSZ49" s="16"/>
      <c r="HTA49" s="16"/>
      <c r="HTB49" s="16"/>
      <c r="HTC49" s="16"/>
      <c r="HTD49" s="16"/>
      <c r="HTE49" s="16"/>
      <c r="HTF49" s="16"/>
      <c r="HTG49" s="16"/>
      <c r="HTH49" s="16"/>
      <c r="HTI49" s="16"/>
      <c r="HTJ49" s="16"/>
      <c r="HTK49" s="16"/>
      <c r="HTL49" s="16"/>
      <c r="HTM49" s="16"/>
      <c r="HTN49" s="16"/>
      <c r="HTO49" s="16"/>
      <c r="HTP49" s="16"/>
      <c r="HTQ49" s="16"/>
      <c r="HTR49" s="16"/>
      <c r="HTS49" s="16"/>
      <c r="HTT49" s="16"/>
      <c r="HTU49" s="16"/>
      <c r="HTV49" s="16"/>
      <c r="HTW49" s="16"/>
      <c r="HTX49" s="16"/>
      <c r="HTY49" s="16"/>
      <c r="HTZ49" s="16"/>
      <c r="HUA49" s="16"/>
      <c r="HUB49" s="16"/>
      <c r="HUC49" s="16"/>
      <c r="HUD49" s="16"/>
      <c r="HUE49" s="16"/>
      <c r="HUF49" s="16"/>
      <c r="HUG49" s="16"/>
      <c r="HUH49" s="16"/>
      <c r="HUI49" s="16"/>
      <c r="HUJ49" s="16"/>
      <c r="HUK49" s="16"/>
      <c r="HUL49" s="16"/>
      <c r="HUM49" s="16"/>
      <c r="HUN49" s="16"/>
      <c r="HUO49" s="16"/>
      <c r="HUP49" s="16"/>
      <c r="HUQ49" s="16"/>
      <c r="HUR49" s="16"/>
      <c r="HUS49" s="16"/>
      <c r="HUT49" s="16"/>
      <c r="HUU49" s="16"/>
      <c r="HUV49" s="16"/>
      <c r="HUW49" s="16"/>
      <c r="HUX49" s="16"/>
      <c r="HUY49" s="16"/>
      <c r="HUZ49" s="16"/>
      <c r="HVA49" s="16"/>
      <c r="HVB49" s="16"/>
      <c r="HVC49" s="16"/>
      <c r="HVD49" s="16"/>
      <c r="HVE49" s="16"/>
      <c r="HVF49" s="16"/>
      <c r="HVG49" s="16"/>
      <c r="HVH49" s="16"/>
      <c r="HVI49" s="16"/>
      <c r="HVJ49" s="16"/>
      <c r="HVK49" s="16"/>
      <c r="HVL49" s="16"/>
      <c r="HVM49" s="16"/>
      <c r="HVN49" s="16"/>
      <c r="HVO49" s="16"/>
      <c r="HVP49" s="16"/>
      <c r="HVQ49" s="16"/>
      <c r="HVR49" s="16"/>
      <c r="HVS49" s="16"/>
      <c r="HVT49" s="16"/>
      <c r="HVU49" s="16"/>
      <c r="HVV49" s="16"/>
      <c r="HVW49" s="16"/>
      <c r="HVX49" s="16"/>
      <c r="HVY49" s="16"/>
      <c r="HVZ49" s="16"/>
      <c r="HWA49" s="16"/>
      <c r="HWB49" s="16"/>
      <c r="HWC49" s="16"/>
      <c r="HWD49" s="16"/>
      <c r="HWE49" s="16"/>
      <c r="HWF49" s="16"/>
      <c r="HWG49" s="16"/>
      <c r="HWH49" s="16"/>
      <c r="HWI49" s="16"/>
      <c r="HWJ49" s="16"/>
      <c r="HWK49" s="16"/>
      <c r="HWL49" s="16"/>
      <c r="HWM49" s="16"/>
      <c r="HWN49" s="16"/>
      <c r="HWO49" s="16"/>
      <c r="HWP49" s="16"/>
      <c r="HWQ49" s="16"/>
      <c r="HWR49" s="16"/>
      <c r="HWS49" s="16"/>
      <c r="HWT49" s="16"/>
      <c r="HWU49" s="16"/>
      <c r="HWV49" s="16"/>
      <c r="HWW49" s="16"/>
      <c r="HWX49" s="16"/>
      <c r="HWY49" s="16"/>
      <c r="HWZ49" s="16"/>
      <c r="HXA49" s="16"/>
      <c r="HXB49" s="16"/>
      <c r="HXC49" s="16"/>
      <c r="HXD49" s="16"/>
      <c r="HXE49" s="16"/>
      <c r="HXF49" s="16"/>
      <c r="HXG49" s="16"/>
      <c r="HXH49" s="16"/>
      <c r="HXI49" s="16"/>
      <c r="HXJ49" s="16"/>
      <c r="HXK49" s="16"/>
      <c r="HXL49" s="16"/>
      <c r="HXM49" s="16"/>
      <c r="HXN49" s="16"/>
      <c r="HXO49" s="16"/>
      <c r="HXP49" s="16"/>
      <c r="HXQ49" s="16"/>
      <c r="HXR49" s="16"/>
      <c r="HXS49" s="16"/>
      <c r="HXT49" s="16"/>
      <c r="HXU49" s="16"/>
      <c r="HXV49" s="16"/>
      <c r="HXW49" s="16"/>
      <c r="HXX49" s="16"/>
      <c r="HXY49" s="16"/>
      <c r="HXZ49" s="16"/>
      <c r="HYA49" s="16"/>
      <c r="HYB49" s="16"/>
      <c r="HYC49" s="16"/>
      <c r="HYD49" s="16"/>
      <c r="HYE49" s="16"/>
      <c r="HYF49" s="16"/>
      <c r="HYG49" s="16"/>
      <c r="HYH49" s="16"/>
      <c r="HYI49" s="16"/>
      <c r="HYJ49" s="16"/>
      <c r="HYK49" s="16"/>
      <c r="HYL49" s="16"/>
      <c r="HYM49" s="16"/>
      <c r="HYN49" s="16"/>
      <c r="HYO49" s="16"/>
      <c r="HYP49" s="16"/>
      <c r="HYQ49" s="16"/>
      <c r="HYR49" s="16"/>
      <c r="HYS49" s="16"/>
      <c r="HYT49" s="16"/>
      <c r="HYU49" s="16"/>
      <c r="HYV49" s="16"/>
      <c r="HYW49" s="16"/>
      <c r="HYX49" s="16"/>
      <c r="HYY49" s="16"/>
      <c r="HYZ49" s="16"/>
      <c r="HZA49" s="16"/>
      <c r="HZB49" s="16"/>
      <c r="HZC49" s="16"/>
      <c r="HZD49" s="16"/>
      <c r="HZE49" s="16"/>
      <c r="HZF49" s="16"/>
      <c r="HZG49" s="16"/>
      <c r="HZH49" s="16"/>
      <c r="HZI49" s="16"/>
      <c r="HZJ49" s="16"/>
      <c r="HZK49" s="16"/>
      <c r="HZL49" s="16"/>
      <c r="HZM49" s="16"/>
      <c r="HZN49" s="16"/>
      <c r="HZO49" s="16"/>
      <c r="HZP49" s="16"/>
      <c r="HZQ49" s="16"/>
      <c r="HZR49" s="16"/>
      <c r="HZS49" s="16"/>
      <c r="HZT49" s="16"/>
      <c r="HZU49" s="16"/>
      <c r="HZV49" s="16"/>
      <c r="HZW49" s="16"/>
      <c r="HZX49" s="16"/>
      <c r="HZY49" s="16"/>
      <c r="HZZ49" s="16"/>
      <c r="IAA49" s="16"/>
      <c r="IAB49" s="16"/>
      <c r="IAC49" s="16"/>
      <c r="IAD49" s="16"/>
      <c r="IAE49" s="16"/>
      <c r="IAF49" s="16"/>
      <c r="IAG49" s="16"/>
      <c r="IAH49" s="16"/>
      <c r="IAI49" s="16"/>
      <c r="IAJ49" s="16"/>
      <c r="IAK49" s="16"/>
      <c r="IAL49" s="16"/>
      <c r="IAM49" s="16"/>
      <c r="IAN49" s="16"/>
      <c r="IAO49" s="16"/>
      <c r="IAP49" s="16"/>
      <c r="IAQ49" s="16"/>
      <c r="IAR49" s="16"/>
      <c r="IAS49" s="16"/>
      <c r="IAT49" s="16"/>
      <c r="IAU49" s="16"/>
      <c r="IAV49" s="16"/>
      <c r="IAW49" s="16"/>
      <c r="IAX49" s="16"/>
      <c r="IAY49" s="16"/>
      <c r="IAZ49" s="16"/>
      <c r="IBA49" s="16"/>
      <c r="IBB49" s="16"/>
      <c r="IBC49" s="16"/>
      <c r="IBD49" s="16"/>
      <c r="IBE49" s="16"/>
      <c r="IBF49" s="16"/>
      <c r="IBG49" s="16"/>
      <c r="IBH49" s="16"/>
      <c r="IBI49" s="16"/>
      <c r="IBJ49" s="16"/>
      <c r="IBK49" s="16"/>
      <c r="IBL49" s="16"/>
      <c r="IBM49" s="16"/>
      <c r="IBN49" s="16"/>
      <c r="IBO49" s="16"/>
      <c r="IBP49" s="16"/>
      <c r="IBQ49" s="16"/>
      <c r="IBR49" s="16"/>
      <c r="IBS49" s="16"/>
      <c r="IBT49" s="16"/>
      <c r="IBU49" s="16"/>
      <c r="IBV49" s="16"/>
      <c r="IBW49" s="16"/>
      <c r="IBX49" s="16"/>
      <c r="IBY49" s="16"/>
      <c r="IBZ49" s="16"/>
      <c r="ICA49" s="16"/>
      <c r="ICB49" s="16"/>
      <c r="ICC49" s="16"/>
      <c r="ICD49" s="16"/>
      <c r="ICE49" s="16"/>
      <c r="ICF49" s="16"/>
      <c r="ICG49" s="16"/>
      <c r="ICH49" s="16"/>
      <c r="ICI49" s="16"/>
      <c r="ICJ49" s="16"/>
      <c r="ICK49" s="16"/>
      <c r="ICL49" s="16"/>
      <c r="ICM49" s="16"/>
      <c r="ICN49" s="16"/>
      <c r="ICO49" s="16"/>
      <c r="ICP49" s="16"/>
      <c r="ICQ49" s="16"/>
      <c r="ICR49" s="16"/>
      <c r="ICS49" s="16"/>
      <c r="ICT49" s="16"/>
      <c r="ICU49" s="16"/>
      <c r="ICV49" s="16"/>
      <c r="ICW49" s="16"/>
      <c r="ICX49" s="16"/>
      <c r="ICY49" s="16"/>
      <c r="ICZ49" s="16"/>
      <c r="IDA49" s="16"/>
      <c r="IDB49" s="16"/>
      <c r="IDC49" s="16"/>
      <c r="IDD49" s="16"/>
      <c r="IDE49" s="16"/>
      <c r="IDF49" s="16"/>
      <c r="IDG49" s="16"/>
      <c r="IDH49" s="16"/>
      <c r="IDI49" s="16"/>
      <c r="IDJ49" s="16"/>
      <c r="IDK49" s="16"/>
      <c r="IDL49" s="16"/>
      <c r="IDM49" s="16"/>
      <c r="IDN49" s="16"/>
      <c r="IDO49" s="16"/>
      <c r="IDP49" s="16"/>
      <c r="IDQ49" s="16"/>
      <c r="IDR49" s="16"/>
      <c r="IDS49" s="16"/>
      <c r="IDT49" s="16"/>
      <c r="IDU49" s="16"/>
      <c r="IDV49" s="16"/>
      <c r="IDW49" s="16"/>
      <c r="IDX49" s="16"/>
      <c r="IDY49" s="16"/>
      <c r="IDZ49" s="16"/>
      <c r="IEA49" s="16"/>
      <c r="IEB49" s="16"/>
      <c r="IEC49" s="16"/>
      <c r="IED49" s="16"/>
      <c r="IEE49" s="16"/>
      <c r="IEF49" s="16"/>
      <c r="IEG49" s="16"/>
      <c r="IEH49" s="16"/>
      <c r="IEI49" s="16"/>
      <c r="IEJ49" s="16"/>
      <c r="IEK49" s="16"/>
      <c r="IEL49" s="16"/>
      <c r="IEM49" s="16"/>
      <c r="IEN49" s="16"/>
      <c r="IEO49" s="16"/>
      <c r="IEP49" s="16"/>
      <c r="IEQ49" s="16"/>
      <c r="IER49" s="16"/>
      <c r="IES49" s="16"/>
      <c r="IET49" s="16"/>
      <c r="IEU49" s="16"/>
      <c r="IEV49" s="16"/>
      <c r="IEW49" s="16"/>
      <c r="IEX49" s="16"/>
      <c r="IEY49" s="16"/>
      <c r="IEZ49" s="16"/>
      <c r="IFA49" s="16"/>
      <c r="IFB49" s="16"/>
      <c r="IFC49" s="16"/>
      <c r="IFD49" s="16"/>
      <c r="IFE49" s="16"/>
      <c r="IFF49" s="16"/>
      <c r="IFG49" s="16"/>
      <c r="IFH49" s="16"/>
      <c r="IFI49" s="16"/>
      <c r="IFJ49" s="16"/>
      <c r="IFK49" s="16"/>
      <c r="IFL49" s="16"/>
      <c r="IFM49" s="16"/>
      <c r="IFN49" s="16"/>
      <c r="IFO49" s="16"/>
      <c r="IFP49" s="16"/>
      <c r="IFQ49" s="16"/>
      <c r="IFR49" s="16"/>
      <c r="IFS49" s="16"/>
      <c r="IFT49" s="16"/>
      <c r="IFU49" s="16"/>
      <c r="IFV49" s="16"/>
      <c r="IFW49" s="16"/>
      <c r="IFX49" s="16"/>
      <c r="IFY49" s="16"/>
      <c r="IFZ49" s="16"/>
      <c r="IGA49" s="16"/>
      <c r="IGB49" s="16"/>
      <c r="IGC49" s="16"/>
      <c r="IGD49" s="16"/>
      <c r="IGE49" s="16"/>
      <c r="IGF49" s="16"/>
      <c r="IGG49" s="16"/>
      <c r="IGH49" s="16"/>
      <c r="IGI49" s="16"/>
      <c r="IGJ49" s="16"/>
      <c r="IGK49" s="16"/>
      <c r="IGL49" s="16"/>
      <c r="IGM49" s="16"/>
      <c r="IGN49" s="16"/>
      <c r="IGO49" s="16"/>
      <c r="IGP49" s="16"/>
      <c r="IGQ49" s="16"/>
      <c r="IGR49" s="16"/>
      <c r="IGS49" s="16"/>
      <c r="IGT49" s="16"/>
      <c r="IGU49" s="16"/>
      <c r="IGV49" s="16"/>
      <c r="IGW49" s="16"/>
      <c r="IGX49" s="16"/>
      <c r="IGY49" s="16"/>
      <c r="IGZ49" s="16"/>
      <c r="IHA49" s="16"/>
      <c r="IHB49" s="16"/>
      <c r="IHC49" s="16"/>
      <c r="IHD49" s="16"/>
      <c r="IHE49" s="16"/>
      <c r="IHF49" s="16"/>
      <c r="IHG49" s="16"/>
      <c r="IHH49" s="16"/>
      <c r="IHI49" s="16"/>
      <c r="IHJ49" s="16"/>
      <c r="IHK49" s="16"/>
      <c r="IHL49" s="16"/>
      <c r="IHM49" s="16"/>
      <c r="IHN49" s="16"/>
      <c r="IHO49" s="16"/>
      <c r="IHP49" s="16"/>
      <c r="IHQ49" s="16"/>
      <c r="IHR49" s="16"/>
      <c r="IHS49" s="16"/>
      <c r="IHT49" s="16"/>
      <c r="IHU49" s="16"/>
      <c r="IHV49" s="16"/>
      <c r="IHW49" s="16"/>
      <c r="IHX49" s="16"/>
      <c r="IHY49" s="16"/>
      <c r="IHZ49" s="16"/>
      <c r="IIA49" s="16"/>
      <c r="IIB49" s="16"/>
      <c r="IIC49" s="16"/>
      <c r="IID49" s="16"/>
      <c r="IIE49" s="16"/>
      <c r="IIF49" s="16"/>
      <c r="IIG49" s="16"/>
      <c r="IIH49" s="16"/>
      <c r="III49" s="16"/>
      <c r="IIJ49" s="16"/>
      <c r="IIK49" s="16"/>
      <c r="IIL49" s="16"/>
      <c r="IIM49" s="16"/>
      <c r="IIN49" s="16"/>
      <c r="IIO49" s="16"/>
      <c r="IIP49" s="16"/>
      <c r="IIQ49" s="16"/>
      <c r="IIR49" s="16"/>
      <c r="IIS49" s="16"/>
      <c r="IIT49" s="16"/>
      <c r="IIU49" s="16"/>
      <c r="IIV49" s="16"/>
      <c r="IIW49" s="16"/>
      <c r="IIX49" s="16"/>
      <c r="IIY49" s="16"/>
      <c r="IIZ49" s="16"/>
      <c r="IJA49" s="16"/>
      <c r="IJB49" s="16"/>
      <c r="IJC49" s="16"/>
      <c r="IJD49" s="16"/>
      <c r="IJE49" s="16"/>
      <c r="IJF49" s="16"/>
      <c r="IJG49" s="16"/>
      <c r="IJH49" s="16"/>
      <c r="IJI49" s="16"/>
      <c r="IJJ49" s="16"/>
      <c r="IJK49" s="16"/>
      <c r="IJL49" s="16"/>
      <c r="IJM49" s="16"/>
      <c r="IJN49" s="16"/>
      <c r="IJO49" s="16"/>
      <c r="IJP49" s="16"/>
      <c r="IJQ49" s="16"/>
      <c r="IJR49" s="16"/>
      <c r="IJS49" s="16"/>
      <c r="IJT49" s="16"/>
      <c r="IJU49" s="16"/>
      <c r="IJV49" s="16"/>
      <c r="IJW49" s="16"/>
      <c r="IJX49" s="16"/>
      <c r="IJY49" s="16"/>
      <c r="IJZ49" s="16"/>
      <c r="IKA49" s="16"/>
      <c r="IKB49" s="16"/>
      <c r="IKC49" s="16"/>
      <c r="IKD49" s="16"/>
      <c r="IKE49" s="16"/>
      <c r="IKF49" s="16"/>
      <c r="IKG49" s="16"/>
      <c r="IKH49" s="16"/>
      <c r="IKI49" s="16"/>
      <c r="IKJ49" s="16"/>
      <c r="IKK49" s="16"/>
      <c r="IKL49" s="16"/>
      <c r="IKM49" s="16"/>
      <c r="IKN49" s="16"/>
      <c r="IKO49" s="16"/>
      <c r="IKP49" s="16"/>
      <c r="IKQ49" s="16"/>
      <c r="IKR49" s="16"/>
      <c r="IKS49" s="16"/>
      <c r="IKT49" s="16"/>
      <c r="IKU49" s="16"/>
      <c r="IKV49" s="16"/>
      <c r="IKW49" s="16"/>
      <c r="IKX49" s="16"/>
      <c r="IKY49" s="16"/>
      <c r="IKZ49" s="16"/>
      <c r="ILA49" s="16"/>
      <c r="ILB49" s="16"/>
      <c r="ILC49" s="16"/>
      <c r="ILD49" s="16"/>
      <c r="ILE49" s="16"/>
      <c r="ILF49" s="16"/>
      <c r="ILG49" s="16"/>
      <c r="ILH49" s="16"/>
      <c r="ILI49" s="16"/>
      <c r="ILJ49" s="16"/>
      <c r="ILK49" s="16"/>
      <c r="ILL49" s="16"/>
      <c r="ILM49" s="16"/>
      <c r="ILN49" s="16"/>
      <c r="ILO49" s="16"/>
      <c r="ILP49" s="16"/>
      <c r="ILQ49" s="16"/>
      <c r="ILR49" s="16"/>
      <c r="ILS49" s="16"/>
      <c r="ILT49" s="16"/>
      <c r="ILU49" s="16"/>
      <c r="ILV49" s="16"/>
      <c r="ILW49" s="16"/>
      <c r="ILX49" s="16"/>
      <c r="ILY49" s="16"/>
      <c r="ILZ49" s="16"/>
      <c r="IMA49" s="16"/>
      <c r="IMB49" s="16"/>
      <c r="IMC49" s="16"/>
      <c r="IMD49" s="16"/>
      <c r="IME49" s="16"/>
      <c r="IMF49" s="16"/>
      <c r="IMG49" s="16"/>
      <c r="IMH49" s="16"/>
      <c r="IMI49" s="16"/>
      <c r="IMJ49" s="16"/>
      <c r="IMK49" s="16"/>
      <c r="IML49" s="16"/>
      <c r="IMM49" s="16"/>
      <c r="IMN49" s="16"/>
      <c r="IMO49" s="16"/>
      <c r="IMP49" s="16"/>
      <c r="IMQ49" s="16"/>
      <c r="IMR49" s="16"/>
      <c r="IMS49" s="16"/>
      <c r="IMT49" s="16"/>
      <c r="IMU49" s="16"/>
      <c r="IMV49" s="16"/>
      <c r="IMW49" s="16"/>
      <c r="IMX49" s="16"/>
      <c r="IMY49" s="16"/>
      <c r="IMZ49" s="16"/>
      <c r="INA49" s="16"/>
      <c r="INB49" s="16"/>
      <c r="INC49" s="16"/>
      <c r="IND49" s="16"/>
      <c r="INE49" s="16"/>
      <c r="INF49" s="16"/>
      <c r="ING49" s="16"/>
      <c r="INH49" s="16"/>
      <c r="INI49" s="16"/>
      <c r="INJ49" s="16"/>
      <c r="INK49" s="16"/>
      <c r="INL49" s="16"/>
      <c r="INM49" s="16"/>
      <c r="INN49" s="16"/>
      <c r="INO49" s="16"/>
      <c r="INP49" s="16"/>
      <c r="INQ49" s="16"/>
      <c r="INR49" s="16"/>
      <c r="INS49" s="16"/>
      <c r="INT49" s="16"/>
      <c r="INU49" s="16"/>
      <c r="INV49" s="16"/>
      <c r="INW49" s="16"/>
      <c r="INX49" s="16"/>
      <c r="INY49" s="16"/>
      <c r="INZ49" s="16"/>
      <c r="IOA49" s="16"/>
      <c r="IOB49" s="16"/>
      <c r="IOC49" s="16"/>
      <c r="IOD49" s="16"/>
      <c r="IOE49" s="16"/>
      <c r="IOF49" s="16"/>
      <c r="IOG49" s="16"/>
      <c r="IOH49" s="16"/>
      <c r="IOI49" s="16"/>
      <c r="IOJ49" s="16"/>
      <c r="IOK49" s="16"/>
      <c r="IOL49" s="16"/>
      <c r="IOM49" s="16"/>
      <c r="ION49" s="16"/>
      <c r="IOO49" s="16"/>
      <c r="IOP49" s="16"/>
      <c r="IOQ49" s="16"/>
      <c r="IOR49" s="16"/>
      <c r="IOS49" s="16"/>
      <c r="IOT49" s="16"/>
      <c r="IOU49" s="16"/>
      <c r="IOV49" s="16"/>
      <c r="IOW49" s="16"/>
      <c r="IOX49" s="16"/>
      <c r="IOY49" s="16"/>
      <c r="IOZ49" s="16"/>
      <c r="IPA49" s="16"/>
      <c r="IPB49" s="16"/>
      <c r="IPC49" s="16"/>
      <c r="IPD49" s="16"/>
      <c r="IPE49" s="16"/>
      <c r="IPF49" s="16"/>
      <c r="IPG49" s="16"/>
      <c r="IPH49" s="16"/>
      <c r="IPI49" s="16"/>
      <c r="IPJ49" s="16"/>
      <c r="IPK49" s="16"/>
      <c r="IPL49" s="16"/>
      <c r="IPM49" s="16"/>
      <c r="IPN49" s="16"/>
      <c r="IPO49" s="16"/>
      <c r="IPP49" s="16"/>
      <c r="IPQ49" s="16"/>
      <c r="IPR49" s="16"/>
      <c r="IPS49" s="16"/>
      <c r="IPT49" s="16"/>
      <c r="IPU49" s="16"/>
      <c r="IPV49" s="16"/>
      <c r="IPW49" s="16"/>
      <c r="IPX49" s="16"/>
      <c r="IPY49" s="16"/>
      <c r="IPZ49" s="16"/>
      <c r="IQA49" s="16"/>
      <c r="IQB49" s="16"/>
      <c r="IQC49" s="16"/>
      <c r="IQD49" s="16"/>
      <c r="IQE49" s="16"/>
      <c r="IQF49" s="16"/>
      <c r="IQG49" s="16"/>
      <c r="IQH49" s="16"/>
      <c r="IQI49" s="16"/>
      <c r="IQJ49" s="16"/>
      <c r="IQK49" s="16"/>
      <c r="IQL49" s="16"/>
      <c r="IQM49" s="16"/>
      <c r="IQN49" s="16"/>
      <c r="IQO49" s="16"/>
      <c r="IQP49" s="16"/>
      <c r="IQQ49" s="16"/>
      <c r="IQR49" s="16"/>
      <c r="IQS49" s="16"/>
      <c r="IQT49" s="16"/>
      <c r="IQU49" s="16"/>
      <c r="IQV49" s="16"/>
      <c r="IQW49" s="16"/>
      <c r="IQX49" s="16"/>
      <c r="IQY49" s="16"/>
      <c r="IQZ49" s="16"/>
      <c r="IRA49" s="16"/>
      <c r="IRB49" s="16"/>
      <c r="IRC49" s="16"/>
      <c r="IRD49" s="16"/>
      <c r="IRE49" s="16"/>
      <c r="IRF49" s="16"/>
      <c r="IRG49" s="16"/>
      <c r="IRH49" s="16"/>
      <c r="IRI49" s="16"/>
      <c r="IRJ49" s="16"/>
      <c r="IRK49" s="16"/>
      <c r="IRL49" s="16"/>
      <c r="IRM49" s="16"/>
      <c r="IRN49" s="16"/>
      <c r="IRO49" s="16"/>
      <c r="IRP49" s="16"/>
      <c r="IRQ49" s="16"/>
      <c r="IRR49" s="16"/>
      <c r="IRS49" s="16"/>
      <c r="IRT49" s="16"/>
      <c r="IRU49" s="16"/>
      <c r="IRV49" s="16"/>
      <c r="IRW49" s="16"/>
      <c r="IRX49" s="16"/>
      <c r="IRY49" s="16"/>
      <c r="IRZ49" s="16"/>
      <c r="ISA49" s="16"/>
      <c r="ISB49" s="16"/>
      <c r="ISC49" s="16"/>
      <c r="ISD49" s="16"/>
      <c r="ISE49" s="16"/>
      <c r="ISF49" s="16"/>
      <c r="ISG49" s="16"/>
      <c r="ISH49" s="16"/>
      <c r="ISI49" s="16"/>
      <c r="ISJ49" s="16"/>
      <c r="ISK49" s="16"/>
      <c r="ISL49" s="16"/>
      <c r="ISM49" s="16"/>
      <c r="ISN49" s="16"/>
      <c r="ISO49" s="16"/>
      <c r="ISP49" s="16"/>
      <c r="ISQ49" s="16"/>
      <c r="ISR49" s="16"/>
      <c r="ISS49" s="16"/>
      <c r="IST49" s="16"/>
      <c r="ISU49" s="16"/>
      <c r="ISV49" s="16"/>
      <c r="ISW49" s="16"/>
      <c r="ISX49" s="16"/>
      <c r="ISY49" s="16"/>
      <c r="ISZ49" s="16"/>
      <c r="ITA49" s="16"/>
      <c r="ITB49" s="16"/>
      <c r="ITC49" s="16"/>
      <c r="ITD49" s="16"/>
      <c r="ITE49" s="16"/>
      <c r="ITF49" s="16"/>
      <c r="ITG49" s="16"/>
      <c r="ITH49" s="16"/>
      <c r="ITI49" s="16"/>
      <c r="ITJ49" s="16"/>
      <c r="ITK49" s="16"/>
      <c r="ITL49" s="16"/>
      <c r="ITM49" s="16"/>
      <c r="ITN49" s="16"/>
      <c r="ITO49" s="16"/>
      <c r="ITP49" s="16"/>
      <c r="ITQ49" s="16"/>
      <c r="ITR49" s="16"/>
      <c r="ITS49" s="16"/>
      <c r="ITT49" s="16"/>
      <c r="ITU49" s="16"/>
      <c r="ITV49" s="16"/>
      <c r="ITW49" s="16"/>
      <c r="ITX49" s="16"/>
      <c r="ITY49" s="16"/>
      <c r="ITZ49" s="16"/>
      <c r="IUA49" s="16"/>
      <c r="IUB49" s="16"/>
      <c r="IUC49" s="16"/>
      <c r="IUD49" s="16"/>
      <c r="IUE49" s="16"/>
      <c r="IUF49" s="16"/>
      <c r="IUG49" s="16"/>
      <c r="IUH49" s="16"/>
      <c r="IUI49" s="16"/>
      <c r="IUJ49" s="16"/>
      <c r="IUK49" s="16"/>
      <c r="IUL49" s="16"/>
      <c r="IUM49" s="16"/>
      <c r="IUN49" s="16"/>
      <c r="IUO49" s="16"/>
      <c r="IUP49" s="16"/>
      <c r="IUQ49" s="16"/>
      <c r="IUR49" s="16"/>
      <c r="IUS49" s="16"/>
      <c r="IUT49" s="16"/>
      <c r="IUU49" s="16"/>
      <c r="IUV49" s="16"/>
      <c r="IUW49" s="16"/>
      <c r="IUX49" s="16"/>
      <c r="IUY49" s="16"/>
      <c r="IUZ49" s="16"/>
      <c r="IVA49" s="16"/>
      <c r="IVB49" s="16"/>
      <c r="IVC49" s="16"/>
      <c r="IVD49" s="16"/>
      <c r="IVE49" s="16"/>
      <c r="IVF49" s="16"/>
      <c r="IVG49" s="16"/>
      <c r="IVH49" s="16"/>
      <c r="IVI49" s="16"/>
      <c r="IVJ49" s="16"/>
      <c r="IVK49" s="16"/>
      <c r="IVL49" s="16"/>
      <c r="IVM49" s="16"/>
      <c r="IVN49" s="16"/>
      <c r="IVO49" s="16"/>
      <c r="IVP49" s="16"/>
      <c r="IVQ49" s="16"/>
      <c r="IVR49" s="16"/>
      <c r="IVS49" s="16"/>
      <c r="IVT49" s="16"/>
      <c r="IVU49" s="16"/>
      <c r="IVV49" s="16"/>
      <c r="IVW49" s="16"/>
      <c r="IVX49" s="16"/>
      <c r="IVY49" s="16"/>
      <c r="IVZ49" s="16"/>
      <c r="IWA49" s="16"/>
      <c r="IWB49" s="16"/>
      <c r="IWC49" s="16"/>
      <c r="IWD49" s="16"/>
      <c r="IWE49" s="16"/>
      <c r="IWF49" s="16"/>
      <c r="IWG49" s="16"/>
      <c r="IWH49" s="16"/>
      <c r="IWI49" s="16"/>
      <c r="IWJ49" s="16"/>
      <c r="IWK49" s="16"/>
      <c r="IWL49" s="16"/>
      <c r="IWM49" s="16"/>
      <c r="IWN49" s="16"/>
      <c r="IWO49" s="16"/>
      <c r="IWP49" s="16"/>
      <c r="IWQ49" s="16"/>
      <c r="IWR49" s="16"/>
      <c r="IWS49" s="16"/>
      <c r="IWT49" s="16"/>
      <c r="IWU49" s="16"/>
      <c r="IWV49" s="16"/>
      <c r="IWW49" s="16"/>
      <c r="IWX49" s="16"/>
      <c r="IWY49" s="16"/>
      <c r="IWZ49" s="16"/>
      <c r="IXA49" s="16"/>
      <c r="IXB49" s="16"/>
      <c r="IXC49" s="16"/>
      <c r="IXD49" s="16"/>
      <c r="IXE49" s="16"/>
      <c r="IXF49" s="16"/>
      <c r="IXG49" s="16"/>
      <c r="IXH49" s="16"/>
      <c r="IXI49" s="16"/>
      <c r="IXJ49" s="16"/>
      <c r="IXK49" s="16"/>
      <c r="IXL49" s="16"/>
      <c r="IXM49" s="16"/>
      <c r="IXN49" s="16"/>
      <c r="IXO49" s="16"/>
      <c r="IXP49" s="16"/>
      <c r="IXQ49" s="16"/>
      <c r="IXR49" s="16"/>
      <c r="IXS49" s="16"/>
      <c r="IXT49" s="16"/>
      <c r="IXU49" s="16"/>
      <c r="IXV49" s="16"/>
      <c r="IXW49" s="16"/>
      <c r="IXX49" s="16"/>
      <c r="IXY49" s="16"/>
      <c r="IXZ49" s="16"/>
      <c r="IYA49" s="16"/>
      <c r="IYB49" s="16"/>
      <c r="IYC49" s="16"/>
      <c r="IYD49" s="16"/>
      <c r="IYE49" s="16"/>
      <c r="IYF49" s="16"/>
      <c r="IYG49" s="16"/>
      <c r="IYH49" s="16"/>
      <c r="IYI49" s="16"/>
      <c r="IYJ49" s="16"/>
      <c r="IYK49" s="16"/>
      <c r="IYL49" s="16"/>
      <c r="IYM49" s="16"/>
      <c r="IYN49" s="16"/>
      <c r="IYO49" s="16"/>
      <c r="IYP49" s="16"/>
      <c r="IYQ49" s="16"/>
      <c r="IYR49" s="16"/>
      <c r="IYS49" s="16"/>
      <c r="IYT49" s="16"/>
      <c r="IYU49" s="16"/>
      <c r="IYV49" s="16"/>
      <c r="IYW49" s="16"/>
      <c r="IYX49" s="16"/>
      <c r="IYY49" s="16"/>
      <c r="IYZ49" s="16"/>
      <c r="IZA49" s="16"/>
      <c r="IZB49" s="16"/>
      <c r="IZC49" s="16"/>
      <c r="IZD49" s="16"/>
      <c r="IZE49" s="16"/>
      <c r="IZF49" s="16"/>
      <c r="IZG49" s="16"/>
      <c r="IZH49" s="16"/>
      <c r="IZI49" s="16"/>
      <c r="IZJ49" s="16"/>
      <c r="IZK49" s="16"/>
      <c r="IZL49" s="16"/>
      <c r="IZM49" s="16"/>
      <c r="IZN49" s="16"/>
      <c r="IZO49" s="16"/>
      <c r="IZP49" s="16"/>
      <c r="IZQ49" s="16"/>
      <c r="IZR49" s="16"/>
      <c r="IZS49" s="16"/>
      <c r="IZT49" s="16"/>
      <c r="IZU49" s="16"/>
      <c r="IZV49" s="16"/>
      <c r="IZW49" s="16"/>
      <c r="IZX49" s="16"/>
      <c r="IZY49" s="16"/>
      <c r="IZZ49" s="16"/>
      <c r="JAA49" s="16"/>
      <c r="JAB49" s="16"/>
      <c r="JAC49" s="16"/>
      <c r="JAD49" s="16"/>
      <c r="JAE49" s="16"/>
      <c r="JAF49" s="16"/>
      <c r="JAG49" s="16"/>
      <c r="JAH49" s="16"/>
      <c r="JAI49" s="16"/>
      <c r="JAJ49" s="16"/>
      <c r="JAK49" s="16"/>
      <c r="JAL49" s="16"/>
      <c r="JAM49" s="16"/>
      <c r="JAN49" s="16"/>
      <c r="JAO49" s="16"/>
      <c r="JAP49" s="16"/>
      <c r="JAQ49" s="16"/>
      <c r="JAR49" s="16"/>
      <c r="JAS49" s="16"/>
      <c r="JAT49" s="16"/>
      <c r="JAU49" s="16"/>
      <c r="JAV49" s="16"/>
      <c r="JAW49" s="16"/>
      <c r="JAX49" s="16"/>
      <c r="JAY49" s="16"/>
      <c r="JAZ49" s="16"/>
      <c r="JBA49" s="16"/>
      <c r="JBB49" s="16"/>
      <c r="JBC49" s="16"/>
      <c r="JBD49" s="16"/>
      <c r="JBE49" s="16"/>
      <c r="JBF49" s="16"/>
      <c r="JBG49" s="16"/>
      <c r="JBH49" s="16"/>
      <c r="JBI49" s="16"/>
      <c r="JBJ49" s="16"/>
      <c r="JBK49" s="16"/>
      <c r="JBL49" s="16"/>
      <c r="JBM49" s="16"/>
      <c r="JBN49" s="16"/>
      <c r="JBO49" s="16"/>
      <c r="JBP49" s="16"/>
      <c r="JBQ49" s="16"/>
      <c r="JBR49" s="16"/>
      <c r="JBS49" s="16"/>
      <c r="JBT49" s="16"/>
      <c r="JBU49" s="16"/>
      <c r="JBV49" s="16"/>
      <c r="JBW49" s="16"/>
      <c r="JBX49" s="16"/>
      <c r="JBY49" s="16"/>
      <c r="JBZ49" s="16"/>
      <c r="JCA49" s="16"/>
      <c r="JCB49" s="16"/>
      <c r="JCC49" s="16"/>
      <c r="JCD49" s="16"/>
      <c r="JCE49" s="16"/>
      <c r="JCF49" s="16"/>
      <c r="JCG49" s="16"/>
      <c r="JCH49" s="16"/>
      <c r="JCI49" s="16"/>
      <c r="JCJ49" s="16"/>
      <c r="JCK49" s="16"/>
      <c r="JCL49" s="16"/>
      <c r="JCM49" s="16"/>
      <c r="JCN49" s="16"/>
      <c r="JCO49" s="16"/>
      <c r="JCP49" s="16"/>
      <c r="JCQ49" s="16"/>
      <c r="JCR49" s="16"/>
      <c r="JCS49" s="16"/>
      <c r="JCT49" s="16"/>
      <c r="JCU49" s="16"/>
      <c r="JCV49" s="16"/>
      <c r="JCW49" s="16"/>
      <c r="JCX49" s="16"/>
      <c r="JCY49" s="16"/>
      <c r="JCZ49" s="16"/>
      <c r="JDA49" s="16"/>
      <c r="JDB49" s="16"/>
      <c r="JDC49" s="16"/>
      <c r="JDD49" s="16"/>
      <c r="JDE49" s="16"/>
      <c r="JDF49" s="16"/>
      <c r="JDG49" s="16"/>
      <c r="JDH49" s="16"/>
      <c r="JDI49" s="16"/>
      <c r="JDJ49" s="16"/>
      <c r="JDK49" s="16"/>
      <c r="JDL49" s="16"/>
      <c r="JDM49" s="16"/>
      <c r="JDN49" s="16"/>
      <c r="JDO49" s="16"/>
      <c r="JDP49" s="16"/>
      <c r="JDQ49" s="16"/>
      <c r="JDR49" s="16"/>
      <c r="JDS49" s="16"/>
      <c r="JDT49" s="16"/>
      <c r="JDU49" s="16"/>
      <c r="JDV49" s="16"/>
      <c r="JDW49" s="16"/>
      <c r="JDX49" s="16"/>
      <c r="JDY49" s="16"/>
      <c r="JDZ49" s="16"/>
      <c r="JEA49" s="16"/>
      <c r="JEB49" s="16"/>
      <c r="JEC49" s="16"/>
      <c r="JED49" s="16"/>
      <c r="JEE49" s="16"/>
      <c r="JEF49" s="16"/>
      <c r="JEG49" s="16"/>
      <c r="JEH49" s="16"/>
      <c r="JEI49" s="16"/>
      <c r="JEJ49" s="16"/>
      <c r="JEK49" s="16"/>
      <c r="JEL49" s="16"/>
      <c r="JEM49" s="16"/>
      <c r="JEN49" s="16"/>
      <c r="JEO49" s="16"/>
      <c r="JEP49" s="16"/>
      <c r="JEQ49" s="16"/>
      <c r="JER49" s="16"/>
      <c r="JES49" s="16"/>
      <c r="JET49" s="16"/>
      <c r="JEU49" s="16"/>
      <c r="JEV49" s="16"/>
      <c r="JEW49" s="16"/>
      <c r="JEX49" s="16"/>
      <c r="JEY49" s="16"/>
      <c r="JEZ49" s="16"/>
      <c r="JFA49" s="16"/>
      <c r="JFB49" s="16"/>
      <c r="JFC49" s="16"/>
      <c r="JFD49" s="16"/>
      <c r="JFE49" s="16"/>
      <c r="JFF49" s="16"/>
      <c r="JFG49" s="16"/>
      <c r="JFH49" s="16"/>
      <c r="JFI49" s="16"/>
      <c r="JFJ49" s="16"/>
      <c r="JFK49" s="16"/>
      <c r="JFL49" s="16"/>
      <c r="JFM49" s="16"/>
      <c r="JFN49" s="16"/>
      <c r="JFO49" s="16"/>
      <c r="JFP49" s="16"/>
      <c r="JFQ49" s="16"/>
      <c r="JFR49" s="16"/>
      <c r="JFS49" s="16"/>
      <c r="JFT49" s="16"/>
      <c r="JFU49" s="16"/>
      <c r="JFV49" s="16"/>
      <c r="JFW49" s="16"/>
      <c r="JFX49" s="16"/>
      <c r="JFY49" s="16"/>
      <c r="JFZ49" s="16"/>
      <c r="JGA49" s="16"/>
      <c r="JGB49" s="16"/>
      <c r="JGC49" s="16"/>
      <c r="JGD49" s="16"/>
      <c r="JGE49" s="16"/>
      <c r="JGF49" s="16"/>
      <c r="JGG49" s="16"/>
      <c r="JGH49" s="16"/>
      <c r="JGI49" s="16"/>
      <c r="JGJ49" s="16"/>
      <c r="JGK49" s="16"/>
      <c r="JGL49" s="16"/>
      <c r="JGM49" s="16"/>
      <c r="JGN49" s="16"/>
      <c r="JGO49" s="16"/>
      <c r="JGP49" s="16"/>
      <c r="JGQ49" s="16"/>
      <c r="JGR49" s="16"/>
      <c r="JGS49" s="16"/>
      <c r="JGT49" s="16"/>
      <c r="JGU49" s="16"/>
      <c r="JGV49" s="16"/>
      <c r="JGW49" s="16"/>
      <c r="JGX49" s="16"/>
      <c r="JGY49" s="16"/>
      <c r="JGZ49" s="16"/>
      <c r="JHA49" s="16"/>
      <c r="JHB49" s="16"/>
      <c r="JHC49" s="16"/>
      <c r="JHD49" s="16"/>
      <c r="JHE49" s="16"/>
      <c r="JHF49" s="16"/>
      <c r="JHG49" s="16"/>
      <c r="JHH49" s="16"/>
      <c r="JHI49" s="16"/>
      <c r="JHJ49" s="16"/>
      <c r="JHK49" s="16"/>
      <c r="JHL49" s="16"/>
      <c r="JHM49" s="16"/>
      <c r="JHN49" s="16"/>
      <c r="JHO49" s="16"/>
      <c r="JHP49" s="16"/>
      <c r="JHQ49" s="16"/>
      <c r="JHR49" s="16"/>
      <c r="JHS49" s="16"/>
      <c r="JHT49" s="16"/>
      <c r="JHU49" s="16"/>
      <c r="JHV49" s="16"/>
      <c r="JHW49" s="16"/>
      <c r="JHX49" s="16"/>
      <c r="JHY49" s="16"/>
      <c r="JHZ49" s="16"/>
      <c r="JIA49" s="16"/>
      <c r="JIB49" s="16"/>
      <c r="JIC49" s="16"/>
      <c r="JID49" s="16"/>
      <c r="JIE49" s="16"/>
      <c r="JIF49" s="16"/>
      <c r="JIG49" s="16"/>
      <c r="JIH49" s="16"/>
      <c r="JII49" s="16"/>
      <c r="JIJ49" s="16"/>
      <c r="JIK49" s="16"/>
      <c r="JIL49" s="16"/>
      <c r="JIM49" s="16"/>
      <c r="JIN49" s="16"/>
      <c r="JIO49" s="16"/>
      <c r="JIP49" s="16"/>
      <c r="JIQ49" s="16"/>
      <c r="JIR49" s="16"/>
      <c r="JIS49" s="16"/>
      <c r="JIT49" s="16"/>
      <c r="JIU49" s="16"/>
      <c r="JIV49" s="16"/>
      <c r="JIW49" s="16"/>
      <c r="JIX49" s="16"/>
      <c r="JIY49" s="16"/>
      <c r="JIZ49" s="16"/>
      <c r="JJA49" s="16"/>
      <c r="JJB49" s="16"/>
      <c r="JJC49" s="16"/>
      <c r="JJD49" s="16"/>
      <c r="JJE49" s="16"/>
      <c r="JJF49" s="16"/>
      <c r="JJG49" s="16"/>
      <c r="JJH49" s="16"/>
      <c r="JJI49" s="16"/>
      <c r="JJJ49" s="16"/>
      <c r="JJK49" s="16"/>
      <c r="JJL49" s="16"/>
      <c r="JJM49" s="16"/>
      <c r="JJN49" s="16"/>
      <c r="JJO49" s="16"/>
      <c r="JJP49" s="16"/>
      <c r="JJQ49" s="16"/>
      <c r="JJR49" s="16"/>
      <c r="JJS49" s="16"/>
      <c r="JJT49" s="16"/>
      <c r="JJU49" s="16"/>
      <c r="JJV49" s="16"/>
      <c r="JJW49" s="16"/>
      <c r="JJX49" s="16"/>
      <c r="JJY49" s="16"/>
      <c r="JJZ49" s="16"/>
      <c r="JKA49" s="16"/>
      <c r="JKB49" s="16"/>
      <c r="JKC49" s="16"/>
      <c r="JKD49" s="16"/>
      <c r="JKE49" s="16"/>
      <c r="JKF49" s="16"/>
      <c r="JKG49" s="16"/>
      <c r="JKH49" s="16"/>
      <c r="JKI49" s="16"/>
      <c r="JKJ49" s="16"/>
      <c r="JKK49" s="16"/>
      <c r="JKL49" s="16"/>
      <c r="JKM49" s="16"/>
      <c r="JKN49" s="16"/>
      <c r="JKO49" s="16"/>
      <c r="JKP49" s="16"/>
      <c r="JKQ49" s="16"/>
      <c r="JKR49" s="16"/>
      <c r="JKS49" s="16"/>
      <c r="JKT49" s="16"/>
      <c r="JKU49" s="16"/>
      <c r="JKV49" s="16"/>
      <c r="JKW49" s="16"/>
      <c r="JKX49" s="16"/>
      <c r="JKY49" s="16"/>
      <c r="JKZ49" s="16"/>
      <c r="JLA49" s="16"/>
      <c r="JLB49" s="16"/>
      <c r="JLC49" s="16"/>
      <c r="JLD49" s="16"/>
      <c r="JLE49" s="16"/>
      <c r="JLF49" s="16"/>
      <c r="JLG49" s="16"/>
      <c r="JLH49" s="16"/>
      <c r="JLI49" s="16"/>
      <c r="JLJ49" s="16"/>
      <c r="JLK49" s="16"/>
      <c r="JLL49" s="16"/>
      <c r="JLM49" s="16"/>
      <c r="JLN49" s="16"/>
      <c r="JLO49" s="16"/>
      <c r="JLP49" s="16"/>
      <c r="JLQ49" s="16"/>
      <c r="JLR49" s="16"/>
      <c r="JLS49" s="16"/>
      <c r="JLT49" s="16"/>
      <c r="JLU49" s="16"/>
      <c r="JLV49" s="16"/>
      <c r="JLW49" s="16"/>
      <c r="JLX49" s="16"/>
      <c r="JLY49" s="16"/>
      <c r="JLZ49" s="16"/>
      <c r="JMA49" s="16"/>
      <c r="JMB49" s="16"/>
      <c r="JMC49" s="16"/>
      <c r="JMD49" s="16"/>
      <c r="JME49" s="16"/>
      <c r="JMF49" s="16"/>
      <c r="JMG49" s="16"/>
      <c r="JMH49" s="16"/>
      <c r="JMI49" s="16"/>
      <c r="JMJ49" s="16"/>
      <c r="JMK49" s="16"/>
      <c r="JML49" s="16"/>
      <c r="JMM49" s="16"/>
      <c r="JMN49" s="16"/>
      <c r="JMO49" s="16"/>
      <c r="JMP49" s="16"/>
      <c r="JMQ49" s="16"/>
      <c r="JMR49" s="16"/>
      <c r="JMS49" s="16"/>
      <c r="JMT49" s="16"/>
      <c r="JMU49" s="16"/>
      <c r="JMV49" s="16"/>
      <c r="JMW49" s="16"/>
      <c r="JMX49" s="16"/>
      <c r="JMY49" s="16"/>
      <c r="JMZ49" s="16"/>
      <c r="JNA49" s="16"/>
      <c r="JNB49" s="16"/>
      <c r="JNC49" s="16"/>
      <c r="JND49" s="16"/>
      <c r="JNE49" s="16"/>
      <c r="JNF49" s="16"/>
      <c r="JNG49" s="16"/>
      <c r="JNH49" s="16"/>
      <c r="JNI49" s="16"/>
      <c r="JNJ49" s="16"/>
      <c r="JNK49" s="16"/>
      <c r="JNL49" s="16"/>
      <c r="JNM49" s="16"/>
      <c r="JNN49" s="16"/>
      <c r="JNO49" s="16"/>
      <c r="JNP49" s="16"/>
      <c r="JNQ49" s="16"/>
      <c r="JNR49" s="16"/>
      <c r="JNS49" s="16"/>
      <c r="JNT49" s="16"/>
      <c r="JNU49" s="16"/>
      <c r="JNV49" s="16"/>
      <c r="JNW49" s="16"/>
      <c r="JNX49" s="16"/>
      <c r="JNY49" s="16"/>
      <c r="JNZ49" s="16"/>
      <c r="JOA49" s="16"/>
      <c r="JOB49" s="16"/>
      <c r="JOC49" s="16"/>
      <c r="JOD49" s="16"/>
      <c r="JOE49" s="16"/>
      <c r="JOF49" s="16"/>
      <c r="JOG49" s="16"/>
      <c r="JOH49" s="16"/>
      <c r="JOI49" s="16"/>
      <c r="JOJ49" s="16"/>
      <c r="JOK49" s="16"/>
      <c r="JOL49" s="16"/>
      <c r="JOM49" s="16"/>
      <c r="JON49" s="16"/>
      <c r="JOO49" s="16"/>
      <c r="JOP49" s="16"/>
      <c r="JOQ49" s="16"/>
      <c r="JOR49" s="16"/>
      <c r="JOS49" s="16"/>
      <c r="JOT49" s="16"/>
      <c r="JOU49" s="16"/>
      <c r="JOV49" s="16"/>
      <c r="JOW49" s="16"/>
      <c r="JOX49" s="16"/>
      <c r="JOY49" s="16"/>
      <c r="JOZ49" s="16"/>
      <c r="JPA49" s="16"/>
      <c r="JPB49" s="16"/>
      <c r="JPC49" s="16"/>
      <c r="JPD49" s="16"/>
      <c r="JPE49" s="16"/>
      <c r="JPF49" s="16"/>
      <c r="JPG49" s="16"/>
      <c r="JPH49" s="16"/>
      <c r="JPI49" s="16"/>
      <c r="JPJ49" s="16"/>
      <c r="JPK49" s="16"/>
      <c r="JPL49" s="16"/>
      <c r="JPM49" s="16"/>
      <c r="JPN49" s="16"/>
      <c r="JPO49" s="16"/>
      <c r="JPP49" s="16"/>
      <c r="JPQ49" s="16"/>
      <c r="JPR49" s="16"/>
      <c r="JPS49" s="16"/>
      <c r="JPT49" s="16"/>
      <c r="JPU49" s="16"/>
      <c r="JPV49" s="16"/>
      <c r="JPW49" s="16"/>
      <c r="JPX49" s="16"/>
      <c r="JPY49" s="16"/>
      <c r="JPZ49" s="16"/>
      <c r="JQA49" s="16"/>
      <c r="JQB49" s="16"/>
      <c r="JQC49" s="16"/>
      <c r="JQD49" s="16"/>
      <c r="JQE49" s="16"/>
      <c r="JQF49" s="16"/>
      <c r="JQG49" s="16"/>
      <c r="JQH49" s="16"/>
      <c r="JQI49" s="16"/>
      <c r="JQJ49" s="16"/>
      <c r="JQK49" s="16"/>
      <c r="JQL49" s="16"/>
      <c r="JQM49" s="16"/>
      <c r="JQN49" s="16"/>
      <c r="JQO49" s="16"/>
      <c r="JQP49" s="16"/>
      <c r="JQQ49" s="16"/>
      <c r="JQR49" s="16"/>
      <c r="JQS49" s="16"/>
      <c r="JQT49" s="16"/>
      <c r="JQU49" s="16"/>
      <c r="JQV49" s="16"/>
      <c r="JQW49" s="16"/>
      <c r="JQX49" s="16"/>
      <c r="JQY49" s="16"/>
      <c r="JQZ49" s="16"/>
      <c r="JRA49" s="16"/>
      <c r="JRB49" s="16"/>
      <c r="JRC49" s="16"/>
      <c r="JRD49" s="16"/>
      <c r="JRE49" s="16"/>
      <c r="JRF49" s="16"/>
      <c r="JRG49" s="16"/>
      <c r="JRH49" s="16"/>
      <c r="JRI49" s="16"/>
      <c r="JRJ49" s="16"/>
      <c r="JRK49" s="16"/>
      <c r="JRL49" s="16"/>
      <c r="JRM49" s="16"/>
      <c r="JRN49" s="16"/>
      <c r="JRO49" s="16"/>
      <c r="JRP49" s="16"/>
      <c r="JRQ49" s="16"/>
      <c r="JRR49" s="16"/>
      <c r="JRS49" s="16"/>
      <c r="JRT49" s="16"/>
      <c r="JRU49" s="16"/>
      <c r="JRV49" s="16"/>
      <c r="JRW49" s="16"/>
      <c r="JRX49" s="16"/>
      <c r="JRY49" s="16"/>
      <c r="JRZ49" s="16"/>
      <c r="JSA49" s="16"/>
      <c r="JSB49" s="16"/>
      <c r="JSC49" s="16"/>
      <c r="JSD49" s="16"/>
      <c r="JSE49" s="16"/>
      <c r="JSF49" s="16"/>
      <c r="JSG49" s="16"/>
      <c r="JSH49" s="16"/>
      <c r="JSI49" s="16"/>
      <c r="JSJ49" s="16"/>
      <c r="JSK49" s="16"/>
      <c r="JSL49" s="16"/>
      <c r="JSM49" s="16"/>
      <c r="JSN49" s="16"/>
      <c r="JSO49" s="16"/>
      <c r="JSP49" s="16"/>
      <c r="JSQ49" s="16"/>
      <c r="JSR49" s="16"/>
      <c r="JSS49" s="16"/>
      <c r="JST49" s="16"/>
      <c r="JSU49" s="16"/>
      <c r="JSV49" s="16"/>
      <c r="JSW49" s="16"/>
      <c r="JSX49" s="16"/>
      <c r="JSY49" s="16"/>
      <c r="JSZ49" s="16"/>
      <c r="JTA49" s="16"/>
      <c r="JTB49" s="16"/>
      <c r="JTC49" s="16"/>
      <c r="JTD49" s="16"/>
      <c r="JTE49" s="16"/>
      <c r="JTF49" s="16"/>
      <c r="JTG49" s="16"/>
      <c r="JTH49" s="16"/>
      <c r="JTI49" s="16"/>
      <c r="JTJ49" s="16"/>
      <c r="JTK49" s="16"/>
      <c r="JTL49" s="16"/>
      <c r="JTM49" s="16"/>
      <c r="JTN49" s="16"/>
      <c r="JTO49" s="16"/>
      <c r="JTP49" s="16"/>
      <c r="JTQ49" s="16"/>
      <c r="JTR49" s="16"/>
      <c r="JTS49" s="16"/>
      <c r="JTT49" s="16"/>
      <c r="JTU49" s="16"/>
      <c r="JTV49" s="16"/>
      <c r="JTW49" s="16"/>
      <c r="JTX49" s="16"/>
      <c r="JTY49" s="16"/>
      <c r="JTZ49" s="16"/>
      <c r="JUA49" s="16"/>
      <c r="JUB49" s="16"/>
      <c r="JUC49" s="16"/>
      <c r="JUD49" s="16"/>
      <c r="JUE49" s="16"/>
      <c r="JUF49" s="16"/>
      <c r="JUG49" s="16"/>
      <c r="JUH49" s="16"/>
      <c r="JUI49" s="16"/>
      <c r="JUJ49" s="16"/>
      <c r="JUK49" s="16"/>
      <c r="JUL49" s="16"/>
      <c r="JUM49" s="16"/>
      <c r="JUN49" s="16"/>
      <c r="JUO49" s="16"/>
      <c r="JUP49" s="16"/>
      <c r="JUQ49" s="16"/>
      <c r="JUR49" s="16"/>
      <c r="JUS49" s="16"/>
      <c r="JUT49" s="16"/>
      <c r="JUU49" s="16"/>
      <c r="JUV49" s="16"/>
      <c r="JUW49" s="16"/>
      <c r="JUX49" s="16"/>
      <c r="JUY49" s="16"/>
      <c r="JUZ49" s="16"/>
      <c r="JVA49" s="16"/>
      <c r="JVB49" s="16"/>
      <c r="JVC49" s="16"/>
      <c r="JVD49" s="16"/>
      <c r="JVE49" s="16"/>
      <c r="JVF49" s="16"/>
      <c r="JVG49" s="16"/>
      <c r="JVH49" s="16"/>
      <c r="JVI49" s="16"/>
      <c r="JVJ49" s="16"/>
      <c r="JVK49" s="16"/>
      <c r="JVL49" s="16"/>
      <c r="JVM49" s="16"/>
      <c r="JVN49" s="16"/>
      <c r="JVO49" s="16"/>
      <c r="JVP49" s="16"/>
      <c r="JVQ49" s="16"/>
      <c r="JVR49" s="16"/>
      <c r="JVS49" s="16"/>
      <c r="JVT49" s="16"/>
      <c r="JVU49" s="16"/>
      <c r="JVV49" s="16"/>
      <c r="JVW49" s="16"/>
      <c r="JVX49" s="16"/>
      <c r="JVY49" s="16"/>
      <c r="JVZ49" s="16"/>
      <c r="JWA49" s="16"/>
      <c r="JWB49" s="16"/>
      <c r="JWC49" s="16"/>
      <c r="JWD49" s="16"/>
      <c r="JWE49" s="16"/>
      <c r="JWF49" s="16"/>
      <c r="JWG49" s="16"/>
      <c r="JWH49" s="16"/>
      <c r="JWI49" s="16"/>
      <c r="JWJ49" s="16"/>
      <c r="JWK49" s="16"/>
      <c r="JWL49" s="16"/>
      <c r="JWM49" s="16"/>
      <c r="JWN49" s="16"/>
      <c r="JWO49" s="16"/>
      <c r="JWP49" s="16"/>
      <c r="JWQ49" s="16"/>
      <c r="JWR49" s="16"/>
      <c r="JWS49" s="16"/>
      <c r="JWT49" s="16"/>
      <c r="JWU49" s="16"/>
      <c r="JWV49" s="16"/>
      <c r="JWW49" s="16"/>
      <c r="JWX49" s="16"/>
      <c r="JWY49" s="16"/>
      <c r="JWZ49" s="16"/>
      <c r="JXA49" s="16"/>
      <c r="JXB49" s="16"/>
      <c r="JXC49" s="16"/>
      <c r="JXD49" s="16"/>
      <c r="JXE49" s="16"/>
      <c r="JXF49" s="16"/>
      <c r="JXG49" s="16"/>
      <c r="JXH49" s="16"/>
      <c r="JXI49" s="16"/>
      <c r="JXJ49" s="16"/>
      <c r="JXK49" s="16"/>
      <c r="JXL49" s="16"/>
      <c r="JXM49" s="16"/>
      <c r="JXN49" s="16"/>
      <c r="JXO49" s="16"/>
      <c r="JXP49" s="16"/>
      <c r="JXQ49" s="16"/>
      <c r="JXR49" s="16"/>
      <c r="JXS49" s="16"/>
      <c r="JXT49" s="16"/>
      <c r="JXU49" s="16"/>
      <c r="JXV49" s="16"/>
      <c r="JXW49" s="16"/>
      <c r="JXX49" s="16"/>
      <c r="JXY49" s="16"/>
      <c r="JXZ49" s="16"/>
      <c r="JYA49" s="16"/>
      <c r="JYB49" s="16"/>
      <c r="JYC49" s="16"/>
      <c r="JYD49" s="16"/>
      <c r="JYE49" s="16"/>
      <c r="JYF49" s="16"/>
      <c r="JYG49" s="16"/>
      <c r="JYH49" s="16"/>
      <c r="JYI49" s="16"/>
      <c r="JYJ49" s="16"/>
      <c r="JYK49" s="16"/>
      <c r="JYL49" s="16"/>
      <c r="JYM49" s="16"/>
      <c r="JYN49" s="16"/>
      <c r="JYO49" s="16"/>
      <c r="JYP49" s="16"/>
      <c r="JYQ49" s="16"/>
      <c r="JYR49" s="16"/>
      <c r="JYS49" s="16"/>
      <c r="JYT49" s="16"/>
      <c r="JYU49" s="16"/>
      <c r="JYV49" s="16"/>
      <c r="JYW49" s="16"/>
      <c r="JYX49" s="16"/>
      <c r="JYY49" s="16"/>
      <c r="JYZ49" s="16"/>
      <c r="JZA49" s="16"/>
      <c r="JZB49" s="16"/>
      <c r="JZC49" s="16"/>
      <c r="JZD49" s="16"/>
      <c r="JZE49" s="16"/>
      <c r="JZF49" s="16"/>
      <c r="JZG49" s="16"/>
      <c r="JZH49" s="16"/>
      <c r="JZI49" s="16"/>
      <c r="JZJ49" s="16"/>
      <c r="JZK49" s="16"/>
      <c r="JZL49" s="16"/>
      <c r="JZM49" s="16"/>
      <c r="JZN49" s="16"/>
      <c r="JZO49" s="16"/>
      <c r="JZP49" s="16"/>
      <c r="JZQ49" s="16"/>
      <c r="JZR49" s="16"/>
      <c r="JZS49" s="16"/>
      <c r="JZT49" s="16"/>
      <c r="JZU49" s="16"/>
      <c r="JZV49" s="16"/>
      <c r="JZW49" s="16"/>
      <c r="JZX49" s="16"/>
      <c r="JZY49" s="16"/>
      <c r="JZZ49" s="16"/>
      <c r="KAA49" s="16"/>
      <c r="KAB49" s="16"/>
      <c r="KAC49" s="16"/>
      <c r="KAD49" s="16"/>
      <c r="KAE49" s="16"/>
      <c r="KAF49" s="16"/>
      <c r="KAG49" s="16"/>
      <c r="KAH49" s="16"/>
      <c r="KAI49" s="16"/>
      <c r="KAJ49" s="16"/>
      <c r="KAK49" s="16"/>
      <c r="KAL49" s="16"/>
      <c r="KAM49" s="16"/>
      <c r="KAN49" s="16"/>
      <c r="KAO49" s="16"/>
      <c r="KAP49" s="16"/>
      <c r="KAQ49" s="16"/>
      <c r="KAR49" s="16"/>
      <c r="KAS49" s="16"/>
      <c r="KAT49" s="16"/>
      <c r="KAU49" s="16"/>
      <c r="KAV49" s="16"/>
      <c r="KAW49" s="16"/>
      <c r="KAX49" s="16"/>
      <c r="KAY49" s="16"/>
      <c r="KAZ49" s="16"/>
      <c r="KBA49" s="16"/>
      <c r="KBB49" s="16"/>
      <c r="KBC49" s="16"/>
      <c r="KBD49" s="16"/>
      <c r="KBE49" s="16"/>
      <c r="KBF49" s="16"/>
      <c r="KBG49" s="16"/>
      <c r="KBH49" s="16"/>
      <c r="KBI49" s="16"/>
      <c r="KBJ49" s="16"/>
      <c r="KBK49" s="16"/>
      <c r="KBL49" s="16"/>
      <c r="KBM49" s="16"/>
      <c r="KBN49" s="16"/>
      <c r="KBO49" s="16"/>
      <c r="KBP49" s="16"/>
      <c r="KBQ49" s="16"/>
      <c r="KBR49" s="16"/>
      <c r="KBS49" s="16"/>
      <c r="KBT49" s="16"/>
      <c r="KBU49" s="16"/>
      <c r="KBV49" s="16"/>
      <c r="KBW49" s="16"/>
      <c r="KBX49" s="16"/>
      <c r="KBY49" s="16"/>
      <c r="KBZ49" s="16"/>
      <c r="KCA49" s="16"/>
      <c r="KCB49" s="16"/>
      <c r="KCC49" s="16"/>
      <c r="KCD49" s="16"/>
      <c r="KCE49" s="16"/>
      <c r="KCF49" s="16"/>
      <c r="KCG49" s="16"/>
      <c r="KCH49" s="16"/>
      <c r="KCI49" s="16"/>
      <c r="KCJ49" s="16"/>
      <c r="KCK49" s="16"/>
      <c r="KCL49" s="16"/>
      <c r="KCM49" s="16"/>
      <c r="KCN49" s="16"/>
      <c r="KCO49" s="16"/>
      <c r="KCP49" s="16"/>
      <c r="KCQ49" s="16"/>
      <c r="KCR49" s="16"/>
      <c r="KCS49" s="16"/>
      <c r="KCT49" s="16"/>
      <c r="KCU49" s="16"/>
      <c r="KCV49" s="16"/>
      <c r="KCW49" s="16"/>
      <c r="KCX49" s="16"/>
      <c r="KCY49" s="16"/>
      <c r="KCZ49" s="16"/>
      <c r="KDA49" s="16"/>
      <c r="KDB49" s="16"/>
      <c r="KDC49" s="16"/>
      <c r="KDD49" s="16"/>
      <c r="KDE49" s="16"/>
      <c r="KDF49" s="16"/>
      <c r="KDG49" s="16"/>
      <c r="KDH49" s="16"/>
      <c r="KDI49" s="16"/>
      <c r="KDJ49" s="16"/>
      <c r="KDK49" s="16"/>
      <c r="KDL49" s="16"/>
      <c r="KDM49" s="16"/>
      <c r="KDN49" s="16"/>
      <c r="KDO49" s="16"/>
      <c r="KDP49" s="16"/>
      <c r="KDQ49" s="16"/>
      <c r="KDR49" s="16"/>
      <c r="KDS49" s="16"/>
      <c r="KDT49" s="16"/>
      <c r="KDU49" s="16"/>
      <c r="KDV49" s="16"/>
      <c r="KDW49" s="16"/>
      <c r="KDX49" s="16"/>
      <c r="KDY49" s="16"/>
      <c r="KDZ49" s="16"/>
      <c r="KEA49" s="16"/>
      <c r="KEB49" s="16"/>
      <c r="KEC49" s="16"/>
      <c r="KED49" s="16"/>
      <c r="KEE49" s="16"/>
      <c r="KEF49" s="16"/>
      <c r="KEG49" s="16"/>
      <c r="KEH49" s="16"/>
      <c r="KEI49" s="16"/>
      <c r="KEJ49" s="16"/>
      <c r="KEK49" s="16"/>
      <c r="KEL49" s="16"/>
      <c r="KEM49" s="16"/>
      <c r="KEN49" s="16"/>
      <c r="KEO49" s="16"/>
      <c r="KEP49" s="16"/>
      <c r="KEQ49" s="16"/>
      <c r="KER49" s="16"/>
      <c r="KES49" s="16"/>
      <c r="KET49" s="16"/>
      <c r="KEU49" s="16"/>
      <c r="KEV49" s="16"/>
      <c r="KEW49" s="16"/>
      <c r="KEX49" s="16"/>
      <c r="KEY49" s="16"/>
      <c r="KEZ49" s="16"/>
      <c r="KFA49" s="16"/>
      <c r="KFB49" s="16"/>
      <c r="KFC49" s="16"/>
      <c r="KFD49" s="16"/>
      <c r="KFE49" s="16"/>
      <c r="KFF49" s="16"/>
      <c r="KFG49" s="16"/>
      <c r="KFH49" s="16"/>
      <c r="KFI49" s="16"/>
      <c r="KFJ49" s="16"/>
      <c r="KFK49" s="16"/>
      <c r="KFL49" s="16"/>
      <c r="KFM49" s="16"/>
      <c r="KFN49" s="16"/>
      <c r="KFO49" s="16"/>
      <c r="KFP49" s="16"/>
      <c r="KFQ49" s="16"/>
      <c r="KFR49" s="16"/>
      <c r="KFS49" s="16"/>
      <c r="KFT49" s="16"/>
      <c r="KFU49" s="16"/>
      <c r="KFV49" s="16"/>
      <c r="KFW49" s="16"/>
      <c r="KFX49" s="16"/>
      <c r="KFY49" s="16"/>
      <c r="KFZ49" s="16"/>
      <c r="KGA49" s="16"/>
      <c r="KGB49" s="16"/>
      <c r="KGC49" s="16"/>
      <c r="KGD49" s="16"/>
      <c r="KGE49" s="16"/>
      <c r="KGF49" s="16"/>
      <c r="KGG49" s="16"/>
      <c r="KGH49" s="16"/>
      <c r="KGI49" s="16"/>
      <c r="KGJ49" s="16"/>
      <c r="KGK49" s="16"/>
      <c r="KGL49" s="16"/>
      <c r="KGM49" s="16"/>
      <c r="KGN49" s="16"/>
      <c r="KGO49" s="16"/>
      <c r="KGP49" s="16"/>
      <c r="KGQ49" s="16"/>
      <c r="KGR49" s="16"/>
      <c r="KGS49" s="16"/>
      <c r="KGT49" s="16"/>
      <c r="KGU49" s="16"/>
      <c r="KGV49" s="16"/>
      <c r="KGW49" s="16"/>
      <c r="KGX49" s="16"/>
      <c r="KGY49" s="16"/>
      <c r="KGZ49" s="16"/>
      <c r="KHA49" s="16"/>
      <c r="KHB49" s="16"/>
      <c r="KHC49" s="16"/>
      <c r="KHD49" s="16"/>
      <c r="KHE49" s="16"/>
      <c r="KHF49" s="16"/>
      <c r="KHG49" s="16"/>
      <c r="KHH49" s="16"/>
      <c r="KHI49" s="16"/>
      <c r="KHJ49" s="16"/>
      <c r="KHK49" s="16"/>
      <c r="KHL49" s="16"/>
      <c r="KHM49" s="16"/>
      <c r="KHN49" s="16"/>
      <c r="KHO49" s="16"/>
      <c r="KHP49" s="16"/>
      <c r="KHQ49" s="16"/>
      <c r="KHR49" s="16"/>
      <c r="KHS49" s="16"/>
      <c r="KHT49" s="16"/>
      <c r="KHU49" s="16"/>
      <c r="KHV49" s="16"/>
      <c r="KHW49" s="16"/>
      <c r="KHX49" s="16"/>
      <c r="KHY49" s="16"/>
      <c r="KHZ49" s="16"/>
      <c r="KIA49" s="16"/>
      <c r="KIB49" s="16"/>
      <c r="KIC49" s="16"/>
      <c r="KID49" s="16"/>
      <c r="KIE49" s="16"/>
      <c r="KIF49" s="16"/>
      <c r="KIG49" s="16"/>
      <c r="KIH49" s="16"/>
      <c r="KII49" s="16"/>
      <c r="KIJ49" s="16"/>
      <c r="KIK49" s="16"/>
      <c r="KIL49" s="16"/>
      <c r="KIM49" s="16"/>
      <c r="KIN49" s="16"/>
      <c r="KIO49" s="16"/>
      <c r="KIP49" s="16"/>
      <c r="KIQ49" s="16"/>
      <c r="KIR49" s="16"/>
      <c r="KIS49" s="16"/>
      <c r="KIT49" s="16"/>
      <c r="KIU49" s="16"/>
      <c r="KIV49" s="16"/>
      <c r="KIW49" s="16"/>
      <c r="KIX49" s="16"/>
      <c r="KIY49" s="16"/>
      <c r="KIZ49" s="16"/>
      <c r="KJA49" s="16"/>
      <c r="KJB49" s="16"/>
      <c r="KJC49" s="16"/>
      <c r="KJD49" s="16"/>
      <c r="KJE49" s="16"/>
      <c r="KJF49" s="16"/>
      <c r="KJG49" s="16"/>
      <c r="KJH49" s="16"/>
      <c r="KJI49" s="16"/>
      <c r="KJJ49" s="16"/>
      <c r="KJK49" s="16"/>
      <c r="KJL49" s="16"/>
      <c r="KJM49" s="16"/>
      <c r="KJN49" s="16"/>
      <c r="KJO49" s="16"/>
      <c r="KJP49" s="16"/>
      <c r="KJQ49" s="16"/>
      <c r="KJR49" s="16"/>
      <c r="KJS49" s="16"/>
      <c r="KJT49" s="16"/>
      <c r="KJU49" s="16"/>
      <c r="KJV49" s="16"/>
      <c r="KJW49" s="16"/>
      <c r="KJX49" s="16"/>
      <c r="KJY49" s="16"/>
      <c r="KJZ49" s="16"/>
      <c r="KKA49" s="16"/>
      <c r="KKB49" s="16"/>
      <c r="KKC49" s="16"/>
      <c r="KKD49" s="16"/>
      <c r="KKE49" s="16"/>
      <c r="KKF49" s="16"/>
      <c r="KKG49" s="16"/>
      <c r="KKH49" s="16"/>
      <c r="KKI49" s="16"/>
      <c r="KKJ49" s="16"/>
      <c r="KKK49" s="16"/>
      <c r="KKL49" s="16"/>
      <c r="KKM49" s="16"/>
      <c r="KKN49" s="16"/>
      <c r="KKO49" s="16"/>
      <c r="KKP49" s="16"/>
      <c r="KKQ49" s="16"/>
      <c r="KKR49" s="16"/>
      <c r="KKS49" s="16"/>
      <c r="KKT49" s="16"/>
      <c r="KKU49" s="16"/>
      <c r="KKV49" s="16"/>
      <c r="KKW49" s="16"/>
      <c r="KKX49" s="16"/>
      <c r="KKY49" s="16"/>
      <c r="KKZ49" s="16"/>
      <c r="KLA49" s="16"/>
      <c r="KLB49" s="16"/>
      <c r="KLC49" s="16"/>
      <c r="KLD49" s="16"/>
      <c r="KLE49" s="16"/>
      <c r="KLF49" s="16"/>
      <c r="KLG49" s="16"/>
      <c r="KLH49" s="16"/>
      <c r="KLI49" s="16"/>
      <c r="KLJ49" s="16"/>
      <c r="KLK49" s="16"/>
      <c r="KLL49" s="16"/>
      <c r="KLM49" s="16"/>
      <c r="KLN49" s="16"/>
      <c r="KLO49" s="16"/>
      <c r="KLP49" s="16"/>
      <c r="KLQ49" s="16"/>
      <c r="KLR49" s="16"/>
      <c r="KLS49" s="16"/>
      <c r="KLT49" s="16"/>
      <c r="KLU49" s="16"/>
      <c r="KLV49" s="16"/>
      <c r="KLW49" s="16"/>
      <c r="KLX49" s="16"/>
      <c r="KLY49" s="16"/>
      <c r="KLZ49" s="16"/>
      <c r="KMA49" s="16"/>
      <c r="KMB49" s="16"/>
      <c r="KMC49" s="16"/>
      <c r="KMD49" s="16"/>
      <c r="KME49" s="16"/>
      <c r="KMF49" s="16"/>
      <c r="KMG49" s="16"/>
      <c r="KMH49" s="16"/>
      <c r="KMI49" s="16"/>
      <c r="KMJ49" s="16"/>
      <c r="KMK49" s="16"/>
      <c r="KML49" s="16"/>
      <c r="KMM49" s="16"/>
      <c r="KMN49" s="16"/>
      <c r="KMO49" s="16"/>
      <c r="KMP49" s="16"/>
      <c r="KMQ49" s="16"/>
      <c r="KMR49" s="16"/>
      <c r="KMS49" s="16"/>
      <c r="KMT49" s="16"/>
      <c r="KMU49" s="16"/>
      <c r="KMV49" s="16"/>
      <c r="KMW49" s="16"/>
      <c r="KMX49" s="16"/>
      <c r="KMY49" s="16"/>
      <c r="KMZ49" s="16"/>
      <c r="KNA49" s="16"/>
      <c r="KNB49" s="16"/>
      <c r="KNC49" s="16"/>
      <c r="KND49" s="16"/>
      <c r="KNE49" s="16"/>
      <c r="KNF49" s="16"/>
      <c r="KNG49" s="16"/>
      <c r="KNH49" s="16"/>
      <c r="KNI49" s="16"/>
      <c r="KNJ49" s="16"/>
      <c r="KNK49" s="16"/>
      <c r="KNL49" s="16"/>
      <c r="KNM49" s="16"/>
      <c r="KNN49" s="16"/>
      <c r="KNO49" s="16"/>
      <c r="KNP49" s="16"/>
      <c r="KNQ49" s="16"/>
      <c r="KNR49" s="16"/>
      <c r="KNS49" s="16"/>
      <c r="KNT49" s="16"/>
      <c r="KNU49" s="16"/>
      <c r="KNV49" s="16"/>
      <c r="KNW49" s="16"/>
      <c r="KNX49" s="16"/>
      <c r="KNY49" s="16"/>
      <c r="KNZ49" s="16"/>
      <c r="KOA49" s="16"/>
      <c r="KOB49" s="16"/>
      <c r="KOC49" s="16"/>
      <c r="KOD49" s="16"/>
      <c r="KOE49" s="16"/>
      <c r="KOF49" s="16"/>
      <c r="KOG49" s="16"/>
      <c r="KOH49" s="16"/>
      <c r="KOI49" s="16"/>
      <c r="KOJ49" s="16"/>
      <c r="KOK49" s="16"/>
      <c r="KOL49" s="16"/>
      <c r="KOM49" s="16"/>
      <c r="KON49" s="16"/>
      <c r="KOO49" s="16"/>
      <c r="KOP49" s="16"/>
      <c r="KOQ49" s="16"/>
      <c r="KOR49" s="16"/>
      <c r="KOS49" s="16"/>
      <c r="KOT49" s="16"/>
      <c r="KOU49" s="16"/>
      <c r="KOV49" s="16"/>
      <c r="KOW49" s="16"/>
      <c r="KOX49" s="16"/>
      <c r="KOY49" s="16"/>
      <c r="KOZ49" s="16"/>
      <c r="KPA49" s="16"/>
      <c r="KPB49" s="16"/>
      <c r="KPC49" s="16"/>
      <c r="KPD49" s="16"/>
      <c r="KPE49" s="16"/>
      <c r="KPF49" s="16"/>
      <c r="KPG49" s="16"/>
      <c r="KPH49" s="16"/>
      <c r="KPI49" s="16"/>
      <c r="KPJ49" s="16"/>
      <c r="KPK49" s="16"/>
      <c r="KPL49" s="16"/>
      <c r="KPM49" s="16"/>
      <c r="KPN49" s="16"/>
      <c r="KPO49" s="16"/>
      <c r="KPP49" s="16"/>
      <c r="KPQ49" s="16"/>
      <c r="KPR49" s="16"/>
      <c r="KPS49" s="16"/>
      <c r="KPT49" s="16"/>
      <c r="KPU49" s="16"/>
      <c r="KPV49" s="16"/>
      <c r="KPW49" s="16"/>
      <c r="KPX49" s="16"/>
      <c r="KPY49" s="16"/>
      <c r="KPZ49" s="16"/>
      <c r="KQA49" s="16"/>
      <c r="KQB49" s="16"/>
      <c r="KQC49" s="16"/>
      <c r="KQD49" s="16"/>
      <c r="KQE49" s="16"/>
      <c r="KQF49" s="16"/>
      <c r="KQG49" s="16"/>
      <c r="KQH49" s="16"/>
      <c r="KQI49" s="16"/>
      <c r="KQJ49" s="16"/>
      <c r="KQK49" s="16"/>
      <c r="KQL49" s="16"/>
      <c r="KQM49" s="16"/>
      <c r="KQN49" s="16"/>
      <c r="KQO49" s="16"/>
      <c r="KQP49" s="16"/>
      <c r="KQQ49" s="16"/>
      <c r="KQR49" s="16"/>
      <c r="KQS49" s="16"/>
      <c r="KQT49" s="16"/>
      <c r="KQU49" s="16"/>
      <c r="KQV49" s="16"/>
      <c r="KQW49" s="16"/>
      <c r="KQX49" s="16"/>
      <c r="KQY49" s="16"/>
      <c r="KQZ49" s="16"/>
      <c r="KRA49" s="16"/>
      <c r="KRB49" s="16"/>
      <c r="KRC49" s="16"/>
      <c r="KRD49" s="16"/>
      <c r="KRE49" s="16"/>
      <c r="KRF49" s="16"/>
      <c r="KRG49" s="16"/>
      <c r="KRH49" s="16"/>
      <c r="KRI49" s="16"/>
      <c r="KRJ49" s="16"/>
      <c r="KRK49" s="16"/>
      <c r="KRL49" s="16"/>
      <c r="KRM49" s="16"/>
      <c r="KRN49" s="16"/>
      <c r="KRO49" s="16"/>
      <c r="KRP49" s="16"/>
      <c r="KRQ49" s="16"/>
      <c r="KRR49" s="16"/>
      <c r="KRS49" s="16"/>
      <c r="KRT49" s="16"/>
      <c r="KRU49" s="16"/>
      <c r="KRV49" s="16"/>
      <c r="KRW49" s="16"/>
      <c r="KRX49" s="16"/>
      <c r="KRY49" s="16"/>
      <c r="KRZ49" s="16"/>
      <c r="KSA49" s="16"/>
      <c r="KSB49" s="16"/>
      <c r="KSC49" s="16"/>
      <c r="KSD49" s="16"/>
      <c r="KSE49" s="16"/>
      <c r="KSF49" s="16"/>
      <c r="KSG49" s="16"/>
      <c r="KSH49" s="16"/>
      <c r="KSI49" s="16"/>
      <c r="KSJ49" s="16"/>
      <c r="KSK49" s="16"/>
      <c r="KSL49" s="16"/>
      <c r="KSM49" s="16"/>
      <c r="KSN49" s="16"/>
      <c r="KSO49" s="16"/>
      <c r="KSP49" s="16"/>
      <c r="KSQ49" s="16"/>
      <c r="KSR49" s="16"/>
      <c r="KSS49" s="16"/>
      <c r="KST49" s="16"/>
      <c r="KSU49" s="16"/>
      <c r="KSV49" s="16"/>
      <c r="KSW49" s="16"/>
      <c r="KSX49" s="16"/>
      <c r="KSY49" s="16"/>
      <c r="KSZ49" s="16"/>
      <c r="KTA49" s="16"/>
      <c r="KTB49" s="16"/>
      <c r="KTC49" s="16"/>
      <c r="KTD49" s="16"/>
      <c r="KTE49" s="16"/>
      <c r="KTF49" s="16"/>
      <c r="KTG49" s="16"/>
      <c r="KTH49" s="16"/>
      <c r="KTI49" s="16"/>
      <c r="KTJ49" s="16"/>
      <c r="KTK49" s="16"/>
      <c r="KTL49" s="16"/>
      <c r="KTM49" s="16"/>
      <c r="KTN49" s="16"/>
      <c r="KTO49" s="16"/>
      <c r="KTP49" s="16"/>
      <c r="KTQ49" s="16"/>
      <c r="KTR49" s="16"/>
      <c r="KTS49" s="16"/>
      <c r="KTT49" s="16"/>
      <c r="KTU49" s="16"/>
      <c r="KTV49" s="16"/>
      <c r="KTW49" s="16"/>
      <c r="KTX49" s="16"/>
      <c r="KTY49" s="16"/>
      <c r="KTZ49" s="16"/>
      <c r="KUA49" s="16"/>
      <c r="KUB49" s="16"/>
      <c r="KUC49" s="16"/>
      <c r="KUD49" s="16"/>
      <c r="KUE49" s="16"/>
      <c r="KUF49" s="16"/>
      <c r="KUG49" s="16"/>
      <c r="KUH49" s="16"/>
      <c r="KUI49" s="16"/>
      <c r="KUJ49" s="16"/>
      <c r="KUK49" s="16"/>
      <c r="KUL49" s="16"/>
      <c r="KUM49" s="16"/>
      <c r="KUN49" s="16"/>
      <c r="KUO49" s="16"/>
      <c r="KUP49" s="16"/>
      <c r="KUQ49" s="16"/>
      <c r="KUR49" s="16"/>
      <c r="KUS49" s="16"/>
      <c r="KUT49" s="16"/>
      <c r="KUU49" s="16"/>
      <c r="KUV49" s="16"/>
      <c r="KUW49" s="16"/>
      <c r="KUX49" s="16"/>
      <c r="KUY49" s="16"/>
      <c r="KUZ49" s="16"/>
      <c r="KVA49" s="16"/>
      <c r="KVB49" s="16"/>
      <c r="KVC49" s="16"/>
      <c r="KVD49" s="16"/>
      <c r="KVE49" s="16"/>
      <c r="KVF49" s="16"/>
      <c r="KVG49" s="16"/>
      <c r="KVH49" s="16"/>
      <c r="KVI49" s="16"/>
      <c r="KVJ49" s="16"/>
      <c r="KVK49" s="16"/>
      <c r="KVL49" s="16"/>
      <c r="KVM49" s="16"/>
      <c r="KVN49" s="16"/>
      <c r="KVO49" s="16"/>
      <c r="KVP49" s="16"/>
      <c r="KVQ49" s="16"/>
      <c r="KVR49" s="16"/>
      <c r="KVS49" s="16"/>
      <c r="KVT49" s="16"/>
      <c r="KVU49" s="16"/>
      <c r="KVV49" s="16"/>
      <c r="KVW49" s="16"/>
      <c r="KVX49" s="16"/>
      <c r="KVY49" s="16"/>
      <c r="KVZ49" s="16"/>
      <c r="KWA49" s="16"/>
      <c r="KWB49" s="16"/>
      <c r="KWC49" s="16"/>
      <c r="KWD49" s="16"/>
      <c r="KWE49" s="16"/>
      <c r="KWF49" s="16"/>
      <c r="KWG49" s="16"/>
      <c r="KWH49" s="16"/>
      <c r="KWI49" s="16"/>
      <c r="KWJ49" s="16"/>
      <c r="KWK49" s="16"/>
      <c r="KWL49" s="16"/>
      <c r="KWM49" s="16"/>
      <c r="KWN49" s="16"/>
      <c r="KWO49" s="16"/>
      <c r="KWP49" s="16"/>
      <c r="KWQ49" s="16"/>
      <c r="KWR49" s="16"/>
      <c r="KWS49" s="16"/>
      <c r="KWT49" s="16"/>
      <c r="KWU49" s="16"/>
      <c r="KWV49" s="16"/>
      <c r="KWW49" s="16"/>
      <c r="KWX49" s="16"/>
      <c r="KWY49" s="16"/>
      <c r="KWZ49" s="16"/>
      <c r="KXA49" s="16"/>
      <c r="KXB49" s="16"/>
      <c r="KXC49" s="16"/>
      <c r="KXD49" s="16"/>
      <c r="KXE49" s="16"/>
      <c r="KXF49" s="16"/>
      <c r="KXG49" s="16"/>
      <c r="KXH49" s="16"/>
      <c r="KXI49" s="16"/>
      <c r="KXJ49" s="16"/>
      <c r="KXK49" s="16"/>
      <c r="KXL49" s="16"/>
      <c r="KXM49" s="16"/>
      <c r="KXN49" s="16"/>
      <c r="KXO49" s="16"/>
      <c r="KXP49" s="16"/>
      <c r="KXQ49" s="16"/>
      <c r="KXR49" s="16"/>
      <c r="KXS49" s="16"/>
      <c r="KXT49" s="16"/>
      <c r="KXU49" s="16"/>
      <c r="KXV49" s="16"/>
      <c r="KXW49" s="16"/>
      <c r="KXX49" s="16"/>
      <c r="KXY49" s="16"/>
      <c r="KXZ49" s="16"/>
      <c r="KYA49" s="16"/>
      <c r="KYB49" s="16"/>
      <c r="KYC49" s="16"/>
      <c r="KYD49" s="16"/>
      <c r="KYE49" s="16"/>
      <c r="KYF49" s="16"/>
      <c r="KYG49" s="16"/>
      <c r="KYH49" s="16"/>
      <c r="KYI49" s="16"/>
      <c r="KYJ49" s="16"/>
      <c r="KYK49" s="16"/>
      <c r="KYL49" s="16"/>
      <c r="KYM49" s="16"/>
      <c r="KYN49" s="16"/>
      <c r="KYO49" s="16"/>
      <c r="KYP49" s="16"/>
      <c r="KYQ49" s="16"/>
      <c r="KYR49" s="16"/>
      <c r="KYS49" s="16"/>
      <c r="KYT49" s="16"/>
      <c r="KYU49" s="16"/>
      <c r="KYV49" s="16"/>
      <c r="KYW49" s="16"/>
      <c r="KYX49" s="16"/>
      <c r="KYY49" s="16"/>
      <c r="KYZ49" s="16"/>
      <c r="KZA49" s="16"/>
      <c r="KZB49" s="16"/>
      <c r="KZC49" s="16"/>
      <c r="KZD49" s="16"/>
      <c r="KZE49" s="16"/>
      <c r="KZF49" s="16"/>
      <c r="KZG49" s="16"/>
      <c r="KZH49" s="16"/>
      <c r="KZI49" s="16"/>
      <c r="KZJ49" s="16"/>
      <c r="KZK49" s="16"/>
      <c r="KZL49" s="16"/>
      <c r="KZM49" s="16"/>
      <c r="KZN49" s="16"/>
      <c r="KZO49" s="16"/>
      <c r="KZP49" s="16"/>
      <c r="KZQ49" s="16"/>
      <c r="KZR49" s="16"/>
      <c r="KZS49" s="16"/>
      <c r="KZT49" s="16"/>
      <c r="KZU49" s="16"/>
      <c r="KZV49" s="16"/>
      <c r="KZW49" s="16"/>
      <c r="KZX49" s="16"/>
      <c r="KZY49" s="16"/>
      <c r="KZZ49" s="16"/>
      <c r="LAA49" s="16"/>
      <c r="LAB49" s="16"/>
      <c r="LAC49" s="16"/>
      <c r="LAD49" s="16"/>
      <c r="LAE49" s="16"/>
      <c r="LAF49" s="16"/>
      <c r="LAG49" s="16"/>
      <c r="LAH49" s="16"/>
      <c r="LAI49" s="16"/>
      <c r="LAJ49" s="16"/>
      <c r="LAK49" s="16"/>
      <c r="LAL49" s="16"/>
      <c r="LAM49" s="16"/>
      <c r="LAN49" s="16"/>
      <c r="LAO49" s="16"/>
      <c r="LAP49" s="16"/>
      <c r="LAQ49" s="16"/>
      <c r="LAR49" s="16"/>
      <c r="LAS49" s="16"/>
      <c r="LAT49" s="16"/>
      <c r="LAU49" s="16"/>
      <c r="LAV49" s="16"/>
      <c r="LAW49" s="16"/>
      <c r="LAX49" s="16"/>
      <c r="LAY49" s="16"/>
      <c r="LAZ49" s="16"/>
      <c r="LBA49" s="16"/>
      <c r="LBB49" s="16"/>
      <c r="LBC49" s="16"/>
      <c r="LBD49" s="16"/>
      <c r="LBE49" s="16"/>
      <c r="LBF49" s="16"/>
      <c r="LBG49" s="16"/>
      <c r="LBH49" s="16"/>
      <c r="LBI49" s="16"/>
      <c r="LBJ49" s="16"/>
      <c r="LBK49" s="16"/>
      <c r="LBL49" s="16"/>
      <c r="LBM49" s="16"/>
      <c r="LBN49" s="16"/>
      <c r="LBO49" s="16"/>
      <c r="LBP49" s="16"/>
      <c r="LBQ49" s="16"/>
      <c r="LBR49" s="16"/>
      <c r="LBS49" s="16"/>
      <c r="LBT49" s="16"/>
      <c r="LBU49" s="16"/>
      <c r="LBV49" s="16"/>
      <c r="LBW49" s="16"/>
      <c r="LBX49" s="16"/>
      <c r="LBY49" s="16"/>
      <c r="LBZ49" s="16"/>
      <c r="LCA49" s="16"/>
      <c r="LCB49" s="16"/>
      <c r="LCC49" s="16"/>
      <c r="LCD49" s="16"/>
      <c r="LCE49" s="16"/>
      <c r="LCF49" s="16"/>
      <c r="LCG49" s="16"/>
      <c r="LCH49" s="16"/>
      <c r="LCI49" s="16"/>
      <c r="LCJ49" s="16"/>
      <c r="LCK49" s="16"/>
      <c r="LCL49" s="16"/>
      <c r="LCM49" s="16"/>
      <c r="LCN49" s="16"/>
      <c r="LCO49" s="16"/>
      <c r="LCP49" s="16"/>
      <c r="LCQ49" s="16"/>
      <c r="LCR49" s="16"/>
      <c r="LCS49" s="16"/>
      <c r="LCT49" s="16"/>
      <c r="LCU49" s="16"/>
      <c r="LCV49" s="16"/>
      <c r="LCW49" s="16"/>
      <c r="LCX49" s="16"/>
      <c r="LCY49" s="16"/>
      <c r="LCZ49" s="16"/>
      <c r="LDA49" s="16"/>
      <c r="LDB49" s="16"/>
      <c r="LDC49" s="16"/>
      <c r="LDD49" s="16"/>
      <c r="LDE49" s="16"/>
      <c r="LDF49" s="16"/>
      <c r="LDG49" s="16"/>
      <c r="LDH49" s="16"/>
      <c r="LDI49" s="16"/>
      <c r="LDJ49" s="16"/>
      <c r="LDK49" s="16"/>
      <c r="LDL49" s="16"/>
      <c r="LDM49" s="16"/>
      <c r="LDN49" s="16"/>
      <c r="LDO49" s="16"/>
      <c r="LDP49" s="16"/>
      <c r="LDQ49" s="16"/>
      <c r="LDR49" s="16"/>
      <c r="LDS49" s="16"/>
      <c r="LDT49" s="16"/>
      <c r="LDU49" s="16"/>
      <c r="LDV49" s="16"/>
      <c r="LDW49" s="16"/>
      <c r="LDX49" s="16"/>
      <c r="LDY49" s="16"/>
      <c r="LDZ49" s="16"/>
      <c r="LEA49" s="16"/>
      <c r="LEB49" s="16"/>
      <c r="LEC49" s="16"/>
      <c r="LED49" s="16"/>
      <c r="LEE49" s="16"/>
      <c r="LEF49" s="16"/>
      <c r="LEG49" s="16"/>
      <c r="LEH49" s="16"/>
      <c r="LEI49" s="16"/>
      <c r="LEJ49" s="16"/>
      <c r="LEK49" s="16"/>
      <c r="LEL49" s="16"/>
      <c r="LEM49" s="16"/>
      <c r="LEN49" s="16"/>
      <c r="LEO49" s="16"/>
      <c r="LEP49" s="16"/>
      <c r="LEQ49" s="16"/>
      <c r="LER49" s="16"/>
      <c r="LES49" s="16"/>
      <c r="LET49" s="16"/>
      <c r="LEU49" s="16"/>
      <c r="LEV49" s="16"/>
      <c r="LEW49" s="16"/>
      <c r="LEX49" s="16"/>
      <c r="LEY49" s="16"/>
      <c r="LEZ49" s="16"/>
      <c r="LFA49" s="16"/>
      <c r="LFB49" s="16"/>
      <c r="LFC49" s="16"/>
      <c r="LFD49" s="16"/>
      <c r="LFE49" s="16"/>
      <c r="LFF49" s="16"/>
      <c r="LFG49" s="16"/>
      <c r="LFH49" s="16"/>
      <c r="LFI49" s="16"/>
      <c r="LFJ49" s="16"/>
      <c r="LFK49" s="16"/>
      <c r="LFL49" s="16"/>
      <c r="LFM49" s="16"/>
      <c r="LFN49" s="16"/>
      <c r="LFO49" s="16"/>
      <c r="LFP49" s="16"/>
      <c r="LFQ49" s="16"/>
      <c r="LFR49" s="16"/>
      <c r="LFS49" s="16"/>
      <c r="LFT49" s="16"/>
      <c r="LFU49" s="16"/>
      <c r="LFV49" s="16"/>
      <c r="LFW49" s="16"/>
      <c r="LFX49" s="16"/>
      <c r="LFY49" s="16"/>
      <c r="LFZ49" s="16"/>
      <c r="LGA49" s="16"/>
      <c r="LGB49" s="16"/>
      <c r="LGC49" s="16"/>
      <c r="LGD49" s="16"/>
      <c r="LGE49" s="16"/>
      <c r="LGF49" s="16"/>
      <c r="LGG49" s="16"/>
      <c r="LGH49" s="16"/>
      <c r="LGI49" s="16"/>
      <c r="LGJ49" s="16"/>
      <c r="LGK49" s="16"/>
      <c r="LGL49" s="16"/>
      <c r="LGM49" s="16"/>
      <c r="LGN49" s="16"/>
      <c r="LGO49" s="16"/>
      <c r="LGP49" s="16"/>
      <c r="LGQ49" s="16"/>
      <c r="LGR49" s="16"/>
      <c r="LGS49" s="16"/>
      <c r="LGT49" s="16"/>
      <c r="LGU49" s="16"/>
      <c r="LGV49" s="16"/>
      <c r="LGW49" s="16"/>
      <c r="LGX49" s="16"/>
      <c r="LGY49" s="16"/>
      <c r="LGZ49" s="16"/>
      <c r="LHA49" s="16"/>
      <c r="LHB49" s="16"/>
      <c r="LHC49" s="16"/>
      <c r="LHD49" s="16"/>
      <c r="LHE49" s="16"/>
      <c r="LHF49" s="16"/>
      <c r="LHG49" s="16"/>
      <c r="LHH49" s="16"/>
      <c r="LHI49" s="16"/>
      <c r="LHJ49" s="16"/>
      <c r="LHK49" s="16"/>
      <c r="LHL49" s="16"/>
      <c r="LHM49" s="16"/>
      <c r="LHN49" s="16"/>
      <c r="LHO49" s="16"/>
      <c r="LHP49" s="16"/>
      <c r="LHQ49" s="16"/>
      <c r="LHR49" s="16"/>
      <c r="LHS49" s="16"/>
      <c r="LHT49" s="16"/>
      <c r="LHU49" s="16"/>
      <c r="LHV49" s="16"/>
      <c r="LHW49" s="16"/>
      <c r="LHX49" s="16"/>
      <c r="LHY49" s="16"/>
      <c r="LHZ49" s="16"/>
      <c r="LIA49" s="16"/>
      <c r="LIB49" s="16"/>
      <c r="LIC49" s="16"/>
      <c r="LID49" s="16"/>
      <c r="LIE49" s="16"/>
      <c r="LIF49" s="16"/>
      <c r="LIG49" s="16"/>
      <c r="LIH49" s="16"/>
      <c r="LII49" s="16"/>
      <c r="LIJ49" s="16"/>
      <c r="LIK49" s="16"/>
      <c r="LIL49" s="16"/>
      <c r="LIM49" s="16"/>
      <c r="LIN49" s="16"/>
      <c r="LIO49" s="16"/>
      <c r="LIP49" s="16"/>
      <c r="LIQ49" s="16"/>
      <c r="LIR49" s="16"/>
      <c r="LIS49" s="16"/>
      <c r="LIT49" s="16"/>
      <c r="LIU49" s="16"/>
      <c r="LIV49" s="16"/>
      <c r="LIW49" s="16"/>
      <c r="LIX49" s="16"/>
      <c r="LIY49" s="16"/>
      <c r="LIZ49" s="16"/>
      <c r="LJA49" s="16"/>
      <c r="LJB49" s="16"/>
      <c r="LJC49" s="16"/>
      <c r="LJD49" s="16"/>
      <c r="LJE49" s="16"/>
      <c r="LJF49" s="16"/>
      <c r="LJG49" s="16"/>
      <c r="LJH49" s="16"/>
      <c r="LJI49" s="16"/>
      <c r="LJJ49" s="16"/>
      <c r="LJK49" s="16"/>
      <c r="LJL49" s="16"/>
      <c r="LJM49" s="16"/>
      <c r="LJN49" s="16"/>
      <c r="LJO49" s="16"/>
      <c r="LJP49" s="16"/>
      <c r="LJQ49" s="16"/>
      <c r="LJR49" s="16"/>
      <c r="LJS49" s="16"/>
      <c r="LJT49" s="16"/>
      <c r="LJU49" s="16"/>
      <c r="LJV49" s="16"/>
      <c r="LJW49" s="16"/>
      <c r="LJX49" s="16"/>
      <c r="LJY49" s="16"/>
      <c r="LJZ49" s="16"/>
      <c r="LKA49" s="16"/>
      <c r="LKB49" s="16"/>
      <c r="LKC49" s="16"/>
      <c r="LKD49" s="16"/>
      <c r="LKE49" s="16"/>
      <c r="LKF49" s="16"/>
      <c r="LKG49" s="16"/>
      <c r="LKH49" s="16"/>
      <c r="LKI49" s="16"/>
      <c r="LKJ49" s="16"/>
      <c r="LKK49" s="16"/>
      <c r="LKL49" s="16"/>
      <c r="LKM49" s="16"/>
      <c r="LKN49" s="16"/>
      <c r="LKO49" s="16"/>
      <c r="LKP49" s="16"/>
      <c r="LKQ49" s="16"/>
      <c r="LKR49" s="16"/>
      <c r="LKS49" s="16"/>
      <c r="LKT49" s="16"/>
      <c r="LKU49" s="16"/>
      <c r="LKV49" s="16"/>
      <c r="LKW49" s="16"/>
      <c r="LKX49" s="16"/>
      <c r="LKY49" s="16"/>
      <c r="LKZ49" s="16"/>
      <c r="LLA49" s="16"/>
      <c r="LLB49" s="16"/>
      <c r="LLC49" s="16"/>
      <c r="LLD49" s="16"/>
      <c r="LLE49" s="16"/>
      <c r="LLF49" s="16"/>
      <c r="LLG49" s="16"/>
      <c r="LLH49" s="16"/>
      <c r="LLI49" s="16"/>
      <c r="LLJ49" s="16"/>
      <c r="LLK49" s="16"/>
      <c r="LLL49" s="16"/>
      <c r="LLM49" s="16"/>
      <c r="LLN49" s="16"/>
      <c r="LLO49" s="16"/>
      <c r="LLP49" s="16"/>
      <c r="LLQ49" s="16"/>
      <c r="LLR49" s="16"/>
      <c r="LLS49" s="16"/>
      <c r="LLT49" s="16"/>
      <c r="LLU49" s="16"/>
      <c r="LLV49" s="16"/>
      <c r="LLW49" s="16"/>
      <c r="LLX49" s="16"/>
      <c r="LLY49" s="16"/>
      <c r="LLZ49" s="16"/>
      <c r="LMA49" s="16"/>
      <c r="LMB49" s="16"/>
      <c r="LMC49" s="16"/>
      <c r="LMD49" s="16"/>
      <c r="LME49" s="16"/>
      <c r="LMF49" s="16"/>
      <c r="LMG49" s="16"/>
      <c r="LMH49" s="16"/>
      <c r="LMI49" s="16"/>
      <c r="LMJ49" s="16"/>
      <c r="LMK49" s="16"/>
      <c r="LML49" s="16"/>
      <c r="LMM49" s="16"/>
      <c r="LMN49" s="16"/>
      <c r="LMO49" s="16"/>
      <c r="LMP49" s="16"/>
      <c r="LMQ49" s="16"/>
      <c r="LMR49" s="16"/>
      <c r="LMS49" s="16"/>
      <c r="LMT49" s="16"/>
      <c r="LMU49" s="16"/>
      <c r="LMV49" s="16"/>
      <c r="LMW49" s="16"/>
      <c r="LMX49" s="16"/>
      <c r="LMY49" s="16"/>
      <c r="LMZ49" s="16"/>
      <c r="LNA49" s="16"/>
      <c r="LNB49" s="16"/>
      <c r="LNC49" s="16"/>
      <c r="LND49" s="16"/>
      <c r="LNE49" s="16"/>
      <c r="LNF49" s="16"/>
      <c r="LNG49" s="16"/>
      <c r="LNH49" s="16"/>
      <c r="LNI49" s="16"/>
      <c r="LNJ49" s="16"/>
      <c r="LNK49" s="16"/>
      <c r="LNL49" s="16"/>
      <c r="LNM49" s="16"/>
      <c r="LNN49" s="16"/>
      <c r="LNO49" s="16"/>
      <c r="LNP49" s="16"/>
      <c r="LNQ49" s="16"/>
      <c r="LNR49" s="16"/>
      <c r="LNS49" s="16"/>
      <c r="LNT49" s="16"/>
      <c r="LNU49" s="16"/>
      <c r="LNV49" s="16"/>
      <c r="LNW49" s="16"/>
      <c r="LNX49" s="16"/>
      <c r="LNY49" s="16"/>
      <c r="LNZ49" s="16"/>
      <c r="LOA49" s="16"/>
      <c r="LOB49" s="16"/>
      <c r="LOC49" s="16"/>
      <c r="LOD49" s="16"/>
      <c r="LOE49" s="16"/>
      <c r="LOF49" s="16"/>
      <c r="LOG49" s="16"/>
      <c r="LOH49" s="16"/>
      <c r="LOI49" s="16"/>
      <c r="LOJ49" s="16"/>
      <c r="LOK49" s="16"/>
      <c r="LOL49" s="16"/>
      <c r="LOM49" s="16"/>
      <c r="LON49" s="16"/>
      <c r="LOO49" s="16"/>
      <c r="LOP49" s="16"/>
      <c r="LOQ49" s="16"/>
      <c r="LOR49" s="16"/>
      <c r="LOS49" s="16"/>
      <c r="LOT49" s="16"/>
      <c r="LOU49" s="16"/>
      <c r="LOV49" s="16"/>
      <c r="LOW49" s="16"/>
      <c r="LOX49" s="16"/>
      <c r="LOY49" s="16"/>
      <c r="LOZ49" s="16"/>
      <c r="LPA49" s="16"/>
      <c r="LPB49" s="16"/>
      <c r="LPC49" s="16"/>
      <c r="LPD49" s="16"/>
      <c r="LPE49" s="16"/>
      <c r="LPF49" s="16"/>
      <c r="LPG49" s="16"/>
      <c r="LPH49" s="16"/>
      <c r="LPI49" s="16"/>
      <c r="LPJ49" s="16"/>
      <c r="LPK49" s="16"/>
      <c r="LPL49" s="16"/>
      <c r="LPM49" s="16"/>
      <c r="LPN49" s="16"/>
      <c r="LPO49" s="16"/>
      <c r="LPP49" s="16"/>
      <c r="LPQ49" s="16"/>
      <c r="LPR49" s="16"/>
      <c r="LPS49" s="16"/>
      <c r="LPT49" s="16"/>
      <c r="LPU49" s="16"/>
      <c r="LPV49" s="16"/>
      <c r="LPW49" s="16"/>
      <c r="LPX49" s="16"/>
      <c r="LPY49" s="16"/>
      <c r="LPZ49" s="16"/>
      <c r="LQA49" s="16"/>
      <c r="LQB49" s="16"/>
      <c r="LQC49" s="16"/>
      <c r="LQD49" s="16"/>
      <c r="LQE49" s="16"/>
      <c r="LQF49" s="16"/>
      <c r="LQG49" s="16"/>
      <c r="LQH49" s="16"/>
      <c r="LQI49" s="16"/>
      <c r="LQJ49" s="16"/>
      <c r="LQK49" s="16"/>
      <c r="LQL49" s="16"/>
      <c r="LQM49" s="16"/>
      <c r="LQN49" s="16"/>
      <c r="LQO49" s="16"/>
      <c r="LQP49" s="16"/>
      <c r="LQQ49" s="16"/>
      <c r="LQR49" s="16"/>
      <c r="LQS49" s="16"/>
      <c r="LQT49" s="16"/>
      <c r="LQU49" s="16"/>
      <c r="LQV49" s="16"/>
      <c r="LQW49" s="16"/>
      <c r="LQX49" s="16"/>
      <c r="LQY49" s="16"/>
      <c r="LQZ49" s="16"/>
      <c r="LRA49" s="16"/>
      <c r="LRB49" s="16"/>
      <c r="LRC49" s="16"/>
      <c r="LRD49" s="16"/>
      <c r="LRE49" s="16"/>
      <c r="LRF49" s="16"/>
      <c r="LRG49" s="16"/>
      <c r="LRH49" s="16"/>
      <c r="LRI49" s="16"/>
      <c r="LRJ49" s="16"/>
      <c r="LRK49" s="16"/>
      <c r="LRL49" s="16"/>
      <c r="LRM49" s="16"/>
      <c r="LRN49" s="16"/>
      <c r="LRO49" s="16"/>
      <c r="LRP49" s="16"/>
      <c r="LRQ49" s="16"/>
      <c r="LRR49" s="16"/>
      <c r="LRS49" s="16"/>
      <c r="LRT49" s="16"/>
      <c r="LRU49" s="16"/>
      <c r="LRV49" s="16"/>
      <c r="LRW49" s="16"/>
      <c r="LRX49" s="16"/>
      <c r="LRY49" s="16"/>
      <c r="LRZ49" s="16"/>
      <c r="LSA49" s="16"/>
      <c r="LSB49" s="16"/>
      <c r="LSC49" s="16"/>
      <c r="LSD49" s="16"/>
      <c r="LSE49" s="16"/>
      <c r="LSF49" s="16"/>
      <c r="LSG49" s="16"/>
      <c r="LSH49" s="16"/>
      <c r="LSI49" s="16"/>
      <c r="LSJ49" s="16"/>
      <c r="LSK49" s="16"/>
      <c r="LSL49" s="16"/>
      <c r="LSM49" s="16"/>
      <c r="LSN49" s="16"/>
      <c r="LSO49" s="16"/>
      <c r="LSP49" s="16"/>
      <c r="LSQ49" s="16"/>
      <c r="LSR49" s="16"/>
      <c r="LSS49" s="16"/>
      <c r="LST49" s="16"/>
      <c r="LSU49" s="16"/>
      <c r="LSV49" s="16"/>
      <c r="LSW49" s="16"/>
      <c r="LSX49" s="16"/>
      <c r="LSY49" s="16"/>
      <c r="LSZ49" s="16"/>
      <c r="LTA49" s="16"/>
      <c r="LTB49" s="16"/>
      <c r="LTC49" s="16"/>
      <c r="LTD49" s="16"/>
      <c r="LTE49" s="16"/>
      <c r="LTF49" s="16"/>
      <c r="LTG49" s="16"/>
      <c r="LTH49" s="16"/>
      <c r="LTI49" s="16"/>
      <c r="LTJ49" s="16"/>
      <c r="LTK49" s="16"/>
      <c r="LTL49" s="16"/>
      <c r="LTM49" s="16"/>
      <c r="LTN49" s="16"/>
      <c r="LTO49" s="16"/>
      <c r="LTP49" s="16"/>
      <c r="LTQ49" s="16"/>
      <c r="LTR49" s="16"/>
      <c r="LTS49" s="16"/>
      <c r="LTT49" s="16"/>
      <c r="LTU49" s="16"/>
      <c r="LTV49" s="16"/>
      <c r="LTW49" s="16"/>
      <c r="LTX49" s="16"/>
      <c r="LTY49" s="16"/>
      <c r="LTZ49" s="16"/>
      <c r="LUA49" s="16"/>
      <c r="LUB49" s="16"/>
      <c r="LUC49" s="16"/>
      <c r="LUD49" s="16"/>
      <c r="LUE49" s="16"/>
      <c r="LUF49" s="16"/>
      <c r="LUG49" s="16"/>
      <c r="LUH49" s="16"/>
      <c r="LUI49" s="16"/>
      <c r="LUJ49" s="16"/>
      <c r="LUK49" s="16"/>
      <c r="LUL49" s="16"/>
      <c r="LUM49" s="16"/>
      <c r="LUN49" s="16"/>
      <c r="LUO49" s="16"/>
      <c r="LUP49" s="16"/>
      <c r="LUQ49" s="16"/>
      <c r="LUR49" s="16"/>
      <c r="LUS49" s="16"/>
      <c r="LUT49" s="16"/>
      <c r="LUU49" s="16"/>
      <c r="LUV49" s="16"/>
      <c r="LUW49" s="16"/>
      <c r="LUX49" s="16"/>
      <c r="LUY49" s="16"/>
      <c r="LUZ49" s="16"/>
      <c r="LVA49" s="16"/>
      <c r="LVB49" s="16"/>
      <c r="LVC49" s="16"/>
      <c r="LVD49" s="16"/>
      <c r="LVE49" s="16"/>
      <c r="LVF49" s="16"/>
      <c r="LVG49" s="16"/>
      <c r="LVH49" s="16"/>
      <c r="LVI49" s="16"/>
      <c r="LVJ49" s="16"/>
      <c r="LVK49" s="16"/>
      <c r="LVL49" s="16"/>
      <c r="LVM49" s="16"/>
      <c r="LVN49" s="16"/>
      <c r="LVO49" s="16"/>
      <c r="LVP49" s="16"/>
      <c r="LVQ49" s="16"/>
      <c r="LVR49" s="16"/>
      <c r="LVS49" s="16"/>
      <c r="LVT49" s="16"/>
      <c r="LVU49" s="16"/>
      <c r="LVV49" s="16"/>
      <c r="LVW49" s="16"/>
      <c r="LVX49" s="16"/>
      <c r="LVY49" s="16"/>
      <c r="LVZ49" s="16"/>
      <c r="LWA49" s="16"/>
      <c r="LWB49" s="16"/>
      <c r="LWC49" s="16"/>
      <c r="LWD49" s="16"/>
      <c r="LWE49" s="16"/>
      <c r="LWF49" s="16"/>
      <c r="LWG49" s="16"/>
      <c r="LWH49" s="16"/>
      <c r="LWI49" s="16"/>
      <c r="LWJ49" s="16"/>
      <c r="LWK49" s="16"/>
      <c r="LWL49" s="16"/>
      <c r="LWM49" s="16"/>
      <c r="LWN49" s="16"/>
      <c r="LWO49" s="16"/>
      <c r="LWP49" s="16"/>
      <c r="LWQ49" s="16"/>
      <c r="LWR49" s="16"/>
      <c r="LWS49" s="16"/>
      <c r="LWT49" s="16"/>
      <c r="LWU49" s="16"/>
      <c r="LWV49" s="16"/>
      <c r="LWW49" s="16"/>
      <c r="LWX49" s="16"/>
      <c r="LWY49" s="16"/>
      <c r="LWZ49" s="16"/>
      <c r="LXA49" s="16"/>
      <c r="LXB49" s="16"/>
      <c r="LXC49" s="16"/>
      <c r="LXD49" s="16"/>
      <c r="LXE49" s="16"/>
      <c r="LXF49" s="16"/>
      <c r="LXG49" s="16"/>
      <c r="LXH49" s="16"/>
      <c r="LXI49" s="16"/>
      <c r="LXJ49" s="16"/>
      <c r="LXK49" s="16"/>
      <c r="LXL49" s="16"/>
      <c r="LXM49" s="16"/>
      <c r="LXN49" s="16"/>
      <c r="LXO49" s="16"/>
      <c r="LXP49" s="16"/>
      <c r="LXQ49" s="16"/>
      <c r="LXR49" s="16"/>
      <c r="LXS49" s="16"/>
      <c r="LXT49" s="16"/>
      <c r="LXU49" s="16"/>
      <c r="LXV49" s="16"/>
      <c r="LXW49" s="16"/>
      <c r="LXX49" s="16"/>
      <c r="LXY49" s="16"/>
      <c r="LXZ49" s="16"/>
      <c r="LYA49" s="16"/>
      <c r="LYB49" s="16"/>
      <c r="LYC49" s="16"/>
      <c r="LYD49" s="16"/>
      <c r="LYE49" s="16"/>
      <c r="LYF49" s="16"/>
      <c r="LYG49" s="16"/>
      <c r="LYH49" s="16"/>
      <c r="LYI49" s="16"/>
      <c r="LYJ49" s="16"/>
      <c r="LYK49" s="16"/>
      <c r="LYL49" s="16"/>
      <c r="LYM49" s="16"/>
      <c r="LYN49" s="16"/>
      <c r="LYO49" s="16"/>
      <c r="LYP49" s="16"/>
      <c r="LYQ49" s="16"/>
      <c r="LYR49" s="16"/>
      <c r="LYS49" s="16"/>
      <c r="LYT49" s="16"/>
      <c r="LYU49" s="16"/>
      <c r="LYV49" s="16"/>
      <c r="LYW49" s="16"/>
      <c r="LYX49" s="16"/>
      <c r="LYY49" s="16"/>
      <c r="LYZ49" s="16"/>
      <c r="LZA49" s="16"/>
      <c r="LZB49" s="16"/>
      <c r="LZC49" s="16"/>
      <c r="LZD49" s="16"/>
      <c r="LZE49" s="16"/>
      <c r="LZF49" s="16"/>
      <c r="LZG49" s="16"/>
      <c r="LZH49" s="16"/>
      <c r="LZI49" s="16"/>
      <c r="LZJ49" s="16"/>
      <c r="LZK49" s="16"/>
      <c r="LZL49" s="16"/>
      <c r="LZM49" s="16"/>
      <c r="LZN49" s="16"/>
      <c r="LZO49" s="16"/>
      <c r="LZP49" s="16"/>
      <c r="LZQ49" s="16"/>
      <c r="LZR49" s="16"/>
      <c r="LZS49" s="16"/>
      <c r="LZT49" s="16"/>
      <c r="LZU49" s="16"/>
      <c r="LZV49" s="16"/>
      <c r="LZW49" s="16"/>
      <c r="LZX49" s="16"/>
      <c r="LZY49" s="16"/>
      <c r="LZZ49" s="16"/>
      <c r="MAA49" s="16"/>
      <c r="MAB49" s="16"/>
      <c r="MAC49" s="16"/>
      <c r="MAD49" s="16"/>
      <c r="MAE49" s="16"/>
      <c r="MAF49" s="16"/>
      <c r="MAG49" s="16"/>
      <c r="MAH49" s="16"/>
      <c r="MAI49" s="16"/>
      <c r="MAJ49" s="16"/>
      <c r="MAK49" s="16"/>
      <c r="MAL49" s="16"/>
      <c r="MAM49" s="16"/>
      <c r="MAN49" s="16"/>
      <c r="MAO49" s="16"/>
      <c r="MAP49" s="16"/>
      <c r="MAQ49" s="16"/>
      <c r="MAR49" s="16"/>
      <c r="MAS49" s="16"/>
      <c r="MAT49" s="16"/>
      <c r="MAU49" s="16"/>
      <c r="MAV49" s="16"/>
      <c r="MAW49" s="16"/>
      <c r="MAX49" s="16"/>
      <c r="MAY49" s="16"/>
      <c r="MAZ49" s="16"/>
      <c r="MBA49" s="16"/>
      <c r="MBB49" s="16"/>
      <c r="MBC49" s="16"/>
      <c r="MBD49" s="16"/>
      <c r="MBE49" s="16"/>
      <c r="MBF49" s="16"/>
      <c r="MBG49" s="16"/>
      <c r="MBH49" s="16"/>
      <c r="MBI49" s="16"/>
      <c r="MBJ49" s="16"/>
      <c r="MBK49" s="16"/>
      <c r="MBL49" s="16"/>
      <c r="MBM49" s="16"/>
      <c r="MBN49" s="16"/>
      <c r="MBO49" s="16"/>
      <c r="MBP49" s="16"/>
      <c r="MBQ49" s="16"/>
      <c r="MBR49" s="16"/>
      <c r="MBS49" s="16"/>
      <c r="MBT49" s="16"/>
      <c r="MBU49" s="16"/>
      <c r="MBV49" s="16"/>
      <c r="MBW49" s="16"/>
      <c r="MBX49" s="16"/>
      <c r="MBY49" s="16"/>
      <c r="MBZ49" s="16"/>
      <c r="MCA49" s="16"/>
      <c r="MCB49" s="16"/>
      <c r="MCC49" s="16"/>
      <c r="MCD49" s="16"/>
      <c r="MCE49" s="16"/>
      <c r="MCF49" s="16"/>
      <c r="MCG49" s="16"/>
      <c r="MCH49" s="16"/>
      <c r="MCI49" s="16"/>
      <c r="MCJ49" s="16"/>
      <c r="MCK49" s="16"/>
      <c r="MCL49" s="16"/>
      <c r="MCM49" s="16"/>
      <c r="MCN49" s="16"/>
      <c r="MCO49" s="16"/>
      <c r="MCP49" s="16"/>
      <c r="MCQ49" s="16"/>
      <c r="MCR49" s="16"/>
      <c r="MCS49" s="16"/>
      <c r="MCT49" s="16"/>
      <c r="MCU49" s="16"/>
      <c r="MCV49" s="16"/>
      <c r="MCW49" s="16"/>
      <c r="MCX49" s="16"/>
      <c r="MCY49" s="16"/>
      <c r="MCZ49" s="16"/>
      <c r="MDA49" s="16"/>
      <c r="MDB49" s="16"/>
      <c r="MDC49" s="16"/>
      <c r="MDD49" s="16"/>
      <c r="MDE49" s="16"/>
      <c r="MDF49" s="16"/>
      <c r="MDG49" s="16"/>
      <c r="MDH49" s="16"/>
      <c r="MDI49" s="16"/>
      <c r="MDJ49" s="16"/>
      <c r="MDK49" s="16"/>
      <c r="MDL49" s="16"/>
      <c r="MDM49" s="16"/>
      <c r="MDN49" s="16"/>
      <c r="MDO49" s="16"/>
      <c r="MDP49" s="16"/>
      <c r="MDQ49" s="16"/>
      <c r="MDR49" s="16"/>
      <c r="MDS49" s="16"/>
      <c r="MDT49" s="16"/>
      <c r="MDU49" s="16"/>
      <c r="MDV49" s="16"/>
      <c r="MDW49" s="16"/>
      <c r="MDX49" s="16"/>
      <c r="MDY49" s="16"/>
      <c r="MDZ49" s="16"/>
      <c r="MEA49" s="16"/>
      <c r="MEB49" s="16"/>
      <c r="MEC49" s="16"/>
      <c r="MED49" s="16"/>
      <c r="MEE49" s="16"/>
      <c r="MEF49" s="16"/>
      <c r="MEG49" s="16"/>
      <c r="MEH49" s="16"/>
      <c r="MEI49" s="16"/>
      <c r="MEJ49" s="16"/>
      <c r="MEK49" s="16"/>
      <c r="MEL49" s="16"/>
      <c r="MEM49" s="16"/>
      <c r="MEN49" s="16"/>
      <c r="MEO49" s="16"/>
      <c r="MEP49" s="16"/>
      <c r="MEQ49" s="16"/>
      <c r="MER49" s="16"/>
      <c r="MES49" s="16"/>
      <c r="MET49" s="16"/>
      <c r="MEU49" s="16"/>
      <c r="MEV49" s="16"/>
      <c r="MEW49" s="16"/>
      <c r="MEX49" s="16"/>
      <c r="MEY49" s="16"/>
      <c r="MEZ49" s="16"/>
      <c r="MFA49" s="16"/>
      <c r="MFB49" s="16"/>
      <c r="MFC49" s="16"/>
      <c r="MFD49" s="16"/>
      <c r="MFE49" s="16"/>
      <c r="MFF49" s="16"/>
      <c r="MFG49" s="16"/>
      <c r="MFH49" s="16"/>
      <c r="MFI49" s="16"/>
      <c r="MFJ49" s="16"/>
      <c r="MFK49" s="16"/>
      <c r="MFL49" s="16"/>
      <c r="MFM49" s="16"/>
      <c r="MFN49" s="16"/>
      <c r="MFO49" s="16"/>
      <c r="MFP49" s="16"/>
      <c r="MFQ49" s="16"/>
      <c r="MFR49" s="16"/>
      <c r="MFS49" s="16"/>
      <c r="MFT49" s="16"/>
      <c r="MFU49" s="16"/>
      <c r="MFV49" s="16"/>
      <c r="MFW49" s="16"/>
      <c r="MFX49" s="16"/>
      <c r="MFY49" s="16"/>
      <c r="MFZ49" s="16"/>
      <c r="MGA49" s="16"/>
      <c r="MGB49" s="16"/>
      <c r="MGC49" s="16"/>
      <c r="MGD49" s="16"/>
      <c r="MGE49" s="16"/>
      <c r="MGF49" s="16"/>
      <c r="MGG49" s="16"/>
      <c r="MGH49" s="16"/>
      <c r="MGI49" s="16"/>
      <c r="MGJ49" s="16"/>
      <c r="MGK49" s="16"/>
      <c r="MGL49" s="16"/>
      <c r="MGM49" s="16"/>
      <c r="MGN49" s="16"/>
      <c r="MGO49" s="16"/>
      <c r="MGP49" s="16"/>
      <c r="MGQ49" s="16"/>
      <c r="MGR49" s="16"/>
      <c r="MGS49" s="16"/>
      <c r="MGT49" s="16"/>
      <c r="MGU49" s="16"/>
      <c r="MGV49" s="16"/>
      <c r="MGW49" s="16"/>
      <c r="MGX49" s="16"/>
      <c r="MGY49" s="16"/>
      <c r="MGZ49" s="16"/>
      <c r="MHA49" s="16"/>
      <c r="MHB49" s="16"/>
      <c r="MHC49" s="16"/>
      <c r="MHD49" s="16"/>
      <c r="MHE49" s="16"/>
      <c r="MHF49" s="16"/>
      <c r="MHG49" s="16"/>
      <c r="MHH49" s="16"/>
      <c r="MHI49" s="16"/>
      <c r="MHJ49" s="16"/>
      <c r="MHK49" s="16"/>
      <c r="MHL49" s="16"/>
      <c r="MHM49" s="16"/>
      <c r="MHN49" s="16"/>
      <c r="MHO49" s="16"/>
      <c r="MHP49" s="16"/>
      <c r="MHQ49" s="16"/>
      <c r="MHR49" s="16"/>
      <c r="MHS49" s="16"/>
      <c r="MHT49" s="16"/>
      <c r="MHU49" s="16"/>
      <c r="MHV49" s="16"/>
      <c r="MHW49" s="16"/>
      <c r="MHX49" s="16"/>
      <c r="MHY49" s="16"/>
      <c r="MHZ49" s="16"/>
      <c r="MIA49" s="16"/>
      <c r="MIB49" s="16"/>
      <c r="MIC49" s="16"/>
      <c r="MID49" s="16"/>
      <c r="MIE49" s="16"/>
      <c r="MIF49" s="16"/>
      <c r="MIG49" s="16"/>
      <c r="MIH49" s="16"/>
      <c r="MII49" s="16"/>
      <c r="MIJ49" s="16"/>
      <c r="MIK49" s="16"/>
      <c r="MIL49" s="16"/>
      <c r="MIM49" s="16"/>
      <c r="MIN49" s="16"/>
      <c r="MIO49" s="16"/>
      <c r="MIP49" s="16"/>
      <c r="MIQ49" s="16"/>
      <c r="MIR49" s="16"/>
      <c r="MIS49" s="16"/>
      <c r="MIT49" s="16"/>
      <c r="MIU49" s="16"/>
      <c r="MIV49" s="16"/>
      <c r="MIW49" s="16"/>
      <c r="MIX49" s="16"/>
      <c r="MIY49" s="16"/>
      <c r="MIZ49" s="16"/>
      <c r="MJA49" s="16"/>
      <c r="MJB49" s="16"/>
      <c r="MJC49" s="16"/>
      <c r="MJD49" s="16"/>
      <c r="MJE49" s="16"/>
      <c r="MJF49" s="16"/>
      <c r="MJG49" s="16"/>
      <c r="MJH49" s="16"/>
      <c r="MJI49" s="16"/>
      <c r="MJJ49" s="16"/>
      <c r="MJK49" s="16"/>
      <c r="MJL49" s="16"/>
      <c r="MJM49" s="16"/>
      <c r="MJN49" s="16"/>
      <c r="MJO49" s="16"/>
      <c r="MJP49" s="16"/>
      <c r="MJQ49" s="16"/>
      <c r="MJR49" s="16"/>
      <c r="MJS49" s="16"/>
      <c r="MJT49" s="16"/>
      <c r="MJU49" s="16"/>
      <c r="MJV49" s="16"/>
      <c r="MJW49" s="16"/>
      <c r="MJX49" s="16"/>
      <c r="MJY49" s="16"/>
      <c r="MJZ49" s="16"/>
      <c r="MKA49" s="16"/>
      <c r="MKB49" s="16"/>
      <c r="MKC49" s="16"/>
      <c r="MKD49" s="16"/>
      <c r="MKE49" s="16"/>
      <c r="MKF49" s="16"/>
      <c r="MKG49" s="16"/>
      <c r="MKH49" s="16"/>
      <c r="MKI49" s="16"/>
      <c r="MKJ49" s="16"/>
      <c r="MKK49" s="16"/>
      <c r="MKL49" s="16"/>
      <c r="MKM49" s="16"/>
      <c r="MKN49" s="16"/>
      <c r="MKO49" s="16"/>
      <c r="MKP49" s="16"/>
      <c r="MKQ49" s="16"/>
      <c r="MKR49" s="16"/>
      <c r="MKS49" s="16"/>
      <c r="MKT49" s="16"/>
      <c r="MKU49" s="16"/>
      <c r="MKV49" s="16"/>
      <c r="MKW49" s="16"/>
      <c r="MKX49" s="16"/>
      <c r="MKY49" s="16"/>
      <c r="MKZ49" s="16"/>
      <c r="MLA49" s="16"/>
      <c r="MLB49" s="16"/>
      <c r="MLC49" s="16"/>
      <c r="MLD49" s="16"/>
      <c r="MLE49" s="16"/>
      <c r="MLF49" s="16"/>
      <c r="MLG49" s="16"/>
      <c r="MLH49" s="16"/>
      <c r="MLI49" s="16"/>
      <c r="MLJ49" s="16"/>
      <c r="MLK49" s="16"/>
      <c r="MLL49" s="16"/>
      <c r="MLM49" s="16"/>
      <c r="MLN49" s="16"/>
      <c r="MLO49" s="16"/>
      <c r="MLP49" s="16"/>
      <c r="MLQ49" s="16"/>
      <c r="MLR49" s="16"/>
      <c r="MLS49" s="16"/>
      <c r="MLT49" s="16"/>
      <c r="MLU49" s="16"/>
      <c r="MLV49" s="16"/>
      <c r="MLW49" s="16"/>
      <c r="MLX49" s="16"/>
      <c r="MLY49" s="16"/>
      <c r="MLZ49" s="16"/>
      <c r="MMA49" s="16"/>
      <c r="MMB49" s="16"/>
      <c r="MMC49" s="16"/>
      <c r="MMD49" s="16"/>
      <c r="MME49" s="16"/>
      <c r="MMF49" s="16"/>
      <c r="MMG49" s="16"/>
      <c r="MMH49" s="16"/>
      <c r="MMI49" s="16"/>
      <c r="MMJ49" s="16"/>
      <c r="MMK49" s="16"/>
      <c r="MML49" s="16"/>
      <c r="MMM49" s="16"/>
      <c r="MMN49" s="16"/>
      <c r="MMO49" s="16"/>
      <c r="MMP49" s="16"/>
      <c r="MMQ49" s="16"/>
      <c r="MMR49" s="16"/>
      <c r="MMS49" s="16"/>
      <c r="MMT49" s="16"/>
      <c r="MMU49" s="16"/>
      <c r="MMV49" s="16"/>
      <c r="MMW49" s="16"/>
      <c r="MMX49" s="16"/>
      <c r="MMY49" s="16"/>
      <c r="MMZ49" s="16"/>
      <c r="MNA49" s="16"/>
      <c r="MNB49" s="16"/>
      <c r="MNC49" s="16"/>
      <c r="MND49" s="16"/>
      <c r="MNE49" s="16"/>
      <c r="MNF49" s="16"/>
      <c r="MNG49" s="16"/>
      <c r="MNH49" s="16"/>
      <c r="MNI49" s="16"/>
      <c r="MNJ49" s="16"/>
      <c r="MNK49" s="16"/>
      <c r="MNL49" s="16"/>
      <c r="MNM49" s="16"/>
      <c r="MNN49" s="16"/>
      <c r="MNO49" s="16"/>
      <c r="MNP49" s="16"/>
      <c r="MNQ49" s="16"/>
      <c r="MNR49" s="16"/>
      <c r="MNS49" s="16"/>
      <c r="MNT49" s="16"/>
      <c r="MNU49" s="16"/>
      <c r="MNV49" s="16"/>
      <c r="MNW49" s="16"/>
      <c r="MNX49" s="16"/>
      <c r="MNY49" s="16"/>
      <c r="MNZ49" s="16"/>
      <c r="MOA49" s="16"/>
      <c r="MOB49" s="16"/>
      <c r="MOC49" s="16"/>
      <c r="MOD49" s="16"/>
      <c r="MOE49" s="16"/>
      <c r="MOF49" s="16"/>
      <c r="MOG49" s="16"/>
      <c r="MOH49" s="16"/>
      <c r="MOI49" s="16"/>
      <c r="MOJ49" s="16"/>
      <c r="MOK49" s="16"/>
      <c r="MOL49" s="16"/>
      <c r="MOM49" s="16"/>
      <c r="MON49" s="16"/>
      <c r="MOO49" s="16"/>
      <c r="MOP49" s="16"/>
      <c r="MOQ49" s="16"/>
      <c r="MOR49" s="16"/>
      <c r="MOS49" s="16"/>
      <c r="MOT49" s="16"/>
      <c r="MOU49" s="16"/>
      <c r="MOV49" s="16"/>
      <c r="MOW49" s="16"/>
      <c r="MOX49" s="16"/>
      <c r="MOY49" s="16"/>
      <c r="MOZ49" s="16"/>
      <c r="MPA49" s="16"/>
      <c r="MPB49" s="16"/>
      <c r="MPC49" s="16"/>
      <c r="MPD49" s="16"/>
      <c r="MPE49" s="16"/>
      <c r="MPF49" s="16"/>
      <c r="MPG49" s="16"/>
      <c r="MPH49" s="16"/>
      <c r="MPI49" s="16"/>
      <c r="MPJ49" s="16"/>
      <c r="MPK49" s="16"/>
      <c r="MPL49" s="16"/>
      <c r="MPM49" s="16"/>
      <c r="MPN49" s="16"/>
      <c r="MPO49" s="16"/>
      <c r="MPP49" s="16"/>
      <c r="MPQ49" s="16"/>
      <c r="MPR49" s="16"/>
      <c r="MPS49" s="16"/>
      <c r="MPT49" s="16"/>
      <c r="MPU49" s="16"/>
      <c r="MPV49" s="16"/>
      <c r="MPW49" s="16"/>
      <c r="MPX49" s="16"/>
      <c r="MPY49" s="16"/>
      <c r="MPZ49" s="16"/>
      <c r="MQA49" s="16"/>
      <c r="MQB49" s="16"/>
      <c r="MQC49" s="16"/>
      <c r="MQD49" s="16"/>
      <c r="MQE49" s="16"/>
      <c r="MQF49" s="16"/>
      <c r="MQG49" s="16"/>
      <c r="MQH49" s="16"/>
      <c r="MQI49" s="16"/>
      <c r="MQJ49" s="16"/>
      <c r="MQK49" s="16"/>
      <c r="MQL49" s="16"/>
      <c r="MQM49" s="16"/>
      <c r="MQN49" s="16"/>
      <c r="MQO49" s="16"/>
      <c r="MQP49" s="16"/>
      <c r="MQQ49" s="16"/>
      <c r="MQR49" s="16"/>
      <c r="MQS49" s="16"/>
      <c r="MQT49" s="16"/>
      <c r="MQU49" s="16"/>
      <c r="MQV49" s="16"/>
      <c r="MQW49" s="16"/>
      <c r="MQX49" s="16"/>
      <c r="MQY49" s="16"/>
      <c r="MQZ49" s="16"/>
      <c r="MRA49" s="16"/>
      <c r="MRB49" s="16"/>
      <c r="MRC49" s="16"/>
      <c r="MRD49" s="16"/>
      <c r="MRE49" s="16"/>
      <c r="MRF49" s="16"/>
      <c r="MRG49" s="16"/>
      <c r="MRH49" s="16"/>
      <c r="MRI49" s="16"/>
      <c r="MRJ49" s="16"/>
      <c r="MRK49" s="16"/>
      <c r="MRL49" s="16"/>
      <c r="MRM49" s="16"/>
      <c r="MRN49" s="16"/>
      <c r="MRO49" s="16"/>
      <c r="MRP49" s="16"/>
      <c r="MRQ49" s="16"/>
      <c r="MRR49" s="16"/>
      <c r="MRS49" s="16"/>
      <c r="MRT49" s="16"/>
      <c r="MRU49" s="16"/>
      <c r="MRV49" s="16"/>
      <c r="MRW49" s="16"/>
      <c r="MRX49" s="16"/>
      <c r="MRY49" s="16"/>
      <c r="MRZ49" s="16"/>
      <c r="MSA49" s="16"/>
      <c r="MSB49" s="16"/>
      <c r="MSC49" s="16"/>
      <c r="MSD49" s="16"/>
      <c r="MSE49" s="16"/>
      <c r="MSF49" s="16"/>
      <c r="MSG49" s="16"/>
      <c r="MSH49" s="16"/>
      <c r="MSI49" s="16"/>
      <c r="MSJ49" s="16"/>
      <c r="MSK49" s="16"/>
      <c r="MSL49" s="16"/>
      <c r="MSM49" s="16"/>
      <c r="MSN49" s="16"/>
      <c r="MSO49" s="16"/>
      <c r="MSP49" s="16"/>
      <c r="MSQ49" s="16"/>
      <c r="MSR49" s="16"/>
      <c r="MSS49" s="16"/>
      <c r="MST49" s="16"/>
      <c r="MSU49" s="16"/>
      <c r="MSV49" s="16"/>
      <c r="MSW49" s="16"/>
      <c r="MSX49" s="16"/>
      <c r="MSY49" s="16"/>
      <c r="MSZ49" s="16"/>
      <c r="MTA49" s="16"/>
      <c r="MTB49" s="16"/>
      <c r="MTC49" s="16"/>
      <c r="MTD49" s="16"/>
      <c r="MTE49" s="16"/>
      <c r="MTF49" s="16"/>
      <c r="MTG49" s="16"/>
      <c r="MTH49" s="16"/>
      <c r="MTI49" s="16"/>
      <c r="MTJ49" s="16"/>
      <c r="MTK49" s="16"/>
      <c r="MTL49" s="16"/>
      <c r="MTM49" s="16"/>
      <c r="MTN49" s="16"/>
      <c r="MTO49" s="16"/>
      <c r="MTP49" s="16"/>
      <c r="MTQ49" s="16"/>
      <c r="MTR49" s="16"/>
      <c r="MTS49" s="16"/>
      <c r="MTT49" s="16"/>
      <c r="MTU49" s="16"/>
      <c r="MTV49" s="16"/>
      <c r="MTW49" s="16"/>
      <c r="MTX49" s="16"/>
      <c r="MTY49" s="16"/>
      <c r="MTZ49" s="16"/>
      <c r="MUA49" s="16"/>
      <c r="MUB49" s="16"/>
      <c r="MUC49" s="16"/>
      <c r="MUD49" s="16"/>
      <c r="MUE49" s="16"/>
      <c r="MUF49" s="16"/>
      <c r="MUG49" s="16"/>
      <c r="MUH49" s="16"/>
      <c r="MUI49" s="16"/>
      <c r="MUJ49" s="16"/>
      <c r="MUK49" s="16"/>
      <c r="MUL49" s="16"/>
      <c r="MUM49" s="16"/>
      <c r="MUN49" s="16"/>
      <c r="MUO49" s="16"/>
      <c r="MUP49" s="16"/>
      <c r="MUQ49" s="16"/>
      <c r="MUR49" s="16"/>
      <c r="MUS49" s="16"/>
      <c r="MUT49" s="16"/>
      <c r="MUU49" s="16"/>
      <c r="MUV49" s="16"/>
      <c r="MUW49" s="16"/>
      <c r="MUX49" s="16"/>
      <c r="MUY49" s="16"/>
      <c r="MUZ49" s="16"/>
      <c r="MVA49" s="16"/>
      <c r="MVB49" s="16"/>
      <c r="MVC49" s="16"/>
      <c r="MVD49" s="16"/>
      <c r="MVE49" s="16"/>
      <c r="MVF49" s="16"/>
      <c r="MVG49" s="16"/>
      <c r="MVH49" s="16"/>
      <c r="MVI49" s="16"/>
      <c r="MVJ49" s="16"/>
      <c r="MVK49" s="16"/>
      <c r="MVL49" s="16"/>
      <c r="MVM49" s="16"/>
      <c r="MVN49" s="16"/>
      <c r="MVO49" s="16"/>
      <c r="MVP49" s="16"/>
      <c r="MVQ49" s="16"/>
      <c r="MVR49" s="16"/>
      <c r="MVS49" s="16"/>
      <c r="MVT49" s="16"/>
      <c r="MVU49" s="16"/>
      <c r="MVV49" s="16"/>
      <c r="MVW49" s="16"/>
      <c r="MVX49" s="16"/>
      <c r="MVY49" s="16"/>
      <c r="MVZ49" s="16"/>
      <c r="MWA49" s="16"/>
      <c r="MWB49" s="16"/>
      <c r="MWC49" s="16"/>
      <c r="MWD49" s="16"/>
      <c r="MWE49" s="16"/>
      <c r="MWF49" s="16"/>
      <c r="MWG49" s="16"/>
      <c r="MWH49" s="16"/>
      <c r="MWI49" s="16"/>
      <c r="MWJ49" s="16"/>
      <c r="MWK49" s="16"/>
      <c r="MWL49" s="16"/>
      <c r="MWM49" s="16"/>
      <c r="MWN49" s="16"/>
      <c r="MWO49" s="16"/>
      <c r="MWP49" s="16"/>
      <c r="MWQ49" s="16"/>
      <c r="MWR49" s="16"/>
      <c r="MWS49" s="16"/>
      <c r="MWT49" s="16"/>
      <c r="MWU49" s="16"/>
      <c r="MWV49" s="16"/>
      <c r="MWW49" s="16"/>
      <c r="MWX49" s="16"/>
      <c r="MWY49" s="16"/>
      <c r="MWZ49" s="16"/>
      <c r="MXA49" s="16"/>
      <c r="MXB49" s="16"/>
      <c r="MXC49" s="16"/>
      <c r="MXD49" s="16"/>
      <c r="MXE49" s="16"/>
      <c r="MXF49" s="16"/>
      <c r="MXG49" s="16"/>
      <c r="MXH49" s="16"/>
      <c r="MXI49" s="16"/>
      <c r="MXJ49" s="16"/>
      <c r="MXK49" s="16"/>
      <c r="MXL49" s="16"/>
      <c r="MXM49" s="16"/>
      <c r="MXN49" s="16"/>
      <c r="MXO49" s="16"/>
      <c r="MXP49" s="16"/>
      <c r="MXQ49" s="16"/>
      <c r="MXR49" s="16"/>
      <c r="MXS49" s="16"/>
      <c r="MXT49" s="16"/>
      <c r="MXU49" s="16"/>
      <c r="MXV49" s="16"/>
      <c r="MXW49" s="16"/>
      <c r="MXX49" s="16"/>
      <c r="MXY49" s="16"/>
      <c r="MXZ49" s="16"/>
      <c r="MYA49" s="16"/>
      <c r="MYB49" s="16"/>
      <c r="MYC49" s="16"/>
      <c r="MYD49" s="16"/>
      <c r="MYE49" s="16"/>
      <c r="MYF49" s="16"/>
      <c r="MYG49" s="16"/>
      <c r="MYH49" s="16"/>
      <c r="MYI49" s="16"/>
      <c r="MYJ49" s="16"/>
      <c r="MYK49" s="16"/>
      <c r="MYL49" s="16"/>
      <c r="MYM49" s="16"/>
      <c r="MYN49" s="16"/>
      <c r="MYO49" s="16"/>
      <c r="MYP49" s="16"/>
      <c r="MYQ49" s="16"/>
      <c r="MYR49" s="16"/>
      <c r="MYS49" s="16"/>
      <c r="MYT49" s="16"/>
      <c r="MYU49" s="16"/>
      <c r="MYV49" s="16"/>
      <c r="MYW49" s="16"/>
      <c r="MYX49" s="16"/>
      <c r="MYY49" s="16"/>
      <c r="MYZ49" s="16"/>
      <c r="MZA49" s="16"/>
      <c r="MZB49" s="16"/>
      <c r="MZC49" s="16"/>
      <c r="MZD49" s="16"/>
      <c r="MZE49" s="16"/>
      <c r="MZF49" s="16"/>
      <c r="MZG49" s="16"/>
      <c r="MZH49" s="16"/>
      <c r="MZI49" s="16"/>
      <c r="MZJ49" s="16"/>
      <c r="MZK49" s="16"/>
      <c r="MZL49" s="16"/>
      <c r="MZM49" s="16"/>
      <c r="MZN49" s="16"/>
      <c r="MZO49" s="16"/>
      <c r="MZP49" s="16"/>
      <c r="MZQ49" s="16"/>
      <c r="MZR49" s="16"/>
      <c r="MZS49" s="16"/>
      <c r="MZT49" s="16"/>
      <c r="MZU49" s="16"/>
      <c r="MZV49" s="16"/>
      <c r="MZW49" s="16"/>
      <c r="MZX49" s="16"/>
      <c r="MZY49" s="16"/>
      <c r="MZZ49" s="16"/>
      <c r="NAA49" s="16"/>
      <c r="NAB49" s="16"/>
      <c r="NAC49" s="16"/>
      <c r="NAD49" s="16"/>
      <c r="NAE49" s="16"/>
      <c r="NAF49" s="16"/>
      <c r="NAG49" s="16"/>
      <c r="NAH49" s="16"/>
      <c r="NAI49" s="16"/>
      <c r="NAJ49" s="16"/>
      <c r="NAK49" s="16"/>
      <c r="NAL49" s="16"/>
      <c r="NAM49" s="16"/>
      <c r="NAN49" s="16"/>
      <c r="NAO49" s="16"/>
      <c r="NAP49" s="16"/>
      <c r="NAQ49" s="16"/>
      <c r="NAR49" s="16"/>
      <c r="NAS49" s="16"/>
      <c r="NAT49" s="16"/>
      <c r="NAU49" s="16"/>
      <c r="NAV49" s="16"/>
      <c r="NAW49" s="16"/>
      <c r="NAX49" s="16"/>
      <c r="NAY49" s="16"/>
      <c r="NAZ49" s="16"/>
      <c r="NBA49" s="16"/>
      <c r="NBB49" s="16"/>
      <c r="NBC49" s="16"/>
      <c r="NBD49" s="16"/>
      <c r="NBE49" s="16"/>
      <c r="NBF49" s="16"/>
      <c r="NBG49" s="16"/>
      <c r="NBH49" s="16"/>
      <c r="NBI49" s="16"/>
      <c r="NBJ49" s="16"/>
      <c r="NBK49" s="16"/>
      <c r="NBL49" s="16"/>
      <c r="NBM49" s="16"/>
      <c r="NBN49" s="16"/>
      <c r="NBO49" s="16"/>
      <c r="NBP49" s="16"/>
      <c r="NBQ49" s="16"/>
      <c r="NBR49" s="16"/>
      <c r="NBS49" s="16"/>
      <c r="NBT49" s="16"/>
      <c r="NBU49" s="16"/>
      <c r="NBV49" s="16"/>
      <c r="NBW49" s="16"/>
      <c r="NBX49" s="16"/>
      <c r="NBY49" s="16"/>
      <c r="NBZ49" s="16"/>
      <c r="NCA49" s="16"/>
      <c r="NCB49" s="16"/>
      <c r="NCC49" s="16"/>
      <c r="NCD49" s="16"/>
      <c r="NCE49" s="16"/>
      <c r="NCF49" s="16"/>
      <c r="NCG49" s="16"/>
      <c r="NCH49" s="16"/>
      <c r="NCI49" s="16"/>
      <c r="NCJ49" s="16"/>
      <c r="NCK49" s="16"/>
      <c r="NCL49" s="16"/>
      <c r="NCM49" s="16"/>
      <c r="NCN49" s="16"/>
      <c r="NCO49" s="16"/>
      <c r="NCP49" s="16"/>
      <c r="NCQ49" s="16"/>
      <c r="NCR49" s="16"/>
      <c r="NCS49" s="16"/>
      <c r="NCT49" s="16"/>
      <c r="NCU49" s="16"/>
      <c r="NCV49" s="16"/>
      <c r="NCW49" s="16"/>
      <c r="NCX49" s="16"/>
      <c r="NCY49" s="16"/>
      <c r="NCZ49" s="16"/>
      <c r="NDA49" s="16"/>
      <c r="NDB49" s="16"/>
      <c r="NDC49" s="16"/>
      <c r="NDD49" s="16"/>
      <c r="NDE49" s="16"/>
      <c r="NDF49" s="16"/>
      <c r="NDG49" s="16"/>
      <c r="NDH49" s="16"/>
      <c r="NDI49" s="16"/>
      <c r="NDJ49" s="16"/>
      <c r="NDK49" s="16"/>
      <c r="NDL49" s="16"/>
      <c r="NDM49" s="16"/>
      <c r="NDN49" s="16"/>
      <c r="NDO49" s="16"/>
      <c r="NDP49" s="16"/>
      <c r="NDQ49" s="16"/>
      <c r="NDR49" s="16"/>
      <c r="NDS49" s="16"/>
      <c r="NDT49" s="16"/>
      <c r="NDU49" s="16"/>
      <c r="NDV49" s="16"/>
      <c r="NDW49" s="16"/>
      <c r="NDX49" s="16"/>
      <c r="NDY49" s="16"/>
      <c r="NDZ49" s="16"/>
      <c r="NEA49" s="16"/>
      <c r="NEB49" s="16"/>
      <c r="NEC49" s="16"/>
      <c r="NED49" s="16"/>
      <c r="NEE49" s="16"/>
      <c r="NEF49" s="16"/>
      <c r="NEG49" s="16"/>
      <c r="NEH49" s="16"/>
      <c r="NEI49" s="16"/>
      <c r="NEJ49" s="16"/>
      <c r="NEK49" s="16"/>
      <c r="NEL49" s="16"/>
      <c r="NEM49" s="16"/>
      <c r="NEN49" s="16"/>
      <c r="NEO49" s="16"/>
      <c r="NEP49" s="16"/>
      <c r="NEQ49" s="16"/>
      <c r="NER49" s="16"/>
      <c r="NES49" s="16"/>
      <c r="NET49" s="16"/>
      <c r="NEU49" s="16"/>
      <c r="NEV49" s="16"/>
      <c r="NEW49" s="16"/>
      <c r="NEX49" s="16"/>
      <c r="NEY49" s="16"/>
      <c r="NEZ49" s="16"/>
      <c r="NFA49" s="16"/>
      <c r="NFB49" s="16"/>
      <c r="NFC49" s="16"/>
      <c r="NFD49" s="16"/>
      <c r="NFE49" s="16"/>
      <c r="NFF49" s="16"/>
      <c r="NFG49" s="16"/>
      <c r="NFH49" s="16"/>
      <c r="NFI49" s="16"/>
      <c r="NFJ49" s="16"/>
      <c r="NFK49" s="16"/>
      <c r="NFL49" s="16"/>
      <c r="NFM49" s="16"/>
      <c r="NFN49" s="16"/>
      <c r="NFO49" s="16"/>
      <c r="NFP49" s="16"/>
      <c r="NFQ49" s="16"/>
      <c r="NFR49" s="16"/>
      <c r="NFS49" s="16"/>
      <c r="NFT49" s="16"/>
      <c r="NFU49" s="16"/>
      <c r="NFV49" s="16"/>
      <c r="NFW49" s="16"/>
      <c r="NFX49" s="16"/>
      <c r="NFY49" s="16"/>
      <c r="NFZ49" s="16"/>
      <c r="NGA49" s="16"/>
      <c r="NGB49" s="16"/>
      <c r="NGC49" s="16"/>
      <c r="NGD49" s="16"/>
      <c r="NGE49" s="16"/>
      <c r="NGF49" s="16"/>
      <c r="NGG49" s="16"/>
      <c r="NGH49" s="16"/>
      <c r="NGI49" s="16"/>
      <c r="NGJ49" s="16"/>
      <c r="NGK49" s="16"/>
      <c r="NGL49" s="16"/>
      <c r="NGM49" s="16"/>
      <c r="NGN49" s="16"/>
      <c r="NGO49" s="16"/>
      <c r="NGP49" s="16"/>
      <c r="NGQ49" s="16"/>
      <c r="NGR49" s="16"/>
      <c r="NGS49" s="16"/>
      <c r="NGT49" s="16"/>
      <c r="NGU49" s="16"/>
      <c r="NGV49" s="16"/>
      <c r="NGW49" s="16"/>
      <c r="NGX49" s="16"/>
      <c r="NGY49" s="16"/>
      <c r="NGZ49" s="16"/>
      <c r="NHA49" s="16"/>
      <c r="NHB49" s="16"/>
      <c r="NHC49" s="16"/>
      <c r="NHD49" s="16"/>
      <c r="NHE49" s="16"/>
      <c r="NHF49" s="16"/>
      <c r="NHG49" s="16"/>
      <c r="NHH49" s="16"/>
      <c r="NHI49" s="16"/>
      <c r="NHJ49" s="16"/>
      <c r="NHK49" s="16"/>
      <c r="NHL49" s="16"/>
      <c r="NHM49" s="16"/>
      <c r="NHN49" s="16"/>
      <c r="NHO49" s="16"/>
      <c r="NHP49" s="16"/>
      <c r="NHQ49" s="16"/>
      <c r="NHR49" s="16"/>
      <c r="NHS49" s="16"/>
      <c r="NHT49" s="16"/>
      <c r="NHU49" s="16"/>
      <c r="NHV49" s="16"/>
      <c r="NHW49" s="16"/>
      <c r="NHX49" s="16"/>
      <c r="NHY49" s="16"/>
      <c r="NHZ49" s="16"/>
      <c r="NIA49" s="16"/>
      <c r="NIB49" s="16"/>
      <c r="NIC49" s="16"/>
      <c r="NID49" s="16"/>
      <c r="NIE49" s="16"/>
      <c r="NIF49" s="16"/>
      <c r="NIG49" s="16"/>
      <c r="NIH49" s="16"/>
      <c r="NII49" s="16"/>
      <c r="NIJ49" s="16"/>
      <c r="NIK49" s="16"/>
      <c r="NIL49" s="16"/>
      <c r="NIM49" s="16"/>
      <c r="NIN49" s="16"/>
      <c r="NIO49" s="16"/>
      <c r="NIP49" s="16"/>
      <c r="NIQ49" s="16"/>
      <c r="NIR49" s="16"/>
      <c r="NIS49" s="16"/>
      <c r="NIT49" s="16"/>
      <c r="NIU49" s="16"/>
      <c r="NIV49" s="16"/>
      <c r="NIW49" s="16"/>
      <c r="NIX49" s="16"/>
      <c r="NIY49" s="16"/>
      <c r="NIZ49" s="16"/>
      <c r="NJA49" s="16"/>
      <c r="NJB49" s="16"/>
      <c r="NJC49" s="16"/>
      <c r="NJD49" s="16"/>
      <c r="NJE49" s="16"/>
      <c r="NJF49" s="16"/>
      <c r="NJG49" s="16"/>
      <c r="NJH49" s="16"/>
      <c r="NJI49" s="16"/>
      <c r="NJJ49" s="16"/>
      <c r="NJK49" s="16"/>
      <c r="NJL49" s="16"/>
      <c r="NJM49" s="16"/>
      <c r="NJN49" s="16"/>
      <c r="NJO49" s="16"/>
      <c r="NJP49" s="16"/>
      <c r="NJQ49" s="16"/>
      <c r="NJR49" s="16"/>
      <c r="NJS49" s="16"/>
      <c r="NJT49" s="16"/>
      <c r="NJU49" s="16"/>
      <c r="NJV49" s="16"/>
      <c r="NJW49" s="16"/>
      <c r="NJX49" s="16"/>
      <c r="NJY49" s="16"/>
      <c r="NJZ49" s="16"/>
      <c r="NKA49" s="16"/>
      <c r="NKB49" s="16"/>
      <c r="NKC49" s="16"/>
      <c r="NKD49" s="16"/>
      <c r="NKE49" s="16"/>
      <c r="NKF49" s="16"/>
      <c r="NKG49" s="16"/>
      <c r="NKH49" s="16"/>
      <c r="NKI49" s="16"/>
      <c r="NKJ49" s="16"/>
      <c r="NKK49" s="16"/>
      <c r="NKL49" s="16"/>
      <c r="NKM49" s="16"/>
      <c r="NKN49" s="16"/>
      <c r="NKO49" s="16"/>
      <c r="NKP49" s="16"/>
      <c r="NKQ49" s="16"/>
      <c r="NKR49" s="16"/>
      <c r="NKS49" s="16"/>
      <c r="NKT49" s="16"/>
      <c r="NKU49" s="16"/>
      <c r="NKV49" s="16"/>
      <c r="NKW49" s="16"/>
      <c r="NKX49" s="16"/>
      <c r="NKY49" s="16"/>
      <c r="NKZ49" s="16"/>
      <c r="NLA49" s="16"/>
      <c r="NLB49" s="16"/>
      <c r="NLC49" s="16"/>
      <c r="NLD49" s="16"/>
      <c r="NLE49" s="16"/>
      <c r="NLF49" s="16"/>
      <c r="NLG49" s="16"/>
      <c r="NLH49" s="16"/>
      <c r="NLI49" s="16"/>
      <c r="NLJ49" s="16"/>
      <c r="NLK49" s="16"/>
      <c r="NLL49" s="16"/>
      <c r="NLM49" s="16"/>
      <c r="NLN49" s="16"/>
      <c r="NLO49" s="16"/>
      <c r="NLP49" s="16"/>
      <c r="NLQ49" s="16"/>
      <c r="NLR49" s="16"/>
      <c r="NLS49" s="16"/>
      <c r="NLT49" s="16"/>
      <c r="NLU49" s="16"/>
      <c r="NLV49" s="16"/>
      <c r="NLW49" s="16"/>
      <c r="NLX49" s="16"/>
      <c r="NLY49" s="16"/>
      <c r="NLZ49" s="16"/>
      <c r="NMA49" s="16"/>
      <c r="NMB49" s="16"/>
      <c r="NMC49" s="16"/>
      <c r="NMD49" s="16"/>
      <c r="NME49" s="16"/>
      <c r="NMF49" s="16"/>
      <c r="NMG49" s="16"/>
      <c r="NMH49" s="16"/>
      <c r="NMI49" s="16"/>
      <c r="NMJ49" s="16"/>
      <c r="NMK49" s="16"/>
      <c r="NML49" s="16"/>
      <c r="NMM49" s="16"/>
      <c r="NMN49" s="16"/>
      <c r="NMO49" s="16"/>
      <c r="NMP49" s="16"/>
      <c r="NMQ49" s="16"/>
      <c r="NMR49" s="16"/>
      <c r="NMS49" s="16"/>
      <c r="NMT49" s="16"/>
      <c r="NMU49" s="16"/>
      <c r="NMV49" s="16"/>
      <c r="NMW49" s="16"/>
      <c r="NMX49" s="16"/>
      <c r="NMY49" s="16"/>
      <c r="NMZ49" s="16"/>
      <c r="NNA49" s="16"/>
      <c r="NNB49" s="16"/>
      <c r="NNC49" s="16"/>
      <c r="NND49" s="16"/>
      <c r="NNE49" s="16"/>
      <c r="NNF49" s="16"/>
      <c r="NNG49" s="16"/>
      <c r="NNH49" s="16"/>
      <c r="NNI49" s="16"/>
      <c r="NNJ49" s="16"/>
      <c r="NNK49" s="16"/>
      <c r="NNL49" s="16"/>
      <c r="NNM49" s="16"/>
      <c r="NNN49" s="16"/>
      <c r="NNO49" s="16"/>
      <c r="NNP49" s="16"/>
      <c r="NNQ49" s="16"/>
      <c r="NNR49" s="16"/>
      <c r="NNS49" s="16"/>
      <c r="NNT49" s="16"/>
      <c r="NNU49" s="16"/>
      <c r="NNV49" s="16"/>
      <c r="NNW49" s="16"/>
      <c r="NNX49" s="16"/>
      <c r="NNY49" s="16"/>
      <c r="NNZ49" s="16"/>
      <c r="NOA49" s="16"/>
      <c r="NOB49" s="16"/>
      <c r="NOC49" s="16"/>
      <c r="NOD49" s="16"/>
      <c r="NOE49" s="16"/>
      <c r="NOF49" s="16"/>
      <c r="NOG49" s="16"/>
      <c r="NOH49" s="16"/>
      <c r="NOI49" s="16"/>
      <c r="NOJ49" s="16"/>
      <c r="NOK49" s="16"/>
      <c r="NOL49" s="16"/>
      <c r="NOM49" s="16"/>
      <c r="NON49" s="16"/>
      <c r="NOO49" s="16"/>
      <c r="NOP49" s="16"/>
      <c r="NOQ49" s="16"/>
      <c r="NOR49" s="16"/>
      <c r="NOS49" s="16"/>
      <c r="NOT49" s="16"/>
      <c r="NOU49" s="16"/>
      <c r="NOV49" s="16"/>
      <c r="NOW49" s="16"/>
      <c r="NOX49" s="16"/>
      <c r="NOY49" s="16"/>
      <c r="NOZ49" s="16"/>
      <c r="NPA49" s="16"/>
      <c r="NPB49" s="16"/>
      <c r="NPC49" s="16"/>
      <c r="NPD49" s="16"/>
      <c r="NPE49" s="16"/>
      <c r="NPF49" s="16"/>
      <c r="NPG49" s="16"/>
      <c r="NPH49" s="16"/>
      <c r="NPI49" s="16"/>
      <c r="NPJ49" s="16"/>
      <c r="NPK49" s="16"/>
      <c r="NPL49" s="16"/>
      <c r="NPM49" s="16"/>
      <c r="NPN49" s="16"/>
      <c r="NPO49" s="16"/>
      <c r="NPP49" s="16"/>
      <c r="NPQ49" s="16"/>
      <c r="NPR49" s="16"/>
      <c r="NPS49" s="16"/>
      <c r="NPT49" s="16"/>
      <c r="NPU49" s="16"/>
      <c r="NPV49" s="16"/>
      <c r="NPW49" s="16"/>
      <c r="NPX49" s="16"/>
      <c r="NPY49" s="16"/>
      <c r="NPZ49" s="16"/>
      <c r="NQA49" s="16"/>
      <c r="NQB49" s="16"/>
      <c r="NQC49" s="16"/>
      <c r="NQD49" s="16"/>
      <c r="NQE49" s="16"/>
      <c r="NQF49" s="16"/>
      <c r="NQG49" s="16"/>
      <c r="NQH49" s="16"/>
      <c r="NQI49" s="16"/>
      <c r="NQJ49" s="16"/>
      <c r="NQK49" s="16"/>
      <c r="NQL49" s="16"/>
      <c r="NQM49" s="16"/>
      <c r="NQN49" s="16"/>
      <c r="NQO49" s="16"/>
      <c r="NQP49" s="16"/>
      <c r="NQQ49" s="16"/>
      <c r="NQR49" s="16"/>
      <c r="NQS49" s="16"/>
      <c r="NQT49" s="16"/>
      <c r="NQU49" s="16"/>
      <c r="NQV49" s="16"/>
      <c r="NQW49" s="16"/>
      <c r="NQX49" s="16"/>
      <c r="NQY49" s="16"/>
      <c r="NQZ49" s="16"/>
      <c r="NRA49" s="16"/>
      <c r="NRB49" s="16"/>
      <c r="NRC49" s="16"/>
      <c r="NRD49" s="16"/>
      <c r="NRE49" s="16"/>
      <c r="NRF49" s="16"/>
      <c r="NRG49" s="16"/>
      <c r="NRH49" s="16"/>
      <c r="NRI49" s="16"/>
      <c r="NRJ49" s="16"/>
      <c r="NRK49" s="16"/>
      <c r="NRL49" s="16"/>
      <c r="NRM49" s="16"/>
      <c r="NRN49" s="16"/>
      <c r="NRO49" s="16"/>
      <c r="NRP49" s="16"/>
      <c r="NRQ49" s="16"/>
      <c r="NRR49" s="16"/>
      <c r="NRS49" s="16"/>
      <c r="NRT49" s="16"/>
      <c r="NRU49" s="16"/>
      <c r="NRV49" s="16"/>
      <c r="NRW49" s="16"/>
      <c r="NRX49" s="16"/>
      <c r="NRY49" s="16"/>
      <c r="NRZ49" s="16"/>
      <c r="NSA49" s="16"/>
      <c r="NSB49" s="16"/>
      <c r="NSC49" s="16"/>
      <c r="NSD49" s="16"/>
      <c r="NSE49" s="16"/>
      <c r="NSF49" s="16"/>
      <c r="NSG49" s="16"/>
      <c r="NSH49" s="16"/>
      <c r="NSI49" s="16"/>
      <c r="NSJ49" s="16"/>
      <c r="NSK49" s="16"/>
      <c r="NSL49" s="16"/>
      <c r="NSM49" s="16"/>
      <c r="NSN49" s="16"/>
      <c r="NSO49" s="16"/>
      <c r="NSP49" s="16"/>
      <c r="NSQ49" s="16"/>
      <c r="NSR49" s="16"/>
      <c r="NSS49" s="16"/>
      <c r="NST49" s="16"/>
      <c r="NSU49" s="16"/>
      <c r="NSV49" s="16"/>
      <c r="NSW49" s="16"/>
      <c r="NSX49" s="16"/>
      <c r="NSY49" s="16"/>
      <c r="NSZ49" s="16"/>
      <c r="NTA49" s="16"/>
      <c r="NTB49" s="16"/>
      <c r="NTC49" s="16"/>
      <c r="NTD49" s="16"/>
      <c r="NTE49" s="16"/>
      <c r="NTF49" s="16"/>
      <c r="NTG49" s="16"/>
      <c r="NTH49" s="16"/>
      <c r="NTI49" s="16"/>
      <c r="NTJ49" s="16"/>
      <c r="NTK49" s="16"/>
      <c r="NTL49" s="16"/>
      <c r="NTM49" s="16"/>
      <c r="NTN49" s="16"/>
      <c r="NTO49" s="16"/>
      <c r="NTP49" s="16"/>
      <c r="NTQ49" s="16"/>
      <c r="NTR49" s="16"/>
      <c r="NTS49" s="16"/>
      <c r="NTT49" s="16"/>
      <c r="NTU49" s="16"/>
      <c r="NTV49" s="16"/>
      <c r="NTW49" s="16"/>
      <c r="NTX49" s="16"/>
      <c r="NTY49" s="16"/>
      <c r="NTZ49" s="16"/>
      <c r="NUA49" s="16"/>
      <c r="NUB49" s="16"/>
      <c r="NUC49" s="16"/>
      <c r="NUD49" s="16"/>
      <c r="NUE49" s="16"/>
      <c r="NUF49" s="16"/>
      <c r="NUG49" s="16"/>
      <c r="NUH49" s="16"/>
      <c r="NUI49" s="16"/>
      <c r="NUJ49" s="16"/>
      <c r="NUK49" s="16"/>
      <c r="NUL49" s="16"/>
      <c r="NUM49" s="16"/>
      <c r="NUN49" s="16"/>
      <c r="NUO49" s="16"/>
      <c r="NUP49" s="16"/>
      <c r="NUQ49" s="16"/>
      <c r="NUR49" s="16"/>
      <c r="NUS49" s="16"/>
      <c r="NUT49" s="16"/>
      <c r="NUU49" s="16"/>
      <c r="NUV49" s="16"/>
      <c r="NUW49" s="16"/>
      <c r="NUX49" s="16"/>
      <c r="NUY49" s="16"/>
      <c r="NUZ49" s="16"/>
      <c r="NVA49" s="16"/>
      <c r="NVB49" s="16"/>
      <c r="NVC49" s="16"/>
      <c r="NVD49" s="16"/>
      <c r="NVE49" s="16"/>
      <c r="NVF49" s="16"/>
      <c r="NVG49" s="16"/>
      <c r="NVH49" s="16"/>
      <c r="NVI49" s="16"/>
      <c r="NVJ49" s="16"/>
      <c r="NVK49" s="16"/>
      <c r="NVL49" s="16"/>
      <c r="NVM49" s="16"/>
      <c r="NVN49" s="16"/>
      <c r="NVO49" s="16"/>
      <c r="NVP49" s="16"/>
      <c r="NVQ49" s="16"/>
      <c r="NVR49" s="16"/>
      <c r="NVS49" s="16"/>
      <c r="NVT49" s="16"/>
      <c r="NVU49" s="16"/>
      <c r="NVV49" s="16"/>
      <c r="NVW49" s="16"/>
      <c r="NVX49" s="16"/>
      <c r="NVY49" s="16"/>
      <c r="NVZ49" s="16"/>
      <c r="NWA49" s="16"/>
      <c r="NWB49" s="16"/>
      <c r="NWC49" s="16"/>
      <c r="NWD49" s="16"/>
      <c r="NWE49" s="16"/>
      <c r="NWF49" s="16"/>
      <c r="NWG49" s="16"/>
      <c r="NWH49" s="16"/>
      <c r="NWI49" s="16"/>
      <c r="NWJ49" s="16"/>
      <c r="NWK49" s="16"/>
      <c r="NWL49" s="16"/>
      <c r="NWM49" s="16"/>
      <c r="NWN49" s="16"/>
      <c r="NWO49" s="16"/>
      <c r="NWP49" s="16"/>
      <c r="NWQ49" s="16"/>
      <c r="NWR49" s="16"/>
      <c r="NWS49" s="16"/>
      <c r="NWT49" s="16"/>
      <c r="NWU49" s="16"/>
      <c r="NWV49" s="16"/>
      <c r="NWW49" s="16"/>
      <c r="NWX49" s="16"/>
      <c r="NWY49" s="16"/>
      <c r="NWZ49" s="16"/>
      <c r="NXA49" s="16"/>
      <c r="NXB49" s="16"/>
      <c r="NXC49" s="16"/>
      <c r="NXD49" s="16"/>
      <c r="NXE49" s="16"/>
      <c r="NXF49" s="16"/>
      <c r="NXG49" s="16"/>
      <c r="NXH49" s="16"/>
      <c r="NXI49" s="16"/>
      <c r="NXJ49" s="16"/>
      <c r="NXK49" s="16"/>
      <c r="NXL49" s="16"/>
      <c r="NXM49" s="16"/>
      <c r="NXN49" s="16"/>
      <c r="NXO49" s="16"/>
      <c r="NXP49" s="16"/>
      <c r="NXQ49" s="16"/>
      <c r="NXR49" s="16"/>
      <c r="NXS49" s="16"/>
      <c r="NXT49" s="16"/>
      <c r="NXU49" s="16"/>
      <c r="NXV49" s="16"/>
      <c r="NXW49" s="16"/>
      <c r="NXX49" s="16"/>
      <c r="NXY49" s="16"/>
      <c r="NXZ49" s="16"/>
      <c r="NYA49" s="16"/>
      <c r="NYB49" s="16"/>
      <c r="NYC49" s="16"/>
      <c r="NYD49" s="16"/>
      <c r="NYE49" s="16"/>
      <c r="NYF49" s="16"/>
      <c r="NYG49" s="16"/>
      <c r="NYH49" s="16"/>
      <c r="NYI49" s="16"/>
      <c r="NYJ49" s="16"/>
      <c r="NYK49" s="16"/>
      <c r="NYL49" s="16"/>
      <c r="NYM49" s="16"/>
      <c r="NYN49" s="16"/>
      <c r="NYO49" s="16"/>
      <c r="NYP49" s="16"/>
      <c r="NYQ49" s="16"/>
      <c r="NYR49" s="16"/>
      <c r="NYS49" s="16"/>
      <c r="NYT49" s="16"/>
      <c r="NYU49" s="16"/>
      <c r="NYV49" s="16"/>
      <c r="NYW49" s="16"/>
      <c r="NYX49" s="16"/>
      <c r="NYY49" s="16"/>
      <c r="NYZ49" s="16"/>
      <c r="NZA49" s="16"/>
      <c r="NZB49" s="16"/>
      <c r="NZC49" s="16"/>
      <c r="NZD49" s="16"/>
      <c r="NZE49" s="16"/>
      <c r="NZF49" s="16"/>
      <c r="NZG49" s="16"/>
      <c r="NZH49" s="16"/>
      <c r="NZI49" s="16"/>
      <c r="NZJ49" s="16"/>
      <c r="NZK49" s="16"/>
      <c r="NZL49" s="16"/>
      <c r="NZM49" s="16"/>
      <c r="NZN49" s="16"/>
      <c r="NZO49" s="16"/>
      <c r="NZP49" s="16"/>
      <c r="NZQ49" s="16"/>
      <c r="NZR49" s="16"/>
      <c r="NZS49" s="16"/>
      <c r="NZT49" s="16"/>
      <c r="NZU49" s="16"/>
      <c r="NZV49" s="16"/>
      <c r="NZW49" s="16"/>
      <c r="NZX49" s="16"/>
      <c r="NZY49" s="16"/>
      <c r="NZZ49" s="16"/>
      <c r="OAA49" s="16"/>
      <c r="OAB49" s="16"/>
      <c r="OAC49" s="16"/>
      <c r="OAD49" s="16"/>
      <c r="OAE49" s="16"/>
      <c r="OAF49" s="16"/>
      <c r="OAG49" s="16"/>
      <c r="OAH49" s="16"/>
      <c r="OAI49" s="16"/>
      <c r="OAJ49" s="16"/>
      <c r="OAK49" s="16"/>
      <c r="OAL49" s="16"/>
      <c r="OAM49" s="16"/>
      <c r="OAN49" s="16"/>
      <c r="OAO49" s="16"/>
      <c r="OAP49" s="16"/>
      <c r="OAQ49" s="16"/>
      <c r="OAR49" s="16"/>
      <c r="OAS49" s="16"/>
      <c r="OAT49" s="16"/>
      <c r="OAU49" s="16"/>
      <c r="OAV49" s="16"/>
      <c r="OAW49" s="16"/>
      <c r="OAX49" s="16"/>
      <c r="OAY49" s="16"/>
      <c r="OAZ49" s="16"/>
      <c r="OBA49" s="16"/>
      <c r="OBB49" s="16"/>
      <c r="OBC49" s="16"/>
      <c r="OBD49" s="16"/>
      <c r="OBE49" s="16"/>
      <c r="OBF49" s="16"/>
      <c r="OBG49" s="16"/>
      <c r="OBH49" s="16"/>
      <c r="OBI49" s="16"/>
      <c r="OBJ49" s="16"/>
      <c r="OBK49" s="16"/>
      <c r="OBL49" s="16"/>
      <c r="OBM49" s="16"/>
      <c r="OBN49" s="16"/>
      <c r="OBO49" s="16"/>
      <c r="OBP49" s="16"/>
      <c r="OBQ49" s="16"/>
      <c r="OBR49" s="16"/>
      <c r="OBS49" s="16"/>
      <c r="OBT49" s="16"/>
      <c r="OBU49" s="16"/>
      <c r="OBV49" s="16"/>
      <c r="OBW49" s="16"/>
      <c r="OBX49" s="16"/>
      <c r="OBY49" s="16"/>
      <c r="OBZ49" s="16"/>
      <c r="OCA49" s="16"/>
      <c r="OCB49" s="16"/>
      <c r="OCC49" s="16"/>
      <c r="OCD49" s="16"/>
      <c r="OCE49" s="16"/>
      <c r="OCF49" s="16"/>
      <c r="OCG49" s="16"/>
      <c r="OCH49" s="16"/>
      <c r="OCI49" s="16"/>
      <c r="OCJ49" s="16"/>
      <c r="OCK49" s="16"/>
      <c r="OCL49" s="16"/>
      <c r="OCM49" s="16"/>
      <c r="OCN49" s="16"/>
      <c r="OCO49" s="16"/>
      <c r="OCP49" s="16"/>
      <c r="OCQ49" s="16"/>
      <c r="OCR49" s="16"/>
      <c r="OCS49" s="16"/>
      <c r="OCT49" s="16"/>
      <c r="OCU49" s="16"/>
      <c r="OCV49" s="16"/>
      <c r="OCW49" s="16"/>
      <c r="OCX49" s="16"/>
      <c r="OCY49" s="16"/>
      <c r="OCZ49" s="16"/>
      <c r="ODA49" s="16"/>
      <c r="ODB49" s="16"/>
      <c r="ODC49" s="16"/>
      <c r="ODD49" s="16"/>
      <c r="ODE49" s="16"/>
      <c r="ODF49" s="16"/>
      <c r="ODG49" s="16"/>
      <c r="ODH49" s="16"/>
      <c r="ODI49" s="16"/>
      <c r="ODJ49" s="16"/>
      <c r="ODK49" s="16"/>
      <c r="ODL49" s="16"/>
      <c r="ODM49" s="16"/>
      <c r="ODN49" s="16"/>
      <c r="ODO49" s="16"/>
      <c r="ODP49" s="16"/>
      <c r="ODQ49" s="16"/>
      <c r="ODR49" s="16"/>
      <c r="ODS49" s="16"/>
      <c r="ODT49" s="16"/>
      <c r="ODU49" s="16"/>
      <c r="ODV49" s="16"/>
      <c r="ODW49" s="16"/>
      <c r="ODX49" s="16"/>
      <c r="ODY49" s="16"/>
      <c r="ODZ49" s="16"/>
      <c r="OEA49" s="16"/>
      <c r="OEB49" s="16"/>
      <c r="OEC49" s="16"/>
      <c r="OED49" s="16"/>
      <c r="OEE49" s="16"/>
      <c r="OEF49" s="16"/>
      <c r="OEG49" s="16"/>
      <c r="OEH49" s="16"/>
      <c r="OEI49" s="16"/>
      <c r="OEJ49" s="16"/>
      <c r="OEK49" s="16"/>
      <c r="OEL49" s="16"/>
      <c r="OEM49" s="16"/>
      <c r="OEN49" s="16"/>
      <c r="OEO49" s="16"/>
      <c r="OEP49" s="16"/>
      <c r="OEQ49" s="16"/>
      <c r="OER49" s="16"/>
      <c r="OES49" s="16"/>
      <c r="OET49" s="16"/>
      <c r="OEU49" s="16"/>
      <c r="OEV49" s="16"/>
      <c r="OEW49" s="16"/>
      <c r="OEX49" s="16"/>
      <c r="OEY49" s="16"/>
      <c r="OEZ49" s="16"/>
      <c r="OFA49" s="16"/>
      <c r="OFB49" s="16"/>
      <c r="OFC49" s="16"/>
      <c r="OFD49" s="16"/>
      <c r="OFE49" s="16"/>
      <c r="OFF49" s="16"/>
      <c r="OFG49" s="16"/>
      <c r="OFH49" s="16"/>
      <c r="OFI49" s="16"/>
      <c r="OFJ49" s="16"/>
      <c r="OFK49" s="16"/>
      <c r="OFL49" s="16"/>
      <c r="OFM49" s="16"/>
      <c r="OFN49" s="16"/>
      <c r="OFO49" s="16"/>
      <c r="OFP49" s="16"/>
      <c r="OFQ49" s="16"/>
      <c r="OFR49" s="16"/>
      <c r="OFS49" s="16"/>
      <c r="OFT49" s="16"/>
      <c r="OFU49" s="16"/>
      <c r="OFV49" s="16"/>
      <c r="OFW49" s="16"/>
      <c r="OFX49" s="16"/>
      <c r="OFY49" s="16"/>
      <c r="OFZ49" s="16"/>
      <c r="OGA49" s="16"/>
      <c r="OGB49" s="16"/>
      <c r="OGC49" s="16"/>
      <c r="OGD49" s="16"/>
      <c r="OGE49" s="16"/>
      <c r="OGF49" s="16"/>
      <c r="OGG49" s="16"/>
      <c r="OGH49" s="16"/>
      <c r="OGI49" s="16"/>
      <c r="OGJ49" s="16"/>
      <c r="OGK49" s="16"/>
      <c r="OGL49" s="16"/>
      <c r="OGM49" s="16"/>
      <c r="OGN49" s="16"/>
      <c r="OGO49" s="16"/>
      <c r="OGP49" s="16"/>
      <c r="OGQ49" s="16"/>
      <c r="OGR49" s="16"/>
      <c r="OGS49" s="16"/>
      <c r="OGT49" s="16"/>
      <c r="OGU49" s="16"/>
      <c r="OGV49" s="16"/>
      <c r="OGW49" s="16"/>
      <c r="OGX49" s="16"/>
      <c r="OGY49" s="16"/>
      <c r="OGZ49" s="16"/>
      <c r="OHA49" s="16"/>
      <c r="OHB49" s="16"/>
      <c r="OHC49" s="16"/>
      <c r="OHD49" s="16"/>
      <c r="OHE49" s="16"/>
      <c r="OHF49" s="16"/>
      <c r="OHG49" s="16"/>
      <c r="OHH49" s="16"/>
      <c r="OHI49" s="16"/>
      <c r="OHJ49" s="16"/>
      <c r="OHK49" s="16"/>
      <c r="OHL49" s="16"/>
      <c r="OHM49" s="16"/>
      <c r="OHN49" s="16"/>
      <c r="OHO49" s="16"/>
      <c r="OHP49" s="16"/>
      <c r="OHQ49" s="16"/>
      <c r="OHR49" s="16"/>
      <c r="OHS49" s="16"/>
      <c r="OHT49" s="16"/>
      <c r="OHU49" s="16"/>
      <c r="OHV49" s="16"/>
      <c r="OHW49" s="16"/>
      <c r="OHX49" s="16"/>
      <c r="OHY49" s="16"/>
      <c r="OHZ49" s="16"/>
      <c r="OIA49" s="16"/>
      <c r="OIB49" s="16"/>
      <c r="OIC49" s="16"/>
      <c r="OID49" s="16"/>
      <c r="OIE49" s="16"/>
      <c r="OIF49" s="16"/>
      <c r="OIG49" s="16"/>
      <c r="OIH49" s="16"/>
      <c r="OII49" s="16"/>
      <c r="OIJ49" s="16"/>
      <c r="OIK49" s="16"/>
      <c r="OIL49" s="16"/>
      <c r="OIM49" s="16"/>
      <c r="OIN49" s="16"/>
      <c r="OIO49" s="16"/>
      <c r="OIP49" s="16"/>
      <c r="OIQ49" s="16"/>
      <c r="OIR49" s="16"/>
      <c r="OIS49" s="16"/>
      <c r="OIT49" s="16"/>
      <c r="OIU49" s="16"/>
      <c r="OIV49" s="16"/>
      <c r="OIW49" s="16"/>
      <c r="OIX49" s="16"/>
      <c r="OIY49" s="16"/>
      <c r="OIZ49" s="16"/>
      <c r="OJA49" s="16"/>
      <c r="OJB49" s="16"/>
      <c r="OJC49" s="16"/>
      <c r="OJD49" s="16"/>
      <c r="OJE49" s="16"/>
      <c r="OJF49" s="16"/>
      <c r="OJG49" s="16"/>
      <c r="OJH49" s="16"/>
      <c r="OJI49" s="16"/>
      <c r="OJJ49" s="16"/>
      <c r="OJK49" s="16"/>
      <c r="OJL49" s="16"/>
      <c r="OJM49" s="16"/>
      <c r="OJN49" s="16"/>
      <c r="OJO49" s="16"/>
      <c r="OJP49" s="16"/>
      <c r="OJQ49" s="16"/>
      <c r="OJR49" s="16"/>
      <c r="OJS49" s="16"/>
      <c r="OJT49" s="16"/>
      <c r="OJU49" s="16"/>
      <c r="OJV49" s="16"/>
      <c r="OJW49" s="16"/>
      <c r="OJX49" s="16"/>
      <c r="OJY49" s="16"/>
      <c r="OJZ49" s="16"/>
      <c r="OKA49" s="16"/>
      <c r="OKB49" s="16"/>
      <c r="OKC49" s="16"/>
      <c r="OKD49" s="16"/>
      <c r="OKE49" s="16"/>
      <c r="OKF49" s="16"/>
      <c r="OKG49" s="16"/>
      <c r="OKH49" s="16"/>
      <c r="OKI49" s="16"/>
      <c r="OKJ49" s="16"/>
      <c r="OKK49" s="16"/>
      <c r="OKL49" s="16"/>
      <c r="OKM49" s="16"/>
      <c r="OKN49" s="16"/>
      <c r="OKO49" s="16"/>
      <c r="OKP49" s="16"/>
      <c r="OKQ49" s="16"/>
      <c r="OKR49" s="16"/>
      <c r="OKS49" s="16"/>
      <c r="OKT49" s="16"/>
      <c r="OKU49" s="16"/>
      <c r="OKV49" s="16"/>
      <c r="OKW49" s="16"/>
      <c r="OKX49" s="16"/>
      <c r="OKY49" s="16"/>
      <c r="OKZ49" s="16"/>
      <c r="OLA49" s="16"/>
      <c r="OLB49" s="16"/>
      <c r="OLC49" s="16"/>
      <c r="OLD49" s="16"/>
      <c r="OLE49" s="16"/>
      <c r="OLF49" s="16"/>
      <c r="OLG49" s="16"/>
      <c r="OLH49" s="16"/>
      <c r="OLI49" s="16"/>
      <c r="OLJ49" s="16"/>
      <c r="OLK49" s="16"/>
      <c r="OLL49" s="16"/>
      <c r="OLM49" s="16"/>
      <c r="OLN49" s="16"/>
      <c r="OLO49" s="16"/>
      <c r="OLP49" s="16"/>
      <c r="OLQ49" s="16"/>
      <c r="OLR49" s="16"/>
      <c r="OLS49" s="16"/>
      <c r="OLT49" s="16"/>
      <c r="OLU49" s="16"/>
      <c r="OLV49" s="16"/>
      <c r="OLW49" s="16"/>
      <c r="OLX49" s="16"/>
      <c r="OLY49" s="16"/>
      <c r="OLZ49" s="16"/>
      <c r="OMA49" s="16"/>
      <c r="OMB49" s="16"/>
      <c r="OMC49" s="16"/>
      <c r="OMD49" s="16"/>
      <c r="OME49" s="16"/>
      <c r="OMF49" s="16"/>
      <c r="OMG49" s="16"/>
      <c r="OMH49" s="16"/>
      <c r="OMI49" s="16"/>
      <c r="OMJ49" s="16"/>
      <c r="OMK49" s="16"/>
      <c r="OML49" s="16"/>
      <c r="OMM49" s="16"/>
      <c r="OMN49" s="16"/>
      <c r="OMO49" s="16"/>
      <c r="OMP49" s="16"/>
      <c r="OMQ49" s="16"/>
      <c r="OMR49" s="16"/>
      <c r="OMS49" s="16"/>
      <c r="OMT49" s="16"/>
      <c r="OMU49" s="16"/>
      <c r="OMV49" s="16"/>
      <c r="OMW49" s="16"/>
      <c r="OMX49" s="16"/>
      <c r="OMY49" s="16"/>
      <c r="OMZ49" s="16"/>
      <c r="ONA49" s="16"/>
      <c r="ONB49" s="16"/>
      <c r="ONC49" s="16"/>
      <c r="OND49" s="16"/>
      <c r="ONE49" s="16"/>
      <c r="ONF49" s="16"/>
      <c r="ONG49" s="16"/>
      <c r="ONH49" s="16"/>
      <c r="ONI49" s="16"/>
      <c r="ONJ49" s="16"/>
      <c r="ONK49" s="16"/>
      <c r="ONL49" s="16"/>
      <c r="ONM49" s="16"/>
      <c r="ONN49" s="16"/>
      <c r="ONO49" s="16"/>
      <c r="ONP49" s="16"/>
      <c r="ONQ49" s="16"/>
      <c r="ONR49" s="16"/>
      <c r="ONS49" s="16"/>
      <c r="ONT49" s="16"/>
      <c r="ONU49" s="16"/>
      <c r="ONV49" s="16"/>
      <c r="ONW49" s="16"/>
      <c r="ONX49" s="16"/>
      <c r="ONY49" s="16"/>
      <c r="ONZ49" s="16"/>
      <c r="OOA49" s="16"/>
      <c r="OOB49" s="16"/>
      <c r="OOC49" s="16"/>
      <c r="OOD49" s="16"/>
      <c r="OOE49" s="16"/>
      <c r="OOF49" s="16"/>
      <c r="OOG49" s="16"/>
      <c r="OOH49" s="16"/>
      <c r="OOI49" s="16"/>
      <c r="OOJ49" s="16"/>
      <c r="OOK49" s="16"/>
      <c r="OOL49" s="16"/>
      <c r="OOM49" s="16"/>
      <c r="OON49" s="16"/>
      <c r="OOO49" s="16"/>
      <c r="OOP49" s="16"/>
      <c r="OOQ49" s="16"/>
      <c r="OOR49" s="16"/>
      <c r="OOS49" s="16"/>
      <c r="OOT49" s="16"/>
      <c r="OOU49" s="16"/>
      <c r="OOV49" s="16"/>
      <c r="OOW49" s="16"/>
      <c r="OOX49" s="16"/>
      <c r="OOY49" s="16"/>
      <c r="OOZ49" s="16"/>
      <c r="OPA49" s="16"/>
      <c r="OPB49" s="16"/>
      <c r="OPC49" s="16"/>
      <c r="OPD49" s="16"/>
      <c r="OPE49" s="16"/>
      <c r="OPF49" s="16"/>
      <c r="OPG49" s="16"/>
      <c r="OPH49" s="16"/>
      <c r="OPI49" s="16"/>
      <c r="OPJ49" s="16"/>
      <c r="OPK49" s="16"/>
      <c r="OPL49" s="16"/>
      <c r="OPM49" s="16"/>
      <c r="OPN49" s="16"/>
      <c r="OPO49" s="16"/>
      <c r="OPP49" s="16"/>
      <c r="OPQ49" s="16"/>
      <c r="OPR49" s="16"/>
      <c r="OPS49" s="16"/>
      <c r="OPT49" s="16"/>
      <c r="OPU49" s="16"/>
      <c r="OPV49" s="16"/>
      <c r="OPW49" s="16"/>
      <c r="OPX49" s="16"/>
      <c r="OPY49" s="16"/>
      <c r="OPZ49" s="16"/>
      <c r="OQA49" s="16"/>
      <c r="OQB49" s="16"/>
      <c r="OQC49" s="16"/>
      <c r="OQD49" s="16"/>
      <c r="OQE49" s="16"/>
      <c r="OQF49" s="16"/>
      <c r="OQG49" s="16"/>
      <c r="OQH49" s="16"/>
      <c r="OQI49" s="16"/>
      <c r="OQJ49" s="16"/>
      <c r="OQK49" s="16"/>
      <c r="OQL49" s="16"/>
      <c r="OQM49" s="16"/>
      <c r="OQN49" s="16"/>
      <c r="OQO49" s="16"/>
      <c r="OQP49" s="16"/>
      <c r="OQQ49" s="16"/>
      <c r="OQR49" s="16"/>
      <c r="OQS49" s="16"/>
      <c r="OQT49" s="16"/>
      <c r="OQU49" s="16"/>
      <c r="OQV49" s="16"/>
      <c r="OQW49" s="16"/>
      <c r="OQX49" s="16"/>
      <c r="OQY49" s="16"/>
      <c r="OQZ49" s="16"/>
      <c r="ORA49" s="16"/>
      <c r="ORB49" s="16"/>
      <c r="ORC49" s="16"/>
      <c r="ORD49" s="16"/>
      <c r="ORE49" s="16"/>
      <c r="ORF49" s="16"/>
      <c r="ORG49" s="16"/>
      <c r="ORH49" s="16"/>
      <c r="ORI49" s="16"/>
      <c r="ORJ49" s="16"/>
      <c r="ORK49" s="16"/>
      <c r="ORL49" s="16"/>
      <c r="ORM49" s="16"/>
      <c r="ORN49" s="16"/>
      <c r="ORO49" s="16"/>
      <c r="ORP49" s="16"/>
      <c r="ORQ49" s="16"/>
      <c r="ORR49" s="16"/>
      <c r="ORS49" s="16"/>
      <c r="ORT49" s="16"/>
      <c r="ORU49" s="16"/>
      <c r="ORV49" s="16"/>
      <c r="ORW49" s="16"/>
      <c r="ORX49" s="16"/>
      <c r="ORY49" s="16"/>
      <c r="ORZ49" s="16"/>
      <c r="OSA49" s="16"/>
      <c r="OSB49" s="16"/>
      <c r="OSC49" s="16"/>
      <c r="OSD49" s="16"/>
      <c r="OSE49" s="16"/>
      <c r="OSF49" s="16"/>
      <c r="OSG49" s="16"/>
      <c r="OSH49" s="16"/>
      <c r="OSI49" s="16"/>
      <c r="OSJ49" s="16"/>
      <c r="OSK49" s="16"/>
      <c r="OSL49" s="16"/>
      <c r="OSM49" s="16"/>
      <c r="OSN49" s="16"/>
      <c r="OSO49" s="16"/>
      <c r="OSP49" s="16"/>
      <c r="OSQ49" s="16"/>
      <c r="OSR49" s="16"/>
      <c r="OSS49" s="16"/>
      <c r="OST49" s="16"/>
      <c r="OSU49" s="16"/>
      <c r="OSV49" s="16"/>
      <c r="OSW49" s="16"/>
      <c r="OSX49" s="16"/>
      <c r="OSY49" s="16"/>
      <c r="OSZ49" s="16"/>
      <c r="OTA49" s="16"/>
      <c r="OTB49" s="16"/>
      <c r="OTC49" s="16"/>
      <c r="OTD49" s="16"/>
      <c r="OTE49" s="16"/>
      <c r="OTF49" s="16"/>
      <c r="OTG49" s="16"/>
      <c r="OTH49" s="16"/>
      <c r="OTI49" s="16"/>
      <c r="OTJ49" s="16"/>
      <c r="OTK49" s="16"/>
      <c r="OTL49" s="16"/>
      <c r="OTM49" s="16"/>
      <c r="OTN49" s="16"/>
      <c r="OTO49" s="16"/>
      <c r="OTP49" s="16"/>
      <c r="OTQ49" s="16"/>
      <c r="OTR49" s="16"/>
      <c r="OTS49" s="16"/>
      <c r="OTT49" s="16"/>
      <c r="OTU49" s="16"/>
      <c r="OTV49" s="16"/>
      <c r="OTW49" s="16"/>
      <c r="OTX49" s="16"/>
      <c r="OTY49" s="16"/>
      <c r="OTZ49" s="16"/>
      <c r="OUA49" s="16"/>
      <c r="OUB49" s="16"/>
      <c r="OUC49" s="16"/>
      <c r="OUD49" s="16"/>
      <c r="OUE49" s="16"/>
      <c r="OUF49" s="16"/>
      <c r="OUG49" s="16"/>
      <c r="OUH49" s="16"/>
      <c r="OUI49" s="16"/>
      <c r="OUJ49" s="16"/>
      <c r="OUK49" s="16"/>
      <c r="OUL49" s="16"/>
      <c r="OUM49" s="16"/>
      <c r="OUN49" s="16"/>
      <c r="OUO49" s="16"/>
      <c r="OUP49" s="16"/>
      <c r="OUQ49" s="16"/>
      <c r="OUR49" s="16"/>
      <c r="OUS49" s="16"/>
      <c r="OUT49" s="16"/>
      <c r="OUU49" s="16"/>
      <c r="OUV49" s="16"/>
      <c r="OUW49" s="16"/>
      <c r="OUX49" s="16"/>
      <c r="OUY49" s="16"/>
      <c r="OUZ49" s="16"/>
      <c r="OVA49" s="16"/>
      <c r="OVB49" s="16"/>
      <c r="OVC49" s="16"/>
      <c r="OVD49" s="16"/>
      <c r="OVE49" s="16"/>
      <c r="OVF49" s="16"/>
      <c r="OVG49" s="16"/>
      <c r="OVH49" s="16"/>
      <c r="OVI49" s="16"/>
      <c r="OVJ49" s="16"/>
      <c r="OVK49" s="16"/>
      <c r="OVL49" s="16"/>
      <c r="OVM49" s="16"/>
      <c r="OVN49" s="16"/>
      <c r="OVO49" s="16"/>
      <c r="OVP49" s="16"/>
      <c r="OVQ49" s="16"/>
      <c r="OVR49" s="16"/>
      <c r="OVS49" s="16"/>
      <c r="OVT49" s="16"/>
      <c r="OVU49" s="16"/>
      <c r="OVV49" s="16"/>
      <c r="OVW49" s="16"/>
      <c r="OVX49" s="16"/>
      <c r="OVY49" s="16"/>
      <c r="OVZ49" s="16"/>
      <c r="OWA49" s="16"/>
      <c r="OWB49" s="16"/>
      <c r="OWC49" s="16"/>
      <c r="OWD49" s="16"/>
      <c r="OWE49" s="16"/>
      <c r="OWF49" s="16"/>
      <c r="OWG49" s="16"/>
      <c r="OWH49" s="16"/>
      <c r="OWI49" s="16"/>
      <c r="OWJ49" s="16"/>
      <c r="OWK49" s="16"/>
      <c r="OWL49" s="16"/>
      <c r="OWM49" s="16"/>
      <c r="OWN49" s="16"/>
      <c r="OWO49" s="16"/>
      <c r="OWP49" s="16"/>
      <c r="OWQ49" s="16"/>
      <c r="OWR49" s="16"/>
      <c r="OWS49" s="16"/>
      <c r="OWT49" s="16"/>
      <c r="OWU49" s="16"/>
      <c r="OWV49" s="16"/>
      <c r="OWW49" s="16"/>
      <c r="OWX49" s="16"/>
      <c r="OWY49" s="16"/>
      <c r="OWZ49" s="16"/>
      <c r="OXA49" s="16"/>
      <c r="OXB49" s="16"/>
      <c r="OXC49" s="16"/>
      <c r="OXD49" s="16"/>
      <c r="OXE49" s="16"/>
      <c r="OXF49" s="16"/>
      <c r="OXG49" s="16"/>
      <c r="OXH49" s="16"/>
      <c r="OXI49" s="16"/>
      <c r="OXJ49" s="16"/>
      <c r="OXK49" s="16"/>
      <c r="OXL49" s="16"/>
      <c r="OXM49" s="16"/>
      <c r="OXN49" s="16"/>
      <c r="OXO49" s="16"/>
      <c r="OXP49" s="16"/>
      <c r="OXQ49" s="16"/>
      <c r="OXR49" s="16"/>
      <c r="OXS49" s="16"/>
      <c r="OXT49" s="16"/>
      <c r="OXU49" s="16"/>
      <c r="OXV49" s="16"/>
      <c r="OXW49" s="16"/>
      <c r="OXX49" s="16"/>
      <c r="OXY49" s="16"/>
      <c r="OXZ49" s="16"/>
      <c r="OYA49" s="16"/>
      <c r="OYB49" s="16"/>
      <c r="OYC49" s="16"/>
      <c r="OYD49" s="16"/>
      <c r="OYE49" s="16"/>
      <c r="OYF49" s="16"/>
      <c r="OYG49" s="16"/>
      <c r="OYH49" s="16"/>
      <c r="OYI49" s="16"/>
      <c r="OYJ49" s="16"/>
      <c r="OYK49" s="16"/>
      <c r="OYL49" s="16"/>
      <c r="OYM49" s="16"/>
      <c r="OYN49" s="16"/>
      <c r="OYO49" s="16"/>
      <c r="OYP49" s="16"/>
      <c r="OYQ49" s="16"/>
      <c r="OYR49" s="16"/>
      <c r="OYS49" s="16"/>
      <c r="OYT49" s="16"/>
      <c r="OYU49" s="16"/>
      <c r="OYV49" s="16"/>
      <c r="OYW49" s="16"/>
      <c r="OYX49" s="16"/>
      <c r="OYY49" s="16"/>
      <c r="OYZ49" s="16"/>
      <c r="OZA49" s="16"/>
      <c r="OZB49" s="16"/>
      <c r="OZC49" s="16"/>
      <c r="OZD49" s="16"/>
      <c r="OZE49" s="16"/>
      <c r="OZF49" s="16"/>
      <c r="OZG49" s="16"/>
      <c r="OZH49" s="16"/>
      <c r="OZI49" s="16"/>
      <c r="OZJ49" s="16"/>
      <c r="OZK49" s="16"/>
      <c r="OZL49" s="16"/>
      <c r="OZM49" s="16"/>
      <c r="OZN49" s="16"/>
      <c r="OZO49" s="16"/>
      <c r="OZP49" s="16"/>
      <c r="OZQ49" s="16"/>
      <c r="OZR49" s="16"/>
      <c r="OZS49" s="16"/>
      <c r="OZT49" s="16"/>
      <c r="OZU49" s="16"/>
      <c r="OZV49" s="16"/>
      <c r="OZW49" s="16"/>
      <c r="OZX49" s="16"/>
      <c r="OZY49" s="16"/>
      <c r="OZZ49" s="16"/>
      <c r="PAA49" s="16"/>
      <c r="PAB49" s="16"/>
      <c r="PAC49" s="16"/>
      <c r="PAD49" s="16"/>
      <c r="PAE49" s="16"/>
      <c r="PAF49" s="16"/>
      <c r="PAG49" s="16"/>
      <c r="PAH49" s="16"/>
      <c r="PAI49" s="16"/>
      <c r="PAJ49" s="16"/>
      <c r="PAK49" s="16"/>
      <c r="PAL49" s="16"/>
      <c r="PAM49" s="16"/>
      <c r="PAN49" s="16"/>
      <c r="PAO49" s="16"/>
      <c r="PAP49" s="16"/>
      <c r="PAQ49" s="16"/>
      <c r="PAR49" s="16"/>
      <c r="PAS49" s="16"/>
      <c r="PAT49" s="16"/>
      <c r="PAU49" s="16"/>
      <c r="PAV49" s="16"/>
      <c r="PAW49" s="16"/>
      <c r="PAX49" s="16"/>
      <c r="PAY49" s="16"/>
      <c r="PAZ49" s="16"/>
      <c r="PBA49" s="16"/>
      <c r="PBB49" s="16"/>
      <c r="PBC49" s="16"/>
      <c r="PBD49" s="16"/>
      <c r="PBE49" s="16"/>
      <c r="PBF49" s="16"/>
      <c r="PBG49" s="16"/>
      <c r="PBH49" s="16"/>
      <c r="PBI49" s="16"/>
      <c r="PBJ49" s="16"/>
      <c r="PBK49" s="16"/>
      <c r="PBL49" s="16"/>
      <c r="PBM49" s="16"/>
      <c r="PBN49" s="16"/>
      <c r="PBO49" s="16"/>
      <c r="PBP49" s="16"/>
      <c r="PBQ49" s="16"/>
      <c r="PBR49" s="16"/>
      <c r="PBS49" s="16"/>
      <c r="PBT49" s="16"/>
      <c r="PBU49" s="16"/>
      <c r="PBV49" s="16"/>
      <c r="PBW49" s="16"/>
      <c r="PBX49" s="16"/>
      <c r="PBY49" s="16"/>
      <c r="PBZ49" s="16"/>
      <c r="PCA49" s="16"/>
      <c r="PCB49" s="16"/>
      <c r="PCC49" s="16"/>
      <c r="PCD49" s="16"/>
      <c r="PCE49" s="16"/>
      <c r="PCF49" s="16"/>
      <c r="PCG49" s="16"/>
      <c r="PCH49" s="16"/>
      <c r="PCI49" s="16"/>
      <c r="PCJ49" s="16"/>
      <c r="PCK49" s="16"/>
      <c r="PCL49" s="16"/>
      <c r="PCM49" s="16"/>
      <c r="PCN49" s="16"/>
      <c r="PCO49" s="16"/>
      <c r="PCP49" s="16"/>
      <c r="PCQ49" s="16"/>
      <c r="PCR49" s="16"/>
      <c r="PCS49" s="16"/>
      <c r="PCT49" s="16"/>
      <c r="PCU49" s="16"/>
      <c r="PCV49" s="16"/>
      <c r="PCW49" s="16"/>
      <c r="PCX49" s="16"/>
      <c r="PCY49" s="16"/>
      <c r="PCZ49" s="16"/>
      <c r="PDA49" s="16"/>
      <c r="PDB49" s="16"/>
      <c r="PDC49" s="16"/>
      <c r="PDD49" s="16"/>
      <c r="PDE49" s="16"/>
      <c r="PDF49" s="16"/>
      <c r="PDG49" s="16"/>
      <c r="PDH49" s="16"/>
      <c r="PDI49" s="16"/>
      <c r="PDJ49" s="16"/>
      <c r="PDK49" s="16"/>
      <c r="PDL49" s="16"/>
      <c r="PDM49" s="16"/>
      <c r="PDN49" s="16"/>
      <c r="PDO49" s="16"/>
      <c r="PDP49" s="16"/>
      <c r="PDQ49" s="16"/>
      <c r="PDR49" s="16"/>
      <c r="PDS49" s="16"/>
      <c r="PDT49" s="16"/>
      <c r="PDU49" s="16"/>
      <c r="PDV49" s="16"/>
      <c r="PDW49" s="16"/>
      <c r="PDX49" s="16"/>
      <c r="PDY49" s="16"/>
      <c r="PDZ49" s="16"/>
      <c r="PEA49" s="16"/>
      <c r="PEB49" s="16"/>
      <c r="PEC49" s="16"/>
      <c r="PED49" s="16"/>
      <c r="PEE49" s="16"/>
      <c r="PEF49" s="16"/>
      <c r="PEG49" s="16"/>
      <c r="PEH49" s="16"/>
      <c r="PEI49" s="16"/>
      <c r="PEJ49" s="16"/>
      <c r="PEK49" s="16"/>
      <c r="PEL49" s="16"/>
      <c r="PEM49" s="16"/>
      <c r="PEN49" s="16"/>
      <c r="PEO49" s="16"/>
      <c r="PEP49" s="16"/>
      <c r="PEQ49" s="16"/>
      <c r="PER49" s="16"/>
      <c r="PES49" s="16"/>
      <c r="PET49" s="16"/>
      <c r="PEU49" s="16"/>
      <c r="PEV49" s="16"/>
      <c r="PEW49" s="16"/>
      <c r="PEX49" s="16"/>
      <c r="PEY49" s="16"/>
      <c r="PEZ49" s="16"/>
      <c r="PFA49" s="16"/>
      <c r="PFB49" s="16"/>
      <c r="PFC49" s="16"/>
      <c r="PFD49" s="16"/>
      <c r="PFE49" s="16"/>
      <c r="PFF49" s="16"/>
      <c r="PFG49" s="16"/>
      <c r="PFH49" s="16"/>
      <c r="PFI49" s="16"/>
      <c r="PFJ49" s="16"/>
      <c r="PFK49" s="16"/>
      <c r="PFL49" s="16"/>
      <c r="PFM49" s="16"/>
      <c r="PFN49" s="16"/>
      <c r="PFO49" s="16"/>
      <c r="PFP49" s="16"/>
      <c r="PFQ49" s="16"/>
      <c r="PFR49" s="16"/>
      <c r="PFS49" s="16"/>
      <c r="PFT49" s="16"/>
      <c r="PFU49" s="16"/>
      <c r="PFV49" s="16"/>
      <c r="PFW49" s="16"/>
      <c r="PFX49" s="16"/>
      <c r="PFY49" s="16"/>
      <c r="PFZ49" s="16"/>
      <c r="PGA49" s="16"/>
      <c r="PGB49" s="16"/>
      <c r="PGC49" s="16"/>
      <c r="PGD49" s="16"/>
      <c r="PGE49" s="16"/>
      <c r="PGF49" s="16"/>
      <c r="PGG49" s="16"/>
      <c r="PGH49" s="16"/>
      <c r="PGI49" s="16"/>
      <c r="PGJ49" s="16"/>
      <c r="PGK49" s="16"/>
      <c r="PGL49" s="16"/>
      <c r="PGM49" s="16"/>
      <c r="PGN49" s="16"/>
      <c r="PGO49" s="16"/>
      <c r="PGP49" s="16"/>
      <c r="PGQ49" s="16"/>
      <c r="PGR49" s="16"/>
      <c r="PGS49" s="16"/>
      <c r="PGT49" s="16"/>
      <c r="PGU49" s="16"/>
      <c r="PGV49" s="16"/>
      <c r="PGW49" s="16"/>
      <c r="PGX49" s="16"/>
      <c r="PGY49" s="16"/>
      <c r="PGZ49" s="16"/>
      <c r="PHA49" s="16"/>
      <c r="PHB49" s="16"/>
      <c r="PHC49" s="16"/>
      <c r="PHD49" s="16"/>
      <c r="PHE49" s="16"/>
      <c r="PHF49" s="16"/>
      <c r="PHG49" s="16"/>
      <c r="PHH49" s="16"/>
      <c r="PHI49" s="16"/>
      <c r="PHJ49" s="16"/>
      <c r="PHK49" s="16"/>
      <c r="PHL49" s="16"/>
      <c r="PHM49" s="16"/>
      <c r="PHN49" s="16"/>
      <c r="PHO49" s="16"/>
      <c r="PHP49" s="16"/>
      <c r="PHQ49" s="16"/>
      <c r="PHR49" s="16"/>
      <c r="PHS49" s="16"/>
      <c r="PHT49" s="16"/>
      <c r="PHU49" s="16"/>
      <c r="PHV49" s="16"/>
      <c r="PHW49" s="16"/>
      <c r="PHX49" s="16"/>
      <c r="PHY49" s="16"/>
      <c r="PHZ49" s="16"/>
      <c r="PIA49" s="16"/>
      <c r="PIB49" s="16"/>
      <c r="PIC49" s="16"/>
      <c r="PID49" s="16"/>
      <c r="PIE49" s="16"/>
      <c r="PIF49" s="16"/>
      <c r="PIG49" s="16"/>
      <c r="PIH49" s="16"/>
      <c r="PII49" s="16"/>
      <c r="PIJ49" s="16"/>
      <c r="PIK49" s="16"/>
      <c r="PIL49" s="16"/>
      <c r="PIM49" s="16"/>
      <c r="PIN49" s="16"/>
      <c r="PIO49" s="16"/>
      <c r="PIP49" s="16"/>
      <c r="PIQ49" s="16"/>
      <c r="PIR49" s="16"/>
      <c r="PIS49" s="16"/>
      <c r="PIT49" s="16"/>
      <c r="PIU49" s="16"/>
      <c r="PIV49" s="16"/>
      <c r="PIW49" s="16"/>
      <c r="PIX49" s="16"/>
      <c r="PIY49" s="16"/>
      <c r="PIZ49" s="16"/>
      <c r="PJA49" s="16"/>
      <c r="PJB49" s="16"/>
      <c r="PJC49" s="16"/>
      <c r="PJD49" s="16"/>
      <c r="PJE49" s="16"/>
      <c r="PJF49" s="16"/>
      <c r="PJG49" s="16"/>
      <c r="PJH49" s="16"/>
      <c r="PJI49" s="16"/>
      <c r="PJJ49" s="16"/>
      <c r="PJK49" s="16"/>
      <c r="PJL49" s="16"/>
      <c r="PJM49" s="16"/>
      <c r="PJN49" s="16"/>
      <c r="PJO49" s="16"/>
      <c r="PJP49" s="16"/>
      <c r="PJQ49" s="16"/>
      <c r="PJR49" s="16"/>
      <c r="PJS49" s="16"/>
      <c r="PJT49" s="16"/>
      <c r="PJU49" s="16"/>
      <c r="PJV49" s="16"/>
      <c r="PJW49" s="16"/>
      <c r="PJX49" s="16"/>
      <c r="PJY49" s="16"/>
      <c r="PJZ49" s="16"/>
      <c r="PKA49" s="16"/>
      <c r="PKB49" s="16"/>
      <c r="PKC49" s="16"/>
      <c r="PKD49" s="16"/>
      <c r="PKE49" s="16"/>
      <c r="PKF49" s="16"/>
      <c r="PKG49" s="16"/>
      <c r="PKH49" s="16"/>
      <c r="PKI49" s="16"/>
      <c r="PKJ49" s="16"/>
      <c r="PKK49" s="16"/>
      <c r="PKL49" s="16"/>
      <c r="PKM49" s="16"/>
      <c r="PKN49" s="16"/>
      <c r="PKO49" s="16"/>
      <c r="PKP49" s="16"/>
      <c r="PKQ49" s="16"/>
      <c r="PKR49" s="16"/>
      <c r="PKS49" s="16"/>
      <c r="PKT49" s="16"/>
      <c r="PKU49" s="16"/>
      <c r="PKV49" s="16"/>
      <c r="PKW49" s="16"/>
      <c r="PKX49" s="16"/>
      <c r="PKY49" s="16"/>
      <c r="PKZ49" s="16"/>
      <c r="PLA49" s="16"/>
      <c r="PLB49" s="16"/>
      <c r="PLC49" s="16"/>
      <c r="PLD49" s="16"/>
      <c r="PLE49" s="16"/>
      <c r="PLF49" s="16"/>
      <c r="PLG49" s="16"/>
      <c r="PLH49" s="16"/>
      <c r="PLI49" s="16"/>
      <c r="PLJ49" s="16"/>
      <c r="PLK49" s="16"/>
      <c r="PLL49" s="16"/>
      <c r="PLM49" s="16"/>
      <c r="PLN49" s="16"/>
      <c r="PLO49" s="16"/>
      <c r="PLP49" s="16"/>
      <c r="PLQ49" s="16"/>
      <c r="PLR49" s="16"/>
      <c r="PLS49" s="16"/>
      <c r="PLT49" s="16"/>
      <c r="PLU49" s="16"/>
      <c r="PLV49" s="16"/>
      <c r="PLW49" s="16"/>
      <c r="PLX49" s="16"/>
      <c r="PLY49" s="16"/>
      <c r="PLZ49" s="16"/>
      <c r="PMA49" s="16"/>
      <c r="PMB49" s="16"/>
      <c r="PMC49" s="16"/>
      <c r="PMD49" s="16"/>
      <c r="PME49" s="16"/>
      <c r="PMF49" s="16"/>
      <c r="PMG49" s="16"/>
      <c r="PMH49" s="16"/>
      <c r="PMI49" s="16"/>
      <c r="PMJ49" s="16"/>
      <c r="PMK49" s="16"/>
      <c r="PML49" s="16"/>
      <c r="PMM49" s="16"/>
      <c r="PMN49" s="16"/>
      <c r="PMO49" s="16"/>
      <c r="PMP49" s="16"/>
      <c r="PMQ49" s="16"/>
      <c r="PMR49" s="16"/>
      <c r="PMS49" s="16"/>
      <c r="PMT49" s="16"/>
      <c r="PMU49" s="16"/>
      <c r="PMV49" s="16"/>
      <c r="PMW49" s="16"/>
      <c r="PMX49" s="16"/>
      <c r="PMY49" s="16"/>
      <c r="PMZ49" s="16"/>
      <c r="PNA49" s="16"/>
      <c r="PNB49" s="16"/>
      <c r="PNC49" s="16"/>
      <c r="PND49" s="16"/>
      <c r="PNE49" s="16"/>
      <c r="PNF49" s="16"/>
      <c r="PNG49" s="16"/>
      <c r="PNH49" s="16"/>
      <c r="PNI49" s="16"/>
      <c r="PNJ49" s="16"/>
      <c r="PNK49" s="16"/>
      <c r="PNL49" s="16"/>
      <c r="PNM49" s="16"/>
      <c r="PNN49" s="16"/>
      <c r="PNO49" s="16"/>
      <c r="PNP49" s="16"/>
      <c r="PNQ49" s="16"/>
      <c r="PNR49" s="16"/>
      <c r="PNS49" s="16"/>
      <c r="PNT49" s="16"/>
      <c r="PNU49" s="16"/>
      <c r="PNV49" s="16"/>
      <c r="PNW49" s="16"/>
      <c r="PNX49" s="16"/>
      <c r="PNY49" s="16"/>
      <c r="PNZ49" s="16"/>
      <c r="POA49" s="16"/>
      <c r="POB49" s="16"/>
      <c r="POC49" s="16"/>
      <c r="POD49" s="16"/>
      <c r="POE49" s="16"/>
      <c r="POF49" s="16"/>
      <c r="POG49" s="16"/>
      <c r="POH49" s="16"/>
      <c r="POI49" s="16"/>
      <c r="POJ49" s="16"/>
      <c r="POK49" s="16"/>
      <c r="POL49" s="16"/>
      <c r="POM49" s="16"/>
      <c r="PON49" s="16"/>
      <c r="POO49" s="16"/>
      <c r="POP49" s="16"/>
      <c r="POQ49" s="16"/>
      <c r="POR49" s="16"/>
      <c r="POS49" s="16"/>
      <c r="POT49" s="16"/>
      <c r="POU49" s="16"/>
      <c r="POV49" s="16"/>
      <c r="POW49" s="16"/>
      <c r="POX49" s="16"/>
      <c r="POY49" s="16"/>
      <c r="POZ49" s="16"/>
      <c r="PPA49" s="16"/>
      <c r="PPB49" s="16"/>
      <c r="PPC49" s="16"/>
      <c r="PPD49" s="16"/>
      <c r="PPE49" s="16"/>
      <c r="PPF49" s="16"/>
      <c r="PPG49" s="16"/>
      <c r="PPH49" s="16"/>
      <c r="PPI49" s="16"/>
      <c r="PPJ49" s="16"/>
      <c r="PPK49" s="16"/>
      <c r="PPL49" s="16"/>
      <c r="PPM49" s="16"/>
      <c r="PPN49" s="16"/>
      <c r="PPO49" s="16"/>
      <c r="PPP49" s="16"/>
      <c r="PPQ49" s="16"/>
      <c r="PPR49" s="16"/>
      <c r="PPS49" s="16"/>
      <c r="PPT49" s="16"/>
      <c r="PPU49" s="16"/>
      <c r="PPV49" s="16"/>
      <c r="PPW49" s="16"/>
      <c r="PPX49" s="16"/>
      <c r="PPY49" s="16"/>
      <c r="PPZ49" s="16"/>
      <c r="PQA49" s="16"/>
      <c r="PQB49" s="16"/>
      <c r="PQC49" s="16"/>
      <c r="PQD49" s="16"/>
      <c r="PQE49" s="16"/>
      <c r="PQF49" s="16"/>
      <c r="PQG49" s="16"/>
      <c r="PQH49" s="16"/>
      <c r="PQI49" s="16"/>
      <c r="PQJ49" s="16"/>
      <c r="PQK49" s="16"/>
      <c r="PQL49" s="16"/>
      <c r="PQM49" s="16"/>
      <c r="PQN49" s="16"/>
      <c r="PQO49" s="16"/>
      <c r="PQP49" s="16"/>
      <c r="PQQ49" s="16"/>
      <c r="PQR49" s="16"/>
      <c r="PQS49" s="16"/>
      <c r="PQT49" s="16"/>
      <c r="PQU49" s="16"/>
      <c r="PQV49" s="16"/>
      <c r="PQW49" s="16"/>
      <c r="PQX49" s="16"/>
      <c r="PQY49" s="16"/>
      <c r="PQZ49" s="16"/>
      <c r="PRA49" s="16"/>
      <c r="PRB49" s="16"/>
      <c r="PRC49" s="16"/>
      <c r="PRD49" s="16"/>
      <c r="PRE49" s="16"/>
      <c r="PRF49" s="16"/>
      <c r="PRG49" s="16"/>
      <c r="PRH49" s="16"/>
      <c r="PRI49" s="16"/>
      <c r="PRJ49" s="16"/>
      <c r="PRK49" s="16"/>
      <c r="PRL49" s="16"/>
      <c r="PRM49" s="16"/>
      <c r="PRN49" s="16"/>
      <c r="PRO49" s="16"/>
      <c r="PRP49" s="16"/>
      <c r="PRQ49" s="16"/>
      <c r="PRR49" s="16"/>
      <c r="PRS49" s="16"/>
      <c r="PRT49" s="16"/>
      <c r="PRU49" s="16"/>
      <c r="PRV49" s="16"/>
      <c r="PRW49" s="16"/>
      <c r="PRX49" s="16"/>
      <c r="PRY49" s="16"/>
      <c r="PRZ49" s="16"/>
      <c r="PSA49" s="16"/>
      <c r="PSB49" s="16"/>
      <c r="PSC49" s="16"/>
      <c r="PSD49" s="16"/>
      <c r="PSE49" s="16"/>
      <c r="PSF49" s="16"/>
      <c r="PSG49" s="16"/>
      <c r="PSH49" s="16"/>
      <c r="PSI49" s="16"/>
      <c r="PSJ49" s="16"/>
      <c r="PSK49" s="16"/>
      <c r="PSL49" s="16"/>
      <c r="PSM49" s="16"/>
      <c r="PSN49" s="16"/>
      <c r="PSO49" s="16"/>
      <c r="PSP49" s="16"/>
      <c r="PSQ49" s="16"/>
      <c r="PSR49" s="16"/>
      <c r="PSS49" s="16"/>
      <c r="PST49" s="16"/>
      <c r="PSU49" s="16"/>
      <c r="PSV49" s="16"/>
      <c r="PSW49" s="16"/>
      <c r="PSX49" s="16"/>
      <c r="PSY49" s="16"/>
      <c r="PSZ49" s="16"/>
      <c r="PTA49" s="16"/>
      <c r="PTB49" s="16"/>
      <c r="PTC49" s="16"/>
      <c r="PTD49" s="16"/>
      <c r="PTE49" s="16"/>
      <c r="PTF49" s="16"/>
      <c r="PTG49" s="16"/>
      <c r="PTH49" s="16"/>
      <c r="PTI49" s="16"/>
      <c r="PTJ49" s="16"/>
      <c r="PTK49" s="16"/>
      <c r="PTL49" s="16"/>
      <c r="PTM49" s="16"/>
      <c r="PTN49" s="16"/>
      <c r="PTO49" s="16"/>
      <c r="PTP49" s="16"/>
      <c r="PTQ49" s="16"/>
      <c r="PTR49" s="16"/>
      <c r="PTS49" s="16"/>
      <c r="PTT49" s="16"/>
      <c r="PTU49" s="16"/>
      <c r="PTV49" s="16"/>
      <c r="PTW49" s="16"/>
      <c r="PTX49" s="16"/>
      <c r="PTY49" s="16"/>
      <c r="PTZ49" s="16"/>
      <c r="PUA49" s="16"/>
      <c r="PUB49" s="16"/>
      <c r="PUC49" s="16"/>
      <c r="PUD49" s="16"/>
      <c r="PUE49" s="16"/>
      <c r="PUF49" s="16"/>
      <c r="PUG49" s="16"/>
      <c r="PUH49" s="16"/>
      <c r="PUI49" s="16"/>
      <c r="PUJ49" s="16"/>
      <c r="PUK49" s="16"/>
      <c r="PUL49" s="16"/>
      <c r="PUM49" s="16"/>
      <c r="PUN49" s="16"/>
      <c r="PUO49" s="16"/>
      <c r="PUP49" s="16"/>
      <c r="PUQ49" s="16"/>
      <c r="PUR49" s="16"/>
      <c r="PUS49" s="16"/>
      <c r="PUT49" s="16"/>
      <c r="PUU49" s="16"/>
      <c r="PUV49" s="16"/>
      <c r="PUW49" s="16"/>
      <c r="PUX49" s="16"/>
      <c r="PUY49" s="16"/>
      <c r="PUZ49" s="16"/>
      <c r="PVA49" s="16"/>
      <c r="PVB49" s="16"/>
      <c r="PVC49" s="16"/>
      <c r="PVD49" s="16"/>
      <c r="PVE49" s="16"/>
      <c r="PVF49" s="16"/>
      <c r="PVG49" s="16"/>
      <c r="PVH49" s="16"/>
      <c r="PVI49" s="16"/>
      <c r="PVJ49" s="16"/>
      <c r="PVK49" s="16"/>
      <c r="PVL49" s="16"/>
      <c r="PVM49" s="16"/>
      <c r="PVN49" s="16"/>
      <c r="PVO49" s="16"/>
      <c r="PVP49" s="16"/>
      <c r="PVQ49" s="16"/>
      <c r="PVR49" s="16"/>
      <c r="PVS49" s="16"/>
      <c r="PVT49" s="16"/>
      <c r="PVU49" s="16"/>
      <c r="PVV49" s="16"/>
      <c r="PVW49" s="16"/>
      <c r="PVX49" s="16"/>
      <c r="PVY49" s="16"/>
      <c r="PVZ49" s="16"/>
      <c r="PWA49" s="16"/>
      <c r="PWB49" s="16"/>
      <c r="PWC49" s="16"/>
      <c r="PWD49" s="16"/>
      <c r="PWE49" s="16"/>
      <c r="PWF49" s="16"/>
      <c r="PWG49" s="16"/>
      <c r="PWH49" s="16"/>
      <c r="PWI49" s="16"/>
      <c r="PWJ49" s="16"/>
      <c r="PWK49" s="16"/>
      <c r="PWL49" s="16"/>
      <c r="PWM49" s="16"/>
      <c r="PWN49" s="16"/>
      <c r="PWO49" s="16"/>
      <c r="PWP49" s="16"/>
      <c r="PWQ49" s="16"/>
      <c r="PWR49" s="16"/>
      <c r="PWS49" s="16"/>
      <c r="PWT49" s="16"/>
      <c r="PWU49" s="16"/>
      <c r="PWV49" s="16"/>
      <c r="PWW49" s="16"/>
      <c r="PWX49" s="16"/>
      <c r="PWY49" s="16"/>
      <c r="PWZ49" s="16"/>
      <c r="PXA49" s="16"/>
      <c r="PXB49" s="16"/>
      <c r="PXC49" s="16"/>
      <c r="PXD49" s="16"/>
      <c r="PXE49" s="16"/>
      <c r="PXF49" s="16"/>
      <c r="PXG49" s="16"/>
      <c r="PXH49" s="16"/>
      <c r="PXI49" s="16"/>
      <c r="PXJ49" s="16"/>
      <c r="PXK49" s="16"/>
      <c r="PXL49" s="16"/>
      <c r="PXM49" s="16"/>
      <c r="PXN49" s="16"/>
      <c r="PXO49" s="16"/>
      <c r="PXP49" s="16"/>
      <c r="PXQ49" s="16"/>
      <c r="PXR49" s="16"/>
      <c r="PXS49" s="16"/>
      <c r="PXT49" s="16"/>
      <c r="PXU49" s="16"/>
      <c r="PXV49" s="16"/>
      <c r="PXW49" s="16"/>
      <c r="PXX49" s="16"/>
      <c r="PXY49" s="16"/>
      <c r="PXZ49" s="16"/>
      <c r="PYA49" s="16"/>
      <c r="PYB49" s="16"/>
      <c r="PYC49" s="16"/>
      <c r="PYD49" s="16"/>
      <c r="PYE49" s="16"/>
      <c r="PYF49" s="16"/>
      <c r="PYG49" s="16"/>
      <c r="PYH49" s="16"/>
      <c r="PYI49" s="16"/>
      <c r="PYJ49" s="16"/>
      <c r="PYK49" s="16"/>
      <c r="PYL49" s="16"/>
      <c r="PYM49" s="16"/>
      <c r="PYN49" s="16"/>
      <c r="PYO49" s="16"/>
      <c r="PYP49" s="16"/>
      <c r="PYQ49" s="16"/>
      <c r="PYR49" s="16"/>
      <c r="PYS49" s="16"/>
      <c r="PYT49" s="16"/>
      <c r="PYU49" s="16"/>
      <c r="PYV49" s="16"/>
      <c r="PYW49" s="16"/>
      <c r="PYX49" s="16"/>
      <c r="PYY49" s="16"/>
      <c r="PYZ49" s="16"/>
      <c r="PZA49" s="16"/>
      <c r="PZB49" s="16"/>
      <c r="PZC49" s="16"/>
      <c r="PZD49" s="16"/>
      <c r="PZE49" s="16"/>
      <c r="PZF49" s="16"/>
      <c r="PZG49" s="16"/>
      <c r="PZH49" s="16"/>
      <c r="PZI49" s="16"/>
      <c r="PZJ49" s="16"/>
      <c r="PZK49" s="16"/>
      <c r="PZL49" s="16"/>
      <c r="PZM49" s="16"/>
      <c r="PZN49" s="16"/>
      <c r="PZO49" s="16"/>
      <c r="PZP49" s="16"/>
      <c r="PZQ49" s="16"/>
      <c r="PZR49" s="16"/>
      <c r="PZS49" s="16"/>
      <c r="PZT49" s="16"/>
      <c r="PZU49" s="16"/>
      <c r="PZV49" s="16"/>
      <c r="PZW49" s="16"/>
      <c r="PZX49" s="16"/>
      <c r="PZY49" s="16"/>
      <c r="PZZ49" s="16"/>
      <c r="QAA49" s="16"/>
      <c r="QAB49" s="16"/>
      <c r="QAC49" s="16"/>
      <c r="QAD49" s="16"/>
      <c r="QAE49" s="16"/>
      <c r="QAF49" s="16"/>
      <c r="QAG49" s="16"/>
      <c r="QAH49" s="16"/>
      <c r="QAI49" s="16"/>
      <c r="QAJ49" s="16"/>
      <c r="QAK49" s="16"/>
      <c r="QAL49" s="16"/>
      <c r="QAM49" s="16"/>
      <c r="QAN49" s="16"/>
      <c r="QAO49" s="16"/>
      <c r="QAP49" s="16"/>
      <c r="QAQ49" s="16"/>
      <c r="QAR49" s="16"/>
      <c r="QAS49" s="16"/>
      <c r="QAT49" s="16"/>
      <c r="QAU49" s="16"/>
      <c r="QAV49" s="16"/>
      <c r="QAW49" s="16"/>
      <c r="QAX49" s="16"/>
      <c r="QAY49" s="16"/>
      <c r="QAZ49" s="16"/>
      <c r="QBA49" s="16"/>
      <c r="QBB49" s="16"/>
      <c r="QBC49" s="16"/>
      <c r="QBD49" s="16"/>
      <c r="QBE49" s="16"/>
      <c r="QBF49" s="16"/>
      <c r="QBG49" s="16"/>
      <c r="QBH49" s="16"/>
      <c r="QBI49" s="16"/>
      <c r="QBJ49" s="16"/>
      <c r="QBK49" s="16"/>
      <c r="QBL49" s="16"/>
      <c r="QBM49" s="16"/>
      <c r="QBN49" s="16"/>
      <c r="QBO49" s="16"/>
      <c r="QBP49" s="16"/>
      <c r="QBQ49" s="16"/>
      <c r="QBR49" s="16"/>
      <c r="QBS49" s="16"/>
      <c r="QBT49" s="16"/>
      <c r="QBU49" s="16"/>
      <c r="QBV49" s="16"/>
      <c r="QBW49" s="16"/>
      <c r="QBX49" s="16"/>
      <c r="QBY49" s="16"/>
      <c r="QBZ49" s="16"/>
      <c r="QCA49" s="16"/>
      <c r="QCB49" s="16"/>
      <c r="QCC49" s="16"/>
      <c r="QCD49" s="16"/>
      <c r="QCE49" s="16"/>
      <c r="QCF49" s="16"/>
      <c r="QCG49" s="16"/>
      <c r="QCH49" s="16"/>
      <c r="QCI49" s="16"/>
      <c r="QCJ49" s="16"/>
      <c r="QCK49" s="16"/>
      <c r="QCL49" s="16"/>
      <c r="QCM49" s="16"/>
      <c r="QCN49" s="16"/>
      <c r="QCO49" s="16"/>
      <c r="QCP49" s="16"/>
      <c r="QCQ49" s="16"/>
      <c r="QCR49" s="16"/>
      <c r="QCS49" s="16"/>
      <c r="QCT49" s="16"/>
      <c r="QCU49" s="16"/>
      <c r="QCV49" s="16"/>
      <c r="QCW49" s="16"/>
      <c r="QCX49" s="16"/>
      <c r="QCY49" s="16"/>
      <c r="QCZ49" s="16"/>
      <c r="QDA49" s="16"/>
      <c r="QDB49" s="16"/>
      <c r="QDC49" s="16"/>
      <c r="QDD49" s="16"/>
      <c r="QDE49" s="16"/>
      <c r="QDF49" s="16"/>
      <c r="QDG49" s="16"/>
      <c r="QDH49" s="16"/>
      <c r="QDI49" s="16"/>
      <c r="QDJ49" s="16"/>
      <c r="QDK49" s="16"/>
      <c r="QDL49" s="16"/>
      <c r="QDM49" s="16"/>
      <c r="QDN49" s="16"/>
      <c r="QDO49" s="16"/>
      <c r="QDP49" s="16"/>
      <c r="QDQ49" s="16"/>
      <c r="QDR49" s="16"/>
      <c r="QDS49" s="16"/>
      <c r="QDT49" s="16"/>
      <c r="QDU49" s="16"/>
      <c r="QDV49" s="16"/>
      <c r="QDW49" s="16"/>
      <c r="QDX49" s="16"/>
      <c r="QDY49" s="16"/>
      <c r="QDZ49" s="16"/>
      <c r="QEA49" s="16"/>
      <c r="QEB49" s="16"/>
      <c r="QEC49" s="16"/>
      <c r="QED49" s="16"/>
      <c r="QEE49" s="16"/>
      <c r="QEF49" s="16"/>
      <c r="QEG49" s="16"/>
      <c r="QEH49" s="16"/>
      <c r="QEI49" s="16"/>
      <c r="QEJ49" s="16"/>
      <c r="QEK49" s="16"/>
      <c r="QEL49" s="16"/>
      <c r="QEM49" s="16"/>
      <c r="QEN49" s="16"/>
      <c r="QEO49" s="16"/>
      <c r="QEP49" s="16"/>
      <c r="QEQ49" s="16"/>
      <c r="QER49" s="16"/>
      <c r="QES49" s="16"/>
      <c r="QET49" s="16"/>
      <c r="QEU49" s="16"/>
      <c r="QEV49" s="16"/>
      <c r="QEW49" s="16"/>
      <c r="QEX49" s="16"/>
      <c r="QEY49" s="16"/>
      <c r="QEZ49" s="16"/>
      <c r="QFA49" s="16"/>
      <c r="QFB49" s="16"/>
      <c r="QFC49" s="16"/>
      <c r="QFD49" s="16"/>
      <c r="QFE49" s="16"/>
      <c r="QFF49" s="16"/>
      <c r="QFG49" s="16"/>
      <c r="QFH49" s="16"/>
      <c r="QFI49" s="16"/>
      <c r="QFJ49" s="16"/>
      <c r="QFK49" s="16"/>
      <c r="QFL49" s="16"/>
      <c r="QFM49" s="16"/>
      <c r="QFN49" s="16"/>
      <c r="QFO49" s="16"/>
      <c r="QFP49" s="16"/>
      <c r="QFQ49" s="16"/>
      <c r="QFR49" s="16"/>
      <c r="QFS49" s="16"/>
      <c r="QFT49" s="16"/>
      <c r="QFU49" s="16"/>
      <c r="QFV49" s="16"/>
      <c r="QFW49" s="16"/>
      <c r="QFX49" s="16"/>
      <c r="QFY49" s="16"/>
      <c r="QFZ49" s="16"/>
      <c r="QGA49" s="16"/>
      <c r="QGB49" s="16"/>
      <c r="QGC49" s="16"/>
      <c r="QGD49" s="16"/>
      <c r="QGE49" s="16"/>
      <c r="QGF49" s="16"/>
      <c r="QGG49" s="16"/>
      <c r="QGH49" s="16"/>
      <c r="QGI49" s="16"/>
      <c r="QGJ49" s="16"/>
      <c r="QGK49" s="16"/>
      <c r="QGL49" s="16"/>
      <c r="QGM49" s="16"/>
      <c r="QGN49" s="16"/>
      <c r="QGO49" s="16"/>
      <c r="QGP49" s="16"/>
      <c r="QGQ49" s="16"/>
      <c r="QGR49" s="16"/>
      <c r="QGS49" s="16"/>
      <c r="QGT49" s="16"/>
      <c r="QGU49" s="16"/>
      <c r="QGV49" s="16"/>
      <c r="QGW49" s="16"/>
      <c r="QGX49" s="16"/>
      <c r="QGY49" s="16"/>
      <c r="QGZ49" s="16"/>
      <c r="QHA49" s="16"/>
      <c r="QHB49" s="16"/>
      <c r="QHC49" s="16"/>
      <c r="QHD49" s="16"/>
      <c r="QHE49" s="16"/>
      <c r="QHF49" s="16"/>
      <c r="QHG49" s="16"/>
      <c r="QHH49" s="16"/>
      <c r="QHI49" s="16"/>
      <c r="QHJ49" s="16"/>
      <c r="QHK49" s="16"/>
      <c r="QHL49" s="16"/>
      <c r="QHM49" s="16"/>
      <c r="QHN49" s="16"/>
      <c r="QHO49" s="16"/>
      <c r="QHP49" s="16"/>
      <c r="QHQ49" s="16"/>
      <c r="QHR49" s="16"/>
      <c r="QHS49" s="16"/>
      <c r="QHT49" s="16"/>
      <c r="QHU49" s="16"/>
      <c r="QHV49" s="16"/>
      <c r="QHW49" s="16"/>
      <c r="QHX49" s="16"/>
      <c r="QHY49" s="16"/>
      <c r="QHZ49" s="16"/>
      <c r="QIA49" s="16"/>
      <c r="QIB49" s="16"/>
      <c r="QIC49" s="16"/>
      <c r="QID49" s="16"/>
      <c r="QIE49" s="16"/>
      <c r="QIF49" s="16"/>
      <c r="QIG49" s="16"/>
      <c r="QIH49" s="16"/>
      <c r="QII49" s="16"/>
      <c r="QIJ49" s="16"/>
      <c r="QIK49" s="16"/>
      <c r="QIL49" s="16"/>
      <c r="QIM49" s="16"/>
      <c r="QIN49" s="16"/>
      <c r="QIO49" s="16"/>
      <c r="QIP49" s="16"/>
      <c r="QIQ49" s="16"/>
      <c r="QIR49" s="16"/>
      <c r="QIS49" s="16"/>
      <c r="QIT49" s="16"/>
      <c r="QIU49" s="16"/>
      <c r="QIV49" s="16"/>
      <c r="QIW49" s="16"/>
      <c r="QIX49" s="16"/>
      <c r="QIY49" s="16"/>
      <c r="QIZ49" s="16"/>
      <c r="QJA49" s="16"/>
      <c r="QJB49" s="16"/>
      <c r="QJC49" s="16"/>
      <c r="QJD49" s="16"/>
      <c r="QJE49" s="16"/>
      <c r="QJF49" s="16"/>
      <c r="QJG49" s="16"/>
      <c r="QJH49" s="16"/>
      <c r="QJI49" s="16"/>
      <c r="QJJ49" s="16"/>
      <c r="QJK49" s="16"/>
      <c r="QJL49" s="16"/>
      <c r="QJM49" s="16"/>
      <c r="QJN49" s="16"/>
      <c r="QJO49" s="16"/>
      <c r="QJP49" s="16"/>
      <c r="QJQ49" s="16"/>
      <c r="QJR49" s="16"/>
      <c r="QJS49" s="16"/>
      <c r="QJT49" s="16"/>
      <c r="QJU49" s="16"/>
      <c r="QJV49" s="16"/>
      <c r="QJW49" s="16"/>
      <c r="QJX49" s="16"/>
      <c r="QJY49" s="16"/>
      <c r="QJZ49" s="16"/>
      <c r="QKA49" s="16"/>
      <c r="QKB49" s="16"/>
      <c r="QKC49" s="16"/>
      <c r="QKD49" s="16"/>
      <c r="QKE49" s="16"/>
      <c r="QKF49" s="16"/>
      <c r="QKG49" s="16"/>
      <c r="QKH49" s="16"/>
      <c r="QKI49" s="16"/>
      <c r="QKJ49" s="16"/>
      <c r="QKK49" s="16"/>
      <c r="QKL49" s="16"/>
      <c r="QKM49" s="16"/>
      <c r="QKN49" s="16"/>
      <c r="QKO49" s="16"/>
      <c r="QKP49" s="16"/>
      <c r="QKQ49" s="16"/>
      <c r="QKR49" s="16"/>
      <c r="QKS49" s="16"/>
      <c r="QKT49" s="16"/>
      <c r="QKU49" s="16"/>
      <c r="QKV49" s="16"/>
      <c r="QKW49" s="16"/>
      <c r="QKX49" s="16"/>
      <c r="QKY49" s="16"/>
      <c r="QKZ49" s="16"/>
      <c r="QLA49" s="16"/>
      <c r="QLB49" s="16"/>
      <c r="QLC49" s="16"/>
      <c r="QLD49" s="16"/>
      <c r="QLE49" s="16"/>
      <c r="QLF49" s="16"/>
      <c r="QLG49" s="16"/>
      <c r="QLH49" s="16"/>
      <c r="QLI49" s="16"/>
      <c r="QLJ49" s="16"/>
      <c r="QLK49" s="16"/>
      <c r="QLL49" s="16"/>
      <c r="QLM49" s="16"/>
      <c r="QLN49" s="16"/>
      <c r="QLO49" s="16"/>
      <c r="QLP49" s="16"/>
      <c r="QLQ49" s="16"/>
      <c r="QLR49" s="16"/>
      <c r="QLS49" s="16"/>
      <c r="QLT49" s="16"/>
      <c r="QLU49" s="16"/>
      <c r="QLV49" s="16"/>
      <c r="QLW49" s="16"/>
      <c r="QLX49" s="16"/>
      <c r="QLY49" s="16"/>
      <c r="QLZ49" s="16"/>
      <c r="QMA49" s="16"/>
      <c r="QMB49" s="16"/>
      <c r="QMC49" s="16"/>
      <c r="QMD49" s="16"/>
      <c r="QME49" s="16"/>
      <c r="QMF49" s="16"/>
      <c r="QMG49" s="16"/>
      <c r="QMH49" s="16"/>
      <c r="QMI49" s="16"/>
      <c r="QMJ49" s="16"/>
      <c r="QMK49" s="16"/>
      <c r="QML49" s="16"/>
      <c r="QMM49" s="16"/>
      <c r="QMN49" s="16"/>
      <c r="QMO49" s="16"/>
      <c r="QMP49" s="16"/>
      <c r="QMQ49" s="16"/>
      <c r="QMR49" s="16"/>
      <c r="QMS49" s="16"/>
      <c r="QMT49" s="16"/>
      <c r="QMU49" s="16"/>
      <c r="QMV49" s="16"/>
      <c r="QMW49" s="16"/>
      <c r="QMX49" s="16"/>
      <c r="QMY49" s="16"/>
      <c r="QMZ49" s="16"/>
      <c r="QNA49" s="16"/>
      <c r="QNB49" s="16"/>
      <c r="QNC49" s="16"/>
      <c r="QND49" s="16"/>
      <c r="QNE49" s="16"/>
      <c r="QNF49" s="16"/>
      <c r="QNG49" s="16"/>
      <c r="QNH49" s="16"/>
      <c r="QNI49" s="16"/>
      <c r="QNJ49" s="16"/>
      <c r="QNK49" s="16"/>
      <c r="QNL49" s="16"/>
      <c r="QNM49" s="16"/>
      <c r="QNN49" s="16"/>
      <c r="QNO49" s="16"/>
      <c r="QNP49" s="16"/>
      <c r="QNQ49" s="16"/>
      <c r="QNR49" s="16"/>
      <c r="QNS49" s="16"/>
      <c r="QNT49" s="16"/>
      <c r="QNU49" s="16"/>
      <c r="QNV49" s="16"/>
      <c r="QNW49" s="16"/>
      <c r="QNX49" s="16"/>
      <c r="QNY49" s="16"/>
      <c r="QNZ49" s="16"/>
      <c r="QOA49" s="16"/>
      <c r="QOB49" s="16"/>
      <c r="QOC49" s="16"/>
      <c r="QOD49" s="16"/>
      <c r="QOE49" s="16"/>
      <c r="QOF49" s="16"/>
      <c r="QOG49" s="16"/>
      <c r="QOH49" s="16"/>
      <c r="QOI49" s="16"/>
      <c r="QOJ49" s="16"/>
      <c r="QOK49" s="16"/>
      <c r="QOL49" s="16"/>
      <c r="QOM49" s="16"/>
      <c r="QON49" s="16"/>
      <c r="QOO49" s="16"/>
      <c r="QOP49" s="16"/>
      <c r="QOQ49" s="16"/>
      <c r="QOR49" s="16"/>
      <c r="QOS49" s="16"/>
      <c r="QOT49" s="16"/>
      <c r="QOU49" s="16"/>
      <c r="QOV49" s="16"/>
      <c r="QOW49" s="16"/>
      <c r="QOX49" s="16"/>
      <c r="QOY49" s="16"/>
      <c r="QOZ49" s="16"/>
      <c r="QPA49" s="16"/>
      <c r="QPB49" s="16"/>
      <c r="QPC49" s="16"/>
      <c r="QPD49" s="16"/>
      <c r="QPE49" s="16"/>
      <c r="QPF49" s="16"/>
      <c r="QPG49" s="16"/>
      <c r="QPH49" s="16"/>
      <c r="QPI49" s="16"/>
      <c r="QPJ49" s="16"/>
      <c r="QPK49" s="16"/>
      <c r="QPL49" s="16"/>
      <c r="QPM49" s="16"/>
      <c r="QPN49" s="16"/>
      <c r="QPO49" s="16"/>
      <c r="QPP49" s="16"/>
      <c r="QPQ49" s="16"/>
      <c r="QPR49" s="16"/>
      <c r="QPS49" s="16"/>
      <c r="QPT49" s="16"/>
      <c r="QPU49" s="16"/>
      <c r="QPV49" s="16"/>
      <c r="QPW49" s="16"/>
      <c r="QPX49" s="16"/>
      <c r="QPY49" s="16"/>
      <c r="QPZ49" s="16"/>
      <c r="QQA49" s="16"/>
      <c r="QQB49" s="16"/>
      <c r="QQC49" s="16"/>
      <c r="QQD49" s="16"/>
      <c r="QQE49" s="16"/>
      <c r="QQF49" s="16"/>
      <c r="QQG49" s="16"/>
      <c r="QQH49" s="16"/>
      <c r="QQI49" s="16"/>
      <c r="QQJ49" s="16"/>
      <c r="QQK49" s="16"/>
      <c r="QQL49" s="16"/>
      <c r="QQM49" s="16"/>
      <c r="QQN49" s="16"/>
      <c r="QQO49" s="16"/>
      <c r="QQP49" s="16"/>
      <c r="QQQ49" s="16"/>
      <c r="QQR49" s="16"/>
      <c r="QQS49" s="16"/>
      <c r="QQT49" s="16"/>
      <c r="QQU49" s="16"/>
      <c r="QQV49" s="16"/>
      <c r="QQW49" s="16"/>
      <c r="QQX49" s="16"/>
      <c r="QQY49" s="16"/>
      <c r="QQZ49" s="16"/>
      <c r="QRA49" s="16"/>
      <c r="QRB49" s="16"/>
      <c r="QRC49" s="16"/>
      <c r="QRD49" s="16"/>
      <c r="QRE49" s="16"/>
      <c r="QRF49" s="16"/>
      <c r="QRG49" s="16"/>
      <c r="QRH49" s="16"/>
      <c r="QRI49" s="16"/>
      <c r="QRJ49" s="16"/>
      <c r="QRK49" s="16"/>
      <c r="QRL49" s="16"/>
      <c r="QRM49" s="16"/>
      <c r="QRN49" s="16"/>
      <c r="QRO49" s="16"/>
      <c r="QRP49" s="16"/>
      <c r="QRQ49" s="16"/>
      <c r="QRR49" s="16"/>
      <c r="QRS49" s="16"/>
      <c r="QRT49" s="16"/>
      <c r="QRU49" s="16"/>
      <c r="QRV49" s="16"/>
      <c r="QRW49" s="16"/>
      <c r="QRX49" s="16"/>
      <c r="QRY49" s="16"/>
      <c r="QRZ49" s="16"/>
      <c r="QSA49" s="16"/>
      <c r="QSB49" s="16"/>
      <c r="QSC49" s="16"/>
      <c r="QSD49" s="16"/>
      <c r="QSE49" s="16"/>
      <c r="QSF49" s="16"/>
      <c r="QSG49" s="16"/>
      <c r="QSH49" s="16"/>
      <c r="QSI49" s="16"/>
      <c r="QSJ49" s="16"/>
      <c r="QSK49" s="16"/>
      <c r="QSL49" s="16"/>
      <c r="QSM49" s="16"/>
      <c r="QSN49" s="16"/>
      <c r="QSO49" s="16"/>
      <c r="QSP49" s="16"/>
      <c r="QSQ49" s="16"/>
      <c r="QSR49" s="16"/>
      <c r="QSS49" s="16"/>
      <c r="QST49" s="16"/>
      <c r="QSU49" s="16"/>
      <c r="QSV49" s="16"/>
      <c r="QSW49" s="16"/>
      <c r="QSX49" s="16"/>
      <c r="QSY49" s="16"/>
      <c r="QSZ49" s="16"/>
      <c r="QTA49" s="16"/>
      <c r="QTB49" s="16"/>
      <c r="QTC49" s="16"/>
      <c r="QTD49" s="16"/>
      <c r="QTE49" s="16"/>
      <c r="QTF49" s="16"/>
      <c r="QTG49" s="16"/>
      <c r="QTH49" s="16"/>
      <c r="QTI49" s="16"/>
      <c r="QTJ49" s="16"/>
      <c r="QTK49" s="16"/>
      <c r="QTL49" s="16"/>
      <c r="QTM49" s="16"/>
      <c r="QTN49" s="16"/>
      <c r="QTO49" s="16"/>
      <c r="QTP49" s="16"/>
      <c r="QTQ49" s="16"/>
      <c r="QTR49" s="16"/>
      <c r="QTS49" s="16"/>
      <c r="QTT49" s="16"/>
      <c r="QTU49" s="16"/>
      <c r="QTV49" s="16"/>
      <c r="QTW49" s="16"/>
      <c r="QTX49" s="16"/>
      <c r="QTY49" s="16"/>
      <c r="QTZ49" s="16"/>
      <c r="QUA49" s="16"/>
      <c r="QUB49" s="16"/>
      <c r="QUC49" s="16"/>
      <c r="QUD49" s="16"/>
      <c r="QUE49" s="16"/>
      <c r="QUF49" s="16"/>
      <c r="QUG49" s="16"/>
      <c r="QUH49" s="16"/>
      <c r="QUI49" s="16"/>
      <c r="QUJ49" s="16"/>
      <c r="QUK49" s="16"/>
      <c r="QUL49" s="16"/>
      <c r="QUM49" s="16"/>
      <c r="QUN49" s="16"/>
      <c r="QUO49" s="16"/>
      <c r="QUP49" s="16"/>
      <c r="QUQ49" s="16"/>
      <c r="QUR49" s="16"/>
      <c r="QUS49" s="16"/>
      <c r="QUT49" s="16"/>
      <c r="QUU49" s="16"/>
      <c r="QUV49" s="16"/>
      <c r="QUW49" s="16"/>
      <c r="QUX49" s="16"/>
      <c r="QUY49" s="16"/>
      <c r="QUZ49" s="16"/>
      <c r="QVA49" s="16"/>
      <c r="QVB49" s="16"/>
      <c r="QVC49" s="16"/>
      <c r="QVD49" s="16"/>
      <c r="QVE49" s="16"/>
      <c r="QVF49" s="16"/>
      <c r="QVG49" s="16"/>
      <c r="QVH49" s="16"/>
      <c r="QVI49" s="16"/>
      <c r="QVJ49" s="16"/>
      <c r="QVK49" s="16"/>
      <c r="QVL49" s="16"/>
      <c r="QVM49" s="16"/>
      <c r="QVN49" s="16"/>
      <c r="QVO49" s="16"/>
      <c r="QVP49" s="16"/>
      <c r="QVQ49" s="16"/>
      <c r="QVR49" s="16"/>
      <c r="QVS49" s="16"/>
      <c r="QVT49" s="16"/>
      <c r="QVU49" s="16"/>
      <c r="QVV49" s="16"/>
      <c r="QVW49" s="16"/>
      <c r="QVX49" s="16"/>
      <c r="QVY49" s="16"/>
      <c r="QVZ49" s="16"/>
      <c r="QWA49" s="16"/>
      <c r="QWB49" s="16"/>
      <c r="QWC49" s="16"/>
      <c r="QWD49" s="16"/>
      <c r="QWE49" s="16"/>
      <c r="QWF49" s="16"/>
      <c r="QWG49" s="16"/>
      <c r="QWH49" s="16"/>
      <c r="QWI49" s="16"/>
      <c r="QWJ49" s="16"/>
      <c r="QWK49" s="16"/>
      <c r="QWL49" s="16"/>
      <c r="QWM49" s="16"/>
      <c r="QWN49" s="16"/>
      <c r="QWO49" s="16"/>
      <c r="QWP49" s="16"/>
      <c r="QWQ49" s="16"/>
      <c r="QWR49" s="16"/>
      <c r="QWS49" s="16"/>
      <c r="QWT49" s="16"/>
      <c r="QWU49" s="16"/>
      <c r="QWV49" s="16"/>
      <c r="QWW49" s="16"/>
      <c r="QWX49" s="16"/>
      <c r="QWY49" s="16"/>
      <c r="QWZ49" s="16"/>
      <c r="QXA49" s="16"/>
      <c r="QXB49" s="16"/>
      <c r="QXC49" s="16"/>
      <c r="QXD49" s="16"/>
      <c r="QXE49" s="16"/>
      <c r="QXF49" s="16"/>
      <c r="QXG49" s="16"/>
      <c r="QXH49" s="16"/>
      <c r="QXI49" s="16"/>
      <c r="QXJ49" s="16"/>
      <c r="QXK49" s="16"/>
      <c r="QXL49" s="16"/>
      <c r="QXM49" s="16"/>
      <c r="QXN49" s="16"/>
      <c r="QXO49" s="16"/>
      <c r="QXP49" s="16"/>
      <c r="QXQ49" s="16"/>
      <c r="QXR49" s="16"/>
      <c r="QXS49" s="16"/>
      <c r="QXT49" s="16"/>
      <c r="QXU49" s="16"/>
      <c r="QXV49" s="16"/>
      <c r="QXW49" s="16"/>
      <c r="QXX49" s="16"/>
      <c r="QXY49" s="16"/>
      <c r="QXZ49" s="16"/>
      <c r="QYA49" s="16"/>
      <c r="QYB49" s="16"/>
      <c r="QYC49" s="16"/>
      <c r="QYD49" s="16"/>
      <c r="QYE49" s="16"/>
      <c r="QYF49" s="16"/>
      <c r="QYG49" s="16"/>
      <c r="QYH49" s="16"/>
      <c r="QYI49" s="16"/>
      <c r="QYJ49" s="16"/>
      <c r="QYK49" s="16"/>
      <c r="QYL49" s="16"/>
      <c r="QYM49" s="16"/>
      <c r="QYN49" s="16"/>
      <c r="QYO49" s="16"/>
      <c r="QYP49" s="16"/>
      <c r="QYQ49" s="16"/>
      <c r="QYR49" s="16"/>
      <c r="QYS49" s="16"/>
      <c r="QYT49" s="16"/>
      <c r="QYU49" s="16"/>
      <c r="QYV49" s="16"/>
      <c r="QYW49" s="16"/>
      <c r="QYX49" s="16"/>
      <c r="QYY49" s="16"/>
      <c r="QYZ49" s="16"/>
      <c r="QZA49" s="16"/>
      <c r="QZB49" s="16"/>
      <c r="QZC49" s="16"/>
      <c r="QZD49" s="16"/>
      <c r="QZE49" s="16"/>
      <c r="QZF49" s="16"/>
      <c r="QZG49" s="16"/>
      <c r="QZH49" s="16"/>
      <c r="QZI49" s="16"/>
      <c r="QZJ49" s="16"/>
      <c r="QZK49" s="16"/>
      <c r="QZL49" s="16"/>
      <c r="QZM49" s="16"/>
      <c r="QZN49" s="16"/>
      <c r="QZO49" s="16"/>
      <c r="QZP49" s="16"/>
      <c r="QZQ49" s="16"/>
      <c r="QZR49" s="16"/>
      <c r="QZS49" s="16"/>
      <c r="QZT49" s="16"/>
      <c r="QZU49" s="16"/>
      <c r="QZV49" s="16"/>
      <c r="QZW49" s="16"/>
      <c r="QZX49" s="16"/>
      <c r="QZY49" s="16"/>
      <c r="QZZ49" s="16"/>
      <c r="RAA49" s="16"/>
      <c r="RAB49" s="16"/>
      <c r="RAC49" s="16"/>
      <c r="RAD49" s="16"/>
      <c r="RAE49" s="16"/>
      <c r="RAF49" s="16"/>
      <c r="RAG49" s="16"/>
      <c r="RAH49" s="16"/>
      <c r="RAI49" s="16"/>
      <c r="RAJ49" s="16"/>
      <c r="RAK49" s="16"/>
      <c r="RAL49" s="16"/>
      <c r="RAM49" s="16"/>
      <c r="RAN49" s="16"/>
      <c r="RAO49" s="16"/>
      <c r="RAP49" s="16"/>
      <c r="RAQ49" s="16"/>
      <c r="RAR49" s="16"/>
      <c r="RAS49" s="16"/>
      <c r="RAT49" s="16"/>
      <c r="RAU49" s="16"/>
      <c r="RAV49" s="16"/>
      <c r="RAW49" s="16"/>
      <c r="RAX49" s="16"/>
      <c r="RAY49" s="16"/>
      <c r="RAZ49" s="16"/>
      <c r="RBA49" s="16"/>
      <c r="RBB49" s="16"/>
      <c r="RBC49" s="16"/>
      <c r="RBD49" s="16"/>
      <c r="RBE49" s="16"/>
      <c r="RBF49" s="16"/>
      <c r="RBG49" s="16"/>
      <c r="RBH49" s="16"/>
      <c r="RBI49" s="16"/>
      <c r="RBJ49" s="16"/>
      <c r="RBK49" s="16"/>
      <c r="RBL49" s="16"/>
      <c r="RBM49" s="16"/>
      <c r="RBN49" s="16"/>
      <c r="RBO49" s="16"/>
      <c r="RBP49" s="16"/>
      <c r="RBQ49" s="16"/>
      <c r="RBR49" s="16"/>
      <c r="RBS49" s="16"/>
      <c r="RBT49" s="16"/>
      <c r="RBU49" s="16"/>
      <c r="RBV49" s="16"/>
      <c r="RBW49" s="16"/>
      <c r="RBX49" s="16"/>
      <c r="RBY49" s="16"/>
      <c r="RBZ49" s="16"/>
      <c r="RCA49" s="16"/>
      <c r="RCB49" s="16"/>
      <c r="RCC49" s="16"/>
      <c r="RCD49" s="16"/>
      <c r="RCE49" s="16"/>
      <c r="RCF49" s="16"/>
      <c r="RCG49" s="16"/>
      <c r="RCH49" s="16"/>
      <c r="RCI49" s="16"/>
      <c r="RCJ49" s="16"/>
      <c r="RCK49" s="16"/>
      <c r="RCL49" s="16"/>
      <c r="RCM49" s="16"/>
      <c r="RCN49" s="16"/>
      <c r="RCO49" s="16"/>
      <c r="RCP49" s="16"/>
      <c r="RCQ49" s="16"/>
      <c r="RCR49" s="16"/>
      <c r="RCS49" s="16"/>
      <c r="RCT49" s="16"/>
      <c r="RCU49" s="16"/>
      <c r="RCV49" s="16"/>
      <c r="RCW49" s="16"/>
      <c r="RCX49" s="16"/>
      <c r="RCY49" s="16"/>
      <c r="RCZ49" s="16"/>
      <c r="RDA49" s="16"/>
      <c r="RDB49" s="16"/>
      <c r="RDC49" s="16"/>
      <c r="RDD49" s="16"/>
      <c r="RDE49" s="16"/>
      <c r="RDF49" s="16"/>
      <c r="RDG49" s="16"/>
      <c r="RDH49" s="16"/>
      <c r="RDI49" s="16"/>
      <c r="RDJ49" s="16"/>
      <c r="RDK49" s="16"/>
      <c r="RDL49" s="16"/>
      <c r="RDM49" s="16"/>
      <c r="RDN49" s="16"/>
      <c r="RDO49" s="16"/>
      <c r="RDP49" s="16"/>
      <c r="RDQ49" s="16"/>
      <c r="RDR49" s="16"/>
      <c r="RDS49" s="16"/>
      <c r="RDT49" s="16"/>
      <c r="RDU49" s="16"/>
      <c r="RDV49" s="16"/>
      <c r="RDW49" s="16"/>
      <c r="RDX49" s="16"/>
      <c r="RDY49" s="16"/>
      <c r="RDZ49" s="16"/>
      <c r="REA49" s="16"/>
      <c r="REB49" s="16"/>
      <c r="REC49" s="16"/>
      <c r="RED49" s="16"/>
      <c r="REE49" s="16"/>
      <c r="REF49" s="16"/>
      <c r="REG49" s="16"/>
      <c r="REH49" s="16"/>
      <c r="REI49" s="16"/>
      <c r="REJ49" s="16"/>
      <c r="REK49" s="16"/>
      <c r="REL49" s="16"/>
      <c r="REM49" s="16"/>
      <c r="REN49" s="16"/>
      <c r="REO49" s="16"/>
      <c r="REP49" s="16"/>
      <c r="REQ49" s="16"/>
      <c r="RER49" s="16"/>
      <c r="RES49" s="16"/>
      <c r="RET49" s="16"/>
      <c r="REU49" s="16"/>
      <c r="REV49" s="16"/>
      <c r="REW49" s="16"/>
      <c r="REX49" s="16"/>
      <c r="REY49" s="16"/>
      <c r="REZ49" s="16"/>
      <c r="RFA49" s="16"/>
      <c r="RFB49" s="16"/>
      <c r="RFC49" s="16"/>
      <c r="RFD49" s="16"/>
      <c r="RFE49" s="16"/>
      <c r="RFF49" s="16"/>
      <c r="RFG49" s="16"/>
      <c r="RFH49" s="16"/>
      <c r="RFI49" s="16"/>
      <c r="RFJ49" s="16"/>
      <c r="RFK49" s="16"/>
      <c r="RFL49" s="16"/>
      <c r="RFM49" s="16"/>
      <c r="RFN49" s="16"/>
      <c r="RFO49" s="16"/>
      <c r="RFP49" s="16"/>
      <c r="RFQ49" s="16"/>
      <c r="RFR49" s="16"/>
      <c r="RFS49" s="16"/>
      <c r="RFT49" s="16"/>
      <c r="RFU49" s="16"/>
      <c r="RFV49" s="16"/>
      <c r="RFW49" s="16"/>
      <c r="RFX49" s="16"/>
      <c r="RFY49" s="16"/>
      <c r="RFZ49" s="16"/>
      <c r="RGA49" s="16"/>
      <c r="RGB49" s="16"/>
      <c r="RGC49" s="16"/>
      <c r="RGD49" s="16"/>
      <c r="RGE49" s="16"/>
      <c r="RGF49" s="16"/>
      <c r="RGG49" s="16"/>
      <c r="RGH49" s="16"/>
      <c r="RGI49" s="16"/>
      <c r="RGJ49" s="16"/>
      <c r="RGK49" s="16"/>
      <c r="RGL49" s="16"/>
      <c r="RGM49" s="16"/>
      <c r="RGN49" s="16"/>
      <c r="RGO49" s="16"/>
      <c r="RGP49" s="16"/>
      <c r="RGQ49" s="16"/>
      <c r="RGR49" s="16"/>
      <c r="RGS49" s="16"/>
      <c r="RGT49" s="16"/>
      <c r="RGU49" s="16"/>
      <c r="RGV49" s="16"/>
      <c r="RGW49" s="16"/>
      <c r="RGX49" s="16"/>
      <c r="RGY49" s="16"/>
      <c r="RGZ49" s="16"/>
      <c r="RHA49" s="16"/>
      <c r="RHB49" s="16"/>
      <c r="RHC49" s="16"/>
      <c r="RHD49" s="16"/>
      <c r="RHE49" s="16"/>
      <c r="RHF49" s="16"/>
      <c r="RHG49" s="16"/>
      <c r="RHH49" s="16"/>
      <c r="RHI49" s="16"/>
      <c r="RHJ49" s="16"/>
      <c r="RHK49" s="16"/>
      <c r="RHL49" s="16"/>
      <c r="RHM49" s="16"/>
      <c r="RHN49" s="16"/>
      <c r="RHO49" s="16"/>
      <c r="RHP49" s="16"/>
      <c r="RHQ49" s="16"/>
      <c r="RHR49" s="16"/>
      <c r="RHS49" s="16"/>
      <c r="RHT49" s="16"/>
      <c r="RHU49" s="16"/>
      <c r="RHV49" s="16"/>
      <c r="RHW49" s="16"/>
      <c r="RHX49" s="16"/>
      <c r="RHY49" s="16"/>
      <c r="RHZ49" s="16"/>
      <c r="RIA49" s="16"/>
      <c r="RIB49" s="16"/>
      <c r="RIC49" s="16"/>
      <c r="RID49" s="16"/>
      <c r="RIE49" s="16"/>
      <c r="RIF49" s="16"/>
      <c r="RIG49" s="16"/>
      <c r="RIH49" s="16"/>
      <c r="RII49" s="16"/>
      <c r="RIJ49" s="16"/>
      <c r="RIK49" s="16"/>
      <c r="RIL49" s="16"/>
      <c r="RIM49" s="16"/>
      <c r="RIN49" s="16"/>
      <c r="RIO49" s="16"/>
      <c r="RIP49" s="16"/>
      <c r="RIQ49" s="16"/>
      <c r="RIR49" s="16"/>
      <c r="RIS49" s="16"/>
      <c r="RIT49" s="16"/>
      <c r="RIU49" s="16"/>
      <c r="RIV49" s="16"/>
      <c r="RIW49" s="16"/>
      <c r="RIX49" s="16"/>
      <c r="RIY49" s="16"/>
      <c r="RIZ49" s="16"/>
      <c r="RJA49" s="16"/>
      <c r="RJB49" s="16"/>
      <c r="RJC49" s="16"/>
      <c r="RJD49" s="16"/>
      <c r="RJE49" s="16"/>
      <c r="RJF49" s="16"/>
      <c r="RJG49" s="16"/>
      <c r="RJH49" s="16"/>
      <c r="RJI49" s="16"/>
      <c r="RJJ49" s="16"/>
      <c r="RJK49" s="16"/>
      <c r="RJL49" s="16"/>
      <c r="RJM49" s="16"/>
      <c r="RJN49" s="16"/>
      <c r="RJO49" s="16"/>
      <c r="RJP49" s="16"/>
      <c r="RJQ49" s="16"/>
      <c r="RJR49" s="16"/>
      <c r="RJS49" s="16"/>
      <c r="RJT49" s="16"/>
      <c r="RJU49" s="16"/>
      <c r="RJV49" s="16"/>
      <c r="RJW49" s="16"/>
      <c r="RJX49" s="16"/>
      <c r="RJY49" s="16"/>
      <c r="RJZ49" s="16"/>
      <c r="RKA49" s="16"/>
      <c r="RKB49" s="16"/>
      <c r="RKC49" s="16"/>
      <c r="RKD49" s="16"/>
      <c r="RKE49" s="16"/>
      <c r="RKF49" s="16"/>
      <c r="RKG49" s="16"/>
      <c r="RKH49" s="16"/>
      <c r="RKI49" s="16"/>
      <c r="RKJ49" s="16"/>
      <c r="RKK49" s="16"/>
      <c r="RKL49" s="16"/>
      <c r="RKM49" s="16"/>
      <c r="RKN49" s="16"/>
      <c r="RKO49" s="16"/>
      <c r="RKP49" s="16"/>
      <c r="RKQ49" s="16"/>
      <c r="RKR49" s="16"/>
      <c r="RKS49" s="16"/>
      <c r="RKT49" s="16"/>
      <c r="RKU49" s="16"/>
      <c r="RKV49" s="16"/>
      <c r="RKW49" s="16"/>
      <c r="RKX49" s="16"/>
      <c r="RKY49" s="16"/>
      <c r="RKZ49" s="16"/>
      <c r="RLA49" s="16"/>
      <c r="RLB49" s="16"/>
      <c r="RLC49" s="16"/>
      <c r="RLD49" s="16"/>
      <c r="RLE49" s="16"/>
      <c r="RLF49" s="16"/>
      <c r="RLG49" s="16"/>
      <c r="RLH49" s="16"/>
      <c r="RLI49" s="16"/>
      <c r="RLJ49" s="16"/>
      <c r="RLK49" s="16"/>
      <c r="RLL49" s="16"/>
      <c r="RLM49" s="16"/>
      <c r="RLN49" s="16"/>
      <c r="RLO49" s="16"/>
      <c r="RLP49" s="16"/>
      <c r="RLQ49" s="16"/>
      <c r="RLR49" s="16"/>
      <c r="RLS49" s="16"/>
      <c r="RLT49" s="16"/>
      <c r="RLU49" s="16"/>
      <c r="RLV49" s="16"/>
      <c r="RLW49" s="16"/>
      <c r="RLX49" s="16"/>
      <c r="RLY49" s="16"/>
      <c r="RLZ49" s="16"/>
      <c r="RMA49" s="16"/>
      <c r="RMB49" s="16"/>
      <c r="RMC49" s="16"/>
      <c r="RMD49" s="16"/>
      <c r="RME49" s="16"/>
      <c r="RMF49" s="16"/>
      <c r="RMG49" s="16"/>
      <c r="RMH49" s="16"/>
      <c r="RMI49" s="16"/>
      <c r="RMJ49" s="16"/>
      <c r="RMK49" s="16"/>
      <c r="RML49" s="16"/>
      <c r="RMM49" s="16"/>
      <c r="RMN49" s="16"/>
      <c r="RMO49" s="16"/>
      <c r="RMP49" s="16"/>
      <c r="RMQ49" s="16"/>
      <c r="RMR49" s="16"/>
      <c r="RMS49" s="16"/>
      <c r="RMT49" s="16"/>
      <c r="RMU49" s="16"/>
      <c r="RMV49" s="16"/>
      <c r="RMW49" s="16"/>
      <c r="RMX49" s="16"/>
      <c r="RMY49" s="16"/>
      <c r="RMZ49" s="16"/>
      <c r="RNA49" s="16"/>
      <c r="RNB49" s="16"/>
      <c r="RNC49" s="16"/>
      <c r="RND49" s="16"/>
      <c r="RNE49" s="16"/>
      <c r="RNF49" s="16"/>
      <c r="RNG49" s="16"/>
      <c r="RNH49" s="16"/>
      <c r="RNI49" s="16"/>
      <c r="RNJ49" s="16"/>
      <c r="RNK49" s="16"/>
      <c r="RNL49" s="16"/>
      <c r="RNM49" s="16"/>
      <c r="RNN49" s="16"/>
      <c r="RNO49" s="16"/>
      <c r="RNP49" s="16"/>
      <c r="RNQ49" s="16"/>
      <c r="RNR49" s="16"/>
      <c r="RNS49" s="16"/>
      <c r="RNT49" s="16"/>
      <c r="RNU49" s="16"/>
      <c r="RNV49" s="16"/>
      <c r="RNW49" s="16"/>
      <c r="RNX49" s="16"/>
      <c r="RNY49" s="16"/>
      <c r="RNZ49" s="16"/>
      <c r="ROA49" s="16"/>
      <c r="ROB49" s="16"/>
      <c r="ROC49" s="16"/>
      <c r="ROD49" s="16"/>
      <c r="ROE49" s="16"/>
      <c r="ROF49" s="16"/>
      <c r="ROG49" s="16"/>
      <c r="ROH49" s="16"/>
      <c r="ROI49" s="16"/>
      <c r="ROJ49" s="16"/>
      <c r="ROK49" s="16"/>
      <c r="ROL49" s="16"/>
      <c r="ROM49" s="16"/>
      <c r="RON49" s="16"/>
      <c r="ROO49" s="16"/>
      <c r="ROP49" s="16"/>
      <c r="ROQ49" s="16"/>
      <c r="ROR49" s="16"/>
      <c r="ROS49" s="16"/>
      <c r="ROT49" s="16"/>
      <c r="ROU49" s="16"/>
      <c r="ROV49" s="16"/>
      <c r="ROW49" s="16"/>
      <c r="ROX49" s="16"/>
      <c r="ROY49" s="16"/>
      <c r="ROZ49" s="16"/>
      <c r="RPA49" s="16"/>
      <c r="RPB49" s="16"/>
      <c r="RPC49" s="16"/>
      <c r="RPD49" s="16"/>
      <c r="RPE49" s="16"/>
      <c r="RPF49" s="16"/>
      <c r="RPG49" s="16"/>
      <c r="RPH49" s="16"/>
      <c r="RPI49" s="16"/>
      <c r="RPJ49" s="16"/>
      <c r="RPK49" s="16"/>
      <c r="RPL49" s="16"/>
      <c r="RPM49" s="16"/>
      <c r="RPN49" s="16"/>
      <c r="RPO49" s="16"/>
      <c r="RPP49" s="16"/>
      <c r="RPQ49" s="16"/>
      <c r="RPR49" s="16"/>
      <c r="RPS49" s="16"/>
      <c r="RPT49" s="16"/>
      <c r="RPU49" s="16"/>
      <c r="RPV49" s="16"/>
      <c r="RPW49" s="16"/>
      <c r="RPX49" s="16"/>
      <c r="RPY49" s="16"/>
      <c r="RPZ49" s="16"/>
      <c r="RQA49" s="16"/>
      <c r="RQB49" s="16"/>
      <c r="RQC49" s="16"/>
      <c r="RQD49" s="16"/>
      <c r="RQE49" s="16"/>
      <c r="RQF49" s="16"/>
      <c r="RQG49" s="16"/>
      <c r="RQH49" s="16"/>
      <c r="RQI49" s="16"/>
      <c r="RQJ49" s="16"/>
      <c r="RQK49" s="16"/>
      <c r="RQL49" s="16"/>
      <c r="RQM49" s="16"/>
      <c r="RQN49" s="16"/>
      <c r="RQO49" s="16"/>
      <c r="RQP49" s="16"/>
      <c r="RQQ49" s="16"/>
      <c r="RQR49" s="16"/>
      <c r="RQS49" s="16"/>
      <c r="RQT49" s="16"/>
      <c r="RQU49" s="16"/>
      <c r="RQV49" s="16"/>
      <c r="RQW49" s="16"/>
      <c r="RQX49" s="16"/>
      <c r="RQY49" s="16"/>
      <c r="RQZ49" s="16"/>
      <c r="RRA49" s="16"/>
      <c r="RRB49" s="16"/>
      <c r="RRC49" s="16"/>
      <c r="RRD49" s="16"/>
      <c r="RRE49" s="16"/>
      <c r="RRF49" s="16"/>
      <c r="RRG49" s="16"/>
      <c r="RRH49" s="16"/>
      <c r="RRI49" s="16"/>
      <c r="RRJ49" s="16"/>
      <c r="RRK49" s="16"/>
      <c r="RRL49" s="16"/>
      <c r="RRM49" s="16"/>
      <c r="RRN49" s="16"/>
      <c r="RRO49" s="16"/>
      <c r="RRP49" s="16"/>
      <c r="RRQ49" s="16"/>
      <c r="RRR49" s="16"/>
      <c r="RRS49" s="16"/>
      <c r="RRT49" s="16"/>
      <c r="RRU49" s="16"/>
      <c r="RRV49" s="16"/>
      <c r="RRW49" s="16"/>
      <c r="RRX49" s="16"/>
      <c r="RRY49" s="16"/>
      <c r="RRZ49" s="16"/>
      <c r="RSA49" s="16"/>
      <c r="RSB49" s="16"/>
      <c r="RSC49" s="16"/>
      <c r="RSD49" s="16"/>
      <c r="RSE49" s="16"/>
      <c r="RSF49" s="16"/>
      <c r="RSG49" s="16"/>
      <c r="RSH49" s="16"/>
      <c r="RSI49" s="16"/>
      <c r="RSJ49" s="16"/>
      <c r="RSK49" s="16"/>
      <c r="RSL49" s="16"/>
      <c r="RSM49" s="16"/>
      <c r="RSN49" s="16"/>
      <c r="RSO49" s="16"/>
      <c r="RSP49" s="16"/>
      <c r="RSQ49" s="16"/>
      <c r="RSR49" s="16"/>
      <c r="RSS49" s="16"/>
      <c r="RST49" s="16"/>
      <c r="RSU49" s="16"/>
      <c r="RSV49" s="16"/>
      <c r="RSW49" s="16"/>
      <c r="RSX49" s="16"/>
      <c r="RSY49" s="16"/>
      <c r="RSZ49" s="16"/>
      <c r="RTA49" s="16"/>
      <c r="RTB49" s="16"/>
      <c r="RTC49" s="16"/>
      <c r="RTD49" s="16"/>
      <c r="RTE49" s="16"/>
      <c r="RTF49" s="16"/>
      <c r="RTG49" s="16"/>
      <c r="RTH49" s="16"/>
      <c r="RTI49" s="16"/>
      <c r="RTJ49" s="16"/>
      <c r="RTK49" s="16"/>
      <c r="RTL49" s="16"/>
      <c r="RTM49" s="16"/>
      <c r="RTN49" s="16"/>
      <c r="RTO49" s="16"/>
      <c r="RTP49" s="16"/>
      <c r="RTQ49" s="16"/>
      <c r="RTR49" s="16"/>
      <c r="RTS49" s="16"/>
      <c r="RTT49" s="16"/>
      <c r="RTU49" s="16"/>
      <c r="RTV49" s="16"/>
      <c r="RTW49" s="16"/>
      <c r="RTX49" s="16"/>
      <c r="RTY49" s="16"/>
      <c r="RTZ49" s="16"/>
      <c r="RUA49" s="16"/>
      <c r="RUB49" s="16"/>
      <c r="RUC49" s="16"/>
      <c r="RUD49" s="16"/>
      <c r="RUE49" s="16"/>
      <c r="RUF49" s="16"/>
      <c r="RUG49" s="16"/>
      <c r="RUH49" s="16"/>
      <c r="RUI49" s="16"/>
      <c r="RUJ49" s="16"/>
      <c r="RUK49" s="16"/>
      <c r="RUL49" s="16"/>
      <c r="RUM49" s="16"/>
      <c r="RUN49" s="16"/>
      <c r="RUO49" s="16"/>
      <c r="RUP49" s="16"/>
      <c r="RUQ49" s="16"/>
      <c r="RUR49" s="16"/>
      <c r="RUS49" s="16"/>
      <c r="RUT49" s="16"/>
      <c r="RUU49" s="16"/>
      <c r="RUV49" s="16"/>
      <c r="RUW49" s="16"/>
      <c r="RUX49" s="16"/>
      <c r="RUY49" s="16"/>
      <c r="RUZ49" s="16"/>
      <c r="RVA49" s="16"/>
      <c r="RVB49" s="16"/>
      <c r="RVC49" s="16"/>
      <c r="RVD49" s="16"/>
      <c r="RVE49" s="16"/>
      <c r="RVF49" s="16"/>
      <c r="RVG49" s="16"/>
      <c r="RVH49" s="16"/>
      <c r="RVI49" s="16"/>
      <c r="RVJ49" s="16"/>
      <c r="RVK49" s="16"/>
      <c r="RVL49" s="16"/>
      <c r="RVM49" s="16"/>
      <c r="RVN49" s="16"/>
      <c r="RVO49" s="16"/>
      <c r="RVP49" s="16"/>
      <c r="RVQ49" s="16"/>
      <c r="RVR49" s="16"/>
      <c r="RVS49" s="16"/>
      <c r="RVT49" s="16"/>
      <c r="RVU49" s="16"/>
      <c r="RVV49" s="16"/>
      <c r="RVW49" s="16"/>
      <c r="RVX49" s="16"/>
      <c r="RVY49" s="16"/>
      <c r="RVZ49" s="16"/>
      <c r="RWA49" s="16"/>
      <c r="RWB49" s="16"/>
      <c r="RWC49" s="16"/>
      <c r="RWD49" s="16"/>
      <c r="RWE49" s="16"/>
      <c r="RWF49" s="16"/>
      <c r="RWG49" s="16"/>
      <c r="RWH49" s="16"/>
      <c r="RWI49" s="16"/>
      <c r="RWJ49" s="16"/>
      <c r="RWK49" s="16"/>
      <c r="RWL49" s="16"/>
      <c r="RWM49" s="16"/>
      <c r="RWN49" s="16"/>
      <c r="RWO49" s="16"/>
      <c r="RWP49" s="16"/>
      <c r="RWQ49" s="16"/>
      <c r="RWR49" s="16"/>
      <c r="RWS49" s="16"/>
      <c r="RWT49" s="16"/>
      <c r="RWU49" s="16"/>
      <c r="RWV49" s="16"/>
      <c r="RWW49" s="16"/>
      <c r="RWX49" s="16"/>
      <c r="RWY49" s="16"/>
      <c r="RWZ49" s="16"/>
      <c r="RXA49" s="16"/>
      <c r="RXB49" s="16"/>
      <c r="RXC49" s="16"/>
      <c r="RXD49" s="16"/>
      <c r="RXE49" s="16"/>
      <c r="RXF49" s="16"/>
      <c r="RXG49" s="16"/>
      <c r="RXH49" s="16"/>
      <c r="RXI49" s="16"/>
      <c r="RXJ49" s="16"/>
      <c r="RXK49" s="16"/>
      <c r="RXL49" s="16"/>
      <c r="RXM49" s="16"/>
      <c r="RXN49" s="16"/>
      <c r="RXO49" s="16"/>
      <c r="RXP49" s="16"/>
      <c r="RXQ49" s="16"/>
      <c r="RXR49" s="16"/>
      <c r="RXS49" s="16"/>
      <c r="RXT49" s="16"/>
      <c r="RXU49" s="16"/>
      <c r="RXV49" s="16"/>
      <c r="RXW49" s="16"/>
      <c r="RXX49" s="16"/>
      <c r="RXY49" s="16"/>
      <c r="RXZ49" s="16"/>
      <c r="RYA49" s="16"/>
      <c r="RYB49" s="16"/>
      <c r="RYC49" s="16"/>
      <c r="RYD49" s="16"/>
      <c r="RYE49" s="16"/>
      <c r="RYF49" s="16"/>
      <c r="RYG49" s="16"/>
      <c r="RYH49" s="16"/>
      <c r="RYI49" s="16"/>
      <c r="RYJ49" s="16"/>
      <c r="RYK49" s="16"/>
      <c r="RYL49" s="16"/>
      <c r="RYM49" s="16"/>
      <c r="RYN49" s="16"/>
      <c r="RYO49" s="16"/>
      <c r="RYP49" s="16"/>
      <c r="RYQ49" s="16"/>
      <c r="RYR49" s="16"/>
      <c r="RYS49" s="16"/>
      <c r="RYT49" s="16"/>
      <c r="RYU49" s="16"/>
      <c r="RYV49" s="16"/>
      <c r="RYW49" s="16"/>
      <c r="RYX49" s="16"/>
      <c r="RYY49" s="16"/>
      <c r="RYZ49" s="16"/>
      <c r="RZA49" s="16"/>
      <c r="RZB49" s="16"/>
      <c r="RZC49" s="16"/>
      <c r="RZD49" s="16"/>
      <c r="RZE49" s="16"/>
      <c r="RZF49" s="16"/>
      <c r="RZG49" s="16"/>
      <c r="RZH49" s="16"/>
      <c r="RZI49" s="16"/>
      <c r="RZJ49" s="16"/>
      <c r="RZK49" s="16"/>
      <c r="RZL49" s="16"/>
      <c r="RZM49" s="16"/>
      <c r="RZN49" s="16"/>
      <c r="RZO49" s="16"/>
      <c r="RZP49" s="16"/>
      <c r="RZQ49" s="16"/>
      <c r="RZR49" s="16"/>
      <c r="RZS49" s="16"/>
      <c r="RZT49" s="16"/>
      <c r="RZU49" s="16"/>
      <c r="RZV49" s="16"/>
      <c r="RZW49" s="16"/>
      <c r="RZX49" s="16"/>
      <c r="RZY49" s="16"/>
      <c r="RZZ49" s="16"/>
      <c r="SAA49" s="16"/>
      <c r="SAB49" s="16"/>
      <c r="SAC49" s="16"/>
      <c r="SAD49" s="16"/>
      <c r="SAE49" s="16"/>
      <c r="SAF49" s="16"/>
      <c r="SAG49" s="16"/>
      <c r="SAH49" s="16"/>
      <c r="SAI49" s="16"/>
      <c r="SAJ49" s="16"/>
      <c r="SAK49" s="16"/>
      <c r="SAL49" s="16"/>
      <c r="SAM49" s="16"/>
      <c r="SAN49" s="16"/>
      <c r="SAO49" s="16"/>
      <c r="SAP49" s="16"/>
      <c r="SAQ49" s="16"/>
      <c r="SAR49" s="16"/>
      <c r="SAS49" s="16"/>
      <c r="SAT49" s="16"/>
      <c r="SAU49" s="16"/>
      <c r="SAV49" s="16"/>
      <c r="SAW49" s="16"/>
      <c r="SAX49" s="16"/>
      <c r="SAY49" s="16"/>
      <c r="SAZ49" s="16"/>
      <c r="SBA49" s="16"/>
      <c r="SBB49" s="16"/>
      <c r="SBC49" s="16"/>
      <c r="SBD49" s="16"/>
      <c r="SBE49" s="16"/>
      <c r="SBF49" s="16"/>
      <c r="SBG49" s="16"/>
      <c r="SBH49" s="16"/>
      <c r="SBI49" s="16"/>
      <c r="SBJ49" s="16"/>
      <c r="SBK49" s="16"/>
      <c r="SBL49" s="16"/>
      <c r="SBM49" s="16"/>
      <c r="SBN49" s="16"/>
      <c r="SBO49" s="16"/>
      <c r="SBP49" s="16"/>
      <c r="SBQ49" s="16"/>
      <c r="SBR49" s="16"/>
      <c r="SBS49" s="16"/>
      <c r="SBT49" s="16"/>
      <c r="SBU49" s="16"/>
      <c r="SBV49" s="16"/>
      <c r="SBW49" s="16"/>
      <c r="SBX49" s="16"/>
      <c r="SBY49" s="16"/>
      <c r="SBZ49" s="16"/>
      <c r="SCA49" s="16"/>
      <c r="SCB49" s="16"/>
      <c r="SCC49" s="16"/>
      <c r="SCD49" s="16"/>
      <c r="SCE49" s="16"/>
      <c r="SCF49" s="16"/>
      <c r="SCG49" s="16"/>
      <c r="SCH49" s="16"/>
      <c r="SCI49" s="16"/>
      <c r="SCJ49" s="16"/>
      <c r="SCK49" s="16"/>
      <c r="SCL49" s="16"/>
      <c r="SCM49" s="16"/>
      <c r="SCN49" s="16"/>
      <c r="SCO49" s="16"/>
      <c r="SCP49" s="16"/>
      <c r="SCQ49" s="16"/>
      <c r="SCR49" s="16"/>
      <c r="SCS49" s="16"/>
      <c r="SCT49" s="16"/>
      <c r="SCU49" s="16"/>
      <c r="SCV49" s="16"/>
      <c r="SCW49" s="16"/>
      <c r="SCX49" s="16"/>
      <c r="SCY49" s="16"/>
      <c r="SCZ49" s="16"/>
      <c r="SDA49" s="16"/>
      <c r="SDB49" s="16"/>
      <c r="SDC49" s="16"/>
      <c r="SDD49" s="16"/>
      <c r="SDE49" s="16"/>
      <c r="SDF49" s="16"/>
      <c r="SDG49" s="16"/>
      <c r="SDH49" s="16"/>
      <c r="SDI49" s="16"/>
      <c r="SDJ49" s="16"/>
      <c r="SDK49" s="16"/>
      <c r="SDL49" s="16"/>
      <c r="SDM49" s="16"/>
      <c r="SDN49" s="16"/>
      <c r="SDO49" s="16"/>
      <c r="SDP49" s="16"/>
      <c r="SDQ49" s="16"/>
      <c r="SDR49" s="16"/>
      <c r="SDS49" s="16"/>
      <c r="SDT49" s="16"/>
      <c r="SDU49" s="16"/>
      <c r="SDV49" s="16"/>
      <c r="SDW49" s="16"/>
      <c r="SDX49" s="16"/>
      <c r="SDY49" s="16"/>
      <c r="SDZ49" s="16"/>
      <c r="SEA49" s="16"/>
      <c r="SEB49" s="16"/>
      <c r="SEC49" s="16"/>
      <c r="SED49" s="16"/>
      <c r="SEE49" s="16"/>
      <c r="SEF49" s="16"/>
      <c r="SEG49" s="16"/>
      <c r="SEH49" s="16"/>
      <c r="SEI49" s="16"/>
      <c r="SEJ49" s="16"/>
      <c r="SEK49" s="16"/>
      <c r="SEL49" s="16"/>
      <c r="SEM49" s="16"/>
      <c r="SEN49" s="16"/>
      <c r="SEO49" s="16"/>
      <c r="SEP49" s="16"/>
      <c r="SEQ49" s="16"/>
      <c r="SER49" s="16"/>
      <c r="SES49" s="16"/>
      <c r="SET49" s="16"/>
      <c r="SEU49" s="16"/>
      <c r="SEV49" s="16"/>
      <c r="SEW49" s="16"/>
      <c r="SEX49" s="16"/>
      <c r="SEY49" s="16"/>
      <c r="SEZ49" s="16"/>
      <c r="SFA49" s="16"/>
      <c r="SFB49" s="16"/>
      <c r="SFC49" s="16"/>
      <c r="SFD49" s="16"/>
      <c r="SFE49" s="16"/>
      <c r="SFF49" s="16"/>
      <c r="SFG49" s="16"/>
      <c r="SFH49" s="16"/>
      <c r="SFI49" s="16"/>
      <c r="SFJ49" s="16"/>
      <c r="SFK49" s="16"/>
      <c r="SFL49" s="16"/>
      <c r="SFM49" s="16"/>
      <c r="SFN49" s="16"/>
      <c r="SFO49" s="16"/>
      <c r="SFP49" s="16"/>
      <c r="SFQ49" s="16"/>
      <c r="SFR49" s="16"/>
      <c r="SFS49" s="16"/>
      <c r="SFT49" s="16"/>
      <c r="SFU49" s="16"/>
      <c r="SFV49" s="16"/>
      <c r="SFW49" s="16"/>
      <c r="SFX49" s="16"/>
      <c r="SFY49" s="16"/>
      <c r="SFZ49" s="16"/>
      <c r="SGA49" s="16"/>
      <c r="SGB49" s="16"/>
      <c r="SGC49" s="16"/>
      <c r="SGD49" s="16"/>
      <c r="SGE49" s="16"/>
      <c r="SGF49" s="16"/>
      <c r="SGG49" s="16"/>
      <c r="SGH49" s="16"/>
      <c r="SGI49" s="16"/>
      <c r="SGJ49" s="16"/>
      <c r="SGK49" s="16"/>
      <c r="SGL49" s="16"/>
      <c r="SGM49" s="16"/>
      <c r="SGN49" s="16"/>
      <c r="SGO49" s="16"/>
      <c r="SGP49" s="16"/>
      <c r="SGQ49" s="16"/>
      <c r="SGR49" s="16"/>
      <c r="SGS49" s="16"/>
      <c r="SGT49" s="16"/>
      <c r="SGU49" s="16"/>
      <c r="SGV49" s="16"/>
      <c r="SGW49" s="16"/>
      <c r="SGX49" s="16"/>
      <c r="SGY49" s="16"/>
      <c r="SGZ49" s="16"/>
      <c r="SHA49" s="16"/>
      <c r="SHB49" s="16"/>
      <c r="SHC49" s="16"/>
      <c r="SHD49" s="16"/>
      <c r="SHE49" s="16"/>
      <c r="SHF49" s="16"/>
      <c r="SHG49" s="16"/>
      <c r="SHH49" s="16"/>
      <c r="SHI49" s="16"/>
      <c r="SHJ49" s="16"/>
      <c r="SHK49" s="16"/>
      <c r="SHL49" s="16"/>
      <c r="SHM49" s="16"/>
      <c r="SHN49" s="16"/>
      <c r="SHO49" s="16"/>
      <c r="SHP49" s="16"/>
      <c r="SHQ49" s="16"/>
      <c r="SHR49" s="16"/>
      <c r="SHS49" s="16"/>
      <c r="SHT49" s="16"/>
      <c r="SHU49" s="16"/>
      <c r="SHV49" s="16"/>
      <c r="SHW49" s="16"/>
      <c r="SHX49" s="16"/>
      <c r="SHY49" s="16"/>
      <c r="SHZ49" s="16"/>
      <c r="SIA49" s="16"/>
      <c r="SIB49" s="16"/>
      <c r="SIC49" s="16"/>
      <c r="SID49" s="16"/>
      <c r="SIE49" s="16"/>
      <c r="SIF49" s="16"/>
      <c r="SIG49" s="16"/>
      <c r="SIH49" s="16"/>
      <c r="SII49" s="16"/>
      <c r="SIJ49" s="16"/>
      <c r="SIK49" s="16"/>
      <c r="SIL49" s="16"/>
      <c r="SIM49" s="16"/>
      <c r="SIN49" s="16"/>
      <c r="SIO49" s="16"/>
      <c r="SIP49" s="16"/>
      <c r="SIQ49" s="16"/>
      <c r="SIR49" s="16"/>
      <c r="SIS49" s="16"/>
      <c r="SIT49" s="16"/>
      <c r="SIU49" s="16"/>
      <c r="SIV49" s="16"/>
      <c r="SIW49" s="16"/>
      <c r="SIX49" s="16"/>
      <c r="SIY49" s="16"/>
      <c r="SIZ49" s="16"/>
      <c r="SJA49" s="16"/>
      <c r="SJB49" s="16"/>
      <c r="SJC49" s="16"/>
      <c r="SJD49" s="16"/>
      <c r="SJE49" s="16"/>
      <c r="SJF49" s="16"/>
      <c r="SJG49" s="16"/>
      <c r="SJH49" s="16"/>
      <c r="SJI49" s="16"/>
      <c r="SJJ49" s="16"/>
      <c r="SJK49" s="16"/>
      <c r="SJL49" s="16"/>
      <c r="SJM49" s="16"/>
      <c r="SJN49" s="16"/>
      <c r="SJO49" s="16"/>
      <c r="SJP49" s="16"/>
      <c r="SJQ49" s="16"/>
      <c r="SJR49" s="16"/>
      <c r="SJS49" s="16"/>
      <c r="SJT49" s="16"/>
      <c r="SJU49" s="16"/>
      <c r="SJV49" s="16"/>
      <c r="SJW49" s="16"/>
      <c r="SJX49" s="16"/>
      <c r="SJY49" s="16"/>
      <c r="SJZ49" s="16"/>
      <c r="SKA49" s="16"/>
      <c r="SKB49" s="16"/>
      <c r="SKC49" s="16"/>
      <c r="SKD49" s="16"/>
      <c r="SKE49" s="16"/>
      <c r="SKF49" s="16"/>
      <c r="SKG49" s="16"/>
      <c r="SKH49" s="16"/>
      <c r="SKI49" s="16"/>
      <c r="SKJ49" s="16"/>
      <c r="SKK49" s="16"/>
      <c r="SKL49" s="16"/>
      <c r="SKM49" s="16"/>
      <c r="SKN49" s="16"/>
      <c r="SKO49" s="16"/>
      <c r="SKP49" s="16"/>
      <c r="SKQ49" s="16"/>
      <c r="SKR49" s="16"/>
      <c r="SKS49" s="16"/>
      <c r="SKT49" s="16"/>
      <c r="SKU49" s="16"/>
      <c r="SKV49" s="16"/>
      <c r="SKW49" s="16"/>
      <c r="SKX49" s="16"/>
      <c r="SKY49" s="16"/>
      <c r="SKZ49" s="16"/>
      <c r="SLA49" s="16"/>
      <c r="SLB49" s="16"/>
      <c r="SLC49" s="16"/>
      <c r="SLD49" s="16"/>
      <c r="SLE49" s="16"/>
      <c r="SLF49" s="16"/>
      <c r="SLG49" s="16"/>
      <c r="SLH49" s="16"/>
      <c r="SLI49" s="16"/>
      <c r="SLJ49" s="16"/>
      <c r="SLK49" s="16"/>
      <c r="SLL49" s="16"/>
      <c r="SLM49" s="16"/>
      <c r="SLN49" s="16"/>
      <c r="SLO49" s="16"/>
      <c r="SLP49" s="16"/>
      <c r="SLQ49" s="16"/>
      <c r="SLR49" s="16"/>
      <c r="SLS49" s="16"/>
      <c r="SLT49" s="16"/>
      <c r="SLU49" s="16"/>
      <c r="SLV49" s="16"/>
      <c r="SLW49" s="16"/>
      <c r="SLX49" s="16"/>
      <c r="SLY49" s="16"/>
      <c r="SLZ49" s="16"/>
      <c r="SMA49" s="16"/>
      <c r="SMB49" s="16"/>
      <c r="SMC49" s="16"/>
      <c r="SMD49" s="16"/>
      <c r="SME49" s="16"/>
      <c r="SMF49" s="16"/>
      <c r="SMG49" s="16"/>
      <c r="SMH49" s="16"/>
      <c r="SMI49" s="16"/>
      <c r="SMJ49" s="16"/>
      <c r="SMK49" s="16"/>
      <c r="SML49" s="16"/>
      <c r="SMM49" s="16"/>
      <c r="SMN49" s="16"/>
      <c r="SMO49" s="16"/>
      <c r="SMP49" s="16"/>
      <c r="SMQ49" s="16"/>
      <c r="SMR49" s="16"/>
      <c r="SMS49" s="16"/>
      <c r="SMT49" s="16"/>
      <c r="SMU49" s="16"/>
      <c r="SMV49" s="16"/>
      <c r="SMW49" s="16"/>
      <c r="SMX49" s="16"/>
      <c r="SMY49" s="16"/>
      <c r="SMZ49" s="16"/>
      <c r="SNA49" s="16"/>
      <c r="SNB49" s="16"/>
      <c r="SNC49" s="16"/>
      <c r="SND49" s="16"/>
      <c r="SNE49" s="16"/>
      <c r="SNF49" s="16"/>
      <c r="SNG49" s="16"/>
      <c r="SNH49" s="16"/>
      <c r="SNI49" s="16"/>
      <c r="SNJ49" s="16"/>
      <c r="SNK49" s="16"/>
      <c r="SNL49" s="16"/>
      <c r="SNM49" s="16"/>
      <c r="SNN49" s="16"/>
      <c r="SNO49" s="16"/>
      <c r="SNP49" s="16"/>
      <c r="SNQ49" s="16"/>
      <c r="SNR49" s="16"/>
      <c r="SNS49" s="16"/>
      <c r="SNT49" s="16"/>
      <c r="SNU49" s="16"/>
      <c r="SNV49" s="16"/>
      <c r="SNW49" s="16"/>
      <c r="SNX49" s="16"/>
      <c r="SNY49" s="16"/>
      <c r="SNZ49" s="16"/>
      <c r="SOA49" s="16"/>
      <c r="SOB49" s="16"/>
      <c r="SOC49" s="16"/>
      <c r="SOD49" s="16"/>
      <c r="SOE49" s="16"/>
      <c r="SOF49" s="16"/>
      <c r="SOG49" s="16"/>
      <c r="SOH49" s="16"/>
      <c r="SOI49" s="16"/>
      <c r="SOJ49" s="16"/>
      <c r="SOK49" s="16"/>
      <c r="SOL49" s="16"/>
      <c r="SOM49" s="16"/>
      <c r="SON49" s="16"/>
      <c r="SOO49" s="16"/>
      <c r="SOP49" s="16"/>
      <c r="SOQ49" s="16"/>
      <c r="SOR49" s="16"/>
      <c r="SOS49" s="16"/>
      <c r="SOT49" s="16"/>
      <c r="SOU49" s="16"/>
      <c r="SOV49" s="16"/>
      <c r="SOW49" s="16"/>
      <c r="SOX49" s="16"/>
      <c r="SOY49" s="16"/>
      <c r="SOZ49" s="16"/>
      <c r="SPA49" s="16"/>
      <c r="SPB49" s="16"/>
      <c r="SPC49" s="16"/>
      <c r="SPD49" s="16"/>
      <c r="SPE49" s="16"/>
      <c r="SPF49" s="16"/>
      <c r="SPG49" s="16"/>
      <c r="SPH49" s="16"/>
      <c r="SPI49" s="16"/>
      <c r="SPJ49" s="16"/>
      <c r="SPK49" s="16"/>
      <c r="SPL49" s="16"/>
      <c r="SPM49" s="16"/>
      <c r="SPN49" s="16"/>
      <c r="SPO49" s="16"/>
      <c r="SPP49" s="16"/>
      <c r="SPQ49" s="16"/>
      <c r="SPR49" s="16"/>
      <c r="SPS49" s="16"/>
      <c r="SPT49" s="16"/>
      <c r="SPU49" s="16"/>
      <c r="SPV49" s="16"/>
      <c r="SPW49" s="16"/>
      <c r="SPX49" s="16"/>
      <c r="SPY49" s="16"/>
      <c r="SPZ49" s="16"/>
      <c r="SQA49" s="16"/>
      <c r="SQB49" s="16"/>
      <c r="SQC49" s="16"/>
      <c r="SQD49" s="16"/>
      <c r="SQE49" s="16"/>
      <c r="SQF49" s="16"/>
      <c r="SQG49" s="16"/>
      <c r="SQH49" s="16"/>
      <c r="SQI49" s="16"/>
      <c r="SQJ49" s="16"/>
      <c r="SQK49" s="16"/>
      <c r="SQL49" s="16"/>
      <c r="SQM49" s="16"/>
      <c r="SQN49" s="16"/>
      <c r="SQO49" s="16"/>
      <c r="SQP49" s="16"/>
      <c r="SQQ49" s="16"/>
      <c r="SQR49" s="16"/>
      <c r="SQS49" s="16"/>
      <c r="SQT49" s="16"/>
      <c r="SQU49" s="16"/>
      <c r="SQV49" s="16"/>
      <c r="SQW49" s="16"/>
      <c r="SQX49" s="16"/>
      <c r="SQY49" s="16"/>
      <c r="SQZ49" s="16"/>
      <c r="SRA49" s="16"/>
      <c r="SRB49" s="16"/>
      <c r="SRC49" s="16"/>
      <c r="SRD49" s="16"/>
      <c r="SRE49" s="16"/>
      <c r="SRF49" s="16"/>
      <c r="SRG49" s="16"/>
      <c r="SRH49" s="16"/>
      <c r="SRI49" s="16"/>
      <c r="SRJ49" s="16"/>
      <c r="SRK49" s="16"/>
      <c r="SRL49" s="16"/>
      <c r="SRM49" s="16"/>
      <c r="SRN49" s="16"/>
      <c r="SRO49" s="16"/>
      <c r="SRP49" s="16"/>
      <c r="SRQ49" s="16"/>
      <c r="SRR49" s="16"/>
      <c r="SRS49" s="16"/>
      <c r="SRT49" s="16"/>
      <c r="SRU49" s="16"/>
      <c r="SRV49" s="16"/>
      <c r="SRW49" s="16"/>
      <c r="SRX49" s="16"/>
      <c r="SRY49" s="16"/>
      <c r="SRZ49" s="16"/>
      <c r="SSA49" s="16"/>
      <c r="SSB49" s="16"/>
      <c r="SSC49" s="16"/>
      <c r="SSD49" s="16"/>
      <c r="SSE49" s="16"/>
      <c r="SSF49" s="16"/>
      <c r="SSG49" s="16"/>
      <c r="SSH49" s="16"/>
      <c r="SSI49" s="16"/>
      <c r="SSJ49" s="16"/>
      <c r="SSK49" s="16"/>
      <c r="SSL49" s="16"/>
      <c r="SSM49" s="16"/>
      <c r="SSN49" s="16"/>
      <c r="SSO49" s="16"/>
      <c r="SSP49" s="16"/>
      <c r="SSQ49" s="16"/>
      <c r="SSR49" s="16"/>
      <c r="SSS49" s="16"/>
      <c r="SST49" s="16"/>
      <c r="SSU49" s="16"/>
      <c r="SSV49" s="16"/>
      <c r="SSW49" s="16"/>
      <c r="SSX49" s="16"/>
      <c r="SSY49" s="16"/>
      <c r="SSZ49" s="16"/>
      <c r="STA49" s="16"/>
      <c r="STB49" s="16"/>
      <c r="STC49" s="16"/>
      <c r="STD49" s="16"/>
      <c r="STE49" s="16"/>
      <c r="STF49" s="16"/>
      <c r="STG49" s="16"/>
      <c r="STH49" s="16"/>
      <c r="STI49" s="16"/>
      <c r="STJ49" s="16"/>
      <c r="STK49" s="16"/>
      <c r="STL49" s="16"/>
      <c r="STM49" s="16"/>
      <c r="STN49" s="16"/>
      <c r="STO49" s="16"/>
      <c r="STP49" s="16"/>
      <c r="STQ49" s="16"/>
      <c r="STR49" s="16"/>
      <c r="STS49" s="16"/>
      <c r="STT49" s="16"/>
      <c r="STU49" s="16"/>
      <c r="STV49" s="16"/>
      <c r="STW49" s="16"/>
      <c r="STX49" s="16"/>
      <c r="STY49" s="16"/>
      <c r="STZ49" s="16"/>
      <c r="SUA49" s="16"/>
      <c r="SUB49" s="16"/>
      <c r="SUC49" s="16"/>
      <c r="SUD49" s="16"/>
      <c r="SUE49" s="16"/>
      <c r="SUF49" s="16"/>
      <c r="SUG49" s="16"/>
      <c r="SUH49" s="16"/>
      <c r="SUI49" s="16"/>
      <c r="SUJ49" s="16"/>
      <c r="SUK49" s="16"/>
      <c r="SUL49" s="16"/>
      <c r="SUM49" s="16"/>
      <c r="SUN49" s="16"/>
      <c r="SUO49" s="16"/>
      <c r="SUP49" s="16"/>
      <c r="SUQ49" s="16"/>
      <c r="SUR49" s="16"/>
      <c r="SUS49" s="16"/>
      <c r="SUT49" s="16"/>
      <c r="SUU49" s="16"/>
      <c r="SUV49" s="16"/>
      <c r="SUW49" s="16"/>
      <c r="SUX49" s="16"/>
      <c r="SUY49" s="16"/>
      <c r="SUZ49" s="16"/>
      <c r="SVA49" s="16"/>
      <c r="SVB49" s="16"/>
      <c r="SVC49" s="16"/>
      <c r="SVD49" s="16"/>
      <c r="SVE49" s="16"/>
      <c r="SVF49" s="16"/>
      <c r="SVG49" s="16"/>
      <c r="SVH49" s="16"/>
      <c r="SVI49" s="16"/>
      <c r="SVJ49" s="16"/>
      <c r="SVK49" s="16"/>
      <c r="SVL49" s="16"/>
      <c r="SVM49" s="16"/>
      <c r="SVN49" s="16"/>
      <c r="SVO49" s="16"/>
      <c r="SVP49" s="16"/>
      <c r="SVQ49" s="16"/>
      <c r="SVR49" s="16"/>
      <c r="SVS49" s="16"/>
      <c r="SVT49" s="16"/>
      <c r="SVU49" s="16"/>
      <c r="SVV49" s="16"/>
      <c r="SVW49" s="16"/>
      <c r="SVX49" s="16"/>
      <c r="SVY49" s="16"/>
      <c r="SVZ49" s="16"/>
      <c r="SWA49" s="16"/>
      <c r="SWB49" s="16"/>
      <c r="SWC49" s="16"/>
      <c r="SWD49" s="16"/>
      <c r="SWE49" s="16"/>
      <c r="SWF49" s="16"/>
      <c r="SWG49" s="16"/>
      <c r="SWH49" s="16"/>
      <c r="SWI49" s="16"/>
      <c r="SWJ49" s="16"/>
      <c r="SWK49" s="16"/>
      <c r="SWL49" s="16"/>
      <c r="SWM49" s="16"/>
      <c r="SWN49" s="16"/>
      <c r="SWO49" s="16"/>
      <c r="SWP49" s="16"/>
      <c r="SWQ49" s="16"/>
      <c r="SWR49" s="16"/>
      <c r="SWS49" s="16"/>
      <c r="SWT49" s="16"/>
      <c r="SWU49" s="16"/>
      <c r="SWV49" s="16"/>
      <c r="SWW49" s="16"/>
      <c r="SWX49" s="16"/>
      <c r="SWY49" s="16"/>
      <c r="SWZ49" s="16"/>
      <c r="SXA49" s="16"/>
      <c r="SXB49" s="16"/>
      <c r="SXC49" s="16"/>
      <c r="SXD49" s="16"/>
      <c r="SXE49" s="16"/>
      <c r="SXF49" s="16"/>
      <c r="SXG49" s="16"/>
      <c r="SXH49" s="16"/>
      <c r="SXI49" s="16"/>
      <c r="SXJ49" s="16"/>
      <c r="SXK49" s="16"/>
      <c r="SXL49" s="16"/>
      <c r="SXM49" s="16"/>
      <c r="SXN49" s="16"/>
      <c r="SXO49" s="16"/>
      <c r="SXP49" s="16"/>
      <c r="SXQ49" s="16"/>
      <c r="SXR49" s="16"/>
      <c r="SXS49" s="16"/>
      <c r="SXT49" s="16"/>
      <c r="SXU49" s="16"/>
      <c r="SXV49" s="16"/>
      <c r="SXW49" s="16"/>
      <c r="SXX49" s="16"/>
      <c r="SXY49" s="16"/>
      <c r="SXZ49" s="16"/>
      <c r="SYA49" s="16"/>
      <c r="SYB49" s="16"/>
      <c r="SYC49" s="16"/>
      <c r="SYD49" s="16"/>
      <c r="SYE49" s="16"/>
      <c r="SYF49" s="16"/>
      <c r="SYG49" s="16"/>
      <c r="SYH49" s="16"/>
      <c r="SYI49" s="16"/>
      <c r="SYJ49" s="16"/>
      <c r="SYK49" s="16"/>
      <c r="SYL49" s="16"/>
      <c r="SYM49" s="16"/>
      <c r="SYN49" s="16"/>
      <c r="SYO49" s="16"/>
      <c r="SYP49" s="16"/>
      <c r="SYQ49" s="16"/>
      <c r="SYR49" s="16"/>
      <c r="SYS49" s="16"/>
      <c r="SYT49" s="16"/>
      <c r="SYU49" s="16"/>
      <c r="SYV49" s="16"/>
      <c r="SYW49" s="16"/>
      <c r="SYX49" s="16"/>
      <c r="SYY49" s="16"/>
      <c r="SYZ49" s="16"/>
      <c r="SZA49" s="16"/>
      <c r="SZB49" s="16"/>
      <c r="SZC49" s="16"/>
      <c r="SZD49" s="16"/>
      <c r="SZE49" s="16"/>
      <c r="SZF49" s="16"/>
      <c r="SZG49" s="16"/>
      <c r="SZH49" s="16"/>
      <c r="SZI49" s="16"/>
      <c r="SZJ49" s="16"/>
      <c r="SZK49" s="16"/>
      <c r="SZL49" s="16"/>
      <c r="SZM49" s="16"/>
      <c r="SZN49" s="16"/>
      <c r="SZO49" s="16"/>
      <c r="SZP49" s="16"/>
      <c r="SZQ49" s="16"/>
      <c r="SZR49" s="16"/>
      <c r="SZS49" s="16"/>
      <c r="SZT49" s="16"/>
      <c r="SZU49" s="16"/>
      <c r="SZV49" s="16"/>
      <c r="SZW49" s="16"/>
      <c r="SZX49" s="16"/>
      <c r="SZY49" s="16"/>
      <c r="SZZ49" s="16"/>
      <c r="TAA49" s="16"/>
      <c r="TAB49" s="16"/>
      <c r="TAC49" s="16"/>
      <c r="TAD49" s="16"/>
      <c r="TAE49" s="16"/>
      <c r="TAF49" s="16"/>
      <c r="TAG49" s="16"/>
      <c r="TAH49" s="16"/>
      <c r="TAI49" s="16"/>
      <c r="TAJ49" s="16"/>
      <c r="TAK49" s="16"/>
      <c r="TAL49" s="16"/>
      <c r="TAM49" s="16"/>
      <c r="TAN49" s="16"/>
      <c r="TAO49" s="16"/>
      <c r="TAP49" s="16"/>
      <c r="TAQ49" s="16"/>
      <c r="TAR49" s="16"/>
      <c r="TAS49" s="16"/>
      <c r="TAT49" s="16"/>
      <c r="TAU49" s="16"/>
      <c r="TAV49" s="16"/>
      <c r="TAW49" s="16"/>
      <c r="TAX49" s="16"/>
      <c r="TAY49" s="16"/>
      <c r="TAZ49" s="16"/>
      <c r="TBA49" s="16"/>
      <c r="TBB49" s="16"/>
      <c r="TBC49" s="16"/>
      <c r="TBD49" s="16"/>
      <c r="TBE49" s="16"/>
      <c r="TBF49" s="16"/>
      <c r="TBG49" s="16"/>
      <c r="TBH49" s="16"/>
      <c r="TBI49" s="16"/>
      <c r="TBJ49" s="16"/>
      <c r="TBK49" s="16"/>
      <c r="TBL49" s="16"/>
      <c r="TBM49" s="16"/>
      <c r="TBN49" s="16"/>
      <c r="TBO49" s="16"/>
      <c r="TBP49" s="16"/>
      <c r="TBQ49" s="16"/>
      <c r="TBR49" s="16"/>
      <c r="TBS49" s="16"/>
      <c r="TBT49" s="16"/>
      <c r="TBU49" s="16"/>
      <c r="TBV49" s="16"/>
      <c r="TBW49" s="16"/>
      <c r="TBX49" s="16"/>
      <c r="TBY49" s="16"/>
      <c r="TBZ49" s="16"/>
      <c r="TCA49" s="16"/>
      <c r="TCB49" s="16"/>
      <c r="TCC49" s="16"/>
      <c r="TCD49" s="16"/>
      <c r="TCE49" s="16"/>
      <c r="TCF49" s="16"/>
      <c r="TCG49" s="16"/>
      <c r="TCH49" s="16"/>
      <c r="TCI49" s="16"/>
      <c r="TCJ49" s="16"/>
      <c r="TCK49" s="16"/>
      <c r="TCL49" s="16"/>
      <c r="TCM49" s="16"/>
      <c r="TCN49" s="16"/>
      <c r="TCO49" s="16"/>
      <c r="TCP49" s="16"/>
      <c r="TCQ49" s="16"/>
      <c r="TCR49" s="16"/>
      <c r="TCS49" s="16"/>
      <c r="TCT49" s="16"/>
      <c r="TCU49" s="16"/>
      <c r="TCV49" s="16"/>
      <c r="TCW49" s="16"/>
      <c r="TCX49" s="16"/>
      <c r="TCY49" s="16"/>
      <c r="TCZ49" s="16"/>
      <c r="TDA49" s="16"/>
      <c r="TDB49" s="16"/>
      <c r="TDC49" s="16"/>
      <c r="TDD49" s="16"/>
      <c r="TDE49" s="16"/>
      <c r="TDF49" s="16"/>
      <c r="TDG49" s="16"/>
      <c r="TDH49" s="16"/>
      <c r="TDI49" s="16"/>
      <c r="TDJ49" s="16"/>
      <c r="TDK49" s="16"/>
      <c r="TDL49" s="16"/>
      <c r="TDM49" s="16"/>
      <c r="TDN49" s="16"/>
      <c r="TDO49" s="16"/>
      <c r="TDP49" s="16"/>
      <c r="TDQ49" s="16"/>
      <c r="TDR49" s="16"/>
      <c r="TDS49" s="16"/>
      <c r="TDT49" s="16"/>
      <c r="TDU49" s="16"/>
      <c r="TDV49" s="16"/>
      <c r="TDW49" s="16"/>
      <c r="TDX49" s="16"/>
      <c r="TDY49" s="16"/>
      <c r="TDZ49" s="16"/>
      <c r="TEA49" s="16"/>
      <c r="TEB49" s="16"/>
      <c r="TEC49" s="16"/>
      <c r="TED49" s="16"/>
      <c r="TEE49" s="16"/>
      <c r="TEF49" s="16"/>
      <c r="TEG49" s="16"/>
      <c r="TEH49" s="16"/>
      <c r="TEI49" s="16"/>
      <c r="TEJ49" s="16"/>
      <c r="TEK49" s="16"/>
      <c r="TEL49" s="16"/>
      <c r="TEM49" s="16"/>
      <c r="TEN49" s="16"/>
      <c r="TEO49" s="16"/>
      <c r="TEP49" s="16"/>
      <c r="TEQ49" s="16"/>
      <c r="TER49" s="16"/>
      <c r="TES49" s="16"/>
      <c r="TET49" s="16"/>
      <c r="TEU49" s="16"/>
      <c r="TEV49" s="16"/>
      <c r="TEW49" s="16"/>
      <c r="TEX49" s="16"/>
      <c r="TEY49" s="16"/>
      <c r="TEZ49" s="16"/>
      <c r="TFA49" s="16"/>
      <c r="TFB49" s="16"/>
      <c r="TFC49" s="16"/>
      <c r="TFD49" s="16"/>
      <c r="TFE49" s="16"/>
      <c r="TFF49" s="16"/>
      <c r="TFG49" s="16"/>
      <c r="TFH49" s="16"/>
      <c r="TFI49" s="16"/>
      <c r="TFJ49" s="16"/>
      <c r="TFK49" s="16"/>
      <c r="TFL49" s="16"/>
      <c r="TFM49" s="16"/>
      <c r="TFN49" s="16"/>
      <c r="TFO49" s="16"/>
      <c r="TFP49" s="16"/>
      <c r="TFQ49" s="16"/>
      <c r="TFR49" s="16"/>
      <c r="TFS49" s="16"/>
      <c r="TFT49" s="16"/>
      <c r="TFU49" s="16"/>
      <c r="TFV49" s="16"/>
      <c r="TFW49" s="16"/>
      <c r="TFX49" s="16"/>
      <c r="TFY49" s="16"/>
      <c r="TFZ49" s="16"/>
      <c r="TGA49" s="16"/>
      <c r="TGB49" s="16"/>
      <c r="TGC49" s="16"/>
      <c r="TGD49" s="16"/>
      <c r="TGE49" s="16"/>
      <c r="TGF49" s="16"/>
      <c r="TGG49" s="16"/>
      <c r="TGH49" s="16"/>
      <c r="TGI49" s="16"/>
      <c r="TGJ49" s="16"/>
      <c r="TGK49" s="16"/>
      <c r="TGL49" s="16"/>
      <c r="TGM49" s="16"/>
      <c r="TGN49" s="16"/>
      <c r="TGO49" s="16"/>
      <c r="TGP49" s="16"/>
      <c r="TGQ49" s="16"/>
      <c r="TGR49" s="16"/>
      <c r="TGS49" s="16"/>
      <c r="TGT49" s="16"/>
      <c r="TGU49" s="16"/>
      <c r="TGV49" s="16"/>
      <c r="TGW49" s="16"/>
      <c r="TGX49" s="16"/>
      <c r="TGY49" s="16"/>
      <c r="TGZ49" s="16"/>
      <c r="THA49" s="16"/>
      <c r="THB49" s="16"/>
      <c r="THC49" s="16"/>
      <c r="THD49" s="16"/>
      <c r="THE49" s="16"/>
      <c r="THF49" s="16"/>
      <c r="THG49" s="16"/>
      <c r="THH49" s="16"/>
      <c r="THI49" s="16"/>
      <c r="THJ49" s="16"/>
      <c r="THK49" s="16"/>
      <c r="THL49" s="16"/>
      <c r="THM49" s="16"/>
      <c r="THN49" s="16"/>
      <c r="THO49" s="16"/>
      <c r="THP49" s="16"/>
      <c r="THQ49" s="16"/>
      <c r="THR49" s="16"/>
      <c r="THS49" s="16"/>
      <c r="THT49" s="16"/>
      <c r="THU49" s="16"/>
      <c r="THV49" s="16"/>
      <c r="THW49" s="16"/>
      <c r="THX49" s="16"/>
      <c r="THY49" s="16"/>
      <c r="THZ49" s="16"/>
      <c r="TIA49" s="16"/>
      <c r="TIB49" s="16"/>
      <c r="TIC49" s="16"/>
      <c r="TID49" s="16"/>
      <c r="TIE49" s="16"/>
      <c r="TIF49" s="16"/>
      <c r="TIG49" s="16"/>
      <c r="TIH49" s="16"/>
      <c r="TII49" s="16"/>
      <c r="TIJ49" s="16"/>
      <c r="TIK49" s="16"/>
      <c r="TIL49" s="16"/>
      <c r="TIM49" s="16"/>
      <c r="TIN49" s="16"/>
      <c r="TIO49" s="16"/>
      <c r="TIP49" s="16"/>
      <c r="TIQ49" s="16"/>
      <c r="TIR49" s="16"/>
      <c r="TIS49" s="16"/>
      <c r="TIT49" s="16"/>
      <c r="TIU49" s="16"/>
      <c r="TIV49" s="16"/>
      <c r="TIW49" s="16"/>
      <c r="TIX49" s="16"/>
      <c r="TIY49" s="16"/>
      <c r="TIZ49" s="16"/>
      <c r="TJA49" s="16"/>
      <c r="TJB49" s="16"/>
      <c r="TJC49" s="16"/>
      <c r="TJD49" s="16"/>
      <c r="TJE49" s="16"/>
      <c r="TJF49" s="16"/>
      <c r="TJG49" s="16"/>
      <c r="TJH49" s="16"/>
      <c r="TJI49" s="16"/>
      <c r="TJJ49" s="16"/>
      <c r="TJK49" s="16"/>
      <c r="TJL49" s="16"/>
      <c r="TJM49" s="16"/>
      <c r="TJN49" s="16"/>
      <c r="TJO49" s="16"/>
      <c r="TJP49" s="16"/>
      <c r="TJQ49" s="16"/>
      <c r="TJR49" s="16"/>
      <c r="TJS49" s="16"/>
      <c r="TJT49" s="16"/>
      <c r="TJU49" s="16"/>
      <c r="TJV49" s="16"/>
      <c r="TJW49" s="16"/>
      <c r="TJX49" s="16"/>
      <c r="TJY49" s="16"/>
      <c r="TJZ49" s="16"/>
      <c r="TKA49" s="16"/>
      <c r="TKB49" s="16"/>
      <c r="TKC49" s="16"/>
      <c r="TKD49" s="16"/>
      <c r="TKE49" s="16"/>
      <c r="TKF49" s="16"/>
      <c r="TKG49" s="16"/>
      <c r="TKH49" s="16"/>
      <c r="TKI49" s="16"/>
      <c r="TKJ49" s="16"/>
      <c r="TKK49" s="16"/>
      <c r="TKL49" s="16"/>
      <c r="TKM49" s="16"/>
      <c r="TKN49" s="16"/>
      <c r="TKO49" s="16"/>
      <c r="TKP49" s="16"/>
      <c r="TKQ49" s="16"/>
      <c r="TKR49" s="16"/>
      <c r="TKS49" s="16"/>
      <c r="TKT49" s="16"/>
      <c r="TKU49" s="16"/>
      <c r="TKV49" s="16"/>
      <c r="TKW49" s="16"/>
      <c r="TKX49" s="16"/>
      <c r="TKY49" s="16"/>
      <c r="TKZ49" s="16"/>
      <c r="TLA49" s="16"/>
      <c r="TLB49" s="16"/>
      <c r="TLC49" s="16"/>
      <c r="TLD49" s="16"/>
      <c r="TLE49" s="16"/>
      <c r="TLF49" s="16"/>
      <c r="TLG49" s="16"/>
      <c r="TLH49" s="16"/>
      <c r="TLI49" s="16"/>
      <c r="TLJ49" s="16"/>
      <c r="TLK49" s="16"/>
      <c r="TLL49" s="16"/>
      <c r="TLM49" s="16"/>
      <c r="TLN49" s="16"/>
      <c r="TLO49" s="16"/>
      <c r="TLP49" s="16"/>
      <c r="TLQ49" s="16"/>
      <c r="TLR49" s="16"/>
      <c r="TLS49" s="16"/>
      <c r="TLT49" s="16"/>
      <c r="TLU49" s="16"/>
      <c r="TLV49" s="16"/>
      <c r="TLW49" s="16"/>
      <c r="TLX49" s="16"/>
      <c r="TLY49" s="16"/>
      <c r="TLZ49" s="16"/>
      <c r="TMA49" s="16"/>
      <c r="TMB49" s="16"/>
      <c r="TMC49" s="16"/>
      <c r="TMD49" s="16"/>
      <c r="TME49" s="16"/>
      <c r="TMF49" s="16"/>
      <c r="TMG49" s="16"/>
      <c r="TMH49" s="16"/>
      <c r="TMI49" s="16"/>
      <c r="TMJ49" s="16"/>
      <c r="TMK49" s="16"/>
      <c r="TML49" s="16"/>
      <c r="TMM49" s="16"/>
      <c r="TMN49" s="16"/>
      <c r="TMO49" s="16"/>
      <c r="TMP49" s="16"/>
      <c r="TMQ49" s="16"/>
      <c r="TMR49" s="16"/>
      <c r="TMS49" s="16"/>
      <c r="TMT49" s="16"/>
      <c r="TMU49" s="16"/>
      <c r="TMV49" s="16"/>
      <c r="TMW49" s="16"/>
      <c r="TMX49" s="16"/>
      <c r="TMY49" s="16"/>
      <c r="TMZ49" s="16"/>
      <c r="TNA49" s="16"/>
      <c r="TNB49" s="16"/>
      <c r="TNC49" s="16"/>
      <c r="TND49" s="16"/>
      <c r="TNE49" s="16"/>
      <c r="TNF49" s="16"/>
      <c r="TNG49" s="16"/>
      <c r="TNH49" s="16"/>
      <c r="TNI49" s="16"/>
      <c r="TNJ49" s="16"/>
      <c r="TNK49" s="16"/>
      <c r="TNL49" s="16"/>
      <c r="TNM49" s="16"/>
      <c r="TNN49" s="16"/>
      <c r="TNO49" s="16"/>
      <c r="TNP49" s="16"/>
      <c r="TNQ49" s="16"/>
      <c r="TNR49" s="16"/>
      <c r="TNS49" s="16"/>
      <c r="TNT49" s="16"/>
      <c r="TNU49" s="16"/>
      <c r="TNV49" s="16"/>
      <c r="TNW49" s="16"/>
      <c r="TNX49" s="16"/>
      <c r="TNY49" s="16"/>
      <c r="TNZ49" s="16"/>
      <c r="TOA49" s="16"/>
      <c r="TOB49" s="16"/>
      <c r="TOC49" s="16"/>
      <c r="TOD49" s="16"/>
      <c r="TOE49" s="16"/>
      <c r="TOF49" s="16"/>
      <c r="TOG49" s="16"/>
      <c r="TOH49" s="16"/>
      <c r="TOI49" s="16"/>
      <c r="TOJ49" s="16"/>
      <c r="TOK49" s="16"/>
      <c r="TOL49" s="16"/>
      <c r="TOM49" s="16"/>
      <c r="TON49" s="16"/>
      <c r="TOO49" s="16"/>
      <c r="TOP49" s="16"/>
      <c r="TOQ49" s="16"/>
      <c r="TOR49" s="16"/>
      <c r="TOS49" s="16"/>
      <c r="TOT49" s="16"/>
      <c r="TOU49" s="16"/>
      <c r="TOV49" s="16"/>
      <c r="TOW49" s="16"/>
      <c r="TOX49" s="16"/>
      <c r="TOY49" s="16"/>
      <c r="TOZ49" s="16"/>
      <c r="TPA49" s="16"/>
      <c r="TPB49" s="16"/>
      <c r="TPC49" s="16"/>
      <c r="TPD49" s="16"/>
      <c r="TPE49" s="16"/>
      <c r="TPF49" s="16"/>
      <c r="TPG49" s="16"/>
      <c r="TPH49" s="16"/>
      <c r="TPI49" s="16"/>
      <c r="TPJ49" s="16"/>
      <c r="TPK49" s="16"/>
      <c r="TPL49" s="16"/>
      <c r="TPM49" s="16"/>
      <c r="TPN49" s="16"/>
      <c r="TPO49" s="16"/>
      <c r="TPP49" s="16"/>
      <c r="TPQ49" s="16"/>
      <c r="TPR49" s="16"/>
      <c r="TPS49" s="16"/>
      <c r="TPT49" s="16"/>
      <c r="TPU49" s="16"/>
      <c r="TPV49" s="16"/>
      <c r="TPW49" s="16"/>
      <c r="TPX49" s="16"/>
      <c r="TPY49" s="16"/>
      <c r="TPZ49" s="16"/>
      <c r="TQA49" s="16"/>
      <c r="TQB49" s="16"/>
      <c r="TQC49" s="16"/>
      <c r="TQD49" s="16"/>
      <c r="TQE49" s="16"/>
      <c r="TQF49" s="16"/>
      <c r="TQG49" s="16"/>
      <c r="TQH49" s="16"/>
      <c r="TQI49" s="16"/>
      <c r="TQJ49" s="16"/>
      <c r="TQK49" s="16"/>
      <c r="TQL49" s="16"/>
      <c r="TQM49" s="16"/>
      <c r="TQN49" s="16"/>
      <c r="TQO49" s="16"/>
      <c r="TQP49" s="16"/>
      <c r="TQQ49" s="16"/>
      <c r="TQR49" s="16"/>
      <c r="TQS49" s="16"/>
      <c r="TQT49" s="16"/>
      <c r="TQU49" s="16"/>
      <c r="TQV49" s="16"/>
      <c r="TQW49" s="16"/>
      <c r="TQX49" s="16"/>
      <c r="TQY49" s="16"/>
      <c r="TQZ49" s="16"/>
      <c r="TRA49" s="16"/>
      <c r="TRB49" s="16"/>
      <c r="TRC49" s="16"/>
      <c r="TRD49" s="16"/>
      <c r="TRE49" s="16"/>
      <c r="TRF49" s="16"/>
      <c r="TRG49" s="16"/>
      <c r="TRH49" s="16"/>
      <c r="TRI49" s="16"/>
      <c r="TRJ49" s="16"/>
      <c r="TRK49" s="16"/>
      <c r="TRL49" s="16"/>
      <c r="TRM49" s="16"/>
      <c r="TRN49" s="16"/>
      <c r="TRO49" s="16"/>
      <c r="TRP49" s="16"/>
      <c r="TRQ49" s="16"/>
      <c r="TRR49" s="16"/>
      <c r="TRS49" s="16"/>
      <c r="TRT49" s="16"/>
      <c r="TRU49" s="16"/>
      <c r="TRV49" s="16"/>
      <c r="TRW49" s="16"/>
      <c r="TRX49" s="16"/>
      <c r="TRY49" s="16"/>
      <c r="TRZ49" s="16"/>
      <c r="TSA49" s="16"/>
      <c r="TSB49" s="16"/>
      <c r="TSC49" s="16"/>
      <c r="TSD49" s="16"/>
      <c r="TSE49" s="16"/>
      <c r="TSF49" s="16"/>
      <c r="TSG49" s="16"/>
      <c r="TSH49" s="16"/>
      <c r="TSI49" s="16"/>
      <c r="TSJ49" s="16"/>
      <c r="TSK49" s="16"/>
      <c r="TSL49" s="16"/>
      <c r="TSM49" s="16"/>
      <c r="TSN49" s="16"/>
      <c r="TSO49" s="16"/>
      <c r="TSP49" s="16"/>
      <c r="TSQ49" s="16"/>
      <c r="TSR49" s="16"/>
      <c r="TSS49" s="16"/>
      <c r="TST49" s="16"/>
      <c r="TSU49" s="16"/>
      <c r="TSV49" s="16"/>
      <c r="TSW49" s="16"/>
      <c r="TSX49" s="16"/>
      <c r="TSY49" s="16"/>
      <c r="TSZ49" s="16"/>
      <c r="TTA49" s="16"/>
      <c r="TTB49" s="16"/>
      <c r="TTC49" s="16"/>
      <c r="TTD49" s="16"/>
      <c r="TTE49" s="16"/>
      <c r="TTF49" s="16"/>
      <c r="TTG49" s="16"/>
      <c r="TTH49" s="16"/>
      <c r="TTI49" s="16"/>
      <c r="TTJ49" s="16"/>
      <c r="TTK49" s="16"/>
      <c r="TTL49" s="16"/>
      <c r="TTM49" s="16"/>
      <c r="TTN49" s="16"/>
      <c r="TTO49" s="16"/>
      <c r="TTP49" s="16"/>
      <c r="TTQ49" s="16"/>
      <c r="TTR49" s="16"/>
      <c r="TTS49" s="16"/>
      <c r="TTT49" s="16"/>
      <c r="TTU49" s="16"/>
      <c r="TTV49" s="16"/>
      <c r="TTW49" s="16"/>
      <c r="TTX49" s="16"/>
      <c r="TTY49" s="16"/>
      <c r="TTZ49" s="16"/>
      <c r="TUA49" s="16"/>
      <c r="TUB49" s="16"/>
      <c r="TUC49" s="16"/>
      <c r="TUD49" s="16"/>
      <c r="TUE49" s="16"/>
      <c r="TUF49" s="16"/>
      <c r="TUG49" s="16"/>
      <c r="TUH49" s="16"/>
      <c r="TUI49" s="16"/>
      <c r="TUJ49" s="16"/>
      <c r="TUK49" s="16"/>
      <c r="TUL49" s="16"/>
      <c r="TUM49" s="16"/>
      <c r="TUN49" s="16"/>
      <c r="TUO49" s="16"/>
      <c r="TUP49" s="16"/>
      <c r="TUQ49" s="16"/>
      <c r="TUR49" s="16"/>
      <c r="TUS49" s="16"/>
      <c r="TUT49" s="16"/>
      <c r="TUU49" s="16"/>
      <c r="TUV49" s="16"/>
      <c r="TUW49" s="16"/>
      <c r="TUX49" s="16"/>
      <c r="TUY49" s="16"/>
      <c r="TUZ49" s="16"/>
      <c r="TVA49" s="16"/>
      <c r="TVB49" s="16"/>
      <c r="TVC49" s="16"/>
      <c r="TVD49" s="16"/>
      <c r="TVE49" s="16"/>
      <c r="TVF49" s="16"/>
      <c r="TVG49" s="16"/>
      <c r="TVH49" s="16"/>
      <c r="TVI49" s="16"/>
      <c r="TVJ49" s="16"/>
      <c r="TVK49" s="16"/>
      <c r="TVL49" s="16"/>
      <c r="TVM49" s="16"/>
      <c r="TVN49" s="16"/>
      <c r="TVO49" s="16"/>
      <c r="TVP49" s="16"/>
      <c r="TVQ49" s="16"/>
      <c r="TVR49" s="16"/>
      <c r="TVS49" s="16"/>
      <c r="TVT49" s="16"/>
      <c r="TVU49" s="16"/>
      <c r="TVV49" s="16"/>
      <c r="TVW49" s="16"/>
      <c r="TVX49" s="16"/>
      <c r="TVY49" s="16"/>
      <c r="TVZ49" s="16"/>
      <c r="TWA49" s="16"/>
      <c r="TWB49" s="16"/>
      <c r="TWC49" s="16"/>
      <c r="TWD49" s="16"/>
      <c r="TWE49" s="16"/>
      <c r="TWF49" s="16"/>
      <c r="TWG49" s="16"/>
      <c r="TWH49" s="16"/>
      <c r="TWI49" s="16"/>
      <c r="TWJ49" s="16"/>
      <c r="TWK49" s="16"/>
      <c r="TWL49" s="16"/>
      <c r="TWM49" s="16"/>
      <c r="TWN49" s="16"/>
      <c r="TWO49" s="16"/>
      <c r="TWP49" s="16"/>
      <c r="TWQ49" s="16"/>
      <c r="TWR49" s="16"/>
      <c r="TWS49" s="16"/>
      <c r="TWT49" s="16"/>
      <c r="TWU49" s="16"/>
      <c r="TWV49" s="16"/>
      <c r="TWW49" s="16"/>
      <c r="TWX49" s="16"/>
      <c r="TWY49" s="16"/>
      <c r="TWZ49" s="16"/>
      <c r="TXA49" s="16"/>
      <c r="TXB49" s="16"/>
      <c r="TXC49" s="16"/>
      <c r="TXD49" s="16"/>
      <c r="TXE49" s="16"/>
      <c r="TXF49" s="16"/>
      <c r="TXG49" s="16"/>
      <c r="TXH49" s="16"/>
      <c r="TXI49" s="16"/>
      <c r="TXJ49" s="16"/>
      <c r="TXK49" s="16"/>
      <c r="TXL49" s="16"/>
      <c r="TXM49" s="16"/>
      <c r="TXN49" s="16"/>
      <c r="TXO49" s="16"/>
      <c r="TXP49" s="16"/>
      <c r="TXQ49" s="16"/>
      <c r="TXR49" s="16"/>
      <c r="TXS49" s="16"/>
      <c r="TXT49" s="16"/>
      <c r="TXU49" s="16"/>
      <c r="TXV49" s="16"/>
      <c r="TXW49" s="16"/>
      <c r="TXX49" s="16"/>
      <c r="TXY49" s="16"/>
      <c r="TXZ49" s="16"/>
      <c r="TYA49" s="16"/>
      <c r="TYB49" s="16"/>
      <c r="TYC49" s="16"/>
      <c r="TYD49" s="16"/>
      <c r="TYE49" s="16"/>
      <c r="TYF49" s="16"/>
      <c r="TYG49" s="16"/>
      <c r="TYH49" s="16"/>
      <c r="TYI49" s="16"/>
      <c r="TYJ49" s="16"/>
      <c r="TYK49" s="16"/>
      <c r="TYL49" s="16"/>
      <c r="TYM49" s="16"/>
      <c r="TYN49" s="16"/>
      <c r="TYO49" s="16"/>
      <c r="TYP49" s="16"/>
      <c r="TYQ49" s="16"/>
      <c r="TYR49" s="16"/>
      <c r="TYS49" s="16"/>
      <c r="TYT49" s="16"/>
      <c r="TYU49" s="16"/>
      <c r="TYV49" s="16"/>
      <c r="TYW49" s="16"/>
      <c r="TYX49" s="16"/>
      <c r="TYY49" s="16"/>
      <c r="TYZ49" s="16"/>
      <c r="TZA49" s="16"/>
      <c r="TZB49" s="16"/>
      <c r="TZC49" s="16"/>
      <c r="TZD49" s="16"/>
      <c r="TZE49" s="16"/>
      <c r="TZF49" s="16"/>
      <c r="TZG49" s="16"/>
      <c r="TZH49" s="16"/>
      <c r="TZI49" s="16"/>
      <c r="TZJ49" s="16"/>
      <c r="TZK49" s="16"/>
      <c r="TZL49" s="16"/>
      <c r="TZM49" s="16"/>
      <c r="TZN49" s="16"/>
      <c r="TZO49" s="16"/>
      <c r="TZP49" s="16"/>
      <c r="TZQ49" s="16"/>
      <c r="TZR49" s="16"/>
      <c r="TZS49" s="16"/>
      <c r="TZT49" s="16"/>
      <c r="TZU49" s="16"/>
      <c r="TZV49" s="16"/>
      <c r="TZW49" s="16"/>
      <c r="TZX49" s="16"/>
      <c r="TZY49" s="16"/>
      <c r="TZZ49" s="16"/>
      <c r="UAA49" s="16"/>
      <c r="UAB49" s="16"/>
      <c r="UAC49" s="16"/>
      <c r="UAD49" s="16"/>
      <c r="UAE49" s="16"/>
      <c r="UAF49" s="16"/>
      <c r="UAG49" s="16"/>
      <c r="UAH49" s="16"/>
      <c r="UAI49" s="16"/>
      <c r="UAJ49" s="16"/>
      <c r="UAK49" s="16"/>
      <c r="UAL49" s="16"/>
      <c r="UAM49" s="16"/>
      <c r="UAN49" s="16"/>
      <c r="UAO49" s="16"/>
      <c r="UAP49" s="16"/>
      <c r="UAQ49" s="16"/>
      <c r="UAR49" s="16"/>
      <c r="UAS49" s="16"/>
      <c r="UAT49" s="16"/>
      <c r="UAU49" s="16"/>
      <c r="UAV49" s="16"/>
      <c r="UAW49" s="16"/>
      <c r="UAX49" s="16"/>
      <c r="UAY49" s="16"/>
      <c r="UAZ49" s="16"/>
      <c r="UBA49" s="16"/>
      <c r="UBB49" s="16"/>
      <c r="UBC49" s="16"/>
      <c r="UBD49" s="16"/>
      <c r="UBE49" s="16"/>
      <c r="UBF49" s="16"/>
      <c r="UBG49" s="16"/>
      <c r="UBH49" s="16"/>
      <c r="UBI49" s="16"/>
      <c r="UBJ49" s="16"/>
      <c r="UBK49" s="16"/>
      <c r="UBL49" s="16"/>
      <c r="UBM49" s="16"/>
      <c r="UBN49" s="16"/>
      <c r="UBO49" s="16"/>
      <c r="UBP49" s="16"/>
      <c r="UBQ49" s="16"/>
      <c r="UBR49" s="16"/>
      <c r="UBS49" s="16"/>
      <c r="UBT49" s="16"/>
      <c r="UBU49" s="16"/>
      <c r="UBV49" s="16"/>
      <c r="UBW49" s="16"/>
      <c r="UBX49" s="16"/>
      <c r="UBY49" s="16"/>
      <c r="UBZ49" s="16"/>
      <c r="UCA49" s="16"/>
      <c r="UCB49" s="16"/>
      <c r="UCC49" s="16"/>
      <c r="UCD49" s="16"/>
      <c r="UCE49" s="16"/>
      <c r="UCF49" s="16"/>
      <c r="UCG49" s="16"/>
      <c r="UCH49" s="16"/>
      <c r="UCI49" s="16"/>
      <c r="UCJ49" s="16"/>
      <c r="UCK49" s="16"/>
      <c r="UCL49" s="16"/>
      <c r="UCM49" s="16"/>
      <c r="UCN49" s="16"/>
      <c r="UCO49" s="16"/>
      <c r="UCP49" s="16"/>
      <c r="UCQ49" s="16"/>
      <c r="UCR49" s="16"/>
      <c r="UCS49" s="16"/>
      <c r="UCT49" s="16"/>
      <c r="UCU49" s="16"/>
      <c r="UCV49" s="16"/>
      <c r="UCW49" s="16"/>
      <c r="UCX49" s="16"/>
      <c r="UCY49" s="16"/>
      <c r="UCZ49" s="16"/>
      <c r="UDA49" s="16"/>
      <c r="UDB49" s="16"/>
      <c r="UDC49" s="16"/>
      <c r="UDD49" s="16"/>
      <c r="UDE49" s="16"/>
      <c r="UDF49" s="16"/>
      <c r="UDG49" s="16"/>
      <c r="UDH49" s="16"/>
      <c r="UDI49" s="16"/>
      <c r="UDJ49" s="16"/>
      <c r="UDK49" s="16"/>
      <c r="UDL49" s="16"/>
      <c r="UDM49" s="16"/>
      <c r="UDN49" s="16"/>
      <c r="UDO49" s="16"/>
      <c r="UDP49" s="16"/>
      <c r="UDQ49" s="16"/>
      <c r="UDR49" s="16"/>
      <c r="UDS49" s="16"/>
      <c r="UDT49" s="16"/>
      <c r="UDU49" s="16"/>
      <c r="UDV49" s="16"/>
      <c r="UDW49" s="16"/>
      <c r="UDX49" s="16"/>
      <c r="UDY49" s="16"/>
      <c r="UDZ49" s="16"/>
      <c r="UEA49" s="16"/>
      <c r="UEB49" s="16"/>
      <c r="UEC49" s="16"/>
      <c r="UED49" s="16"/>
      <c r="UEE49" s="16"/>
      <c r="UEF49" s="16"/>
      <c r="UEG49" s="16"/>
      <c r="UEH49" s="16"/>
      <c r="UEI49" s="16"/>
      <c r="UEJ49" s="16"/>
      <c r="UEK49" s="16"/>
      <c r="UEL49" s="16"/>
      <c r="UEM49" s="16"/>
      <c r="UEN49" s="16"/>
      <c r="UEO49" s="16"/>
      <c r="UEP49" s="16"/>
      <c r="UEQ49" s="16"/>
      <c r="UER49" s="16"/>
      <c r="UES49" s="16"/>
      <c r="UET49" s="16"/>
      <c r="UEU49" s="16"/>
      <c r="UEV49" s="16"/>
      <c r="UEW49" s="16"/>
      <c r="UEX49" s="16"/>
      <c r="UEY49" s="16"/>
      <c r="UEZ49" s="16"/>
      <c r="UFA49" s="16"/>
      <c r="UFB49" s="16"/>
      <c r="UFC49" s="16"/>
      <c r="UFD49" s="16"/>
      <c r="UFE49" s="16"/>
      <c r="UFF49" s="16"/>
      <c r="UFG49" s="16"/>
      <c r="UFH49" s="16"/>
      <c r="UFI49" s="16"/>
      <c r="UFJ49" s="16"/>
      <c r="UFK49" s="16"/>
      <c r="UFL49" s="16"/>
      <c r="UFM49" s="16"/>
      <c r="UFN49" s="16"/>
      <c r="UFO49" s="16"/>
      <c r="UFP49" s="16"/>
      <c r="UFQ49" s="16"/>
      <c r="UFR49" s="16"/>
      <c r="UFS49" s="16"/>
      <c r="UFT49" s="16"/>
      <c r="UFU49" s="16"/>
      <c r="UFV49" s="16"/>
      <c r="UFW49" s="16"/>
      <c r="UFX49" s="16"/>
      <c r="UFY49" s="16"/>
      <c r="UFZ49" s="16"/>
      <c r="UGA49" s="16"/>
      <c r="UGB49" s="16"/>
      <c r="UGC49" s="16"/>
      <c r="UGD49" s="16"/>
      <c r="UGE49" s="16"/>
      <c r="UGF49" s="16"/>
      <c r="UGG49" s="16"/>
      <c r="UGH49" s="16"/>
      <c r="UGI49" s="16"/>
      <c r="UGJ49" s="16"/>
      <c r="UGK49" s="16"/>
      <c r="UGL49" s="16"/>
      <c r="UGM49" s="16"/>
      <c r="UGN49" s="16"/>
      <c r="UGO49" s="16"/>
      <c r="UGP49" s="16"/>
      <c r="UGQ49" s="16"/>
      <c r="UGR49" s="16"/>
      <c r="UGS49" s="16"/>
      <c r="UGT49" s="16"/>
      <c r="UGU49" s="16"/>
      <c r="UGV49" s="16"/>
      <c r="UGW49" s="16"/>
      <c r="UGX49" s="16"/>
      <c r="UGY49" s="16"/>
      <c r="UGZ49" s="16"/>
      <c r="UHA49" s="16"/>
      <c r="UHB49" s="16"/>
      <c r="UHC49" s="16"/>
      <c r="UHD49" s="16"/>
      <c r="UHE49" s="16"/>
      <c r="UHF49" s="16"/>
      <c r="UHG49" s="16"/>
      <c r="UHH49" s="16"/>
      <c r="UHI49" s="16"/>
      <c r="UHJ49" s="16"/>
      <c r="UHK49" s="16"/>
      <c r="UHL49" s="16"/>
      <c r="UHM49" s="16"/>
      <c r="UHN49" s="16"/>
      <c r="UHO49" s="16"/>
      <c r="UHP49" s="16"/>
      <c r="UHQ49" s="16"/>
      <c r="UHR49" s="16"/>
      <c r="UHS49" s="16"/>
      <c r="UHT49" s="16"/>
      <c r="UHU49" s="16"/>
      <c r="UHV49" s="16"/>
      <c r="UHW49" s="16"/>
      <c r="UHX49" s="16"/>
      <c r="UHY49" s="16"/>
      <c r="UHZ49" s="16"/>
      <c r="UIA49" s="16"/>
      <c r="UIB49" s="16"/>
      <c r="UIC49" s="16"/>
      <c r="UID49" s="16"/>
      <c r="UIE49" s="16"/>
      <c r="UIF49" s="16"/>
      <c r="UIG49" s="16"/>
      <c r="UIH49" s="16"/>
      <c r="UII49" s="16"/>
      <c r="UIJ49" s="16"/>
      <c r="UIK49" s="16"/>
      <c r="UIL49" s="16"/>
      <c r="UIM49" s="16"/>
      <c r="UIN49" s="16"/>
      <c r="UIO49" s="16"/>
      <c r="UIP49" s="16"/>
      <c r="UIQ49" s="16"/>
      <c r="UIR49" s="16"/>
      <c r="UIS49" s="16"/>
      <c r="UIT49" s="16"/>
      <c r="UIU49" s="16"/>
      <c r="UIV49" s="16"/>
      <c r="UIW49" s="16"/>
      <c r="UIX49" s="16"/>
      <c r="UIY49" s="16"/>
      <c r="UIZ49" s="16"/>
      <c r="UJA49" s="16"/>
      <c r="UJB49" s="16"/>
      <c r="UJC49" s="16"/>
      <c r="UJD49" s="16"/>
      <c r="UJE49" s="16"/>
      <c r="UJF49" s="16"/>
      <c r="UJG49" s="16"/>
      <c r="UJH49" s="16"/>
      <c r="UJI49" s="16"/>
      <c r="UJJ49" s="16"/>
      <c r="UJK49" s="16"/>
      <c r="UJL49" s="16"/>
      <c r="UJM49" s="16"/>
      <c r="UJN49" s="16"/>
      <c r="UJO49" s="16"/>
      <c r="UJP49" s="16"/>
      <c r="UJQ49" s="16"/>
      <c r="UJR49" s="16"/>
      <c r="UJS49" s="16"/>
      <c r="UJT49" s="16"/>
      <c r="UJU49" s="16"/>
      <c r="UJV49" s="16"/>
      <c r="UJW49" s="16"/>
      <c r="UJX49" s="16"/>
      <c r="UJY49" s="16"/>
      <c r="UJZ49" s="16"/>
      <c r="UKA49" s="16"/>
      <c r="UKB49" s="16"/>
      <c r="UKC49" s="16"/>
      <c r="UKD49" s="16"/>
      <c r="UKE49" s="16"/>
      <c r="UKF49" s="16"/>
      <c r="UKG49" s="16"/>
      <c r="UKH49" s="16"/>
      <c r="UKI49" s="16"/>
      <c r="UKJ49" s="16"/>
      <c r="UKK49" s="16"/>
      <c r="UKL49" s="16"/>
      <c r="UKM49" s="16"/>
      <c r="UKN49" s="16"/>
      <c r="UKO49" s="16"/>
      <c r="UKP49" s="16"/>
      <c r="UKQ49" s="16"/>
      <c r="UKR49" s="16"/>
      <c r="UKS49" s="16"/>
      <c r="UKT49" s="16"/>
      <c r="UKU49" s="16"/>
      <c r="UKV49" s="16"/>
      <c r="UKW49" s="16"/>
      <c r="UKX49" s="16"/>
      <c r="UKY49" s="16"/>
      <c r="UKZ49" s="16"/>
      <c r="ULA49" s="16"/>
      <c r="ULB49" s="16"/>
      <c r="ULC49" s="16"/>
      <c r="ULD49" s="16"/>
      <c r="ULE49" s="16"/>
      <c r="ULF49" s="16"/>
      <c r="ULG49" s="16"/>
      <c r="ULH49" s="16"/>
      <c r="ULI49" s="16"/>
      <c r="ULJ49" s="16"/>
      <c r="ULK49" s="16"/>
      <c r="ULL49" s="16"/>
      <c r="ULM49" s="16"/>
      <c r="ULN49" s="16"/>
      <c r="ULO49" s="16"/>
      <c r="ULP49" s="16"/>
      <c r="ULQ49" s="16"/>
      <c r="ULR49" s="16"/>
      <c r="ULS49" s="16"/>
      <c r="ULT49" s="16"/>
      <c r="ULU49" s="16"/>
      <c r="ULV49" s="16"/>
      <c r="ULW49" s="16"/>
      <c r="ULX49" s="16"/>
      <c r="ULY49" s="16"/>
      <c r="ULZ49" s="16"/>
      <c r="UMA49" s="16"/>
      <c r="UMB49" s="16"/>
      <c r="UMC49" s="16"/>
      <c r="UMD49" s="16"/>
      <c r="UME49" s="16"/>
      <c r="UMF49" s="16"/>
      <c r="UMG49" s="16"/>
      <c r="UMH49" s="16"/>
      <c r="UMI49" s="16"/>
      <c r="UMJ49" s="16"/>
      <c r="UMK49" s="16"/>
      <c r="UML49" s="16"/>
      <c r="UMM49" s="16"/>
      <c r="UMN49" s="16"/>
      <c r="UMO49" s="16"/>
      <c r="UMP49" s="16"/>
      <c r="UMQ49" s="16"/>
      <c r="UMR49" s="16"/>
      <c r="UMS49" s="16"/>
      <c r="UMT49" s="16"/>
      <c r="UMU49" s="16"/>
      <c r="UMV49" s="16"/>
      <c r="UMW49" s="16"/>
      <c r="UMX49" s="16"/>
      <c r="UMY49" s="16"/>
      <c r="UMZ49" s="16"/>
      <c r="UNA49" s="16"/>
      <c r="UNB49" s="16"/>
      <c r="UNC49" s="16"/>
      <c r="UND49" s="16"/>
      <c r="UNE49" s="16"/>
      <c r="UNF49" s="16"/>
      <c r="UNG49" s="16"/>
      <c r="UNH49" s="16"/>
      <c r="UNI49" s="16"/>
      <c r="UNJ49" s="16"/>
      <c r="UNK49" s="16"/>
      <c r="UNL49" s="16"/>
      <c r="UNM49" s="16"/>
      <c r="UNN49" s="16"/>
      <c r="UNO49" s="16"/>
      <c r="UNP49" s="16"/>
      <c r="UNQ49" s="16"/>
      <c r="UNR49" s="16"/>
      <c r="UNS49" s="16"/>
      <c r="UNT49" s="16"/>
      <c r="UNU49" s="16"/>
      <c r="UNV49" s="16"/>
      <c r="UNW49" s="16"/>
      <c r="UNX49" s="16"/>
      <c r="UNY49" s="16"/>
      <c r="UNZ49" s="16"/>
      <c r="UOA49" s="16"/>
      <c r="UOB49" s="16"/>
      <c r="UOC49" s="16"/>
      <c r="UOD49" s="16"/>
      <c r="UOE49" s="16"/>
      <c r="UOF49" s="16"/>
      <c r="UOG49" s="16"/>
      <c r="UOH49" s="16"/>
      <c r="UOI49" s="16"/>
      <c r="UOJ49" s="16"/>
      <c r="UOK49" s="16"/>
      <c r="UOL49" s="16"/>
      <c r="UOM49" s="16"/>
      <c r="UON49" s="16"/>
      <c r="UOO49" s="16"/>
      <c r="UOP49" s="16"/>
      <c r="UOQ49" s="16"/>
      <c r="UOR49" s="16"/>
      <c r="UOS49" s="16"/>
      <c r="UOT49" s="16"/>
      <c r="UOU49" s="16"/>
      <c r="UOV49" s="16"/>
      <c r="UOW49" s="16"/>
      <c r="UOX49" s="16"/>
      <c r="UOY49" s="16"/>
      <c r="UOZ49" s="16"/>
      <c r="UPA49" s="16"/>
      <c r="UPB49" s="16"/>
      <c r="UPC49" s="16"/>
      <c r="UPD49" s="16"/>
      <c r="UPE49" s="16"/>
      <c r="UPF49" s="16"/>
      <c r="UPG49" s="16"/>
      <c r="UPH49" s="16"/>
      <c r="UPI49" s="16"/>
      <c r="UPJ49" s="16"/>
      <c r="UPK49" s="16"/>
      <c r="UPL49" s="16"/>
      <c r="UPM49" s="16"/>
      <c r="UPN49" s="16"/>
      <c r="UPO49" s="16"/>
      <c r="UPP49" s="16"/>
      <c r="UPQ49" s="16"/>
      <c r="UPR49" s="16"/>
      <c r="UPS49" s="16"/>
      <c r="UPT49" s="16"/>
      <c r="UPU49" s="16"/>
      <c r="UPV49" s="16"/>
      <c r="UPW49" s="16"/>
      <c r="UPX49" s="16"/>
      <c r="UPY49" s="16"/>
      <c r="UPZ49" s="16"/>
      <c r="UQA49" s="16"/>
      <c r="UQB49" s="16"/>
      <c r="UQC49" s="16"/>
      <c r="UQD49" s="16"/>
      <c r="UQE49" s="16"/>
      <c r="UQF49" s="16"/>
      <c r="UQG49" s="16"/>
      <c r="UQH49" s="16"/>
      <c r="UQI49" s="16"/>
      <c r="UQJ49" s="16"/>
      <c r="UQK49" s="16"/>
      <c r="UQL49" s="16"/>
      <c r="UQM49" s="16"/>
      <c r="UQN49" s="16"/>
      <c r="UQO49" s="16"/>
      <c r="UQP49" s="16"/>
      <c r="UQQ49" s="16"/>
      <c r="UQR49" s="16"/>
      <c r="UQS49" s="16"/>
      <c r="UQT49" s="16"/>
      <c r="UQU49" s="16"/>
      <c r="UQV49" s="16"/>
      <c r="UQW49" s="16"/>
      <c r="UQX49" s="16"/>
      <c r="UQY49" s="16"/>
      <c r="UQZ49" s="16"/>
      <c r="URA49" s="16"/>
      <c r="URB49" s="16"/>
      <c r="URC49" s="16"/>
      <c r="URD49" s="16"/>
      <c r="URE49" s="16"/>
      <c r="URF49" s="16"/>
      <c r="URG49" s="16"/>
      <c r="URH49" s="16"/>
      <c r="URI49" s="16"/>
      <c r="URJ49" s="16"/>
      <c r="URK49" s="16"/>
      <c r="URL49" s="16"/>
      <c r="URM49" s="16"/>
      <c r="URN49" s="16"/>
      <c r="URO49" s="16"/>
      <c r="URP49" s="16"/>
      <c r="URQ49" s="16"/>
      <c r="URR49" s="16"/>
      <c r="URS49" s="16"/>
      <c r="URT49" s="16"/>
      <c r="URU49" s="16"/>
      <c r="URV49" s="16"/>
      <c r="URW49" s="16"/>
      <c r="URX49" s="16"/>
      <c r="URY49" s="16"/>
      <c r="URZ49" s="16"/>
      <c r="USA49" s="16"/>
      <c r="USB49" s="16"/>
      <c r="USC49" s="16"/>
      <c r="USD49" s="16"/>
      <c r="USE49" s="16"/>
      <c r="USF49" s="16"/>
      <c r="USG49" s="16"/>
      <c r="USH49" s="16"/>
      <c r="USI49" s="16"/>
      <c r="USJ49" s="16"/>
      <c r="USK49" s="16"/>
      <c r="USL49" s="16"/>
      <c r="USM49" s="16"/>
      <c r="USN49" s="16"/>
      <c r="USO49" s="16"/>
      <c r="USP49" s="16"/>
      <c r="USQ49" s="16"/>
      <c r="USR49" s="16"/>
      <c r="USS49" s="16"/>
      <c r="UST49" s="16"/>
      <c r="USU49" s="16"/>
      <c r="USV49" s="16"/>
      <c r="USW49" s="16"/>
      <c r="USX49" s="16"/>
      <c r="USY49" s="16"/>
      <c r="USZ49" s="16"/>
      <c r="UTA49" s="16"/>
      <c r="UTB49" s="16"/>
      <c r="UTC49" s="16"/>
      <c r="UTD49" s="16"/>
      <c r="UTE49" s="16"/>
      <c r="UTF49" s="16"/>
      <c r="UTG49" s="16"/>
      <c r="UTH49" s="16"/>
      <c r="UTI49" s="16"/>
      <c r="UTJ49" s="16"/>
      <c r="UTK49" s="16"/>
      <c r="UTL49" s="16"/>
      <c r="UTM49" s="16"/>
      <c r="UTN49" s="16"/>
      <c r="UTO49" s="16"/>
      <c r="UTP49" s="16"/>
      <c r="UTQ49" s="16"/>
      <c r="UTR49" s="16"/>
      <c r="UTS49" s="16"/>
      <c r="UTT49" s="16"/>
      <c r="UTU49" s="16"/>
      <c r="UTV49" s="16"/>
      <c r="UTW49" s="16"/>
      <c r="UTX49" s="16"/>
      <c r="UTY49" s="16"/>
      <c r="UTZ49" s="16"/>
      <c r="UUA49" s="16"/>
      <c r="UUB49" s="16"/>
      <c r="UUC49" s="16"/>
      <c r="UUD49" s="16"/>
      <c r="UUE49" s="16"/>
      <c r="UUF49" s="16"/>
      <c r="UUG49" s="16"/>
      <c r="UUH49" s="16"/>
      <c r="UUI49" s="16"/>
      <c r="UUJ49" s="16"/>
      <c r="UUK49" s="16"/>
      <c r="UUL49" s="16"/>
      <c r="UUM49" s="16"/>
      <c r="UUN49" s="16"/>
      <c r="UUO49" s="16"/>
      <c r="UUP49" s="16"/>
      <c r="UUQ49" s="16"/>
      <c r="UUR49" s="16"/>
      <c r="UUS49" s="16"/>
      <c r="UUT49" s="16"/>
      <c r="UUU49" s="16"/>
      <c r="UUV49" s="16"/>
      <c r="UUW49" s="16"/>
      <c r="UUX49" s="16"/>
      <c r="UUY49" s="16"/>
      <c r="UUZ49" s="16"/>
      <c r="UVA49" s="16"/>
      <c r="UVB49" s="16"/>
      <c r="UVC49" s="16"/>
      <c r="UVD49" s="16"/>
      <c r="UVE49" s="16"/>
      <c r="UVF49" s="16"/>
      <c r="UVG49" s="16"/>
      <c r="UVH49" s="16"/>
      <c r="UVI49" s="16"/>
      <c r="UVJ49" s="16"/>
      <c r="UVK49" s="16"/>
      <c r="UVL49" s="16"/>
      <c r="UVM49" s="16"/>
      <c r="UVN49" s="16"/>
      <c r="UVO49" s="16"/>
      <c r="UVP49" s="16"/>
      <c r="UVQ49" s="16"/>
      <c r="UVR49" s="16"/>
      <c r="UVS49" s="16"/>
      <c r="UVT49" s="16"/>
      <c r="UVU49" s="16"/>
      <c r="UVV49" s="16"/>
      <c r="UVW49" s="16"/>
      <c r="UVX49" s="16"/>
      <c r="UVY49" s="16"/>
      <c r="UVZ49" s="16"/>
      <c r="UWA49" s="16"/>
      <c r="UWB49" s="16"/>
      <c r="UWC49" s="16"/>
      <c r="UWD49" s="16"/>
      <c r="UWE49" s="16"/>
      <c r="UWF49" s="16"/>
      <c r="UWG49" s="16"/>
      <c r="UWH49" s="16"/>
      <c r="UWI49" s="16"/>
      <c r="UWJ49" s="16"/>
      <c r="UWK49" s="16"/>
      <c r="UWL49" s="16"/>
      <c r="UWM49" s="16"/>
      <c r="UWN49" s="16"/>
      <c r="UWO49" s="16"/>
      <c r="UWP49" s="16"/>
      <c r="UWQ49" s="16"/>
      <c r="UWR49" s="16"/>
      <c r="UWS49" s="16"/>
      <c r="UWT49" s="16"/>
      <c r="UWU49" s="16"/>
      <c r="UWV49" s="16"/>
      <c r="UWW49" s="16"/>
      <c r="UWX49" s="16"/>
      <c r="UWY49" s="16"/>
      <c r="UWZ49" s="16"/>
      <c r="UXA49" s="16"/>
      <c r="UXB49" s="16"/>
      <c r="UXC49" s="16"/>
      <c r="UXD49" s="16"/>
      <c r="UXE49" s="16"/>
      <c r="UXF49" s="16"/>
      <c r="UXG49" s="16"/>
      <c r="UXH49" s="16"/>
      <c r="UXI49" s="16"/>
      <c r="UXJ49" s="16"/>
      <c r="UXK49" s="16"/>
      <c r="UXL49" s="16"/>
      <c r="UXM49" s="16"/>
      <c r="UXN49" s="16"/>
      <c r="UXO49" s="16"/>
      <c r="UXP49" s="16"/>
      <c r="UXQ49" s="16"/>
      <c r="UXR49" s="16"/>
      <c r="UXS49" s="16"/>
      <c r="UXT49" s="16"/>
      <c r="UXU49" s="16"/>
      <c r="UXV49" s="16"/>
      <c r="UXW49" s="16"/>
      <c r="UXX49" s="16"/>
      <c r="UXY49" s="16"/>
      <c r="UXZ49" s="16"/>
      <c r="UYA49" s="16"/>
      <c r="UYB49" s="16"/>
      <c r="UYC49" s="16"/>
      <c r="UYD49" s="16"/>
      <c r="UYE49" s="16"/>
      <c r="UYF49" s="16"/>
      <c r="UYG49" s="16"/>
      <c r="UYH49" s="16"/>
      <c r="UYI49" s="16"/>
      <c r="UYJ49" s="16"/>
      <c r="UYK49" s="16"/>
      <c r="UYL49" s="16"/>
      <c r="UYM49" s="16"/>
      <c r="UYN49" s="16"/>
      <c r="UYO49" s="16"/>
      <c r="UYP49" s="16"/>
      <c r="UYQ49" s="16"/>
      <c r="UYR49" s="16"/>
      <c r="UYS49" s="16"/>
      <c r="UYT49" s="16"/>
      <c r="UYU49" s="16"/>
      <c r="UYV49" s="16"/>
      <c r="UYW49" s="16"/>
      <c r="UYX49" s="16"/>
      <c r="UYY49" s="16"/>
      <c r="UYZ49" s="16"/>
      <c r="UZA49" s="16"/>
      <c r="UZB49" s="16"/>
      <c r="UZC49" s="16"/>
      <c r="UZD49" s="16"/>
      <c r="UZE49" s="16"/>
      <c r="UZF49" s="16"/>
      <c r="UZG49" s="16"/>
      <c r="UZH49" s="16"/>
      <c r="UZI49" s="16"/>
      <c r="UZJ49" s="16"/>
      <c r="UZK49" s="16"/>
      <c r="UZL49" s="16"/>
      <c r="UZM49" s="16"/>
      <c r="UZN49" s="16"/>
      <c r="UZO49" s="16"/>
      <c r="UZP49" s="16"/>
      <c r="UZQ49" s="16"/>
      <c r="UZR49" s="16"/>
      <c r="UZS49" s="16"/>
      <c r="UZT49" s="16"/>
      <c r="UZU49" s="16"/>
      <c r="UZV49" s="16"/>
      <c r="UZW49" s="16"/>
      <c r="UZX49" s="16"/>
      <c r="UZY49" s="16"/>
      <c r="UZZ49" s="16"/>
      <c r="VAA49" s="16"/>
      <c r="VAB49" s="16"/>
      <c r="VAC49" s="16"/>
      <c r="VAD49" s="16"/>
      <c r="VAE49" s="16"/>
      <c r="VAF49" s="16"/>
      <c r="VAG49" s="16"/>
      <c r="VAH49" s="16"/>
      <c r="VAI49" s="16"/>
      <c r="VAJ49" s="16"/>
      <c r="VAK49" s="16"/>
      <c r="VAL49" s="16"/>
      <c r="VAM49" s="16"/>
      <c r="VAN49" s="16"/>
      <c r="VAO49" s="16"/>
      <c r="VAP49" s="16"/>
      <c r="VAQ49" s="16"/>
      <c r="VAR49" s="16"/>
      <c r="VAS49" s="16"/>
      <c r="VAT49" s="16"/>
      <c r="VAU49" s="16"/>
      <c r="VAV49" s="16"/>
      <c r="VAW49" s="16"/>
      <c r="VAX49" s="16"/>
      <c r="VAY49" s="16"/>
      <c r="VAZ49" s="16"/>
      <c r="VBA49" s="16"/>
      <c r="VBB49" s="16"/>
      <c r="VBC49" s="16"/>
      <c r="VBD49" s="16"/>
      <c r="VBE49" s="16"/>
      <c r="VBF49" s="16"/>
      <c r="VBG49" s="16"/>
      <c r="VBH49" s="16"/>
      <c r="VBI49" s="16"/>
      <c r="VBJ49" s="16"/>
      <c r="VBK49" s="16"/>
      <c r="VBL49" s="16"/>
      <c r="VBM49" s="16"/>
      <c r="VBN49" s="16"/>
      <c r="VBO49" s="16"/>
      <c r="VBP49" s="16"/>
      <c r="VBQ49" s="16"/>
      <c r="VBR49" s="16"/>
      <c r="VBS49" s="16"/>
      <c r="VBT49" s="16"/>
      <c r="VBU49" s="16"/>
      <c r="VBV49" s="16"/>
      <c r="VBW49" s="16"/>
      <c r="VBX49" s="16"/>
      <c r="VBY49" s="16"/>
      <c r="VBZ49" s="16"/>
      <c r="VCA49" s="16"/>
      <c r="VCB49" s="16"/>
      <c r="VCC49" s="16"/>
      <c r="VCD49" s="16"/>
      <c r="VCE49" s="16"/>
      <c r="VCF49" s="16"/>
      <c r="VCG49" s="16"/>
      <c r="VCH49" s="16"/>
      <c r="VCI49" s="16"/>
      <c r="VCJ49" s="16"/>
      <c r="VCK49" s="16"/>
      <c r="VCL49" s="16"/>
      <c r="VCM49" s="16"/>
      <c r="VCN49" s="16"/>
      <c r="VCO49" s="16"/>
      <c r="VCP49" s="16"/>
      <c r="VCQ49" s="16"/>
      <c r="VCR49" s="16"/>
      <c r="VCS49" s="16"/>
      <c r="VCT49" s="16"/>
      <c r="VCU49" s="16"/>
      <c r="VCV49" s="16"/>
      <c r="VCW49" s="16"/>
      <c r="VCX49" s="16"/>
      <c r="VCY49" s="16"/>
      <c r="VCZ49" s="16"/>
      <c r="VDA49" s="16"/>
      <c r="VDB49" s="16"/>
      <c r="VDC49" s="16"/>
      <c r="VDD49" s="16"/>
      <c r="VDE49" s="16"/>
      <c r="VDF49" s="16"/>
      <c r="VDG49" s="16"/>
      <c r="VDH49" s="16"/>
      <c r="VDI49" s="16"/>
      <c r="VDJ49" s="16"/>
      <c r="VDK49" s="16"/>
      <c r="VDL49" s="16"/>
      <c r="VDM49" s="16"/>
      <c r="VDN49" s="16"/>
      <c r="VDO49" s="16"/>
      <c r="VDP49" s="16"/>
      <c r="VDQ49" s="16"/>
      <c r="VDR49" s="16"/>
      <c r="VDS49" s="16"/>
      <c r="VDT49" s="16"/>
      <c r="VDU49" s="16"/>
      <c r="VDV49" s="16"/>
      <c r="VDW49" s="16"/>
      <c r="VDX49" s="16"/>
      <c r="VDY49" s="16"/>
      <c r="VDZ49" s="16"/>
      <c r="VEA49" s="16"/>
      <c r="VEB49" s="16"/>
      <c r="VEC49" s="16"/>
      <c r="VED49" s="16"/>
      <c r="VEE49" s="16"/>
      <c r="VEF49" s="16"/>
      <c r="VEG49" s="16"/>
      <c r="VEH49" s="16"/>
      <c r="VEI49" s="16"/>
      <c r="VEJ49" s="16"/>
      <c r="VEK49" s="16"/>
      <c r="VEL49" s="16"/>
      <c r="VEM49" s="16"/>
      <c r="VEN49" s="16"/>
      <c r="VEO49" s="16"/>
      <c r="VEP49" s="16"/>
      <c r="VEQ49" s="16"/>
      <c r="VER49" s="16"/>
      <c r="VES49" s="16"/>
      <c r="VET49" s="16"/>
      <c r="VEU49" s="16"/>
    </row>
    <row r="50" spans="1:15023" ht="15" hidden="1" customHeight="1" x14ac:dyDescent="0.25">
      <c r="C50" s="15"/>
      <c r="D50" s="14" t="s">
        <v>75</v>
      </c>
      <c r="E50" s="226">
        <f>E51+E52</f>
        <v>21429000</v>
      </c>
      <c r="F50" s="20" t="s">
        <v>14</v>
      </c>
      <c r="G50" s="33"/>
      <c r="H50" s="33"/>
      <c r="I50" s="33"/>
      <c r="J50" s="33"/>
      <c r="K50" s="33"/>
      <c r="L50" s="33"/>
      <c r="M50" s="33"/>
      <c r="N50" s="33"/>
      <c r="O50" s="33"/>
      <c r="P50" s="33"/>
      <c r="Q50" s="33"/>
      <c r="R50" s="33"/>
      <c r="S50" s="1913"/>
      <c r="T50" s="33"/>
      <c r="U50" s="33"/>
      <c r="V50" s="33"/>
      <c r="W50" s="33"/>
      <c r="X50" s="33"/>
      <c r="Y50" s="33"/>
      <c r="Z50" s="33"/>
      <c r="AA50" s="33"/>
      <c r="AB50" s="33"/>
      <c r="AC50" s="33"/>
      <c r="AD50" s="33"/>
      <c r="AE50" s="33"/>
      <c r="AF50" s="33"/>
      <c r="AG50" s="33"/>
      <c r="AH50" s="33"/>
      <c r="AJ50" s="54">
        <f>SUM(G50:AH50)</f>
        <v>0</v>
      </c>
      <c r="AL50" s="1991"/>
      <c r="AM50" s="1991"/>
      <c r="AN50" s="1991"/>
      <c r="AO50" s="1991"/>
      <c r="AP50" s="1991"/>
      <c r="AQ50" s="1991"/>
      <c r="AR50" s="2"/>
      <c r="AS50" s="2"/>
      <c r="AT50" s="2"/>
      <c r="AU50" s="2"/>
      <c r="AV50" s="2"/>
    </row>
    <row r="51" spans="1:15023" ht="15" hidden="1" customHeight="1" x14ac:dyDescent="0.25">
      <c r="C51" s="15"/>
      <c r="D51" s="64" t="s">
        <v>111</v>
      </c>
      <c r="E51" s="67">
        <v>15000000</v>
      </c>
      <c r="F51" s="65" t="s">
        <v>14</v>
      </c>
      <c r="G51" s="266"/>
      <c r="H51" s="266"/>
      <c r="I51" s="266"/>
      <c r="J51" s="266"/>
      <c r="K51" s="266"/>
      <c r="L51" s="266"/>
      <c r="M51" s="266"/>
      <c r="N51" s="266"/>
      <c r="O51" s="266"/>
      <c r="P51" s="266"/>
      <c r="Q51" s="266"/>
      <c r="R51" s="266"/>
      <c r="S51" s="1917"/>
      <c r="T51" s="266"/>
      <c r="U51" s="266"/>
      <c r="V51" s="266"/>
      <c r="W51" s="266"/>
      <c r="X51" s="266"/>
      <c r="Y51" s="266"/>
      <c r="Z51" s="266"/>
      <c r="AA51" s="266"/>
      <c r="AB51" s="266"/>
      <c r="AC51" s="266"/>
      <c r="AD51" s="266"/>
      <c r="AE51" s="266"/>
      <c r="AF51" s="266"/>
      <c r="AG51" s="266"/>
      <c r="AH51" s="266"/>
      <c r="AJ51" s="57">
        <f>SUM(G51:AH51)</f>
        <v>0</v>
      </c>
      <c r="AL51" s="1991"/>
      <c r="AM51" s="1991"/>
      <c r="AN51" s="1991"/>
      <c r="AO51" s="1991"/>
      <c r="AP51" s="1991"/>
      <c r="AQ51" s="1991"/>
      <c r="AR51" s="2"/>
      <c r="AS51" s="2"/>
      <c r="AT51" s="2"/>
      <c r="AU51" s="2"/>
      <c r="AV51" s="2"/>
    </row>
    <row r="52" spans="1:15023" ht="15" hidden="1" customHeight="1" x14ac:dyDescent="0.25">
      <c r="C52" s="15"/>
      <c r="D52" s="64" t="s">
        <v>73</v>
      </c>
      <c r="E52" s="67">
        <v>6429000</v>
      </c>
      <c r="F52" s="65" t="s">
        <v>14</v>
      </c>
      <c r="G52" s="266"/>
      <c r="H52" s="266"/>
      <c r="I52" s="266"/>
      <c r="J52" s="266"/>
      <c r="K52" s="266"/>
      <c r="L52" s="266"/>
      <c r="M52" s="266"/>
      <c r="N52" s="266"/>
      <c r="O52" s="266"/>
      <c r="P52" s="266"/>
      <c r="Q52" s="266"/>
      <c r="R52" s="266"/>
      <c r="S52" s="1917"/>
      <c r="T52" s="266"/>
      <c r="U52" s="266"/>
      <c r="V52" s="266"/>
      <c r="W52" s="266"/>
      <c r="X52" s="266"/>
      <c r="Y52" s="266"/>
      <c r="Z52" s="266"/>
      <c r="AA52" s="266"/>
      <c r="AB52" s="266"/>
      <c r="AC52" s="266"/>
      <c r="AD52" s="266"/>
      <c r="AE52" s="266"/>
      <c r="AF52" s="266"/>
      <c r="AG52" s="266"/>
      <c r="AH52" s="266"/>
      <c r="AJ52" s="57">
        <f>SUM(G52:AH52)</f>
        <v>0</v>
      </c>
      <c r="AL52" s="1991"/>
      <c r="AM52" s="1991"/>
      <c r="AN52" s="1991"/>
      <c r="AO52" s="1991"/>
      <c r="AP52" s="1991"/>
      <c r="AQ52" s="1991"/>
      <c r="AR52" s="2"/>
      <c r="AS52" s="2"/>
      <c r="AT52" s="2"/>
      <c r="AU52" s="2"/>
      <c r="AV52" s="2"/>
    </row>
    <row r="53" spans="1:15023" hidden="1" x14ac:dyDescent="0.25">
      <c r="C53" s="15"/>
      <c r="D53" s="227" t="s">
        <v>72</v>
      </c>
      <c r="E53" s="230"/>
      <c r="F53" s="229"/>
      <c r="G53" s="94"/>
      <c r="H53" s="94"/>
      <c r="I53" s="94"/>
      <c r="J53" s="94"/>
      <c r="K53" s="94"/>
      <c r="L53" s="94"/>
      <c r="M53" s="94"/>
      <c r="N53" s="94"/>
      <c r="O53" s="94"/>
      <c r="P53" s="94"/>
      <c r="Q53" s="94"/>
      <c r="R53" s="94"/>
      <c r="S53" s="1916"/>
      <c r="T53" s="94"/>
      <c r="U53" s="94"/>
      <c r="V53" s="94"/>
      <c r="W53" s="94"/>
      <c r="X53" s="94"/>
      <c r="Y53" s="94"/>
      <c r="Z53" s="94"/>
      <c r="AA53" s="94"/>
      <c r="AB53" s="94"/>
      <c r="AC53" s="94"/>
      <c r="AD53" s="94"/>
      <c r="AE53" s="94"/>
      <c r="AF53" s="94"/>
      <c r="AG53" s="94"/>
      <c r="AH53" s="94"/>
      <c r="AJ53" s="66" t="s">
        <v>61</v>
      </c>
      <c r="AL53" s="1991"/>
      <c r="AM53" s="1991"/>
      <c r="AN53" s="1991"/>
      <c r="AO53" s="1991"/>
      <c r="AP53" s="1991"/>
      <c r="AQ53" s="1991"/>
      <c r="AR53" s="2"/>
      <c r="AS53" s="2"/>
      <c r="AT53" s="2"/>
      <c r="AU53" s="2"/>
      <c r="AV53" s="2"/>
    </row>
    <row r="54" spans="1:15023" s="73" customFormat="1" hidden="1" x14ac:dyDescent="0.25">
      <c r="A54" s="16"/>
      <c r="B54" s="16"/>
      <c r="C54" s="17"/>
      <c r="D54" s="11" t="s">
        <v>71</v>
      </c>
      <c r="E54" s="252"/>
      <c r="F54" s="12" t="s">
        <v>14</v>
      </c>
      <c r="G54" s="33"/>
      <c r="H54" s="33"/>
      <c r="I54" s="33"/>
      <c r="J54" s="33"/>
      <c r="K54" s="33"/>
      <c r="L54" s="33"/>
      <c r="M54" s="33"/>
      <c r="N54" s="33"/>
      <c r="O54" s="33"/>
      <c r="P54" s="33"/>
      <c r="Q54" s="33"/>
      <c r="R54" s="33"/>
      <c r="S54" s="1913"/>
      <c r="T54" s="33"/>
      <c r="U54" s="33"/>
      <c r="V54" s="33"/>
      <c r="W54" s="33"/>
      <c r="X54" s="33"/>
      <c r="Y54" s="33"/>
      <c r="Z54" s="33"/>
      <c r="AA54" s="33"/>
      <c r="AB54" s="33"/>
      <c r="AC54" s="33"/>
      <c r="AD54" s="33"/>
      <c r="AE54" s="33"/>
      <c r="AF54" s="33"/>
      <c r="AG54" s="33"/>
      <c r="AH54" s="33"/>
      <c r="AI54" s="16"/>
      <c r="AJ54" s="54">
        <f>SUM(G54:AH54)</f>
        <v>0</v>
      </c>
      <c r="AK54" s="16"/>
      <c r="AL54" s="1993"/>
      <c r="AM54" s="1994"/>
      <c r="AN54" s="1993"/>
      <c r="AO54" s="1993"/>
      <c r="AP54" s="1993"/>
      <c r="AQ54" s="1993"/>
      <c r="AR54" s="2"/>
      <c r="AS54" s="2"/>
      <c r="AT54" s="2"/>
      <c r="AU54" s="2"/>
      <c r="AV54" s="2"/>
      <c r="AW54" s="1"/>
      <c r="AX54" s="1"/>
      <c r="AY54" s="1"/>
      <c r="AZ54" s="508"/>
      <c r="BA54" s="508"/>
      <c r="BB54" s="16"/>
      <c r="BC54" s="16"/>
      <c r="BD54" s="16"/>
      <c r="BE54" s="16"/>
      <c r="BF54" s="143"/>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c r="GP54" s="16"/>
      <c r="GQ54" s="16"/>
      <c r="GR54" s="16"/>
      <c r="GS54" s="16"/>
      <c r="GT54" s="16"/>
      <c r="GU54" s="16"/>
      <c r="GV54" s="16"/>
      <c r="GW54" s="16"/>
      <c r="GX54" s="16"/>
      <c r="GY54" s="16"/>
      <c r="GZ54" s="16"/>
      <c r="HA54" s="16"/>
      <c r="HB54" s="16"/>
      <c r="HC54" s="16"/>
      <c r="HD54" s="16"/>
      <c r="HE54" s="16"/>
      <c r="HF54" s="16"/>
      <c r="HG54" s="16"/>
      <c r="HH54" s="16"/>
      <c r="HI54" s="16"/>
      <c r="HJ54" s="16"/>
      <c r="HK54" s="16"/>
      <c r="HL54" s="16"/>
      <c r="HM54" s="16"/>
      <c r="HN54" s="16"/>
      <c r="HO54" s="16"/>
      <c r="HP54" s="16"/>
      <c r="HQ54" s="16"/>
      <c r="HR54" s="16"/>
      <c r="HS54" s="16"/>
      <c r="HT54" s="16"/>
      <c r="HU54" s="16"/>
      <c r="HV54" s="16"/>
      <c r="HW54" s="16"/>
      <c r="HX54" s="16"/>
      <c r="HY54" s="16"/>
      <c r="HZ54" s="16"/>
      <c r="IA54" s="16"/>
      <c r="IB54" s="16"/>
      <c r="IC54" s="16"/>
      <c r="ID54" s="16"/>
      <c r="IE54" s="16"/>
      <c r="IF54" s="16"/>
      <c r="IG54" s="16"/>
      <c r="IH54" s="16"/>
      <c r="II54" s="16"/>
      <c r="IJ54" s="16"/>
      <c r="IK54" s="16"/>
      <c r="IL54" s="16"/>
      <c r="IM54" s="16"/>
      <c r="IN54" s="16"/>
      <c r="IO54" s="16"/>
      <c r="IP54" s="16"/>
      <c r="IQ54" s="16"/>
      <c r="IR54" s="16"/>
      <c r="IS54" s="16"/>
      <c r="IT54" s="16"/>
      <c r="IU54" s="16"/>
      <c r="IV54" s="16"/>
      <c r="IW54" s="16"/>
      <c r="IX54" s="16"/>
      <c r="IY54" s="16"/>
      <c r="IZ54" s="16"/>
      <c r="JA54" s="16"/>
      <c r="JB54" s="16"/>
      <c r="JC54" s="16"/>
      <c r="JD54" s="16"/>
      <c r="JE54" s="16"/>
      <c r="JF54" s="16"/>
      <c r="JG54" s="16"/>
      <c r="JH54" s="16"/>
      <c r="JI54" s="16"/>
      <c r="JJ54" s="16"/>
      <c r="JK54" s="16"/>
      <c r="JL54" s="16"/>
      <c r="JM54" s="16"/>
      <c r="JN54" s="16"/>
      <c r="JO54" s="16"/>
      <c r="JP54" s="16"/>
      <c r="JQ54" s="16"/>
      <c r="JR54" s="16"/>
      <c r="JS54" s="16"/>
      <c r="JT54" s="16"/>
      <c r="JU54" s="16"/>
      <c r="JV54" s="16"/>
      <c r="JW54" s="16"/>
      <c r="JX54" s="16"/>
      <c r="JY54" s="16"/>
      <c r="JZ54" s="16"/>
      <c r="KA54" s="16"/>
      <c r="KB54" s="16"/>
      <c r="KC54" s="16"/>
      <c r="KD54" s="16"/>
      <c r="KE54" s="16"/>
      <c r="KF54" s="16"/>
      <c r="KG54" s="16"/>
      <c r="KH54" s="16"/>
      <c r="KI54" s="16"/>
      <c r="KJ54" s="16"/>
      <c r="KK54" s="16"/>
      <c r="KL54" s="16"/>
      <c r="KM54" s="16"/>
      <c r="KN54" s="16"/>
      <c r="KO54" s="16"/>
      <c r="KP54" s="16"/>
      <c r="KQ54" s="16"/>
      <c r="KR54" s="16"/>
      <c r="KS54" s="16"/>
      <c r="KT54" s="16"/>
      <c r="KU54" s="16"/>
      <c r="KV54" s="16"/>
      <c r="KW54" s="16"/>
      <c r="KX54" s="16"/>
      <c r="KY54" s="16"/>
      <c r="KZ54" s="16"/>
      <c r="LA54" s="16"/>
      <c r="LB54" s="16"/>
      <c r="LC54" s="16"/>
      <c r="LD54" s="16"/>
      <c r="LE54" s="16"/>
      <c r="LF54" s="16"/>
      <c r="LG54" s="16"/>
      <c r="LH54" s="16"/>
      <c r="LI54" s="16"/>
      <c r="LJ54" s="16"/>
      <c r="LK54" s="16"/>
      <c r="LL54" s="16"/>
      <c r="LM54" s="16"/>
      <c r="LN54" s="16"/>
      <c r="LO54" s="16"/>
      <c r="LP54" s="16"/>
      <c r="LQ54" s="16"/>
      <c r="LR54" s="16"/>
      <c r="LS54" s="16"/>
      <c r="LT54" s="16"/>
      <c r="LU54" s="16"/>
      <c r="LV54" s="16"/>
      <c r="LW54" s="16"/>
      <c r="LX54" s="16"/>
      <c r="LY54" s="16"/>
      <c r="LZ54" s="16"/>
      <c r="MA54" s="16"/>
      <c r="MB54" s="16"/>
      <c r="MC54" s="16"/>
      <c r="MD54" s="16"/>
      <c r="ME54" s="16"/>
      <c r="MF54" s="16"/>
      <c r="MG54" s="16"/>
      <c r="MH54" s="16"/>
      <c r="MI54" s="16"/>
      <c r="MJ54" s="16"/>
      <c r="MK54" s="16"/>
      <c r="ML54" s="16"/>
      <c r="MM54" s="16"/>
      <c r="MN54" s="16"/>
      <c r="MO54" s="16"/>
      <c r="MP54" s="16"/>
      <c r="MQ54" s="16"/>
      <c r="MR54" s="16"/>
      <c r="MS54" s="16"/>
      <c r="MT54" s="16"/>
      <c r="MU54" s="16"/>
      <c r="MV54" s="16"/>
      <c r="MW54" s="16"/>
      <c r="MX54" s="16"/>
      <c r="MY54" s="16"/>
      <c r="MZ54" s="16"/>
      <c r="NA54" s="16"/>
      <c r="NB54" s="16"/>
      <c r="NC54" s="16"/>
      <c r="ND54" s="16"/>
      <c r="NE54" s="16"/>
      <c r="NF54" s="16"/>
      <c r="NG54" s="16"/>
      <c r="NH54" s="16"/>
      <c r="NI54" s="16"/>
      <c r="NJ54" s="16"/>
      <c r="NK54" s="16"/>
      <c r="NL54" s="16"/>
      <c r="NM54" s="16"/>
      <c r="NN54" s="16"/>
      <c r="NO54" s="16"/>
      <c r="NP54" s="16"/>
      <c r="NQ54" s="16"/>
      <c r="NR54" s="16"/>
      <c r="NS54" s="16"/>
      <c r="NT54" s="16"/>
      <c r="NU54" s="16"/>
      <c r="NV54" s="16"/>
      <c r="NW54" s="16"/>
      <c r="NX54" s="16"/>
      <c r="NY54" s="16"/>
      <c r="NZ54" s="16"/>
      <c r="OA54" s="16"/>
      <c r="OB54" s="16"/>
      <c r="OC54" s="16"/>
      <c r="OD54" s="16"/>
      <c r="OE54" s="16"/>
      <c r="OF54" s="16"/>
      <c r="OG54" s="16"/>
      <c r="OH54" s="16"/>
      <c r="OI54" s="16"/>
      <c r="OJ54" s="16"/>
      <c r="OK54" s="16"/>
      <c r="OL54" s="16"/>
      <c r="OM54" s="16"/>
      <c r="ON54" s="16"/>
      <c r="OO54" s="16"/>
      <c r="OP54" s="16"/>
      <c r="OQ54" s="16"/>
      <c r="OR54" s="16"/>
      <c r="OS54" s="16"/>
      <c r="OT54" s="16"/>
      <c r="OU54" s="16"/>
      <c r="OV54" s="16"/>
      <c r="OW54" s="16"/>
      <c r="OX54" s="16"/>
      <c r="OY54" s="16"/>
      <c r="OZ54" s="16"/>
      <c r="PA54" s="16"/>
      <c r="PB54" s="16"/>
      <c r="PC54" s="16"/>
      <c r="PD54" s="16"/>
      <c r="PE54" s="16"/>
      <c r="PF54" s="16"/>
      <c r="PG54" s="16"/>
      <c r="PH54" s="16"/>
      <c r="PI54" s="16"/>
      <c r="PJ54" s="16"/>
      <c r="PK54" s="16"/>
      <c r="PL54" s="16"/>
      <c r="PM54" s="16"/>
      <c r="PN54" s="16"/>
      <c r="PO54" s="16"/>
      <c r="PP54" s="16"/>
      <c r="PQ54" s="16"/>
      <c r="PR54" s="16"/>
      <c r="PS54" s="16"/>
      <c r="PT54" s="16"/>
      <c r="PU54" s="16"/>
      <c r="PV54" s="16"/>
      <c r="PW54" s="16"/>
      <c r="PX54" s="16"/>
      <c r="PY54" s="16"/>
      <c r="PZ54" s="16"/>
      <c r="QA54" s="16"/>
      <c r="QB54" s="16"/>
      <c r="QC54" s="16"/>
      <c r="QD54" s="16"/>
      <c r="QE54" s="16"/>
      <c r="QF54" s="16"/>
      <c r="QG54" s="16"/>
      <c r="QH54" s="16"/>
      <c r="QI54" s="16"/>
      <c r="QJ54" s="16"/>
      <c r="QK54" s="16"/>
      <c r="QL54" s="16"/>
      <c r="QM54" s="16"/>
      <c r="QN54" s="16"/>
      <c r="QO54" s="16"/>
      <c r="QP54" s="16"/>
      <c r="QQ54" s="16"/>
      <c r="QR54" s="16"/>
      <c r="QS54" s="16"/>
      <c r="QT54" s="16"/>
      <c r="QU54" s="16"/>
      <c r="QV54" s="16"/>
      <c r="QW54" s="16"/>
      <c r="QX54" s="16"/>
      <c r="QY54" s="16"/>
      <c r="QZ54" s="16"/>
      <c r="RA54" s="16"/>
      <c r="RB54" s="16"/>
      <c r="RC54" s="16"/>
      <c r="RD54" s="16"/>
      <c r="RE54" s="16"/>
      <c r="RF54" s="16"/>
      <c r="RG54" s="16"/>
      <c r="RH54" s="16"/>
      <c r="RI54" s="16"/>
      <c r="RJ54" s="16"/>
      <c r="RK54" s="16"/>
      <c r="RL54" s="16"/>
      <c r="RM54" s="16"/>
      <c r="RN54" s="16"/>
      <c r="RO54" s="16"/>
      <c r="RP54" s="16"/>
      <c r="RQ54" s="16"/>
      <c r="RR54" s="16"/>
      <c r="RS54" s="16"/>
      <c r="RT54" s="16"/>
      <c r="RU54" s="16"/>
      <c r="RV54" s="16"/>
      <c r="RW54" s="16"/>
      <c r="RX54" s="16"/>
      <c r="RY54" s="16"/>
      <c r="RZ54" s="16"/>
      <c r="SA54" s="16"/>
      <c r="SB54" s="16"/>
      <c r="SC54" s="16"/>
      <c r="SD54" s="16"/>
      <c r="SE54" s="16"/>
      <c r="SF54" s="16"/>
      <c r="SG54" s="16"/>
      <c r="SH54" s="16"/>
      <c r="SI54" s="16"/>
      <c r="SJ54" s="16"/>
      <c r="SK54" s="16"/>
      <c r="SL54" s="16"/>
      <c r="SM54" s="16"/>
      <c r="SN54" s="16"/>
      <c r="SO54" s="16"/>
      <c r="SP54" s="16"/>
      <c r="SQ54" s="16"/>
      <c r="SR54" s="16"/>
      <c r="SS54" s="16"/>
      <c r="ST54" s="16"/>
      <c r="SU54" s="16"/>
      <c r="SV54" s="16"/>
      <c r="SW54" s="16"/>
      <c r="SX54" s="16"/>
      <c r="SY54" s="16"/>
      <c r="SZ54" s="16"/>
      <c r="TA54" s="16"/>
      <c r="TB54" s="16"/>
      <c r="TC54" s="16"/>
      <c r="TD54" s="16"/>
      <c r="TE54" s="16"/>
      <c r="TF54" s="16"/>
      <c r="TG54" s="16"/>
      <c r="TH54" s="16"/>
      <c r="TI54" s="16"/>
      <c r="TJ54" s="16"/>
      <c r="TK54" s="16"/>
      <c r="TL54" s="16"/>
      <c r="TM54" s="16"/>
      <c r="TN54" s="16"/>
      <c r="TO54" s="16"/>
      <c r="TP54" s="16"/>
      <c r="TQ54" s="16"/>
      <c r="TR54" s="16"/>
      <c r="TS54" s="16"/>
      <c r="TT54" s="16"/>
      <c r="TU54" s="16"/>
      <c r="TV54" s="16"/>
      <c r="TW54" s="16"/>
      <c r="TX54" s="16"/>
      <c r="TY54" s="16"/>
      <c r="TZ54" s="16"/>
      <c r="UA54" s="16"/>
      <c r="UB54" s="16"/>
      <c r="UC54" s="16"/>
      <c r="UD54" s="16"/>
      <c r="UE54" s="16"/>
      <c r="UF54" s="16"/>
      <c r="UG54" s="16"/>
      <c r="UH54" s="16"/>
      <c r="UI54" s="16"/>
      <c r="UJ54" s="16"/>
      <c r="UK54" s="16"/>
      <c r="UL54" s="16"/>
      <c r="UM54" s="16"/>
      <c r="UN54" s="16"/>
      <c r="UO54" s="16"/>
      <c r="UP54" s="16"/>
      <c r="UQ54" s="16"/>
      <c r="UR54" s="16"/>
      <c r="US54" s="16"/>
      <c r="UT54" s="16"/>
      <c r="UU54" s="16"/>
      <c r="UV54" s="16"/>
      <c r="UW54" s="16"/>
      <c r="UX54" s="16"/>
      <c r="UY54" s="16"/>
      <c r="UZ54" s="16"/>
      <c r="VA54" s="16"/>
      <c r="VB54" s="16"/>
      <c r="VC54" s="16"/>
      <c r="VD54" s="16"/>
      <c r="VE54" s="16"/>
      <c r="VF54" s="16"/>
      <c r="VG54" s="16"/>
      <c r="VH54" s="16"/>
      <c r="VI54" s="16"/>
      <c r="VJ54" s="16"/>
      <c r="VK54" s="16"/>
      <c r="VL54" s="16"/>
      <c r="VM54" s="16"/>
      <c r="VN54" s="16"/>
      <c r="VO54" s="16"/>
      <c r="VP54" s="16"/>
      <c r="VQ54" s="16"/>
      <c r="VR54" s="16"/>
      <c r="VS54" s="16"/>
      <c r="VT54" s="16"/>
      <c r="VU54" s="16"/>
      <c r="VV54" s="16"/>
      <c r="VW54" s="16"/>
      <c r="VX54" s="16"/>
      <c r="VY54" s="16"/>
      <c r="VZ54" s="16"/>
      <c r="WA54" s="16"/>
      <c r="WB54" s="16"/>
      <c r="WC54" s="16"/>
      <c r="WD54" s="16"/>
      <c r="WE54" s="16"/>
      <c r="WF54" s="16"/>
      <c r="WG54" s="16"/>
      <c r="WH54" s="16"/>
      <c r="WI54" s="16"/>
      <c r="WJ54" s="16"/>
      <c r="WK54" s="16"/>
      <c r="WL54" s="16"/>
      <c r="WM54" s="16"/>
      <c r="WN54" s="16"/>
      <c r="WO54" s="16"/>
      <c r="WP54" s="16"/>
      <c r="WQ54" s="16"/>
      <c r="WR54" s="16"/>
      <c r="WS54" s="16"/>
      <c r="WT54" s="16"/>
      <c r="WU54" s="16"/>
      <c r="WV54" s="16"/>
      <c r="WW54" s="16"/>
      <c r="WX54" s="16"/>
      <c r="WY54" s="16"/>
      <c r="WZ54" s="16"/>
      <c r="XA54" s="16"/>
      <c r="XB54" s="16"/>
      <c r="XC54" s="16"/>
      <c r="XD54" s="16"/>
      <c r="XE54" s="16"/>
      <c r="XF54" s="16"/>
      <c r="XG54" s="16"/>
      <c r="XH54" s="16"/>
      <c r="XI54" s="16"/>
      <c r="XJ54" s="16"/>
      <c r="XK54" s="16"/>
      <c r="XL54" s="16"/>
      <c r="XM54" s="16"/>
      <c r="XN54" s="16"/>
      <c r="XO54" s="16"/>
      <c r="XP54" s="16"/>
      <c r="XQ54" s="16"/>
      <c r="XR54" s="16"/>
      <c r="XS54" s="16"/>
      <c r="XT54" s="16"/>
      <c r="XU54" s="16"/>
      <c r="XV54" s="16"/>
      <c r="XW54" s="16"/>
      <c r="XX54" s="16"/>
      <c r="XY54" s="16"/>
      <c r="XZ54" s="16"/>
      <c r="YA54" s="16"/>
      <c r="YB54" s="16"/>
      <c r="YC54" s="16"/>
      <c r="YD54" s="16"/>
      <c r="YE54" s="16"/>
      <c r="YF54" s="16"/>
      <c r="YG54" s="16"/>
      <c r="YH54" s="16"/>
      <c r="YI54" s="16"/>
      <c r="YJ54" s="16"/>
      <c r="YK54" s="16"/>
      <c r="YL54" s="16"/>
      <c r="YM54" s="16"/>
      <c r="YN54" s="16"/>
      <c r="YO54" s="16"/>
      <c r="YP54" s="16"/>
      <c r="YQ54" s="16"/>
      <c r="YR54" s="16"/>
      <c r="YS54" s="16"/>
      <c r="YT54" s="16"/>
      <c r="YU54" s="16"/>
      <c r="YV54" s="16"/>
      <c r="YW54" s="16"/>
      <c r="YX54" s="16"/>
      <c r="YY54" s="16"/>
      <c r="YZ54" s="16"/>
      <c r="ZA54" s="16"/>
      <c r="ZB54" s="16"/>
      <c r="ZC54" s="16"/>
      <c r="ZD54" s="16"/>
      <c r="ZE54" s="16"/>
      <c r="ZF54" s="16"/>
      <c r="ZG54" s="16"/>
      <c r="ZH54" s="16"/>
      <c r="ZI54" s="16"/>
      <c r="ZJ54" s="16"/>
      <c r="ZK54" s="16"/>
      <c r="ZL54" s="16"/>
      <c r="ZM54" s="16"/>
      <c r="ZN54" s="16"/>
      <c r="ZO54" s="16"/>
      <c r="ZP54" s="16"/>
      <c r="ZQ54" s="16"/>
      <c r="ZR54" s="16"/>
      <c r="ZS54" s="16"/>
      <c r="ZT54" s="16"/>
      <c r="ZU54" s="16"/>
      <c r="ZV54" s="16"/>
      <c r="ZW54" s="16"/>
      <c r="ZX54" s="16"/>
      <c r="ZY54" s="16"/>
      <c r="ZZ54" s="16"/>
      <c r="AAA54" s="16"/>
      <c r="AAB54" s="16"/>
      <c r="AAC54" s="16"/>
      <c r="AAD54" s="16"/>
      <c r="AAE54" s="16"/>
      <c r="AAF54" s="16"/>
      <c r="AAG54" s="16"/>
      <c r="AAH54" s="16"/>
      <c r="AAI54" s="16"/>
      <c r="AAJ54" s="16"/>
      <c r="AAK54" s="16"/>
      <c r="AAL54" s="16"/>
      <c r="AAM54" s="16"/>
      <c r="AAN54" s="16"/>
      <c r="AAO54" s="16"/>
      <c r="AAP54" s="16"/>
      <c r="AAQ54" s="16"/>
      <c r="AAR54" s="16"/>
      <c r="AAS54" s="16"/>
      <c r="AAT54" s="16"/>
      <c r="AAU54" s="16"/>
      <c r="AAV54" s="16"/>
      <c r="AAW54" s="16"/>
      <c r="AAX54" s="16"/>
      <c r="AAY54" s="16"/>
      <c r="AAZ54" s="16"/>
      <c r="ABA54" s="16"/>
      <c r="ABB54" s="16"/>
      <c r="ABC54" s="16"/>
      <c r="ABD54" s="16"/>
      <c r="ABE54" s="16"/>
      <c r="ABF54" s="16"/>
      <c r="ABG54" s="16"/>
      <c r="ABH54" s="16"/>
      <c r="ABI54" s="16"/>
      <c r="ABJ54" s="16"/>
      <c r="ABK54" s="16"/>
      <c r="ABL54" s="16"/>
      <c r="ABM54" s="16"/>
      <c r="ABN54" s="16"/>
      <c r="ABO54" s="16"/>
      <c r="ABP54" s="16"/>
      <c r="ABQ54" s="16"/>
      <c r="ABR54" s="16"/>
      <c r="ABS54" s="16"/>
      <c r="ABT54" s="16"/>
      <c r="ABU54" s="16"/>
      <c r="ABV54" s="16"/>
      <c r="ABW54" s="16"/>
      <c r="ABX54" s="16"/>
      <c r="ABY54" s="16"/>
      <c r="ABZ54" s="16"/>
      <c r="ACA54" s="16"/>
      <c r="ACB54" s="16"/>
      <c r="ACC54" s="16"/>
      <c r="ACD54" s="16"/>
      <c r="ACE54" s="16"/>
      <c r="ACF54" s="16"/>
      <c r="ACG54" s="16"/>
      <c r="ACH54" s="16"/>
      <c r="ACI54" s="16"/>
      <c r="ACJ54" s="16"/>
      <c r="ACK54" s="16"/>
      <c r="ACL54" s="16"/>
      <c r="ACM54" s="16"/>
      <c r="ACN54" s="16"/>
      <c r="ACO54" s="16"/>
      <c r="ACP54" s="16"/>
      <c r="ACQ54" s="16"/>
      <c r="ACR54" s="16"/>
      <c r="ACS54" s="16"/>
      <c r="ACT54" s="16"/>
      <c r="ACU54" s="16"/>
      <c r="ACV54" s="16"/>
      <c r="ACW54" s="16"/>
      <c r="ACX54" s="16"/>
      <c r="ACY54" s="16"/>
      <c r="ACZ54" s="16"/>
      <c r="ADA54" s="16"/>
      <c r="ADB54" s="16"/>
      <c r="ADC54" s="16"/>
      <c r="ADD54" s="16"/>
      <c r="ADE54" s="16"/>
      <c r="ADF54" s="16"/>
      <c r="ADG54" s="16"/>
      <c r="ADH54" s="16"/>
      <c r="ADI54" s="16"/>
      <c r="ADJ54" s="16"/>
      <c r="ADK54" s="16"/>
      <c r="ADL54" s="16"/>
      <c r="ADM54" s="16"/>
      <c r="ADN54" s="16"/>
      <c r="ADO54" s="16"/>
      <c r="ADP54" s="16"/>
      <c r="ADQ54" s="16"/>
      <c r="ADR54" s="16"/>
      <c r="ADS54" s="16"/>
      <c r="ADT54" s="16"/>
      <c r="ADU54" s="16"/>
      <c r="ADV54" s="16"/>
      <c r="ADW54" s="16"/>
      <c r="ADX54" s="16"/>
      <c r="ADY54" s="16"/>
      <c r="ADZ54" s="16"/>
      <c r="AEA54" s="16"/>
      <c r="AEB54" s="16"/>
      <c r="AEC54" s="16"/>
      <c r="AED54" s="16"/>
      <c r="AEE54" s="16"/>
      <c r="AEF54" s="16"/>
      <c r="AEG54" s="16"/>
      <c r="AEH54" s="16"/>
      <c r="AEI54" s="16"/>
      <c r="AEJ54" s="16"/>
      <c r="AEK54" s="16"/>
      <c r="AEL54" s="16"/>
      <c r="AEM54" s="16"/>
      <c r="AEN54" s="16"/>
      <c r="AEO54" s="16"/>
      <c r="AEP54" s="16"/>
      <c r="AEQ54" s="16"/>
      <c r="AER54" s="16"/>
      <c r="AES54" s="16"/>
      <c r="AET54" s="16"/>
      <c r="AEU54" s="16"/>
      <c r="AEV54" s="16"/>
      <c r="AEW54" s="16"/>
      <c r="AEX54" s="16"/>
      <c r="AEY54" s="16"/>
      <c r="AEZ54" s="16"/>
      <c r="AFA54" s="16"/>
      <c r="AFB54" s="16"/>
      <c r="AFC54" s="16"/>
      <c r="AFD54" s="16"/>
      <c r="AFE54" s="16"/>
      <c r="AFF54" s="16"/>
      <c r="AFG54" s="16"/>
      <c r="AFH54" s="16"/>
      <c r="AFI54" s="16"/>
      <c r="AFJ54" s="16"/>
      <c r="AFK54" s="16"/>
      <c r="AFL54" s="16"/>
      <c r="AFM54" s="16"/>
      <c r="AFN54" s="16"/>
      <c r="AFO54" s="16"/>
      <c r="AFP54" s="16"/>
      <c r="AFQ54" s="16"/>
      <c r="AFR54" s="16"/>
      <c r="AFS54" s="16"/>
      <c r="AFT54" s="16"/>
      <c r="AFU54" s="16"/>
      <c r="AFV54" s="16"/>
      <c r="AFW54" s="16"/>
      <c r="AFX54" s="16"/>
      <c r="AFY54" s="16"/>
      <c r="AFZ54" s="16"/>
      <c r="AGA54" s="16"/>
      <c r="AGB54" s="16"/>
      <c r="AGC54" s="16"/>
      <c r="AGD54" s="16"/>
      <c r="AGE54" s="16"/>
      <c r="AGF54" s="16"/>
      <c r="AGG54" s="16"/>
      <c r="AGH54" s="16"/>
      <c r="AGI54" s="16"/>
      <c r="AGJ54" s="16"/>
      <c r="AGK54" s="16"/>
      <c r="AGL54" s="16"/>
      <c r="AGM54" s="16"/>
      <c r="AGN54" s="16"/>
      <c r="AGO54" s="16"/>
      <c r="AGP54" s="16"/>
      <c r="AGQ54" s="16"/>
      <c r="AGR54" s="16"/>
      <c r="AGS54" s="16"/>
      <c r="AGT54" s="16"/>
      <c r="AGU54" s="16"/>
      <c r="AGV54" s="16"/>
      <c r="AGW54" s="16"/>
      <c r="AGX54" s="16"/>
      <c r="AGY54" s="16"/>
      <c r="AGZ54" s="16"/>
      <c r="AHA54" s="16"/>
      <c r="AHB54" s="16"/>
      <c r="AHC54" s="16"/>
      <c r="AHD54" s="16"/>
      <c r="AHE54" s="16"/>
      <c r="AHF54" s="16"/>
      <c r="AHG54" s="16"/>
      <c r="AHH54" s="16"/>
      <c r="AHI54" s="16"/>
      <c r="AHJ54" s="16"/>
      <c r="AHK54" s="16"/>
      <c r="AHL54" s="16"/>
      <c r="AHM54" s="16"/>
      <c r="AHN54" s="16"/>
      <c r="AHO54" s="16"/>
      <c r="AHP54" s="16"/>
      <c r="AHQ54" s="16"/>
      <c r="AHR54" s="16"/>
      <c r="AHS54" s="16"/>
      <c r="AHT54" s="16"/>
      <c r="AHU54" s="16"/>
      <c r="AHV54" s="16"/>
      <c r="AHW54" s="16"/>
      <c r="AHX54" s="16"/>
      <c r="AHY54" s="16"/>
      <c r="AHZ54" s="16"/>
      <c r="AIA54" s="16"/>
      <c r="AIB54" s="16"/>
      <c r="AIC54" s="16"/>
      <c r="AID54" s="16"/>
      <c r="AIE54" s="16"/>
      <c r="AIF54" s="16"/>
      <c r="AIG54" s="16"/>
      <c r="AIH54" s="16"/>
      <c r="AII54" s="16"/>
      <c r="AIJ54" s="16"/>
      <c r="AIK54" s="16"/>
      <c r="AIL54" s="16"/>
      <c r="AIM54" s="16"/>
      <c r="AIN54" s="16"/>
      <c r="AIO54" s="16"/>
      <c r="AIP54" s="16"/>
      <c r="AIQ54" s="16"/>
      <c r="AIR54" s="16"/>
      <c r="AIS54" s="16"/>
      <c r="AIT54" s="16"/>
      <c r="AIU54" s="16"/>
      <c r="AIV54" s="16"/>
      <c r="AIW54" s="16"/>
      <c r="AIX54" s="16"/>
      <c r="AIY54" s="16"/>
      <c r="AIZ54" s="16"/>
      <c r="AJA54" s="16"/>
      <c r="AJB54" s="16"/>
      <c r="AJC54" s="16"/>
      <c r="AJD54" s="16"/>
      <c r="AJE54" s="16"/>
      <c r="AJF54" s="16"/>
      <c r="AJG54" s="16"/>
      <c r="AJH54" s="16"/>
      <c r="AJI54" s="16"/>
      <c r="AJJ54" s="16"/>
      <c r="AJK54" s="16"/>
      <c r="AJL54" s="16"/>
      <c r="AJM54" s="16"/>
      <c r="AJN54" s="16"/>
      <c r="AJO54" s="16"/>
      <c r="AJP54" s="16"/>
      <c r="AJQ54" s="16"/>
      <c r="AJR54" s="16"/>
      <c r="AJS54" s="16"/>
      <c r="AJT54" s="16"/>
      <c r="AJU54" s="16"/>
      <c r="AJV54" s="16"/>
      <c r="AJW54" s="16"/>
      <c r="AJX54" s="16"/>
      <c r="AJY54" s="16"/>
      <c r="AJZ54" s="16"/>
      <c r="AKA54" s="16"/>
      <c r="AKB54" s="16"/>
      <c r="AKC54" s="16"/>
      <c r="AKD54" s="16"/>
      <c r="AKE54" s="16"/>
      <c r="AKF54" s="16"/>
      <c r="AKG54" s="16"/>
      <c r="AKH54" s="16"/>
      <c r="AKI54" s="16"/>
      <c r="AKJ54" s="16"/>
      <c r="AKK54" s="16"/>
      <c r="AKL54" s="16"/>
      <c r="AKM54" s="16"/>
      <c r="AKN54" s="16"/>
      <c r="AKO54" s="16"/>
      <c r="AKP54" s="16"/>
      <c r="AKQ54" s="16"/>
      <c r="AKR54" s="16"/>
      <c r="AKS54" s="16"/>
      <c r="AKT54" s="16"/>
      <c r="AKU54" s="16"/>
      <c r="AKV54" s="16"/>
      <c r="AKW54" s="16"/>
      <c r="AKX54" s="16"/>
      <c r="AKY54" s="16"/>
      <c r="AKZ54" s="16"/>
      <c r="ALA54" s="16"/>
      <c r="ALB54" s="16"/>
      <c r="ALC54" s="16"/>
      <c r="ALD54" s="16"/>
      <c r="ALE54" s="16"/>
      <c r="ALF54" s="16"/>
      <c r="ALG54" s="16"/>
      <c r="ALH54" s="16"/>
      <c r="ALI54" s="16"/>
      <c r="ALJ54" s="16"/>
      <c r="ALK54" s="16"/>
      <c r="ALL54" s="16"/>
      <c r="ALM54" s="16"/>
      <c r="ALN54" s="16"/>
      <c r="ALO54" s="16"/>
      <c r="ALP54" s="16"/>
      <c r="ALQ54" s="16"/>
      <c r="ALR54" s="16"/>
      <c r="ALS54" s="16"/>
      <c r="ALT54" s="16"/>
      <c r="ALU54" s="16"/>
      <c r="ALV54" s="16"/>
      <c r="ALW54" s="16"/>
      <c r="ALX54" s="16"/>
      <c r="ALY54" s="16"/>
      <c r="ALZ54" s="16"/>
      <c r="AMA54" s="16"/>
      <c r="AMB54" s="16"/>
      <c r="AMC54" s="16"/>
      <c r="AMD54" s="16"/>
      <c r="AME54" s="16"/>
      <c r="AMF54" s="16"/>
      <c r="AMG54" s="16"/>
      <c r="AMH54" s="16"/>
      <c r="AMI54" s="16"/>
      <c r="AMJ54" s="16"/>
      <c r="AMK54" s="16"/>
      <c r="AML54" s="16"/>
      <c r="AMM54" s="16"/>
      <c r="AMN54" s="16"/>
      <c r="AMO54" s="16"/>
      <c r="AMP54" s="16"/>
      <c r="AMQ54" s="16"/>
      <c r="AMR54" s="16"/>
      <c r="AMS54" s="16"/>
      <c r="AMT54" s="16"/>
      <c r="AMU54" s="16"/>
      <c r="AMV54" s="16"/>
      <c r="AMW54" s="16"/>
      <c r="AMX54" s="16"/>
      <c r="AMY54" s="16"/>
      <c r="AMZ54" s="16"/>
      <c r="ANA54" s="16"/>
      <c r="ANB54" s="16"/>
      <c r="ANC54" s="16"/>
      <c r="AND54" s="16"/>
      <c r="ANE54" s="16"/>
      <c r="ANF54" s="16"/>
      <c r="ANG54" s="16"/>
      <c r="ANH54" s="16"/>
      <c r="ANI54" s="16"/>
      <c r="ANJ54" s="16"/>
      <c r="ANK54" s="16"/>
      <c r="ANL54" s="16"/>
      <c r="ANM54" s="16"/>
      <c r="ANN54" s="16"/>
      <c r="ANO54" s="16"/>
      <c r="ANP54" s="16"/>
      <c r="ANQ54" s="16"/>
      <c r="ANR54" s="16"/>
      <c r="ANS54" s="16"/>
      <c r="ANT54" s="16"/>
      <c r="ANU54" s="16"/>
      <c r="ANV54" s="16"/>
      <c r="ANW54" s="16"/>
      <c r="ANX54" s="16"/>
      <c r="ANY54" s="16"/>
      <c r="ANZ54" s="16"/>
      <c r="AOA54" s="16"/>
      <c r="AOB54" s="16"/>
      <c r="AOC54" s="16"/>
      <c r="AOD54" s="16"/>
      <c r="AOE54" s="16"/>
      <c r="AOF54" s="16"/>
      <c r="AOG54" s="16"/>
      <c r="AOH54" s="16"/>
      <c r="AOI54" s="16"/>
      <c r="AOJ54" s="16"/>
      <c r="AOK54" s="16"/>
      <c r="AOL54" s="16"/>
      <c r="AOM54" s="16"/>
      <c r="AON54" s="16"/>
      <c r="AOO54" s="16"/>
      <c r="AOP54" s="16"/>
      <c r="AOQ54" s="16"/>
      <c r="AOR54" s="16"/>
      <c r="AOS54" s="16"/>
      <c r="AOT54" s="16"/>
      <c r="AOU54" s="16"/>
      <c r="AOV54" s="16"/>
      <c r="AOW54" s="16"/>
      <c r="AOX54" s="16"/>
      <c r="AOY54" s="16"/>
      <c r="AOZ54" s="16"/>
      <c r="APA54" s="16"/>
      <c r="APB54" s="16"/>
      <c r="APC54" s="16"/>
      <c r="APD54" s="16"/>
      <c r="APE54" s="16"/>
      <c r="APF54" s="16"/>
      <c r="APG54" s="16"/>
      <c r="APH54" s="16"/>
      <c r="API54" s="16"/>
      <c r="APJ54" s="16"/>
      <c r="APK54" s="16"/>
      <c r="APL54" s="16"/>
      <c r="APM54" s="16"/>
      <c r="APN54" s="16"/>
      <c r="APO54" s="16"/>
      <c r="APP54" s="16"/>
      <c r="APQ54" s="16"/>
      <c r="APR54" s="16"/>
      <c r="APS54" s="16"/>
      <c r="APT54" s="16"/>
      <c r="APU54" s="16"/>
      <c r="APV54" s="16"/>
      <c r="APW54" s="16"/>
      <c r="APX54" s="16"/>
      <c r="APY54" s="16"/>
      <c r="APZ54" s="16"/>
      <c r="AQA54" s="16"/>
      <c r="AQB54" s="16"/>
      <c r="AQC54" s="16"/>
      <c r="AQD54" s="16"/>
      <c r="AQE54" s="16"/>
      <c r="AQF54" s="16"/>
      <c r="AQG54" s="16"/>
      <c r="AQH54" s="16"/>
      <c r="AQI54" s="16"/>
      <c r="AQJ54" s="16"/>
      <c r="AQK54" s="16"/>
      <c r="AQL54" s="16"/>
      <c r="AQM54" s="16"/>
      <c r="AQN54" s="16"/>
      <c r="AQO54" s="16"/>
      <c r="AQP54" s="16"/>
      <c r="AQQ54" s="16"/>
      <c r="AQR54" s="16"/>
      <c r="AQS54" s="16"/>
      <c r="AQT54" s="16"/>
      <c r="AQU54" s="16"/>
      <c r="AQV54" s="16"/>
      <c r="AQW54" s="16"/>
      <c r="AQX54" s="16"/>
      <c r="AQY54" s="16"/>
      <c r="AQZ54" s="16"/>
      <c r="ARA54" s="16"/>
      <c r="ARB54" s="16"/>
      <c r="ARC54" s="16"/>
      <c r="ARD54" s="16"/>
      <c r="ARE54" s="16"/>
      <c r="ARF54" s="16"/>
      <c r="ARG54" s="16"/>
      <c r="ARH54" s="16"/>
      <c r="ARI54" s="16"/>
      <c r="ARJ54" s="16"/>
      <c r="ARK54" s="16"/>
      <c r="ARL54" s="16"/>
      <c r="ARM54" s="16"/>
      <c r="ARN54" s="16"/>
      <c r="ARO54" s="16"/>
      <c r="ARP54" s="16"/>
      <c r="ARQ54" s="16"/>
      <c r="ARR54" s="16"/>
      <c r="ARS54" s="16"/>
      <c r="ART54" s="16"/>
      <c r="ARU54" s="16"/>
      <c r="ARV54" s="16"/>
      <c r="ARW54" s="16"/>
      <c r="ARX54" s="16"/>
      <c r="ARY54" s="16"/>
      <c r="ARZ54" s="16"/>
      <c r="ASA54" s="16"/>
      <c r="ASB54" s="16"/>
      <c r="ASC54" s="16"/>
      <c r="ASD54" s="16"/>
      <c r="ASE54" s="16"/>
      <c r="ASF54" s="16"/>
      <c r="ASG54" s="16"/>
      <c r="ASH54" s="16"/>
      <c r="ASI54" s="16"/>
      <c r="ASJ54" s="16"/>
      <c r="ASK54" s="16"/>
      <c r="ASL54" s="16"/>
      <c r="ASM54" s="16"/>
      <c r="ASN54" s="16"/>
      <c r="ASO54" s="16"/>
      <c r="ASP54" s="16"/>
      <c r="ASQ54" s="16"/>
      <c r="ASR54" s="16"/>
      <c r="ASS54" s="16"/>
      <c r="AST54" s="16"/>
      <c r="ASU54" s="16"/>
      <c r="ASV54" s="16"/>
      <c r="ASW54" s="16"/>
      <c r="ASX54" s="16"/>
      <c r="ASY54" s="16"/>
      <c r="ASZ54" s="16"/>
      <c r="ATA54" s="16"/>
      <c r="ATB54" s="16"/>
      <c r="ATC54" s="16"/>
      <c r="ATD54" s="16"/>
      <c r="ATE54" s="16"/>
      <c r="ATF54" s="16"/>
      <c r="ATG54" s="16"/>
      <c r="ATH54" s="16"/>
      <c r="ATI54" s="16"/>
      <c r="ATJ54" s="16"/>
      <c r="ATK54" s="16"/>
      <c r="ATL54" s="16"/>
      <c r="ATM54" s="16"/>
      <c r="ATN54" s="16"/>
      <c r="ATO54" s="16"/>
      <c r="ATP54" s="16"/>
      <c r="ATQ54" s="16"/>
      <c r="ATR54" s="16"/>
      <c r="ATS54" s="16"/>
      <c r="ATT54" s="16"/>
      <c r="ATU54" s="16"/>
      <c r="ATV54" s="16"/>
      <c r="ATW54" s="16"/>
      <c r="ATX54" s="16"/>
      <c r="ATY54" s="16"/>
      <c r="ATZ54" s="16"/>
      <c r="AUA54" s="16"/>
      <c r="AUB54" s="16"/>
      <c r="AUC54" s="16"/>
      <c r="AUD54" s="16"/>
      <c r="AUE54" s="16"/>
      <c r="AUF54" s="16"/>
      <c r="AUG54" s="16"/>
      <c r="AUH54" s="16"/>
      <c r="AUI54" s="16"/>
      <c r="AUJ54" s="16"/>
      <c r="AUK54" s="16"/>
      <c r="AUL54" s="16"/>
      <c r="AUM54" s="16"/>
      <c r="AUN54" s="16"/>
      <c r="AUO54" s="16"/>
      <c r="AUP54" s="16"/>
      <c r="AUQ54" s="16"/>
      <c r="AUR54" s="16"/>
      <c r="AUS54" s="16"/>
      <c r="AUT54" s="16"/>
      <c r="AUU54" s="16"/>
      <c r="AUV54" s="16"/>
      <c r="AUW54" s="16"/>
      <c r="AUX54" s="16"/>
      <c r="AUY54" s="16"/>
      <c r="AUZ54" s="16"/>
      <c r="AVA54" s="16"/>
      <c r="AVB54" s="16"/>
      <c r="AVC54" s="16"/>
      <c r="AVD54" s="16"/>
      <c r="AVE54" s="16"/>
      <c r="AVF54" s="16"/>
      <c r="AVG54" s="16"/>
      <c r="AVH54" s="16"/>
      <c r="AVI54" s="16"/>
      <c r="AVJ54" s="16"/>
      <c r="AVK54" s="16"/>
      <c r="AVL54" s="16"/>
      <c r="AVM54" s="16"/>
      <c r="AVN54" s="16"/>
      <c r="AVO54" s="16"/>
      <c r="AVP54" s="16"/>
      <c r="AVQ54" s="16"/>
      <c r="AVR54" s="16"/>
      <c r="AVS54" s="16"/>
      <c r="AVT54" s="16"/>
      <c r="AVU54" s="16"/>
      <c r="AVV54" s="16"/>
      <c r="AVW54" s="16"/>
      <c r="AVX54" s="16"/>
      <c r="AVY54" s="16"/>
      <c r="AVZ54" s="16"/>
      <c r="AWA54" s="16"/>
      <c r="AWB54" s="16"/>
      <c r="AWC54" s="16"/>
      <c r="AWD54" s="16"/>
      <c r="AWE54" s="16"/>
      <c r="AWF54" s="16"/>
      <c r="AWG54" s="16"/>
      <c r="AWH54" s="16"/>
      <c r="AWI54" s="16"/>
      <c r="AWJ54" s="16"/>
      <c r="AWK54" s="16"/>
      <c r="AWL54" s="16"/>
      <c r="AWM54" s="16"/>
      <c r="AWN54" s="16"/>
      <c r="AWO54" s="16"/>
      <c r="AWP54" s="16"/>
      <c r="AWQ54" s="16"/>
      <c r="AWR54" s="16"/>
      <c r="AWS54" s="16"/>
      <c r="AWT54" s="16"/>
      <c r="AWU54" s="16"/>
      <c r="AWV54" s="16"/>
      <c r="AWW54" s="16"/>
      <c r="AWX54" s="16"/>
      <c r="AWY54" s="16"/>
      <c r="AWZ54" s="16"/>
      <c r="AXA54" s="16"/>
      <c r="AXB54" s="16"/>
      <c r="AXC54" s="16"/>
      <c r="AXD54" s="16"/>
      <c r="AXE54" s="16"/>
      <c r="AXF54" s="16"/>
      <c r="AXG54" s="16"/>
      <c r="AXH54" s="16"/>
      <c r="AXI54" s="16"/>
      <c r="AXJ54" s="16"/>
      <c r="AXK54" s="16"/>
      <c r="AXL54" s="16"/>
      <c r="AXM54" s="16"/>
      <c r="AXN54" s="16"/>
      <c r="AXO54" s="16"/>
      <c r="AXP54" s="16"/>
      <c r="AXQ54" s="16"/>
      <c r="AXR54" s="16"/>
      <c r="AXS54" s="16"/>
      <c r="AXT54" s="16"/>
      <c r="AXU54" s="16"/>
      <c r="AXV54" s="16"/>
      <c r="AXW54" s="16"/>
      <c r="AXX54" s="16"/>
      <c r="AXY54" s="16"/>
      <c r="AXZ54" s="16"/>
      <c r="AYA54" s="16"/>
      <c r="AYB54" s="16"/>
      <c r="AYC54" s="16"/>
      <c r="AYD54" s="16"/>
      <c r="AYE54" s="16"/>
      <c r="AYF54" s="16"/>
      <c r="AYG54" s="16"/>
      <c r="AYH54" s="16"/>
      <c r="AYI54" s="16"/>
      <c r="AYJ54" s="16"/>
      <c r="AYK54" s="16"/>
      <c r="AYL54" s="16"/>
      <c r="AYM54" s="16"/>
      <c r="AYN54" s="16"/>
      <c r="AYO54" s="16"/>
      <c r="AYP54" s="16"/>
      <c r="AYQ54" s="16"/>
      <c r="AYR54" s="16"/>
      <c r="AYS54" s="16"/>
      <c r="AYT54" s="16"/>
      <c r="AYU54" s="16"/>
      <c r="AYV54" s="16"/>
      <c r="AYW54" s="16"/>
      <c r="AYX54" s="16"/>
      <c r="AYY54" s="16"/>
      <c r="AYZ54" s="16"/>
      <c r="AZA54" s="16"/>
      <c r="AZB54" s="16"/>
      <c r="AZC54" s="16"/>
      <c r="AZD54" s="16"/>
      <c r="AZE54" s="16"/>
      <c r="AZF54" s="16"/>
      <c r="AZG54" s="16"/>
      <c r="AZH54" s="16"/>
      <c r="AZI54" s="16"/>
      <c r="AZJ54" s="16"/>
      <c r="AZK54" s="16"/>
      <c r="AZL54" s="16"/>
      <c r="AZM54" s="16"/>
      <c r="AZN54" s="16"/>
      <c r="AZO54" s="16"/>
      <c r="AZP54" s="16"/>
      <c r="AZQ54" s="16"/>
      <c r="AZR54" s="16"/>
      <c r="AZS54" s="16"/>
      <c r="AZT54" s="16"/>
      <c r="AZU54" s="16"/>
      <c r="AZV54" s="16"/>
      <c r="AZW54" s="16"/>
      <c r="AZX54" s="16"/>
      <c r="AZY54" s="16"/>
      <c r="AZZ54" s="16"/>
      <c r="BAA54" s="16"/>
      <c r="BAB54" s="16"/>
      <c r="BAC54" s="16"/>
      <c r="BAD54" s="16"/>
      <c r="BAE54" s="16"/>
      <c r="BAF54" s="16"/>
      <c r="BAG54" s="16"/>
      <c r="BAH54" s="16"/>
      <c r="BAI54" s="16"/>
      <c r="BAJ54" s="16"/>
      <c r="BAK54" s="16"/>
      <c r="BAL54" s="16"/>
      <c r="BAM54" s="16"/>
      <c r="BAN54" s="16"/>
      <c r="BAO54" s="16"/>
      <c r="BAP54" s="16"/>
      <c r="BAQ54" s="16"/>
      <c r="BAR54" s="16"/>
      <c r="BAS54" s="16"/>
      <c r="BAT54" s="16"/>
      <c r="BAU54" s="16"/>
      <c r="BAV54" s="16"/>
      <c r="BAW54" s="16"/>
      <c r="BAX54" s="16"/>
      <c r="BAY54" s="16"/>
      <c r="BAZ54" s="16"/>
      <c r="BBA54" s="16"/>
      <c r="BBB54" s="16"/>
      <c r="BBC54" s="16"/>
      <c r="BBD54" s="16"/>
      <c r="BBE54" s="16"/>
      <c r="BBF54" s="16"/>
      <c r="BBG54" s="16"/>
      <c r="BBH54" s="16"/>
      <c r="BBI54" s="16"/>
      <c r="BBJ54" s="16"/>
      <c r="BBK54" s="16"/>
      <c r="BBL54" s="16"/>
      <c r="BBM54" s="16"/>
      <c r="BBN54" s="16"/>
      <c r="BBO54" s="16"/>
      <c r="BBP54" s="16"/>
      <c r="BBQ54" s="16"/>
      <c r="BBR54" s="16"/>
      <c r="BBS54" s="16"/>
      <c r="BBT54" s="16"/>
      <c r="BBU54" s="16"/>
      <c r="BBV54" s="16"/>
      <c r="BBW54" s="16"/>
      <c r="BBX54" s="16"/>
      <c r="BBY54" s="16"/>
      <c r="BBZ54" s="16"/>
      <c r="BCA54" s="16"/>
      <c r="BCB54" s="16"/>
      <c r="BCC54" s="16"/>
      <c r="BCD54" s="16"/>
      <c r="BCE54" s="16"/>
      <c r="BCF54" s="16"/>
      <c r="BCG54" s="16"/>
      <c r="BCH54" s="16"/>
      <c r="BCI54" s="16"/>
      <c r="BCJ54" s="16"/>
      <c r="BCK54" s="16"/>
      <c r="BCL54" s="16"/>
      <c r="BCM54" s="16"/>
      <c r="BCN54" s="16"/>
      <c r="BCO54" s="16"/>
      <c r="BCP54" s="16"/>
      <c r="BCQ54" s="16"/>
      <c r="BCR54" s="16"/>
      <c r="BCS54" s="16"/>
      <c r="BCT54" s="16"/>
      <c r="BCU54" s="16"/>
      <c r="BCV54" s="16"/>
      <c r="BCW54" s="16"/>
      <c r="BCX54" s="16"/>
      <c r="BCY54" s="16"/>
      <c r="BCZ54" s="16"/>
      <c r="BDA54" s="16"/>
      <c r="BDB54" s="16"/>
      <c r="BDC54" s="16"/>
      <c r="BDD54" s="16"/>
      <c r="BDE54" s="16"/>
      <c r="BDF54" s="16"/>
      <c r="BDG54" s="16"/>
      <c r="BDH54" s="16"/>
      <c r="BDI54" s="16"/>
      <c r="BDJ54" s="16"/>
      <c r="BDK54" s="16"/>
      <c r="BDL54" s="16"/>
      <c r="BDM54" s="16"/>
      <c r="BDN54" s="16"/>
      <c r="BDO54" s="16"/>
      <c r="BDP54" s="16"/>
      <c r="BDQ54" s="16"/>
      <c r="BDR54" s="16"/>
      <c r="BDS54" s="16"/>
      <c r="BDT54" s="16"/>
      <c r="BDU54" s="16"/>
      <c r="BDV54" s="16"/>
      <c r="BDW54" s="16"/>
      <c r="BDX54" s="16"/>
      <c r="BDY54" s="16"/>
      <c r="BDZ54" s="16"/>
      <c r="BEA54" s="16"/>
      <c r="BEB54" s="16"/>
      <c r="BEC54" s="16"/>
      <c r="BED54" s="16"/>
      <c r="BEE54" s="16"/>
      <c r="BEF54" s="16"/>
      <c r="BEG54" s="16"/>
      <c r="BEH54" s="16"/>
      <c r="BEI54" s="16"/>
      <c r="BEJ54" s="16"/>
      <c r="BEK54" s="16"/>
      <c r="BEL54" s="16"/>
      <c r="BEM54" s="16"/>
      <c r="BEN54" s="16"/>
      <c r="BEO54" s="16"/>
      <c r="BEP54" s="16"/>
      <c r="BEQ54" s="16"/>
      <c r="BER54" s="16"/>
      <c r="BES54" s="16"/>
      <c r="BET54" s="16"/>
      <c r="BEU54" s="16"/>
      <c r="BEV54" s="16"/>
      <c r="BEW54" s="16"/>
      <c r="BEX54" s="16"/>
      <c r="BEY54" s="16"/>
      <c r="BEZ54" s="16"/>
      <c r="BFA54" s="16"/>
      <c r="BFB54" s="16"/>
      <c r="BFC54" s="16"/>
      <c r="BFD54" s="16"/>
      <c r="BFE54" s="16"/>
      <c r="BFF54" s="16"/>
      <c r="BFG54" s="16"/>
      <c r="BFH54" s="16"/>
      <c r="BFI54" s="16"/>
      <c r="BFJ54" s="16"/>
      <c r="BFK54" s="16"/>
      <c r="BFL54" s="16"/>
      <c r="BFM54" s="16"/>
      <c r="BFN54" s="16"/>
      <c r="BFO54" s="16"/>
      <c r="BFP54" s="16"/>
      <c r="BFQ54" s="16"/>
      <c r="BFR54" s="16"/>
      <c r="BFS54" s="16"/>
      <c r="BFT54" s="16"/>
      <c r="BFU54" s="16"/>
      <c r="BFV54" s="16"/>
      <c r="BFW54" s="16"/>
      <c r="BFX54" s="16"/>
      <c r="BFY54" s="16"/>
      <c r="BFZ54" s="16"/>
      <c r="BGA54" s="16"/>
      <c r="BGB54" s="16"/>
      <c r="BGC54" s="16"/>
      <c r="BGD54" s="16"/>
      <c r="BGE54" s="16"/>
      <c r="BGF54" s="16"/>
      <c r="BGG54" s="16"/>
      <c r="BGH54" s="16"/>
      <c r="BGI54" s="16"/>
      <c r="BGJ54" s="16"/>
      <c r="BGK54" s="16"/>
      <c r="BGL54" s="16"/>
      <c r="BGM54" s="16"/>
      <c r="BGN54" s="16"/>
      <c r="BGO54" s="16"/>
      <c r="BGP54" s="16"/>
      <c r="BGQ54" s="16"/>
      <c r="BGR54" s="16"/>
      <c r="BGS54" s="16"/>
      <c r="BGT54" s="16"/>
      <c r="BGU54" s="16"/>
      <c r="BGV54" s="16"/>
      <c r="BGW54" s="16"/>
      <c r="BGX54" s="16"/>
      <c r="BGY54" s="16"/>
      <c r="BGZ54" s="16"/>
      <c r="BHA54" s="16"/>
      <c r="BHB54" s="16"/>
      <c r="BHC54" s="16"/>
      <c r="BHD54" s="16"/>
      <c r="BHE54" s="16"/>
      <c r="BHF54" s="16"/>
      <c r="BHG54" s="16"/>
      <c r="BHH54" s="16"/>
      <c r="BHI54" s="16"/>
      <c r="BHJ54" s="16"/>
      <c r="BHK54" s="16"/>
      <c r="BHL54" s="16"/>
      <c r="BHM54" s="16"/>
      <c r="BHN54" s="16"/>
      <c r="BHO54" s="16"/>
      <c r="BHP54" s="16"/>
      <c r="BHQ54" s="16"/>
      <c r="BHR54" s="16"/>
      <c r="BHS54" s="16"/>
      <c r="BHT54" s="16"/>
      <c r="BHU54" s="16"/>
      <c r="BHV54" s="16"/>
      <c r="BHW54" s="16"/>
      <c r="BHX54" s="16"/>
      <c r="BHY54" s="16"/>
      <c r="BHZ54" s="16"/>
      <c r="BIA54" s="16"/>
      <c r="BIB54" s="16"/>
      <c r="BIC54" s="16"/>
      <c r="BID54" s="16"/>
      <c r="BIE54" s="16"/>
      <c r="BIF54" s="16"/>
      <c r="BIG54" s="16"/>
      <c r="BIH54" s="16"/>
      <c r="BII54" s="16"/>
      <c r="BIJ54" s="16"/>
      <c r="BIK54" s="16"/>
      <c r="BIL54" s="16"/>
      <c r="BIM54" s="16"/>
      <c r="BIN54" s="16"/>
      <c r="BIO54" s="16"/>
      <c r="BIP54" s="16"/>
      <c r="BIQ54" s="16"/>
      <c r="BIR54" s="16"/>
      <c r="BIS54" s="16"/>
      <c r="BIT54" s="16"/>
      <c r="BIU54" s="16"/>
      <c r="BIV54" s="16"/>
      <c r="BIW54" s="16"/>
      <c r="BIX54" s="16"/>
      <c r="BIY54" s="16"/>
      <c r="BIZ54" s="16"/>
      <c r="BJA54" s="16"/>
      <c r="BJB54" s="16"/>
      <c r="BJC54" s="16"/>
      <c r="BJD54" s="16"/>
      <c r="BJE54" s="16"/>
      <c r="BJF54" s="16"/>
      <c r="BJG54" s="16"/>
      <c r="BJH54" s="16"/>
      <c r="BJI54" s="16"/>
      <c r="BJJ54" s="16"/>
      <c r="BJK54" s="16"/>
      <c r="BJL54" s="16"/>
      <c r="BJM54" s="16"/>
      <c r="BJN54" s="16"/>
      <c r="BJO54" s="16"/>
      <c r="BJP54" s="16"/>
      <c r="BJQ54" s="16"/>
      <c r="BJR54" s="16"/>
      <c r="BJS54" s="16"/>
      <c r="BJT54" s="16"/>
      <c r="BJU54" s="16"/>
      <c r="BJV54" s="16"/>
      <c r="BJW54" s="16"/>
      <c r="BJX54" s="16"/>
      <c r="BJY54" s="16"/>
      <c r="BJZ54" s="16"/>
      <c r="BKA54" s="16"/>
      <c r="BKB54" s="16"/>
      <c r="BKC54" s="16"/>
      <c r="BKD54" s="16"/>
      <c r="BKE54" s="16"/>
      <c r="BKF54" s="16"/>
      <c r="BKG54" s="16"/>
      <c r="BKH54" s="16"/>
      <c r="BKI54" s="16"/>
      <c r="BKJ54" s="16"/>
      <c r="BKK54" s="16"/>
      <c r="BKL54" s="16"/>
      <c r="BKM54" s="16"/>
      <c r="BKN54" s="16"/>
      <c r="BKO54" s="16"/>
      <c r="BKP54" s="16"/>
      <c r="BKQ54" s="16"/>
      <c r="BKR54" s="16"/>
      <c r="BKS54" s="16"/>
      <c r="BKT54" s="16"/>
      <c r="BKU54" s="16"/>
      <c r="BKV54" s="16"/>
      <c r="BKW54" s="16"/>
      <c r="BKX54" s="16"/>
      <c r="BKY54" s="16"/>
      <c r="BKZ54" s="16"/>
      <c r="BLA54" s="16"/>
      <c r="BLB54" s="16"/>
      <c r="BLC54" s="16"/>
      <c r="BLD54" s="16"/>
      <c r="BLE54" s="16"/>
      <c r="BLF54" s="16"/>
      <c r="BLG54" s="16"/>
      <c r="BLH54" s="16"/>
      <c r="BLI54" s="16"/>
      <c r="BLJ54" s="16"/>
      <c r="BLK54" s="16"/>
      <c r="BLL54" s="16"/>
      <c r="BLM54" s="16"/>
      <c r="BLN54" s="16"/>
      <c r="BLO54" s="16"/>
      <c r="BLP54" s="16"/>
      <c r="BLQ54" s="16"/>
      <c r="BLR54" s="16"/>
      <c r="BLS54" s="16"/>
      <c r="BLT54" s="16"/>
      <c r="BLU54" s="16"/>
      <c r="BLV54" s="16"/>
      <c r="BLW54" s="16"/>
      <c r="BLX54" s="16"/>
      <c r="BLY54" s="16"/>
      <c r="BLZ54" s="16"/>
      <c r="BMA54" s="16"/>
      <c r="BMB54" s="16"/>
      <c r="BMC54" s="16"/>
      <c r="BMD54" s="16"/>
      <c r="BME54" s="16"/>
      <c r="BMF54" s="16"/>
      <c r="BMG54" s="16"/>
      <c r="BMH54" s="16"/>
      <c r="BMI54" s="16"/>
      <c r="BMJ54" s="16"/>
      <c r="BMK54" s="16"/>
      <c r="BML54" s="16"/>
      <c r="BMM54" s="16"/>
      <c r="BMN54" s="16"/>
      <c r="BMO54" s="16"/>
      <c r="BMP54" s="16"/>
      <c r="BMQ54" s="16"/>
      <c r="BMR54" s="16"/>
      <c r="BMS54" s="16"/>
      <c r="BMT54" s="16"/>
      <c r="BMU54" s="16"/>
      <c r="BMV54" s="16"/>
      <c r="BMW54" s="16"/>
      <c r="BMX54" s="16"/>
      <c r="BMY54" s="16"/>
      <c r="BMZ54" s="16"/>
      <c r="BNA54" s="16"/>
      <c r="BNB54" s="16"/>
      <c r="BNC54" s="16"/>
      <c r="BND54" s="16"/>
      <c r="BNE54" s="16"/>
      <c r="BNF54" s="16"/>
      <c r="BNG54" s="16"/>
      <c r="BNH54" s="16"/>
      <c r="BNI54" s="16"/>
      <c r="BNJ54" s="16"/>
      <c r="BNK54" s="16"/>
      <c r="BNL54" s="16"/>
      <c r="BNM54" s="16"/>
      <c r="BNN54" s="16"/>
      <c r="BNO54" s="16"/>
      <c r="BNP54" s="16"/>
      <c r="BNQ54" s="16"/>
      <c r="BNR54" s="16"/>
      <c r="BNS54" s="16"/>
      <c r="BNT54" s="16"/>
      <c r="BNU54" s="16"/>
      <c r="BNV54" s="16"/>
      <c r="BNW54" s="16"/>
      <c r="BNX54" s="16"/>
      <c r="BNY54" s="16"/>
      <c r="BNZ54" s="16"/>
      <c r="BOA54" s="16"/>
      <c r="BOB54" s="16"/>
      <c r="BOC54" s="16"/>
      <c r="BOD54" s="16"/>
      <c r="BOE54" s="16"/>
      <c r="BOF54" s="16"/>
      <c r="BOG54" s="16"/>
      <c r="BOH54" s="16"/>
      <c r="BOI54" s="16"/>
      <c r="BOJ54" s="16"/>
      <c r="BOK54" s="16"/>
      <c r="BOL54" s="16"/>
      <c r="BOM54" s="16"/>
      <c r="BON54" s="16"/>
      <c r="BOO54" s="16"/>
      <c r="BOP54" s="16"/>
      <c r="BOQ54" s="16"/>
      <c r="BOR54" s="16"/>
      <c r="BOS54" s="16"/>
      <c r="BOT54" s="16"/>
      <c r="BOU54" s="16"/>
      <c r="BOV54" s="16"/>
      <c r="BOW54" s="16"/>
      <c r="BOX54" s="16"/>
      <c r="BOY54" s="16"/>
      <c r="BOZ54" s="16"/>
      <c r="BPA54" s="16"/>
      <c r="BPB54" s="16"/>
      <c r="BPC54" s="16"/>
      <c r="BPD54" s="16"/>
      <c r="BPE54" s="16"/>
      <c r="BPF54" s="16"/>
      <c r="BPG54" s="16"/>
      <c r="BPH54" s="16"/>
      <c r="BPI54" s="16"/>
      <c r="BPJ54" s="16"/>
      <c r="BPK54" s="16"/>
      <c r="BPL54" s="16"/>
      <c r="BPM54" s="16"/>
      <c r="BPN54" s="16"/>
      <c r="BPO54" s="16"/>
      <c r="BPP54" s="16"/>
      <c r="BPQ54" s="16"/>
      <c r="BPR54" s="16"/>
      <c r="BPS54" s="16"/>
      <c r="BPT54" s="16"/>
      <c r="BPU54" s="16"/>
      <c r="BPV54" s="16"/>
      <c r="BPW54" s="16"/>
      <c r="BPX54" s="16"/>
      <c r="BPY54" s="16"/>
      <c r="BPZ54" s="16"/>
      <c r="BQA54" s="16"/>
      <c r="BQB54" s="16"/>
      <c r="BQC54" s="16"/>
      <c r="BQD54" s="16"/>
      <c r="BQE54" s="16"/>
      <c r="BQF54" s="16"/>
      <c r="BQG54" s="16"/>
      <c r="BQH54" s="16"/>
      <c r="BQI54" s="16"/>
      <c r="BQJ54" s="16"/>
      <c r="BQK54" s="16"/>
      <c r="BQL54" s="16"/>
      <c r="BQM54" s="16"/>
      <c r="BQN54" s="16"/>
      <c r="BQO54" s="16"/>
      <c r="BQP54" s="16"/>
      <c r="BQQ54" s="16"/>
      <c r="BQR54" s="16"/>
      <c r="BQS54" s="16"/>
      <c r="BQT54" s="16"/>
      <c r="BQU54" s="16"/>
      <c r="BQV54" s="16"/>
      <c r="BQW54" s="16"/>
      <c r="BQX54" s="16"/>
      <c r="BQY54" s="16"/>
      <c r="BQZ54" s="16"/>
      <c r="BRA54" s="16"/>
      <c r="BRB54" s="16"/>
      <c r="BRC54" s="16"/>
      <c r="BRD54" s="16"/>
      <c r="BRE54" s="16"/>
      <c r="BRF54" s="16"/>
      <c r="BRG54" s="16"/>
      <c r="BRH54" s="16"/>
      <c r="BRI54" s="16"/>
      <c r="BRJ54" s="16"/>
      <c r="BRK54" s="16"/>
      <c r="BRL54" s="16"/>
      <c r="BRM54" s="16"/>
      <c r="BRN54" s="16"/>
      <c r="BRO54" s="16"/>
      <c r="BRP54" s="16"/>
      <c r="BRQ54" s="16"/>
      <c r="BRR54" s="16"/>
      <c r="BRS54" s="16"/>
      <c r="BRT54" s="16"/>
      <c r="BRU54" s="16"/>
      <c r="BRV54" s="16"/>
      <c r="BRW54" s="16"/>
      <c r="BRX54" s="16"/>
      <c r="BRY54" s="16"/>
      <c r="BRZ54" s="16"/>
      <c r="BSA54" s="16"/>
      <c r="BSB54" s="16"/>
      <c r="BSC54" s="16"/>
      <c r="BSD54" s="16"/>
      <c r="BSE54" s="16"/>
      <c r="BSF54" s="16"/>
      <c r="BSG54" s="16"/>
      <c r="BSH54" s="16"/>
      <c r="BSI54" s="16"/>
      <c r="BSJ54" s="16"/>
      <c r="BSK54" s="16"/>
      <c r="BSL54" s="16"/>
      <c r="BSM54" s="16"/>
      <c r="BSN54" s="16"/>
      <c r="BSO54" s="16"/>
      <c r="BSP54" s="16"/>
      <c r="BSQ54" s="16"/>
      <c r="BSR54" s="16"/>
      <c r="BSS54" s="16"/>
      <c r="BST54" s="16"/>
      <c r="BSU54" s="16"/>
      <c r="BSV54" s="16"/>
      <c r="BSW54" s="16"/>
      <c r="BSX54" s="16"/>
      <c r="BSY54" s="16"/>
      <c r="BSZ54" s="16"/>
      <c r="BTA54" s="16"/>
      <c r="BTB54" s="16"/>
      <c r="BTC54" s="16"/>
      <c r="BTD54" s="16"/>
      <c r="BTE54" s="16"/>
      <c r="BTF54" s="16"/>
      <c r="BTG54" s="16"/>
      <c r="BTH54" s="16"/>
      <c r="BTI54" s="16"/>
      <c r="BTJ54" s="16"/>
      <c r="BTK54" s="16"/>
      <c r="BTL54" s="16"/>
      <c r="BTM54" s="16"/>
      <c r="BTN54" s="16"/>
      <c r="BTO54" s="16"/>
      <c r="BTP54" s="16"/>
      <c r="BTQ54" s="16"/>
      <c r="BTR54" s="16"/>
      <c r="BTS54" s="16"/>
      <c r="BTT54" s="16"/>
      <c r="BTU54" s="16"/>
      <c r="BTV54" s="16"/>
      <c r="BTW54" s="16"/>
      <c r="BTX54" s="16"/>
      <c r="BTY54" s="16"/>
      <c r="BTZ54" s="16"/>
      <c r="BUA54" s="16"/>
      <c r="BUB54" s="16"/>
      <c r="BUC54" s="16"/>
      <c r="BUD54" s="16"/>
      <c r="BUE54" s="16"/>
      <c r="BUF54" s="16"/>
      <c r="BUG54" s="16"/>
      <c r="BUH54" s="16"/>
      <c r="BUI54" s="16"/>
      <c r="BUJ54" s="16"/>
      <c r="BUK54" s="16"/>
      <c r="BUL54" s="16"/>
      <c r="BUM54" s="16"/>
      <c r="BUN54" s="16"/>
      <c r="BUO54" s="16"/>
      <c r="BUP54" s="16"/>
      <c r="BUQ54" s="16"/>
      <c r="BUR54" s="16"/>
      <c r="BUS54" s="16"/>
      <c r="BUT54" s="16"/>
      <c r="BUU54" s="16"/>
      <c r="BUV54" s="16"/>
      <c r="BUW54" s="16"/>
      <c r="BUX54" s="16"/>
      <c r="BUY54" s="16"/>
      <c r="BUZ54" s="16"/>
      <c r="BVA54" s="16"/>
      <c r="BVB54" s="16"/>
      <c r="BVC54" s="16"/>
      <c r="BVD54" s="16"/>
      <c r="BVE54" s="16"/>
      <c r="BVF54" s="16"/>
      <c r="BVG54" s="16"/>
      <c r="BVH54" s="16"/>
      <c r="BVI54" s="16"/>
      <c r="BVJ54" s="16"/>
      <c r="BVK54" s="16"/>
      <c r="BVL54" s="16"/>
      <c r="BVM54" s="16"/>
      <c r="BVN54" s="16"/>
      <c r="BVO54" s="16"/>
      <c r="BVP54" s="16"/>
      <c r="BVQ54" s="16"/>
      <c r="BVR54" s="16"/>
      <c r="BVS54" s="16"/>
      <c r="BVT54" s="16"/>
      <c r="BVU54" s="16"/>
      <c r="BVV54" s="16"/>
      <c r="BVW54" s="16"/>
      <c r="BVX54" s="16"/>
      <c r="BVY54" s="16"/>
      <c r="BVZ54" s="16"/>
      <c r="BWA54" s="16"/>
      <c r="BWB54" s="16"/>
      <c r="BWC54" s="16"/>
      <c r="BWD54" s="16"/>
      <c r="BWE54" s="16"/>
      <c r="BWF54" s="16"/>
      <c r="BWG54" s="16"/>
      <c r="BWH54" s="16"/>
      <c r="BWI54" s="16"/>
      <c r="BWJ54" s="16"/>
      <c r="BWK54" s="16"/>
      <c r="BWL54" s="16"/>
      <c r="BWM54" s="16"/>
      <c r="BWN54" s="16"/>
      <c r="BWO54" s="16"/>
      <c r="BWP54" s="16"/>
      <c r="BWQ54" s="16"/>
      <c r="BWR54" s="16"/>
      <c r="BWS54" s="16"/>
      <c r="BWT54" s="16"/>
      <c r="BWU54" s="16"/>
      <c r="BWV54" s="16"/>
      <c r="BWW54" s="16"/>
      <c r="BWX54" s="16"/>
      <c r="BWY54" s="16"/>
      <c r="BWZ54" s="16"/>
      <c r="BXA54" s="16"/>
      <c r="BXB54" s="16"/>
      <c r="BXC54" s="16"/>
      <c r="BXD54" s="16"/>
      <c r="BXE54" s="16"/>
      <c r="BXF54" s="16"/>
      <c r="BXG54" s="16"/>
      <c r="BXH54" s="16"/>
      <c r="BXI54" s="16"/>
      <c r="BXJ54" s="16"/>
      <c r="BXK54" s="16"/>
      <c r="BXL54" s="16"/>
      <c r="BXM54" s="16"/>
      <c r="BXN54" s="16"/>
      <c r="BXO54" s="16"/>
      <c r="BXP54" s="16"/>
      <c r="BXQ54" s="16"/>
      <c r="BXR54" s="16"/>
      <c r="BXS54" s="16"/>
      <c r="BXT54" s="16"/>
      <c r="BXU54" s="16"/>
      <c r="BXV54" s="16"/>
      <c r="BXW54" s="16"/>
      <c r="BXX54" s="16"/>
      <c r="BXY54" s="16"/>
      <c r="BXZ54" s="16"/>
      <c r="BYA54" s="16"/>
      <c r="BYB54" s="16"/>
      <c r="BYC54" s="16"/>
      <c r="BYD54" s="16"/>
      <c r="BYE54" s="16"/>
      <c r="BYF54" s="16"/>
      <c r="BYG54" s="16"/>
      <c r="BYH54" s="16"/>
      <c r="BYI54" s="16"/>
      <c r="BYJ54" s="16"/>
      <c r="BYK54" s="16"/>
      <c r="BYL54" s="16"/>
      <c r="BYM54" s="16"/>
      <c r="BYN54" s="16"/>
      <c r="BYO54" s="16"/>
      <c r="BYP54" s="16"/>
      <c r="BYQ54" s="16"/>
      <c r="BYR54" s="16"/>
      <c r="BYS54" s="16"/>
      <c r="BYT54" s="16"/>
      <c r="BYU54" s="16"/>
      <c r="BYV54" s="16"/>
      <c r="BYW54" s="16"/>
      <c r="BYX54" s="16"/>
      <c r="BYY54" s="16"/>
      <c r="BYZ54" s="16"/>
      <c r="BZA54" s="16"/>
      <c r="BZB54" s="16"/>
      <c r="BZC54" s="16"/>
      <c r="BZD54" s="16"/>
      <c r="BZE54" s="16"/>
      <c r="BZF54" s="16"/>
      <c r="BZG54" s="16"/>
      <c r="BZH54" s="16"/>
      <c r="BZI54" s="16"/>
      <c r="BZJ54" s="16"/>
      <c r="BZK54" s="16"/>
      <c r="BZL54" s="16"/>
      <c r="BZM54" s="16"/>
      <c r="BZN54" s="16"/>
      <c r="BZO54" s="16"/>
      <c r="BZP54" s="16"/>
      <c r="BZQ54" s="16"/>
      <c r="BZR54" s="16"/>
      <c r="BZS54" s="16"/>
      <c r="BZT54" s="16"/>
      <c r="BZU54" s="16"/>
      <c r="BZV54" s="16"/>
      <c r="BZW54" s="16"/>
      <c r="BZX54" s="16"/>
      <c r="BZY54" s="16"/>
      <c r="BZZ54" s="16"/>
      <c r="CAA54" s="16"/>
      <c r="CAB54" s="16"/>
      <c r="CAC54" s="16"/>
      <c r="CAD54" s="16"/>
      <c r="CAE54" s="16"/>
      <c r="CAF54" s="16"/>
      <c r="CAG54" s="16"/>
      <c r="CAH54" s="16"/>
      <c r="CAI54" s="16"/>
      <c r="CAJ54" s="16"/>
      <c r="CAK54" s="16"/>
      <c r="CAL54" s="16"/>
      <c r="CAM54" s="16"/>
      <c r="CAN54" s="16"/>
      <c r="CAO54" s="16"/>
      <c r="CAP54" s="16"/>
      <c r="CAQ54" s="16"/>
      <c r="CAR54" s="16"/>
      <c r="CAS54" s="16"/>
      <c r="CAT54" s="16"/>
      <c r="CAU54" s="16"/>
      <c r="CAV54" s="16"/>
      <c r="CAW54" s="16"/>
      <c r="CAX54" s="16"/>
      <c r="CAY54" s="16"/>
      <c r="CAZ54" s="16"/>
      <c r="CBA54" s="16"/>
      <c r="CBB54" s="16"/>
      <c r="CBC54" s="16"/>
      <c r="CBD54" s="16"/>
      <c r="CBE54" s="16"/>
      <c r="CBF54" s="16"/>
      <c r="CBG54" s="16"/>
      <c r="CBH54" s="16"/>
      <c r="CBI54" s="16"/>
      <c r="CBJ54" s="16"/>
      <c r="CBK54" s="16"/>
      <c r="CBL54" s="16"/>
      <c r="CBM54" s="16"/>
      <c r="CBN54" s="16"/>
      <c r="CBO54" s="16"/>
      <c r="CBP54" s="16"/>
      <c r="CBQ54" s="16"/>
      <c r="CBR54" s="16"/>
      <c r="CBS54" s="16"/>
      <c r="CBT54" s="16"/>
      <c r="CBU54" s="16"/>
      <c r="CBV54" s="16"/>
      <c r="CBW54" s="16"/>
      <c r="CBX54" s="16"/>
      <c r="CBY54" s="16"/>
      <c r="CBZ54" s="16"/>
      <c r="CCA54" s="16"/>
      <c r="CCB54" s="16"/>
      <c r="CCC54" s="16"/>
      <c r="CCD54" s="16"/>
      <c r="CCE54" s="16"/>
      <c r="CCF54" s="16"/>
      <c r="CCG54" s="16"/>
      <c r="CCH54" s="16"/>
      <c r="CCI54" s="16"/>
      <c r="CCJ54" s="16"/>
      <c r="CCK54" s="16"/>
      <c r="CCL54" s="16"/>
      <c r="CCM54" s="16"/>
      <c r="CCN54" s="16"/>
      <c r="CCO54" s="16"/>
      <c r="CCP54" s="16"/>
      <c r="CCQ54" s="16"/>
      <c r="CCR54" s="16"/>
      <c r="CCS54" s="16"/>
      <c r="CCT54" s="16"/>
      <c r="CCU54" s="16"/>
      <c r="CCV54" s="16"/>
      <c r="CCW54" s="16"/>
      <c r="CCX54" s="16"/>
      <c r="CCY54" s="16"/>
      <c r="CCZ54" s="16"/>
      <c r="CDA54" s="16"/>
      <c r="CDB54" s="16"/>
      <c r="CDC54" s="16"/>
      <c r="CDD54" s="16"/>
      <c r="CDE54" s="16"/>
      <c r="CDF54" s="16"/>
      <c r="CDG54" s="16"/>
      <c r="CDH54" s="16"/>
      <c r="CDI54" s="16"/>
      <c r="CDJ54" s="16"/>
      <c r="CDK54" s="16"/>
      <c r="CDL54" s="16"/>
      <c r="CDM54" s="16"/>
      <c r="CDN54" s="16"/>
      <c r="CDO54" s="16"/>
      <c r="CDP54" s="16"/>
      <c r="CDQ54" s="16"/>
      <c r="CDR54" s="16"/>
      <c r="CDS54" s="16"/>
      <c r="CDT54" s="16"/>
      <c r="CDU54" s="16"/>
      <c r="CDV54" s="16"/>
      <c r="CDW54" s="16"/>
      <c r="CDX54" s="16"/>
      <c r="CDY54" s="16"/>
      <c r="CDZ54" s="16"/>
      <c r="CEA54" s="16"/>
      <c r="CEB54" s="16"/>
      <c r="CEC54" s="16"/>
      <c r="CED54" s="16"/>
      <c r="CEE54" s="16"/>
      <c r="CEF54" s="16"/>
      <c r="CEG54" s="16"/>
      <c r="CEH54" s="16"/>
      <c r="CEI54" s="16"/>
      <c r="CEJ54" s="16"/>
      <c r="CEK54" s="16"/>
      <c r="CEL54" s="16"/>
      <c r="CEM54" s="16"/>
      <c r="CEN54" s="16"/>
      <c r="CEO54" s="16"/>
      <c r="CEP54" s="16"/>
      <c r="CEQ54" s="16"/>
      <c r="CER54" s="16"/>
      <c r="CES54" s="16"/>
      <c r="CET54" s="16"/>
      <c r="CEU54" s="16"/>
      <c r="CEV54" s="16"/>
      <c r="CEW54" s="16"/>
      <c r="CEX54" s="16"/>
      <c r="CEY54" s="16"/>
      <c r="CEZ54" s="16"/>
      <c r="CFA54" s="16"/>
      <c r="CFB54" s="16"/>
      <c r="CFC54" s="16"/>
      <c r="CFD54" s="16"/>
      <c r="CFE54" s="16"/>
      <c r="CFF54" s="16"/>
      <c r="CFG54" s="16"/>
      <c r="CFH54" s="16"/>
      <c r="CFI54" s="16"/>
      <c r="CFJ54" s="16"/>
      <c r="CFK54" s="16"/>
      <c r="CFL54" s="16"/>
      <c r="CFM54" s="16"/>
      <c r="CFN54" s="16"/>
      <c r="CFO54" s="16"/>
      <c r="CFP54" s="16"/>
      <c r="CFQ54" s="16"/>
      <c r="CFR54" s="16"/>
      <c r="CFS54" s="16"/>
      <c r="CFT54" s="16"/>
      <c r="CFU54" s="16"/>
      <c r="CFV54" s="16"/>
      <c r="CFW54" s="16"/>
      <c r="CFX54" s="16"/>
      <c r="CFY54" s="16"/>
      <c r="CFZ54" s="16"/>
      <c r="CGA54" s="16"/>
      <c r="CGB54" s="16"/>
      <c r="CGC54" s="16"/>
      <c r="CGD54" s="16"/>
      <c r="CGE54" s="16"/>
      <c r="CGF54" s="16"/>
      <c r="CGG54" s="16"/>
      <c r="CGH54" s="16"/>
      <c r="CGI54" s="16"/>
      <c r="CGJ54" s="16"/>
      <c r="CGK54" s="16"/>
      <c r="CGL54" s="16"/>
      <c r="CGM54" s="16"/>
      <c r="CGN54" s="16"/>
      <c r="CGO54" s="16"/>
      <c r="CGP54" s="16"/>
      <c r="CGQ54" s="16"/>
      <c r="CGR54" s="16"/>
      <c r="CGS54" s="16"/>
      <c r="CGT54" s="16"/>
      <c r="CGU54" s="16"/>
      <c r="CGV54" s="16"/>
      <c r="CGW54" s="16"/>
      <c r="CGX54" s="16"/>
      <c r="CGY54" s="16"/>
      <c r="CGZ54" s="16"/>
      <c r="CHA54" s="16"/>
      <c r="CHB54" s="16"/>
      <c r="CHC54" s="16"/>
      <c r="CHD54" s="16"/>
      <c r="CHE54" s="16"/>
      <c r="CHF54" s="16"/>
      <c r="CHG54" s="16"/>
      <c r="CHH54" s="16"/>
      <c r="CHI54" s="16"/>
      <c r="CHJ54" s="16"/>
      <c r="CHK54" s="16"/>
      <c r="CHL54" s="16"/>
      <c r="CHM54" s="16"/>
      <c r="CHN54" s="16"/>
      <c r="CHO54" s="16"/>
      <c r="CHP54" s="16"/>
      <c r="CHQ54" s="16"/>
      <c r="CHR54" s="16"/>
      <c r="CHS54" s="16"/>
      <c r="CHT54" s="16"/>
      <c r="CHU54" s="16"/>
      <c r="CHV54" s="16"/>
      <c r="CHW54" s="16"/>
      <c r="CHX54" s="16"/>
      <c r="CHY54" s="16"/>
      <c r="CHZ54" s="16"/>
      <c r="CIA54" s="16"/>
      <c r="CIB54" s="16"/>
      <c r="CIC54" s="16"/>
      <c r="CID54" s="16"/>
      <c r="CIE54" s="16"/>
      <c r="CIF54" s="16"/>
      <c r="CIG54" s="16"/>
      <c r="CIH54" s="16"/>
      <c r="CII54" s="16"/>
      <c r="CIJ54" s="16"/>
      <c r="CIK54" s="16"/>
      <c r="CIL54" s="16"/>
      <c r="CIM54" s="16"/>
      <c r="CIN54" s="16"/>
      <c r="CIO54" s="16"/>
      <c r="CIP54" s="16"/>
      <c r="CIQ54" s="16"/>
      <c r="CIR54" s="16"/>
      <c r="CIS54" s="16"/>
      <c r="CIT54" s="16"/>
      <c r="CIU54" s="16"/>
      <c r="CIV54" s="16"/>
      <c r="CIW54" s="16"/>
      <c r="CIX54" s="16"/>
      <c r="CIY54" s="16"/>
      <c r="CIZ54" s="16"/>
      <c r="CJA54" s="16"/>
      <c r="CJB54" s="16"/>
      <c r="CJC54" s="16"/>
      <c r="CJD54" s="16"/>
      <c r="CJE54" s="16"/>
      <c r="CJF54" s="16"/>
      <c r="CJG54" s="16"/>
      <c r="CJH54" s="16"/>
      <c r="CJI54" s="16"/>
      <c r="CJJ54" s="16"/>
      <c r="CJK54" s="16"/>
      <c r="CJL54" s="16"/>
      <c r="CJM54" s="16"/>
      <c r="CJN54" s="16"/>
      <c r="CJO54" s="16"/>
      <c r="CJP54" s="16"/>
      <c r="CJQ54" s="16"/>
      <c r="CJR54" s="16"/>
      <c r="CJS54" s="16"/>
      <c r="CJT54" s="16"/>
      <c r="CJU54" s="16"/>
      <c r="CJV54" s="16"/>
      <c r="CJW54" s="16"/>
      <c r="CJX54" s="16"/>
      <c r="CJY54" s="16"/>
      <c r="CJZ54" s="16"/>
      <c r="CKA54" s="16"/>
      <c r="CKB54" s="16"/>
      <c r="CKC54" s="16"/>
      <c r="CKD54" s="16"/>
      <c r="CKE54" s="16"/>
      <c r="CKF54" s="16"/>
      <c r="CKG54" s="16"/>
      <c r="CKH54" s="16"/>
      <c r="CKI54" s="16"/>
      <c r="CKJ54" s="16"/>
      <c r="CKK54" s="16"/>
      <c r="CKL54" s="16"/>
      <c r="CKM54" s="16"/>
      <c r="CKN54" s="16"/>
      <c r="CKO54" s="16"/>
      <c r="CKP54" s="16"/>
      <c r="CKQ54" s="16"/>
      <c r="CKR54" s="16"/>
      <c r="CKS54" s="16"/>
      <c r="CKT54" s="16"/>
      <c r="CKU54" s="16"/>
      <c r="CKV54" s="16"/>
      <c r="CKW54" s="16"/>
      <c r="CKX54" s="16"/>
      <c r="CKY54" s="16"/>
      <c r="CKZ54" s="16"/>
      <c r="CLA54" s="16"/>
      <c r="CLB54" s="16"/>
      <c r="CLC54" s="16"/>
      <c r="CLD54" s="16"/>
      <c r="CLE54" s="16"/>
      <c r="CLF54" s="16"/>
      <c r="CLG54" s="16"/>
      <c r="CLH54" s="16"/>
      <c r="CLI54" s="16"/>
      <c r="CLJ54" s="16"/>
      <c r="CLK54" s="16"/>
      <c r="CLL54" s="16"/>
      <c r="CLM54" s="16"/>
      <c r="CLN54" s="16"/>
      <c r="CLO54" s="16"/>
      <c r="CLP54" s="16"/>
      <c r="CLQ54" s="16"/>
      <c r="CLR54" s="16"/>
      <c r="CLS54" s="16"/>
      <c r="CLT54" s="16"/>
      <c r="CLU54" s="16"/>
      <c r="CLV54" s="16"/>
      <c r="CLW54" s="16"/>
      <c r="CLX54" s="16"/>
      <c r="CLY54" s="16"/>
      <c r="CLZ54" s="16"/>
      <c r="CMA54" s="16"/>
      <c r="CMB54" s="16"/>
      <c r="CMC54" s="16"/>
      <c r="CMD54" s="16"/>
      <c r="CME54" s="16"/>
      <c r="CMF54" s="16"/>
      <c r="CMG54" s="16"/>
      <c r="CMH54" s="16"/>
      <c r="CMI54" s="16"/>
      <c r="CMJ54" s="16"/>
      <c r="CMK54" s="16"/>
      <c r="CML54" s="16"/>
      <c r="CMM54" s="16"/>
      <c r="CMN54" s="16"/>
      <c r="CMO54" s="16"/>
      <c r="CMP54" s="16"/>
      <c r="CMQ54" s="16"/>
      <c r="CMR54" s="16"/>
      <c r="CMS54" s="16"/>
      <c r="CMT54" s="16"/>
      <c r="CMU54" s="16"/>
      <c r="CMV54" s="16"/>
      <c r="CMW54" s="16"/>
      <c r="CMX54" s="16"/>
      <c r="CMY54" s="16"/>
      <c r="CMZ54" s="16"/>
      <c r="CNA54" s="16"/>
      <c r="CNB54" s="16"/>
      <c r="CNC54" s="16"/>
      <c r="CND54" s="16"/>
      <c r="CNE54" s="16"/>
      <c r="CNF54" s="16"/>
      <c r="CNG54" s="16"/>
      <c r="CNH54" s="16"/>
      <c r="CNI54" s="16"/>
      <c r="CNJ54" s="16"/>
      <c r="CNK54" s="16"/>
      <c r="CNL54" s="16"/>
      <c r="CNM54" s="16"/>
      <c r="CNN54" s="16"/>
      <c r="CNO54" s="16"/>
      <c r="CNP54" s="16"/>
      <c r="CNQ54" s="16"/>
      <c r="CNR54" s="16"/>
      <c r="CNS54" s="16"/>
      <c r="CNT54" s="16"/>
      <c r="CNU54" s="16"/>
      <c r="CNV54" s="16"/>
      <c r="CNW54" s="16"/>
      <c r="CNX54" s="16"/>
      <c r="CNY54" s="16"/>
      <c r="CNZ54" s="16"/>
      <c r="COA54" s="16"/>
      <c r="COB54" s="16"/>
      <c r="COC54" s="16"/>
      <c r="COD54" s="16"/>
      <c r="COE54" s="16"/>
      <c r="COF54" s="16"/>
      <c r="COG54" s="16"/>
      <c r="COH54" s="16"/>
      <c r="COI54" s="16"/>
      <c r="COJ54" s="16"/>
      <c r="COK54" s="16"/>
      <c r="COL54" s="16"/>
      <c r="COM54" s="16"/>
      <c r="CON54" s="16"/>
      <c r="COO54" s="16"/>
      <c r="COP54" s="16"/>
      <c r="COQ54" s="16"/>
      <c r="COR54" s="16"/>
      <c r="COS54" s="16"/>
      <c r="COT54" s="16"/>
      <c r="COU54" s="16"/>
      <c r="COV54" s="16"/>
      <c r="COW54" s="16"/>
      <c r="COX54" s="16"/>
      <c r="COY54" s="16"/>
      <c r="COZ54" s="16"/>
      <c r="CPA54" s="16"/>
      <c r="CPB54" s="16"/>
      <c r="CPC54" s="16"/>
      <c r="CPD54" s="16"/>
      <c r="CPE54" s="16"/>
      <c r="CPF54" s="16"/>
      <c r="CPG54" s="16"/>
      <c r="CPH54" s="16"/>
      <c r="CPI54" s="16"/>
      <c r="CPJ54" s="16"/>
      <c r="CPK54" s="16"/>
      <c r="CPL54" s="16"/>
      <c r="CPM54" s="16"/>
      <c r="CPN54" s="16"/>
      <c r="CPO54" s="16"/>
      <c r="CPP54" s="16"/>
      <c r="CPQ54" s="16"/>
      <c r="CPR54" s="16"/>
      <c r="CPS54" s="16"/>
      <c r="CPT54" s="16"/>
      <c r="CPU54" s="16"/>
      <c r="CPV54" s="16"/>
      <c r="CPW54" s="16"/>
      <c r="CPX54" s="16"/>
      <c r="CPY54" s="16"/>
      <c r="CPZ54" s="16"/>
      <c r="CQA54" s="16"/>
      <c r="CQB54" s="16"/>
      <c r="CQC54" s="16"/>
      <c r="CQD54" s="16"/>
      <c r="CQE54" s="16"/>
      <c r="CQF54" s="16"/>
      <c r="CQG54" s="16"/>
      <c r="CQH54" s="16"/>
      <c r="CQI54" s="16"/>
      <c r="CQJ54" s="16"/>
      <c r="CQK54" s="16"/>
      <c r="CQL54" s="16"/>
      <c r="CQM54" s="16"/>
      <c r="CQN54" s="16"/>
      <c r="CQO54" s="16"/>
      <c r="CQP54" s="16"/>
      <c r="CQQ54" s="16"/>
      <c r="CQR54" s="16"/>
      <c r="CQS54" s="16"/>
      <c r="CQT54" s="16"/>
      <c r="CQU54" s="16"/>
      <c r="CQV54" s="16"/>
      <c r="CQW54" s="16"/>
      <c r="CQX54" s="16"/>
      <c r="CQY54" s="16"/>
      <c r="CQZ54" s="16"/>
      <c r="CRA54" s="16"/>
      <c r="CRB54" s="16"/>
      <c r="CRC54" s="16"/>
      <c r="CRD54" s="16"/>
      <c r="CRE54" s="16"/>
      <c r="CRF54" s="16"/>
      <c r="CRG54" s="16"/>
      <c r="CRH54" s="16"/>
      <c r="CRI54" s="16"/>
      <c r="CRJ54" s="16"/>
      <c r="CRK54" s="16"/>
      <c r="CRL54" s="16"/>
      <c r="CRM54" s="16"/>
      <c r="CRN54" s="16"/>
      <c r="CRO54" s="16"/>
      <c r="CRP54" s="16"/>
      <c r="CRQ54" s="16"/>
      <c r="CRR54" s="16"/>
      <c r="CRS54" s="16"/>
      <c r="CRT54" s="16"/>
      <c r="CRU54" s="16"/>
      <c r="CRV54" s="16"/>
      <c r="CRW54" s="16"/>
      <c r="CRX54" s="16"/>
      <c r="CRY54" s="16"/>
      <c r="CRZ54" s="16"/>
      <c r="CSA54" s="16"/>
      <c r="CSB54" s="16"/>
      <c r="CSC54" s="16"/>
      <c r="CSD54" s="16"/>
      <c r="CSE54" s="16"/>
      <c r="CSF54" s="16"/>
      <c r="CSG54" s="16"/>
      <c r="CSH54" s="16"/>
      <c r="CSI54" s="16"/>
      <c r="CSJ54" s="16"/>
      <c r="CSK54" s="16"/>
      <c r="CSL54" s="16"/>
      <c r="CSM54" s="16"/>
      <c r="CSN54" s="16"/>
      <c r="CSO54" s="16"/>
      <c r="CSP54" s="16"/>
      <c r="CSQ54" s="16"/>
      <c r="CSR54" s="16"/>
      <c r="CSS54" s="16"/>
      <c r="CST54" s="16"/>
      <c r="CSU54" s="16"/>
      <c r="CSV54" s="16"/>
      <c r="CSW54" s="16"/>
      <c r="CSX54" s="16"/>
      <c r="CSY54" s="16"/>
      <c r="CSZ54" s="16"/>
      <c r="CTA54" s="16"/>
      <c r="CTB54" s="16"/>
      <c r="CTC54" s="16"/>
      <c r="CTD54" s="16"/>
      <c r="CTE54" s="16"/>
      <c r="CTF54" s="16"/>
      <c r="CTG54" s="16"/>
      <c r="CTH54" s="16"/>
      <c r="CTI54" s="16"/>
      <c r="CTJ54" s="16"/>
      <c r="CTK54" s="16"/>
      <c r="CTL54" s="16"/>
      <c r="CTM54" s="16"/>
      <c r="CTN54" s="16"/>
      <c r="CTO54" s="16"/>
      <c r="CTP54" s="16"/>
      <c r="CTQ54" s="16"/>
      <c r="CTR54" s="16"/>
      <c r="CTS54" s="16"/>
      <c r="CTT54" s="16"/>
      <c r="CTU54" s="16"/>
      <c r="CTV54" s="16"/>
      <c r="CTW54" s="16"/>
      <c r="CTX54" s="16"/>
      <c r="CTY54" s="16"/>
      <c r="CTZ54" s="16"/>
      <c r="CUA54" s="16"/>
      <c r="CUB54" s="16"/>
      <c r="CUC54" s="16"/>
      <c r="CUD54" s="16"/>
      <c r="CUE54" s="16"/>
      <c r="CUF54" s="16"/>
      <c r="CUG54" s="16"/>
      <c r="CUH54" s="16"/>
      <c r="CUI54" s="16"/>
      <c r="CUJ54" s="16"/>
      <c r="CUK54" s="16"/>
      <c r="CUL54" s="16"/>
      <c r="CUM54" s="16"/>
      <c r="CUN54" s="16"/>
      <c r="CUO54" s="16"/>
      <c r="CUP54" s="16"/>
      <c r="CUQ54" s="16"/>
      <c r="CUR54" s="16"/>
      <c r="CUS54" s="16"/>
      <c r="CUT54" s="16"/>
      <c r="CUU54" s="16"/>
      <c r="CUV54" s="16"/>
      <c r="CUW54" s="16"/>
      <c r="CUX54" s="16"/>
      <c r="CUY54" s="16"/>
      <c r="CUZ54" s="16"/>
      <c r="CVA54" s="16"/>
      <c r="CVB54" s="16"/>
      <c r="CVC54" s="16"/>
      <c r="CVD54" s="16"/>
      <c r="CVE54" s="16"/>
      <c r="CVF54" s="16"/>
      <c r="CVG54" s="16"/>
      <c r="CVH54" s="16"/>
      <c r="CVI54" s="16"/>
      <c r="CVJ54" s="16"/>
      <c r="CVK54" s="16"/>
      <c r="CVL54" s="16"/>
      <c r="CVM54" s="16"/>
      <c r="CVN54" s="16"/>
      <c r="CVO54" s="16"/>
      <c r="CVP54" s="16"/>
      <c r="CVQ54" s="16"/>
      <c r="CVR54" s="16"/>
      <c r="CVS54" s="16"/>
      <c r="CVT54" s="16"/>
      <c r="CVU54" s="16"/>
      <c r="CVV54" s="16"/>
      <c r="CVW54" s="16"/>
      <c r="CVX54" s="16"/>
      <c r="CVY54" s="16"/>
      <c r="CVZ54" s="16"/>
      <c r="CWA54" s="16"/>
      <c r="CWB54" s="16"/>
      <c r="CWC54" s="16"/>
      <c r="CWD54" s="16"/>
      <c r="CWE54" s="16"/>
      <c r="CWF54" s="16"/>
      <c r="CWG54" s="16"/>
      <c r="CWH54" s="16"/>
      <c r="CWI54" s="16"/>
      <c r="CWJ54" s="16"/>
      <c r="CWK54" s="16"/>
      <c r="CWL54" s="16"/>
      <c r="CWM54" s="16"/>
      <c r="CWN54" s="16"/>
      <c r="CWO54" s="16"/>
      <c r="CWP54" s="16"/>
      <c r="CWQ54" s="16"/>
      <c r="CWR54" s="16"/>
      <c r="CWS54" s="16"/>
      <c r="CWT54" s="16"/>
      <c r="CWU54" s="16"/>
      <c r="CWV54" s="16"/>
      <c r="CWW54" s="16"/>
      <c r="CWX54" s="16"/>
      <c r="CWY54" s="16"/>
      <c r="CWZ54" s="16"/>
      <c r="CXA54" s="16"/>
      <c r="CXB54" s="16"/>
      <c r="CXC54" s="16"/>
      <c r="CXD54" s="16"/>
      <c r="CXE54" s="16"/>
      <c r="CXF54" s="16"/>
      <c r="CXG54" s="16"/>
      <c r="CXH54" s="16"/>
      <c r="CXI54" s="16"/>
      <c r="CXJ54" s="16"/>
      <c r="CXK54" s="16"/>
      <c r="CXL54" s="16"/>
      <c r="CXM54" s="16"/>
      <c r="CXN54" s="16"/>
      <c r="CXO54" s="16"/>
      <c r="CXP54" s="16"/>
      <c r="CXQ54" s="16"/>
      <c r="CXR54" s="16"/>
      <c r="CXS54" s="16"/>
      <c r="CXT54" s="16"/>
      <c r="CXU54" s="16"/>
      <c r="CXV54" s="16"/>
      <c r="CXW54" s="16"/>
      <c r="CXX54" s="16"/>
      <c r="CXY54" s="16"/>
      <c r="CXZ54" s="16"/>
      <c r="CYA54" s="16"/>
      <c r="CYB54" s="16"/>
      <c r="CYC54" s="16"/>
      <c r="CYD54" s="16"/>
      <c r="CYE54" s="16"/>
      <c r="CYF54" s="16"/>
      <c r="CYG54" s="16"/>
      <c r="CYH54" s="16"/>
      <c r="CYI54" s="16"/>
      <c r="CYJ54" s="16"/>
      <c r="CYK54" s="16"/>
      <c r="CYL54" s="16"/>
      <c r="CYM54" s="16"/>
      <c r="CYN54" s="16"/>
      <c r="CYO54" s="16"/>
      <c r="CYP54" s="16"/>
      <c r="CYQ54" s="16"/>
      <c r="CYR54" s="16"/>
      <c r="CYS54" s="16"/>
      <c r="CYT54" s="16"/>
      <c r="CYU54" s="16"/>
      <c r="CYV54" s="16"/>
      <c r="CYW54" s="16"/>
      <c r="CYX54" s="16"/>
      <c r="CYY54" s="16"/>
      <c r="CYZ54" s="16"/>
      <c r="CZA54" s="16"/>
      <c r="CZB54" s="16"/>
      <c r="CZC54" s="16"/>
      <c r="CZD54" s="16"/>
      <c r="CZE54" s="16"/>
      <c r="CZF54" s="16"/>
      <c r="CZG54" s="16"/>
      <c r="CZH54" s="16"/>
      <c r="CZI54" s="16"/>
      <c r="CZJ54" s="16"/>
      <c r="CZK54" s="16"/>
      <c r="CZL54" s="16"/>
      <c r="CZM54" s="16"/>
      <c r="CZN54" s="16"/>
      <c r="CZO54" s="16"/>
      <c r="CZP54" s="16"/>
      <c r="CZQ54" s="16"/>
      <c r="CZR54" s="16"/>
      <c r="CZS54" s="16"/>
      <c r="CZT54" s="16"/>
      <c r="CZU54" s="16"/>
      <c r="CZV54" s="16"/>
      <c r="CZW54" s="16"/>
      <c r="CZX54" s="16"/>
      <c r="CZY54" s="16"/>
      <c r="CZZ54" s="16"/>
      <c r="DAA54" s="16"/>
      <c r="DAB54" s="16"/>
      <c r="DAC54" s="16"/>
      <c r="DAD54" s="16"/>
      <c r="DAE54" s="16"/>
      <c r="DAF54" s="16"/>
      <c r="DAG54" s="16"/>
      <c r="DAH54" s="16"/>
      <c r="DAI54" s="16"/>
      <c r="DAJ54" s="16"/>
      <c r="DAK54" s="16"/>
      <c r="DAL54" s="16"/>
      <c r="DAM54" s="16"/>
      <c r="DAN54" s="16"/>
      <c r="DAO54" s="16"/>
      <c r="DAP54" s="16"/>
      <c r="DAQ54" s="16"/>
      <c r="DAR54" s="16"/>
      <c r="DAS54" s="16"/>
      <c r="DAT54" s="16"/>
      <c r="DAU54" s="16"/>
      <c r="DAV54" s="16"/>
      <c r="DAW54" s="16"/>
      <c r="DAX54" s="16"/>
      <c r="DAY54" s="16"/>
      <c r="DAZ54" s="16"/>
      <c r="DBA54" s="16"/>
      <c r="DBB54" s="16"/>
      <c r="DBC54" s="16"/>
      <c r="DBD54" s="16"/>
      <c r="DBE54" s="16"/>
      <c r="DBF54" s="16"/>
      <c r="DBG54" s="16"/>
      <c r="DBH54" s="16"/>
      <c r="DBI54" s="16"/>
      <c r="DBJ54" s="16"/>
      <c r="DBK54" s="16"/>
      <c r="DBL54" s="16"/>
      <c r="DBM54" s="16"/>
      <c r="DBN54" s="16"/>
      <c r="DBO54" s="16"/>
      <c r="DBP54" s="16"/>
      <c r="DBQ54" s="16"/>
      <c r="DBR54" s="16"/>
      <c r="DBS54" s="16"/>
      <c r="DBT54" s="16"/>
      <c r="DBU54" s="16"/>
      <c r="DBV54" s="16"/>
      <c r="DBW54" s="16"/>
      <c r="DBX54" s="16"/>
      <c r="DBY54" s="16"/>
      <c r="DBZ54" s="16"/>
      <c r="DCA54" s="16"/>
      <c r="DCB54" s="16"/>
      <c r="DCC54" s="16"/>
      <c r="DCD54" s="16"/>
      <c r="DCE54" s="16"/>
      <c r="DCF54" s="16"/>
      <c r="DCG54" s="16"/>
      <c r="DCH54" s="16"/>
      <c r="DCI54" s="16"/>
      <c r="DCJ54" s="16"/>
      <c r="DCK54" s="16"/>
      <c r="DCL54" s="16"/>
      <c r="DCM54" s="16"/>
      <c r="DCN54" s="16"/>
      <c r="DCO54" s="16"/>
      <c r="DCP54" s="16"/>
      <c r="DCQ54" s="16"/>
      <c r="DCR54" s="16"/>
      <c r="DCS54" s="16"/>
      <c r="DCT54" s="16"/>
      <c r="DCU54" s="16"/>
      <c r="DCV54" s="16"/>
      <c r="DCW54" s="16"/>
      <c r="DCX54" s="16"/>
      <c r="DCY54" s="16"/>
      <c r="DCZ54" s="16"/>
      <c r="DDA54" s="16"/>
      <c r="DDB54" s="16"/>
      <c r="DDC54" s="16"/>
      <c r="DDD54" s="16"/>
      <c r="DDE54" s="16"/>
      <c r="DDF54" s="16"/>
      <c r="DDG54" s="16"/>
      <c r="DDH54" s="16"/>
      <c r="DDI54" s="16"/>
      <c r="DDJ54" s="16"/>
      <c r="DDK54" s="16"/>
      <c r="DDL54" s="16"/>
      <c r="DDM54" s="16"/>
      <c r="DDN54" s="16"/>
      <c r="DDO54" s="16"/>
      <c r="DDP54" s="16"/>
      <c r="DDQ54" s="16"/>
      <c r="DDR54" s="16"/>
      <c r="DDS54" s="16"/>
      <c r="DDT54" s="16"/>
      <c r="DDU54" s="16"/>
      <c r="DDV54" s="16"/>
      <c r="DDW54" s="16"/>
      <c r="DDX54" s="16"/>
      <c r="DDY54" s="16"/>
      <c r="DDZ54" s="16"/>
      <c r="DEA54" s="16"/>
      <c r="DEB54" s="16"/>
      <c r="DEC54" s="16"/>
      <c r="DED54" s="16"/>
      <c r="DEE54" s="16"/>
      <c r="DEF54" s="16"/>
      <c r="DEG54" s="16"/>
      <c r="DEH54" s="16"/>
      <c r="DEI54" s="16"/>
      <c r="DEJ54" s="16"/>
      <c r="DEK54" s="16"/>
      <c r="DEL54" s="16"/>
      <c r="DEM54" s="16"/>
      <c r="DEN54" s="16"/>
      <c r="DEO54" s="16"/>
      <c r="DEP54" s="16"/>
      <c r="DEQ54" s="16"/>
      <c r="DER54" s="16"/>
      <c r="DES54" s="16"/>
      <c r="DET54" s="16"/>
      <c r="DEU54" s="16"/>
      <c r="DEV54" s="16"/>
      <c r="DEW54" s="16"/>
      <c r="DEX54" s="16"/>
      <c r="DEY54" s="16"/>
      <c r="DEZ54" s="16"/>
      <c r="DFA54" s="16"/>
      <c r="DFB54" s="16"/>
      <c r="DFC54" s="16"/>
      <c r="DFD54" s="16"/>
      <c r="DFE54" s="16"/>
      <c r="DFF54" s="16"/>
      <c r="DFG54" s="16"/>
      <c r="DFH54" s="16"/>
      <c r="DFI54" s="16"/>
      <c r="DFJ54" s="16"/>
      <c r="DFK54" s="16"/>
      <c r="DFL54" s="16"/>
      <c r="DFM54" s="16"/>
      <c r="DFN54" s="16"/>
      <c r="DFO54" s="16"/>
      <c r="DFP54" s="16"/>
      <c r="DFQ54" s="16"/>
      <c r="DFR54" s="16"/>
      <c r="DFS54" s="16"/>
      <c r="DFT54" s="16"/>
      <c r="DFU54" s="16"/>
      <c r="DFV54" s="16"/>
      <c r="DFW54" s="16"/>
      <c r="DFX54" s="16"/>
      <c r="DFY54" s="16"/>
      <c r="DFZ54" s="16"/>
      <c r="DGA54" s="16"/>
      <c r="DGB54" s="16"/>
      <c r="DGC54" s="16"/>
      <c r="DGD54" s="16"/>
      <c r="DGE54" s="16"/>
      <c r="DGF54" s="16"/>
      <c r="DGG54" s="16"/>
      <c r="DGH54" s="16"/>
      <c r="DGI54" s="16"/>
      <c r="DGJ54" s="16"/>
      <c r="DGK54" s="16"/>
      <c r="DGL54" s="16"/>
      <c r="DGM54" s="16"/>
      <c r="DGN54" s="16"/>
      <c r="DGO54" s="16"/>
      <c r="DGP54" s="16"/>
      <c r="DGQ54" s="16"/>
      <c r="DGR54" s="16"/>
      <c r="DGS54" s="16"/>
      <c r="DGT54" s="16"/>
      <c r="DGU54" s="16"/>
      <c r="DGV54" s="16"/>
      <c r="DGW54" s="16"/>
      <c r="DGX54" s="16"/>
      <c r="DGY54" s="16"/>
      <c r="DGZ54" s="16"/>
      <c r="DHA54" s="16"/>
      <c r="DHB54" s="16"/>
      <c r="DHC54" s="16"/>
      <c r="DHD54" s="16"/>
      <c r="DHE54" s="16"/>
      <c r="DHF54" s="16"/>
      <c r="DHG54" s="16"/>
      <c r="DHH54" s="16"/>
      <c r="DHI54" s="16"/>
      <c r="DHJ54" s="16"/>
      <c r="DHK54" s="16"/>
      <c r="DHL54" s="16"/>
      <c r="DHM54" s="16"/>
      <c r="DHN54" s="16"/>
      <c r="DHO54" s="16"/>
      <c r="DHP54" s="16"/>
      <c r="DHQ54" s="16"/>
      <c r="DHR54" s="16"/>
      <c r="DHS54" s="16"/>
      <c r="DHT54" s="16"/>
      <c r="DHU54" s="16"/>
      <c r="DHV54" s="16"/>
      <c r="DHW54" s="16"/>
      <c r="DHX54" s="16"/>
      <c r="DHY54" s="16"/>
      <c r="DHZ54" s="16"/>
      <c r="DIA54" s="16"/>
      <c r="DIB54" s="16"/>
      <c r="DIC54" s="16"/>
      <c r="DID54" s="16"/>
      <c r="DIE54" s="16"/>
      <c r="DIF54" s="16"/>
      <c r="DIG54" s="16"/>
      <c r="DIH54" s="16"/>
      <c r="DII54" s="16"/>
      <c r="DIJ54" s="16"/>
      <c r="DIK54" s="16"/>
      <c r="DIL54" s="16"/>
      <c r="DIM54" s="16"/>
      <c r="DIN54" s="16"/>
      <c r="DIO54" s="16"/>
      <c r="DIP54" s="16"/>
      <c r="DIQ54" s="16"/>
      <c r="DIR54" s="16"/>
      <c r="DIS54" s="16"/>
      <c r="DIT54" s="16"/>
      <c r="DIU54" s="16"/>
      <c r="DIV54" s="16"/>
      <c r="DIW54" s="16"/>
      <c r="DIX54" s="16"/>
      <c r="DIY54" s="16"/>
      <c r="DIZ54" s="16"/>
      <c r="DJA54" s="16"/>
      <c r="DJB54" s="16"/>
      <c r="DJC54" s="16"/>
      <c r="DJD54" s="16"/>
      <c r="DJE54" s="16"/>
      <c r="DJF54" s="16"/>
      <c r="DJG54" s="16"/>
      <c r="DJH54" s="16"/>
      <c r="DJI54" s="16"/>
      <c r="DJJ54" s="16"/>
      <c r="DJK54" s="16"/>
      <c r="DJL54" s="16"/>
      <c r="DJM54" s="16"/>
      <c r="DJN54" s="16"/>
      <c r="DJO54" s="16"/>
      <c r="DJP54" s="16"/>
      <c r="DJQ54" s="16"/>
      <c r="DJR54" s="16"/>
      <c r="DJS54" s="16"/>
      <c r="DJT54" s="16"/>
      <c r="DJU54" s="16"/>
      <c r="DJV54" s="16"/>
      <c r="DJW54" s="16"/>
      <c r="DJX54" s="16"/>
      <c r="DJY54" s="16"/>
      <c r="DJZ54" s="16"/>
      <c r="DKA54" s="16"/>
      <c r="DKB54" s="16"/>
      <c r="DKC54" s="16"/>
      <c r="DKD54" s="16"/>
      <c r="DKE54" s="16"/>
      <c r="DKF54" s="16"/>
      <c r="DKG54" s="16"/>
      <c r="DKH54" s="16"/>
      <c r="DKI54" s="16"/>
      <c r="DKJ54" s="16"/>
      <c r="DKK54" s="16"/>
      <c r="DKL54" s="16"/>
      <c r="DKM54" s="16"/>
      <c r="DKN54" s="16"/>
      <c r="DKO54" s="16"/>
      <c r="DKP54" s="16"/>
      <c r="DKQ54" s="16"/>
      <c r="DKR54" s="16"/>
      <c r="DKS54" s="16"/>
      <c r="DKT54" s="16"/>
      <c r="DKU54" s="16"/>
      <c r="DKV54" s="16"/>
      <c r="DKW54" s="16"/>
      <c r="DKX54" s="16"/>
      <c r="DKY54" s="16"/>
      <c r="DKZ54" s="16"/>
      <c r="DLA54" s="16"/>
      <c r="DLB54" s="16"/>
      <c r="DLC54" s="16"/>
      <c r="DLD54" s="16"/>
      <c r="DLE54" s="16"/>
      <c r="DLF54" s="16"/>
      <c r="DLG54" s="16"/>
      <c r="DLH54" s="16"/>
      <c r="DLI54" s="16"/>
      <c r="DLJ54" s="16"/>
      <c r="DLK54" s="16"/>
      <c r="DLL54" s="16"/>
      <c r="DLM54" s="16"/>
      <c r="DLN54" s="16"/>
      <c r="DLO54" s="16"/>
      <c r="DLP54" s="16"/>
      <c r="DLQ54" s="16"/>
      <c r="DLR54" s="16"/>
      <c r="DLS54" s="16"/>
      <c r="DLT54" s="16"/>
      <c r="DLU54" s="16"/>
      <c r="DLV54" s="16"/>
      <c r="DLW54" s="16"/>
      <c r="DLX54" s="16"/>
      <c r="DLY54" s="16"/>
      <c r="DLZ54" s="16"/>
      <c r="DMA54" s="16"/>
      <c r="DMB54" s="16"/>
      <c r="DMC54" s="16"/>
      <c r="DMD54" s="16"/>
      <c r="DME54" s="16"/>
      <c r="DMF54" s="16"/>
      <c r="DMG54" s="16"/>
      <c r="DMH54" s="16"/>
      <c r="DMI54" s="16"/>
      <c r="DMJ54" s="16"/>
      <c r="DMK54" s="16"/>
      <c r="DML54" s="16"/>
      <c r="DMM54" s="16"/>
      <c r="DMN54" s="16"/>
      <c r="DMO54" s="16"/>
      <c r="DMP54" s="16"/>
      <c r="DMQ54" s="16"/>
      <c r="DMR54" s="16"/>
      <c r="DMS54" s="16"/>
      <c r="DMT54" s="16"/>
      <c r="DMU54" s="16"/>
      <c r="DMV54" s="16"/>
      <c r="DMW54" s="16"/>
      <c r="DMX54" s="16"/>
      <c r="DMY54" s="16"/>
      <c r="DMZ54" s="16"/>
      <c r="DNA54" s="16"/>
      <c r="DNB54" s="16"/>
      <c r="DNC54" s="16"/>
      <c r="DND54" s="16"/>
      <c r="DNE54" s="16"/>
      <c r="DNF54" s="16"/>
      <c r="DNG54" s="16"/>
      <c r="DNH54" s="16"/>
      <c r="DNI54" s="16"/>
      <c r="DNJ54" s="16"/>
      <c r="DNK54" s="16"/>
      <c r="DNL54" s="16"/>
      <c r="DNM54" s="16"/>
      <c r="DNN54" s="16"/>
      <c r="DNO54" s="16"/>
      <c r="DNP54" s="16"/>
      <c r="DNQ54" s="16"/>
      <c r="DNR54" s="16"/>
      <c r="DNS54" s="16"/>
      <c r="DNT54" s="16"/>
      <c r="DNU54" s="16"/>
      <c r="DNV54" s="16"/>
      <c r="DNW54" s="16"/>
      <c r="DNX54" s="16"/>
      <c r="DNY54" s="16"/>
      <c r="DNZ54" s="16"/>
      <c r="DOA54" s="16"/>
      <c r="DOB54" s="16"/>
      <c r="DOC54" s="16"/>
      <c r="DOD54" s="16"/>
      <c r="DOE54" s="16"/>
      <c r="DOF54" s="16"/>
      <c r="DOG54" s="16"/>
      <c r="DOH54" s="16"/>
      <c r="DOI54" s="16"/>
      <c r="DOJ54" s="16"/>
      <c r="DOK54" s="16"/>
      <c r="DOL54" s="16"/>
      <c r="DOM54" s="16"/>
      <c r="DON54" s="16"/>
      <c r="DOO54" s="16"/>
      <c r="DOP54" s="16"/>
      <c r="DOQ54" s="16"/>
      <c r="DOR54" s="16"/>
      <c r="DOS54" s="16"/>
      <c r="DOT54" s="16"/>
      <c r="DOU54" s="16"/>
      <c r="DOV54" s="16"/>
      <c r="DOW54" s="16"/>
      <c r="DOX54" s="16"/>
      <c r="DOY54" s="16"/>
      <c r="DOZ54" s="16"/>
      <c r="DPA54" s="16"/>
      <c r="DPB54" s="16"/>
      <c r="DPC54" s="16"/>
      <c r="DPD54" s="16"/>
      <c r="DPE54" s="16"/>
      <c r="DPF54" s="16"/>
      <c r="DPG54" s="16"/>
      <c r="DPH54" s="16"/>
      <c r="DPI54" s="16"/>
      <c r="DPJ54" s="16"/>
      <c r="DPK54" s="16"/>
      <c r="DPL54" s="16"/>
      <c r="DPM54" s="16"/>
      <c r="DPN54" s="16"/>
      <c r="DPO54" s="16"/>
      <c r="DPP54" s="16"/>
      <c r="DPQ54" s="16"/>
      <c r="DPR54" s="16"/>
      <c r="DPS54" s="16"/>
      <c r="DPT54" s="16"/>
      <c r="DPU54" s="16"/>
      <c r="DPV54" s="16"/>
      <c r="DPW54" s="16"/>
      <c r="DPX54" s="16"/>
      <c r="DPY54" s="16"/>
      <c r="DPZ54" s="16"/>
      <c r="DQA54" s="16"/>
      <c r="DQB54" s="16"/>
      <c r="DQC54" s="16"/>
      <c r="DQD54" s="16"/>
      <c r="DQE54" s="16"/>
      <c r="DQF54" s="16"/>
      <c r="DQG54" s="16"/>
      <c r="DQH54" s="16"/>
      <c r="DQI54" s="16"/>
      <c r="DQJ54" s="16"/>
      <c r="DQK54" s="16"/>
      <c r="DQL54" s="16"/>
      <c r="DQM54" s="16"/>
      <c r="DQN54" s="16"/>
      <c r="DQO54" s="16"/>
      <c r="DQP54" s="16"/>
      <c r="DQQ54" s="16"/>
      <c r="DQR54" s="16"/>
      <c r="DQS54" s="16"/>
      <c r="DQT54" s="16"/>
      <c r="DQU54" s="16"/>
      <c r="DQV54" s="16"/>
      <c r="DQW54" s="16"/>
      <c r="DQX54" s="16"/>
      <c r="DQY54" s="16"/>
      <c r="DQZ54" s="16"/>
      <c r="DRA54" s="16"/>
      <c r="DRB54" s="16"/>
      <c r="DRC54" s="16"/>
      <c r="DRD54" s="16"/>
      <c r="DRE54" s="16"/>
      <c r="DRF54" s="16"/>
      <c r="DRG54" s="16"/>
      <c r="DRH54" s="16"/>
      <c r="DRI54" s="16"/>
      <c r="DRJ54" s="16"/>
      <c r="DRK54" s="16"/>
      <c r="DRL54" s="16"/>
      <c r="DRM54" s="16"/>
      <c r="DRN54" s="16"/>
      <c r="DRO54" s="16"/>
      <c r="DRP54" s="16"/>
      <c r="DRQ54" s="16"/>
      <c r="DRR54" s="16"/>
      <c r="DRS54" s="16"/>
      <c r="DRT54" s="16"/>
      <c r="DRU54" s="16"/>
      <c r="DRV54" s="16"/>
      <c r="DRW54" s="16"/>
      <c r="DRX54" s="16"/>
      <c r="DRY54" s="16"/>
      <c r="DRZ54" s="16"/>
      <c r="DSA54" s="16"/>
      <c r="DSB54" s="16"/>
      <c r="DSC54" s="16"/>
      <c r="DSD54" s="16"/>
      <c r="DSE54" s="16"/>
      <c r="DSF54" s="16"/>
      <c r="DSG54" s="16"/>
      <c r="DSH54" s="16"/>
      <c r="DSI54" s="16"/>
      <c r="DSJ54" s="16"/>
      <c r="DSK54" s="16"/>
      <c r="DSL54" s="16"/>
      <c r="DSM54" s="16"/>
      <c r="DSN54" s="16"/>
      <c r="DSO54" s="16"/>
      <c r="DSP54" s="16"/>
      <c r="DSQ54" s="16"/>
      <c r="DSR54" s="16"/>
      <c r="DSS54" s="16"/>
      <c r="DST54" s="16"/>
      <c r="DSU54" s="16"/>
      <c r="DSV54" s="16"/>
      <c r="DSW54" s="16"/>
      <c r="DSX54" s="16"/>
      <c r="DSY54" s="16"/>
      <c r="DSZ54" s="16"/>
      <c r="DTA54" s="16"/>
      <c r="DTB54" s="16"/>
      <c r="DTC54" s="16"/>
      <c r="DTD54" s="16"/>
      <c r="DTE54" s="16"/>
      <c r="DTF54" s="16"/>
      <c r="DTG54" s="16"/>
      <c r="DTH54" s="16"/>
      <c r="DTI54" s="16"/>
      <c r="DTJ54" s="16"/>
      <c r="DTK54" s="16"/>
      <c r="DTL54" s="16"/>
      <c r="DTM54" s="16"/>
      <c r="DTN54" s="16"/>
      <c r="DTO54" s="16"/>
      <c r="DTP54" s="16"/>
      <c r="DTQ54" s="16"/>
      <c r="DTR54" s="16"/>
      <c r="DTS54" s="16"/>
      <c r="DTT54" s="16"/>
      <c r="DTU54" s="16"/>
      <c r="DTV54" s="16"/>
      <c r="DTW54" s="16"/>
      <c r="DTX54" s="16"/>
      <c r="DTY54" s="16"/>
      <c r="DTZ54" s="16"/>
      <c r="DUA54" s="16"/>
      <c r="DUB54" s="16"/>
      <c r="DUC54" s="16"/>
      <c r="DUD54" s="16"/>
      <c r="DUE54" s="16"/>
      <c r="DUF54" s="16"/>
      <c r="DUG54" s="16"/>
      <c r="DUH54" s="16"/>
      <c r="DUI54" s="16"/>
      <c r="DUJ54" s="16"/>
      <c r="DUK54" s="16"/>
      <c r="DUL54" s="16"/>
      <c r="DUM54" s="16"/>
      <c r="DUN54" s="16"/>
      <c r="DUO54" s="16"/>
      <c r="DUP54" s="16"/>
      <c r="DUQ54" s="16"/>
      <c r="DUR54" s="16"/>
      <c r="DUS54" s="16"/>
      <c r="DUT54" s="16"/>
      <c r="DUU54" s="16"/>
      <c r="DUV54" s="16"/>
      <c r="DUW54" s="16"/>
      <c r="DUX54" s="16"/>
      <c r="DUY54" s="16"/>
      <c r="DUZ54" s="16"/>
      <c r="DVA54" s="16"/>
      <c r="DVB54" s="16"/>
      <c r="DVC54" s="16"/>
      <c r="DVD54" s="16"/>
      <c r="DVE54" s="16"/>
      <c r="DVF54" s="16"/>
      <c r="DVG54" s="16"/>
      <c r="DVH54" s="16"/>
      <c r="DVI54" s="16"/>
      <c r="DVJ54" s="16"/>
      <c r="DVK54" s="16"/>
      <c r="DVL54" s="16"/>
      <c r="DVM54" s="16"/>
      <c r="DVN54" s="16"/>
      <c r="DVO54" s="16"/>
      <c r="DVP54" s="16"/>
      <c r="DVQ54" s="16"/>
      <c r="DVR54" s="16"/>
      <c r="DVS54" s="16"/>
      <c r="DVT54" s="16"/>
      <c r="DVU54" s="16"/>
      <c r="DVV54" s="16"/>
      <c r="DVW54" s="16"/>
      <c r="DVX54" s="16"/>
      <c r="DVY54" s="16"/>
      <c r="DVZ54" s="16"/>
      <c r="DWA54" s="16"/>
      <c r="DWB54" s="16"/>
      <c r="DWC54" s="16"/>
      <c r="DWD54" s="16"/>
      <c r="DWE54" s="16"/>
      <c r="DWF54" s="16"/>
      <c r="DWG54" s="16"/>
      <c r="DWH54" s="16"/>
      <c r="DWI54" s="16"/>
      <c r="DWJ54" s="16"/>
      <c r="DWK54" s="16"/>
      <c r="DWL54" s="16"/>
      <c r="DWM54" s="16"/>
      <c r="DWN54" s="16"/>
      <c r="DWO54" s="16"/>
      <c r="DWP54" s="16"/>
      <c r="DWQ54" s="16"/>
      <c r="DWR54" s="16"/>
      <c r="DWS54" s="16"/>
      <c r="DWT54" s="16"/>
      <c r="DWU54" s="16"/>
      <c r="DWV54" s="16"/>
      <c r="DWW54" s="16"/>
      <c r="DWX54" s="16"/>
      <c r="DWY54" s="16"/>
      <c r="DWZ54" s="16"/>
      <c r="DXA54" s="16"/>
      <c r="DXB54" s="16"/>
      <c r="DXC54" s="16"/>
      <c r="DXD54" s="16"/>
      <c r="DXE54" s="16"/>
      <c r="DXF54" s="16"/>
      <c r="DXG54" s="16"/>
      <c r="DXH54" s="16"/>
      <c r="DXI54" s="16"/>
      <c r="DXJ54" s="16"/>
      <c r="DXK54" s="16"/>
      <c r="DXL54" s="16"/>
      <c r="DXM54" s="16"/>
      <c r="DXN54" s="16"/>
      <c r="DXO54" s="16"/>
      <c r="DXP54" s="16"/>
      <c r="DXQ54" s="16"/>
      <c r="DXR54" s="16"/>
      <c r="DXS54" s="16"/>
      <c r="DXT54" s="16"/>
      <c r="DXU54" s="16"/>
      <c r="DXV54" s="16"/>
      <c r="DXW54" s="16"/>
      <c r="DXX54" s="16"/>
      <c r="DXY54" s="16"/>
      <c r="DXZ54" s="16"/>
      <c r="DYA54" s="16"/>
      <c r="DYB54" s="16"/>
      <c r="DYC54" s="16"/>
      <c r="DYD54" s="16"/>
      <c r="DYE54" s="16"/>
      <c r="DYF54" s="16"/>
      <c r="DYG54" s="16"/>
      <c r="DYH54" s="16"/>
      <c r="DYI54" s="16"/>
      <c r="DYJ54" s="16"/>
      <c r="DYK54" s="16"/>
      <c r="DYL54" s="16"/>
      <c r="DYM54" s="16"/>
      <c r="DYN54" s="16"/>
      <c r="DYO54" s="16"/>
      <c r="DYP54" s="16"/>
      <c r="DYQ54" s="16"/>
      <c r="DYR54" s="16"/>
      <c r="DYS54" s="16"/>
      <c r="DYT54" s="16"/>
      <c r="DYU54" s="16"/>
      <c r="DYV54" s="16"/>
      <c r="DYW54" s="16"/>
      <c r="DYX54" s="16"/>
      <c r="DYY54" s="16"/>
      <c r="DYZ54" s="16"/>
      <c r="DZA54" s="16"/>
      <c r="DZB54" s="16"/>
      <c r="DZC54" s="16"/>
      <c r="DZD54" s="16"/>
      <c r="DZE54" s="16"/>
      <c r="DZF54" s="16"/>
      <c r="DZG54" s="16"/>
      <c r="DZH54" s="16"/>
      <c r="DZI54" s="16"/>
      <c r="DZJ54" s="16"/>
      <c r="DZK54" s="16"/>
      <c r="DZL54" s="16"/>
      <c r="DZM54" s="16"/>
      <c r="DZN54" s="16"/>
      <c r="DZO54" s="16"/>
      <c r="DZP54" s="16"/>
      <c r="DZQ54" s="16"/>
      <c r="DZR54" s="16"/>
      <c r="DZS54" s="16"/>
      <c r="DZT54" s="16"/>
      <c r="DZU54" s="16"/>
      <c r="DZV54" s="16"/>
      <c r="DZW54" s="16"/>
      <c r="DZX54" s="16"/>
      <c r="DZY54" s="16"/>
      <c r="DZZ54" s="16"/>
      <c r="EAA54" s="16"/>
      <c r="EAB54" s="16"/>
      <c r="EAC54" s="16"/>
      <c r="EAD54" s="16"/>
      <c r="EAE54" s="16"/>
      <c r="EAF54" s="16"/>
      <c r="EAG54" s="16"/>
      <c r="EAH54" s="16"/>
      <c r="EAI54" s="16"/>
      <c r="EAJ54" s="16"/>
      <c r="EAK54" s="16"/>
      <c r="EAL54" s="16"/>
      <c r="EAM54" s="16"/>
      <c r="EAN54" s="16"/>
      <c r="EAO54" s="16"/>
      <c r="EAP54" s="16"/>
      <c r="EAQ54" s="16"/>
      <c r="EAR54" s="16"/>
      <c r="EAS54" s="16"/>
      <c r="EAT54" s="16"/>
      <c r="EAU54" s="16"/>
      <c r="EAV54" s="16"/>
      <c r="EAW54" s="16"/>
      <c r="EAX54" s="16"/>
      <c r="EAY54" s="16"/>
      <c r="EAZ54" s="16"/>
      <c r="EBA54" s="16"/>
      <c r="EBB54" s="16"/>
      <c r="EBC54" s="16"/>
      <c r="EBD54" s="16"/>
      <c r="EBE54" s="16"/>
      <c r="EBF54" s="16"/>
      <c r="EBG54" s="16"/>
      <c r="EBH54" s="16"/>
      <c r="EBI54" s="16"/>
      <c r="EBJ54" s="16"/>
      <c r="EBK54" s="16"/>
      <c r="EBL54" s="16"/>
      <c r="EBM54" s="16"/>
      <c r="EBN54" s="16"/>
      <c r="EBO54" s="16"/>
      <c r="EBP54" s="16"/>
      <c r="EBQ54" s="16"/>
      <c r="EBR54" s="16"/>
      <c r="EBS54" s="16"/>
      <c r="EBT54" s="16"/>
      <c r="EBU54" s="16"/>
      <c r="EBV54" s="16"/>
      <c r="EBW54" s="16"/>
      <c r="EBX54" s="16"/>
      <c r="EBY54" s="16"/>
      <c r="EBZ54" s="16"/>
      <c r="ECA54" s="16"/>
      <c r="ECB54" s="16"/>
      <c r="ECC54" s="16"/>
      <c r="ECD54" s="16"/>
      <c r="ECE54" s="16"/>
      <c r="ECF54" s="16"/>
      <c r="ECG54" s="16"/>
      <c r="ECH54" s="16"/>
      <c r="ECI54" s="16"/>
      <c r="ECJ54" s="16"/>
      <c r="ECK54" s="16"/>
      <c r="ECL54" s="16"/>
      <c r="ECM54" s="16"/>
      <c r="ECN54" s="16"/>
      <c r="ECO54" s="16"/>
      <c r="ECP54" s="16"/>
      <c r="ECQ54" s="16"/>
      <c r="ECR54" s="16"/>
      <c r="ECS54" s="16"/>
      <c r="ECT54" s="16"/>
      <c r="ECU54" s="16"/>
      <c r="ECV54" s="16"/>
      <c r="ECW54" s="16"/>
      <c r="ECX54" s="16"/>
      <c r="ECY54" s="16"/>
      <c r="ECZ54" s="16"/>
      <c r="EDA54" s="16"/>
      <c r="EDB54" s="16"/>
      <c r="EDC54" s="16"/>
      <c r="EDD54" s="16"/>
      <c r="EDE54" s="16"/>
      <c r="EDF54" s="16"/>
      <c r="EDG54" s="16"/>
      <c r="EDH54" s="16"/>
      <c r="EDI54" s="16"/>
      <c r="EDJ54" s="16"/>
      <c r="EDK54" s="16"/>
      <c r="EDL54" s="16"/>
      <c r="EDM54" s="16"/>
      <c r="EDN54" s="16"/>
      <c r="EDO54" s="16"/>
      <c r="EDP54" s="16"/>
      <c r="EDQ54" s="16"/>
      <c r="EDR54" s="16"/>
      <c r="EDS54" s="16"/>
      <c r="EDT54" s="16"/>
      <c r="EDU54" s="16"/>
      <c r="EDV54" s="16"/>
      <c r="EDW54" s="16"/>
      <c r="EDX54" s="16"/>
      <c r="EDY54" s="16"/>
      <c r="EDZ54" s="16"/>
      <c r="EEA54" s="16"/>
      <c r="EEB54" s="16"/>
      <c r="EEC54" s="16"/>
      <c r="EED54" s="16"/>
      <c r="EEE54" s="16"/>
      <c r="EEF54" s="16"/>
      <c r="EEG54" s="16"/>
      <c r="EEH54" s="16"/>
      <c r="EEI54" s="16"/>
      <c r="EEJ54" s="16"/>
      <c r="EEK54" s="16"/>
      <c r="EEL54" s="16"/>
      <c r="EEM54" s="16"/>
      <c r="EEN54" s="16"/>
      <c r="EEO54" s="16"/>
      <c r="EEP54" s="16"/>
      <c r="EEQ54" s="16"/>
      <c r="EER54" s="16"/>
      <c r="EES54" s="16"/>
      <c r="EET54" s="16"/>
      <c r="EEU54" s="16"/>
      <c r="EEV54" s="16"/>
      <c r="EEW54" s="16"/>
      <c r="EEX54" s="16"/>
      <c r="EEY54" s="16"/>
      <c r="EEZ54" s="16"/>
      <c r="EFA54" s="16"/>
      <c r="EFB54" s="16"/>
      <c r="EFC54" s="16"/>
      <c r="EFD54" s="16"/>
      <c r="EFE54" s="16"/>
      <c r="EFF54" s="16"/>
      <c r="EFG54" s="16"/>
      <c r="EFH54" s="16"/>
      <c r="EFI54" s="16"/>
      <c r="EFJ54" s="16"/>
      <c r="EFK54" s="16"/>
      <c r="EFL54" s="16"/>
      <c r="EFM54" s="16"/>
      <c r="EFN54" s="16"/>
      <c r="EFO54" s="16"/>
      <c r="EFP54" s="16"/>
      <c r="EFQ54" s="16"/>
      <c r="EFR54" s="16"/>
      <c r="EFS54" s="16"/>
      <c r="EFT54" s="16"/>
      <c r="EFU54" s="16"/>
      <c r="EFV54" s="16"/>
      <c r="EFW54" s="16"/>
      <c r="EFX54" s="16"/>
      <c r="EFY54" s="16"/>
      <c r="EFZ54" s="16"/>
      <c r="EGA54" s="16"/>
      <c r="EGB54" s="16"/>
      <c r="EGC54" s="16"/>
      <c r="EGD54" s="16"/>
      <c r="EGE54" s="16"/>
      <c r="EGF54" s="16"/>
      <c r="EGG54" s="16"/>
      <c r="EGH54" s="16"/>
      <c r="EGI54" s="16"/>
      <c r="EGJ54" s="16"/>
      <c r="EGK54" s="16"/>
      <c r="EGL54" s="16"/>
      <c r="EGM54" s="16"/>
      <c r="EGN54" s="16"/>
      <c r="EGO54" s="16"/>
      <c r="EGP54" s="16"/>
      <c r="EGQ54" s="16"/>
      <c r="EGR54" s="16"/>
      <c r="EGS54" s="16"/>
      <c r="EGT54" s="16"/>
      <c r="EGU54" s="16"/>
      <c r="EGV54" s="16"/>
      <c r="EGW54" s="16"/>
      <c r="EGX54" s="16"/>
      <c r="EGY54" s="16"/>
      <c r="EGZ54" s="16"/>
      <c r="EHA54" s="16"/>
      <c r="EHB54" s="16"/>
      <c r="EHC54" s="16"/>
      <c r="EHD54" s="16"/>
      <c r="EHE54" s="16"/>
      <c r="EHF54" s="16"/>
      <c r="EHG54" s="16"/>
      <c r="EHH54" s="16"/>
      <c r="EHI54" s="16"/>
      <c r="EHJ54" s="16"/>
      <c r="EHK54" s="16"/>
      <c r="EHL54" s="16"/>
      <c r="EHM54" s="16"/>
      <c r="EHN54" s="16"/>
      <c r="EHO54" s="16"/>
      <c r="EHP54" s="16"/>
      <c r="EHQ54" s="16"/>
      <c r="EHR54" s="16"/>
      <c r="EHS54" s="16"/>
      <c r="EHT54" s="16"/>
      <c r="EHU54" s="16"/>
      <c r="EHV54" s="16"/>
      <c r="EHW54" s="16"/>
      <c r="EHX54" s="16"/>
      <c r="EHY54" s="16"/>
      <c r="EHZ54" s="16"/>
      <c r="EIA54" s="16"/>
      <c r="EIB54" s="16"/>
      <c r="EIC54" s="16"/>
      <c r="EID54" s="16"/>
      <c r="EIE54" s="16"/>
      <c r="EIF54" s="16"/>
      <c r="EIG54" s="16"/>
      <c r="EIH54" s="16"/>
      <c r="EII54" s="16"/>
      <c r="EIJ54" s="16"/>
      <c r="EIK54" s="16"/>
      <c r="EIL54" s="16"/>
      <c r="EIM54" s="16"/>
      <c r="EIN54" s="16"/>
      <c r="EIO54" s="16"/>
      <c r="EIP54" s="16"/>
      <c r="EIQ54" s="16"/>
      <c r="EIR54" s="16"/>
      <c r="EIS54" s="16"/>
      <c r="EIT54" s="16"/>
      <c r="EIU54" s="16"/>
      <c r="EIV54" s="16"/>
      <c r="EIW54" s="16"/>
      <c r="EIX54" s="16"/>
      <c r="EIY54" s="16"/>
      <c r="EIZ54" s="16"/>
      <c r="EJA54" s="16"/>
      <c r="EJB54" s="16"/>
      <c r="EJC54" s="16"/>
      <c r="EJD54" s="16"/>
      <c r="EJE54" s="16"/>
      <c r="EJF54" s="16"/>
      <c r="EJG54" s="16"/>
      <c r="EJH54" s="16"/>
      <c r="EJI54" s="16"/>
      <c r="EJJ54" s="16"/>
      <c r="EJK54" s="16"/>
      <c r="EJL54" s="16"/>
      <c r="EJM54" s="16"/>
      <c r="EJN54" s="16"/>
      <c r="EJO54" s="16"/>
      <c r="EJP54" s="16"/>
      <c r="EJQ54" s="16"/>
      <c r="EJR54" s="16"/>
      <c r="EJS54" s="16"/>
      <c r="EJT54" s="16"/>
      <c r="EJU54" s="16"/>
      <c r="EJV54" s="16"/>
      <c r="EJW54" s="16"/>
      <c r="EJX54" s="16"/>
      <c r="EJY54" s="16"/>
      <c r="EJZ54" s="16"/>
      <c r="EKA54" s="16"/>
      <c r="EKB54" s="16"/>
      <c r="EKC54" s="16"/>
      <c r="EKD54" s="16"/>
      <c r="EKE54" s="16"/>
      <c r="EKF54" s="16"/>
      <c r="EKG54" s="16"/>
      <c r="EKH54" s="16"/>
      <c r="EKI54" s="16"/>
      <c r="EKJ54" s="16"/>
      <c r="EKK54" s="16"/>
      <c r="EKL54" s="16"/>
      <c r="EKM54" s="16"/>
      <c r="EKN54" s="16"/>
      <c r="EKO54" s="16"/>
      <c r="EKP54" s="16"/>
      <c r="EKQ54" s="16"/>
      <c r="EKR54" s="16"/>
      <c r="EKS54" s="16"/>
      <c r="EKT54" s="16"/>
      <c r="EKU54" s="16"/>
      <c r="EKV54" s="16"/>
      <c r="EKW54" s="16"/>
      <c r="EKX54" s="16"/>
      <c r="EKY54" s="16"/>
      <c r="EKZ54" s="16"/>
      <c r="ELA54" s="16"/>
      <c r="ELB54" s="16"/>
      <c r="ELC54" s="16"/>
      <c r="ELD54" s="16"/>
      <c r="ELE54" s="16"/>
      <c r="ELF54" s="16"/>
      <c r="ELG54" s="16"/>
      <c r="ELH54" s="16"/>
      <c r="ELI54" s="16"/>
      <c r="ELJ54" s="16"/>
      <c r="ELK54" s="16"/>
      <c r="ELL54" s="16"/>
      <c r="ELM54" s="16"/>
      <c r="ELN54" s="16"/>
      <c r="ELO54" s="16"/>
      <c r="ELP54" s="16"/>
      <c r="ELQ54" s="16"/>
      <c r="ELR54" s="16"/>
      <c r="ELS54" s="16"/>
      <c r="ELT54" s="16"/>
      <c r="ELU54" s="16"/>
      <c r="ELV54" s="16"/>
      <c r="ELW54" s="16"/>
      <c r="ELX54" s="16"/>
      <c r="ELY54" s="16"/>
      <c r="ELZ54" s="16"/>
      <c r="EMA54" s="16"/>
      <c r="EMB54" s="16"/>
      <c r="EMC54" s="16"/>
      <c r="EMD54" s="16"/>
      <c r="EME54" s="16"/>
      <c r="EMF54" s="16"/>
      <c r="EMG54" s="16"/>
      <c r="EMH54" s="16"/>
      <c r="EMI54" s="16"/>
      <c r="EMJ54" s="16"/>
      <c r="EMK54" s="16"/>
      <c r="EML54" s="16"/>
      <c r="EMM54" s="16"/>
      <c r="EMN54" s="16"/>
      <c r="EMO54" s="16"/>
      <c r="EMP54" s="16"/>
      <c r="EMQ54" s="16"/>
      <c r="EMR54" s="16"/>
      <c r="EMS54" s="16"/>
      <c r="EMT54" s="16"/>
      <c r="EMU54" s="16"/>
      <c r="EMV54" s="16"/>
      <c r="EMW54" s="16"/>
      <c r="EMX54" s="16"/>
      <c r="EMY54" s="16"/>
      <c r="EMZ54" s="16"/>
      <c r="ENA54" s="16"/>
      <c r="ENB54" s="16"/>
      <c r="ENC54" s="16"/>
      <c r="END54" s="16"/>
      <c r="ENE54" s="16"/>
      <c r="ENF54" s="16"/>
      <c r="ENG54" s="16"/>
      <c r="ENH54" s="16"/>
      <c r="ENI54" s="16"/>
      <c r="ENJ54" s="16"/>
      <c r="ENK54" s="16"/>
      <c r="ENL54" s="16"/>
      <c r="ENM54" s="16"/>
      <c r="ENN54" s="16"/>
      <c r="ENO54" s="16"/>
      <c r="ENP54" s="16"/>
      <c r="ENQ54" s="16"/>
      <c r="ENR54" s="16"/>
      <c r="ENS54" s="16"/>
      <c r="ENT54" s="16"/>
      <c r="ENU54" s="16"/>
      <c r="ENV54" s="16"/>
      <c r="ENW54" s="16"/>
      <c r="ENX54" s="16"/>
      <c r="ENY54" s="16"/>
      <c r="ENZ54" s="16"/>
      <c r="EOA54" s="16"/>
      <c r="EOB54" s="16"/>
      <c r="EOC54" s="16"/>
      <c r="EOD54" s="16"/>
      <c r="EOE54" s="16"/>
      <c r="EOF54" s="16"/>
      <c r="EOG54" s="16"/>
      <c r="EOH54" s="16"/>
      <c r="EOI54" s="16"/>
      <c r="EOJ54" s="16"/>
      <c r="EOK54" s="16"/>
      <c r="EOL54" s="16"/>
      <c r="EOM54" s="16"/>
      <c r="EON54" s="16"/>
      <c r="EOO54" s="16"/>
      <c r="EOP54" s="16"/>
      <c r="EOQ54" s="16"/>
      <c r="EOR54" s="16"/>
      <c r="EOS54" s="16"/>
      <c r="EOT54" s="16"/>
      <c r="EOU54" s="16"/>
      <c r="EOV54" s="16"/>
      <c r="EOW54" s="16"/>
      <c r="EOX54" s="16"/>
      <c r="EOY54" s="16"/>
      <c r="EOZ54" s="16"/>
      <c r="EPA54" s="16"/>
      <c r="EPB54" s="16"/>
      <c r="EPC54" s="16"/>
      <c r="EPD54" s="16"/>
      <c r="EPE54" s="16"/>
      <c r="EPF54" s="16"/>
      <c r="EPG54" s="16"/>
      <c r="EPH54" s="16"/>
      <c r="EPI54" s="16"/>
      <c r="EPJ54" s="16"/>
      <c r="EPK54" s="16"/>
      <c r="EPL54" s="16"/>
      <c r="EPM54" s="16"/>
      <c r="EPN54" s="16"/>
      <c r="EPO54" s="16"/>
      <c r="EPP54" s="16"/>
      <c r="EPQ54" s="16"/>
      <c r="EPR54" s="16"/>
      <c r="EPS54" s="16"/>
      <c r="EPT54" s="16"/>
      <c r="EPU54" s="16"/>
      <c r="EPV54" s="16"/>
      <c r="EPW54" s="16"/>
      <c r="EPX54" s="16"/>
      <c r="EPY54" s="16"/>
      <c r="EPZ54" s="16"/>
      <c r="EQA54" s="16"/>
      <c r="EQB54" s="16"/>
      <c r="EQC54" s="16"/>
      <c r="EQD54" s="16"/>
      <c r="EQE54" s="16"/>
      <c r="EQF54" s="16"/>
      <c r="EQG54" s="16"/>
      <c r="EQH54" s="16"/>
      <c r="EQI54" s="16"/>
      <c r="EQJ54" s="16"/>
      <c r="EQK54" s="16"/>
      <c r="EQL54" s="16"/>
      <c r="EQM54" s="16"/>
      <c r="EQN54" s="16"/>
      <c r="EQO54" s="16"/>
      <c r="EQP54" s="16"/>
      <c r="EQQ54" s="16"/>
      <c r="EQR54" s="16"/>
      <c r="EQS54" s="16"/>
      <c r="EQT54" s="16"/>
      <c r="EQU54" s="16"/>
      <c r="EQV54" s="16"/>
      <c r="EQW54" s="16"/>
      <c r="EQX54" s="16"/>
      <c r="EQY54" s="16"/>
      <c r="EQZ54" s="16"/>
      <c r="ERA54" s="16"/>
      <c r="ERB54" s="16"/>
      <c r="ERC54" s="16"/>
      <c r="ERD54" s="16"/>
      <c r="ERE54" s="16"/>
      <c r="ERF54" s="16"/>
      <c r="ERG54" s="16"/>
      <c r="ERH54" s="16"/>
      <c r="ERI54" s="16"/>
      <c r="ERJ54" s="16"/>
      <c r="ERK54" s="16"/>
      <c r="ERL54" s="16"/>
      <c r="ERM54" s="16"/>
      <c r="ERN54" s="16"/>
      <c r="ERO54" s="16"/>
      <c r="ERP54" s="16"/>
      <c r="ERQ54" s="16"/>
      <c r="ERR54" s="16"/>
      <c r="ERS54" s="16"/>
      <c r="ERT54" s="16"/>
      <c r="ERU54" s="16"/>
      <c r="ERV54" s="16"/>
      <c r="ERW54" s="16"/>
      <c r="ERX54" s="16"/>
      <c r="ERY54" s="16"/>
      <c r="ERZ54" s="16"/>
      <c r="ESA54" s="16"/>
      <c r="ESB54" s="16"/>
      <c r="ESC54" s="16"/>
      <c r="ESD54" s="16"/>
      <c r="ESE54" s="16"/>
      <c r="ESF54" s="16"/>
      <c r="ESG54" s="16"/>
      <c r="ESH54" s="16"/>
      <c r="ESI54" s="16"/>
      <c r="ESJ54" s="16"/>
      <c r="ESK54" s="16"/>
      <c r="ESL54" s="16"/>
      <c r="ESM54" s="16"/>
      <c r="ESN54" s="16"/>
      <c r="ESO54" s="16"/>
      <c r="ESP54" s="16"/>
      <c r="ESQ54" s="16"/>
      <c r="ESR54" s="16"/>
      <c r="ESS54" s="16"/>
      <c r="EST54" s="16"/>
      <c r="ESU54" s="16"/>
      <c r="ESV54" s="16"/>
      <c r="ESW54" s="16"/>
      <c r="ESX54" s="16"/>
      <c r="ESY54" s="16"/>
      <c r="ESZ54" s="16"/>
      <c r="ETA54" s="16"/>
      <c r="ETB54" s="16"/>
      <c r="ETC54" s="16"/>
      <c r="ETD54" s="16"/>
      <c r="ETE54" s="16"/>
      <c r="ETF54" s="16"/>
      <c r="ETG54" s="16"/>
      <c r="ETH54" s="16"/>
      <c r="ETI54" s="16"/>
      <c r="ETJ54" s="16"/>
      <c r="ETK54" s="16"/>
      <c r="ETL54" s="16"/>
      <c r="ETM54" s="16"/>
      <c r="ETN54" s="16"/>
      <c r="ETO54" s="16"/>
      <c r="ETP54" s="16"/>
      <c r="ETQ54" s="16"/>
      <c r="ETR54" s="16"/>
      <c r="ETS54" s="16"/>
      <c r="ETT54" s="16"/>
      <c r="ETU54" s="16"/>
      <c r="ETV54" s="16"/>
      <c r="ETW54" s="16"/>
      <c r="ETX54" s="16"/>
      <c r="ETY54" s="16"/>
      <c r="ETZ54" s="16"/>
      <c r="EUA54" s="16"/>
      <c r="EUB54" s="16"/>
      <c r="EUC54" s="16"/>
      <c r="EUD54" s="16"/>
      <c r="EUE54" s="16"/>
      <c r="EUF54" s="16"/>
      <c r="EUG54" s="16"/>
      <c r="EUH54" s="16"/>
      <c r="EUI54" s="16"/>
      <c r="EUJ54" s="16"/>
      <c r="EUK54" s="16"/>
      <c r="EUL54" s="16"/>
      <c r="EUM54" s="16"/>
      <c r="EUN54" s="16"/>
      <c r="EUO54" s="16"/>
      <c r="EUP54" s="16"/>
      <c r="EUQ54" s="16"/>
      <c r="EUR54" s="16"/>
      <c r="EUS54" s="16"/>
      <c r="EUT54" s="16"/>
      <c r="EUU54" s="16"/>
      <c r="EUV54" s="16"/>
      <c r="EUW54" s="16"/>
      <c r="EUX54" s="16"/>
      <c r="EUY54" s="16"/>
      <c r="EUZ54" s="16"/>
      <c r="EVA54" s="16"/>
      <c r="EVB54" s="16"/>
      <c r="EVC54" s="16"/>
      <c r="EVD54" s="16"/>
      <c r="EVE54" s="16"/>
      <c r="EVF54" s="16"/>
      <c r="EVG54" s="16"/>
      <c r="EVH54" s="16"/>
      <c r="EVI54" s="16"/>
      <c r="EVJ54" s="16"/>
      <c r="EVK54" s="16"/>
      <c r="EVL54" s="16"/>
      <c r="EVM54" s="16"/>
      <c r="EVN54" s="16"/>
      <c r="EVO54" s="16"/>
      <c r="EVP54" s="16"/>
      <c r="EVQ54" s="16"/>
      <c r="EVR54" s="16"/>
      <c r="EVS54" s="16"/>
      <c r="EVT54" s="16"/>
      <c r="EVU54" s="16"/>
      <c r="EVV54" s="16"/>
      <c r="EVW54" s="16"/>
      <c r="EVX54" s="16"/>
      <c r="EVY54" s="16"/>
      <c r="EVZ54" s="16"/>
      <c r="EWA54" s="16"/>
      <c r="EWB54" s="16"/>
      <c r="EWC54" s="16"/>
      <c r="EWD54" s="16"/>
      <c r="EWE54" s="16"/>
      <c r="EWF54" s="16"/>
      <c r="EWG54" s="16"/>
      <c r="EWH54" s="16"/>
      <c r="EWI54" s="16"/>
      <c r="EWJ54" s="16"/>
      <c r="EWK54" s="16"/>
      <c r="EWL54" s="16"/>
      <c r="EWM54" s="16"/>
      <c r="EWN54" s="16"/>
      <c r="EWO54" s="16"/>
      <c r="EWP54" s="16"/>
      <c r="EWQ54" s="16"/>
      <c r="EWR54" s="16"/>
      <c r="EWS54" s="16"/>
      <c r="EWT54" s="16"/>
      <c r="EWU54" s="16"/>
      <c r="EWV54" s="16"/>
      <c r="EWW54" s="16"/>
      <c r="EWX54" s="16"/>
      <c r="EWY54" s="16"/>
      <c r="EWZ54" s="16"/>
      <c r="EXA54" s="16"/>
      <c r="EXB54" s="16"/>
      <c r="EXC54" s="16"/>
      <c r="EXD54" s="16"/>
      <c r="EXE54" s="16"/>
      <c r="EXF54" s="16"/>
      <c r="EXG54" s="16"/>
      <c r="EXH54" s="16"/>
      <c r="EXI54" s="16"/>
      <c r="EXJ54" s="16"/>
      <c r="EXK54" s="16"/>
      <c r="EXL54" s="16"/>
      <c r="EXM54" s="16"/>
      <c r="EXN54" s="16"/>
      <c r="EXO54" s="16"/>
      <c r="EXP54" s="16"/>
      <c r="EXQ54" s="16"/>
      <c r="EXR54" s="16"/>
      <c r="EXS54" s="16"/>
      <c r="EXT54" s="16"/>
      <c r="EXU54" s="16"/>
      <c r="EXV54" s="16"/>
      <c r="EXW54" s="16"/>
      <c r="EXX54" s="16"/>
      <c r="EXY54" s="16"/>
      <c r="EXZ54" s="16"/>
      <c r="EYA54" s="16"/>
      <c r="EYB54" s="16"/>
      <c r="EYC54" s="16"/>
      <c r="EYD54" s="16"/>
      <c r="EYE54" s="16"/>
      <c r="EYF54" s="16"/>
      <c r="EYG54" s="16"/>
      <c r="EYH54" s="16"/>
      <c r="EYI54" s="16"/>
      <c r="EYJ54" s="16"/>
      <c r="EYK54" s="16"/>
      <c r="EYL54" s="16"/>
      <c r="EYM54" s="16"/>
      <c r="EYN54" s="16"/>
      <c r="EYO54" s="16"/>
      <c r="EYP54" s="16"/>
      <c r="EYQ54" s="16"/>
      <c r="EYR54" s="16"/>
      <c r="EYS54" s="16"/>
      <c r="EYT54" s="16"/>
      <c r="EYU54" s="16"/>
      <c r="EYV54" s="16"/>
      <c r="EYW54" s="16"/>
      <c r="EYX54" s="16"/>
      <c r="EYY54" s="16"/>
      <c r="EYZ54" s="16"/>
      <c r="EZA54" s="16"/>
      <c r="EZB54" s="16"/>
      <c r="EZC54" s="16"/>
      <c r="EZD54" s="16"/>
      <c r="EZE54" s="16"/>
      <c r="EZF54" s="16"/>
      <c r="EZG54" s="16"/>
      <c r="EZH54" s="16"/>
      <c r="EZI54" s="16"/>
      <c r="EZJ54" s="16"/>
      <c r="EZK54" s="16"/>
      <c r="EZL54" s="16"/>
      <c r="EZM54" s="16"/>
      <c r="EZN54" s="16"/>
      <c r="EZO54" s="16"/>
      <c r="EZP54" s="16"/>
      <c r="EZQ54" s="16"/>
      <c r="EZR54" s="16"/>
      <c r="EZS54" s="16"/>
      <c r="EZT54" s="16"/>
      <c r="EZU54" s="16"/>
      <c r="EZV54" s="16"/>
      <c r="EZW54" s="16"/>
      <c r="EZX54" s="16"/>
      <c r="EZY54" s="16"/>
      <c r="EZZ54" s="16"/>
      <c r="FAA54" s="16"/>
      <c r="FAB54" s="16"/>
      <c r="FAC54" s="16"/>
      <c r="FAD54" s="16"/>
      <c r="FAE54" s="16"/>
      <c r="FAF54" s="16"/>
      <c r="FAG54" s="16"/>
      <c r="FAH54" s="16"/>
      <c r="FAI54" s="16"/>
      <c r="FAJ54" s="16"/>
      <c r="FAK54" s="16"/>
      <c r="FAL54" s="16"/>
      <c r="FAM54" s="16"/>
      <c r="FAN54" s="16"/>
      <c r="FAO54" s="16"/>
      <c r="FAP54" s="16"/>
      <c r="FAQ54" s="16"/>
      <c r="FAR54" s="16"/>
      <c r="FAS54" s="16"/>
      <c r="FAT54" s="16"/>
      <c r="FAU54" s="16"/>
      <c r="FAV54" s="16"/>
      <c r="FAW54" s="16"/>
      <c r="FAX54" s="16"/>
      <c r="FAY54" s="16"/>
      <c r="FAZ54" s="16"/>
      <c r="FBA54" s="16"/>
      <c r="FBB54" s="16"/>
      <c r="FBC54" s="16"/>
      <c r="FBD54" s="16"/>
      <c r="FBE54" s="16"/>
      <c r="FBF54" s="16"/>
      <c r="FBG54" s="16"/>
      <c r="FBH54" s="16"/>
      <c r="FBI54" s="16"/>
      <c r="FBJ54" s="16"/>
      <c r="FBK54" s="16"/>
      <c r="FBL54" s="16"/>
      <c r="FBM54" s="16"/>
      <c r="FBN54" s="16"/>
      <c r="FBO54" s="16"/>
      <c r="FBP54" s="16"/>
      <c r="FBQ54" s="16"/>
      <c r="FBR54" s="16"/>
      <c r="FBS54" s="16"/>
      <c r="FBT54" s="16"/>
      <c r="FBU54" s="16"/>
      <c r="FBV54" s="16"/>
      <c r="FBW54" s="16"/>
      <c r="FBX54" s="16"/>
      <c r="FBY54" s="16"/>
      <c r="FBZ54" s="16"/>
      <c r="FCA54" s="16"/>
      <c r="FCB54" s="16"/>
      <c r="FCC54" s="16"/>
      <c r="FCD54" s="16"/>
      <c r="FCE54" s="16"/>
      <c r="FCF54" s="16"/>
      <c r="FCG54" s="16"/>
      <c r="FCH54" s="16"/>
      <c r="FCI54" s="16"/>
      <c r="FCJ54" s="16"/>
      <c r="FCK54" s="16"/>
      <c r="FCL54" s="16"/>
      <c r="FCM54" s="16"/>
      <c r="FCN54" s="16"/>
      <c r="FCO54" s="16"/>
      <c r="FCP54" s="16"/>
      <c r="FCQ54" s="16"/>
      <c r="FCR54" s="16"/>
      <c r="FCS54" s="16"/>
      <c r="FCT54" s="16"/>
      <c r="FCU54" s="16"/>
      <c r="FCV54" s="16"/>
      <c r="FCW54" s="16"/>
      <c r="FCX54" s="16"/>
      <c r="FCY54" s="16"/>
      <c r="FCZ54" s="16"/>
      <c r="FDA54" s="16"/>
      <c r="FDB54" s="16"/>
      <c r="FDC54" s="16"/>
      <c r="FDD54" s="16"/>
      <c r="FDE54" s="16"/>
      <c r="FDF54" s="16"/>
      <c r="FDG54" s="16"/>
      <c r="FDH54" s="16"/>
      <c r="FDI54" s="16"/>
      <c r="FDJ54" s="16"/>
      <c r="FDK54" s="16"/>
      <c r="FDL54" s="16"/>
      <c r="FDM54" s="16"/>
      <c r="FDN54" s="16"/>
      <c r="FDO54" s="16"/>
      <c r="FDP54" s="16"/>
      <c r="FDQ54" s="16"/>
      <c r="FDR54" s="16"/>
      <c r="FDS54" s="16"/>
      <c r="FDT54" s="16"/>
      <c r="FDU54" s="16"/>
      <c r="FDV54" s="16"/>
      <c r="FDW54" s="16"/>
      <c r="FDX54" s="16"/>
      <c r="FDY54" s="16"/>
      <c r="FDZ54" s="16"/>
      <c r="FEA54" s="16"/>
      <c r="FEB54" s="16"/>
      <c r="FEC54" s="16"/>
      <c r="FED54" s="16"/>
      <c r="FEE54" s="16"/>
      <c r="FEF54" s="16"/>
      <c r="FEG54" s="16"/>
      <c r="FEH54" s="16"/>
      <c r="FEI54" s="16"/>
      <c r="FEJ54" s="16"/>
      <c r="FEK54" s="16"/>
      <c r="FEL54" s="16"/>
      <c r="FEM54" s="16"/>
      <c r="FEN54" s="16"/>
      <c r="FEO54" s="16"/>
      <c r="FEP54" s="16"/>
      <c r="FEQ54" s="16"/>
      <c r="FER54" s="16"/>
      <c r="FES54" s="16"/>
      <c r="FET54" s="16"/>
      <c r="FEU54" s="16"/>
      <c r="FEV54" s="16"/>
      <c r="FEW54" s="16"/>
      <c r="FEX54" s="16"/>
      <c r="FEY54" s="16"/>
      <c r="FEZ54" s="16"/>
      <c r="FFA54" s="16"/>
      <c r="FFB54" s="16"/>
      <c r="FFC54" s="16"/>
      <c r="FFD54" s="16"/>
      <c r="FFE54" s="16"/>
      <c r="FFF54" s="16"/>
      <c r="FFG54" s="16"/>
      <c r="FFH54" s="16"/>
      <c r="FFI54" s="16"/>
      <c r="FFJ54" s="16"/>
      <c r="FFK54" s="16"/>
      <c r="FFL54" s="16"/>
      <c r="FFM54" s="16"/>
      <c r="FFN54" s="16"/>
      <c r="FFO54" s="16"/>
      <c r="FFP54" s="16"/>
      <c r="FFQ54" s="16"/>
      <c r="FFR54" s="16"/>
      <c r="FFS54" s="16"/>
      <c r="FFT54" s="16"/>
      <c r="FFU54" s="16"/>
      <c r="FFV54" s="16"/>
      <c r="FFW54" s="16"/>
      <c r="FFX54" s="16"/>
      <c r="FFY54" s="16"/>
      <c r="FFZ54" s="16"/>
      <c r="FGA54" s="16"/>
      <c r="FGB54" s="16"/>
      <c r="FGC54" s="16"/>
      <c r="FGD54" s="16"/>
      <c r="FGE54" s="16"/>
      <c r="FGF54" s="16"/>
      <c r="FGG54" s="16"/>
      <c r="FGH54" s="16"/>
      <c r="FGI54" s="16"/>
      <c r="FGJ54" s="16"/>
      <c r="FGK54" s="16"/>
      <c r="FGL54" s="16"/>
      <c r="FGM54" s="16"/>
      <c r="FGN54" s="16"/>
      <c r="FGO54" s="16"/>
      <c r="FGP54" s="16"/>
      <c r="FGQ54" s="16"/>
      <c r="FGR54" s="16"/>
      <c r="FGS54" s="16"/>
      <c r="FGT54" s="16"/>
      <c r="FGU54" s="16"/>
      <c r="FGV54" s="16"/>
      <c r="FGW54" s="16"/>
      <c r="FGX54" s="16"/>
      <c r="FGY54" s="16"/>
      <c r="FGZ54" s="16"/>
      <c r="FHA54" s="16"/>
      <c r="FHB54" s="16"/>
      <c r="FHC54" s="16"/>
      <c r="FHD54" s="16"/>
      <c r="FHE54" s="16"/>
      <c r="FHF54" s="16"/>
      <c r="FHG54" s="16"/>
      <c r="FHH54" s="16"/>
      <c r="FHI54" s="16"/>
      <c r="FHJ54" s="16"/>
      <c r="FHK54" s="16"/>
      <c r="FHL54" s="16"/>
      <c r="FHM54" s="16"/>
      <c r="FHN54" s="16"/>
      <c r="FHO54" s="16"/>
      <c r="FHP54" s="16"/>
      <c r="FHQ54" s="16"/>
      <c r="FHR54" s="16"/>
      <c r="FHS54" s="16"/>
      <c r="FHT54" s="16"/>
      <c r="FHU54" s="16"/>
      <c r="FHV54" s="16"/>
      <c r="FHW54" s="16"/>
      <c r="FHX54" s="16"/>
      <c r="FHY54" s="16"/>
      <c r="FHZ54" s="16"/>
      <c r="FIA54" s="16"/>
      <c r="FIB54" s="16"/>
      <c r="FIC54" s="16"/>
      <c r="FID54" s="16"/>
      <c r="FIE54" s="16"/>
      <c r="FIF54" s="16"/>
      <c r="FIG54" s="16"/>
      <c r="FIH54" s="16"/>
      <c r="FII54" s="16"/>
      <c r="FIJ54" s="16"/>
      <c r="FIK54" s="16"/>
      <c r="FIL54" s="16"/>
      <c r="FIM54" s="16"/>
      <c r="FIN54" s="16"/>
      <c r="FIO54" s="16"/>
      <c r="FIP54" s="16"/>
      <c r="FIQ54" s="16"/>
      <c r="FIR54" s="16"/>
      <c r="FIS54" s="16"/>
      <c r="FIT54" s="16"/>
      <c r="FIU54" s="16"/>
      <c r="FIV54" s="16"/>
      <c r="FIW54" s="16"/>
      <c r="FIX54" s="16"/>
      <c r="FIY54" s="16"/>
      <c r="FIZ54" s="16"/>
      <c r="FJA54" s="16"/>
      <c r="FJB54" s="16"/>
      <c r="FJC54" s="16"/>
      <c r="FJD54" s="16"/>
      <c r="FJE54" s="16"/>
      <c r="FJF54" s="16"/>
      <c r="FJG54" s="16"/>
      <c r="FJH54" s="16"/>
      <c r="FJI54" s="16"/>
      <c r="FJJ54" s="16"/>
      <c r="FJK54" s="16"/>
      <c r="FJL54" s="16"/>
      <c r="FJM54" s="16"/>
      <c r="FJN54" s="16"/>
      <c r="FJO54" s="16"/>
      <c r="FJP54" s="16"/>
      <c r="FJQ54" s="16"/>
      <c r="FJR54" s="16"/>
      <c r="FJS54" s="16"/>
      <c r="FJT54" s="16"/>
      <c r="FJU54" s="16"/>
      <c r="FJV54" s="16"/>
      <c r="FJW54" s="16"/>
      <c r="FJX54" s="16"/>
      <c r="FJY54" s="16"/>
      <c r="FJZ54" s="16"/>
      <c r="FKA54" s="16"/>
      <c r="FKB54" s="16"/>
      <c r="FKC54" s="16"/>
      <c r="FKD54" s="16"/>
      <c r="FKE54" s="16"/>
      <c r="FKF54" s="16"/>
      <c r="FKG54" s="16"/>
      <c r="FKH54" s="16"/>
      <c r="FKI54" s="16"/>
      <c r="FKJ54" s="16"/>
      <c r="FKK54" s="16"/>
      <c r="FKL54" s="16"/>
      <c r="FKM54" s="16"/>
      <c r="FKN54" s="16"/>
      <c r="FKO54" s="16"/>
      <c r="FKP54" s="16"/>
      <c r="FKQ54" s="16"/>
      <c r="FKR54" s="16"/>
      <c r="FKS54" s="16"/>
      <c r="FKT54" s="16"/>
      <c r="FKU54" s="16"/>
      <c r="FKV54" s="16"/>
      <c r="FKW54" s="16"/>
      <c r="FKX54" s="16"/>
      <c r="FKY54" s="16"/>
      <c r="FKZ54" s="16"/>
      <c r="FLA54" s="16"/>
      <c r="FLB54" s="16"/>
      <c r="FLC54" s="16"/>
      <c r="FLD54" s="16"/>
      <c r="FLE54" s="16"/>
      <c r="FLF54" s="16"/>
      <c r="FLG54" s="16"/>
      <c r="FLH54" s="16"/>
      <c r="FLI54" s="16"/>
      <c r="FLJ54" s="16"/>
      <c r="FLK54" s="16"/>
      <c r="FLL54" s="16"/>
      <c r="FLM54" s="16"/>
      <c r="FLN54" s="16"/>
      <c r="FLO54" s="16"/>
      <c r="FLP54" s="16"/>
      <c r="FLQ54" s="16"/>
      <c r="FLR54" s="16"/>
      <c r="FLS54" s="16"/>
      <c r="FLT54" s="16"/>
      <c r="FLU54" s="16"/>
      <c r="FLV54" s="16"/>
      <c r="FLW54" s="16"/>
      <c r="FLX54" s="16"/>
      <c r="FLY54" s="16"/>
      <c r="FLZ54" s="16"/>
      <c r="FMA54" s="16"/>
      <c r="FMB54" s="16"/>
      <c r="FMC54" s="16"/>
      <c r="FMD54" s="16"/>
      <c r="FME54" s="16"/>
      <c r="FMF54" s="16"/>
      <c r="FMG54" s="16"/>
      <c r="FMH54" s="16"/>
      <c r="FMI54" s="16"/>
      <c r="FMJ54" s="16"/>
      <c r="FMK54" s="16"/>
      <c r="FML54" s="16"/>
      <c r="FMM54" s="16"/>
      <c r="FMN54" s="16"/>
      <c r="FMO54" s="16"/>
      <c r="FMP54" s="16"/>
      <c r="FMQ54" s="16"/>
      <c r="FMR54" s="16"/>
      <c r="FMS54" s="16"/>
      <c r="FMT54" s="16"/>
      <c r="FMU54" s="16"/>
      <c r="FMV54" s="16"/>
      <c r="FMW54" s="16"/>
      <c r="FMX54" s="16"/>
      <c r="FMY54" s="16"/>
      <c r="FMZ54" s="16"/>
      <c r="FNA54" s="16"/>
      <c r="FNB54" s="16"/>
      <c r="FNC54" s="16"/>
      <c r="FND54" s="16"/>
      <c r="FNE54" s="16"/>
      <c r="FNF54" s="16"/>
      <c r="FNG54" s="16"/>
      <c r="FNH54" s="16"/>
      <c r="FNI54" s="16"/>
      <c r="FNJ54" s="16"/>
      <c r="FNK54" s="16"/>
      <c r="FNL54" s="16"/>
      <c r="FNM54" s="16"/>
      <c r="FNN54" s="16"/>
      <c r="FNO54" s="16"/>
      <c r="FNP54" s="16"/>
      <c r="FNQ54" s="16"/>
      <c r="FNR54" s="16"/>
      <c r="FNS54" s="16"/>
      <c r="FNT54" s="16"/>
      <c r="FNU54" s="16"/>
      <c r="FNV54" s="16"/>
      <c r="FNW54" s="16"/>
      <c r="FNX54" s="16"/>
      <c r="FNY54" s="16"/>
      <c r="FNZ54" s="16"/>
      <c r="FOA54" s="16"/>
      <c r="FOB54" s="16"/>
      <c r="FOC54" s="16"/>
      <c r="FOD54" s="16"/>
      <c r="FOE54" s="16"/>
      <c r="FOF54" s="16"/>
      <c r="FOG54" s="16"/>
      <c r="FOH54" s="16"/>
      <c r="FOI54" s="16"/>
      <c r="FOJ54" s="16"/>
      <c r="FOK54" s="16"/>
      <c r="FOL54" s="16"/>
      <c r="FOM54" s="16"/>
      <c r="FON54" s="16"/>
      <c r="FOO54" s="16"/>
      <c r="FOP54" s="16"/>
      <c r="FOQ54" s="16"/>
      <c r="FOR54" s="16"/>
      <c r="FOS54" s="16"/>
      <c r="FOT54" s="16"/>
      <c r="FOU54" s="16"/>
      <c r="FOV54" s="16"/>
      <c r="FOW54" s="16"/>
      <c r="FOX54" s="16"/>
      <c r="FOY54" s="16"/>
      <c r="FOZ54" s="16"/>
      <c r="FPA54" s="16"/>
      <c r="FPB54" s="16"/>
      <c r="FPC54" s="16"/>
      <c r="FPD54" s="16"/>
      <c r="FPE54" s="16"/>
      <c r="FPF54" s="16"/>
      <c r="FPG54" s="16"/>
      <c r="FPH54" s="16"/>
      <c r="FPI54" s="16"/>
      <c r="FPJ54" s="16"/>
      <c r="FPK54" s="16"/>
      <c r="FPL54" s="16"/>
      <c r="FPM54" s="16"/>
      <c r="FPN54" s="16"/>
      <c r="FPO54" s="16"/>
      <c r="FPP54" s="16"/>
      <c r="FPQ54" s="16"/>
      <c r="FPR54" s="16"/>
      <c r="FPS54" s="16"/>
      <c r="FPT54" s="16"/>
      <c r="FPU54" s="16"/>
      <c r="FPV54" s="16"/>
      <c r="FPW54" s="16"/>
      <c r="FPX54" s="16"/>
      <c r="FPY54" s="16"/>
      <c r="FPZ54" s="16"/>
      <c r="FQA54" s="16"/>
      <c r="FQB54" s="16"/>
      <c r="FQC54" s="16"/>
      <c r="FQD54" s="16"/>
      <c r="FQE54" s="16"/>
      <c r="FQF54" s="16"/>
      <c r="FQG54" s="16"/>
      <c r="FQH54" s="16"/>
      <c r="FQI54" s="16"/>
      <c r="FQJ54" s="16"/>
      <c r="FQK54" s="16"/>
      <c r="FQL54" s="16"/>
      <c r="FQM54" s="16"/>
      <c r="FQN54" s="16"/>
      <c r="FQO54" s="16"/>
      <c r="FQP54" s="16"/>
      <c r="FQQ54" s="16"/>
      <c r="FQR54" s="16"/>
      <c r="FQS54" s="16"/>
      <c r="FQT54" s="16"/>
      <c r="FQU54" s="16"/>
      <c r="FQV54" s="16"/>
      <c r="FQW54" s="16"/>
      <c r="FQX54" s="16"/>
      <c r="FQY54" s="16"/>
      <c r="FQZ54" s="16"/>
      <c r="FRA54" s="16"/>
      <c r="FRB54" s="16"/>
      <c r="FRC54" s="16"/>
      <c r="FRD54" s="16"/>
      <c r="FRE54" s="16"/>
      <c r="FRF54" s="16"/>
      <c r="FRG54" s="16"/>
      <c r="FRH54" s="16"/>
      <c r="FRI54" s="16"/>
      <c r="FRJ54" s="16"/>
      <c r="FRK54" s="16"/>
      <c r="FRL54" s="16"/>
      <c r="FRM54" s="16"/>
      <c r="FRN54" s="16"/>
      <c r="FRO54" s="16"/>
      <c r="FRP54" s="16"/>
      <c r="FRQ54" s="16"/>
      <c r="FRR54" s="16"/>
      <c r="FRS54" s="16"/>
      <c r="FRT54" s="16"/>
      <c r="FRU54" s="16"/>
      <c r="FRV54" s="16"/>
      <c r="FRW54" s="16"/>
      <c r="FRX54" s="16"/>
      <c r="FRY54" s="16"/>
      <c r="FRZ54" s="16"/>
      <c r="FSA54" s="16"/>
      <c r="FSB54" s="16"/>
      <c r="FSC54" s="16"/>
      <c r="FSD54" s="16"/>
      <c r="FSE54" s="16"/>
      <c r="FSF54" s="16"/>
      <c r="FSG54" s="16"/>
      <c r="FSH54" s="16"/>
      <c r="FSI54" s="16"/>
      <c r="FSJ54" s="16"/>
      <c r="FSK54" s="16"/>
      <c r="FSL54" s="16"/>
      <c r="FSM54" s="16"/>
      <c r="FSN54" s="16"/>
      <c r="FSO54" s="16"/>
      <c r="FSP54" s="16"/>
      <c r="FSQ54" s="16"/>
      <c r="FSR54" s="16"/>
      <c r="FSS54" s="16"/>
      <c r="FST54" s="16"/>
      <c r="FSU54" s="16"/>
      <c r="FSV54" s="16"/>
      <c r="FSW54" s="16"/>
      <c r="FSX54" s="16"/>
      <c r="FSY54" s="16"/>
      <c r="FSZ54" s="16"/>
      <c r="FTA54" s="16"/>
      <c r="FTB54" s="16"/>
      <c r="FTC54" s="16"/>
      <c r="FTD54" s="16"/>
      <c r="FTE54" s="16"/>
      <c r="FTF54" s="16"/>
      <c r="FTG54" s="16"/>
      <c r="FTH54" s="16"/>
      <c r="FTI54" s="16"/>
      <c r="FTJ54" s="16"/>
      <c r="FTK54" s="16"/>
      <c r="FTL54" s="16"/>
      <c r="FTM54" s="16"/>
      <c r="FTN54" s="16"/>
      <c r="FTO54" s="16"/>
      <c r="FTP54" s="16"/>
      <c r="FTQ54" s="16"/>
      <c r="FTR54" s="16"/>
      <c r="FTS54" s="16"/>
      <c r="FTT54" s="16"/>
      <c r="FTU54" s="16"/>
      <c r="FTV54" s="16"/>
      <c r="FTW54" s="16"/>
      <c r="FTX54" s="16"/>
      <c r="FTY54" s="16"/>
      <c r="FTZ54" s="16"/>
      <c r="FUA54" s="16"/>
      <c r="FUB54" s="16"/>
      <c r="FUC54" s="16"/>
      <c r="FUD54" s="16"/>
      <c r="FUE54" s="16"/>
      <c r="FUF54" s="16"/>
      <c r="FUG54" s="16"/>
      <c r="FUH54" s="16"/>
      <c r="FUI54" s="16"/>
      <c r="FUJ54" s="16"/>
      <c r="FUK54" s="16"/>
      <c r="FUL54" s="16"/>
      <c r="FUM54" s="16"/>
      <c r="FUN54" s="16"/>
      <c r="FUO54" s="16"/>
      <c r="FUP54" s="16"/>
      <c r="FUQ54" s="16"/>
      <c r="FUR54" s="16"/>
      <c r="FUS54" s="16"/>
      <c r="FUT54" s="16"/>
      <c r="FUU54" s="16"/>
      <c r="FUV54" s="16"/>
      <c r="FUW54" s="16"/>
      <c r="FUX54" s="16"/>
      <c r="FUY54" s="16"/>
      <c r="FUZ54" s="16"/>
      <c r="FVA54" s="16"/>
      <c r="FVB54" s="16"/>
      <c r="FVC54" s="16"/>
      <c r="FVD54" s="16"/>
      <c r="FVE54" s="16"/>
      <c r="FVF54" s="16"/>
      <c r="FVG54" s="16"/>
      <c r="FVH54" s="16"/>
      <c r="FVI54" s="16"/>
      <c r="FVJ54" s="16"/>
      <c r="FVK54" s="16"/>
      <c r="FVL54" s="16"/>
      <c r="FVM54" s="16"/>
      <c r="FVN54" s="16"/>
      <c r="FVO54" s="16"/>
      <c r="FVP54" s="16"/>
      <c r="FVQ54" s="16"/>
      <c r="FVR54" s="16"/>
      <c r="FVS54" s="16"/>
      <c r="FVT54" s="16"/>
      <c r="FVU54" s="16"/>
      <c r="FVV54" s="16"/>
      <c r="FVW54" s="16"/>
      <c r="FVX54" s="16"/>
      <c r="FVY54" s="16"/>
      <c r="FVZ54" s="16"/>
      <c r="FWA54" s="16"/>
      <c r="FWB54" s="16"/>
      <c r="FWC54" s="16"/>
      <c r="FWD54" s="16"/>
      <c r="FWE54" s="16"/>
      <c r="FWF54" s="16"/>
      <c r="FWG54" s="16"/>
      <c r="FWH54" s="16"/>
      <c r="FWI54" s="16"/>
      <c r="FWJ54" s="16"/>
      <c r="FWK54" s="16"/>
      <c r="FWL54" s="16"/>
      <c r="FWM54" s="16"/>
      <c r="FWN54" s="16"/>
      <c r="FWO54" s="16"/>
      <c r="FWP54" s="16"/>
      <c r="FWQ54" s="16"/>
      <c r="FWR54" s="16"/>
      <c r="FWS54" s="16"/>
      <c r="FWT54" s="16"/>
      <c r="FWU54" s="16"/>
      <c r="FWV54" s="16"/>
      <c r="FWW54" s="16"/>
      <c r="FWX54" s="16"/>
      <c r="FWY54" s="16"/>
      <c r="FWZ54" s="16"/>
      <c r="FXA54" s="16"/>
      <c r="FXB54" s="16"/>
      <c r="FXC54" s="16"/>
      <c r="FXD54" s="16"/>
      <c r="FXE54" s="16"/>
      <c r="FXF54" s="16"/>
      <c r="FXG54" s="16"/>
      <c r="FXH54" s="16"/>
      <c r="FXI54" s="16"/>
      <c r="FXJ54" s="16"/>
      <c r="FXK54" s="16"/>
      <c r="FXL54" s="16"/>
      <c r="FXM54" s="16"/>
      <c r="FXN54" s="16"/>
      <c r="FXO54" s="16"/>
      <c r="FXP54" s="16"/>
      <c r="FXQ54" s="16"/>
      <c r="FXR54" s="16"/>
      <c r="FXS54" s="16"/>
      <c r="FXT54" s="16"/>
      <c r="FXU54" s="16"/>
      <c r="FXV54" s="16"/>
      <c r="FXW54" s="16"/>
      <c r="FXX54" s="16"/>
      <c r="FXY54" s="16"/>
      <c r="FXZ54" s="16"/>
      <c r="FYA54" s="16"/>
      <c r="FYB54" s="16"/>
      <c r="FYC54" s="16"/>
      <c r="FYD54" s="16"/>
      <c r="FYE54" s="16"/>
      <c r="FYF54" s="16"/>
      <c r="FYG54" s="16"/>
      <c r="FYH54" s="16"/>
      <c r="FYI54" s="16"/>
      <c r="FYJ54" s="16"/>
      <c r="FYK54" s="16"/>
      <c r="FYL54" s="16"/>
      <c r="FYM54" s="16"/>
      <c r="FYN54" s="16"/>
      <c r="FYO54" s="16"/>
      <c r="FYP54" s="16"/>
      <c r="FYQ54" s="16"/>
      <c r="FYR54" s="16"/>
      <c r="FYS54" s="16"/>
      <c r="FYT54" s="16"/>
      <c r="FYU54" s="16"/>
      <c r="FYV54" s="16"/>
      <c r="FYW54" s="16"/>
      <c r="FYX54" s="16"/>
      <c r="FYY54" s="16"/>
      <c r="FYZ54" s="16"/>
      <c r="FZA54" s="16"/>
      <c r="FZB54" s="16"/>
      <c r="FZC54" s="16"/>
      <c r="FZD54" s="16"/>
      <c r="FZE54" s="16"/>
      <c r="FZF54" s="16"/>
      <c r="FZG54" s="16"/>
      <c r="FZH54" s="16"/>
      <c r="FZI54" s="16"/>
      <c r="FZJ54" s="16"/>
      <c r="FZK54" s="16"/>
      <c r="FZL54" s="16"/>
      <c r="FZM54" s="16"/>
      <c r="FZN54" s="16"/>
      <c r="FZO54" s="16"/>
      <c r="FZP54" s="16"/>
      <c r="FZQ54" s="16"/>
      <c r="FZR54" s="16"/>
      <c r="FZS54" s="16"/>
      <c r="FZT54" s="16"/>
      <c r="FZU54" s="16"/>
      <c r="FZV54" s="16"/>
      <c r="FZW54" s="16"/>
      <c r="FZX54" s="16"/>
      <c r="FZY54" s="16"/>
      <c r="FZZ54" s="16"/>
      <c r="GAA54" s="16"/>
      <c r="GAB54" s="16"/>
      <c r="GAC54" s="16"/>
      <c r="GAD54" s="16"/>
      <c r="GAE54" s="16"/>
      <c r="GAF54" s="16"/>
      <c r="GAG54" s="16"/>
      <c r="GAH54" s="16"/>
      <c r="GAI54" s="16"/>
      <c r="GAJ54" s="16"/>
      <c r="GAK54" s="16"/>
      <c r="GAL54" s="16"/>
      <c r="GAM54" s="16"/>
      <c r="GAN54" s="16"/>
      <c r="GAO54" s="16"/>
      <c r="GAP54" s="16"/>
      <c r="GAQ54" s="16"/>
      <c r="GAR54" s="16"/>
      <c r="GAS54" s="16"/>
      <c r="GAT54" s="16"/>
      <c r="GAU54" s="16"/>
      <c r="GAV54" s="16"/>
      <c r="GAW54" s="16"/>
      <c r="GAX54" s="16"/>
      <c r="GAY54" s="16"/>
      <c r="GAZ54" s="16"/>
      <c r="GBA54" s="16"/>
      <c r="GBB54" s="16"/>
      <c r="GBC54" s="16"/>
      <c r="GBD54" s="16"/>
      <c r="GBE54" s="16"/>
      <c r="GBF54" s="16"/>
      <c r="GBG54" s="16"/>
      <c r="GBH54" s="16"/>
      <c r="GBI54" s="16"/>
      <c r="GBJ54" s="16"/>
      <c r="GBK54" s="16"/>
      <c r="GBL54" s="16"/>
      <c r="GBM54" s="16"/>
      <c r="GBN54" s="16"/>
      <c r="GBO54" s="16"/>
      <c r="GBP54" s="16"/>
      <c r="GBQ54" s="16"/>
      <c r="GBR54" s="16"/>
      <c r="GBS54" s="16"/>
      <c r="GBT54" s="16"/>
      <c r="GBU54" s="16"/>
      <c r="GBV54" s="16"/>
      <c r="GBW54" s="16"/>
      <c r="GBX54" s="16"/>
      <c r="GBY54" s="16"/>
      <c r="GBZ54" s="16"/>
      <c r="GCA54" s="16"/>
      <c r="GCB54" s="16"/>
      <c r="GCC54" s="16"/>
      <c r="GCD54" s="16"/>
      <c r="GCE54" s="16"/>
      <c r="GCF54" s="16"/>
      <c r="GCG54" s="16"/>
      <c r="GCH54" s="16"/>
      <c r="GCI54" s="16"/>
      <c r="GCJ54" s="16"/>
      <c r="GCK54" s="16"/>
      <c r="GCL54" s="16"/>
      <c r="GCM54" s="16"/>
      <c r="GCN54" s="16"/>
      <c r="GCO54" s="16"/>
      <c r="GCP54" s="16"/>
      <c r="GCQ54" s="16"/>
      <c r="GCR54" s="16"/>
      <c r="GCS54" s="16"/>
      <c r="GCT54" s="16"/>
      <c r="GCU54" s="16"/>
      <c r="GCV54" s="16"/>
      <c r="GCW54" s="16"/>
      <c r="GCX54" s="16"/>
      <c r="GCY54" s="16"/>
      <c r="GCZ54" s="16"/>
      <c r="GDA54" s="16"/>
      <c r="GDB54" s="16"/>
      <c r="GDC54" s="16"/>
      <c r="GDD54" s="16"/>
      <c r="GDE54" s="16"/>
      <c r="GDF54" s="16"/>
      <c r="GDG54" s="16"/>
      <c r="GDH54" s="16"/>
      <c r="GDI54" s="16"/>
      <c r="GDJ54" s="16"/>
      <c r="GDK54" s="16"/>
      <c r="GDL54" s="16"/>
      <c r="GDM54" s="16"/>
      <c r="GDN54" s="16"/>
      <c r="GDO54" s="16"/>
      <c r="GDP54" s="16"/>
      <c r="GDQ54" s="16"/>
      <c r="GDR54" s="16"/>
      <c r="GDS54" s="16"/>
      <c r="GDT54" s="16"/>
      <c r="GDU54" s="16"/>
      <c r="GDV54" s="16"/>
      <c r="GDW54" s="16"/>
      <c r="GDX54" s="16"/>
      <c r="GDY54" s="16"/>
      <c r="GDZ54" s="16"/>
      <c r="GEA54" s="16"/>
      <c r="GEB54" s="16"/>
      <c r="GEC54" s="16"/>
      <c r="GED54" s="16"/>
      <c r="GEE54" s="16"/>
      <c r="GEF54" s="16"/>
      <c r="GEG54" s="16"/>
      <c r="GEH54" s="16"/>
      <c r="GEI54" s="16"/>
      <c r="GEJ54" s="16"/>
      <c r="GEK54" s="16"/>
      <c r="GEL54" s="16"/>
      <c r="GEM54" s="16"/>
      <c r="GEN54" s="16"/>
      <c r="GEO54" s="16"/>
      <c r="GEP54" s="16"/>
      <c r="GEQ54" s="16"/>
      <c r="GER54" s="16"/>
      <c r="GES54" s="16"/>
      <c r="GET54" s="16"/>
      <c r="GEU54" s="16"/>
      <c r="GEV54" s="16"/>
      <c r="GEW54" s="16"/>
      <c r="GEX54" s="16"/>
      <c r="GEY54" s="16"/>
      <c r="GEZ54" s="16"/>
      <c r="GFA54" s="16"/>
      <c r="GFB54" s="16"/>
      <c r="GFC54" s="16"/>
      <c r="GFD54" s="16"/>
      <c r="GFE54" s="16"/>
      <c r="GFF54" s="16"/>
      <c r="GFG54" s="16"/>
      <c r="GFH54" s="16"/>
      <c r="GFI54" s="16"/>
      <c r="GFJ54" s="16"/>
      <c r="GFK54" s="16"/>
      <c r="GFL54" s="16"/>
      <c r="GFM54" s="16"/>
      <c r="GFN54" s="16"/>
      <c r="GFO54" s="16"/>
      <c r="GFP54" s="16"/>
      <c r="GFQ54" s="16"/>
      <c r="GFR54" s="16"/>
      <c r="GFS54" s="16"/>
      <c r="GFT54" s="16"/>
      <c r="GFU54" s="16"/>
      <c r="GFV54" s="16"/>
      <c r="GFW54" s="16"/>
      <c r="GFX54" s="16"/>
      <c r="GFY54" s="16"/>
      <c r="GFZ54" s="16"/>
      <c r="GGA54" s="16"/>
      <c r="GGB54" s="16"/>
      <c r="GGC54" s="16"/>
      <c r="GGD54" s="16"/>
      <c r="GGE54" s="16"/>
      <c r="GGF54" s="16"/>
      <c r="GGG54" s="16"/>
      <c r="GGH54" s="16"/>
      <c r="GGI54" s="16"/>
      <c r="GGJ54" s="16"/>
      <c r="GGK54" s="16"/>
      <c r="GGL54" s="16"/>
      <c r="GGM54" s="16"/>
      <c r="GGN54" s="16"/>
      <c r="GGO54" s="16"/>
      <c r="GGP54" s="16"/>
      <c r="GGQ54" s="16"/>
      <c r="GGR54" s="16"/>
      <c r="GGS54" s="16"/>
      <c r="GGT54" s="16"/>
      <c r="GGU54" s="16"/>
      <c r="GGV54" s="16"/>
      <c r="GGW54" s="16"/>
      <c r="GGX54" s="16"/>
      <c r="GGY54" s="16"/>
      <c r="GGZ54" s="16"/>
      <c r="GHA54" s="16"/>
      <c r="GHB54" s="16"/>
      <c r="GHC54" s="16"/>
      <c r="GHD54" s="16"/>
      <c r="GHE54" s="16"/>
      <c r="GHF54" s="16"/>
      <c r="GHG54" s="16"/>
      <c r="GHH54" s="16"/>
      <c r="GHI54" s="16"/>
      <c r="GHJ54" s="16"/>
      <c r="GHK54" s="16"/>
      <c r="GHL54" s="16"/>
      <c r="GHM54" s="16"/>
      <c r="GHN54" s="16"/>
      <c r="GHO54" s="16"/>
      <c r="GHP54" s="16"/>
      <c r="GHQ54" s="16"/>
      <c r="GHR54" s="16"/>
      <c r="GHS54" s="16"/>
      <c r="GHT54" s="16"/>
      <c r="GHU54" s="16"/>
      <c r="GHV54" s="16"/>
      <c r="GHW54" s="16"/>
      <c r="GHX54" s="16"/>
      <c r="GHY54" s="16"/>
      <c r="GHZ54" s="16"/>
      <c r="GIA54" s="16"/>
      <c r="GIB54" s="16"/>
      <c r="GIC54" s="16"/>
      <c r="GID54" s="16"/>
      <c r="GIE54" s="16"/>
      <c r="GIF54" s="16"/>
      <c r="GIG54" s="16"/>
      <c r="GIH54" s="16"/>
      <c r="GII54" s="16"/>
      <c r="GIJ54" s="16"/>
      <c r="GIK54" s="16"/>
      <c r="GIL54" s="16"/>
      <c r="GIM54" s="16"/>
      <c r="GIN54" s="16"/>
      <c r="GIO54" s="16"/>
      <c r="GIP54" s="16"/>
      <c r="GIQ54" s="16"/>
      <c r="GIR54" s="16"/>
      <c r="GIS54" s="16"/>
      <c r="GIT54" s="16"/>
      <c r="GIU54" s="16"/>
      <c r="GIV54" s="16"/>
      <c r="GIW54" s="16"/>
      <c r="GIX54" s="16"/>
      <c r="GIY54" s="16"/>
      <c r="GIZ54" s="16"/>
      <c r="GJA54" s="16"/>
      <c r="GJB54" s="16"/>
      <c r="GJC54" s="16"/>
      <c r="GJD54" s="16"/>
      <c r="GJE54" s="16"/>
      <c r="GJF54" s="16"/>
      <c r="GJG54" s="16"/>
      <c r="GJH54" s="16"/>
      <c r="GJI54" s="16"/>
      <c r="GJJ54" s="16"/>
      <c r="GJK54" s="16"/>
      <c r="GJL54" s="16"/>
      <c r="GJM54" s="16"/>
      <c r="GJN54" s="16"/>
      <c r="GJO54" s="16"/>
      <c r="GJP54" s="16"/>
      <c r="GJQ54" s="16"/>
      <c r="GJR54" s="16"/>
      <c r="GJS54" s="16"/>
      <c r="GJT54" s="16"/>
      <c r="GJU54" s="16"/>
      <c r="GJV54" s="16"/>
      <c r="GJW54" s="16"/>
      <c r="GJX54" s="16"/>
      <c r="GJY54" s="16"/>
      <c r="GJZ54" s="16"/>
      <c r="GKA54" s="16"/>
      <c r="GKB54" s="16"/>
      <c r="GKC54" s="16"/>
      <c r="GKD54" s="16"/>
      <c r="GKE54" s="16"/>
      <c r="GKF54" s="16"/>
      <c r="GKG54" s="16"/>
      <c r="GKH54" s="16"/>
      <c r="GKI54" s="16"/>
      <c r="GKJ54" s="16"/>
      <c r="GKK54" s="16"/>
      <c r="GKL54" s="16"/>
      <c r="GKM54" s="16"/>
      <c r="GKN54" s="16"/>
      <c r="GKO54" s="16"/>
      <c r="GKP54" s="16"/>
      <c r="GKQ54" s="16"/>
      <c r="GKR54" s="16"/>
      <c r="GKS54" s="16"/>
      <c r="GKT54" s="16"/>
      <c r="GKU54" s="16"/>
      <c r="GKV54" s="16"/>
      <c r="GKW54" s="16"/>
      <c r="GKX54" s="16"/>
      <c r="GKY54" s="16"/>
      <c r="GKZ54" s="16"/>
      <c r="GLA54" s="16"/>
      <c r="GLB54" s="16"/>
      <c r="GLC54" s="16"/>
      <c r="GLD54" s="16"/>
      <c r="GLE54" s="16"/>
      <c r="GLF54" s="16"/>
      <c r="GLG54" s="16"/>
      <c r="GLH54" s="16"/>
      <c r="GLI54" s="16"/>
      <c r="GLJ54" s="16"/>
      <c r="GLK54" s="16"/>
      <c r="GLL54" s="16"/>
      <c r="GLM54" s="16"/>
      <c r="GLN54" s="16"/>
      <c r="GLO54" s="16"/>
      <c r="GLP54" s="16"/>
      <c r="GLQ54" s="16"/>
      <c r="GLR54" s="16"/>
      <c r="GLS54" s="16"/>
      <c r="GLT54" s="16"/>
      <c r="GLU54" s="16"/>
      <c r="GLV54" s="16"/>
      <c r="GLW54" s="16"/>
      <c r="GLX54" s="16"/>
      <c r="GLY54" s="16"/>
      <c r="GLZ54" s="16"/>
      <c r="GMA54" s="16"/>
      <c r="GMB54" s="16"/>
      <c r="GMC54" s="16"/>
      <c r="GMD54" s="16"/>
      <c r="GME54" s="16"/>
      <c r="GMF54" s="16"/>
      <c r="GMG54" s="16"/>
      <c r="GMH54" s="16"/>
      <c r="GMI54" s="16"/>
      <c r="GMJ54" s="16"/>
      <c r="GMK54" s="16"/>
      <c r="GML54" s="16"/>
      <c r="GMM54" s="16"/>
      <c r="GMN54" s="16"/>
      <c r="GMO54" s="16"/>
      <c r="GMP54" s="16"/>
      <c r="GMQ54" s="16"/>
      <c r="GMR54" s="16"/>
      <c r="GMS54" s="16"/>
      <c r="GMT54" s="16"/>
      <c r="GMU54" s="16"/>
      <c r="GMV54" s="16"/>
      <c r="GMW54" s="16"/>
      <c r="GMX54" s="16"/>
      <c r="GMY54" s="16"/>
      <c r="GMZ54" s="16"/>
      <c r="GNA54" s="16"/>
      <c r="GNB54" s="16"/>
      <c r="GNC54" s="16"/>
      <c r="GND54" s="16"/>
      <c r="GNE54" s="16"/>
      <c r="GNF54" s="16"/>
      <c r="GNG54" s="16"/>
      <c r="GNH54" s="16"/>
      <c r="GNI54" s="16"/>
      <c r="GNJ54" s="16"/>
      <c r="GNK54" s="16"/>
      <c r="GNL54" s="16"/>
      <c r="GNM54" s="16"/>
      <c r="GNN54" s="16"/>
      <c r="GNO54" s="16"/>
      <c r="GNP54" s="16"/>
      <c r="GNQ54" s="16"/>
      <c r="GNR54" s="16"/>
      <c r="GNS54" s="16"/>
      <c r="GNT54" s="16"/>
      <c r="GNU54" s="16"/>
      <c r="GNV54" s="16"/>
      <c r="GNW54" s="16"/>
      <c r="GNX54" s="16"/>
      <c r="GNY54" s="16"/>
      <c r="GNZ54" s="16"/>
      <c r="GOA54" s="16"/>
      <c r="GOB54" s="16"/>
      <c r="GOC54" s="16"/>
      <c r="GOD54" s="16"/>
      <c r="GOE54" s="16"/>
      <c r="GOF54" s="16"/>
      <c r="GOG54" s="16"/>
      <c r="GOH54" s="16"/>
      <c r="GOI54" s="16"/>
      <c r="GOJ54" s="16"/>
      <c r="GOK54" s="16"/>
      <c r="GOL54" s="16"/>
      <c r="GOM54" s="16"/>
      <c r="GON54" s="16"/>
      <c r="GOO54" s="16"/>
      <c r="GOP54" s="16"/>
      <c r="GOQ54" s="16"/>
      <c r="GOR54" s="16"/>
      <c r="GOS54" s="16"/>
      <c r="GOT54" s="16"/>
      <c r="GOU54" s="16"/>
      <c r="GOV54" s="16"/>
      <c r="GOW54" s="16"/>
      <c r="GOX54" s="16"/>
      <c r="GOY54" s="16"/>
      <c r="GOZ54" s="16"/>
      <c r="GPA54" s="16"/>
      <c r="GPB54" s="16"/>
      <c r="GPC54" s="16"/>
      <c r="GPD54" s="16"/>
      <c r="GPE54" s="16"/>
      <c r="GPF54" s="16"/>
      <c r="GPG54" s="16"/>
      <c r="GPH54" s="16"/>
      <c r="GPI54" s="16"/>
      <c r="GPJ54" s="16"/>
      <c r="GPK54" s="16"/>
      <c r="GPL54" s="16"/>
      <c r="GPM54" s="16"/>
      <c r="GPN54" s="16"/>
      <c r="GPO54" s="16"/>
      <c r="GPP54" s="16"/>
      <c r="GPQ54" s="16"/>
      <c r="GPR54" s="16"/>
      <c r="GPS54" s="16"/>
      <c r="GPT54" s="16"/>
      <c r="GPU54" s="16"/>
      <c r="GPV54" s="16"/>
      <c r="GPW54" s="16"/>
      <c r="GPX54" s="16"/>
      <c r="GPY54" s="16"/>
      <c r="GPZ54" s="16"/>
      <c r="GQA54" s="16"/>
      <c r="GQB54" s="16"/>
      <c r="GQC54" s="16"/>
      <c r="GQD54" s="16"/>
      <c r="GQE54" s="16"/>
      <c r="GQF54" s="16"/>
      <c r="GQG54" s="16"/>
      <c r="GQH54" s="16"/>
      <c r="GQI54" s="16"/>
      <c r="GQJ54" s="16"/>
      <c r="GQK54" s="16"/>
      <c r="GQL54" s="16"/>
      <c r="GQM54" s="16"/>
      <c r="GQN54" s="16"/>
      <c r="GQO54" s="16"/>
      <c r="GQP54" s="16"/>
      <c r="GQQ54" s="16"/>
      <c r="GQR54" s="16"/>
      <c r="GQS54" s="16"/>
      <c r="GQT54" s="16"/>
      <c r="GQU54" s="16"/>
      <c r="GQV54" s="16"/>
      <c r="GQW54" s="16"/>
      <c r="GQX54" s="16"/>
      <c r="GQY54" s="16"/>
      <c r="GQZ54" s="16"/>
      <c r="GRA54" s="16"/>
      <c r="GRB54" s="16"/>
      <c r="GRC54" s="16"/>
      <c r="GRD54" s="16"/>
      <c r="GRE54" s="16"/>
      <c r="GRF54" s="16"/>
      <c r="GRG54" s="16"/>
      <c r="GRH54" s="16"/>
      <c r="GRI54" s="16"/>
      <c r="GRJ54" s="16"/>
      <c r="GRK54" s="16"/>
      <c r="GRL54" s="16"/>
      <c r="GRM54" s="16"/>
      <c r="GRN54" s="16"/>
      <c r="GRO54" s="16"/>
      <c r="GRP54" s="16"/>
      <c r="GRQ54" s="16"/>
      <c r="GRR54" s="16"/>
      <c r="GRS54" s="16"/>
      <c r="GRT54" s="16"/>
      <c r="GRU54" s="16"/>
      <c r="GRV54" s="16"/>
      <c r="GRW54" s="16"/>
      <c r="GRX54" s="16"/>
      <c r="GRY54" s="16"/>
      <c r="GRZ54" s="16"/>
      <c r="GSA54" s="16"/>
      <c r="GSB54" s="16"/>
      <c r="GSC54" s="16"/>
      <c r="GSD54" s="16"/>
      <c r="GSE54" s="16"/>
      <c r="GSF54" s="16"/>
      <c r="GSG54" s="16"/>
      <c r="GSH54" s="16"/>
      <c r="GSI54" s="16"/>
      <c r="GSJ54" s="16"/>
      <c r="GSK54" s="16"/>
      <c r="GSL54" s="16"/>
      <c r="GSM54" s="16"/>
      <c r="GSN54" s="16"/>
      <c r="GSO54" s="16"/>
      <c r="GSP54" s="16"/>
      <c r="GSQ54" s="16"/>
      <c r="GSR54" s="16"/>
      <c r="GSS54" s="16"/>
      <c r="GST54" s="16"/>
      <c r="GSU54" s="16"/>
      <c r="GSV54" s="16"/>
      <c r="GSW54" s="16"/>
      <c r="GSX54" s="16"/>
      <c r="GSY54" s="16"/>
      <c r="GSZ54" s="16"/>
      <c r="GTA54" s="16"/>
      <c r="GTB54" s="16"/>
      <c r="GTC54" s="16"/>
      <c r="GTD54" s="16"/>
      <c r="GTE54" s="16"/>
      <c r="GTF54" s="16"/>
      <c r="GTG54" s="16"/>
      <c r="GTH54" s="16"/>
      <c r="GTI54" s="16"/>
      <c r="GTJ54" s="16"/>
      <c r="GTK54" s="16"/>
      <c r="GTL54" s="16"/>
      <c r="GTM54" s="16"/>
      <c r="GTN54" s="16"/>
      <c r="GTO54" s="16"/>
      <c r="GTP54" s="16"/>
      <c r="GTQ54" s="16"/>
      <c r="GTR54" s="16"/>
      <c r="GTS54" s="16"/>
      <c r="GTT54" s="16"/>
      <c r="GTU54" s="16"/>
      <c r="GTV54" s="16"/>
      <c r="GTW54" s="16"/>
      <c r="GTX54" s="16"/>
      <c r="GTY54" s="16"/>
      <c r="GTZ54" s="16"/>
      <c r="GUA54" s="16"/>
      <c r="GUB54" s="16"/>
      <c r="GUC54" s="16"/>
      <c r="GUD54" s="16"/>
      <c r="GUE54" s="16"/>
      <c r="GUF54" s="16"/>
      <c r="GUG54" s="16"/>
      <c r="GUH54" s="16"/>
      <c r="GUI54" s="16"/>
      <c r="GUJ54" s="16"/>
      <c r="GUK54" s="16"/>
      <c r="GUL54" s="16"/>
      <c r="GUM54" s="16"/>
      <c r="GUN54" s="16"/>
      <c r="GUO54" s="16"/>
      <c r="GUP54" s="16"/>
      <c r="GUQ54" s="16"/>
      <c r="GUR54" s="16"/>
      <c r="GUS54" s="16"/>
      <c r="GUT54" s="16"/>
      <c r="GUU54" s="16"/>
      <c r="GUV54" s="16"/>
      <c r="GUW54" s="16"/>
      <c r="GUX54" s="16"/>
      <c r="GUY54" s="16"/>
      <c r="GUZ54" s="16"/>
      <c r="GVA54" s="16"/>
      <c r="GVB54" s="16"/>
      <c r="GVC54" s="16"/>
      <c r="GVD54" s="16"/>
      <c r="GVE54" s="16"/>
      <c r="GVF54" s="16"/>
      <c r="GVG54" s="16"/>
      <c r="GVH54" s="16"/>
      <c r="GVI54" s="16"/>
      <c r="GVJ54" s="16"/>
      <c r="GVK54" s="16"/>
      <c r="GVL54" s="16"/>
      <c r="GVM54" s="16"/>
      <c r="GVN54" s="16"/>
      <c r="GVO54" s="16"/>
      <c r="GVP54" s="16"/>
      <c r="GVQ54" s="16"/>
      <c r="GVR54" s="16"/>
      <c r="GVS54" s="16"/>
      <c r="GVT54" s="16"/>
      <c r="GVU54" s="16"/>
      <c r="GVV54" s="16"/>
      <c r="GVW54" s="16"/>
      <c r="GVX54" s="16"/>
      <c r="GVY54" s="16"/>
      <c r="GVZ54" s="16"/>
      <c r="GWA54" s="16"/>
      <c r="GWB54" s="16"/>
      <c r="GWC54" s="16"/>
      <c r="GWD54" s="16"/>
      <c r="GWE54" s="16"/>
      <c r="GWF54" s="16"/>
      <c r="GWG54" s="16"/>
      <c r="GWH54" s="16"/>
      <c r="GWI54" s="16"/>
      <c r="GWJ54" s="16"/>
      <c r="GWK54" s="16"/>
      <c r="GWL54" s="16"/>
      <c r="GWM54" s="16"/>
      <c r="GWN54" s="16"/>
      <c r="GWO54" s="16"/>
      <c r="GWP54" s="16"/>
      <c r="GWQ54" s="16"/>
      <c r="GWR54" s="16"/>
      <c r="GWS54" s="16"/>
      <c r="GWT54" s="16"/>
      <c r="GWU54" s="16"/>
      <c r="GWV54" s="16"/>
      <c r="GWW54" s="16"/>
      <c r="GWX54" s="16"/>
      <c r="GWY54" s="16"/>
      <c r="GWZ54" s="16"/>
      <c r="GXA54" s="16"/>
      <c r="GXB54" s="16"/>
      <c r="GXC54" s="16"/>
      <c r="GXD54" s="16"/>
      <c r="GXE54" s="16"/>
      <c r="GXF54" s="16"/>
      <c r="GXG54" s="16"/>
      <c r="GXH54" s="16"/>
      <c r="GXI54" s="16"/>
      <c r="GXJ54" s="16"/>
      <c r="GXK54" s="16"/>
      <c r="GXL54" s="16"/>
      <c r="GXM54" s="16"/>
      <c r="GXN54" s="16"/>
      <c r="GXO54" s="16"/>
      <c r="GXP54" s="16"/>
      <c r="GXQ54" s="16"/>
      <c r="GXR54" s="16"/>
      <c r="GXS54" s="16"/>
      <c r="GXT54" s="16"/>
      <c r="GXU54" s="16"/>
      <c r="GXV54" s="16"/>
      <c r="GXW54" s="16"/>
      <c r="GXX54" s="16"/>
      <c r="GXY54" s="16"/>
      <c r="GXZ54" s="16"/>
      <c r="GYA54" s="16"/>
      <c r="GYB54" s="16"/>
      <c r="GYC54" s="16"/>
      <c r="GYD54" s="16"/>
      <c r="GYE54" s="16"/>
      <c r="GYF54" s="16"/>
      <c r="GYG54" s="16"/>
      <c r="GYH54" s="16"/>
      <c r="GYI54" s="16"/>
      <c r="GYJ54" s="16"/>
      <c r="GYK54" s="16"/>
      <c r="GYL54" s="16"/>
      <c r="GYM54" s="16"/>
      <c r="GYN54" s="16"/>
      <c r="GYO54" s="16"/>
      <c r="GYP54" s="16"/>
      <c r="GYQ54" s="16"/>
      <c r="GYR54" s="16"/>
      <c r="GYS54" s="16"/>
      <c r="GYT54" s="16"/>
      <c r="GYU54" s="16"/>
      <c r="GYV54" s="16"/>
      <c r="GYW54" s="16"/>
      <c r="GYX54" s="16"/>
      <c r="GYY54" s="16"/>
      <c r="GYZ54" s="16"/>
      <c r="GZA54" s="16"/>
      <c r="GZB54" s="16"/>
      <c r="GZC54" s="16"/>
      <c r="GZD54" s="16"/>
      <c r="GZE54" s="16"/>
      <c r="GZF54" s="16"/>
      <c r="GZG54" s="16"/>
      <c r="GZH54" s="16"/>
      <c r="GZI54" s="16"/>
      <c r="GZJ54" s="16"/>
      <c r="GZK54" s="16"/>
      <c r="GZL54" s="16"/>
      <c r="GZM54" s="16"/>
      <c r="GZN54" s="16"/>
      <c r="GZO54" s="16"/>
      <c r="GZP54" s="16"/>
      <c r="GZQ54" s="16"/>
      <c r="GZR54" s="16"/>
      <c r="GZS54" s="16"/>
      <c r="GZT54" s="16"/>
      <c r="GZU54" s="16"/>
      <c r="GZV54" s="16"/>
      <c r="GZW54" s="16"/>
      <c r="GZX54" s="16"/>
      <c r="GZY54" s="16"/>
      <c r="GZZ54" s="16"/>
      <c r="HAA54" s="16"/>
      <c r="HAB54" s="16"/>
      <c r="HAC54" s="16"/>
      <c r="HAD54" s="16"/>
      <c r="HAE54" s="16"/>
      <c r="HAF54" s="16"/>
      <c r="HAG54" s="16"/>
      <c r="HAH54" s="16"/>
      <c r="HAI54" s="16"/>
      <c r="HAJ54" s="16"/>
      <c r="HAK54" s="16"/>
      <c r="HAL54" s="16"/>
      <c r="HAM54" s="16"/>
      <c r="HAN54" s="16"/>
      <c r="HAO54" s="16"/>
      <c r="HAP54" s="16"/>
      <c r="HAQ54" s="16"/>
      <c r="HAR54" s="16"/>
      <c r="HAS54" s="16"/>
      <c r="HAT54" s="16"/>
      <c r="HAU54" s="16"/>
      <c r="HAV54" s="16"/>
      <c r="HAW54" s="16"/>
      <c r="HAX54" s="16"/>
      <c r="HAY54" s="16"/>
      <c r="HAZ54" s="16"/>
      <c r="HBA54" s="16"/>
      <c r="HBB54" s="16"/>
      <c r="HBC54" s="16"/>
      <c r="HBD54" s="16"/>
      <c r="HBE54" s="16"/>
      <c r="HBF54" s="16"/>
      <c r="HBG54" s="16"/>
      <c r="HBH54" s="16"/>
      <c r="HBI54" s="16"/>
      <c r="HBJ54" s="16"/>
      <c r="HBK54" s="16"/>
      <c r="HBL54" s="16"/>
      <c r="HBM54" s="16"/>
      <c r="HBN54" s="16"/>
      <c r="HBO54" s="16"/>
      <c r="HBP54" s="16"/>
      <c r="HBQ54" s="16"/>
      <c r="HBR54" s="16"/>
      <c r="HBS54" s="16"/>
      <c r="HBT54" s="16"/>
      <c r="HBU54" s="16"/>
      <c r="HBV54" s="16"/>
      <c r="HBW54" s="16"/>
      <c r="HBX54" s="16"/>
      <c r="HBY54" s="16"/>
      <c r="HBZ54" s="16"/>
      <c r="HCA54" s="16"/>
      <c r="HCB54" s="16"/>
      <c r="HCC54" s="16"/>
      <c r="HCD54" s="16"/>
      <c r="HCE54" s="16"/>
      <c r="HCF54" s="16"/>
      <c r="HCG54" s="16"/>
      <c r="HCH54" s="16"/>
      <c r="HCI54" s="16"/>
      <c r="HCJ54" s="16"/>
      <c r="HCK54" s="16"/>
      <c r="HCL54" s="16"/>
      <c r="HCM54" s="16"/>
      <c r="HCN54" s="16"/>
      <c r="HCO54" s="16"/>
      <c r="HCP54" s="16"/>
      <c r="HCQ54" s="16"/>
      <c r="HCR54" s="16"/>
      <c r="HCS54" s="16"/>
      <c r="HCT54" s="16"/>
      <c r="HCU54" s="16"/>
      <c r="HCV54" s="16"/>
      <c r="HCW54" s="16"/>
      <c r="HCX54" s="16"/>
      <c r="HCY54" s="16"/>
      <c r="HCZ54" s="16"/>
      <c r="HDA54" s="16"/>
      <c r="HDB54" s="16"/>
      <c r="HDC54" s="16"/>
      <c r="HDD54" s="16"/>
      <c r="HDE54" s="16"/>
      <c r="HDF54" s="16"/>
      <c r="HDG54" s="16"/>
      <c r="HDH54" s="16"/>
      <c r="HDI54" s="16"/>
      <c r="HDJ54" s="16"/>
      <c r="HDK54" s="16"/>
      <c r="HDL54" s="16"/>
      <c r="HDM54" s="16"/>
      <c r="HDN54" s="16"/>
      <c r="HDO54" s="16"/>
      <c r="HDP54" s="16"/>
      <c r="HDQ54" s="16"/>
      <c r="HDR54" s="16"/>
      <c r="HDS54" s="16"/>
      <c r="HDT54" s="16"/>
      <c r="HDU54" s="16"/>
      <c r="HDV54" s="16"/>
      <c r="HDW54" s="16"/>
      <c r="HDX54" s="16"/>
      <c r="HDY54" s="16"/>
      <c r="HDZ54" s="16"/>
      <c r="HEA54" s="16"/>
      <c r="HEB54" s="16"/>
      <c r="HEC54" s="16"/>
      <c r="HED54" s="16"/>
      <c r="HEE54" s="16"/>
      <c r="HEF54" s="16"/>
      <c r="HEG54" s="16"/>
      <c r="HEH54" s="16"/>
      <c r="HEI54" s="16"/>
      <c r="HEJ54" s="16"/>
      <c r="HEK54" s="16"/>
      <c r="HEL54" s="16"/>
      <c r="HEM54" s="16"/>
      <c r="HEN54" s="16"/>
      <c r="HEO54" s="16"/>
      <c r="HEP54" s="16"/>
      <c r="HEQ54" s="16"/>
      <c r="HER54" s="16"/>
      <c r="HES54" s="16"/>
      <c r="HET54" s="16"/>
      <c r="HEU54" s="16"/>
      <c r="HEV54" s="16"/>
      <c r="HEW54" s="16"/>
      <c r="HEX54" s="16"/>
      <c r="HEY54" s="16"/>
      <c r="HEZ54" s="16"/>
      <c r="HFA54" s="16"/>
      <c r="HFB54" s="16"/>
      <c r="HFC54" s="16"/>
      <c r="HFD54" s="16"/>
      <c r="HFE54" s="16"/>
      <c r="HFF54" s="16"/>
      <c r="HFG54" s="16"/>
      <c r="HFH54" s="16"/>
      <c r="HFI54" s="16"/>
      <c r="HFJ54" s="16"/>
      <c r="HFK54" s="16"/>
      <c r="HFL54" s="16"/>
      <c r="HFM54" s="16"/>
      <c r="HFN54" s="16"/>
      <c r="HFO54" s="16"/>
      <c r="HFP54" s="16"/>
      <c r="HFQ54" s="16"/>
      <c r="HFR54" s="16"/>
      <c r="HFS54" s="16"/>
      <c r="HFT54" s="16"/>
      <c r="HFU54" s="16"/>
      <c r="HFV54" s="16"/>
      <c r="HFW54" s="16"/>
      <c r="HFX54" s="16"/>
      <c r="HFY54" s="16"/>
      <c r="HFZ54" s="16"/>
      <c r="HGA54" s="16"/>
      <c r="HGB54" s="16"/>
      <c r="HGC54" s="16"/>
      <c r="HGD54" s="16"/>
      <c r="HGE54" s="16"/>
      <c r="HGF54" s="16"/>
      <c r="HGG54" s="16"/>
      <c r="HGH54" s="16"/>
      <c r="HGI54" s="16"/>
      <c r="HGJ54" s="16"/>
      <c r="HGK54" s="16"/>
      <c r="HGL54" s="16"/>
      <c r="HGM54" s="16"/>
      <c r="HGN54" s="16"/>
      <c r="HGO54" s="16"/>
      <c r="HGP54" s="16"/>
      <c r="HGQ54" s="16"/>
      <c r="HGR54" s="16"/>
      <c r="HGS54" s="16"/>
      <c r="HGT54" s="16"/>
      <c r="HGU54" s="16"/>
      <c r="HGV54" s="16"/>
      <c r="HGW54" s="16"/>
      <c r="HGX54" s="16"/>
      <c r="HGY54" s="16"/>
      <c r="HGZ54" s="16"/>
      <c r="HHA54" s="16"/>
      <c r="HHB54" s="16"/>
      <c r="HHC54" s="16"/>
      <c r="HHD54" s="16"/>
      <c r="HHE54" s="16"/>
      <c r="HHF54" s="16"/>
      <c r="HHG54" s="16"/>
      <c r="HHH54" s="16"/>
      <c r="HHI54" s="16"/>
      <c r="HHJ54" s="16"/>
      <c r="HHK54" s="16"/>
      <c r="HHL54" s="16"/>
      <c r="HHM54" s="16"/>
      <c r="HHN54" s="16"/>
      <c r="HHO54" s="16"/>
      <c r="HHP54" s="16"/>
      <c r="HHQ54" s="16"/>
      <c r="HHR54" s="16"/>
      <c r="HHS54" s="16"/>
      <c r="HHT54" s="16"/>
      <c r="HHU54" s="16"/>
      <c r="HHV54" s="16"/>
      <c r="HHW54" s="16"/>
      <c r="HHX54" s="16"/>
      <c r="HHY54" s="16"/>
      <c r="HHZ54" s="16"/>
      <c r="HIA54" s="16"/>
      <c r="HIB54" s="16"/>
      <c r="HIC54" s="16"/>
      <c r="HID54" s="16"/>
      <c r="HIE54" s="16"/>
      <c r="HIF54" s="16"/>
      <c r="HIG54" s="16"/>
      <c r="HIH54" s="16"/>
      <c r="HII54" s="16"/>
      <c r="HIJ54" s="16"/>
      <c r="HIK54" s="16"/>
      <c r="HIL54" s="16"/>
      <c r="HIM54" s="16"/>
      <c r="HIN54" s="16"/>
      <c r="HIO54" s="16"/>
      <c r="HIP54" s="16"/>
      <c r="HIQ54" s="16"/>
      <c r="HIR54" s="16"/>
      <c r="HIS54" s="16"/>
      <c r="HIT54" s="16"/>
      <c r="HIU54" s="16"/>
      <c r="HIV54" s="16"/>
      <c r="HIW54" s="16"/>
      <c r="HIX54" s="16"/>
      <c r="HIY54" s="16"/>
      <c r="HIZ54" s="16"/>
      <c r="HJA54" s="16"/>
      <c r="HJB54" s="16"/>
      <c r="HJC54" s="16"/>
      <c r="HJD54" s="16"/>
      <c r="HJE54" s="16"/>
      <c r="HJF54" s="16"/>
      <c r="HJG54" s="16"/>
      <c r="HJH54" s="16"/>
      <c r="HJI54" s="16"/>
      <c r="HJJ54" s="16"/>
      <c r="HJK54" s="16"/>
      <c r="HJL54" s="16"/>
      <c r="HJM54" s="16"/>
      <c r="HJN54" s="16"/>
      <c r="HJO54" s="16"/>
      <c r="HJP54" s="16"/>
      <c r="HJQ54" s="16"/>
      <c r="HJR54" s="16"/>
      <c r="HJS54" s="16"/>
      <c r="HJT54" s="16"/>
      <c r="HJU54" s="16"/>
      <c r="HJV54" s="16"/>
      <c r="HJW54" s="16"/>
      <c r="HJX54" s="16"/>
      <c r="HJY54" s="16"/>
      <c r="HJZ54" s="16"/>
      <c r="HKA54" s="16"/>
      <c r="HKB54" s="16"/>
      <c r="HKC54" s="16"/>
      <c r="HKD54" s="16"/>
      <c r="HKE54" s="16"/>
      <c r="HKF54" s="16"/>
      <c r="HKG54" s="16"/>
      <c r="HKH54" s="16"/>
      <c r="HKI54" s="16"/>
      <c r="HKJ54" s="16"/>
      <c r="HKK54" s="16"/>
      <c r="HKL54" s="16"/>
      <c r="HKM54" s="16"/>
      <c r="HKN54" s="16"/>
      <c r="HKO54" s="16"/>
      <c r="HKP54" s="16"/>
      <c r="HKQ54" s="16"/>
      <c r="HKR54" s="16"/>
      <c r="HKS54" s="16"/>
      <c r="HKT54" s="16"/>
      <c r="HKU54" s="16"/>
      <c r="HKV54" s="16"/>
      <c r="HKW54" s="16"/>
      <c r="HKX54" s="16"/>
      <c r="HKY54" s="16"/>
      <c r="HKZ54" s="16"/>
      <c r="HLA54" s="16"/>
      <c r="HLB54" s="16"/>
      <c r="HLC54" s="16"/>
      <c r="HLD54" s="16"/>
      <c r="HLE54" s="16"/>
      <c r="HLF54" s="16"/>
      <c r="HLG54" s="16"/>
      <c r="HLH54" s="16"/>
      <c r="HLI54" s="16"/>
      <c r="HLJ54" s="16"/>
      <c r="HLK54" s="16"/>
      <c r="HLL54" s="16"/>
      <c r="HLM54" s="16"/>
      <c r="HLN54" s="16"/>
      <c r="HLO54" s="16"/>
      <c r="HLP54" s="16"/>
      <c r="HLQ54" s="16"/>
      <c r="HLR54" s="16"/>
      <c r="HLS54" s="16"/>
      <c r="HLT54" s="16"/>
      <c r="HLU54" s="16"/>
      <c r="HLV54" s="16"/>
      <c r="HLW54" s="16"/>
      <c r="HLX54" s="16"/>
      <c r="HLY54" s="16"/>
      <c r="HLZ54" s="16"/>
      <c r="HMA54" s="16"/>
      <c r="HMB54" s="16"/>
      <c r="HMC54" s="16"/>
      <c r="HMD54" s="16"/>
      <c r="HME54" s="16"/>
      <c r="HMF54" s="16"/>
      <c r="HMG54" s="16"/>
      <c r="HMH54" s="16"/>
      <c r="HMI54" s="16"/>
      <c r="HMJ54" s="16"/>
      <c r="HMK54" s="16"/>
      <c r="HML54" s="16"/>
      <c r="HMM54" s="16"/>
      <c r="HMN54" s="16"/>
      <c r="HMO54" s="16"/>
      <c r="HMP54" s="16"/>
      <c r="HMQ54" s="16"/>
      <c r="HMR54" s="16"/>
      <c r="HMS54" s="16"/>
      <c r="HMT54" s="16"/>
      <c r="HMU54" s="16"/>
      <c r="HMV54" s="16"/>
      <c r="HMW54" s="16"/>
      <c r="HMX54" s="16"/>
      <c r="HMY54" s="16"/>
      <c r="HMZ54" s="16"/>
      <c r="HNA54" s="16"/>
      <c r="HNB54" s="16"/>
      <c r="HNC54" s="16"/>
      <c r="HND54" s="16"/>
      <c r="HNE54" s="16"/>
      <c r="HNF54" s="16"/>
      <c r="HNG54" s="16"/>
      <c r="HNH54" s="16"/>
      <c r="HNI54" s="16"/>
      <c r="HNJ54" s="16"/>
      <c r="HNK54" s="16"/>
      <c r="HNL54" s="16"/>
      <c r="HNM54" s="16"/>
      <c r="HNN54" s="16"/>
      <c r="HNO54" s="16"/>
      <c r="HNP54" s="16"/>
      <c r="HNQ54" s="16"/>
      <c r="HNR54" s="16"/>
      <c r="HNS54" s="16"/>
      <c r="HNT54" s="16"/>
      <c r="HNU54" s="16"/>
      <c r="HNV54" s="16"/>
      <c r="HNW54" s="16"/>
      <c r="HNX54" s="16"/>
      <c r="HNY54" s="16"/>
      <c r="HNZ54" s="16"/>
      <c r="HOA54" s="16"/>
      <c r="HOB54" s="16"/>
      <c r="HOC54" s="16"/>
      <c r="HOD54" s="16"/>
      <c r="HOE54" s="16"/>
      <c r="HOF54" s="16"/>
      <c r="HOG54" s="16"/>
      <c r="HOH54" s="16"/>
      <c r="HOI54" s="16"/>
      <c r="HOJ54" s="16"/>
      <c r="HOK54" s="16"/>
      <c r="HOL54" s="16"/>
      <c r="HOM54" s="16"/>
      <c r="HON54" s="16"/>
      <c r="HOO54" s="16"/>
      <c r="HOP54" s="16"/>
      <c r="HOQ54" s="16"/>
      <c r="HOR54" s="16"/>
      <c r="HOS54" s="16"/>
      <c r="HOT54" s="16"/>
      <c r="HOU54" s="16"/>
      <c r="HOV54" s="16"/>
      <c r="HOW54" s="16"/>
      <c r="HOX54" s="16"/>
      <c r="HOY54" s="16"/>
      <c r="HOZ54" s="16"/>
      <c r="HPA54" s="16"/>
      <c r="HPB54" s="16"/>
      <c r="HPC54" s="16"/>
      <c r="HPD54" s="16"/>
      <c r="HPE54" s="16"/>
      <c r="HPF54" s="16"/>
      <c r="HPG54" s="16"/>
      <c r="HPH54" s="16"/>
      <c r="HPI54" s="16"/>
      <c r="HPJ54" s="16"/>
      <c r="HPK54" s="16"/>
      <c r="HPL54" s="16"/>
      <c r="HPM54" s="16"/>
      <c r="HPN54" s="16"/>
      <c r="HPO54" s="16"/>
      <c r="HPP54" s="16"/>
      <c r="HPQ54" s="16"/>
      <c r="HPR54" s="16"/>
      <c r="HPS54" s="16"/>
      <c r="HPT54" s="16"/>
      <c r="HPU54" s="16"/>
      <c r="HPV54" s="16"/>
      <c r="HPW54" s="16"/>
      <c r="HPX54" s="16"/>
      <c r="HPY54" s="16"/>
      <c r="HPZ54" s="16"/>
      <c r="HQA54" s="16"/>
      <c r="HQB54" s="16"/>
      <c r="HQC54" s="16"/>
      <c r="HQD54" s="16"/>
      <c r="HQE54" s="16"/>
      <c r="HQF54" s="16"/>
      <c r="HQG54" s="16"/>
      <c r="HQH54" s="16"/>
      <c r="HQI54" s="16"/>
      <c r="HQJ54" s="16"/>
      <c r="HQK54" s="16"/>
      <c r="HQL54" s="16"/>
      <c r="HQM54" s="16"/>
      <c r="HQN54" s="16"/>
      <c r="HQO54" s="16"/>
      <c r="HQP54" s="16"/>
      <c r="HQQ54" s="16"/>
      <c r="HQR54" s="16"/>
      <c r="HQS54" s="16"/>
      <c r="HQT54" s="16"/>
      <c r="HQU54" s="16"/>
      <c r="HQV54" s="16"/>
      <c r="HQW54" s="16"/>
      <c r="HQX54" s="16"/>
      <c r="HQY54" s="16"/>
      <c r="HQZ54" s="16"/>
      <c r="HRA54" s="16"/>
      <c r="HRB54" s="16"/>
      <c r="HRC54" s="16"/>
      <c r="HRD54" s="16"/>
      <c r="HRE54" s="16"/>
      <c r="HRF54" s="16"/>
      <c r="HRG54" s="16"/>
      <c r="HRH54" s="16"/>
      <c r="HRI54" s="16"/>
      <c r="HRJ54" s="16"/>
      <c r="HRK54" s="16"/>
      <c r="HRL54" s="16"/>
      <c r="HRM54" s="16"/>
      <c r="HRN54" s="16"/>
      <c r="HRO54" s="16"/>
      <c r="HRP54" s="16"/>
      <c r="HRQ54" s="16"/>
      <c r="HRR54" s="16"/>
      <c r="HRS54" s="16"/>
      <c r="HRT54" s="16"/>
      <c r="HRU54" s="16"/>
      <c r="HRV54" s="16"/>
      <c r="HRW54" s="16"/>
      <c r="HRX54" s="16"/>
      <c r="HRY54" s="16"/>
      <c r="HRZ54" s="16"/>
      <c r="HSA54" s="16"/>
      <c r="HSB54" s="16"/>
      <c r="HSC54" s="16"/>
      <c r="HSD54" s="16"/>
      <c r="HSE54" s="16"/>
      <c r="HSF54" s="16"/>
      <c r="HSG54" s="16"/>
      <c r="HSH54" s="16"/>
      <c r="HSI54" s="16"/>
      <c r="HSJ54" s="16"/>
      <c r="HSK54" s="16"/>
      <c r="HSL54" s="16"/>
      <c r="HSM54" s="16"/>
      <c r="HSN54" s="16"/>
      <c r="HSO54" s="16"/>
      <c r="HSP54" s="16"/>
      <c r="HSQ54" s="16"/>
      <c r="HSR54" s="16"/>
      <c r="HSS54" s="16"/>
      <c r="HST54" s="16"/>
      <c r="HSU54" s="16"/>
      <c r="HSV54" s="16"/>
      <c r="HSW54" s="16"/>
      <c r="HSX54" s="16"/>
      <c r="HSY54" s="16"/>
      <c r="HSZ54" s="16"/>
      <c r="HTA54" s="16"/>
      <c r="HTB54" s="16"/>
      <c r="HTC54" s="16"/>
      <c r="HTD54" s="16"/>
      <c r="HTE54" s="16"/>
      <c r="HTF54" s="16"/>
      <c r="HTG54" s="16"/>
      <c r="HTH54" s="16"/>
      <c r="HTI54" s="16"/>
      <c r="HTJ54" s="16"/>
      <c r="HTK54" s="16"/>
      <c r="HTL54" s="16"/>
      <c r="HTM54" s="16"/>
      <c r="HTN54" s="16"/>
      <c r="HTO54" s="16"/>
      <c r="HTP54" s="16"/>
      <c r="HTQ54" s="16"/>
      <c r="HTR54" s="16"/>
      <c r="HTS54" s="16"/>
      <c r="HTT54" s="16"/>
      <c r="HTU54" s="16"/>
      <c r="HTV54" s="16"/>
      <c r="HTW54" s="16"/>
      <c r="HTX54" s="16"/>
      <c r="HTY54" s="16"/>
      <c r="HTZ54" s="16"/>
      <c r="HUA54" s="16"/>
      <c r="HUB54" s="16"/>
      <c r="HUC54" s="16"/>
      <c r="HUD54" s="16"/>
      <c r="HUE54" s="16"/>
      <c r="HUF54" s="16"/>
      <c r="HUG54" s="16"/>
      <c r="HUH54" s="16"/>
      <c r="HUI54" s="16"/>
      <c r="HUJ54" s="16"/>
      <c r="HUK54" s="16"/>
      <c r="HUL54" s="16"/>
      <c r="HUM54" s="16"/>
      <c r="HUN54" s="16"/>
      <c r="HUO54" s="16"/>
      <c r="HUP54" s="16"/>
      <c r="HUQ54" s="16"/>
      <c r="HUR54" s="16"/>
      <c r="HUS54" s="16"/>
      <c r="HUT54" s="16"/>
      <c r="HUU54" s="16"/>
      <c r="HUV54" s="16"/>
      <c r="HUW54" s="16"/>
      <c r="HUX54" s="16"/>
      <c r="HUY54" s="16"/>
      <c r="HUZ54" s="16"/>
      <c r="HVA54" s="16"/>
      <c r="HVB54" s="16"/>
      <c r="HVC54" s="16"/>
      <c r="HVD54" s="16"/>
      <c r="HVE54" s="16"/>
      <c r="HVF54" s="16"/>
      <c r="HVG54" s="16"/>
      <c r="HVH54" s="16"/>
      <c r="HVI54" s="16"/>
      <c r="HVJ54" s="16"/>
      <c r="HVK54" s="16"/>
      <c r="HVL54" s="16"/>
      <c r="HVM54" s="16"/>
      <c r="HVN54" s="16"/>
      <c r="HVO54" s="16"/>
      <c r="HVP54" s="16"/>
      <c r="HVQ54" s="16"/>
      <c r="HVR54" s="16"/>
      <c r="HVS54" s="16"/>
      <c r="HVT54" s="16"/>
      <c r="HVU54" s="16"/>
      <c r="HVV54" s="16"/>
      <c r="HVW54" s="16"/>
      <c r="HVX54" s="16"/>
      <c r="HVY54" s="16"/>
      <c r="HVZ54" s="16"/>
      <c r="HWA54" s="16"/>
      <c r="HWB54" s="16"/>
      <c r="HWC54" s="16"/>
      <c r="HWD54" s="16"/>
      <c r="HWE54" s="16"/>
      <c r="HWF54" s="16"/>
      <c r="HWG54" s="16"/>
      <c r="HWH54" s="16"/>
      <c r="HWI54" s="16"/>
      <c r="HWJ54" s="16"/>
      <c r="HWK54" s="16"/>
      <c r="HWL54" s="16"/>
      <c r="HWM54" s="16"/>
      <c r="HWN54" s="16"/>
      <c r="HWO54" s="16"/>
      <c r="HWP54" s="16"/>
      <c r="HWQ54" s="16"/>
      <c r="HWR54" s="16"/>
      <c r="HWS54" s="16"/>
      <c r="HWT54" s="16"/>
      <c r="HWU54" s="16"/>
      <c r="HWV54" s="16"/>
      <c r="HWW54" s="16"/>
      <c r="HWX54" s="16"/>
      <c r="HWY54" s="16"/>
      <c r="HWZ54" s="16"/>
      <c r="HXA54" s="16"/>
      <c r="HXB54" s="16"/>
      <c r="HXC54" s="16"/>
      <c r="HXD54" s="16"/>
      <c r="HXE54" s="16"/>
      <c r="HXF54" s="16"/>
      <c r="HXG54" s="16"/>
      <c r="HXH54" s="16"/>
      <c r="HXI54" s="16"/>
      <c r="HXJ54" s="16"/>
      <c r="HXK54" s="16"/>
      <c r="HXL54" s="16"/>
      <c r="HXM54" s="16"/>
      <c r="HXN54" s="16"/>
      <c r="HXO54" s="16"/>
      <c r="HXP54" s="16"/>
      <c r="HXQ54" s="16"/>
      <c r="HXR54" s="16"/>
      <c r="HXS54" s="16"/>
      <c r="HXT54" s="16"/>
      <c r="HXU54" s="16"/>
      <c r="HXV54" s="16"/>
      <c r="HXW54" s="16"/>
      <c r="HXX54" s="16"/>
      <c r="HXY54" s="16"/>
      <c r="HXZ54" s="16"/>
      <c r="HYA54" s="16"/>
      <c r="HYB54" s="16"/>
      <c r="HYC54" s="16"/>
      <c r="HYD54" s="16"/>
      <c r="HYE54" s="16"/>
      <c r="HYF54" s="16"/>
      <c r="HYG54" s="16"/>
      <c r="HYH54" s="16"/>
      <c r="HYI54" s="16"/>
      <c r="HYJ54" s="16"/>
      <c r="HYK54" s="16"/>
      <c r="HYL54" s="16"/>
      <c r="HYM54" s="16"/>
      <c r="HYN54" s="16"/>
      <c r="HYO54" s="16"/>
      <c r="HYP54" s="16"/>
      <c r="HYQ54" s="16"/>
      <c r="HYR54" s="16"/>
      <c r="HYS54" s="16"/>
      <c r="HYT54" s="16"/>
      <c r="HYU54" s="16"/>
      <c r="HYV54" s="16"/>
      <c r="HYW54" s="16"/>
      <c r="HYX54" s="16"/>
      <c r="HYY54" s="16"/>
      <c r="HYZ54" s="16"/>
      <c r="HZA54" s="16"/>
      <c r="HZB54" s="16"/>
      <c r="HZC54" s="16"/>
      <c r="HZD54" s="16"/>
      <c r="HZE54" s="16"/>
      <c r="HZF54" s="16"/>
      <c r="HZG54" s="16"/>
      <c r="HZH54" s="16"/>
      <c r="HZI54" s="16"/>
      <c r="HZJ54" s="16"/>
      <c r="HZK54" s="16"/>
      <c r="HZL54" s="16"/>
      <c r="HZM54" s="16"/>
      <c r="HZN54" s="16"/>
      <c r="HZO54" s="16"/>
      <c r="HZP54" s="16"/>
      <c r="HZQ54" s="16"/>
      <c r="HZR54" s="16"/>
      <c r="HZS54" s="16"/>
      <c r="HZT54" s="16"/>
      <c r="HZU54" s="16"/>
      <c r="HZV54" s="16"/>
      <c r="HZW54" s="16"/>
      <c r="HZX54" s="16"/>
      <c r="HZY54" s="16"/>
      <c r="HZZ54" s="16"/>
      <c r="IAA54" s="16"/>
      <c r="IAB54" s="16"/>
      <c r="IAC54" s="16"/>
      <c r="IAD54" s="16"/>
      <c r="IAE54" s="16"/>
      <c r="IAF54" s="16"/>
      <c r="IAG54" s="16"/>
      <c r="IAH54" s="16"/>
      <c r="IAI54" s="16"/>
      <c r="IAJ54" s="16"/>
      <c r="IAK54" s="16"/>
      <c r="IAL54" s="16"/>
      <c r="IAM54" s="16"/>
      <c r="IAN54" s="16"/>
      <c r="IAO54" s="16"/>
      <c r="IAP54" s="16"/>
      <c r="IAQ54" s="16"/>
      <c r="IAR54" s="16"/>
      <c r="IAS54" s="16"/>
      <c r="IAT54" s="16"/>
      <c r="IAU54" s="16"/>
      <c r="IAV54" s="16"/>
      <c r="IAW54" s="16"/>
      <c r="IAX54" s="16"/>
      <c r="IAY54" s="16"/>
      <c r="IAZ54" s="16"/>
      <c r="IBA54" s="16"/>
      <c r="IBB54" s="16"/>
      <c r="IBC54" s="16"/>
      <c r="IBD54" s="16"/>
      <c r="IBE54" s="16"/>
      <c r="IBF54" s="16"/>
      <c r="IBG54" s="16"/>
      <c r="IBH54" s="16"/>
      <c r="IBI54" s="16"/>
      <c r="IBJ54" s="16"/>
      <c r="IBK54" s="16"/>
      <c r="IBL54" s="16"/>
      <c r="IBM54" s="16"/>
      <c r="IBN54" s="16"/>
      <c r="IBO54" s="16"/>
      <c r="IBP54" s="16"/>
      <c r="IBQ54" s="16"/>
      <c r="IBR54" s="16"/>
      <c r="IBS54" s="16"/>
      <c r="IBT54" s="16"/>
      <c r="IBU54" s="16"/>
      <c r="IBV54" s="16"/>
      <c r="IBW54" s="16"/>
      <c r="IBX54" s="16"/>
      <c r="IBY54" s="16"/>
      <c r="IBZ54" s="16"/>
      <c r="ICA54" s="16"/>
      <c r="ICB54" s="16"/>
      <c r="ICC54" s="16"/>
      <c r="ICD54" s="16"/>
      <c r="ICE54" s="16"/>
      <c r="ICF54" s="16"/>
      <c r="ICG54" s="16"/>
      <c r="ICH54" s="16"/>
      <c r="ICI54" s="16"/>
      <c r="ICJ54" s="16"/>
      <c r="ICK54" s="16"/>
      <c r="ICL54" s="16"/>
      <c r="ICM54" s="16"/>
      <c r="ICN54" s="16"/>
      <c r="ICO54" s="16"/>
      <c r="ICP54" s="16"/>
      <c r="ICQ54" s="16"/>
      <c r="ICR54" s="16"/>
      <c r="ICS54" s="16"/>
      <c r="ICT54" s="16"/>
      <c r="ICU54" s="16"/>
      <c r="ICV54" s="16"/>
      <c r="ICW54" s="16"/>
      <c r="ICX54" s="16"/>
      <c r="ICY54" s="16"/>
      <c r="ICZ54" s="16"/>
      <c r="IDA54" s="16"/>
      <c r="IDB54" s="16"/>
      <c r="IDC54" s="16"/>
      <c r="IDD54" s="16"/>
      <c r="IDE54" s="16"/>
      <c r="IDF54" s="16"/>
      <c r="IDG54" s="16"/>
      <c r="IDH54" s="16"/>
      <c r="IDI54" s="16"/>
      <c r="IDJ54" s="16"/>
      <c r="IDK54" s="16"/>
      <c r="IDL54" s="16"/>
      <c r="IDM54" s="16"/>
      <c r="IDN54" s="16"/>
      <c r="IDO54" s="16"/>
      <c r="IDP54" s="16"/>
      <c r="IDQ54" s="16"/>
      <c r="IDR54" s="16"/>
      <c r="IDS54" s="16"/>
      <c r="IDT54" s="16"/>
      <c r="IDU54" s="16"/>
      <c r="IDV54" s="16"/>
      <c r="IDW54" s="16"/>
      <c r="IDX54" s="16"/>
      <c r="IDY54" s="16"/>
      <c r="IDZ54" s="16"/>
      <c r="IEA54" s="16"/>
      <c r="IEB54" s="16"/>
      <c r="IEC54" s="16"/>
      <c r="IED54" s="16"/>
      <c r="IEE54" s="16"/>
      <c r="IEF54" s="16"/>
      <c r="IEG54" s="16"/>
      <c r="IEH54" s="16"/>
      <c r="IEI54" s="16"/>
      <c r="IEJ54" s="16"/>
      <c r="IEK54" s="16"/>
      <c r="IEL54" s="16"/>
      <c r="IEM54" s="16"/>
      <c r="IEN54" s="16"/>
      <c r="IEO54" s="16"/>
      <c r="IEP54" s="16"/>
      <c r="IEQ54" s="16"/>
      <c r="IER54" s="16"/>
      <c r="IES54" s="16"/>
      <c r="IET54" s="16"/>
      <c r="IEU54" s="16"/>
      <c r="IEV54" s="16"/>
      <c r="IEW54" s="16"/>
      <c r="IEX54" s="16"/>
      <c r="IEY54" s="16"/>
      <c r="IEZ54" s="16"/>
      <c r="IFA54" s="16"/>
      <c r="IFB54" s="16"/>
      <c r="IFC54" s="16"/>
      <c r="IFD54" s="16"/>
      <c r="IFE54" s="16"/>
      <c r="IFF54" s="16"/>
      <c r="IFG54" s="16"/>
      <c r="IFH54" s="16"/>
      <c r="IFI54" s="16"/>
      <c r="IFJ54" s="16"/>
      <c r="IFK54" s="16"/>
      <c r="IFL54" s="16"/>
      <c r="IFM54" s="16"/>
      <c r="IFN54" s="16"/>
      <c r="IFO54" s="16"/>
      <c r="IFP54" s="16"/>
      <c r="IFQ54" s="16"/>
      <c r="IFR54" s="16"/>
      <c r="IFS54" s="16"/>
      <c r="IFT54" s="16"/>
      <c r="IFU54" s="16"/>
      <c r="IFV54" s="16"/>
      <c r="IFW54" s="16"/>
      <c r="IFX54" s="16"/>
      <c r="IFY54" s="16"/>
      <c r="IFZ54" s="16"/>
      <c r="IGA54" s="16"/>
      <c r="IGB54" s="16"/>
      <c r="IGC54" s="16"/>
      <c r="IGD54" s="16"/>
      <c r="IGE54" s="16"/>
      <c r="IGF54" s="16"/>
      <c r="IGG54" s="16"/>
      <c r="IGH54" s="16"/>
      <c r="IGI54" s="16"/>
      <c r="IGJ54" s="16"/>
      <c r="IGK54" s="16"/>
      <c r="IGL54" s="16"/>
      <c r="IGM54" s="16"/>
      <c r="IGN54" s="16"/>
      <c r="IGO54" s="16"/>
      <c r="IGP54" s="16"/>
      <c r="IGQ54" s="16"/>
      <c r="IGR54" s="16"/>
      <c r="IGS54" s="16"/>
      <c r="IGT54" s="16"/>
      <c r="IGU54" s="16"/>
      <c r="IGV54" s="16"/>
      <c r="IGW54" s="16"/>
      <c r="IGX54" s="16"/>
      <c r="IGY54" s="16"/>
      <c r="IGZ54" s="16"/>
      <c r="IHA54" s="16"/>
      <c r="IHB54" s="16"/>
      <c r="IHC54" s="16"/>
      <c r="IHD54" s="16"/>
      <c r="IHE54" s="16"/>
      <c r="IHF54" s="16"/>
      <c r="IHG54" s="16"/>
      <c r="IHH54" s="16"/>
      <c r="IHI54" s="16"/>
      <c r="IHJ54" s="16"/>
      <c r="IHK54" s="16"/>
      <c r="IHL54" s="16"/>
      <c r="IHM54" s="16"/>
      <c r="IHN54" s="16"/>
      <c r="IHO54" s="16"/>
      <c r="IHP54" s="16"/>
      <c r="IHQ54" s="16"/>
      <c r="IHR54" s="16"/>
      <c r="IHS54" s="16"/>
      <c r="IHT54" s="16"/>
      <c r="IHU54" s="16"/>
      <c r="IHV54" s="16"/>
      <c r="IHW54" s="16"/>
      <c r="IHX54" s="16"/>
      <c r="IHY54" s="16"/>
      <c r="IHZ54" s="16"/>
      <c r="IIA54" s="16"/>
      <c r="IIB54" s="16"/>
      <c r="IIC54" s="16"/>
      <c r="IID54" s="16"/>
      <c r="IIE54" s="16"/>
      <c r="IIF54" s="16"/>
      <c r="IIG54" s="16"/>
      <c r="IIH54" s="16"/>
      <c r="III54" s="16"/>
      <c r="IIJ54" s="16"/>
      <c r="IIK54" s="16"/>
      <c r="IIL54" s="16"/>
      <c r="IIM54" s="16"/>
      <c r="IIN54" s="16"/>
      <c r="IIO54" s="16"/>
      <c r="IIP54" s="16"/>
      <c r="IIQ54" s="16"/>
      <c r="IIR54" s="16"/>
      <c r="IIS54" s="16"/>
      <c r="IIT54" s="16"/>
      <c r="IIU54" s="16"/>
      <c r="IIV54" s="16"/>
      <c r="IIW54" s="16"/>
      <c r="IIX54" s="16"/>
      <c r="IIY54" s="16"/>
      <c r="IIZ54" s="16"/>
      <c r="IJA54" s="16"/>
      <c r="IJB54" s="16"/>
      <c r="IJC54" s="16"/>
      <c r="IJD54" s="16"/>
      <c r="IJE54" s="16"/>
      <c r="IJF54" s="16"/>
      <c r="IJG54" s="16"/>
      <c r="IJH54" s="16"/>
      <c r="IJI54" s="16"/>
      <c r="IJJ54" s="16"/>
      <c r="IJK54" s="16"/>
      <c r="IJL54" s="16"/>
      <c r="IJM54" s="16"/>
      <c r="IJN54" s="16"/>
      <c r="IJO54" s="16"/>
      <c r="IJP54" s="16"/>
      <c r="IJQ54" s="16"/>
      <c r="IJR54" s="16"/>
      <c r="IJS54" s="16"/>
      <c r="IJT54" s="16"/>
      <c r="IJU54" s="16"/>
      <c r="IJV54" s="16"/>
      <c r="IJW54" s="16"/>
      <c r="IJX54" s="16"/>
      <c r="IJY54" s="16"/>
      <c r="IJZ54" s="16"/>
      <c r="IKA54" s="16"/>
      <c r="IKB54" s="16"/>
      <c r="IKC54" s="16"/>
      <c r="IKD54" s="16"/>
      <c r="IKE54" s="16"/>
      <c r="IKF54" s="16"/>
      <c r="IKG54" s="16"/>
      <c r="IKH54" s="16"/>
      <c r="IKI54" s="16"/>
      <c r="IKJ54" s="16"/>
      <c r="IKK54" s="16"/>
      <c r="IKL54" s="16"/>
      <c r="IKM54" s="16"/>
      <c r="IKN54" s="16"/>
      <c r="IKO54" s="16"/>
      <c r="IKP54" s="16"/>
      <c r="IKQ54" s="16"/>
      <c r="IKR54" s="16"/>
      <c r="IKS54" s="16"/>
      <c r="IKT54" s="16"/>
      <c r="IKU54" s="16"/>
      <c r="IKV54" s="16"/>
      <c r="IKW54" s="16"/>
      <c r="IKX54" s="16"/>
      <c r="IKY54" s="16"/>
      <c r="IKZ54" s="16"/>
      <c r="ILA54" s="16"/>
      <c r="ILB54" s="16"/>
      <c r="ILC54" s="16"/>
      <c r="ILD54" s="16"/>
      <c r="ILE54" s="16"/>
      <c r="ILF54" s="16"/>
      <c r="ILG54" s="16"/>
      <c r="ILH54" s="16"/>
      <c r="ILI54" s="16"/>
      <c r="ILJ54" s="16"/>
      <c r="ILK54" s="16"/>
      <c r="ILL54" s="16"/>
      <c r="ILM54" s="16"/>
      <c r="ILN54" s="16"/>
      <c r="ILO54" s="16"/>
      <c r="ILP54" s="16"/>
      <c r="ILQ54" s="16"/>
      <c r="ILR54" s="16"/>
      <c r="ILS54" s="16"/>
      <c r="ILT54" s="16"/>
      <c r="ILU54" s="16"/>
      <c r="ILV54" s="16"/>
      <c r="ILW54" s="16"/>
      <c r="ILX54" s="16"/>
      <c r="ILY54" s="16"/>
      <c r="ILZ54" s="16"/>
      <c r="IMA54" s="16"/>
      <c r="IMB54" s="16"/>
      <c r="IMC54" s="16"/>
      <c r="IMD54" s="16"/>
      <c r="IME54" s="16"/>
      <c r="IMF54" s="16"/>
      <c r="IMG54" s="16"/>
      <c r="IMH54" s="16"/>
      <c r="IMI54" s="16"/>
      <c r="IMJ54" s="16"/>
      <c r="IMK54" s="16"/>
      <c r="IML54" s="16"/>
      <c r="IMM54" s="16"/>
      <c r="IMN54" s="16"/>
      <c r="IMO54" s="16"/>
      <c r="IMP54" s="16"/>
      <c r="IMQ54" s="16"/>
      <c r="IMR54" s="16"/>
      <c r="IMS54" s="16"/>
      <c r="IMT54" s="16"/>
      <c r="IMU54" s="16"/>
      <c r="IMV54" s="16"/>
      <c r="IMW54" s="16"/>
      <c r="IMX54" s="16"/>
      <c r="IMY54" s="16"/>
      <c r="IMZ54" s="16"/>
      <c r="INA54" s="16"/>
      <c r="INB54" s="16"/>
      <c r="INC54" s="16"/>
      <c r="IND54" s="16"/>
      <c r="INE54" s="16"/>
      <c r="INF54" s="16"/>
      <c r="ING54" s="16"/>
      <c r="INH54" s="16"/>
      <c r="INI54" s="16"/>
      <c r="INJ54" s="16"/>
      <c r="INK54" s="16"/>
      <c r="INL54" s="16"/>
      <c r="INM54" s="16"/>
      <c r="INN54" s="16"/>
      <c r="INO54" s="16"/>
      <c r="INP54" s="16"/>
      <c r="INQ54" s="16"/>
      <c r="INR54" s="16"/>
      <c r="INS54" s="16"/>
      <c r="INT54" s="16"/>
      <c r="INU54" s="16"/>
      <c r="INV54" s="16"/>
      <c r="INW54" s="16"/>
      <c r="INX54" s="16"/>
      <c r="INY54" s="16"/>
      <c r="INZ54" s="16"/>
      <c r="IOA54" s="16"/>
      <c r="IOB54" s="16"/>
      <c r="IOC54" s="16"/>
      <c r="IOD54" s="16"/>
      <c r="IOE54" s="16"/>
      <c r="IOF54" s="16"/>
      <c r="IOG54" s="16"/>
      <c r="IOH54" s="16"/>
      <c r="IOI54" s="16"/>
      <c r="IOJ54" s="16"/>
      <c r="IOK54" s="16"/>
      <c r="IOL54" s="16"/>
      <c r="IOM54" s="16"/>
      <c r="ION54" s="16"/>
      <c r="IOO54" s="16"/>
      <c r="IOP54" s="16"/>
      <c r="IOQ54" s="16"/>
      <c r="IOR54" s="16"/>
      <c r="IOS54" s="16"/>
      <c r="IOT54" s="16"/>
      <c r="IOU54" s="16"/>
      <c r="IOV54" s="16"/>
      <c r="IOW54" s="16"/>
      <c r="IOX54" s="16"/>
      <c r="IOY54" s="16"/>
      <c r="IOZ54" s="16"/>
      <c r="IPA54" s="16"/>
      <c r="IPB54" s="16"/>
      <c r="IPC54" s="16"/>
      <c r="IPD54" s="16"/>
      <c r="IPE54" s="16"/>
      <c r="IPF54" s="16"/>
      <c r="IPG54" s="16"/>
      <c r="IPH54" s="16"/>
      <c r="IPI54" s="16"/>
      <c r="IPJ54" s="16"/>
      <c r="IPK54" s="16"/>
      <c r="IPL54" s="16"/>
      <c r="IPM54" s="16"/>
      <c r="IPN54" s="16"/>
      <c r="IPO54" s="16"/>
      <c r="IPP54" s="16"/>
      <c r="IPQ54" s="16"/>
      <c r="IPR54" s="16"/>
      <c r="IPS54" s="16"/>
      <c r="IPT54" s="16"/>
      <c r="IPU54" s="16"/>
      <c r="IPV54" s="16"/>
      <c r="IPW54" s="16"/>
      <c r="IPX54" s="16"/>
      <c r="IPY54" s="16"/>
      <c r="IPZ54" s="16"/>
      <c r="IQA54" s="16"/>
      <c r="IQB54" s="16"/>
      <c r="IQC54" s="16"/>
      <c r="IQD54" s="16"/>
      <c r="IQE54" s="16"/>
      <c r="IQF54" s="16"/>
      <c r="IQG54" s="16"/>
      <c r="IQH54" s="16"/>
      <c r="IQI54" s="16"/>
      <c r="IQJ54" s="16"/>
      <c r="IQK54" s="16"/>
      <c r="IQL54" s="16"/>
      <c r="IQM54" s="16"/>
      <c r="IQN54" s="16"/>
      <c r="IQO54" s="16"/>
      <c r="IQP54" s="16"/>
      <c r="IQQ54" s="16"/>
      <c r="IQR54" s="16"/>
      <c r="IQS54" s="16"/>
      <c r="IQT54" s="16"/>
      <c r="IQU54" s="16"/>
      <c r="IQV54" s="16"/>
      <c r="IQW54" s="16"/>
      <c r="IQX54" s="16"/>
      <c r="IQY54" s="16"/>
      <c r="IQZ54" s="16"/>
      <c r="IRA54" s="16"/>
      <c r="IRB54" s="16"/>
      <c r="IRC54" s="16"/>
      <c r="IRD54" s="16"/>
      <c r="IRE54" s="16"/>
      <c r="IRF54" s="16"/>
      <c r="IRG54" s="16"/>
      <c r="IRH54" s="16"/>
      <c r="IRI54" s="16"/>
      <c r="IRJ54" s="16"/>
      <c r="IRK54" s="16"/>
      <c r="IRL54" s="16"/>
      <c r="IRM54" s="16"/>
      <c r="IRN54" s="16"/>
      <c r="IRO54" s="16"/>
      <c r="IRP54" s="16"/>
      <c r="IRQ54" s="16"/>
      <c r="IRR54" s="16"/>
      <c r="IRS54" s="16"/>
      <c r="IRT54" s="16"/>
      <c r="IRU54" s="16"/>
      <c r="IRV54" s="16"/>
      <c r="IRW54" s="16"/>
      <c r="IRX54" s="16"/>
      <c r="IRY54" s="16"/>
      <c r="IRZ54" s="16"/>
      <c r="ISA54" s="16"/>
      <c r="ISB54" s="16"/>
      <c r="ISC54" s="16"/>
      <c r="ISD54" s="16"/>
      <c r="ISE54" s="16"/>
      <c r="ISF54" s="16"/>
      <c r="ISG54" s="16"/>
      <c r="ISH54" s="16"/>
      <c r="ISI54" s="16"/>
      <c r="ISJ54" s="16"/>
      <c r="ISK54" s="16"/>
      <c r="ISL54" s="16"/>
      <c r="ISM54" s="16"/>
      <c r="ISN54" s="16"/>
      <c r="ISO54" s="16"/>
      <c r="ISP54" s="16"/>
      <c r="ISQ54" s="16"/>
      <c r="ISR54" s="16"/>
      <c r="ISS54" s="16"/>
      <c r="IST54" s="16"/>
      <c r="ISU54" s="16"/>
      <c r="ISV54" s="16"/>
      <c r="ISW54" s="16"/>
      <c r="ISX54" s="16"/>
      <c r="ISY54" s="16"/>
      <c r="ISZ54" s="16"/>
      <c r="ITA54" s="16"/>
      <c r="ITB54" s="16"/>
      <c r="ITC54" s="16"/>
      <c r="ITD54" s="16"/>
      <c r="ITE54" s="16"/>
      <c r="ITF54" s="16"/>
      <c r="ITG54" s="16"/>
      <c r="ITH54" s="16"/>
      <c r="ITI54" s="16"/>
      <c r="ITJ54" s="16"/>
      <c r="ITK54" s="16"/>
      <c r="ITL54" s="16"/>
      <c r="ITM54" s="16"/>
      <c r="ITN54" s="16"/>
      <c r="ITO54" s="16"/>
      <c r="ITP54" s="16"/>
      <c r="ITQ54" s="16"/>
      <c r="ITR54" s="16"/>
      <c r="ITS54" s="16"/>
      <c r="ITT54" s="16"/>
      <c r="ITU54" s="16"/>
      <c r="ITV54" s="16"/>
      <c r="ITW54" s="16"/>
      <c r="ITX54" s="16"/>
      <c r="ITY54" s="16"/>
      <c r="ITZ54" s="16"/>
      <c r="IUA54" s="16"/>
      <c r="IUB54" s="16"/>
      <c r="IUC54" s="16"/>
      <c r="IUD54" s="16"/>
      <c r="IUE54" s="16"/>
      <c r="IUF54" s="16"/>
      <c r="IUG54" s="16"/>
      <c r="IUH54" s="16"/>
      <c r="IUI54" s="16"/>
      <c r="IUJ54" s="16"/>
      <c r="IUK54" s="16"/>
      <c r="IUL54" s="16"/>
      <c r="IUM54" s="16"/>
      <c r="IUN54" s="16"/>
      <c r="IUO54" s="16"/>
      <c r="IUP54" s="16"/>
      <c r="IUQ54" s="16"/>
      <c r="IUR54" s="16"/>
      <c r="IUS54" s="16"/>
      <c r="IUT54" s="16"/>
      <c r="IUU54" s="16"/>
      <c r="IUV54" s="16"/>
      <c r="IUW54" s="16"/>
      <c r="IUX54" s="16"/>
      <c r="IUY54" s="16"/>
      <c r="IUZ54" s="16"/>
      <c r="IVA54" s="16"/>
      <c r="IVB54" s="16"/>
      <c r="IVC54" s="16"/>
      <c r="IVD54" s="16"/>
      <c r="IVE54" s="16"/>
      <c r="IVF54" s="16"/>
      <c r="IVG54" s="16"/>
      <c r="IVH54" s="16"/>
      <c r="IVI54" s="16"/>
      <c r="IVJ54" s="16"/>
      <c r="IVK54" s="16"/>
      <c r="IVL54" s="16"/>
      <c r="IVM54" s="16"/>
      <c r="IVN54" s="16"/>
      <c r="IVO54" s="16"/>
      <c r="IVP54" s="16"/>
      <c r="IVQ54" s="16"/>
      <c r="IVR54" s="16"/>
      <c r="IVS54" s="16"/>
      <c r="IVT54" s="16"/>
      <c r="IVU54" s="16"/>
      <c r="IVV54" s="16"/>
      <c r="IVW54" s="16"/>
      <c r="IVX54" s="16"/>
      <c r="IVY54" s="16"/>
      <c r="IVZ54" s="16"/>
      <c r="IWA54" s="16"/>
      <c r="IWB54" s="16"/>
      <c r="IWC54" s="16"/>
      <c r="IWD54" s="16"/>
      <c r="IWE54" s="16"/>
      <c r="IWF54" s="16"/>
      <c r="IWG54" s="16"/>
      <c r="IWH54" s="16"/>
      <c r="IWI54" s="16"/>
      <c r="IWJ54" s="16"/>
      <c r="IWK54" s="16"/>
      <c r="IWL54" s="16"/>
      <c r="IWM54" s="16"/>
      <c r="IWN54" s="16"/>
      <c r="IWO54" s="16"/>
      <c r="IWP54" s="16"/>
      <c r="IWQ54" s="16"/>
      <c r="IWR54" s="16"/>
      <c r="IWS54" s="16"/>
      <c r="IWT54" s="16"/>
      <c r="IWU54" s="16"/>
      <c r="IWV54" s="16"/>
      <c r="IWW54" s="16"/>
      <c r="IWX54" s="16"/>
      <c r="IWY54" s="16"/>
      <c r="IWZ54" s="16"/>
      <c r="IXA54" s="16"/>
      <c r="IXB54" s="16"/>
      <c r="IXC54" s="16"/>
      <c r="IXD54" s="16"/>
      <c r="IXE54" s="16"/>
      <c r="IXF54" s="16"/>
      <c r="IXG54" s="16"/>
      <c r="IXH54" s="16"/>
      <c r="IXI54" s="16"/>
      <c r="IXJ54" s="16"/>
      <c r="IXK54" s="16"/>
      <c r="IXL54" s="16"/>
      <c r="IXM54" s="16"/>
      <c r="IXN54" s="16"/>
      <c r="IXO54" s="16"/>
      <c r="IXP54" s="16"/>
      <c r="IXQ54" s="16"/>
      <c r="IXR54" s="16"/>
      <c r="IXS54" s="16"/>
      <c r="IXT54" s="16"/>
      <c r="IXU54" s="16"/>
      <c r="IXV54" s="16"/>
      <c r="IXW54" s="16"/>
      <c r="IXX54" s="16"/>
      <c r="IXY54" s="16"/>
      <c r="IXZ54" s="16"/>
      <c r="IYA54" s="16"/>
      <c r="IYB54" s="16"/>
      <c r="IYC54" s="16"/>
      <c r="IYD54" s="16"/>
      <c r="IYE54" s="16"/>
      <c r="IYF54" s="16"/>
      <c r="IYG54" s="16"/>
      <c r="IYH54" s="16"/>
      <c r="IYI54" s="16"/>
      <c r="IYJ54" s="16"/>
      <c r="IYK54" s="16"/>
      <c r="IYL54" s="16"/>
      <c r="IYM54" s="16"/>
      <c r="IYN54" s="16"/>
      <c r="IYO54" s="16"/>
      <c r="IYP54" s="16"/>
      <c r="IYQ54" s="16"/>
      <c r="IYR54" s="16"/>
      <c r="IYS54" s="16"/>
      <c r="IYT54" s="16"/>
      <c r="IYU54" s="16"/>
      <c r="IYV54" s="16"/>
      <c r="IYW54" s="16"/>
      <c r="IYX54" s="16"/>
      <c r="IYY54" s="16"/>
      <c r="IYZ54" s="16"/>
      <c r="IZA54" s="16"/>
      <c r="IZB54" s="16"/>
      <c r="IZC54" s="16"/>
      <c r="IZD54" s="16"/>
      <c r="IZE54" s="16"/>
      <c r="IZF54" s="16"/>
      <c r="IZG54" s="16"/>
      <c r="IZH54" s="16"/>
      <c r="IZI54" s="16"/>
      <c r="IZJ54" s="16"/>
      <c r="IZK54" s="16"/>
      <c r="IZL54" s="16"/>
      <c r="IZM54" s="16"/>
      <c r="IZN54" s="16"/>
      <c r="IZO54" s="16"/>
      <c r="IZP54" s="16"/>
      <c r="IZQ54" s="16"/>
      <c r="IZR54" s="16"/>
      <c r="IZS54" s="16"/>
      <c r="IZT54" s="16"/>
      <c r="IZU54" s="16"/>
      <c r="IZV54" s="16"/>
      <c r="IZW54" s="16"/>
      <c r="IZX54" s="16"/>
      <c r="IZY54" s="16"/>
      <c r="IZZ54" s="16"/>
      <c r="JAA54" s="16"/>
      <c r="JAB54" s="16"/>
      <c r="JAC54" s="16"/>
      <c r="JAD54" s="16"/>
      <c r="JAE54" s="16"/>
      <c r="JAF54" s="16"/>
      <c r="JAG54" s="16"/>
      <c r="JAH54" s="16"/>
      <c r="JAI54" s="16"/>
      <c r="JAJ54" s="16"/>
      <c r="JAK54" s="16"/>
      <c r="JAL54" s="16"/>
      <c r="JAM54" s="16"/>
      <c r="JAN54" s="16"/>
      <c r="JAO54" s="16"/>
      <c r="JAP54" s="16"/>
      <c r="JAQ54" s="16"/>
      <c r="JAR54" s="16"/>
      <c r="JAS54" s="16"/>
      <c r="JAT54" s="16"/>
      <c r="JAU54" s="16"/>
      <c r="JAV54" s="16"/>
      <c r="JAW54" s="16"/>
      <c r="JAX54" s="16"/>
      <c r="JAY54" s="16"/>
      <c r="JAZ54" s="16"/>
      <c r="JBA54" s="16"/>
      <c r="JBB54" s="16"/>
      <c r="JBC54" s="16"/>
      <c r="JBD54" s="16"/>
      <c r="JBE54" s="16"/>
      <c r="JBF54" s="16"/>
      <c r="JBG54" s="16"/>
      <c r="JBH54" s="16"/>
      <c r="JBI54" s="16"/>
      <c r="JBJ54" s="16"/>
      <c r="JBK54" s="16"/>
      <c r="JBL54" s="16"/>
      <c r="JBM54" s="16"/>
      <c r="JBN54" s="16"/>
      <c r="JBO54" s="16"/>
      <c r="JBP54" s="16"/>
      <c r="JBQ54" s="16"/>
      <c r="JBR54" s="16"/>
      <c r="JBS54" s="16"/>
      <c r="JBT54" s="16"/>
      <c r="JBU54" s="16"/>
      <c r="JBV54" s="16"/>
      <c r="JBW54" s="16"/>
      <c r="JBX54" s="16"/>
      <c r="JBY54" s="16"/>
      <c r="JBZ54" s="16"/>
      <c r="JCA54" s="16"/>
      <c r="JCB54" s="16"/>
      <c r="JCC54" s="16"/>
      <c r="JCD54" s="16"/>
      <c r="JCE54" s="16"/>
      <c r="JCF54" s="16"/>
      <c r="JCG54" s="16"/>
      <c r="JCH54" s="16"/>
      <c r="JCI54" s="16"/>
      <c r="JCJ54" s="16"/>
      <c r="JCK54" s="16"/>
      <c r="JCL54" s="16"/>
      <c r="JCM54" s="16"/>
      <c r="JCN54" s="16"/>
      <c r="JCO54" s="16"/>
      <c r="JCP54" s="16"/>
      <c r="JCQ54" s="16"/>
      <c r="JCR54" s="16"/>
      <c r="JCS54" s="16"/>
      <c r="JCT54" s="16"/>
      <c r="JCU54" s="16"/>
      <c r="JCV54" s="16"/>
      <c r="JCW54" s="16"/>
      <c r="JCX54" s="16"/>
      <c r="JCY54" s="16"/>
      <c r="JCZ54" s="16"/>
      <c r="JDA54" s="16"/>
      <c r="JDB54" s="16"/>
      <c r="JDC54" s="16"/>
      <c r="JDD54" s="16"/>
      <c r="JDE54" s="16"/>
      <c r="JDF54" s="16"/>
      <c r="JDG54" s="16"/>
      <c r="JDH54" s="16"/>
      <c r="JDI54" s="16"/>
      <c r="JDJ54" s="16"/>
      <c r="JDK54" s="16"/>
      <c r="JDL54" s="16"/>
      <c r="JDM54" s="16"/>
      <c r="JDN54" s="16"/>
      <c r="JDO54" s="16"/>
      <c r="JDP54" s="16"/>
      <c r="JDQ54" s="16"/>
      <c r="JDR54" s="16"/>
      <c r="JDS54" s="16"/>
      <c r="JDT54" s="16"/>
      <c r="JDU54" s="16"/>
      <c r="JDV54" s="16"/>
      <c r="JDW54" s="16"/>
      <c r="JDX54" s="16"/>
      <c r="JDY54" s="16"/>
      <c r="JDZ54" s="16"/>
      <c r="JEA54" s="16"/>
      <c r="JEB54" s="16"/>
      <c r="JEC54" s="16"/>
      <c r="JED54" s="16"/>
      <c r="JEE54" s="16"/>
      <c r="JEF54" s="16"/>
      <c r="JEG54" s="16"/>
      <c r="JEH54" s="16"/>
      <c r="JEI54" s="16"/>
      <c r="JEJ54" s="16"/>
      <c r="JEK54" s="16"/>
      <c r="JEL54" s="16"/>
      <c r="JEM54" s="16"/>
      <c r="JEN54" s="16"/>
      <c r="JEO54" s="16"/>
      <c r="JEP54" s="16"/>
      <c r="JEQ54" s="16"/>
      <c r="JER54" s="16"/>
      <c r="JES54" s="16"/>
      <c r="JET54" s="16"/>
      <c r="JEU54" s="16"/>
      <c r="JEV54" s="16"/>
      <c r="JEW54" s="16"/>
      <c r="JEX54" s="16"/>
      <c r="JEY54" s="16"/>
      <c r="JEZ54" s="16"/>
      <c r="JFA54" s="16"/>
      <c r="JFB54" s="16"/>
      <c r="JFC54" s="16"/>
      <c r="JFD54" s="16"/>
      <c r="JFE54" s="16"/>
      <c r="JFF54" s="16"/>
      <c r="JFG54" s="16"/>
      <c r="JFH54" s="16"/>
      <c r="JFI54" s="16"/>
      <c r="JFJ54" s="16"/>
      <c r="JFK54" s="16"/>
      <c r="JFL54" s="16"/>
      <c r="JFM54" s="16"/>
      <c r="JFN54" s="16"/>
      <c r="JFO54" s="16"/>
      <c r="JFP54" s="16"/>
      <c r="JFQ54" s="16"/>
      <c r="JFR54" s="16"/>
      <c r="JFS54" s="16"/>
      <c r="JFT54" s="16"/>
      <c r="JFU54" s="16"/>
      <c r="JFV54" s="16"/>
      <c r="JFW54" s="16"/>
      <c r="JFX54" s="16"/>
      <c r="JFY54" s="16"/>
      <c r="JFZ54" s="16"/>
      <c r="JGA54" s="16"/>
      <c r="JGB54" s="16"/>
      <c r="JGC54" s="16"/>
      <c r="JGD54" s="16"/>
      <c r="JGE54" s="16"/>
      <c r="JGF54" s="16"/>
      <c r="JGG54" s="16"/>
      <c r="JGH54" s="16"/>
      <c r="JGI54" s="16"/>
      <c r="JGJ54" s="16"/>
      <c r="JGK54" s="16"/>
      <c r="JGL54" s="16"/>
      <c r="JGM54" s="16"/>
      <c r="JGN54" s="16"/>
      <c r="JGO54" s="16"/>
      <c r="JGP54" s="16"/>
      <c r="JGQ54" s="16"/>
      <c r="JGR54" s="16"/>
      <c r="JGS54" s="16"/>
      <c r="JGT54" s="16"/>
      <c r="JGU54" s="16"/>
      <c r="JGV54" s="16"/>
      <c r="JGW54" s="16"/>
      <c r="JGX54" s="16"/>
      <c r="JGY54" s="16"/>
      <c r="JGZ54" s="16"/>
      <c r="JHA54" s="16"/>
      <c r="JHB54" s="16"/>
      <c r="JHC54" s="16"/>
      <c r="JHD54" s="16"/>
      <c r="JHE54" s="16"/>
      <c r="JHF54" s="16"/>
      <c r="JHG54" s="16"/>
      <c r="JHH54" s="16"/>
      <c r="JHI54" s="16"/>
      <c r="JHJ54" s="16"/>
      <c r="JHK54" s="16"/>
      <c r="JHL54" s="16"/>
      <c r="JHM54" s="16"/>
      <c r="JHN54" s="16"/>
      <c r="JHO54" s="16"/>
      <c r="JHP54" s="16"/>
      <c r="JHQ54" s="16"/>
      <c r="JHR54" s="16"/>
      <c r="JHS54" s="16"/>
      <c r="JHT54" s="16"/>
      <c r="JHU54" s="16"/>
      <c r="JHV54" s="16"/>
      <c r="JHW54" s="16"/>
      <c r="JHX54" s="16"/>
      <c r="JHY54" s="16"/>
      <c r="JHZ54" s="16"/>
      <c r="JIA54" s="16"/>
      <c r="JIB54" s="16"/>
      <c r="JIC54" s="16"/>
      <c r="JID54" s="16"/>
      <c r="JIE54" s="16"/>
      <c r="JIF54" s="16"/>
      <c r="JIG54" s="16"/>
      <c r="JIH54" s="16"/>
      <c r="JII54" s="16"/>
      <c r="JIJ54" s="16"/>
      <c r="JIK54" s="16"/>
      <c r="JIL54" s="16"/>
      <c r="JIM54" s="16"/>
      <c r="JIN54" s="16"/>
      <c r="JIO54" s="16"/>
      <c r="JIP54" s="16"/>
      <c r="JIQ54" s="16"/>
      <c r="JIR54" s="16"/>
      <c r="JIS54" s="16"/>
      <c r="JIT54" s="16"/>
      <c r="JIU54" s="16"/>
      <c r="JIV54" s="16"/>
      <c r="JIW54" s="16"/>
      <c r="JIX54" s="16"/>
      <c r="JIY54" s="16"/>
      <c r="JIZ54" s="16"/>
      <c r="JJA54" s="16"/>
      <c r="JJB54" s="16"/>
      <c r="JJC54" s="16"/>
      <c r="JJD54" s="16"/>
      <c r="JJE54" s="16"/>
      <c r="JJF54" s="16"/>
      <c r="JJG54" s="16"/>
      <c r="JJH54" s="16"/>
      <c r="JJI54" s="16"/>
      <c r="JJJ54" s="16"/>
      <c r="JJK54" s="16"/>
      <c r="JJL54" s="16"/>
      <c r="JJM54" s="16"/>
      <c r="JJN54" s="16"/>
      <c r="JJO54" s="16"/>
      <c r="JJP54" s="16"/>
      <c r="JJQ54" s="16"/>
      <c r="JJR54" s="16"/>
      <c r="JJS54" s="16"/>
      <c r="JJT54" s="16"/>
      <c r="JJU54" s="16"/>
      <c r="JJV54" s="16"/>
      <c r="JJW54" s="16"/>
      <c r="JJX54" s="16"/>
      <c r="JJY54" s="16"/>
      <c r="JJZ54" s="16"/>
      <c r="JKA54" s="16"/>
      <c r="JKB54" s="16"/>
      <c r="JKC54" s="16"/>
      <c r="JKD54" s="16"/>
      <c r="JKE54" s="16"/>
      <c r="JKF54" s="16"/>
      <c r="JKG54" s="16"/>
      <c r="JKH54" s="16"/>
      <c r="JKI54" s="16"/>
      <c r="JKJ54" s="16"/>
      <c r="JKK54" s="16"/>
      <c r="JKL54" s="16"/>
      <c r="JKM54" s="16"/>
      <c r="JKN54" s="16"/>
      <c r="JKO54" s="16"/>
      <c r="JKP54" s="16"/>
      <c r="JKQ54" s="16"/>
      <c r="JKR54" s="16"/>
      <c r="JKS54" s="16"/>
      <c r="JKT54" s="16"/>
      <c r="JKU54" s="16"/>
      <c r="JKV54" s="16"/>
      <c r="JKW54" s="16"/>
      <c r="JKX54" s="16"/>
      <c r="JKY54" s="16"/>
      <c r="JKZ54" s="16"/>
      <c r="JLA54" s="16"/>
      <c r="JLB54" s="16"/>
      <c r="JLC54" s="16"/>
      <c r="JLD54" s="16"/>
      <c r="JLE54" s="16"/>
      <c r="JLF54" s="16"/>
      <c r="JLG54" s="16"/>
      <c r="JLH54" s="16"/>
      <c r="JLI54" s="16"/>
      <c r="JLJ54" s="16"/>
      <c r="JLK54" s="16"/>
      <c r="JLL54" s="16"/>
      <c r="JLM54" s="16"/>
      <c r="JLN54" s="16"/>
      <c r="JLO54" s="16"/>
      <c r="JLP54" s="16"/>
      <c r="JLQ54" s="16"/>
      <c r="JLR54" s="16"/>
      <c r="JLS54" s="16"/>
      <c r="JLT54" s="16"/>
      <c r="JLU54" s="16"/>
      <c r="JLV54" s="16"/>
      <c r="JLW54" s="16"/>
      <c r="JLX54" s="16"/>
      <c r="JLY54" s="16"/>
      <c r="JLZ54" s="16"/>
      <c r="JMA54" s="16"/>
      <c r="JMB54" s="16"/>
      <c r="JMC54" s="16"/>
      <c r="JMD54" s="16"/>
      <c r="JME54" s="16"/>
      <c r="JMF54" s="16"/>
      <c r="JMG54" s="16"/>
      <c r="JMH54" s="16"/>
      <c r="JMI54" s="16"/>
      <c r="JMJ54" s="16"/>
      <c r="JMK54" s="16"/>
      <c r="JML54" s="16"/>
      <c r="JMM54" s="16"/>
      <c r="JMN54" s="16"/>
      <c r="JMO54" s="16"/>
      <c r="JMP54" s="16"/>
      <c r="JMQ54" s="16"/>
      <c r="JMR54" s="16"/>
      <c r="JMS54" s="16"/>
      <c r="JMT54" s="16"/>
      <c r="JMU54" s="16"/>
      <c r="JMV54" s="16"/>
      <c r="JMW54" s="16"/>
      <c r="JMX54" s="16"/>
      <c r="JMY54" s="16"/>
      <c r="JMZ54" s="16"/>
      <c r="JNA54" s="16"/>
      <c r="JNB54" s="16"/>
      <c r="JNC54" s="16"/>
      <c r="JND54" s="16"/>
      <c r="JNE54" s="16"/>
      <c r="JNF54" s="16"/>
      <c r="JNG54" s="16"/>
      <c r="JNH54" s="16"/>
      <c r="JNI54" s="16"/>
      <c r="JNJ54" s="16"/>
      <c r="JNK54" s="16"/>
      <c r="JNL54" s="16"/>
      <c r="JNM54" s="16"/>
      <c r="JNN54" s="16"/>
      <c r="JNO54" s="16"/>
      <c r="JNP54" s="16"/>
      <c r="JNQ54" s="16"/>
      <c r="JNR54" s="16"/>
      <c r="JNS54" s="16"/>
      <c r="JNT54" s="16"/>
      <c r="JNU54" s="16"/>
      <c r="JNV54" s="16"/>
      <c r="JNW54" s="16"/>
      <c r="JNX54" s="16"/>
      <c r="JNY54" s="16"/>
      <c r="JNZ54" s="16"/>
      <c r="JOA54" s="16"/>
      <c r="JOB54" s="16"/>
      <c r="JOC54" s="16"/>
      <c r="JOD54" s="16"/>
      <c r="JOE54" s="16"/>
      <c r="JOF54" s="16"/>
      <c r="JOG54" s="16"/>
      <c r="JOH54" s="16"/>
      <c r="JOI54" s="16"/>
      <c r="JOJ54" s="16"/>
      <c r="JOK54" s="16"/>
      <c r="JOL54" s="16"/>
      <c r="JOM54" s="16"/>
      <c r="JON54" s="16"/>
      <c r="JOO54" s="16"/>
      <c r="JOP54" s="16"/>
      <c r="JOQ54" s="16"/>
      <c r="JOR54" s="16"/>
      <c r="JOS54" s="16"/>
      <c r="JOT54" s="16"/>
      <c r="JOU54" s="16"/>
      <c r="JOV54" s="16"/>
      <c r="JOW54" s="16"/>
      <c r="JOX54" s="16"/>
      <c r="JOY54" s="16"/>
      <c r="JOZ54" s="16"/>
      <c r="JPA54" s="16"/>
      <c r="JPB54" s="16"/>
      <c r="JPC54" s="16"/>
      <c r="JPD54" s="16"/>
      <c r="JPE54" s="16"/>
      <c r="JPF54" s="16"/>
      <c r="JPG54" s="16"/>
      <c r="JPH54" s="16"/>
      <c r="JPI54" s="16"/>
      <c r="JPJ54" s="16"/>
      <c r="JPK54" s="16"/>
      <c r="JPL54" s="16"/>
      <c r="JPM54" s="16"/>
      <c r="JPN54" s="16"/>
      <c r="JPO54" s="16"/>
      <c r="JPP54" s="16"/>
      <c r="JPQ54" s="16"/>
      <c r="JPR54" s="16"/>
      <c r="JPS54" s="16"/>
      <c r="JPT54" s="16"/>
      <c r="JPU54" s="16"/>
      <c r="JPV54" s="16"/>
      <c r="JPW54" s="16"/>
      <c r="JPX54" s="16"/>
      <c r="JPY54" s="16"/>
      <c r="JPZ54" s="16"/>
      <c r="JQA54" s="16"/>
      <c r="JQB54" s="16"/>
      <c r="JQC54" s="16"/>
      <c r="JQD54" s="16"/>
      <c r="JQE54" s="16"/>
      <c r="JQF54" s="16"/>
      <c r="JQG54" s="16"/>
      <c r="JQH54" s="16"/>
      <c r="JQI54" s="16"/>
      <c r="JQJ54" s="16"/>
      <c r="JQK54" s="16"/>
      <c r="JQL54" s="16"/>
      <c r="JQM54" s="16"/>
      <c r="JQN54" s="16"/>
      <c r="JQO54" s="16"/>
      <c r="JQP54" s="16"/>
      <c r="JQQ54" s="16"/>
      <c r="JQR54" s="16"/>
      <c r="JQS54" s="16"/>
      <c r="JQT54" s="16"/>
      <c r="JQU54" s="16"/>
      <c r="JQV54" s="16"/>
      <c r="JQW54" s="16"/>
      <c r="JQX54" s="16"/>
      <c r="JQY54" s="16"/>
      <c r="JQZ54" s="16"/>
      <c r="JRA54" s="16"/>
      <c r="JRB54" s="16"/>
      <c r="JRC54" s="16"/>
      <c r="JRD54" s="16"/>
      <c r="JRE54" s="16"/>
      <c r="JRF54" s="16"/>
      <c r="JRG54" s="16"/>
      <c r="JRH54" s="16"/>
      <c r="JRI54" s="16"/>
      <c r="JRJ54" s="16"/>
      <c r="JRK54" s="16"/>
      <c r="JRL54" s="16"/>
      <c r="JRM54" s="16"/>
      <c r="JRN54" s="16"/>
      <c r="JRO54" s="16"/>
      <c r="JRP54" s="16"/>
      <c r="JRQ54" s="16"/>
      <c r="JRR54" s="16"/>
      <c r="JRS54" s="16"/>
      <c r="JRT54" s="16"/>
      <c r="JRU54" s="16"/>
      <c r="JRV54" s="16"/>
      <c r="JRW54" s="16"/>
      <c r="JRX54" s="16"/>
      <c r="JRY54" s="16"/>
      <c r="JRZ54" s="16"/>
      <c r="JSA54" s="16"/>
      <c r="JSB54" s="16"/>
      <c r="JSC54" s="16"/>
      <c r="JSD54" s="16"/>
      <c r="JSE54" s="16"/>
      <c r="JSF54" s="16"/>
      <c r="JSG54" s="16"/>
      <c r="JSH54" s="16"/>
      <c r="JSI54" s="16"/>
      <c r="JSJ54" s="16"/>
      <c r="JSK54" s="16"/>
      <c r="JSL54" s="16"/>
      <c r="JSM54" s="16"/>
      <c r="JSN54" s="16"/>
      <c r="JSO54" s="16"/>
      <c r="JSP54" s="16"/>
      <c r="JSQ54" s="16"/>
      <c r="JSR54" s="16"/>
      <c r="JSS54" s="16"/>
      <c r="JST54" s="16"/>
      <c r="JSU54" s="16"/>
      <c r="JSV54" s="16"/>
      <c r="JSW54" s="16"/>
      <c r="JSX54" s="16"/>
      <c r="JSY54" s="16"/>
      <c r="JSZ54" s="16"/>
      <c r="JTA54" s="16"/>
      <c r="JTB54" s="16"/>
      <c r="JTC54" s="16"/>
      <c r="JTD54" s="16"/>
      <c r="JTE54" s="16"/>
      <c r="JTF54" s="16"/>
      <c r="JTG54" s="16"/>
      <c r="JTH54" s="16"/>
      <c r="JTI54" s="16"/>
      <c r="JTJ54" s="16"/>
      <c r="JTK54" s="16"/>
      <c r="JTL54" s="16"/>
      <c r="JTM54" s="16"/>
      <c r="JTN54" s="16"/>
      <c r="JTO54" s="16"/>
      <c r="JTP54" s="16"/>
      <c r="JTQ54" s="16"/>
      <c r="JTR54" s="16"/>
      <c r="JTS54" s="16"/>
      <c r="JTT54" s="16"/>
      <c r="JTU54" s="16"/>
      <c r="JTV54" s="16"/>
      <c r="JTW54" s="16"/>
      <c r="JTX54" s="16"/>
      <c r="JTY54" s="16"/>
      <c r="JTZ54" s="16"/>
      <c r="JUA54" s="16"/>
      <c r="JUB54" s="16"/>
      <c r="JUC54" s="16"/>
      <c r="JUD54" s="16"/>
      <c r="JUE54" s="16"/>
      <c r="JUF54" s="16"/>
      <c r="JUG54" s="16"/>
      <c r="JUH54" s="16"/>
      <c r="JUI54" s="16"/>
      <c r="JUJ54" s="16"/>
      <c r="JUK54" s="16"/>
      <c r="JUL54" s="16"/>
      <c r="JUM54" s="16"/>
      <c r="JUN54" s="16"/>
      <c r="JUO54" s="16"/>
      <c r="JUP54" s="16"/>
      <c r="JUQ54" s="16"/>
      <c r="JUR54" s="16"/>
      <c r="JUS54" s="16"/>
      <c r="JUT54" s="16"/>
      <c r="JUU54" s="16"/>
      <c r="JUV54" s="16"/>
      <c r="JUW54" s="16"/>
      <c r="JUX54" s="16"/>
      <c r="JUY54" s="16"/>
      <c r="JUZ54" s="16"/>
      <c r="JVA54" s="16"/>
      <c r="JVB54" s="16"/>
      <c r="JVC54" s="16"/>
      <c r="JVD54" s="16"/>
      <c r="JVE54" s="16"/>
      <c r="JVF54" s="16"/>
      <c r="JVG54" s="16"/>
      <c r="JVH54" s="16"/>
      <c r="JVI54" s="16"/>
      <c r="JVJ54" s="16"/>
      <c r="JVK54" s="16"/>
      <c r="JVL54" s="16"/>
      <c r="JVM54" s="16"/>
      <c r="JVN54" s="16"/>
      <c r="JVO54" s="16"/>
      <c r="JVP54" s="16"/>
      <c r="JVQ54" s="16"/>
      <c r="JVR54" s="16"/>
      <c r="JVS54" s="16"/>
      <c r="JVT54" s="16"/>
      <c r="JVU54" s="16"/>
      <c r="JVV54" s="16"/>
      <c r="JVW54" s="16"/>
      <c r="JVX54" s="16"/>
      <c r="JVY54" s="16"/>
      <c r="JVZ54" s="16"/>
      <c r="JWA54" s="16"/>
      <c r="JWB54" s="16"/>
      <c r="JWC54" s="16"/>
      <c r="JWD54" s="16"/>
      <c r="JWE54" s="16"/>
      <c r="JWF54" s="16"/>
      <c r="JWG54" s="16"/>
      <c r="JWH54" s="16"/>
      <c r="JWI54" s="16"/>
      <c r="JWJ54" s="16"/>
      <c r="JWK54" s="16"/>
      <c r="JWL54" s="16"/>
      <c r="JWM54" s="16"/>
      <c r="JWN54" s="16"/>
      <c r="JWO54" s="16"/>
      <c r="JWP54" s="16"/>
      <c r="JWQ54" s="16"/>
      <c r="JWR54" s="16"/>
      <c r="JWS54" s="16"/>
      <c r="JWT54" s="16"/>
      <c r="JWU54" s="16"/>
      <c r="JWV54" s="16"/>
      <c r="JWW54" s="16"/>
      <c r="JWX54" s="16"/>
      <c r="JWY54" s="16"/>
      <c r="JWZ54" s="16"/>
      <c r="JXA54" s="16"/>
      <c r="JXB54" s="16"/>
      <c r="JXC54" s="16"/>
      <c r="JXD54" s="16"/>
      <c r="JXE54" s="16"/>
      <c r="JXF54" s="16"/>
      <c r="JXG54" s="16"/>
      <c r="JXH54" s="16"/>
      <c r="JXI54" s="16"/>
      <c r="JXJ54" s="16"/>
      <c r="JXK54" s="16"/>
      <c r="JXL54" s="16"/>
      <c r="JXM54" s="16"/>
      <c r="JXN54" s="16"/>
      <c r="JXO54" s="16"/>
      <c r="JXP54" s="16"/>
      <c r="JXQ54" s="16"/>
      <c r="JXR54" s="16"/>
      <c r="JXS54" s="16"/>
      <c r="JXT54" s="16"/>
      <c r="JXU54" s="16"/>
      <c r="JXV54" s="16"/>
      <c r="JXW54" s="16"/>
      <c r="JXX54" s="16"/>
      <c r="JXY54" s="16"/>
      <c r="JXZ54" s="16"/>
      <c r="JYA54" s="16"/>
      <c r="JYB54" s="16"/>
      <c r="JYC54" s="16"/>
      <c r="JYD54" s="16"/>
      <c r="JYE54" s="16"/>
      <c r="JYF54" s="16"/>
      <c r="JYG54" s="16"/>
      <c r="JYH54" s="16"/>
      <c r="JYI54" s="16"/>
      <c r="JYJ54" s="16"/>
      <c r="JYK54" s="16"/>
      <c r="JYL54" s="16"/>
      <c r="JYM54" s="16"/>
      <c r="JYN54" s="16"/>
      <c r="JYO54" s="16"/>
      <c r="JYP54" s="16"/>
      <c r="JYQ54" s="16"/>
      <c r="JYR54" s="16"/>
      <c r="JYS54" s="16"/>
      <c r="JYT54" s="16"/>
      <c r="JYU54" s="16"/>
      <c r="JYV54" s="16"/>
      <c r="JYW54" s="16"/>
      <c r="JYX54" s="16"/>
      <c r="JYY54" s="16"/>
      <c r="JYZ54" s="16"/>
      <c r="JZA54" s="16"/>
      <c r="JZB54" s="16"/>
      <c r="JZC54" s="16"/>
      <c r="JZD54" s="16"/>
      <c r="JZE54" s="16"/>
      <c r="JZF54" s="16"/>
      <c r="JZG54" s="16"/>
      <c r="JZH54" s="16"/>
      <c r="JZI54" s="16"/>
      <c r="JZJ54" s="16"/>
      <c r="JZK54" s="16"/>
      <c r="JZL54" s="16"/>
      <c r="JZM54" s="16"/>
      <c r="JZN54" s="16"/>
      <c r="JZO54" s="16"/>
      <c r="JZP54" s="16"/>
      <c r="JZQ54" s="16"/>
      <c r="JZR54" s="16"/>
      <c r="JZS54" s="16"/>
      <c r="JZT54" s="16"/>
      <c r="JZU54" s="16"/>
      <c r="JZV54" s="16"/>
      <c r="JZW54" s="16"/>
      <c r="JZX54" s="16"/>
      <c r="JZY54" s="16"/>
      <c r="JZZ54" s="16"/>
      <c r="KAA54" s="16"/>
      <c r="KAB54" s="16"/>
      <c r="KAC54" s="16"/>
      <c r="KAD54" s="16"/>
      <c r="KAE54" s="16"/>
      <c r="KAF54" s="16"/>
      <c r="KAG54" s="16"/>
      <c r="KAH54" s="16"/>
      <c r="KAI54" s="16"/>
      <c r="KAJ54" s="16"/>
      <c r="KAK54" s="16"/>
      <c r="KAL54" s="16"/>
      <c r="KAM54" s="16"/>
      <c r="KAN54" s="16"/>
      <c r="KAO54" s="16"/>
      <c r="KAP54" s="16"/>
      <c r="KAQ54" s="16"/>
      <c r="KAR54" s="16"/>
      <c r="KAS54" s="16"/>
      <c r="KAT54" s="16"/>
      <c r="KAU54" s="16"/>
      <c r="KAV54" s="16"/>
      <c r="KAW54" s="16"/>
      <c r="KAX54" s="16"/>
      <c r="KAY54" s="16"/>
      <c r="KAZ54" s="16"/>
      <c r="KBA54" s="16"/>
      <c r="KBB54" s="16"/>
      <c r="KBC54" s="16"/>
      <c r="KBD54" s="16"/>
      <c r="KBE54" s="16"/>
      <c r="KBF54" s="16"/>
      <c r="KBG54" s="16"/>
      <c r="KBH54" s="16"/>
      <c r="KBI54" s="16"/>
      <c r="KBJ54" s="16"/>
      <c r="KBK54" s="16"/>
      <c r="KBL54" s="16"/>
      <c r="KBM54" s="16"/>
      <c r="KBN54" s="16"/>
      <c r="KBO54" s="16"/>
      <c r="KBP54" s="16"/>
      <c r="KBQ54" s="16"/>
      <c r="KBR54" s="16"/>
      <c r="KBS54" s="16"/>
      <c r="KBT54" s="16"/>
      <c r="KBU54" s="16"/>
      <c r="KBV54" s="16"/>
      <c r="KBW54" s="16"/>
      <c r="KBX54" s="16"/>
      <c r="KBY54" s="16"/>
      <c r="KBZ54" s="16"/>
      <c r="KCA54" s="16"/>
      <c r="KCB54" s="16"/>
      <c r="KCC54" s="16"/>
      <c r="KCD54" s="16"/>
      <c r="KCE54" s="16"/>
      <c r="KCF54" s="16"/>
      <c r="KCG54" s="16"/>
      <c r="KCH54" s="16"/>
      <c r="KCI54" s="16"/>
      <c r="KCJ54" s="16"/>
      <c r="KCK54" s="16"/>
      <c r="KCL54" s="16"/>
      <c r="KCM54" s="16"/>
      <c r="KCN54" s="16"/>
      <c r="KCO54" s="16"/>
      <c r="KCP54" s="16"/>
      <c r="KCQ54" s="16"/>
      <c r="KCR54" s="16"/>
      <c r="KCS54" s="16"/>
      <c r="KCT54" s="16"/>
      <c r="KCU54" s="16"/>
      <c r="KCV54" s="16"/>
      <c r="KCW54" s="16"/>
      <c r="KCX54" s="16"/>
      <c r="KCY54" s="16"/>
      <c r="KCZ54" s="16"/>
      <c r="KDA54" s="16"/>
      <c r="KDB54" s="16"/>
      <c r="KDC54" s="16"/>
      <c r="KDD54" s="16"/>
      <c r="KDE54" s="16"/>
      <c r="KDF54" s="16"/>
      <c r="KDG54" s="16"/>
      <c r="KDH54" s="16"/>
      <c r="KDI54" s="16"/>
      <c r="KDJ54" s="16"/>
      <c r="KDK54" s="16"/>
      <c r="KDL54" s="16"/>
      <c r="KDM54" s="16"/>
      <c r="KDN54" s="16"/>
      <c r="KDO54" s="16"/>
      <c r="KDP54" s="16"/>
      <c r="KDQ54" s="16"/>
      <c r="KDR54" s="16"/>
      <c r="KDS54" s="16"/>
      <c r="KDT54" s="16"/>
      <c r="KDU54" s="16"/>
      <c r="KDV54" s="16"/>
      <c r="KDW54" s="16"/>
      <c r="KDX54" s="16"/>
      <c r="KDY54" s="16"/>
      <c r="KDZ54" s="16"/>
      <c r="KEA54" s="16"/>
      <c r="KEB54" s="16"/>
      <c r="KEC54" s="16"/>
      <c r="KED54" s="16"/>
      <c r="KEE54" s="16"/>
      <c r="KEF54" s="16"/>
      <c r="KEG54" s="16"/>
      <c r="KEH54" s="16"/>
      <c r="KEI54" s="16"/>
      <c r="KEJ54" s="16"/>
      <c r="KEK54" s="16"/>
      <c r="KEL54" s="16"/>
      <c r="KEM54" s="16"/>
      <c r="KEN54" s="16"/>
      <c r="KEO54" s="16"/>
      <c r="KEP54" s="16"/>
      <c r="KEQ54" s="16"/>
      <c r="KER54" s="16"/>
      <c r="KES54" s="16"/>
      <c r="KET54" s="16"/>
      <c r="KEU54" s="16"/>
      <c r="KEV54" s="16"/>
      <c r="KEW54" s="16"/>
      <c r="KEX54" s="16"/>
      <c r="KEY54" s="16"/>
      <c r="KEZ54" s="16"/>
      <c r="KFA54" s="16"/>
      <c r="KFB54" s="16"/>
      <c r="KFC54" s="16"/>
      <c r="KFD54" s="16"/>
      <c r="KFE54" s="16"/>
      <c r="KFF54" s="16"/>
      <c r="KFG54" s="16"/>
      <c r="KFH54" s="16"/>
      <c r="KFI54" s="16"/>
      <c r="KFJ54" s="16"/>
      <c r="KFK54" s="16"/>
      <c r="KFL54" s="16"/>
      <c r="KFM54" s="16"/>
      <c r="KFN54" s="16"/>
      <c r="KFO54" s="16"/>
      <c r="KFP54" s="16"/>
      <c r="KFQ54" s="16"/>
      <c r="KFR54" s="16"/>
      <c r="KFS54" s="16"/>
      <c r="KFT54" s="16"/>
      <c r="KFU54" s="16"/>
      <c r="KFV54" s="16"/>
      <c r="KFW54" s="16"/>
      <c r="KFX54" s="16"/>
      <c r="KFY54" s="16"/>
      <c r="KFZ54" s="16"/>
      <c r="KGA54" s="16"/>
      <c r="KGB54" s="16"/>
      <c r="KGC54" s="16"/>
      <c r="KGD54" s="16"/>
      <c r="KGE54" s="16"/>
      <c r="KGF54" s="16"/>
      <c r="KGG54" s="16"/>
      <c r="KGH54" s="16"/>
      <c r="KGI54" s="16"/>
      <c r="KGJ54" s="16"/>
      <c r="KGK54" s="16"/>
      <c r="KGL54" s="16"/>
      <c r="KGM54" s="16"/>
      <c r="KGN54" s="16"/>
      <c r="KGO54" s="16"/>
      <c r="KGP54" s="16"/>
      <c r="KGQ54" s="16"/>
      <c r="KGR54" s="16"/>
      <c r="KGS54" s="16"/>
      <c r="KGT54" s="16"/>
      <c r="KGU54" s="16"/>
      <c r="KGV54" s="16"/>
      <c r="KGW54" s="16"/>
      <c r="KGX54" s="16"/>
      <c r="KGY54" s="16"/>
      <c r="KGZ54" s="16"/>
      <c r="KHA54" s="16"/>
      <c r="KHB54" s="16"/>
      <c r="KHC54" s="16"/>
      <c r="KHD54" s="16"/>
      <c r="KHE54" s="16"/>
      <c r="KHF54" s="16"/>
      <c r="KHG54" s="16"/>
      <c r="KHH54" s="16"/>
      <c r="KHI54" s="16"/>
      <c r="KHJ54" s="16"/>
      <c r="KHK54" s="16"/>
      <c r="KHL54" s="16"/>
      <c r="KHM54" s="16"/>
      <c r="KHN54" s="16"/>
      <c r="KHO54" s="16"/>
      <c r="KHP54" s="16"/>
      <c r="KHQ54" s="16"/>
      <c r="KHR54" s="16"/>
      <c r="KHS54" s="16"/>
      <c r="KHT54" s="16"/>
      <c r="KHU54" s="16"/>
      <c r="KHV54" s="16"/>
      <c r="KHW54" s="16"/>
      <c r="KHX54" s="16"/>
      <c r="KHY54" s="16"/>
      <c r="KHZ54" s="16"/>
      <c r="KIA54" s="16"/>
      <c r="KIB54" s="16"/>
      <c r="KIC54" s="16"/>
      <c r="KID54" s="16"/>
      <c r="KIE54" s="16"/>
      <c r="KIF54" s="16"/>
      <c r="KIG54" s="16"/>
      <c r="KIH54" s="16"/>
      <c r="KII54" s="16"/>
      <c r="KIJ54" s="16"/>
      <c r="KIK54" s="16"/>
      <c r="KIL54" s="16"/>
      <c r="KIM54" s="16"/>
      <c r="KIN54" s="16"/>
      <c r="KIO54" s="16"/>
      <c r="KIP54" s="16"/>
      <c r="KIQ54" s="16"/>
      <c r="KIR54" s="16"/>
      <c r="KIS54" s="16"/>
      <c r="KIT54" s="16"/>
      <c r="KIU54" s="16"/>
      <c r="KIV54" s="16"/>
      <c r="KIW54" s="16"/>
      <c r="KIX54" s="16"/>
      <c r="KIY54" s="16"/>
      <c r="KIZ54" s="16"/>
      <c r="KJA54" s="16"/>
      <c r="KJB54" s="16"/>
      <c r="KJC54" s="16"/>
      <c r="KJD54" s="16"/>
      <c r="KJE54" s="16"/>
      <c r="KJF54" s="16"/>
      <c r="KJG54" s="16"/>
      <c r="KJH54" s="16"/>
      <c r="KJI54" s="16"/>
      <c r="KJJ54" s="16"/>
      <c r="KJK54" s="16"/>
      <c r="KJL54" s="16"/>
      <c r="KJM54" s="16"/>
      <c r="KJN54" s="16"/>
      <c r="KJO54" s="16"/>
      <c r="KJP54" s="16"/>
      <c r="KJQ54" s="16"/>
      <c r="KJR54" s="16"/>
      <c r="KJS54" s="16"/>
      <c r="KJT54" s="16"/>
      <c r="KJU54" s="16"/>
      <c r="KJV54" s="16"/>
      <c r="KJW54" s="16"/>
      <c r="KJX54" s="16"/>
      <c r="KJY54" s="16"/>
      <c r="KJZ54" s="16"/>
      <c r="KKA54" s="16"/>
      <c r="KKB54" s="16"/>
      <c r="KKC54" s="16"/>
      <c r="KKD54" s="16"/>
      <c r="KKE54" s="16"/>
      <c r="KKF54" s="16"/>
      <c r="KKG54" s="16"/>
      <c r="KKH54" s="16"/>
      <c r="KKI54" s="16"/>
      <c r="KKJ54" s="16"/>
      <c r="KKK54" s="16"/>
      <c r="KKL54" s="16"/>
      <c r="KKM54" s="16"/>
      <c r="KKN54" s="16"/>
      <c r="KKO54" s="16"/>
      <c r="KKP54" s="16"/>
      <c r="KKQ54" s="16"/>
      <c r="KKR54" s="16"/>
      <c r="KKS54" s="16"/>
      <c r="KKT54" s="16"/>
      <c r="KKU54" s="16"/>
      <c r="KKV54" s="16"/>
      <c r="KKW54" s="16"/>
      <c r="KKX54" s="16"/>
      <c r="KKY54" s="16"/>
      <c r="KKZ54" s="16"/>
      <c r="KLA54" s="16"/>
      <c r="KLB54" s="16"/>
      <c r="KLC54" s="16"/>
      <c r="KLD54" s="16"/>
      <c r="KLE54" s="16"/>
      <c r="KLF54" s="16"/>
      <c r="KLG54" s="16"/>
      <c r="KLH54" s="16"/>
      <c r="KLI54" s="16"/>
      <c r="KLJ54" s="16"/>
      <c r="KLK54" s="16"/>
      <c r="KLL54" s="16"/>
      <c r="KLM54" s="16"/>
      <c r="KLN54" s="16"/>
      <c r="KLO54" s="16"/>
      <c r="KLP54" s="16"/>
      <c r="KLQ54" s="16"/>
      <c r="KLR54" s="16"/>
      <c r="KLS54" s="16"/>
      <c r="KLT54" s="16"/>
      <c r="KLU54" s="16"/>
      <c r="KLV54" s="16"/>
      <c r="KLW54" s="16"/>
      <c r="KLX54" s="16"/>
      <c r="KLY54" s="16"/>
      <c r="KLZ54" s="16"/>
      <c r="KMA54" s="16"/>
      <c r="KMB54" s="16"/>
      <c r="KMC54" s="16"/>
      <c r="KMD54" s="16"/>
      <c r="KME54" s="16"/>
      <c r="KMF54" s="16"/>
      <c r="KMG54" s="16"/>
      <c r="KMH54" s="16"/>
      <c r="KMI54" s="16"/>
      <c r="KMJ54" s="16"/>
      <c r="KMK54" s="16"/>
      <c r="KML54" s="16"/>
      <c r="KMM54" s="16"/>
      <c r="KMN54" s="16"/>
      <c r="KMO54" s="16"/>
      <c r="KMP54" s="16"/>
      <c r="KMQ54" s="16"/>
      <c r="KMR54" s="16"/>
      <c r="KMS54" s="16"/>
      <c r="KMT54" s="16"/>
      <c r="KMU54" s="16"/>
      <c r="KMV54" s="16"/>
      <c r="KMW54" s="16"/>
      <c r="KMX54" s="16"/>
      <c r="KMY54" s="16"/>
      <c r="KMZ54" s="16"/>
      <c r="KNA54" s="16"/>
      <c r="KNB54" s="16"/>
      <c r="KNC54" s="16"/>
      <c r="KND54" s="16"/>
      <c r="KNE54" s="16"/>
      <c r="KNF54" s="16"/>
      <c r="KNG54" s="16"/>
      <c r="KNH54" s="16"/>
      <c r="KNI54" s="16"/>
      <c r="KNJ54" s="16"/>
      <c r="KNK54" s="16"/>
      <c r="KNL54" s="16"/>
      <c r="KNM54" s="16"/>
      <c r="KNN54" s="16"/>
      <c r="KNO54" s="16"/>
      <c r="KNP54" s="16"/>
      <c r="KNQ54" s="16"/>
      <c r="KNR54" s="16"/>
      <c r="KNS54" s="16"/>
      <c r="KNT54" s="16"/>
      <c r="KNU54" s="16"/>
      <c r="KNV54" s="16"/>
      <c r="KNW54" s="16"/>
      <c r="KNX54" s="16"/>
      <c r="KNY54" s="16"/>
      <c r="KNZ54" s="16"/>
      <c r="KOA54" s="16"/>
      <c r="KOB54" s="16"/>
      <c r="KOC54" s="16"/>
      <c r="KOD54" s="16"/>
      <c r="KOE54" s="16"/>
      <c r="KOF54" s="16"/>
      <c r="KOG54" s="16"/>
      <c r="KOH54" s="16"/>
      <c r="KOI54" s="16"/>
      <c r="KOJ54" s="16"/>
      <c r="KOK54" s="16"/>
      <c r="KOL54" s="16"/>
      <c r="KOM54" s="16"/>
      <c r="KON54" s="16"/>
      <c r="KOO54" s="16"/>
      <c r="KOP54" s="16"/>
      <c r="KOQ54" s="16"/>
      <c r="KOR54" s="16"/>
      <c r="KOS54" s="16"/>
      <c r="KOT54" s="16"/>
      <c r="KOU54" s="16"/>
      <c r="KOV54" s="16"/>
      <c r="KOW54" s="16"/>
      <c r="KOX54" s="16"/>
      <c r="KOY54" s="16"/>
      <c r="KOZ54" s="16"/>
      <c r="KPA54" s="16"/>
      <c r="KPB54" s="16"/>
      <c r="KPC54" s="16"/>
      <c r="KPD54" s="16"/>
      <c r="KPE54" s="16"/>
      <c r="KPF54" s="16"/>
      <c r="KPG54" s="16"/>
      <c r="KPH54" s="16"/>
      <c r="KPI54" s="16"/>
      <c r="KPJ54" s="16"/>
      <c r="KPK54" s="16"/>
      <c r="KPL54" s="16"/>
      <c r="KPM54" s="16"/>
      <c r="KPN54" s="16"/>
      <c r="KPO54" s="16"/>
      <c r="KPP54" s="16"/>
      <c r="KPQ54" s="16"/>
      <c r="KPR54" s="16"/>
      <c r="KPS54" s="16"/>
      <c r="KPT54" s="16"/>
      <c r="KPU54" s="16"/>
      <c r="KPV54" s="16"/>
      <c r="KPW54" s="16"/>
      <c r="KPX54" s="16"/>
      <c r="KPY54" s="16"/>
      <c r="KPZ54" s="16"/>
      <c r="KQA54" s="16"/>
      <c r="KQB54" s="16"/>
      <c r="KQC54" s="16"/>
      <c r="KQD54" s="16"/>
      <c r="KQE54" s="16"/>
      <c r="KQF54" s="16"/>
      <c r="KQG54" s="16"/>
      <c r="KQH54" s="16"/>
      <c r="KQI54" s="16"/>
      <c r="KQJ54" s="16"/>
      <c r="KQK54" s="16"/>
      <c r="KQL54" s="16"/>
      <c r="KQM54" s="16"/>
      <c r="KQN54" s="16"/>
      <c r="KQO54" s="16"/>
      <c r="KQP54" s="16"/>
      <c r="KQQ54" s="16"/>
      <c r="KQR54" s="16"/>
      <c r="KQS54" s="16"/>
      <c r="KQT54" s="16"/>
      <c r="KQU54" s="16"/>
      <c r="KQV54" s="16"/>
      <c r="KQW54" s="16"/>
      <c r="KQX54" s="16"/>
      <c r="KQY54" s="16"/>
      <c r="KQZ54" s="16"/>
      <c r="KRA54" s="16"/>
      <c r="KRB54" s="16"/>
      <c r="KRC54" s="16"/>
      <c r="KRD54" s="16"/>
      <c r="KRE54" s="16"/>
      <c r="KRF54" s="16"/>
      <c r="KRG54" s="16"/>
      <c r="KRH54" s="16"/>
      <c r="KRI54" s="16"/>
      <c r="KRJ54" s="16"/>
      <c r="KRK54" s="16"/>
      <c r="KRL54" s="16"/>
      <c r="KRM54" s="16"/>
      <c r="KRN54" s="16"/>
      <c r="KRO54" s="16"/>
      <c r="KRP54" s="16"/>
      <c r="KRQ54" s="16"/>
      <c r="KRR54" s="16"/>
      <c r="KRS54" s="16"/>
      <c r="KRT54" s="16"/>
      <c r="KRU54" s="16"/>
      <c r="KRV54" s="16"/>
      <c r="KRW54" s="16"/>
      <c r="KRX54" s="16"/>
      <c r="KRY54" s="16"/>
      <c r="KRZ54" s="16"/>
      <c r="KSA54" s="16"/>
      <c r="KSB54" s="16"/>
      <c r="KSC54" s="16"/>
      <c r="KSD54" s="16"/>
      <c r="KSE54" s="16"/>
      <c r="KSF54" s="16"/>
      <c r="KSG54" s="16"/>
      <c r="KSH54" s="16"/>
      <c r="KSI54" s="16"/>
      <c r="KSJ54" s="16"/>
      <c r="KSK54" s="16"/>
      <c r="KSL54" s="16"/>
      <c r="KSM54" s="16"/>
      <c r="KSN54" s="16"/>
      <c r="KSO54" s="16"/>
      <c r="KSP54" s="16"/>
      <c r="KSQ54" s="16"/>
      <c r="KSR54" s="16"/>
      <c r="KSS54" s="16"/>
      <c r="KST54" s="16"/>
      <c r="KSU54" s="16"/>
      <c r="KSV54" s="16"/>
      <c r="KSW54" s="16"/>
      <c r="KSX54" s="16"/>
      <c r="KSY54" s="16"/>
      <c r="KSZ54" s="16"/>
      <c r="KTA54" s="16"/>
      <c r="KTB54" s="16"/>
      <c r="KTC54" s="16"/>
      <c r="KTD54" s="16"/>
      <c r="KTE54" s="16"/>
      <c r="KTF54" s="16"/>
      <c r="KTG54" s="16"/>
      <c r="KTH54" s="16"/>
      <c r="KTI54" s="16"/>
      <c r="KTJ54" s="16"/>
      <c r="KTK54" s="16"/>
      <c r="KTL54" s="16"/>
      <c r="KTM54" s="16"/>
      <c r="KTN54" s="16"/>
      <c r="KTO54" s="16"/>
      <c r="KTP54" s="16"/>
      <c r="KTQ54" s="16"/>
      <c r="KTR54" s="16"/>
      <c r="KTS54" s="16"/>
      <c r="KTT54" s="16"/>
      <c r="KTU54" s="16"/>
      <c r="KTV54" s="16"/>
      <c r="KTW54" s="16"/>
      <c r="KTX54" s="16"/>
      <c r="KTY54" s="16"/>
      <c r="KTZ54" s="16"/>
      <c r="KUA54" s="16"/>
      <c r="KUB54" s="16"/>
      <c r="KUC54" s="16"/>
      <c r="KUD54" s="16"/>
      <c r="KUE54" s="16"/>
      <c r="KUF54" s="16"/>
      <c r="KUG54" s="16"/>
      <c r="KUH54" s="16"/>
      <c r="KUI54" s="16"/>
      <c r="KUJ54" s="16"/>
      <c r="KUK54" s="16"/>
      <c r="KUL54" s="16"/>
      <c r="KUM54" s="16"/>
      <c r="KUN54" s="16"/>
      <c r="KUO54" s="16"/>
      <c r="KUP54" s="16"/>
      <c r="KUQ54" s="16"/>
      <c r="KUR54" s="16"/>
      <c r="KUS54" s="16"/>
      <c r="KUT54" s="16"/>
      <c r="KUU54" s="16"/>
      <c r="KUV54" s="16"/>
      <c r="KUW54" s="16"/>
      <c r="KUX54" s="16"/>
      <c r="KUY54" s="16"/>
      <c r="KUZ54" s="16"/>
      <c r="KVA54" s="16"/>
      <c r="KVB54" s="16"/>
      <c r="KVC54" s="16"/>
      <c r="KVD54" s="16"/>
      <c r="KVE54" s="16"/>
      <c r="KVF54" s="16"/>
      <c r="KVG54" s="16"/>
      <c r="KVH54" s="16"/>
      <c r="KVI54" s="16"/>
      <c r="KVJ54" s="16"/>
      <c r="KVK54" s="16"/>
      <c r="KVL54" s="16"/>
      <c r="KVM54" s="16"/>
      <c r="KVN54" s="16"/>
      <c r="KVO54" s="16"/>
      <c r="KVP54" s="16"/>
      <c r="KVQ54" s="16"/>
      <c r="KVR54" s="16"/>
      <c r="KVS54" s="16"/>
      <c r="KVT54" s="16"/>
      <c r="KVU54" s="16"/>
      <c r="KVV54" s="16"/>
      <c r="KVW54" s="16"/>
      <c r="KVX54" s="16"/>
      <c r="KVY54" s="16"/>
      <c r="KVZ54" s="16"/>
      <c r="KWA54" s="16"/>
      <c r="KWB54" s="16"/>
      <c r="KWC54" s="16"/>
      <c r="KWD54" s="16"/>
      <c r="KWE54" s="16"/>
      <c r="KWF54" s="16"/>
      <c r="KWG54" s="16"/>
      <c r="KWH54" s="16"/>
      <c r="KWI54" s="16"/>
      <c r="KWJ54" s="16"/>
      <c r="KWK54" s="16"/>
      <c r="KWL54" s="16"/>
      <c r="KWM54" s="16"/>
      <c r="KWN54" s="16"/>
      <c r="KWO54" s="16"/>
      <c r="KWP54" s="16"/>
      <c r="KWQ54" s="16"/>
      <c r="KWR54" s="16"/>
      <c r="KWS54" s="16"/>
      <c r="KWT54" s="16"/>
      <c r="KWU54" s="16"/>
      <c r="KWV54" s="16"/>
      <c r="KWW54" s="16"/>
      <c r="KWX54" s="16"/>
      <c r="KWY54" s="16"/>
      <c r="KWZ54" s="16"/>
      <c r="KXA54" s="16"/>
      <c r="KXB54" s="16"/>
      <c r="KXC54" s="16"/>
      <c r="KXD54" s="16"/>
      <c r="KXE54" s="16"/>
      <c r="KXF54" s="16"/>
      <c r="KXG54" s="16"/>
      <c r="KXH54" s="16"/>
      <c r="KXI54" s="16"/>
      <c r="KXJ54" s="16"/>
      <c r="KXK54" s="16"/>
      <c r="KXL54" s="16"/>
      <c r="KXM54" s="16"/>
      <c r="KXN54" s="16"/>
      <c r="KXO54" s="16"/>
      <c r="KXP54" s="16"/>
      <c r="KXQ54" s="16"/>
      <c r="KXR54" s="16"/>
      <c r="KXS54" s="16"/>
      <c r="KXT54" s="16"/>
      <c r="KXU54" s="16"/>
      <c r="KXV54" s="16"/>
      <c r="KXW54" s="16"/>
      <c r="KXX54" s="16"/>
      <c r="KXY54" s="16"/>
      <c r="KXZ54" s="16"/>
      <c r="KYA54" s="16"/>
      <c r="KYB54" s="16"/>
      <c r="KYC54" s="16"/>
      <c r="KYD54" s="16"/>
      <c r="KYE54" s="16"/>
      <c r="KYF54" s="16"/>
      <c r="KYG54" s="16"/>
      <c r="KYH54" s="16"/>
      <c r="KYI54" s="16"/>
      <c r="KYJ54" s="16"/>
      <c r="KYK54" s="16"/>
      <c r="KYL54" s="16"/>
      <c r="KYM54" s="16"/>
      <c r="KYN54" s="16"/>
      <c r="KYO54" s="16"/>
      <c r="KYP54" s="16"/>
      <c r="KYQ54" s="16"/>
      <c r="KYR54" s="16"/>
      <c r="KYS54" s="16"/>
      <c r="KYT54" s="16"/>
      <c r="KYU54" s="16"/>
      <c r="KYV54" s="16"/>
      <c r="KYW54" s="16"/>
      <c r="KYX54" s="16"/>
      <c r="KYY54" s="16"/>
      <c r="KYZ54" s="16"/>
      <c r="KZA54" s="16"/>
      <c r="KZB54" s="16"/>
      <c r="KZC54" s="16"/>
      <c r="KZD54" s="16"/>
      <c r="KZE54" s="16"/>
      <c r="KZF54" s="16"/>
      <c r="KZG54" s="16"/>
      <c r="KZH54" s="16"/>
      <c r="KZI54" s="16"/>
      <c r="KZJ54" s="16"/>
      <c r="KZK54" s="16"/>
      <c r="KZL54" s="16"/>
      <c r="KZM54" s="16"/>
      <c r="KZN54" s="16"/>
      <c r="KZO54" s="16"/>
      <c r="KZP54" s="16"/>
      <c r="KZQ54" s="16"/>
      <c r="KZR54" s="16"/>
      <c r="KZS54" s="16"/>
      <c r="KZT54" s="16"/>
      <c r="KZU54" s="16"/>
      <c r="KZV54" s="16"/>
      <c r="KZW54" s="16"/>
      <c r="KZX54" s="16"/>
      <c r="KZY54" s="16"/>
      <c r="KZZ54" s="16"/>
      <c r="LAA54" s="16"/>
      <c r="LAB54" s="16"/>
      <c r="LAC54" s="16"/>
      <c r="LAD54" s="16"/>
      <c r="LAE54" s="16"/>
      <c r="LAF54" s="16"/>
      <c r="LAG54" s="16"/>
      <c r="LAH54" s="16"/>
      <c r="LAI54" s="16"/>
      <c r="LAJ54" s="16"/>
      <c r="LAK54" s="16"/>
      <c r="LAL54" s="16"/>
      <c r="LAM54" s="16"/>
      <c r="LAN54" s="16"/>
      <c r="LAO54" s="16"/>
      <c r="LAP54" s="16"/>
      <c r="LAQ54" s="16"/>
      <c r="LAR54" s="16"/>
      <c r="LAS54" s="16"/>
      <c r="LAT54" s="16"/>
      <c r="LAU54" s="16"/>
      <c r="LAV54" s="16"/>
      <c r="LAW54" s="16"/>
      <c r="LAX54" s="16"/>
      <c r="LAY54" s="16"/>
      <c r="LAZ54" s="16"/>
      <c r="LBA54" s="16"/>
      <c r="LBB54" s="16"/>
      <c r="LBC54" s="16"/>
      <c r="LBD54" s="16"/>
      <c r="LBE54" s="16"/>
      <c r="LBF54" s="16"/>
      <c r="LBG54" s="16"/>
      <c r="LBH54" s="16"/>
      <c r="LBI54" s="16"/>
      <c r="LBJ54" s="16"/>
      <c r="LBK54" s="16"/>
      <c r="LBL54" s="16"/>
      <c r="LBM54" s="16"/>
      <c r="LBN54" s="16"/>
      <c r="LBO54" s="16"/>
      <c r="LBP54" s="16"/>
      <c r="LBQ54" s="16"/>
      <c r="LBR54" s="16"/>
      <c r="LBS54" s="16"/>
      <c r="LBT54" s="16"/>
      <c r="LBU54" s="16"/>
      <c r="LBV54" s="16"/>
      <c r="LBW54" s="16"/>
      <c r="LBX54" s="16"/>
      <c r="LBY54" s="16"/>
      <c r="LBZ54" s="16"/>
      <c r="LCA54" s="16"/>
      <c r="LCB54" s="16"/>
      <c r="LCC54" s="16"/>
      <c r="LCD54" s="16"/>
      <c r="LCE54" s="16"/>
      <c r="LCF54" s="16"/>
      <c r="LCG54" s="16"/>
      <c r="LCH54" s="16"/>
      <c r="LCI54" s="16"/>
      <c r="LCJ54" s="16"/>
      <c r="LCK54" s="16"/>
      <c r="LCL54" s="16"/>
      <c r="LCM54" s="16"/>
      <c r="LCN54" s="16"/>
      <c r="LCO54" s="16"/>
      <c r="LCP54" s="16"/>
      <c r="LCQ54" s="16"/>
      <c r="LCR54" s="16"/>
      <c r="LCS54" s="16"/>
      <c r="LCT54" s="16"/>
      <c r="LCU54" s="16"/>
      <c r="LCV54" s="16"/>
      <c r="LCW54" s="16"/>
      <c r="LCX54" s="16"/>
      <c r="LCY54" s="16"/>
      <c r="LCZ54" s="16"/>
      <c r="LDA54" s="16"/>
      <c r="LDB54" s="16"/>
      <c r="LDC54" s="16"/>
      <c r="LDD54" s="16"/>
      <c r="LDE54" s="16"/>
      <c r="LDF54" s="16"/>
      <c r="LDG54" s="16"/>
      <c r="LDH54" s="16"/>
      <c r="LDI54" s="16"/>
      <c r="LDJ54" s="16"/>
      <c r="LDK54" s="16"/>
      <c r="LDL54" s="16"/>
      <c r="LDM54" s="16"/>
      <c r="LDN54" s="16"/>
      <c r="LDO54" s="16"/>
      <c r="LDP54" s="16"/>
      <c r="LDQ54" s="16"/>
      <c r="LDR54" s="16"/>
      <c r="LDS54" s="16"/>
      <c r="LDT54" s="16"/>
      <c r="LDU54" s="16"/>
      <c r="LDV54" s="16"/>
      <c r="LDW54" s="16"/>
      <c r="LDX54" s="16"/>
      <c r="LDY54" s="16"/>
      <c r="LDZ54" s="16"/>
      <c r="LEA54" s="16"/>
      <c r="LEB54" s="16"/>
      <c r="LEC54" s="16"/>
      <c r="LED54" s="16"/>
      <c r="LEE54" s="16"/>
      <c r="LEF54" s="16"/>
      <c r="LEG54" s="16"/>
      <c r="LEH54" s="16"/>
      <c r="LEI54" s="16"/>
      <c r="LEJ54" s="16"/>
      <c r="LEK54" s="16"/>
      <c r="LEL54" s="16"/>
      <c r="LEM54" s="16"/>
      <c r="LEN54" s="16"/>
      <c r="LEO54" s="16"/>
      <c r="LEP54" s="16"/>
      <c r="LEQ54" s="16"/>
      <c r="LER54" s="16"/>
      <c r="LES54" s="16"/>
      <c r="LET54" s="16"/>
      <c r="LEU54" s="16"/>
      <c r="LEV54" s="16"/>
      <c r="LEW54" s="16"/>
      <c r="LEX54" s="16"/>
      <c r="LEY54" s="16"/>
      <c r="LEZ54" s="16"/>
      <c r="LFA54" s="16"/>
      <c r="LFB54" s="16"/>
      <c r="LFC54" s="16"/>
      <c r="LFD54" s="16"/>
      <c r="LFE54" s="16"/>
      <c r="LFF54" s="16"/>
      <c r="LFG54" s="16"/>
      <c r="LFH54" s="16"/>
      <c r="LFI54" s="16"/>
      <c r="LFJ54" s="16"/>
      <c r="LFK54" s="16"/>
      <c r="LFL54" s="16"/>
      <c r="LFM54" s="16"/>
      <c r="LFN54" s="16"/>
      <c r="LFO54" s="16"/>
      <c r="LFP54" s="16"/>
      <c r="LFQ54" s="16"/>
      <c r="LFR54" s="16"/>
      <c r="LFS54" s="16"/>
      <c r="LFT54" s="16"/>
      <c r="LFU54" s="16"/>
      <c r="LFV54" s="16"/>
      <c r="LFW54" s="16"/>
      <c r="LFX54" s="16"/>
      <c r="LFY54" s="16"/>
      <c r="LFZ54" s="16"/>
      <c r="LGA54" s="16"/>
      <c r="LGB54" s="16"/>
      <c r="LGC54" s="16"/>
      <c r="LGD54" s="16"/>
      <c r="LGE54" s="16"/>
      <c r="LGF54" s="16"/>
      <c r="LGG54" s="16"/>
      <c r="LGH54" s="16"/>
      <c r="LGI54" s="16"/>
      <c r="LGJ54" s="16"/>
      <c r="LGK54" s="16"/>
      <c r="LGL54" s="16"/>
      <c r="LGM54" s="16"/>
      <c r="LGN54" s="16"/>
      <c r="LGO54" s="16"/>
      <c r="LGP54" s="16"/>
      <c r="LGQ54" s="16"/>
      <c r="LGR54" s="16"/>
      <c r="LGS54" s="16"/>
      <c r="LGT54" s="16"/>
      <c r="LGU54" s="16"/>
      <c r="LGV54" s="16"/>
      <c r="LGW54" s="16"/>
      <c r="LGX54" s="16"/>
      <c r="LGY54" s="16"/>
      <c r="LGZ54" s="16"/>
      <c r="LHA54" s="16"/>
      <c r="LHB54" s="16"/>
      <c r="LHC54" s="16"/>
      <c r="LHD54" s="16"/>
      <c r="LHE54" s="16"/>
      <c r="LHF54" s="16"/>
      <c r="LHG54" s="16"/>
      <c r="LHH54" s="16"/>
      <c r="LHI54" s="16"/>
      <c r="LHJ54" s="16"/>
      <c r="LHK54" s="16"/>
      <c r="LHL54" s="16"/>
      <c r="LHM54" s="16"/>
      <c r="LHN54" s="16"/>
      <c r="LHO54" s="16"/>
      <c r="LHP54" s="16"/>
      <c r="LHQ54" s="16"/>
      <c r="LHR54" s="16"/>
      <c r="LHS54" s="16"/>
      <c r="LHT54" s="16"/>
      <c r="LHU54" s="16"/>
      <c r="LHV54" s="16"/>
      <c r="LHW54" s="16"/>
      <c r="LHX54" s="16"/>
      <c r="LHY54" s="16"/>
      <c r="LHZ54" s="16"/>
      <c r="LIA54" s="16"/>
      <c r="LIB54" s="16"/>
      <c r="LIC54" s="16"/>
      <c r="LID54" s="16"/>
      <c r="LIE54" s="16"/>
      <c r="LIF54" s="16"/>
      <c r="LIG54" s="16"/>
      <c r="LIH54" s="16"/>
      <c r="LII54" s="16"/>
      <c r="LIJ54" s="16"/>
      <c r="LIK54" s="16"/>
      <c r="LIL54" s="16"/>
      <c r="LIM54" s="16"/>
      <c r="LIN54" s="16"/>
      <c r="LIO54" s="16"/>
      <c r="LIP54" s="16"/>
      <c r="LIQ54" s="16"/>
      <c r="LIR54" s="16"/>
      <c r="LIS54" s="16"/>
      <c r="LIT54" s="16"/>
      <c r="LIU54" s="16"/>
      <c r="LIV54" s="16"/>
      <c r="LIW54" s="16"/>
      <c r="LIX54" s="16"/>
      <c r="LIY54" s="16"/>
      <c r="LIZ54" s="16"/>
      <c r="LJA54" s="16"/>
      <c r="LJB54" s="16"/>
      <c r="LJC54" s="16"/>
      <c r="LJD54" s="16"/>
      <c r="LJE54" s="16"/>
      <c r="LJF54" s="16"/>
      <c r="LJG54" s="16"/>
      <c r="LJH54" s="16"/>
      <c r="LJI54" s="16"/>
      <c r="LJJ54" s="16"/>
      <c r="LJK54" s="16"/>
      <c r="LJL54" s="16"/>
      <c r="LJM54" s="16"/>
      <c r="LJN54" s="16"/>
      <c r="LJO54" s="16"/>
      <c r="LJP54" s="16"/>
      <c r="LJQ54" s="16"/>
      <c r="LJR54" s="16"/>
      <c r="LJS54" s="16"/>
      <c r="LJT54" s="16"/>
      <c r="LJU54" s="16"/>
      <c r="LJV54" s="16"/>
      <c r="LJW54" s="16"/>
      <c r="LJX54" s="16"/>
      <c r="LJY54" s="16"/>
      <c r="LJZ54" s="16"/>
      <c r="LKA54" s="16"/>
      <c r="LKB54" s="16"/>
      <c r="LKC54" s="16"/>
      <c r="LKD54" s="16"/>
      <c r="LKE54" s="16"/>
      <c r="LKF54" s="16"/>
      <c r="LKG54" s="16"/>
      <c r="LKH54" s="16"/>
      <c r="LKI54" s="16"/>
      <c r="LKJ54" s="16"/>
      <c r="LKK54" s="16"/>
      <c r="LKL54" s="16"/>
      <c r="LKM54" s="16"/>
      <c r="LKN54" s="16"/>
      <c r="LKO54" s="16"/>
      <c r="LKP54" s="16"/>
      <c r="LKQ54" s="16"/>
      <c r="LKR54" s="16"/>
      <c r="LKS54" s="16"/>
      <c r="LKT54" s="16"/>
      <c r="LKU54" s="16"/>
      <c r="LKV54" s="16"/>
      <c r="LKW54" s="16"/>
      <c r="LKX54" s="16"/>
      <c r="LKY54" s="16"/>
      <c r="LKZ54" s="16"/>
      <c r="LLA54" s="16"/>
      <c r="LLB54" s="16"/>
      <c r="LLC54" s="16"/>
      <c r="LLD54" s="16"/>
      <c r="LLE54" s="16"/>
      <c r="LLF54" s="16"/>
      <c r="LLG54" s="16"/>
      <c r="LLH54" s="16"/>
      <c r="LLI54" s="16"/>
      <c r="LLJ54" s="16"/>
      <c r="LLK54" s="16"/>
      <c r="LLL54" s="16"/>
      <c r="LLM54" s="16"/>
      <c r="LLN54" s="16"/>
      <c r="LLO54" s="16"/>
      <c r="LLP54" s="16"/>
      <c r="LLQ54" s="16"/>
      <c r="LLR54" s="16"/>
      <c r="LLS54" s="16"/>
      <c r="LLT54" s="16"/>
      <c r="LLU54" s="16"/>
      <c r="LLV54" s="16"/>
      <c r="LLW54" s="16"/>
      <c r="LLX54" s="16"/>
      <c r="LLY54" s="16"/>
      <c r="LLZ54" s="16"/>
      <c r="LMA54" s="16"/>
      <c r="LMB54" s="16"/>
      <c r="LMC54" s="16"/>
      <c r="LMD54" s="16"/>
      <c r="LME54" s="16"/>
      <c r="LMF54" s="16"/>
      <c r="LMG54" s="16"/>
      <c r="LMH54" s="16"/>
      <c r="LMI54" s="16"/>
      <c r="LMJ54" s="16"/>
      <c r="LMK54" s="16"/>
      <c r="LML54" s="16"/>
      <c r="LMM54" s="16"/>
      <c r="LMN54" s="16"/>
      <c r="LMO54" s="16"/>
      <c r="LMP54" s="16"/>
      <c r="LMQ54" s="16"/>
      <c r="LMR54" s="16"/>
      <c r="LMS54" s="16"/>
      <c r="LMT54" s="16"/>
      <c r="LMU54" s="16"/>
      <c r="LMV54" s="16"/>
      <c r="LMW54" s="16"/>
      <c r="LMX54" s="16"/>
      <c r="LMY54" s="16"/>
      <c r="LMZ54" s="16"/>
      <c r="LNA54" s="16"/>
      <c r="LNB54" s="16"/>
      <c r="LNC54" s="16"/>
      <c r="LND54" s="16"/>
      <c r="LNE54" s="16"/>
      <c r="LNF54" s="16"/>
      <c r="LNG54" s="16"/>
      <c r="LNH54" s="16"/>
      <c r="LNI54" s="16"/>
      <c r="LNJ54" s="16"/>
      <c r="LNK54" s="16"/>
      <c r="LNL54" s="16"/>
      <c r="LNM54" s="16"/>
      <c r="LNN54" s="16"/>
      <c r="LNO54" s="16"/>
      <c r="LNP54" s="16"/>
      <c r="LNQ54" s="16"/>
      <c r="LNR54" s="16"/>
      <c r="LNS54" s="16"/>
      <c r="LNT54" s="16"/>
      <c r="LNU54" s="16"/>
      <c r="LNV54" s="16"/>
      <c r="LNW54" s="16"/>
      <c r="LNX54" s="16"/>
      <c r="LNY54" s="16"/>
      <c r="LNZ54" s="16"/>
      <c r="LOA54" s="16"/>
      <c r="LOB54" s="16"/>
      <c r="LOC54" s="16"/>
      <c r="LOD54" s="16"/>
      <c r="LOE54" s="16"/>
      <c r="LOF54" s="16"/>
      <c r="LOG54" s="16"/>
      <c r="LOH54" s="16"/>
      <c r="LOI54" s="16"/>
      <c r="LOJ54" s="16"/>
      <c r="LOK54" s="16"/>
      <c r="LOL54" s="16"/>
      <c r="LOM54" s="16"/>
      <c r="LON54" s="16"/>
      <c r="LOO54" s="16"/>
      <c r="LOP54" s="16"/>
      <c r="LOQ54" s="16"/>
      <c r="LOR54" s="16"/>
      <c r="LOS54" s="16"/>
      <c r="LOT54" s="16"/>
      <c r="LOU54" s="16"/>
      <c r="LOV54" s="16"/>
      <c r="LOW54" s="16"/>
      <c r="LOX54" s="16"/>
      <c r="LOY54" s="16"/>
      <c r="LOZ54" s="16"/>
      <c r="LPA54" s="16"/>
      <c r="LPB54" s="16"/>
      <c r="LPC54" s="16"/>
      <c r="LPD54" s="16"/>
      <c r="LPE54" s="16"/>
      <c r="LPF54" s="16"/>
      <c r="LPG54" s="16"/>
      <c r="LPH54" s="16"/>
      <c r="LPI54" s="16"/>
      <c r="LPJ54" s="16"/>
      <c r="LPK54" s="16"/>
      <c r="LPL54" s="16"/>
      <c r="LPM54" s="16"/>
      <c r="LPN54" s="16"/>
      <c r="LPO54" s="16"/>
      <c r="LPP54" s="16"/>
      <c r="LPQ54" s="16"/>
      <c r="LPR54" s="16"/>
      <c r="LPS54" s="16"/>
      <c r="LPT54" s="16"/>
      <c r="LPU54" s="16"/>
      <c r="LPV54" s="16"/>
      <c r="LPW54" s="16"/>
      <c r="LPX54" s="16"/>
      <c r="LPY54" s="16"/>
      <c r="LPZ54" s="16"/>
      <c r="LQA54" s="16"/>
      <c r="LQB54" s="16"/>
      <c r="LQC54" s="16"/>
      <c r="LQD54" s="16"/>
      <c r="LQE54" s="16"/>
      <c r="LQF54" s="16"/>
      <c r="LQG54" s="16"/>
      <c r="LQH54" s="16"/>
      <c r="LQI54" s="16"/>
      <c r="LQJ54" s="16"/>
      <c r="LQK54" s="16"/>
      <c r="LQL54" s="16"/>
      <c r="LQM54" s="16"/>
      <c r="LQN54" s="16"/>
      <c r="LQO54" s="16"/>
      <c r="LQP54" s="16"/>
      <c r="LQQ54" s="16"/>
      <c r="LQR54" s="16"/>
      <c r="LQS54" s="16"/>
      <c r="LQT54" s="16"/>
      <c r="LQU54" s="16"/>
      <c r="LQV54" s="16"/>
      <c r="LQW54" s="16"/>
      <c r="LQX54" s="16"/>
      <c r="LQY54" s="16"/>
      <c r="LQZ54" s="16"/>
      <c r="LRA54" s="16"/>
      <c r="LRB54" s="16"/>
      <c r="LRC54" s="16"/>
      <c r="LRD54" s="16"/>
      <c r="LRE54" s="16"/>
      <c r="LRF54" s="16"/>
      <c r="LRG54" s="16"/>
      <c r="LRH54" s="16"/>
      <c r="LRI54" s="16"/>
      <c r="LRJ54" s="16"/>
      <c r="LRK54" s="16"/>
      <c r="LRL54" s="16"/>
      <c r="LRM54" s="16"/>
      <c r="LRN54" s="16"/>
      <c r="LRO54" s="16"/>
      <c r="LRP54" s="16"/>
      <c r="LRQ54" s="16"/>
      <c r="LRR54" s="16"/>
      <c r="LRS54" s="16"/>
      <c r="LRT54" s="16"/>
      <c r="LRU54" s="16"/>
      <c r="LRV54" s="16"/>
      <c r="LRW54" s="16"/>
      <c r="LRX54" s="16"/>
      <c r="LRY54" s="16"/>
      <c r="LRZ54" s="16"/>
      <c r="LSA54" s="16"/>
      <c r="LSB54" s="16"/>
      <c r="LSC54" s="16"/>
      <c r="LSD54" s="16"/>
      <c r="LSE54" s="16"/>
      <c r="LSF54" s="16"/>
      <c r="LSG54" s="16"/>
      <c r="LSH54" s="16"/>
      <c r="LSI54" s="16"/>
      <c r="LSJ54" s="16"/>
      <c r="LSK54" s="16"/>
      <c r="LSL54" s="16"/>
      <c r="LSM54" s="16"/>
      <c r="LSN54" s="16"/>
      <c r="LSO54" s="16"/>
      <c r="LSP54" s="16"/>
      <c r="LSQ54" s="16"/>
      <c r="LSR54" s="16"/>
      <c r="LSS54" s="16"/>
      <c r="LST54" s="16"/>
      <c r="LSU54" s="16"/>
      <c r="LSV54" s="16"/>
      <c r="LSW54" s="16"/>
      <c r="LSX54" s="16"/>
      <c r="LSY54" s="16"/>
      <c r="LSZ54" s="16"/>
      <c r="LTA54" s="16"/>
      <c r="LTB54" s="16"/>
      <c r="LTC54" s="16"/>
      <c r="LTD54" s="16"/>
      <c r="LTE54" s="16"/>
      <c r="LTF54" s="16"/>
      <c r="LTG54" s="16"/>
      <c r="LTH54" s="16"/>
      <c r="LTI54" s="16"/>
      <c r="LTJ54" s="16"/>
      <c r="LTK54" s="16"/>
      <c r="LTL54" s="16"/>
      <c r="LTM54" s="16"/>
      <c r="LTN54" s="16"/>
      <c r="LTO54" s="16"/>
      <c r="LTP54" s="16"/>
      <c r="LTQ54" s="16"/>
      <c r="LTR54" s="16"/>
      <c r="LTS54" s="16"/>
      <c r="LTT54" s="16"/>
      <c r="LTU54" s="16"/>
      <c r="LTV54" s="16"/>
      <c r="LTW54" s="16"/>
      <c r="LTX54" s="16"/>
      <c r="LTY54" s="16"/>
      <c r="LTZ54" s="16"/>
      <c r="LUA54" s="16"/>
      <c r="LUB54" s="16"/>
      <c r="LUC54" s="16"/>
      <c r="LUD54" s="16"/>
      <c r="LUE54" s="16"/>
      <c r="LUF54" s="16"/>
      <c r="LUG54" s="16"/>
      <c r="LUH54" s="16"/>
      <c r="LUI54" s="16"/>
      <c r="LUJ54" s="16"/>
      <c r="LUK54" s="16"/>
      <c r="LUL54" s="16"/>
      <c r="LUM54" s="16"/>
      <c r="LUN54" s="16"/>
      <c r="LUO54" s="16"/>
      <c r="LUP54" s="16"/>
      <c r="LUQ54" s="16"/>
      <c r="LUR54" s="16"/>
      <c r="LUS54" s="16"/>
      <c r="LUT54" s="16"/>
      <c r="LUU54" s="16"/>
      <c r="LUV54" s="16"/>
      <c r="LUW54" s="16"/>
      <c r="LUX54" s="16"/>
      <c r="LUY54" s="16"/>
      <c r="LUZ54" s="16"/>
      <c r="LVA54" s="16"/>
      <c r="LVB54" s="16"/>
      <c r="LVC54" s="16"/>
      <c r="LVD54" s="16"/>
      <c r="LVE54" s="16"/>
      <c r="LVF54" s="16"/>
      <c r="LVG54" s="16"/>
      <c r="LVH54" s="16"/>
      <c r="LVI54" s="16"/>
      <c r="LVJ54" s="16"/>
      <c r="LVK54" s="16"/>
      <c r="LVL54" s="16"/>
      <c r="LVM54" s="16"/>
      <c r="LVN54" s="16"/>
      <c r="LVO54" s="16"/>
      <c r="LVP54" s="16"/>
      <c r="LVQ54" s="16"/>
      <c r="LVR54" s="16"/>
      <c r="LVS54" s="16"/>
      <c r="LVT54" s="16"/>
      <c r="LVU54" s="16"/>
      <c r="LVV54" s="16"/>
      <c r="LVW54" s="16"/>
      <c r="LVX54" s="16"/>
      <c r="LVY54" s="16"/>
      <c r="LVZ54" s="16"/>
      <c r="LWA54" s="16"/>
      <c r="LWB54" s="16"/>
      <c r="LWC54" s="16"/>
      <c r="LWD54" s="16"/>
      <c r="LWE54" s="16"/>
      <c r="LWF54" s="16"/>
      <c r="LWG54" s="16"/>
      <c r="LWH54" s="16"/>
      <c r="LWI54" s="16"/>
      <c r="LWJ54" s="16"/>
      <c r="LWK54" s="16"/>
      <c r="LWL54" s="16"/>
      <c r="LWM54" s="16"/>
      <c r="LWN54" s="16"/>
      <c r="LWO54" s="16"/>
      <c r="LWP54" s="16"/>
      <c r="LWQ54" s="16"/>
      <c r="LWR54" s="16"/>
      <c r="LWS54" s="16"/>
      <c r="LWT54" s="16"/>
      <c r="LWU54" s="16"/>
      <c r="LWV54" s="16"/>
      <c r="LWW54" s="16"/>
      <c r="LWX54" s="16"/>
      <c r="LWY54" s="16"/>
      <c r="LWZ54" s="16"/>
      <c r="LXA54" s="16"/>
      <c r="LXB54" s="16"/>
      <c r="LXC54" s="16"/>
      <c r="LXD54" s="16"/>
      <c r="LXE54" s="16"/>
      <c r="LXF54" s="16"/>
      <c r="LXG54" s="16"/>
      <c r="LXH54" s="16"/>
      <c r="LXI54" s="16"/>
      <c r="LXJ54" s="16"/>
      <c r="LXK54" s="16"/>
      <c r="LXL54" s="16"/>
      <c r="LXM54" s="16"/>
      <c r="LXN54" s="16"/>
      <c r="LXO54" s="16"/>
      <c r="LXP54" s="16"/>
      <c r="LXQ54" s="16"/>
      <c r="LXR54" s="16"/>
      <c r="LXS54" s="16"/>
      <c r="LXT54" s="16"/>
      <c r="LXU54" s="16"/>
      <c r="LXV54" s="16"/>
      <c r="LXW54" s="16"/>
      <c r="LXX54" s="16"/>
      <c r="LXY54" s="16"/>
      <c r="LXZ54" s="16"/>
      <c r="LYA54" s="16"/>
      <c r="LYB54" s="16"/>
      <c r="LYC54" s="16"/>
      <c r="LYD54" s="16"/>
      <c r="LYE54" s="16"/>
      <c r="LYF54" s="16"/>
      <c r="LYG54" s="16"/>
      <c r="LYH54" s="16"/>
      <c r="LYI54" s="16"/>
      <c r="LYJ54" s="16"/>
      <c r="LYK54" s="16"/>
      <c r="LYL54" s="16"/>
      <c r="LYM54" s="16"/>
      <c r="LYN54" s="16"/>
      <c r="LYO54" s="16"/>
      <c r="LYP54" s="16"/>
      <c r="LYQ54" s="16"/>
      <c r="LYR54" s="16"/>
      <c r="LYS54" s="16"/>
      <c r="LYT54" s="16"/>
      <c r="LYU54" s="16"/>
      <c r="LYV54" s="16"/>
      <c r="LYW54" s="16"/>
      <c r="LYX54" s="16"/>
      <c r="LYY54" s="16"/>
      <c r="LYZ54" s="16"/>
      <c r="LZA54" s="16"/>
      <c r="LZB54" s="16"/>
      <c r="LZC54" s="16"/>
      <c r="LZD54" s="16"/>
      <c r="LZE54" s="16"/>
      <c r="LZF54" s="16"/>
      <c r="LZG54" s="16"/>
      <c r="LZH54" s="16"/>
      <c r="LZI54" s="16"/>
      <c r="LZJ54" s="16"/>
      <c r="LZK54" s="16"/>
      <c r="LZL54" s="16"/>
      <c r="LZM54" s="16"/>
      <c r="LZN54" s="16"/>
      <c r="LZO54" s="16"/>
      <c r="LZP54" s="16"/>
      <c r="LZQ54" s="16"/>
      <c r="LZR54" s="16"/>
      <c r="LZS54" s="16"/>
      <c r="LZT54" s="16"/>
      <c r="LZU54" s="16"/>
      <c r="LZV54" s="16"/>
      <c r="LZW54" s="16"/>
      <c r="LZX54" s="16"/>
      <c r="LZY54" s="16"/>
      <c r="LZZ54" s="16"/>
      <c r="MAA54" s="16"/>
      <c r="MAB54" s="16"/>
      <c r="MAC54" s="16"/>
      <c r="MAD54" s="16"/>
      <c r="MAE54" s="16"/>
      <c r="MAF54" s="16"/>
      <c r="MAG54" s="16"/>
      <c r="MAH54" s="16"/>
      <c r="MAI54" s="16"/>
      <c r="MAJ54" s="16"/>
      <c r="MAK54" s="16"/>
      <c r="MAL54" s="16"/>
      <c r="MAM54" s="16"/>
      <c r="MAN54" s="16"/>
      <c r="MAO54" s="16"/>
      <c r="MAP54" s="16"/>
      <c r="MAQ54" s="16"/>
      <c r="MAR54" s="16"/>
      <c r="MAS54" s="16"/>
      <c r="MAT54" s="16"/>
      <c r="MAU54" s="16"/>
      <c r="MAV54" s="16"/>
      <c r="MAW54" s="16"/>
      <c r="MAX54" s="16"/>
      <c r="MAY54" s="16"/>
      <c r="MAZ54" s="16"/>
      <c r="MBA54" s="16"/>
      <c r="MBB54" s="16"/>
      <c r="MBC54" s="16"/>
      <c r="MBD54" s="16"/>
      <c r="MBE54" s="16"/>
      <c r="MBF54" s="16"/>
      <c r="MBG54" s="16"/>
      <c r="MBH54" s="16"/>
      <c r="MBI54" s="16"/>
      <c r="MBJ54" s="16"/>
      <c r="MBK54" s="16"/>
      <c r="MBL54" s="16"/>
      <c r="MBM54" s="16"/>
      <c r="MBN54" s="16"/>
      <c r="MBO54" s="16"/>
      <c r="MBP54" s="16"/>
      <c r="MBQ54" s="16"/>
      <c r="MBR54" s="16"/>
      <c r="MBS54" s="16"/>
      <c r="MBT54" s="16"/>
      <c r="MBU54" s="16"/>
      <c r="MBV54" s="16"/>
      <c r="MBW54" s="16"/>
      <c r="MBX54" s="16"/>
      <c r="MBY54" s="16"/>
      <c r="MBZ54" s="16"/>
      <c r="MCA54" s="16"/>
      <c r="MCB54" s="16"/>
      <c r="MCC54" s="16"/>
      <c r="MCD54" s="16"/>
      <c r="MCE54" s="16"/>
      <c r="MCF54" s="16"/>
      <c r="MCG54" s="16"/>
      <c r="MCH54" s="16"/>
      <c r="MCI54" s="16"/>
      <c r="MCJ54" s="16"/>
      <c r="MCK54" s="16"/>
      <c r="MCL54" s="16"/>
      <c r="MCM54" s="16"/>
      <c r="MCN54" s="16"/>
      <c r="MCO54" s="16"/>
      <c r="MCP54" s="16"/>
      <c r="MCQ54" s="16"/>
      <c r="MCR54" s="16"/>
      <c r="MCS54" s="16"/>
      <c r="MCT54" s="16"/>
      <c r="MCU54" s="16"/>
      <c r="MCV54" s="16"/>
      <c r="MCW54" s="16"/>
      <c r="MCX54" s="16"/>
      <c r="MCY54" s="16"/>
      <c r="MCZ54" s="16"/>
      <c r="MDA54" s="16"/>
      <c r="MDB54" s="16"/>
      <c r="MDC54" s="16"/>
      <c r="MDD54" s="16"/>
      <c r="MDE54" s="16"/>
      <c r="MDF54" s="16"/>
      <c r="MDG54" s="16"/>
      <c r="MDH54" s="16"/>
      <c r="MDI54" s="16"/>
      <c r="MDJ54" s="16"/>
      <c r="MDK54" s="16"/>
      <c r="MDL54" s="16"/>
      <c r="MDM54" s="16"/>
      <c r="MDN54" s="16"/>
      <c r="MDO54" s="16"/>
      <c r="MDP54" s="16"/>
      <c r="MDQ54" s="16"/>
      <c r="MDR54" s="16"/>
      <c r="MDS54" s="16"/>
      <c r="MDT54" s="16"/>
      <c r="MDU54" s="16"/>
      <c r="MDV54" s="16"/>
      <c r="MDW54" s="16"/>
      <c r="MDX54" s="16"/>
      <c r="MDY54" s="16"/>
      <c r="MDZ54" s="16"/>
      <c r="MEA54" s="16"/>
      <c r="MEB54" s="16"/>
      <c r="MEC54" s="16"/>
      <c r="MED54" s="16"/>
      <c r="MEE54" s="16"/>
      <c r="MEF54" s="16"/>
      <c r="MEG54" s="16"/>
      <c r="MEH54" s="16"/>
      <c r="MEI54" s="16"/>
      <c r="MEJ54" s="16"/>
      <c r="MEK54" s="16"/>
      <c r="MEL54" s="16"/>
      <c r="MEM54" s="16"/>
      <c r="MEN54" s="16"/>
      <c r="MEO54" s="16"/>
      <c r="MEP54" s="16"/>
      <c r="MEQ54" s="16"/>
      <c r="MER54" s="16"/>
      <c r="MES54" s="16"/>
      <c r="MET54" s="16"/>
      <c r="MEU54" s="16"/>
      <c r="MEV54" s="16"/>
      <c r="MEW54" s="16"/>
      <c r="MEX54" s="16"/>
      <c r="MEY54" s="16"/>
      <c r="MEZ54" s="16"/>
      <c r="MFA54" s="16"/>
      <c r="MFB54" s="16"/>
      <c r="MFC54" s="16"/>
      <c r="MFD54" s="16"/>
      <c r="MFE54" s="16"/>
      <c r="MFF54" s="16"/>
      <c r="MFG54" s="16"/>
      <c r="MFH54" s="16"/>
      <c r="MFI54" s="16"/>
      <c r="MFJ54" s="16"/>
      <c r="MFK54" s="16"/>
      <c r="MFL54" s="16"/>
      <c r="MFM54" s="16"/>
      <c r="MFN54" s="16"/>
      <c r="MFO54" s="16"/>
      <c r="MFP54" s="16"/>
      <c r="MFQ54" s="16"/>
      <c r="MFR54" s="16"/>
      <c r="MFS54" s="16"/>
      <c r="MFT54" s="16"/>
      <c r="MFU54" s="16"/>
      <c r="MFV54" s="16"/>
      <c r="MFW54" s="16"/>
      <c r="MFX54" s="16"/>
      <c r="MFY54" s="16"/>
      <c r="MFZ54" s="16"/>
      <c r="MGA54" s="16"/>
      <c r="MGB54" s="16"/>
      <c r="MGC54" s="16"/>
      <c r="MGD54" s="16"/>
      <c r="MGE54" s="16"/>
      <c r="MGF54" s="16"/>
      <c r="MGG54" s="16"/>
      <c r="MGH54" s="16"/>
      <c r="MGI54" s="16"/>
      <c r="MGJ54" s="16"/>
      <c r="MGK54" s="16"/>
      <c r="MGL54" s="16"/>
      <c r="MGM54" s="16"/>
      <c r="MGN54" s="16"/>
      <c r="MGO54" s="16"/>
      <c r="MGP54" s="16"/>
      <c r="MGQ54" s="16"/>
      <c r="MGR54" s="16"/>
      <c r="MGS54" s="16"/>
      <c r="MGT54" s="16"/>
      <c r="MGU54" s="16"/>
      <c r="MGV54" s="16"/>
      <c r="MGW54" s="16"/>
      <c r="MGX54" s="16"/>
      <c r="MGY54" s="16"/>
      <c r="MGZ54" s="16"/>
      <c r="MHA54" s="16"/>
      <c r="MHB54" s="16"/>
      <c r="MHC54" s="16"/>
      <c r="MHD54" s="16"/>
      <c r="MHE54" s="16"/>
      <c r="MHF54" s="16"/>
      <c r="MHG54" s="16"/>
      <c r="MHH54" s="16"/>
      <c r="MHI54" s="16"/>
      <c r="MHJ54" s="16"/>
      <c r="MHK54" s="16"/>
      <c r="MHL54" s="16"/>
      <c r="MHM54" s="16"/>
      <c r="MHN54" s="16"/>
      <c r="MHO54" s="16"/>
      <c r="MHP54" s="16"/>
      <c r="MHQ54" s="16"/>
      <c r="MHR54" s="16"/>
      <c r="MHS54" s="16"/>
      <c r="MHT54" s="16"/>
      <c r="MHU54" s="16"/>
      <c r="MHV54" s="16"/>
      <c r="MHW54" s="16"/>
      <c r="MHX54" s="16"/>
      <c r="MHY54" s="16"/>
      <c r="MHZ54" s="16"/>
      <c r="MIA54" s="16"/>
      <c r="MIB54" s="16"/>
      <c r="MIC54" s="16"/>
      <c r="MID54" s="16"/>
      <c r="MIE54" s="16"/>
      <c r="MIF54" s="16"/>
      <c r="MIG54" s="16"/>
      <c r="MIH54" s="16"/>
      <c r="MII54" s="16"/>
      <c r="MIJ54" s="16"/>
      <c r="MIK54" s="16"/>
      <c r="MIL54" s="16"/>
      <c r="MIM54" s="16"/>
      <c r="MIN54" s="16"/>
      <c r="MIO54" s="16"/>
      <c r="MIP54" s="16"/>
      <c r="MIQ54" s="16"/>
      <c r="MIR54" s="16"/>
      <c r="MIS54" s="16"/>
      <c r="MIT54" s="16"/>
      <c r="MIU54" s="16"/>
      <c r="MIV54" s="16"/>
      <c r="MIW54" s="16"/>
      <c r="MIX54" s="16"/>
      <c r="MIY54" s="16"/>
      <c r="MIZ54" s="16"/>
      <c r="MJA54" s="16"/>
      <c r="MJB54" s="16"/>
      <c r="MJC54" s="16"/>
      <c r="MJD54" s="16"/>
      <c r="MJE54" s="16"/>
      <c r="MJF54" s="16"/>
      <c r="MJG54" s="16"/>
      <c r="MJH54" s="16"/>
      <c r="MJI54" s="16"/>
      <c r="MJJ54" s="16"/>
      <c r="MJK54" s="16"/>
      <c r="MJL54" s="16"/>
      <c r="MJM54" s="16"/>
      <c r="MJN54" s="16"/>
      <c r="MJO54" s="16"/>
      <c r="MJP54" s="16"/>
      <c r="MJQ54" s="16"/>
      <c r="MJR54" s="16"/>
      <c r="MJS54" s="16"/>
      <c r="MJT54" s="16"/>
      <c r="MJU54" s="16"/>
      <c r="MJV54" s="16"/>
      <c r="MJW54" s="16"/>
      <c r="MJX54" s="16"/>
      <c r="MJY54" s="16"/>
      <c r="MJZ54" s="16"/>
      <c r="MKA54" s="16"/>
      <c r="MKB54" s="16"/>
      <c r="MKC54" s="16"/>
      <c r="MKD54" s="16"/>
      <c r="MKE54" s="16"/>
      <c r="MKF54" s="16"/>
      <c r="MKG54" s="16"/>
      <c r="MKH54" s="16"/>
      <c r="MKI54" s="16"/>
      <c r="MKJ54" s="16"/>
      <c r="MKK54" s="16"/>
      <c r="MKL54" s="16"/>
      <c r="MKM54" s="16"/>
      <c r="MKN54" s="16"/>
      <c r="MKO54" s="16"/>
      <c r="MKP54" s="16"/>
      <c r="MKQ54" s="16"/>
      <c r="MKR54" s="16"/>
      <c r="MKS54" s="16"/>
      <c r="MKT54" s="16"/>
      <c r="MKU54" s="16"/>
      <c r="MKV54" s="16"/>
      <c r="MKW54" s="16"/>
      <c r="MKX54" s="16"/>
      <c r="MKY54" s="16"/>
      <c r="MKZ54" s="16"/>
      <c r="MLA54" s="16"/>
      <c r="MLB54" s="16"/>
      <c r="MLC54" s="16"/>
      <c r="MLD54" s="16"/>
      <c r="MLE54" s="16"/>
      <c r="MLF54" s="16"/>
      <c r="MLG54" s="16"/>
      <c r="MLH54" s="16"/>
      <c r="MLI54" s="16"/>
      <c r="MLJ54" s="16"/>
      <c r="MLK54" s="16"/>
      <c r="MLL54" s="16"/>
      <c r="MLM54" s="16"/>
      <c r="MLN54" s="16"/>
      <c r="MLO54" s="16"/>
      <c r="MLP54" s="16"/>
      <c r="MLQ54" s="16"/>
      <c r="MLR54" s="16"/>
      <c r="MLS54" s="16"/>
      <c r="MLT54" s="16"/>
      <c r="MLU54" s="16"/>
      <c r="MLV54" s="16"/>
      <c r="MLW54" s="16"/>
      <c r="MLX54" s="16"/>
      <c r="MLY54" s="16"/>
      <c r="MLZ54" s="16"/>
      <c r="MMA54" s="16"/>
      <c r="MMB54" s="16"/>
      <c r="MMC54" s="16"/>
      <c r="MMD54" s="16"/>
      <c r="MME54" s="16"/>
      <c r="MMF54" s="16"/>
      <c r="MMG54" s="16"/>
      <c r="MMH54" s="16"/>
      <c r="MMI54" s="16"/>
      <c r="MMJ54" s="16"/>
      <c r="MMK54" s="16"/>
      <c r="MML54" s="16"/>
      <c r="MMM54" s="16"/>
      <c r="MMN54" s="16"/>
      <c r="MMO54" s="16"/>
      <c r="MMP54" s="16"/>
      <c r="MMQ54" s="16"/>
      <c r="MMR54" s="16"/>
      <c r="MMS54" s="16"/>
      <c r="MMT54" s="16"/>
      <c r="MMU54" s="16"/>
      <c r="MMV54" s="16"/>
      <c r="MMW54" s="16"/>
      <c r="MMX54" s="16"/>
      <c r="MMY54" s="16"/>
      <c r="MMZ54" s="16"/>
      <c r="MNA54" s="16"/>
      <c r="MNB54" s="16"/>
      <c r="MNC54" s="16"/>
      <c r="MND54" s="16"/>
      <c r="MNE54" s="16"/>
      <c r="MNF54" s="16"/>
      <c r="MNG54" s="16"/>
      <c r="MNH54" s="16"/>
      <c r="MNI54" s="16"/>
      <c r="MNJ54" s="16"/>
      <c r="MNK54" s="16"/>
      <c r="MNL54" s="16"/>
      <c r="MNM54" s="16"/>
      <c r="MNN54" s="16"/>
      <c r="MNO54" s="16"/>
      <c r="MNP54" s="16"/>
      <c r="MNQ54" s="16"/>
      <c r="MNR54" s="16"/>
      <c r="MNS54" s="16"/>
      <c r="MNT54" s="16"/>
      <c r="MNU54" s="16"/>
      <c r="MNV54" s="16"/>
      <c r="MNW54" s="16"/>
      <c r="MNX54" s="16"/>
      <c r="MNY54" s="16"/>
      <c r="MNZ54" s="16"/>
      <c r="MOA54" s="16"/>
      <c r="MOB54" s="16"/>
      <c r="MOC54" s="16"/>
      <c r="MOD54" s="16"/>
      <c r="MOE54" s="16"/>
      <c r="MOF54" s="16"/>
      <c r="MOG54" s="16"/>
      <c r="MOH54" s="16"/>
      <c r="MOI54" s="16"/>
      <c r="MOJ54" s="16"/>
      <c r="MOK54" s="16"/>
      <c r="MOL54" s="16"/>
      <c r="MOM54" s="16"/>
      <c r="MON54" s="16"/>
      <c r="MOO54" s="16"/>
      <c r="MOP54" s="16"/>
      <c r="MOQ54" s="16"/>
      <c r="MOR54" s="16"/>
      <c r="MOS54" s="16"/>
      <c r="MOT54" s="16"/>
      <c r="MOU54" s="16"/>
      <c r="MOV54" s="16"/>
      <c r="MOW54" s="16"/>
      <c r="MOX54" s="16"/>
      <c r="MOY54" s="16"/>
      <c r="MOZ54" s="16"/>
      <c r="MPA54" s="16"/>
      <c r="MPB54" s="16"/>
      <c r="MPC54" s="16"/>
      <c r="MPD54" s="16"/>
      <c r="MPE54" s="16"/>
      <c r="MPF54" s="16"/>
      <c r="MPG54" s="16"/>
      <c r="MPH54" s="16"/>
      <c r="MPI54" s="16"/>
      <c r="MPJ54" s="16"/>
      <c r="MPK54" s="16"/>
      <c r="MPL54" s="16"/>
      <c r="MPM54" s="16"/>
      <c r="MPN54" s="16"/>
      <c r="MPO54" s="16"/>
      <c r="MPP54" s="16"/>
      <c r="MPQ54" s="16"/>
      <c r="MPR54" s="16"/>
      <c r="MPS54" s="16"/>
      <c r="MPT54" s="16"/>
      <c r="MPU54" s="16"/>
      <c r="MPV54" s="16"/>
      <c r="MPW54" s="16"/>
      <c r="MPX54" s="16"/>
      <c r="MPY54" s="16"/>
      <c r="MPZ54" s="16"/>
      <c r="MQA54" s="16"/>
      <c r="MQB54" s="16"/>
      <c r="MQC54" s="16"/>
      <c r="MQD54" s="16"/>
      <c r="MQE54" s="16"/>
      <c r="MQF54" s="16"/>
      <c r="MQG54" s="16"/>
      <c r="MQH54" s="16"/>
      <c r="MQI54" s="16"/>
      <c r="MQJ54" s="16"/>
      <c r="MQK54" s="16"/>
      <c r="MQL54" s="16"/>
      <c r="MQM54" s="16"/>
      <c r="MQN54" s="16"/>
      <c r="MQO54" s="16"/>
      <c r="MQP54" s="16"/>
      <c r="MQQ54" s="16"/>
      <c r="MQR54" s="16"/>
      <c r="MQS54" s="16"/>
      <c r="MQT54" s="16"/>
      <c r="MQU54" s="16"/>
      <c r="MQV54" s="16"/>
      <c r="MQW54" s="16"/>
      <c r="MQX54" s="16"/>
      <c r="MQY54" s="16"/>
      <c r="MQZ54" s="16"/>
      <c r="MRA54" s="16"/>
      <c r="MRB54" s="16"/>
      <c r="MRC54" s="16"/>
      <c r="MRD54" s="16"/>
      <c r="MRE54" s="16"/>
      <c r="MRF54" s="16"/>
      <c r="MRG54" s="16"/>
      <c r="MRH54" s="16"/>
      <c r="MRI54" s="16"/>
      <c r="MRJ54" s="16"/>
      <c r="MRK54" s="16"/>
      <c r="MRL54" s="16"/>
      <c r="MRM54" s="16"/>
      <c r="MRN54" s="16"/>
      <c r="MRO54" s="16"/>
      <c r="MRP54" s="16"/>
      <c r="MRQ54" s="16"/>
      <c r="MRR54" s="16"/>
      <c r="MRS54" s="16"/>
      <c r="MRT54" s="16"/>
      <c r="MRU54" s="16"/>
      <c r="MRV54" s="16"/>
      <c r="MRW54" s="16"/>
      <c r="MRX54" s="16"/>
      <c r="MRY54" s="16"/>
      <c r="MRZ54" s="16"/>
      <c r="MSA54" s="16"/>
      <c r="MSB54" s="16"/>
      <c r="MSC54" s="16"/>
      <c r="MSD54" s="16"/>
      <c r="MSE54" s="16"/>
      <c r="MSF54" s="16"/>
      <c r="MSG54" s="16"/>
      <c r="MSH54" s="16"/>
      <c r="MSI54" s="16"/>
      <c r="MSJ54" s="16"/>
      <c r="MSK54" s="16"/>
      <c r="MSL54" s="16"/>
      <c r="MSM54" s="16"/>
      <c r="MSN54" s="16"/>
      <c r="MSO54" s="16"/>
      <c r="MSP54" s="16"/>
      <c r="MSQ54" s="16"/>
      <c r="MSR54" s="16"/>
      <c r="MSS54" s="16"/>
      <c r="MST54" s="16"/>
      <c r="MSU54" s="16"/>
      <c r="MSV54" s="16"/>
      <c r="MSW54" s="16"/>
      <c r="MSX54" s="16"/>
      <c r="MSY54" s="16"/>
      <c r="MSZ54" s="16"/>
      <c r="MTA54" s="16"/>
      <c r="MTB54" s="16"/>
      <c r="MTC54" s="16"/>
      <c r="MTD54" s="16"/>
      <c r="MTE54" s="16"/>
      <c r="MTF54" s="16"/>
      <c r="MTG54" s="16"/>
      <c r="MTH54" s="16"/>
      <c r="MTI54" s="16"/>
      <c r="MTJ54" s="16"/>
      <c r="MTK54" s="16"/>
      <c r="MTL54" s="16"/>
      <c r="MTM54" s="16"/>
      <c r="MTN54" s="16"/>
      <c r="MTO54" s="16"/>
      <c r="MTP54" s="16"/>
      <c r="MTQ54" s="16"/>
      <c r="MTR54" s="16"/>
      <c r="MTS54" s="16"/>
      <c r="MTT54" s="16"/>
      <c r="MTU54" s="16"/>
      <c r="MTV54" s="16"/>
      <c r="MTW54" s="16"/>
      <c r="MTX54" s="16"/>
      <c r="MTY54" s="16"/>
      <c r="MTZ54" s="16"/>
      <c r="MUA54" s="16"/>
      <c r="MUB54" s="16"/>
      <c r="MUC54" s="16"/>
      <c r="MUD54" s="16"/>
      <c r="MUE54" s="16"/>
      <c r="MUF54" s="16"/>
      <c r="MUG54" s="16"/>
      <c r="MUH54" s="16"/>
      <c r="MUI54" s="16"/>
      <c r="MUJ54" s="16"/>
      <c r="MUK54" s="16"/>
      <c r="MUL54" s="16"/>
      <c r="MUM54" s="16"/>
      <c r="MUN54" s="16"/>
      <c r="MUO54" s="16"/>
      <c r="MUP54" s="16"/>
      <c r="MUQ54" s="16"/>
      <c r="MUR54" s="16"/>
      <c r="MUS54" s="16"/>
      <c r="MUT54" s="16"/>
      <c r="MUU54" s="16"/>
      <c r="MUV54" s="16"/>
      <c r="MUW54" s="16"/>
      <c r="MUX54" s="16"/>
      <c r="MUY54" s="16"/>
      <c r="MUZ54" s="16"/>
      <c r="MVA54" s="16"/>
      <c r="MVB54" s="16"/>
      <c r="MVC54" s="16"/>
      <c r="MVD54" s="16"/>
      <c r="MVE54" s="16"/>
      <c r="MVF54" s="16"/>
      <c r="MVG54" s="16"/>
      <c r="MVH54" s="16"/>
      <c r="MVI54" s="16"/>
      <c r="MVJ54" s="16"/>
      <c r="MVK54" s="16"/>
      <c r="MVL54" s="16"/>
      <c r="MVM54" s="16"/>
      <c r="MVN54" s="16"/>
      <c r="MVO54" s="16"/>
      <c r="MVP54" s="16"/>
      <c r="MVQ54" s="16"/>
      <c r="MVR54" s="16"/>
      <c r="MVS54" s="16"/>
      <c r="MVT54" s="16"/>
      <c r="MVU54" s="16"/>
      <c r="MVV54" s="16"/>
      <c r="MVW54" s="16"/>
      <c r="MVX54" s="16"/>
      <c r="MVY54" s="16"/>
      <c r="MVZ54" s="16"/>
      <c r="MWA54" s="16"/>
      <c r="MWB54" s="16"/>
      <c r="MWC54" s="16"/>
      <c r="MWD54" s="16"/>
      <c r="MWE54" s="16"/>
      <c r="MWF54" s="16"/>
      <c r="MWG54" s="16"/>
      <c r="MWH54" s="16"/>
      <c r="MWI54" s="16"/>
      <c r="MWJ54" s="16"/>
      <c r="MWK54" s="16"/>
      <c r="MWL54" s="16"/>
      <c r="MWM54" s="16"/>
      <c r="MWN54" s="16"/>
      <c r="MWO54" s="16"/>
      <c r="MWP54" s="16"/>
      <c r="MWQ54" s="16"/>
      <c r="MWR54" s="16"/>
      <c r="MWS54" s="16"/>
      <c r="MWT54" s="16"/>
      <c r="MWU54" s="16"/>
      <c r="MWV54" s="16"/>
      <c r="MWW54" s="16"/>
      <c r="MWX54" s="16"/>
      <c r="MWY54" s="16"/>
      <c r="MWZ54" s="16"/>
      <c r="MXA54" s="16"/>
      <c r="MXB54" s="16"/>
      <c r="MXC54" s="16"/>
      <c r="MXD54" s="16"/>
      <c r="MXE54" s="16"/>
      <c r="MXF54" s="16"/>
      <c r="MXG54" s="16"/>
      <c r="MXH54" s="16"/>
      <c r="MXI54" s="16"/>
      <c r="MXJ54" s="16"/>
      <c r="MXK54" s="16"/>
      <c r="MXL54" s="16"/>
      <c r="MXM54" s="16"/>
      <c r="MXN54" s="16"/>
      <c r="MXO54" s="16"/>
      <c r="MXP54" s="16"/>
      <c r="MXQ54" s="16"/>
      <c r="MXR54" s="16"/>
      <c r="MXS54" s="16"/>
      <c r="MXT54" s="16"/>
      <c r="MXU54" s="16"/>
      <c r="MXV54" s="16"/>
      <c r="MXW54" s="16"/>
      <c r="MXX54" s="16"/>
      <c r="MXY54" s="16"/>
      <c r="MXZ54" s="16"/>
      <c r="MYA54" s="16"/>
      <c r="MYB54" s="16"/>
      <c r="MYC54" s="16"/>
      <c r="MYD54" s="16"/>
      <c r="MYE54" s="16"/>
      <c r="MYF54" s="16"/>
      <c r="MYG54" s="16"/>
      <c r="MYH54" s="16"/>
      <c r="MYI54" s="16"/>
      <c r="MYJ54" s="16"/>
      <c r="MYK54" s="16"/>
      <c r="MYL54" s="16"/>
      <c r="MYM54" s="16"/>
      <c r="MYN54" s="16"/>
      <c r="MYO54" s="16"/>
      <c r="MYP54" s="16"/>
      <c r="MYQ54" s="16"/>
      <c r="MYR54" s="16"/>
      <c r="MYS54" s="16"/>
      <c r="MYT54" s="16"/>
      <c r="MYU54" s="16"/>
      <c r="MYV54" s="16"/>
      <c r="MYW54" s="16"/>
      <c r="MYX54" s="16"/>
      <c r="MYY54" s="16"/>
      <c r="MYZ54" s="16"/>
      <c r="MZA54" s="16"/>
      <c r="MZB54" s="16"/>
      <c r="MZC54" s="16"/>
      <c r="MZD54" s="16"/>
      <c r="MZE54" s="16"/>
      <c r="MZF54" s="16"/>
      <c r="MZG54" s="16"/>
      <c r="MZH54" s="16"/>
      <c r="MZI54" s="16"/>
      <c r="MZJ54" s="16"/>
      <c r="MZK54" s="16"/>
      <c r="MZL54" s="16"/>
      <c r="MZM54" s="16"/>
      <c r="MZN54" s="16"/>
      <c r="MZO54" s="16"/>
      <c r="MZP54" s="16"/>
      <c r="MZQ54" s="16"/>
      <c r="MZR54" s="16"/>
      <c r="MZS54" s="16"/>
      <c r="MZT54" s="16"/>
      <c r="MZU54" s="16"/>
      <c r="MZV54" s="16"/>
      <c r="MZW54" s="16"/>
      <c r="MZX54" s="16"/>
      <c r="MZY54" s="16"/>
      <c r="MZZ54" s="16"/>
      <c r="NAA54" s="16"/>
      <c r="NAB54" s="16"/>
      <c r="NAC54" s="16"/>
      <c r="NAD54" s="16"/>
      <c r="NAE54" s="16"/>
      <c r="NAF54" s="16"/>
      <c r="NAG54" s="16"/>
      <c r="NAH54" s="16"/>
      <c r="NAI54" s="16"/>
      <c r="NAJ54" s="16"/>
      <c r="NAK54" s="16"/>
      <c r="NAL54" s="16"/>
      <c r="NAM54" s="16"/>
      <c r="NAN54" s="16"/>
      <c r="NAO54" s="16"/>
      <c r="NAP54" s="16"/>
      <c r="NAQ54" s="16"/>
      <c r="NAR54" s="16"/>
      <c r="NAS54" s="16"/>
      <c r="NAT54" s="16"/>
      <c r="NAU54" s="16"/>
      <c r="NAV54" s="16"/>
      <c r="NAW54" s="16"/>
      <c r="NAX54" s="16"/>
      <c r="NAY54" s="16"/>
      <c r="NAZ54" s="16"/>
      <c r="NBA54" s="16"/>
      <c r="NBB54" s="16"/>
      <c r="NBC54" s="16"/>
      <c r="NBD54" s="16"/>
      <c r="NBE54" s="16"/>
      <c r="NBF54" s="16"/>
      <c r="NBG54" s="16"/>
      <c r="NBH54" s="16"/>
      <c r="NBI54" s="16"/>
      <c r="NBJ54" s="16"/>
      <c r="NBK54" s="16"/>
      <c r="NBL54" s="16"/>
      <c r="NBM54" s="16"/>
      <c r="NBN54" s="16"/>
      <c r="NBO54" s="16"/>
      <c r="NBP54" s="16"/>
      <c r="NBQ54" s="16"/>
      <c r="NBR54" s="16"/>
      <c r="NBS54" s="16"/>
      <c r="NBT54" s="16"/>
      <c r="NBU54" s="16"/>
      <c r="NBV54" s="16"/>
      <c r="NBW54" s="16"/>
      <c r="NBX54" s="16"/>
      <c r="NBY54" s="16"/>
      <c r="NBZ54" s="16"/>
      <c r="NCA54" s="16"/>
      <c r="NCB54" s="16"/>
      <c r="NCC54" s="16"/>
      <c r="NCD54" s="16"/>
      <c r="NCE54" s="16"/>
      <c r="NCF54" s="16"/>
      <c r="NCG54" s="16"/>
      <c r="NCH54" s="16"/>
      <c r="NCI54" s="16"/>
      <c r="NCJ54" s="16"/>
      <c r="NCK54" s="16"/>
      <c r="NCL54" s="16"/>
      <c r="NCM54" s="16"/>
      <c r="NCN54" s="16"/>
      <c r="NCO54" s="16"/>
      <c r="NCP54" s="16"/>
      <c r="NCQ54" s="16"/>
      <c r="NCR54" s="16"/>
      <c r="NCS54" s="16"/>
      <c r="NCT54" s="16"/>
      <c r="NCU54" s="16"/>
      <c r="NCV54" s="16"/>
      <c r="NCW54" s="16"/>
      <c r="NCX54" s="16"/>
      <c r="NCY54" s="16"/>
      <c r="NCZ54" s="16"/>
      <c r="NDA54" s="16"/>
      <c r="NDB54" s="16"/>
      <c r="NDC54" s="16"/>
      <c r="NDD54" s="16"/>
      <c r="NDE54" s="16"/>
      <c r="NDF54" s="16"/>
      <c r="NDG54" s="16"/>
      <c r="NDH54" s="16"/>
      <c r="NDI54" s="16"/>
      <c r="NDJ54" s="16"/>
      <c r="NDK54" s="16"/>
      <c r="NDL54" s="16"/>
      <c r="NDM54" s="16"/>
      <c r="NDN54" s="16"/>
      <c r="NDO54" s="16"/>
      <c r="NDP54" s="16"/>
      <c r="NDQ54" s="16"/>
      <c r="NDR54" s="16"/>
      <c r="NDS54" s="16"/>
      <c r="NDT54" s="16"/>
      <c r="NDU54" s="16"/>
      <c r="NDV54" s="16"/>
      <c r="NDW54" s="16"/>
      <c r="NDX54" s="16"/>
      <c r="NDY54" s="16"/>
      <c r="NDZ54" s="16"/>
      <c r="NEA54" s="16"/>
      <c r="NEB54" s="16"/>
      <c r="NEC54" s="16"/>
      <c r="NED54" s="16"/>
      <c r="NEE54" s="16"/>
      <c r="NEF54" s="16"/>
      <c r="NEG54" s="16"/>
      <c r="NEH54" s="16"/>
      <c r="NEI54" s="16"/>
      <c r="NEJ54" s="16"/>
      <c r="NEK54" s="16"/>
      <c r="NEL54" s="16"/>
      <c r="NEM54" s="16"/>
      <c r="NEN54" s="16"/>
      <c r="NEO54" s="16"/>
      <c r="NEP54" s="16"/>
      <c r="NEQ54" s="16"/>
      <c r="NER54" s="16"/>
      <c r="NES54" s="16"/>
      <c r="NET54" s="16"/>
      <c r="NEU54" s="16"/>
      <c r="NEV54" s="16"/>
      <c r="NEW54" s="16"/>
      <c r="NEX54" s="16"/>
      <c r="NEY54" s="16"/>
      <c r="NEZ54" s="16"/>
      <c r="NFA54" s="16"/>
      <c r="NFB54" s="16"/>
      <c r="NFC54" s="16"/>
      <c r="NFD54" s="16"/>
      <c r="NFE54" s="16"/>
      <c r="NFF54" s="16"/>
      <c r="NFG54" s="16"/>
      <c r="NFH54" s="16"/>
      <c r="NFI54" s="16"/>
      <c r="NFJ54" s="16"/>
      <c r="NFK54" s="16"/>
      <c r="NFL54" s="16"/>
      <c r="NFM54" s="16"/>
      <c r="NFN54" s="16"/>
      <c r="NFO54" s="16"/>
      <c r="NFP54" s="16"/>
      <c r="NFQ54" s="16"/>
      <c r="NFR54" s="16"/>
      <c r="NFS54" s="16"/>
      <c r="NFT54" s="16"/>
      <c r="NFU54" s="16"/>
      <c r="NFV54" s="16"/>
      <c r="NFW54" s="16"/>
      <c r="NFX54" s="16"/>
      <c r="NFY54" s="16"/>
      <c r="NFZ54" s="16"/>
      <c r="NGA54" s="16"/>
      <c r="NGB54" s="16"/>
      <c r="NGC54" s="16"/>
      <c r="NGD54" s="16"/>
      <c r="NGE54" s="16"/>
      <c r="NGF54" s="16"/>
      <c r="NGG54" s="16"/>
      <c r="NGH54" s="16"/>
      <c r="NGI54" s="16"/>
      <c r="NGJ54" s="16"/>
      <c r="NGK54" s="16"/>
      <c r="NGL54" s="16"/>
      <c r="NGM54" s="16"/>
      <c r="NGN54" s="16"/>
      <c r="NGO54" s="16"/>
      <c r="NGP54" s="16"/>
      <c r="NGQ54" s="16"/>
      <c r="NGR54" s="16"/>
      <c r="NGS54" s="16"/>
      <c r="NGT54" s="16"/>
      <c r="NGU54" s="16"/>
      <c r="NGV54" s="16"/>
      <c r="NGW54" s="16"/>
      <c r="NGX54" s="16"/>
      <c r="NGY54" s="16"/>
      <c r="NGZ54" s="16"/>
      <c r="NHA54" s="16"/>
      <c r="NHB54" s="16"/>
      <c r="NHC54" s="16"/>
      <c r="NHD54" s="16"/>
      <c r="NHE54" s="16"/>
      <c r="NHF54" s="16"/>
      <c r="NHG54" s="16"/>
      <c r="NHH54" s="16"/>
      <c r="NHI54" s="16"/>
      <c r="NHJ54" s="16"/>
      <c r="NHK54" s="16"/>
      <c r="NHL54" s="16"/>
      <c r="NHM54" s="16"/>
      <c r="NHN54" s="16"/>
      <c r="NHO54" s="16"/>
      <c r="NHP54" s="16"/>
      <c r="NHQ54" s="16"/>
      <c r="NHR54" s="16"/>
      <c r="NHS54" s="16"/>
      <c r="NHT54" s="16"/>
      <c r="NHU54" s="16"/>
      <c r="NHV54" s="16"/>
      <c r="NHW54" s="16"/>
      <c r="NHX54" s="16"/>
      <c r="NHY54" s="16"/>
      <c r="NHZ54" s="16"/>
      <c r="NIA54" s="16"/>
      <c r="NIB54" s="16"/>
      <c r="NIC54" s="16"/>
      <c r="NID54" s="16"/>
      <c r="NIE54" s="16"/>
      <c r="NIF54" s="16"/>
      <c r="NIG54" s="16"/>
      <c r="NIH54" s="16"/>
      <c r="NII54" s="16"/>
      <c r="NIJ54" s="16"/>
      <c r="NIK54" s="16"/>
      <c r="NIL54" s="16"/>
      <c r="NIM54" s="16"/>
      <c r="NIN54" s="16"/>
      <c r="NIO54" s="16"/>
      <c r="NIP54" s="16"/>
      <c r="NIQ54" s="16"/>
      <c r="NIR54" s="16"/>
      <c r="NIS54" s="16"/>
      <c r="NIT54" s="16"/>
      <c r="NIU54" s="16"/>
      <c r="NIV54" s="16"/>
      <c r="NIW54" s="16"/>
      <c r="NIX54" s="16"/>
      <c r="NIY54" s="16"/>
      <c r="NIZ54" s="16"/>
      <c r="NJA54" s="16"/>
      <c r="NJB54" s="16"/>
      <c r="NJC54" s="16"/>
      <c r="NJD54" s="16"/>
      <c r="NJE54" s="16"/>
      <c r="NJF54" s="16"/>
      <c r="NJG54" s="16"/>
      <c r="NJH54" s="16"/>
      <c r="NJI54" s="16"/>
      <c r="NJJ54" s="16"/>
      <c r="NJK54" s="16"/>
      <c r="NJL54" s="16"/>
      <c r="NJM54" s="16"/>
      <c r="NJN54" s="16"/>
      <c r="NJO54" s="16"/>
      <c r="NJP54" s="16"/>
      <c r="NJQ54" s="16"/>
      <c r="NJR54" s="16"/>
      <c r="NJS54" s="16"/>
      <c r="NJT54" s="16"/>
      <c r="NJU54" s="16"/>
      <c r="NJV54" s="16"/>
      <c r="NJW54" s="16"/>
      <c r="NJX54" s="16"/>
      <c r="NJY54" s="16"/>
      <c r="NJZ54" s="16"/>
      <c r="NKA54" s="16"/>
      <c r="NKB54" s="16"/>
      <c r="NKC54" s="16"/>
      <c r="NKD54" s="16"/>
      <c r="NKE54" s="16"/>
      <c r="NKF54" s="16"/>
      <c r="NKG54" s="16"/>
      <c r="NKH54" s="16"/>
      <c r="NKI54" s="16"/>
      <c r="NKJ54" s="16"/>
      <c r="NKK54" s="16"/>
      <c r="NKL54" s="16"/>
      <c r="NKM54" s="16"/>
      <c r="NKN54" s="16"/>
      <c r="NKO54" s="16"/>
      <c r="NKP54" s="16"/>
      <c r="NKQ54" s="16"/>
      <c r="NKR54" s="16"/>
      <c r="NKS54" s="16"/>
      <c r="NKT54" s="16"/>
      <c r="NKU54" s="16"/>
      <c r="NKV54" s="16"/>
      <c r="NKW54" s="16"/>
      <c r="NKX54" s="16"/>
      <c r="NKY54" s="16"/>
      <c r="NKZ54" s="16"/>
      <c r="NLA54" s="16"/>
      <c r="NLB54" s="16"/>
      <c r="NLC54" s="16"/>
      <c r="NLD54" s="16"/>
      <c r="NLE54" s="16"/>
      <c r="NLF54" s="16"/>
      <c r="NLG54" s="16"/>
      <c r="NLH54" s="16"/>
      <c r="NLI54" s="16"/>
      <c r="NLJ54" s="16"/>
      <c r="NLK54" s="16"/>
      <c r="NLL54" s="16"/>
      <c r="NLM54" s="16"/>
      <c r="NLN54" s="16"/>
      <c r="NLO54" s="16"/>
      <c r="NLP54" s="16"/>
      <c r="NLQ54" s="16"/>
      <c r="NLR54" s="16"/>
      <c r="NLS54" s="16"/>
      <c r="NLT54" s="16"/>
      <c r="NLU54" s="16"/>
      <c r="NLV54" s="16"/>
      <c r="NLW54" s="16"/>
      <c r="NLX54" s="16"/>
      <c r="NLY54" s="16"/>
      <c r="NLZ54" s="16"/>
      <c r="NMA54" s="16"/>
      <c r="NMB54" s="16"/>
      <c r="NMC54" s="16"/>
      <c r="NMD54" s="16"/>
      <c r="NME54" s="16"/>
      <c r="NMF54" s="16"/>
      <c r="NMG54" s="16"/>
      <c r="NMH54" s="16"/>
      <c r="NMI54" s="16"/>
      <c r="NMJ54" s="16"/>
      <c r="NMK54" s="16"/>
      <c r="NML54" s="16"/>
      <c r="NMM54" s="16"/>
      <c r="NMN54" s="16"/>
      <c r="NMO54" s="16"/>
      <c r="NMP54" s="16"/>
      <c r="NMQ54" s="16"/>
      <c r="NMR54" s="16"/>
      <c r="NMS54" s="16"/>
      <c r="NMT54" s="16"/>
      <c r="NMU54" s="16"/>
      <c r="NMV54" s="16"/>
      <c r="NMW54" s="16"/>
      <c r="NMX54" s="16"/>
      <c r="NMY54" s="16"/>
      <c r="NMZ54" s="16"/>
      <c r="NNA54" s="16"/>
      <c r="NNB54" s="16"/>
      <c r="NNC54" s="16"/>
      <c r="NND54" s="16"/>
      <c r="NNE54" s="16"/>
      <c r="NNF54" s="16"/>
      <c r="NNG54" s="16"/>
      <c r="NNH54" s="16"/>
      <c r="NNI54" s="16"/>
      <c r="NNJ54" s="16"/>
      <c r="NNK54" s="16"/>
      <c r="NNL54" s="16"/>
      <c r="NNM54" s="16"/>
      <c r="NNN54" s="16"/>
      <c r="NNO54" s="16"/>
      <c r="NNP54" s="16"/>
      <c r="NNQ54" s="16"/>
      <c r="NNR54" s="16"/>
      <c r="NNS54" s="16"/>
      <c r="NNT54" s="16"/>
      <c r="NNU54" s="16"/>
      <c r="NNV54" s="16"/>
      <c r="NNW54" s="16"/>
      <c r="NNX54" s="16"/>
      <c r="NNY54" s="16"/>
      <c r="NNZ54" s="16"/>
      <c r="NOA54" s="16"/>
      <c r="NOB54" s="16"/>
      <c r="NOC54" s="16"/>
      <c r="NOD54" s="16"/>
      <c r="NOE54" s="16"/>
      <c r="NOF54" s="16"/>
      <c r="NOG54" s="16"/>
      <c r="NOH54" s="16"/>
      <c r="NOI54" s="16"/>
      <c r="NOJ54" s="16"/>
      <c r="NOK54" s="16"/>
      <c r="NOL54" s="16"/>
      <c r="NOM54" s="16"/>
      <c r="NON54" s="16"/>
      <c r="NOO54" s="16"/>
      <c r="NOP54" s="16"/>
      <c r="NOQ54" s="16"/>
      <c r="NOR54" s="16"/>
      <c r="NOS54" s="16"/>
      <c r="NOT54" s="16"/>
      <c r="NOU54" s="16"/>
      <c r="NOV54" s="16"/>
      <c r="NOW54" s="16"/>
      <c r="NOX54" s="16"/>
      <c r="NOY54" s="16"/>
      <c r="NOZ54" s="16"/>
      <c r="NPA54" s="16"/>
      <c r="NPB54" s="16"/>
      <c r="NPC54" s="16"/>
      <c r="NPD54" s="16"/>
      <c r="NPE54" s="16"/>
      <c r="NPF54" s="16"/>
      <c r="NPG54" s="16"/>
      <c r="NPH54" s="16"/>
      <c r="NPI54" s="16"/>
      <c r="NPJ54" s="16"/>
      <c r="NPK54" s="16"/>
      <c r="NPL54" s="16"/>
      <c r="NPM54" s="16"/>
      <c r="NPN54" s="16"/>
      <c r="NPO54" s="16"/>
      <c r="NPP54" s="16"/>
      <c r="NPQ54" s="16"/>
      <c r="NPR54" s="16"/>
      <c r="NPS54" s="16"/>
      <c r="NPT54" s="16"/>
      <c r="NPU54" s="16"/>
      <c r="NPV54" s="16"/>
      <c r="NPW54" s="16"/>
      <c r="NPX54" s="16"/>
      <c r="NPY54" s="16"/>
      <c r="NPZ54" s="16"/>
      <c r="NQA54" s="16"/>
      <c r="NQB54" s="16"/>
      <c r="NQC54" s="16"/>
      <c r="NQD54" s="16"/>
      <c r="NQE54" s="16"/>
      <c r="NQF54" s="16"/>
      <c r="NQG54" s="16"/>
      <c r="NQH54" s="16"/>
      <c r="NQI54" s="16"/>
      <c r="NQJ54" s="16"/>
      <c r="NQK54" s="16"/>
      <c r="NQL54" s="16"/>
      <c r="NQM54" s="16"/>
      <c r="NQN54" s="16"/>
      <c r="NQO54" s="16"/>
      <c r="NQP54" s="16"/>
      <c r="NQQ54" s="16"/>
      <c r="NQR54" s="16"/>
      <c r="NQS54" s="16"/>
      <c r="NQT54" s="16"/>
      <c r="NQU54" s="16"/>
      <c r="NQV54" s="16"/>
      <c r="NQW54" s="16"/>
      <c r="NQX54" s="16"/>
      <c r="NQY54" s="16"/>
      <c r="NQZ54" s="16"/>
      <c r="NRA54" s="16"/>
      <c r="NRB54" s="16"/>
      <c r="NRC54" s="16"/>
      <c r="NRD54" s="16"/>
      <c r="NRE54" s="16"/>
      <c r="NRF54" s="16"/>
      <c r="NRG54" s="16"/>
      <c r="NRH54" s="16"/>
      <c r="NRI54" s="16"/>
      <c r="NRJ54" s="16"/>
      <c r="NRK54" s="16"/>
      <c r="NRL54" s="16"/>
      <c r="NRM54" s="16"/>
      <c r="NRN54" s="16"/>
      <c r="NRO54" s="16"/>
      <c r="NRP54" s="16"/>
      <c r="NRQ54" s="16"/>
      <c r="NRR54" s="16"/>
      <c r="NRS54" s="16"/>
      <c r="NRT54" s="16"/>
      <c r="NRU54" s="16"/>
      <c r="NRV54" s="16"/>
      <c r="NRW54" s="16"/>
      <c r="NRX54" s="16"/>
      <c r="NRY54" s="16"/>
      <c r="NRZ54" s="16"/>
      <c r="NSA54" s="16"/>
      <c r="NSB54" s="16"/>
      <c r="NSC54" s="16"/>
      <c r="NSD54" s="16"/>
      <c r="NSE54" s="16"/>
      <c r="NSF54" s="16"/>
      <c r="NSG54" s="16"/>
      <c r="NSH54" s="16"/>
      <c r="NSI54" s="16"/>
      <c r="NSJ54" s="16"/>
      <c r="NSK54" s="16"/>
      <c r="NSL54" s="16"/>
      <c r="NSM54" s="16"/>
      <c r="NSN54" s="16"/>
      <c r="NSO54" s="16"/>
      <c r="NSP54" s="16"/>
      <c r="NSQ54" s="16"/>
      <c r="NSR54" s="16"/>
      <c r="NSS54" s="16"/>
      <c r="NST54" s="16"/>
      <c r="NSU54" s="16"/>
      <c r="NSV54" s="16"/>
      <c r="NSW54" s="16"/>
      <c r="NSX54" s="16"/>
      <c r="NSY54" s="16"/>
      <c r="NSZ54" s="16"/>
      <c r="NTA54" s="16"/>
      <c r="NTB54" s="16"/>
      <c r="NTC54" s="16"/>
      <c r="NTD54" s="16"/>
      <c r="NTE54" s="16"/>
      <c r="NTF54" s="16"/>
      <c r="NTG54" s="16"/>
      <c r="NTH54" s="16"/>
      <c r="NTI54" s="16"/>
      <c r="NTJ54" s="16"/>
      <c r="NTK54" s="16"/>
      <c r="NTL54" s="16"/>
      <c r="NTM54" s="16"/>
      <c r="NTN54" s="16"/>
      <c r="NTO54" s="16"/>
      <c r="NTP54" s="16"/>
      <c r="NTQ54" s="16"/>
      <c r="NTR54" s="16"/>
      <c r="NTS54" s="16"/>
      <c r="NTT54" s="16"/>
      <c r="NTU54" s="16"/>
      <c r="NTV54" s="16"/>
      <c r="NTW54" s="16"/>
      <c r="NTX54" s="16"/>
      <c r="NTY54" s="16"/>
      <c r="NTZ54" s="16"/>
      <c r="NUA54" s="16"/>
      <c r="NUB54" s="16"/>
      <c r="NUC54" s="16"/>
      <c r="NUD54" s="16"/>
      <c r="NUE54" s="16"/>
      <c r="NUF54" s="16"/>
      <c r="NUG54" s="16"/>
      <c r="NUH54" s="16"/>
      <c r="NUI54" s="16"/>
      <c r="NUJ54" s="16"/>
      <c r="NUK54" s="16"/>
      <c r="NUL54" s="16"/>
      <c r="NUM54" s="16"/>
      <c r="NUN54" s="16"/>
      <c r="NUO54" s="16"/>
      <c r="NUP54" s="16"/>
      <c r="NUQ54" s="16"/>
      <c r="NUR54" s="16"/>
      <c r="NUS54" s="16"/>
      <c r="NUT54" s="16"/>
      <c r="NUU54" s="16"/>
      <c r="NUV54" s="16"/>
      <c r="NUW54" s="16"/>
      <c r="NUX54" s="16"/>
      <c r="NUY54" s="16"/>
      <c r="NUZ54" s="16"/>
      <c r="NVA54" s="16"/>
      <c r="NVB54" s="16"/>
      <c r="NVC54" s="16"/>
      <c r="NVD54" s="16"/>
      <c r="NVE54" s="16"/>
      <c r="NVF54" s="16"/>
      <c r="NVG54" s="16"/>
      <c r="NVH54" s="16"/>
      <c r="NVI54" s="16"/>
      <c r="NVJ54" s="16"/>
      <c r="NVK54" s="16"/>
      <c r="NVL54" s="16"/>
      <c r="NVM54" s="16"/>
      <c r="NVN54" s="16"/>
      <c r="NVO54" s="16"/>
      <c r="NVP54" s="16"/>
      <c r="NVQ54" s="16"/>
      <c r="NVR54" s="16"/>
      <c r="NVS54" s="16"/>
      <c r="NVT54" s="16"/>
      <c r="NVU54" s="16"/>
      <c r="NVV54" s="16"/>
      <c r="NVW54" s="16"/>
      <c r="NVX54" s="16"/>
      <c r="NVY54" s="16"/>
      <c r="NVZ54" s="16"/>
      <c r="NWA54" s="16"/>
      <c r="NWB54" s="16"/>
      <c r="NWC54" s="16"/>
      <c r="NWD54" s="16"/>
      <c r="NWE54" s="16"/>
      <c r="NWF54" s="16"/>
      <c r="NWG54" s="16"/>
      <c r="NWH54" s="16"/>
      <c r="NWI54" s="16"/>
      <c r="NWJ54" s="16"/>
      <c r="NWK54" s="16"/>
      <c r="NWL54" s="16"/>
      <c r="NWM54" s="16"/>
      <c r="NWN54" s="16"/>
      <c r="NWO54" s="16"/>
      <c r="NWP54" s="16"/>
      <c r="NWQ54" s="16"/>
      <c r="NWR54" s="16"/>
      <c r="NWS54" s="16"/>
      <c r="NWT54" s="16"/>
      <c r="NWU54" s="16"/>
      <c r="NWV54" s="16"/>
      <c r="NWW54" s="16"/>
      <c r="NWX54" s="16"/>
      <c r="NWY54" s="16"/>
      <c r="NWZ54" s="16"/>
      <c r="NXA54" s="16"/>
      <c r="NXB54" s="16"/>
      <c r="NXC54" s="16"/>
      <c r="NXD54" s="16"/>
      <c r="NXE54" s="16"/>
      <c r="NXF54" s="16"/>
      <c r="NXG54" s="16"/>
      <c r="NXH54" s="16"/>
      <c r="NXI54" s="16"/>
      <c r="NXJ54" s="16"/>
      <c r="NXK54" s="16"/>
      <c r="NXL54" s="16"/>
      <c r="NXM54" s="16"/>
      <c r="NXN54" s="16"/>
      <c r="NXO54" s="16"/>
      <c r="NXP54" s="16"/>
      <c r="NXQ54" s="16"/>
      <c r="NXR54" s="16"/>
      <c r="NXS54" s="16"/>
      <c r="NXT54" s="16"/>
      <c r="NXU54" s="16"/>
      <c r="NXV54" s="16"/>
      <c r="NXW54" s="16"/>
      <c r="NXX54" s="16"/>
      <c r="NXY54" s="16"/>
      <c r="NXZ54" s="16"/>
      <c r="NYA54" s="16"/>
      <c r="NYB54" s="16"/>
      <c r="NYC54" s="16"/>
      <c r="NYD54" s="16"/>
      <c r="NYE54" s="16"/>
      <c r="NYF54" s="16"/>
      <c r="NYG54" s="16"/>
      <c r="NYH54" s="16"/>
      <c r="NYI54" s="16"/>
      <c r="NYJ54" s="16"/>
      <c r="NYK54" s="16"/>
      <c r="NYL54" s="16"/>
      <c r="NYM54" s="16"/>
      <c r="NYN54" s="16"/>
      <c r="NYO54" s="16"/>
      <c r="NYP54" s="16"/>
      <c r="NYQ54" s="16"/>
      <c r="NYR54" s="16"/>
      <c r="NYS54" s="16"/>
      <c r="NYT54" s="16"/>
      <c r="NYU54" s="16"/>
      <c r="NYV54" s="16"/>
      <c r="NYW54" s="16"/>
      <c r="NYX54" s="16"/>
      <c r="NYY54" s="16"/>
      <c r="NYZ54" s="16"/>
      <c r="NZA54" s="16"/>
      <c r="NZB54" s="16"/>
      <c r="NZC54" s="16"/>
      <c r="NZD54" s="16"/>
      <c r="NZE54" s="16"/>
      <c r="NZF54" s="16"/>
      <c r="NZG54" s="16"/>
      <c r="NZH54" s="16"/>
      <c r="NZI54" s="16"/>
      <c r="NZJ54" s="16"/>
      <c r="NZK54" s="16"/>
      <c r="NZL54" s="16"/>
      <c r="NZM54" s="16"/>
      <c r="NZN54" s="16"/>
      <c r="NZO54" s="16"/>
      <c r="NZP54" s="16"/>
      <c r="NZQ54" s="16"/>
      <c r="NZR54" s="16"/>
      <c r="NZS54" s="16"/>
      <c r="NZT54" s="16"/>
      <c r="NZU54" s="16"/>
      <c r="NZV54" s="16"/>
      <c r="NZW54" s="16"/>
      <c r="NZX54" s="16"/>
      <c r="NZY54" s="16"/>
      <c r="NZZ54" s="16"/>
      <c r="OAA54" s="16"/>
      <c r="OAB54" s="16"/>
      <c r="OAC54" s="16"/>
      <c r="OAD54" s="16"/>
      <c r="OAE54" s="16"/>
      <c r="OAF54" s="16"/>
      <c r="OAG54" s="16"/>
      <c r="OAH54" s="16"/>
      <c r="OAI54" s="16"/>
      <c r="OAJ54" s="16"/>
      <c r="OAK54" s="16"/>
      <c r="OAL54" s="16"/>
      <c r="OAM54" s="16"/>
      <c r="OAN54" s="16"/>
      <c r="OAO54" s="16"/>
      <c r="OAP54" s="16"/>
      <c r="OAQ54" s="16"/>
      <c r="OAR54" s="16"/>
      <c r="OAS54" s="16"/>
      <c r="OAT54" s="16"/>
      <c r="OAU54" s="16"/>
      <c r="OAV54" s="16"/>
      <c r="OAW54" s="16"/>
      <c r="OAX54" s="16"/>
      <c r="OAY54" s="16"/>
      <c r="OAZ54" s="16"/>
      <c r="OBA54" s="16"/>
      <c r="OBB54" s="16"/>
      <c r="OBC54" s="16"/>
      <c r="OBD54" s="16"/>
      <c r="OBE54" s="16"/>
      <c r="OBF54" s="16"/>
      <c r="OBG54" s="16"/>
      <c r="OBH54" s="16"/>
      <c r="OBI54" s="16"/>
      <c r="OBJ54" s="16"/>
      <c r="OBK54" s="16"/>
      <c r="OBL54" s="16"/>
      <c r="OBM54" s="16"/>
      <c r="OBN54" s="16"/>
      <c r="OBO54" s="16"/>
      <c r="OBP54" s="16"/>
      <c r="OBQ54" s="16"/>
      <c r="OBR54" s="16"/>
      <c r="OBS54" s="16"/>
      <c r="OBT54" s="16"/>
      <c r="OBU54" s="16"/>
      <c r="OBV54" s="16"/>
      <c r="OBW54" s="16"/>
      <c r="OBX54" s="16"/>
      <c r="OBY54" s="16"/>
      <c r="OBZ54" s="16"/>
      <c r="OCA54" s="16"/>
      <c r="OCB54" s="16"/>
      <c r="OCC54" s="16"/>
      <c r="OCD54" s="16"/>
      <c r="OCE54" s="16"/>
      <c r="OCF54" s="16"/>
      <c r="OCG54" s="16"/>
      <c r="OCH54" s="16"/>
      <c r="OCI54" s="16"/>
      <c r="OCJ54" s="16"/>
      <c r="OCK54" s="16"/>
      <c r="OCL54" s="16"/>
      <c r="OCM54" s="16"/>
      <c r="OCN54" s="16"/>
      <c r="OCO54" s="16"/>
      <c r="OCP54" s="16"/>
      <c r="OCQ54" s="16"/>
      <c r="OCR54" s="16"/>
      <c r="OCS54" s="16"/>
      <c r="OCT54" s="16"/>
      <c r="OCU54" s="16"/>
      <c r="OCV54" s="16"/>
      <c r="OCW54" s="16"/>
      <c r="OCX54" s="16"/>
      <c r="OCY54" s="16"/>
      <c r="OCZ54" s="16"/>
      <c r="ODA54" s="16"/>
      <c r="ODB54" s="16"/>
      <c r="ODC54" s="16"/>
      <c r="ODD54" s="16"/>
      <c r="ODE54" s="16"/>
      <c r="ODF54" s="16"/>
      <c r="ODG54" s="16"/>
      <c r="ODH54" s="16"/>
      <c r="ODI54" s="16"/>
      <c r="ODJ54" s="16"/>
      <c r="ODK54" s="16"/>
      <c r="ODL54" s="16"/>
      <c r="ODM54" s="16"/>
      <c r="ODN54" s="16"/>
      <c r="ODO54" s="16"/>
      <c r="ODP54" s="16"/>
      <c r="ODQ54" s="16"/>
      <c r="ODR54" s="16"/>
      <c r="ODS54" s="16"/>
      <c r="ODT54" s="16"/>
      <c r="ODU54" s="16"/>
      <c r="ODV54" s="16"/>
      <c r="ODW54" s="16"/>
      <c r="ODX54" s="16"/>
      <c r="ODY54" s="16"/>
      <c r="ODZ54" s="16"/>
      <c r="OEA54" s="16"/>
      <c r="OEB54" s="16"/>
      <c r="OEC54" s="16"/>
      <c r="OED54" s="16"/>
      <c r="OEE54" s="16"/>
      <c r="OEF54" s="16"/>
      <c r="OEG54" s="16"/>
      <c r="OEH54" s="16"/>
      <c r="OEI54" s="16"/>
      <c r="OEJ54" s="16"/>
      <c r="OEK54" s="16"/>
      <c r="OEL54" s="16"/>
      <c r="OEM54" s="16"/>
      <c r="OEN54" s="16"/>
      <c r="OEO54" s="16"/>
      <c r="OEP54" s="16"/>
      <c r="OEQ54" s="16"/>
      <c r="OER54" s="16"/>
      <c r="OES54" s="16"/>
      <c r="OET54" s="16"/>
      <c r="OEU54" s="16"/>
      <c r="OEV54" s="16"/>
      <c r="OEW54" s="16"/>
      <c r="OEX54" s="16"/>
      <c r="OEY54" s="16"/>
      <c r="OEZ54" s="16"/>
      <c r="OFA54" s="16"/>
      <c r="OFB54" s="16"/>
      <c r="OFC54" s="16"/>
      <c r="OFD54" s="16"/>
      <c r="OFE54" s="16"/>
      <c r="OFF54" s="16"/>
      <c r="OFG54" s="16"/>
      <c r="OFH54" s="16"/>
      <c r="OFI54" s="16"/>
      <c r="OFJ54" s="16"/>
      <c r="OFK54" s="16"/>
      <c r="OFL54" s="16"/>
      <c r="OFM54" s="16"/>
      <c r="OFN54" s="16"/>
      <c r="OFO54" s="16"/>
      <c r="OFP54" s="16"/>
      <c r="OFQ54" s="16"/>
      <c r="OFR54" s="16"/>
      <c r="OFS54" s="16"/>
      <c r="OFT54" s="16"/>
      <c r="OFU54" s="16"/>
      <c r="OFV54" s="16"/>
      <c r="OFW54" s="16"/>
      <c r="OFX54" s="16"/>
      <c r="OFY54" s="16"/>
      <c r="OFZ54" s="16"/>
      <c r="OGA54" s="16"/>
      <c r="OGB54" s="16"/>
      <c r="OGC54" s="16"/>
      <c r="OGD54" s="16"/>
      <c r="OGE54" s="16"/>
      <c r="OGF54" s="16"/>
      <c r="OGG54" s="16"/>
      <c r="OGH54" s="16"/>
      <c r="OGI54" s="16"/>
      <c r="OGJ54" s="16"/>
      <c r="OGK54" s="16"/>
      <c r="OGL54" s="16"/>
      <c r="OGM54" s="16"/>
      <c r="OGN54" s="16"/>
      <c r="OGO54" s="16"/>
      <c r="OGP54" s="16"/>
      <c r="OGQ54" s="16"/>
      <c r="OGR54" s="16"/>
      <c r="OGS54" s="16"/>
      <c r="OGT54" s="16"/>
      <c r="OGU54" s="16"/>
      <c r="OGV54" s="16"/>
      <c r="OGW54" s="16"/>
      <c r="OGX54" s="16"/>
      <c r="OGY54" s="16"/>
      <c r="OGZ54" s="16"/>
      <c r="OHA54" s="16"/>
      <c r="OHB54" s="16"/>
      <c r="OHC54" s="16"/>
      <c r="OHD54" s="16"/>
      <c r="OHE54" s="16"/>
      <c r="OHF54" s="16"/>
      <c r="OHG54" s="16"/>
      <c r="OHH54" s="16"/>
      <c r="OHI54" s="16"/>
      <c r="OHJ54" s="16"/>
      <c r="OHK54" s="16"/>
      <c r="OHL54" s="16"/>
      <c r="OHM54" s="16"/>
      <c r="OHN54" s="16"/>
      <c r="OHO54" s="16"/>
      <c r="OHP54" s="16"/>
      <c r="OHQ54" s="16"/>
      <c r="OHR54" s="16"/>
      <c r="OHS54" s="16"/>
      <c r="OHT54" s="16"/>
      <c r="OHU54" s="16"/>
      <c r="OHV54" s="16"/>
      <c r="OHW54" s="16"/>
      <c r="OHX54" s="16"/>
      <c r="OHY54" s="16"/>
      <c r="OHZ54" s="16"/>
      <c r="OIA54" s="16"/>
      <c r="OIB54" s="16"/>
      <c r="OIC54" s="16"/>
      <c r="OID54" s="16"/>
      <c r="OIE54" s="16"/>
      <c r="OIF54" s="16"/>
      <c r="OIG54" s="16"/>
      <c r="OIH54" s="16"/>
      <c r="OII54" s="16"/>
      <c r="OIJ54" s="16"/>
      <c r="OIK54" s="16"/>
      <c r="OIL54" s="16"/>
      <c r="OIM54" s="16"/>
      <c r="OIN54" s="16"/>
      <c r="OIO54" s="16"/>
      <c r="OIP54" s="16"/>
      <c r="OIQ54" s="16"/>
      <c r="OIR54" s="16"/>
      <c r="OIS54" s="16"/>
      <c r="OIT54" s="16"/>
      <c r="OIU54" s="16"/>
      <c r="OIV54" s="16"/>
      <c r="OIW54" s="16"/>
      <c r="OIX54" s="16"/>
      <c r="OIY54" s="16"/>
      <c r="OIZ54" s="16"/>
      <c r="OJA54" s="16"/>
      <c r="OJB54" s="16"/>
      <c r="OJC54" s="16"/>
      <c r="OJD54" s="16"/>
      <c r="OJE54" s="16"/>
      <c r="OJF54" s="16"/>
      <c r="OJG54" s="16"/>
      <c r="OJH54" s="16"/>
      <c r="OJI54" s="16"/>
      <c r="OJJ54" s="16"/>
      <c r="OJK54" s="16"/>
      <c r="OJL54" s="16"/>
      <c r="OJM54" s="16"/>
      <c r="OJN54" s="16"/>
      <c r="OJO54" s="16"/>
      <c r="OJP54" s="16"/>
      <c r="OJQ54" s="16"/>
      <c r="OJR54" s="16"/>
      <c r="OJS54" s="16"/>
      <c r="OJT54" s="16"/>
      <c r="OJU54" s="16"/>
      <c r="OJV54" s="16"/>
      <c r="OJW54" s="16"/>
      <c r="OJX54" s="16"/>
      <c r="OJY54" s="16"/>
      <c r="OJZ54" s="16"/>
      <c r="OKA54" s="16"/>
      <c r="OKB54" s="16"/>
      <c r="OKC54" s="16"/>
      <c r="OKD54" s="16"/>
      <c r="OKE54" s="16"/>
      <c r="OKF54" s="16"/>
      <c r="OKG54" s="16"/>
      <c r="OKH54" s="16"/>
      <c r="OKI54" s="16"/>
      <c r="OKJ54" s="16"/>
      <c r="OKK54" s="16"/>
      <c r="OKL54" s="16"/>
      <c r="OKM54" s="16"/>
      <c r="OKN54" s="16"/>
      <c r="OKO54" s="16"/>
      <c r="OKP54" s="16"/>
      <c r="OKQ54" s="16"/>
      <c r="OKR54" s="16"/>
      <c r="OKS54" s="16"/>
      <c r="OKT54" s="16"/>
      <c r="OKU54" s="16"/>
      <c r="OKV54" s="16"/>
      <c r="OKW54" s="16"/>
      <c r="OKX54" s="16"/>
      <c r="OKY54" s="16"/>
      <c r="OKZ54" s="16"/>
      <c r="OLA54" s="16"/>
      <c r="OLB54" s="16"/>
      <c r="OLC54" s="16"/>
      <c r="OLD54" s="16"/>
      <c r="OLE54" s="16"/>
      <c r="OLF54" s="16"/>
      <c r="OLG54" s="16"/>
      <c r="OLH54" s="16"/>
      <c r="OLI54" s="16"/>
      <c r="OLJ54" s="16"/>
      <c r="OLK54" s="16"/>
      <c r="OLL54" s="16"/>
      <c r="OLM54" s="16"/>
      <c r="OLN54" s="16"/>
      <c r="OLO54" s="16"/>
      <c r="OLP54" s="16"/>
      <c r="OLQ54" s="16"/>
      <c r="OLR54" s="16"/>
      <c r="OLS54" s="16"/>
      <c r="OLT54" s="16"/>
      <c r="OLU54" s="16"/>
      <c r="OLV54" s="16"/>
      <c r="OLW54" s="16"/>
      <c r="OLX54" s="16"/>
      <c r="OLY54" s="16"/>
      <c r="OLZ54" s="16"/>
      <c r="OMA54" s="16"/>
      <c r="OMB54" s="16"/>
      <c r="OMC54" s="16"/>
      <c r="OMD54" s="16"/>
      <c r="OME54" s="16"/>
      <c r="OMF54" s="16"/>
      <c r="OMG54" s="16"/>
      <c r="OMH54" s="16"/>
      <c r="OMI54" s="16"/>
      <c r="OMJ54" s="16"/>
      <c r="OMK54" s="16"/>
      <c r="OML54" s="16"/>
      <c r="OMM54" s="16"/>
      <c r="OMN54" s="16"/>
      <c r="OMO54" s="16"/>
      <c r="OMP54" s="16"/>
      <c r="OMQ54" s="16"/>
      <c r="OMR54" s="16"/>
      <c r="OMS54" s="16"/>
      <c r="OMT54" s="16"/>
      <c r="OMU54" s="16"/>
      <c r="OMV54" s="16"/>
      <c r="OMW54" s="16"/>
      <c r="OMX54" s="16"/>
      <c r="OMY54" s="16"/>
      <c r="OMZ54" s="16"/>
      <c r="ONA54" s="16"/>
      <c r="ONB54" s="16"/>
      <c r="ONC54" s="16"/>
      <c r="OND54" s="16"/>
      <c r="ONE54" s="16"/>
      <c r="ONF54" s="16"/>
      <c r="ONG54" s="16"/>
      <c r="ONH54" s="16"/>
      <c r="ONI54" s="16"/>
      <c r="ONJ54" s="16"/>
      <c r="ONK54" s="16"/>
      <c r="ONL54" s="16"/>
      <c r="ONM54" s="16"/>
      <c r="ONN54" s="16"/>
      <c r="ONO54" s="16"/>
      <c r="ONP54" s="16"/>
      <c r="ONQ54" s="16"/>
      <c r="ONR54" s="16"/>
      <c r="ONS54" s="16"/>
      <c r="ONT54" s="16"/>
      <c r="ONU54" s="16"/>
      <c r="ONV54" s="16"/>
      <c r="ONW54" s="16"/>
      <c r="ONX54" s="16"/>
      <c r="ONY54" s="16"/>
      <c r="ONZ54" s="16"/>
      <c r="OOA54" s="16"/>
      <c r="OOB54" s="16"/>
      <c r="OOC54" s="16"/>
      <c r="OOD54" s="16"/>
      <c r="OOE54" s="16"/>
      <c r="OOF54" s="16"/>
      <c r="OOG54" s="16"/>
      <c r="OOH54" s="16"/>
      <c r="OOI54" s="16"/>
      <c r="OOJ54" s="16"/>
      <c r="OOK54" s="16"/>
      <c r="OOL54" s="16"/>
      <c r="OOM54" s="16"/>
      <c r="OON54" s="16"/>
      <c r="OOO54" s="16"/>
      <c r="OOP54" s="16"/>
      <c r="OOQ54" s="16"/>
      <c r="OOR54" s="16"/>
      <c r="OOS54" s="16"/>
      <c r="OOT54" s="16"/>
      <c r="OOU54" s="16"/>
      <c r="OOV54" s="16"/>
      <c r="OOW54" s="16"/>
      <c r="OOX54" s="16"/>
      <c r="OOY54" s="16"/>
      <c r="OOZ54" s="16"/>
      <c r="OPA54" s="16"/>
      <c r="OPB54" s="16"/>
      <c r="OPC54" s="16"/>
      <c r="OPD54" s="16"/>
      <c r="OPE54" s="16"/>
      <c r="OPF54" s="16"/>
      <c r="OPG54" s="16"/>
      <c r="OPH54" s="16"/>
      <c r="OPI54" s="16"/>
      <c r="OPJ54" s="16"/>
      <c r="OPK54" s="16"/>
      <c r="OPL54" s="16"/>
      <c r="OPM54" s="16"/>
      <c r="OPN54" s="16"/>
      <c r="OPO54" s="16"/>
      <c r="OPP54" s="16"/>
      <c r="OPQ54" s="16"/>
      <c r="OPR54" s="16"/>
      <c r="OPS54" s="16"/>
      <c r="OPT54" s="16"/>
      <c r="OPU54" s="16"/>
      <c r="OPV54" s="16"/>
      <c r="OPW54" s="16"/>
      <c r="OPX54" s="16"/>
      <c r="OPY54" s="16"/>
      <c r="OPZ54" s="16"/>
      <c r="OQA54" s="16"/>
      <c r="OQB54" s="16"/>
      <c r="OQC54" s="16"/>
      <c r="OQD54" s="16"/>
      <c r="OQE54" s="16"/>
      <c r="OQF54" s="16"/>
      <c r="OQG54" s="16"/>
      <c r="OQH54" s="16"/>
      <c r="OQI54" s="16"/>
      <c r="OQJ54" s="16"/>
      <c r="OQK54" s="16"/>
      <c r="OQL54" s="16"/>
      <c r="OQM54" s="16"/>
      <c r="OQN54" s="16"/>
      <c r="OQO54" s="16"/>
      <c r="OQP54" s="16"/>
      <c r="OQQ54" s="16"/>
      <c r="OQR54" s="16"/>
      <c r="OQS54" s="16"/>
      <c r="OQT54" s="16"/>
      <c r="OQU54" s="16"/>
      <c r="OQV54" s="16"/>
      <c r="OQW54" s="16"/>
      <c r="OQX54" s="16"/>
      <c r="OQY54" s="16"/>
      <c r="OQZ54" s="16"/>
      <c r="ORA54" s="16"/>
      <c r="ORB54" s="16"/>
      <c r="ORC54" s="16"/>
      <c r="ORD54" s="16"/>
      <c r="ORE54" s="16"/>
      <c r="ORF54" s="16"/>
      <c r="ORG54" s="16"/>
      <c r="ORH54" s="16"/>
      <c r="ORI54" s="16"/>
      <c r="ORJ54" s="16"/>
      <c r="ORK54" s="16"/>
      <c r="ORL54" s="16"/>
      <c r="ORM54" s="16"/>
      <c r="ORN54" s="16"/>
      <c r="ORO54" s="16"/>
      <c r="ORP54" s="16"/>
      <c r="ORQ54" s="16"/>
      <c r="ORR54" s="16"/>
      <c r="ORS54" s="16"/>
      <c r="ORT54" s="16"/>
      <c r="ORU54" s="16"/>
      <c r="ORV54" s="16"/>
      <c r="ORW54" s="16"/>
      <c r="ORX54" s="16"/>
      <c r="ORY54" s="16"/>
      <c r="ORZ54" s="16"/>
      <c r="OSA54" s="16"/>
      <c r="OSB54" s="16"/>
      <c r="OSC54" s="16"/>
      <c r="OSD54" s="16"/>
      <c r="OSE54" s="16"/>
      <c r="OSF54" s="16"/>
      <c r="OSG54" s="16"/>
      <c r="OSH54" s="16"/>
      <c r="OSI54" s="16"/>
      <c r="OSJ54" s="16"/>
      <c r="OSK54" s="16"/>
      <c r="OSL54" s="16"/>
      <c r="OSM54" s="16"/>
      <c r="OSN54" s="16"/>
      <c r="OSO54" s="16"/>
      <c r="OSP54" s="16"/>
      <c r="OSQ54" s="16"/>
      <c r="OSR54" s="16"/>
      <c r="OSS54" s="16"/>
      <c r="OST54" s="16"/>
      <c r="OSU54" s="16"/>
      <c r="OSV54" s="16"/>
      <c r="OSW54" s="16"/>
      <c r="OSX54" s="16"/>
      <c r="OSY54" s="16"/>
      <c r="OSZ54" s="16"/>
      <c r="OTA54" s="16"/>
      <c r="OTB54" s="16"/>
      <c r="OTC54" s="16"/>
      <c r="OTD54" s="16"/>
      <c r="OTE54" s="16"/>
      <c r="OTF54" s="16"/>
      <c r="OTG54" s="16"/>
      <c r="OTH54" s="16"/>
      <c r="OTI54" s="16"/>
      <c r="OTJ54" s="16"/>
      <c r="OTK54" s="16"/>
      <c r="OTL54" s="16"/>
      <c r="OTM54" s="16"/>
      <c r="OTN54" s="16"/>
      <c r="OTO54" s="16"/>
      <c r="OTP54" s="16"/>
      <c r="OTQ54" s="16"/>
      <c r="OTR54" s="16"/>
      <c r="OTS54" s="16"/>
      <c r="OTT54" s="16"/>
      <c r="OTU54" s="16"/>
      <c r="OTV54" s="16"/>
      <c r="OTW54" s="16"/>
      <c r="OTX54" s="16"/>
      <c r="OTY54" s="16"/>
      <c r="OTZ54" s="16"/>
      <c r="OUA54" s="16"/>
      <c r="OUB54" s="16"/>
      <c r="OUC54" s="16"/>
      <c r="OUD54" s="16"/>
      <c r="OUE54" s="16"/>
      <c r="OUF54" s="16"/>
      <c r="OUG54" s="16"/>
      <c r="OUH54" s="16"/>
      <c r="OUI54" s="16"/>
      <c r="OUJ54" s="16"/>
      <c r="OUK54" s="16"/>
      <c r="OUL54" s="16"/>
      <c r="OUM54" s="16"/>
      <c r="OUN54" s="16"/>
      <c r="OUO54" s="16"/>
      <c r="OUP54" s="16"/>
      <c r="OUQ54" s="16"/>
      <c r="OUR54" s="16"/>
      <c r="OUS54" s="16"/>
      <c r="OUT54" s="16"/>
      <c r="OUU54" s="16"/>
      <c r="OUV54" s="16"/>
      <c r="OUW54" s="16"/>
      <c r="OUX54" s="16"/>
      <c r="OUY54" s="16"/>
      <c r="OUZ54" s="16"/>
      <c r="OVA54" s="16"/>
      <c r="OVB54" s="16"/>
      <c r="OVC54" s="16"/>
      <c r="OVD54" s="16"/>
      <c r="OVE54" s="16"/>
      <c r="OVF54" s="16"/>
      <c r="OVG54" s="16"/>
      <c r="OVH54" s="16"/>
      <c r="OVI54" s="16"/>
      <c r="OVJ54" s="16"/>
      <c r="OVK54" s="16"/>
      <c r="OVL54" s="16"/>
      <c r="OVM54" s="16"/>
      <c r="OVN54" s="16"/>
      <c r="OVO54" s="16"/>
      <c r="OVP54" s="16"/>
      <c r="OVQ54" s="16"/>
      <c r="OVR54" s="16"/>
      <c r="OVS54" s="16"/>
      <c r="OVT54" s="16"/>
      <c r="OVU54" s="16"/>
      <c r="OVV54" s="16"/>
      <c r="OVW54" s="16"/>
      <c r="OVX54" s="16"/>
      <c r="OVY54" s="16"/>
      <c r="OVZ54" s="16"/>
      <c r="OWA54" s="16"/>
      <c r="OWB54" s="16"/>
      <c r="OWC54" s="16"/>
      <c r="OWD54" s="16"/>
      <c r="OWE54" s="16"/>
      <c r="OWF54" s="16"/>
      <c r="OWG54" s="16"/>
      <c r="OWH54" s="16"/>
      <c r="OWI54" s="16"/>
      <c r="OWJ54" s="16"/>
      <c r="OWK54" s="16"/>
      <c r="OWL54" s="16"/>
      <c r="OWM54" s="16"/>
      <c r="OWN54" s="16"/>
      <c r="OWO54" s="16"/>
      <c r="OWP54" s="16"/>
      <c r="OWQ54" s="16"/>
      <c r="OWR54" s="16"/>
      <c r="OWS54" s="16"/>
      <c r="OWT54" s="16"/>
      <c r="OWU54" s="16"/>
      <c r="OWV54" s="16"/>
      <c r="OWW54" s="16"/>
      <c r="OWX54" s="16"/>
      <c r="OWY54" s="16"/>
      <c r="OWZ54" s="16"/>
      <c r="OXA54" s="16"/>
      <c r="OXB54" s="16"/>
      <c r="OXC54" s="16"/>
      <c r="OXD54" s="16"/>
      <c r="OXE54" s="16"/>
      <c r="OXF54" s="16"/>
      <c r="OXG54" s="16"/>
      <c r="OXH54" s="16"/>
      <c r="OXI54" s="16"/>
      <c r="OXJ54" s="16"/>
      <c r="OXK54" s="16"/>
      <c r="OXL54" s="16"/>
      <c r="OXM54" s="16"/>
      <c r="OXN54" s="16"/>
      <c r="OXO54" s="16"/>
      <c r="OXP54" s="16"/>
      <c r="OXQ54" s="16"/>
      <c r="OXR54" s="16"/>
      <c r="OXS54" s="16"/>
      <c r="OXT54" s="16"/>
      <c r="OXU54" s="16"/>
      <c r="OXV54" s="16"/>
      <c r="OXW54" s="16"/>
      <c r="OXX54" s="16"/>
      <c r="OXY54" s="16"/>
      <c r="OXZ54" s="16"/>
      <c r="OYA54" s="16"/>
      <c r="OYB54" s="16"/>
      <c r="OYC54" s="16"/>
      <c r="OYD54" s="16"/>
      <c r="OYE54" s="16"/>
      <c r="OYF54" s="16"/>
      <c r="OYG54" s="16"/>
      <c r="OYH54" s="16"/>
      <c r="OYI54" s="16"/>
      <c r="OYJ54" s="16"/>
      <c r="OYK54" s="16"/>
      <c r="OYL54" s="16"/>
      <c r="OYM54" s="16"/>
      <c r="OYN54" s="16"/>
      <c r="OYO54" s="16"/>
      <c r="OYP54" s="16"/>
      <c r="OYQ54" s="16"/>
      <c r="OYR54" s="16"/>
      <c r="OYS54" s="16"/>
      <c r="OYT54" s="16"/>
      <c r="OYU54" s="16"/>
      <c r="OYV54" s="16"/>
      <c r="OYW54" s="16"/>
      <c r="OYX54" s="16"/>
      <c r="OYY54" s="16"/>
      <c r="OYZ54" s="16"/>
      <c r="OZA54" s="16"/>
      <c r="OZB54" s="16"/>
      <c r="OZC54" s="16"/>
      <c r="OZD54" s="16"/>
      <c r="OZE54" s="16"/>
      <c r="OZF54" s="16"/>
      <c r="OZG54" s="16"/>
      <c r="OZH54" s="16"/>
      <c r="OZI54" s="16"/>
      <c r="OZJ54" s="16"/>
      <c r="OZK54" s="16"/>
      <c r="OZL54" s="16"/>
      <c r="OZM54" s="16"/>
      <c r="OZN54" s="16"/>
      <c r="OZO54" s="16"/>
      <c r="OZP54" s="16"/>
      <c r="OZQ54" s="16"/>
      <c r="OZR54" s="16"/>
      <c r="OZS54" s="16"/>
      <c r="OZT54" s="16"/>
      <c r="OZU54" s="16"/>
      <c r="OZV54" s="16"/>
      <c r="OZW54" s="16"/>
      <c r="OZX54" s="16"/>
      <c r="OZY54" s="16"/>
      <c r="OZZ54" s="16"/>
      <c r="PAA54" s="16"/>
      <c r="PAB54" s="16"/>
      <c r="PAC54" s="16"/>
      <c r="PAD54" s="16"/>
      <c r="PAE54" s="16"/>
      <c r="PAF54" s="16"/>
      <c r="PAG54" s="16"/>
      <c r="PAH54" s="16"/>
      <c r="PAI54" s="16"/>
      <c r="PAJ54" s="16"/>
      <c r="PAK54" s="16"/>
      <c r="PAL54" s="16"/>
      <c r="PAM54" s="16"/>
      <c r="PAN54" s="16"/>
      <c r="PAO54" s="16"/>
      <c r="PAP54" s="16"/>
      <c r="PAQ54" s="16"/>
      <c r="PAR54" s="16"/>
      <c r="PAS54" s="16"/>
      <c r="PAT54" s="16"/>
      <c r="PAU54" s="16"/>
      <c r="PAV54" s="16"/>
      <c r="PAW54" s="16"/>
      <c r="PAX54" s="16"/>
      <c r="PAY54" s="16"/>
      <c r="PAZ54" s="16"/>
      <c r="PBA54" s="16"/>
      <c r="PBB54" s="16"/>
      <c r="PBC54" s="16"/>
      <c r="PBD54" s="16"/>
      <c r="PBE54" s="16"/>
      <c r="PBF54" s="16"/>
      <c r="PBG54" s="16"/>
      <c r="PBH54" s="16"/>
      <c r="PBI54" s="16"/>
      <c r="PBJ54" s="16"/>
      <c r="PBK54" s="16"/>
      <c r="PBL54" s="16"/>
      <c r="PBM54" s="16"/>
      <c r="PBN54" s="16"/>
      <c r="PBO54" s="16"/>
      <c r="PBP54" s="16"/>
      <c r="PBQ54" s="16"/>
      <c r="PBR54" s="16"/>
      <c r="PBS54" s="16"/>
      <c r="PBT54" s="16"/>
      <c r="PBU54" s="16"/>
      <c r="PBV54" s="16"/>
      <c r="PBW54" s="16"/>
      <c r="PBX54" s="16"/>
      <c r="PBY54" s="16"/>
      <c r="PBZ54" s="16"/>
      <c r="PCA54" s="16"/>
      <c r="PCB54" s="16"/>
      <c r="PCC54" s="16"/>
      <c r="PCD54" s="16"/>
      <c r="PCE54" s="16"/>
      <c r="PCF54" s="16"/>
      <c r="PCG54" s="16"/>
      <c r="PCH54" s="16"/>
      <c r="PCI54" s="16"/>
      <c r="PCJ54" s="16"/>
      <c r="PCK54" s="16"/>
      <c r="PCL54" s="16"/>
      <c r="PCM54" s="16"/>
      <c r="PCN54" s="16"/>
      <c r="PCO54" s="16"/>
      <c r="PCP54" s="16"/>
      <c r="PCQ54" s="16"/>
      <c r="PCR54" s="16"/>
      <c r="PCS54" s="16"/>
      <c r="PCT54" s="16"/>
      <c r="PCU54" s="16"/>
      <c r="PCV54" s="16"/>
      <c r="PCW54" s="16"/>
      <c r="PCX54" s="16"/>
      <c r="PCY54" s="16"/>
      <c r="PCZ54" s="16"/>
      <c r="PDA54" s="16"/>
      <c r="PDB54" s="16"/>
      <c r="PDC54" s="16"/>
      <c r="PDD54" s="16"/>
      <c r="PDE54" s="16"/>
      <c r="PDF54" s="16"/>
      <c r="PDG54" s="16"/>
      <c r="PDH54" s="16"/>
      <c r="PDI54" s="16"/>
      <c r="PDJ54" s="16"/>
      <c r="PDK54" s="16"/>
      <c r="PDL54" s="16"/>
      <c r="PDM54" s="16"/>
      <c r="PDN54" s="16"/>
      <c r="PDO54" s="16"/>
      <c r="PDP54" s="16"/>
      <c r="PDQ54" s="16"/>
      <c r="PDR54" s="16"/>
      <c r="PDS54" s="16"/>
      <c r="PDT54" s="16"/>
      <c r="PDU54" s="16"/>
      <c r="PDV54" s="16"/>
      <c r="PDW54" s="16"/>
      <c r="PDX54" s="16"/>
      <c r="PDY54" s="16"/>
      <c r="PDZ54" s="16"/>
      <c r="PEA54" s="16"/>
      <c r="PEB54" s="16"/>
      <c r="PEC54" s="16"/>
      <c r="PED54" s="16"/>
      <c r="PEE54" s="16"/>
      <c r="PEF54" s="16"/>
      <c r="PEG54" s="16"/>
      <c r="PEH54" s="16"/>
      <c r="PEI54" s="16"/>
      <c r="PEJ54" s="16"/>
      <c r="PEK54" s="16"/>
      <c r="PEL54" s="16"/>
      <c r="PEM54" s="16"/>
      <c r="PEN54" s="16"/>
      <c r="PEO54" s="16"/>
      <c r="PEP54" s="16"/>
      <c r="PEQ54" s="16"/>
      <c r="PER54" s="16"/>
      <c r="PES54" s="16"/>
      <c r="PET54" s="16"/>
      <c r="PEU54" s="16"/>
      <c r="PEV54" s="16"/>
      <c r="PEW54" s="16"/>
      <c r="PEX54" s="16"/>
      <c r="PEY54" s="16"/>
      <c r="PEZ54" s="16"/>
      <c r="PFA54" s="16"/>
      <c r="PFB54" s="16"/>
      <c r="PFC54" s="16"/>
      <c r="PFD54" s="16"/>
      <c r="PFE54" s="16"/>
      <c r="PFF54" s="16"/>
      <c r="PFG54" s="16"/>
      <c r="PFH54" s="16"/>
      <c r="PFI54" s="16"/>
      <c r="PFJ54" s="16"/>
      <c r="PFK54" s="16"/>
      <c r="PFL54" s="16"/>
      <c r="PFM54" s="16"/>
      <c r="PFN54" s="16"/>
      <c r="PFO54" s="16"/>
      <c r="PFP54" s="16"/>
      <c r="PFQ54" s="16"/>
      <c r="PFR54" s="16"/>
      <c r="PFS54" s="16"/>
      <c r="PFT54" s="16"/>
      <c r="PFU54" s="16"/>
      <c r="PFV54" s="16"/>
      <c r="PFW54" s="16"/>
      <c r="PFX54" s="16"/>
      <c r="PFY54" s="16"/>
      <c r="PFZ54" s="16"/>
      <c r="PGA54" s="16"/>
      <c r="PGB54" s="16"/>
      <c r="PGC54" s="16"/>
      <c r="PGD54" s="16"/>
      <c r="PGE54" s="16"/>
      <c r="PGF54" s="16"/>
      <c r="PGG54" s="16"/>
      <c r="PGH54" s="16"/>
      <c r="PGI54" s="16"/>
      <c r="PGJ54" s="16"/>
      <c r="PGK54" s="16"/>
      <c r="PGL54" s="16"/>
      <c r="PGM54" s="16"/>
      <c r="PGN54" s="16"/>
      <c r="PGO54" s="16"/>
      <c r="PGP54" s="16"/>
      <c r="PGQ54" s="16"/>
      <c r="PGR54" s="16"/>
      <c r="PGS54" s="16"/>
      <c r="PGT54" s="16"/>
      <c r="PGU54" s="16"/>
      <c r="PGV54" s="16"/>
      <c r="PGW54" s="16"/>
      <c r="PGX54" s="16"/>
      <c r="PGY54" s="16"/>
      <c r="PGZ54" s="16"/>
      <c r="PHA54" s="16"/>
      <c r="PHB54" s="16"/>
      <c r="PHC54" s="16"/>
      <c r="PHD54" s="16"/>
      <c r="PHE54" s="16"/>
      <c r="PHF54" s="16"/>
      <c r="PHG54" s="16"/>
      <c r="PHH54" s="16"/>
      <c r="PHI54" s="16"/>
      <c r="PHJ54" s="16"/>
      <c r="PHK54" s="16"/>
      <c r="PHL54" s="16"/>
      <c r="PHM54" s="16"/>
      <c r="PHN54" s="16"/>
      <c r="PHO54" s="16"/>
      <c r="PHP54" s="16"/>
      <c r="PHQ54" s="16"/>
      <c r="PHR54" s="16"/>
      <c r="PHS54" s="16"/>
      <c r="PHT54" s="16"/>
      <c r="PHU54" s="16"/>
      <c r="PHV54" s="16"/>
      <c r="PHW54" s="16"/>
      <c r="PHX54" s="16"/>
      <c r="PHY54" s="16"/>
      <c r="PHZ54" s="16"/>
      <c r="PIA54" s="16"/>
      <c r="PIB54" s="16"/>
      <c r="PIC54" s="16"/>
      <c r="PID54" s="16"/>
      <c r="PIE54" s="16"/>
      <c r="PIF54" s="16"/>
      <c r="PIG54" s="16"/>
      <c r="PIH54" s="16"/>
      <c r="PII54" s="16"/>
      <c r="PIJ54" s="16"/>
      <c r="PIK54" s="16"/>
      <c r="PIL54" s="16"/>
      <c r="PIM54" s="16"/>
      <c r="PIN54" s="16"/>
      <c r="PIO54" s="16"/>
      <c r="PIP54" s="16"/>
      <c r="PIQ54" s="16"/>
      <c r="PIR54" s="16"/>
      <c r="PIS54" s="16"/>
      <c r="PIT54" s="16"/>
      <c r="PIU54" s="16"/>
      <c r="PIV54" s="16"/>
      <c r="PIW54" s="16"/>
      <c r="PIX54" s="16"/>
      <c r="PIY54" s="16"/>
      <c r="PIZ54" s="16"/>
      <c r="PJA54" s="16"/>
      <c r="PJB54" s="16"/>
      <c r="PJC54" s="16"/>
      <c r="PJD54" s="16"/>
      <c r="PJE54" s="16"/>
      <c r="PJF54" s="16"/>
      <c r="PJG54" s="16"/>
      <c r="PJH54" s="16"/>
      <c r="PJI54" s="16"/>
      <c r="PJJ54" s="16"/>
      <c r="PJK54" s="16"/>
      <c r="PJL54" s="16"/>
      <c r="PJM54" s="16"/>
      <c r="PJN54" s="16"/>
      <c r="PJO54" s="16"/>
      <c r="PJP54" s="16"/>
      <c r="PJQ54" s="16"/>
      <c r="PJR54" s="16"/>
      <c r="PJS54" s="16"/>
      <c r="PJT54" s="16"/>
      <c r="PJU54" s="16"/>
      <c r="PJV54" s="16"/>
      <c r="PJW54" s="16"/>
      <c r="PJX54" s="16"/>
      <c r="PJY54" s="16"/>
      <c r="PJZ54" s="16"/>
      <c r="PKA54" s="16"/>
      <c r="PKB54" s="16"/>
      <c r="PKC54" s="16"/>
      <c r="PKD54" s="16"/>
      <c r="PKE54" s="16"/>
      <c r="PKF54" s="16"/>
      <c r="PKG54" s="16"/>
      <c r="PKH54" s="16"/>
      <c r="PKI54" s="16"/>
      <c r="PKJ54" s="16"/>
      <c r="PKK54" s="16"/>
      <c r="PKL54" s="16"/>
      <c r="PKM54" s="16"/>
      <c r="PKN54" s="16"/>
      <c r="PKO54" s="16"/>
      <c r="PKP54" s="16"/>
      <c r="PKQ54" s="16"/>
      <c r="PKR54" s="16"/>
      <c r="PKS54" s="16"/>
      <c r="PKT54" s="16"/>
      <c r="PKU54" s="16"/>
      <c r="PKV54" s="16"/>
      <c r="PKW54" s="16"/>
      <c r="PKX54" s="16"/>
      <c r="PKY54" s="16"/>
      <c r="PKZ54" s="16"/>
      <c r="PLA54" s="16"/>
      <c r="PLB54" s="16"/>
      <c r="PLC54" s="16"/>
      <c r="PLD54" s="16"/>
      <c r="PLE54" s="16"/>
      <c r="PLF54" s="16"/>
      <c r="PLG54" s="16"/>
      <c r="PLH54" s="16"/>
      <c r="PLI54" s="16"/>
      <c r="PLJ54" s="16"/>
      <c r="PLK54" s="16"/>
      <c r="PLL54" s="16"/>
      <c r="PLM54" s="16"/>
      <c r="PLN54" s="16"/>
      <c r="PLO54" s="16"/>
      <c r="PLP54" s="16"/>
      <c r="PLQ54" s="16"/>
      <c r="PLR54" s="16"/>
      <c r="PLS54" s="16"/>
      <c r="PLT54" s="16"/>
      <c r="PLU54" s="16"/>
      <c r="PLV54" s="16"/>
      <c r="PLW54" s="16"/>
      <c r="PLX54" s="16"/>
      <c r="PLY54" s="16"/>
      <c r="PLZ54" s="16"/>
      <c r="PMA54" s="16"/>
      <c r="PMB54" s="16"/>
      <c r="PMC54" s="16"/>
      <c r="PMD54" s="16"/>
      <c r="PME54" s="16"/>
      <c r="PMF54" s="16"/>
      <c r="PMG54" s="16"/>
      <c r="PMH54" s="16"/>
      <c r="PMI54" s="16"/>
      <c r="PMJ54" s="16"/>
      <c r="PMK54" s="16"/>
      <c r="PML54" s="16"/>
      <c r="PMM54" s="16"/>
      <c r="PMN54" s="16"/>
      <c r="PMO54" s="16"/>
      <c r="PMP54" s="16"/>
      <c r="PMQ54" s="16"/>
      <c r="PMR54" s="16"/>
      <c r="PMS54" s="16"/>
      <c r="PMT54" s="16"/>
      <c r="PMU54" s="16"/>
      <c r="PMV54" s="16"/>
      <c r="PMW54" s="16"/>
      <c r="PMX54" s="16"/>
      <c r="PMY54" s="16"/>
      <c r="PMZ54" s="16"/>
      <c r="PNA54" s="16"/>
      <c r="PNB54" s="16"/>
      <c r="PNC54" s="16"/>
      <c r="PND54" s="16"/>
      <c r="PNE54" s="16"/>
      <c r="PNF54" s="16"/>
      <c r="PNG54" s="16"/>
      <c r="PNH54" s="16"/>
      <c r="PNI54" s="16"/>
      <c r="PNJ54" s="16"/>
      <c r="PNK54" s="16"/>
      <c r="PNL54" s="16"/>
      <c r="PNM54" s="16"/>
      <c r="PNN54" s="16"/>
      <c r="PNO54" s="16"/>
      <c r="PNP54" s="16"/>
      <c r="PNQ54" s="16"/>
      <c r="PNR54" s="16"/>
      <c r="PNS54" s="16"/>
      <c r="PNT54" s="16"/>
      <c r="PNU54" s="16"/>
      <c r="PNV54" s="16"/>
      <c r="PNW54" s="16"/>
      <c r="PNX54" s="16"/>
      <c r="PNY54" s="16"/>
      <c r="PNZ54" s="16"/>
      <c r="POA54" s="16"/>
      <c r="POB54" s="16"/>
      <c r="POC54" s="16"/>
      <c r="POD54" s="16"/>
      <c r="POE54" s="16"/>
      <c r="POF54" s="16"/>
      <c r="POG54" s="16"/>
      <c r="POH54" s="16"/>
      <c r="POI54" s="16"/>
      <c r="POJ54" s="16"/>
      <c r="POK54" s="16"/>
      <c r="POL54" s="16"/>
      <c r="POM54" s="16"/>
      <c r="PON54" s="16"/>
      <c r="POO54" s="16"/>
      <c r="POP54" s="16"/>
      <c r="POQ54" s="16"/>
      <c r="POR54" s="16"/>
      <c r="POS54" s="16"/>
      <c r="POT54" s="16"/>
      <c r="POU54" s="16"/>
      <c r="POV54" s="16"/>
      <c r="POW54" s="16"/>
      <c r="POX54" s="16"/>
      <c r="POY54" s="16"/>
      <c r="POZ54" s="16"/>
      <c r="PPA54" s="16"/>
      <c r="PPB54" s="16"/>
      <c r="PPC54" s="16"/>
      <c r="PPD54" s="16"/>
      <c r="PPE54" s="16"/>
      <c r="PPF54" s="16"/>
      <c r="PPG54" s="16"/>
      <c r="PPH54" s="16"/>
      <c r="PPI54" s="16"/>
      <c r="PPJ54" s="16"/>
      <c r="PPK54" s="16"/>
      <c r="PPL54" s="16"/>
      <c r="PPM54" s="16"/>
      <c r="PPN54" s="16"/>
      <c r="PPO54" s="16"/>
      <c r="PPP54" s="16"/>
      <c r="PPQ54" s="16"/>
      <c r="PPR54" s="16"/>
      <c r="PPS54" s="16"/>
      <c r="PPT54" s="16"/>
      <c r="PPU54" s="16"/>
      <c r="PPV54" s="16"/>
      <c r="PPW54" s="16"/>
      <c r="PPX54" s="16"/>
      <c r="PPY54" s="16"/>
      <c r="PPZ54" s="16"/>
      <c r="PQA54" s="16"/>
      <c r="PQB54" s="16"/>
      <c r="PQC54" s="16"/>
      <c r="PQD54" s="16"/>
      <c r="PQE54" s="16"/>
      <c r="PQF54" s="16"/>
      <c r="PQG54" s="16"/>
      <c r="PQH54" s="16"/>
      <c r="PQI54" s="16"/>
      <c r="PQJ54" s="16"/>
      <c r="PQK54" s="16"/>
      <c r="PQL54" s="16"/>
      <c r="PQM54" s="16"/>
      <c r="PQN54" s="16"/>
      <c r="PQO54" s="16"/>
      <c r="PQP54" s="16"/>
      <c r="PQQ54" s="16"/>
      <c r="PQR54" s="16"/>
      <c r="PQS54" s="16"/>
      <c r="PQT54" s="16"/>
      <c r="PQU54" s="16"/>
      <c r="PQV54" s="16"/>
      <c r="PQW54" s="16"/>
      <c r="PQX54" s="16"/>
      <c r="PQY54" s="16"/>
      <c r="PQZ54" s="16"/>
      <c r="PRA54" s="16"/>
      <c r="PRB54" s="16"/>
      <c r="PRC54" s="16"/>
      <c r="PRD54" s="16"/>
      <c r="PRE54" s="16"/>
      <c r="PRF54" s="16"/>
      <c r="PRG54" s="16"/>
      <c r="PRH54" s="16"/>
      <c r="PRI54" s="16"/>
      <c r="PRJ54" s="16"/>
      <c r="PRK54" s="16"/>
      <c r="PRL54" s="16"/>
      <c r="PRM54" s="16"/>
      <c r="PRN54" s="16"/>
      <c r="PRO54" s="16"/>
      <c r="PRP54" s="16"/>
      <c r="PRQ54" s="16"/>
      <c r="PRR54" s="16"/>
      <c r="PRS54" s="16"/>
      <c r="PRT54" s="16"/>
      <c r="PRU54" s="16"/>
      <c r="PRV54" s="16"/>
      <c r="PRW54" s="16"/>
      <c r="PRX54" s="16"/>
      <c r="PRY54" s="16"/>
      <c r="PRZ54" s="16"/>
      <c r="PSA54" s="16"/>
      <c r="PSB54" s="16"/>
      <c r="PSC54" s="16"/>
      <c r="PSD54" s="16"/>
      <c r="PSE54" s="16"/>
      <c r="PSF54" s="16"/>
      <c r="PSG54" s="16"/>
      <c r="PSH54" s="16"/>
      <c r="PSI54" s="16"/>
      <c r="PSJ54" s="16"/>
      <c r="PSK54" s="16"/>
      <c r="PSL54" s="16"/>
      <c r="PSM54" s="16"/>
      <c r="PSN54" s="16"/>
      <c r="PSO54" s="16"/>
      <c r="PSP54" s="16"/>
      <c r="PSQ54" s="16"/>
      <c r="PSR54" s="16"/>
      <c r="PSS54" s="16"/>
      <c r="PST54" s="16"/>
      <c r="PSU54" s="16"/>
      <c r="PSV54" s="16"/>
      <c r="PSW54" s="16"/>
      <c r="PSX54" s="16"/>
      <c r="PSY54" s="16"/>
      <c r="PSZ54" s="16"/>
      <c r="PTA54" s="16"/>
      <c r="PTB54" s="16"/>
      <c r="PTC54" s="16"/>
      <c r="PTD54" s="16"/>
      <c r="PTE54" s="16"/>
      <c r="PTF54" s="16"/>
      <c r="PTG54" s="16"/>
      <c r="PTH54" s="16"/>
      <c r="PTI54" s="16"/>
      <c r="PTJ54" s="16"/>
      <c r="PTK54" s="16"/>
      <c r="PTL54" s="16"/>
      <c r="PTM54" s="16"/>
      <c r="PTN54" s="16"/>
      <c r="PTO54" s="16"/>
      <c r="PTP54" s="16"/>
      <c r="PTQ54" s="16"/>
      <c r="PTR54" s="16"/>
      <c r="PTS54" s="16"/>
      <c r="PTT54" s="16"/>
      <c r="PTU54" s="16"/>
      <c r="PTV54" s="16"/>
      <c r="PTW54" s="16"/>
      <c r="PTX54" s="16"/>
      <c r="PTY54" s="16"/>
      <c r="PTZ54" s="16"/>
      <c r="PUA54" s="16"/>
      <c r="PUB54" s="16"/>
      <c r="PUC54" s="16"/>
      <c r="PUD54" s="16"/>
      <c r="PUE54" s="16"/>
      <c r="PUF54" s="16"/>
      <c r="PUG54" s="16"/>
      <c r="PUH54" s="16"/>
      <c r="PUI54" s="16"/>
      <c r="PUJ54" s="16"/>
      <c r="PUK54" s="16"/>
      <c r="PUL54" s="16"/>
      <c r="PUM54" s="16"/>
      <c r="PUN54" s="16"/>
      <c r="PUO54" s="16"/>
      <c r="PUP54" s="16"/>
      <c r="PUQ54" s="16"/>
      <c r="PUR54" s="16"/>
      <c r="PUS54" s="16"/>
      <c r="PUT54" s="16"/>
      <c r="PUU54" s="16"/>
      <c r="PUV54" s="16"/>
      <c r="PUW54" s="16"/>
      <c r="PUX54" s="16"/>
      <c r="PUY54" s="16"/>
      <c r="PUZ54" s="16"/>
      <c r="PVA54" s="16"/>
      <c r="PVB54" s="16"/>
      <c r="PVC54" s="16"/>
      <c r="PVD54" s="16"/>
      <c r="PVE54" s="16"/>
      <c r="PVF54" s="16"/>
      <c r="PVG54" s="16"/>
      <c r="PVH54" s="16"/>
      <c r="PVI54" s="16"/>
      <c r="PVJ54" s="16"/>
      <c r="PVK54" s="16"/>
      <c r="PVL54" s="16"/>
      <c r="PVM54" s="16"/>
      <c r="PVN54" s="16"/>
      <c r="PVO54" s="16"/>
      <c r="PVP54" s="16"/>
      <c r="PVQ54" s="16"/>
      <c r="PVR54" s="16"/>
      <c r="PVS54" s="16"/>
      <c r="PVT54" s="16"/>
      <c r="PVU54" s="16"/>
      <c r="PVV54" s="16"/>
      <c r="PVW54" s="16"/>
      <c r="PVX54" s="16"/>
      <c r="PVY54" s="16"/>
      <c r="PVZ54" s="16"/>
      <c r="PWA54" s="16"/>
      <c r="PWB54" s="16"/>
      <c r="PWC54" s="16"/>
      <c r="PWD54" s="16"/>
      <c r="PWE54" s="16"/>
      <c r="PWF54" s="16"/>
      <c r="PWG54" s="16"/>
      <c r="PWH54" s="16"/>
      <c r="PWI54" s="16"/>
      <c r="PWJ54" s="16"/>
      <c r="PWK54" s="16"/>
      <c r="PWL54" s="16"/>
      <c r="PWM54" s="16"/>
      <c r="PWN54" s="16"/>
      <c r="PWO54" s="16"/>
      <c r="PWP54" s="16"/>
      <c r="PWQ54" s="16"/>
      <c r="PWR54" s="16"/>
      <c r="PWS54" s="16"/>
      <c r="PWT54" s="16"/>
      <c r="PWU54" s="16"/>
      <c r="PWV54" s="16"/>
      <c r="PWW54" s="16"/>
      <c r="PWX54" s="16"/>
      <c r="PWY54" s="16"/>
      <c r="PWZ54" s="16"/>
      <c r="PXA54" s="16"/>
      <c r="PXB54" s="16"/>
      <c r="PXC54" s="16"/>
      <c r="PXD54" s="16"/>
      <c r="PXE54" s="16"/>
      <c r="PXF54" s="16"/>
      <c r="PXG54" s="16"/>
      <c r="PXH54" s="16"/>
      <c r="PXI54" s="16"/>
      <c r="PXJ54" s="16"/>
      <c r="PXK54" s="16"/>
      <c r="PXL54" s="16"/>
      <c r="PXM54" s="16"/>
      <c r="PXN54" s="16"/>
      <c r="PXO54" s="16"/>
      <c r="PXP54" s="16"/>
      <c r="PXQ54" s="16"/>
      <c r="PXR54" s="16"/>
      <c r="PXS54" s="16"/>
      <c r="PXT54" s="16"/>
      <c r="PXU54" s="16"/>
      <c r="PXV54" s="16"/>
      <c r="PXW54" s="16"/>
      <c r="PXX54" s="16"/>
      <c r="PXY54" s="16"/>
      <c r="PXZ54" s="16"/>
      <c r="PYA54" s="16"/>
      <c r="PYB54" s="16"/>
      <c r="PYC54" s="16"/>
      <c r="PYD54" s="16"/>
      <c r="PYE54" s="16"/>
      <c r="PYF54" s="16"/>
      <c r="PYG54" s="16"/>
      <c r="PYH54" s="16"/>
      <c r="PYI54" s="16"/>
      <c r="PYJ54" s="16"/>
      <c r="PYK54" s="16"/>
      <c r="PYL54" s="16"/>
      <c r="PYM54" s="16"/>
      <c r="PYN54" s="16"/>
      <c r="PYO54" s="16"/>
      <c r="PYP54" s="16"/>
      <c r="PYQ54" s="16"/>
      <c r="PYR54" s="16"/>
      <c r="PYS54" s="16"/>
      <c r="PYT54" s="16"/>
      <c r="PYU54" s="16"/>
      <c r="PYV54" s="16"/>
      <c r="PYW54" s="16"/>
      <c r="PYX54" s="16"/>
      <c r="PYY54" s="16"/>
      <c r="PYZ54" s="16"/>
      <c r="PZA54" s="16"/>
      <c r="PZB54" s="16"/>
      <c r="PZC54" s="16"/>
      <c r="PZD54" s="16"/>
      <c r="PZE54" s="16"/>
      <c r="PZF54" s="16"/>
      <c r="PZG54" s="16"/>
      <c r="PZH54" s="16"/>
      <c r="PZI54" s="16"/>
      <c r="PZJ54" s="16"/>
      <c r="PZK54" s="16"/>
      <c r="PZL54" s="16"/>
      <c r="PZM54" s="16"/>
      <c r="PZN54" s="16"/>
      <c r="PZO54" s="16"/>
      <c r="PZP54" s="16"/>
      <c r="PZQ54" s="16"/>
      <c r="PZR54" s="16"/>
      <c r="PZS54" s="16"/>
      <c r="PZT54" s="16"/>
      <c r="PZU54" s="16"/>
      <c r="PZV54" s="16"/>
      <c r="PZW54" s="16"/>
      <c r="PZX54" s="16"/>
      <c r="PZY54" s="16"/>
      <c r="PZZ54" s="16"/>
      <c r="QAA54" s="16"/>
      <c r="QAB54" s="16"/>
      <c r="QAC54" s="16"/>
      <c r="QAD54" s="16"/>
      <c r="QAE54" s="16"/>
      <c r="QAF54" s="16"/>
      <c r="QAG54" s="16"/>
      <c r="QAH54" s="16"/>
      <c r="QAI54" s="16"/>
      <c r="QAJ54" s="16"/>
      <c r="QAK54" s="16"/>
      <c r="QAL54" s="16"/>
      <c r="QAM54" s="16"/>
      <c r="QAN54" s="16"/>
      <c r="QAO54" s="16"/>
      <c r="QAP54" s="16"/>
      <c r="QAQ54" s="16"/>
      <c r="QAR54" s="16"/>
      <c r="QAS54" s="16"/>
      <c r="QAT54" s="16"/>
      <c r="QAU54" s="16"/>
      <c r="QAV54" s="16"/>
      <c r="QAW54" s="16"/>
      <c r="QAX54" s="16"/>
      <c r="QAY54" s="16"/>
      <c r="QAZ54" s="16"/>
      <c r="QBA54" s="16"/>
      <c r="QBB54" s="16"/>
      <c r="QBC54" s="16"/>
      <c r="QBD54" s="16"/>
      <c r="QBE54" s="16"/>
      <c r="QBF54" s="16"/>
      <c r="QBG54" s="16"/>
      <c r="QBH54" s="16"/>
      <c r="QBI54" s="16"/>
      <c r="QBJ54" s="16"/>
      <c r="QBK54" s="16"/>
      <c r="QBL54" s="16"/>
      <c r="QBM54" s="16"/>
      <c r="QBN54" s="16"/>
      <c r="QBO54" s="16"/>
      <c r="QBP54" s="16"/>
      <c r="QBQ54" s="16"/>
      <c r="QBR54" s="16"/>
      <c r="QBS54" s="16"/>
      <c r="QBT54" s="16"/>
      <c r="QBU54" s="16"/>
      <c r="QBV54" s="16"/>
      <c r="QBW54" s="16"/>
      <c r="QBX54" s="16"/>
      <c r="QBY54" s="16"/>
      <c r="QBZ54" s="16"/>
      <c r="QCA54" s="16"/>
      <c r="QCB54" s="16"/>
      <c r="QCC54" s="16"/>
      <c r="QCD54" s="16"/>
      <c r="QCE54" s="16"/>
      <c r="QCF54" s="16"/>
      <c r="QCG54" s="16"/>
      <c r="QCH54" s="16"/>
      <c r="QCI54" s="16"/>
      <c r="QCJ54" s="16"/>
      <c r="QCK54" s="16"/>
      <c r="QCL54" s="16"/>
      <c r="QCM54" s="16"/>
      <c r="QCN54" s="16"/>
      <c r="QCO54" s="16"/>
      <c r="QCP54" s="16"/>
      <c r="QCQ54" s="16"/>
      <c r="QCR54" s="16"/>
      <c r="QCS54" s="16"/>
      <c r="QCT54" s="16"/>
      <c r="QCU54" s="16"/>
      <c r="QCV54" s="16"/>
      <c r="QCW54" s="16"/>
      <c r="QCX54" s="16"/>
      <c r="QCY54" s="16"/>
      <c r="QCZ54" s="16"/>
      <c r="QDA54" s="16"/>
      <c r="QDB54" s="16"/>
      <c r="QDC54" s="16"/>
      <c r="QDD54" s="16"/>
      <c r="QDE54" s="16"/>
      <c r="QDF54" s="16"/>
      <c r="QDG54" s="16"/>
      <c r="QDH54" s="16"/>
      <c r="QDI54" s="16"/>
      <c r="QDJ54" s="16"/>
      <c r="QDK54" s="16"/>
      <c r="QDL54" s="16"/>
      <c r="QDM54" s="16"/>
      <c r="QDN54" s="16"/>
      <c r="QDO54" s="16"/>
      <c r="QDP54" s="16"/>
      <c r="QDQ54" s="16"/>
      <c r="QDR54" s="16"/>
      <c r="QDS54" s="16"/>
      <c r="QDT54" s="16"/>
      <c r="QDU54" s="16"/>
      <c r="QDV54" s="16"/>
      <c r="QDW54" s="16"/>
      <c r="QDX54" s="16"/>
      <c r="QDY54" s="16"/>
      <c r="QDZ54" s="16"/>
      <c r="QEA54" s="16"/>
      <c r="QEB54" s="16"/>
      <c r="QEC54" s="16"/>
      <c r="QED54" s="16"/>
      <c r="QEE54" s="16"/>
      <c r="QEF54" s="16"/>
      <c r="QEG54" s="16"/>
      <c r="QEH54" s="16"/>
      <c r="QEI54" s="16"/>
      <c r="QEJ54" s="16"/>
      <c r="QEK54" s="16"/>
      <c r="QEL54" s="16"/>
      <c r="QEM54" s="16"/>
      <c r="QEN54" s="16"/>
      <c r="QEO54" s="16"/>
      <c r="QEP54" s="16"/>
      <c r="QEQ54" s="16"/>
      <c r="QER54" s="16"/>
      <c r="QES54" s="16"/>
      <c r="QET54" s="16"/>
      <c r="QEU54" s="16"/>
      <c r="QEV54" s="16"/>
      <c r="QEW54" s="16"/>
      <c r="QEX54" s="16"/>
      <c r="QEY54" s="16"/>
      <c r="QEZ54" s="16"/>
      <c r="QFA54" s="16"/>
      <c r="QFB54" s="16"/>
      <c r="QFC54" s="16"/>
      <c r="QFD54" s="16"/>
      <c r="QFE54" s="16"/>
      <c r="QFF54" s="16"/>
      <c r="QFG54" s="16"/>
      <c r="QFH54" s="16"/>
      <c r="QFI54" s="16"/>
      <c r="QFJ54" s="16"/>
      <c r="QFK54" s="16"/>
      <c r="QFL54" s="16"/>
      <c r="QFM54" s="16"/>
      <c r="QFN54" s="16"/>
      <c r="QFO54" s="16"/>
      <c r="QFP54" s="16"/>
      <c r="QFQ54" s="16"/>
      <c r="QFR54" s="16"/>
      <c r="QFS54" s="16"/>
      <c r="QFT54" s="16"/>
      <c r="QFU54" s="16"/>
      <c r="QFV54" s="16"/>
      <c r="QFW54" s="16"/>
      <c r="QFX54" s="16"/>
      <c r="QFY54" s="16"/>
      <c r="QFZ54" s="16"/>
      <c r="QGA54" s="16"/>
      <c r="QGB54" s="16"/>
      <c r="QGC54" s="16"/>
      <c r="QGD54" s="16"/>
      <c r="QGE54" s="16"/>
      <c r="QGF54" s="16"/>
      <c r="QGG54" s="16"/>
      <c r="QGH54" s="16"/>
      <c r="QGI54" s="16"/>
      <c r="QGJ54" s="16"/>
      <c r="QGK54" s="16"/>
      <c r="QGL54" s="16"/>
      <c r="QGM54" s="16"/>
      <c r="QGN54" s="16"/>
      <c r="QGO54" s="16"/>
      <c r="QGP54" s="16"/>
      <c r="QGQ54" s="16"/>
      <c r="QGR54" s="16"/>
      <c r="QGS54" s="16"/>
      <c r="QGT54" s="16"/>
      <c r="QGU54" s="16"/>
      <c r="QGV54" s="16"/>
      <c r="QGW54" s="16"/>
      <c r="QGX54" s="16"/>
      <c r="QGY54" s="16"/>
      <c r="QGZ54" s="16"/>
      <c r="QHA54" s="16"/>
      <c r="QHB54" s="16"/>
      <c r="QHC54" s="16"/>
      <c r="QHD54" s="16"/>
      <c r="QHE54" s="16"/>
      <c r="QHF54" s="16"/>
      <c r="QHG54" s="16"/>
      <c r="QHH54" s="16"/>
      <c r="QHI54" s="16"/>
      <c r="QHJ54" s="16"/>
      <c r="QHK54" s="16"/>
      <c r="QHL54" s="16"/>
      <c r="QHM54" s="16"/>
      <c r="QHN54" s="16"/>
      <c r="QHO54" s="16"/>
      <c r="QHP54" s="16"/>
      <c r="QHQ54" s="16"/>
      <c r="QHR54" s="16"/>
      <c r="QHS54" s="16"/>
      <c r="QHT54" s="16"/>
      <c r="QHU54" s="16"/>
      <c r="QHV54" s="16"/>
      <c r="QHW54" s="16"/>
      <c r="QHX54" s="16"/>
      <c r="QHY54" s="16"/>
      <c r="QHZ54" s="16"/>
      <c r="QIA54" s="16"/>
      <c r="QIB54" s="16"/>
      <c r="QIC54" s="16"/>
      <c r="QID54" s="16"/>
      <c r="QIE54" s="16"/>
      <c r="QIF54" s="16"/>
      <c r="QIG54" s="16"/>
      <c r="QIH54" s="16"/>
      <c r="QII54" s="16"/>
      <c r="QIJ54" s="16"/>
      <c r="QIK54" s="16"/>
      <c r="QIL54" s="16"/>
      <c r="QIM54" s="16"/>
      <c r="QIN54" s="16"/>
      <c r="QIO54" s="16"/>
      <c r="QIP54" s="16"/>
      <c r="QIQ54" s="16"/>
      <c r="QIR54" s="16"/>
      <c r="QIS54" s="16"/>
      <c r="QIT54" s="16"/>
      <c r="QIU54" s="16"/>
      <c r="QIV54" s="16"/>
      <c r="QIW54" s="16"/>
      <c r="QIX54" s="16"/>
      <c r="QIY54" s="16"/>
      <c r="QIZ54" s="16"/>
      <c r="QJA54" s="16"/>
      <c r="QJB54" s="16"/>
      <c r="QJC54" s="16"/>
      <c r="QJD54" s="16"/>
      <c r="QJE54" s="16"/>
      <c r="QJF54" s="16"/>
      <c r="QJG54" s="16"/>
      <c r="QJH54" s="16"/>
      <c r="QJI54" s="16"/>
      <c r="QJJ54" s="16"/>
      <c r="QJK54" s="16"/>
      <c r="QJL54" s="16"/>
      <c r="QJM54" s="16"/>
      <c r="QJN54" s="16"/>
      <c r="QJO54" s="16"/>
      <c r="QJP54" s="16"/>
      <c r="QJQ54" s="16"/>
      <c r="QJR54" s="16"/>
      <c r="QJS54" s="16"/>
      <c r="QJT54" s="16"/>
      <c r="QJU54" s="16"/>
      <c r="QJV54" s="16"/>
      <c r="QJW54" s="16"/>
      <c r="QJX54" s="16"/>
      <c r="QJY54" s="16"/>
      <c r="QJZ54" s="16"/>
      <c r="QKA54" s="16"/>
      <c r="QKB54" s="16"/>
      <c r="QKC54" s="16"/>
      <c r="QKD54" s="16"/>
      <c r="QKE54" s="16"/>
      <c r="QKF54" s="16"/>
      <c r="QKG54" s="16"/>
      <c r="QKH54" s="16"/>
      <c r="QKI54" s="16"/>
      <c r="QKJ54" s="16"/>
      <c r="QKK54" s="16"/>
      <c r="QKL54" s="16"/>
      <c r="QKM54" s="16"/>
      <c r="QKN54" s="16"/>
      <c r="QKO54" s="16"/>
      <c r="QKP54" s="16"/>
      <c r="QKQ54" s="16"/>
      <c r="QKR54" s="16"/>
      <c r="QKS54" s="16"/>
      <c r="QKT54" s="16"/>
      <c r="QKU54" s="16"/>
      <c r="QKV54" s="16"/>
      <c r="QKW54" s="16"/>
      <c r="QKX54" s="16"/>
      <c r="QKY54" s="16"/>
      <c r="QKZ54" s="16"/>
      <c r="QLA54" s="16"/>
      <c r="QLB54" s="16"/>
      <c r="QLC54" s="16"/>
      <c r="QLD54" s="16"/>
      <c r="QLE54" s="16"/>
      <c r="QLF54" s="16"/>
      <c r="QLG54" s="16"/>
      <c r="QLH54" s="16"/>
      <c r="QLI54" s="16"/>
      <c r="QLJ54" s="16"/>
      <c r="QLK54" s="16"/>
      <c r="QLL54" s="16"/>
      <c r="QLM54" s="16"/>
      <c r="QLN54" s="16"/>
      <c r="QLO54" s="16"/>
      <c r="QLP54" s="16"/>
      <c r="QLQ54" s="16"/>
      <c r="QLR54" s="16"/>
      <c r="QLS54" s="16"/>
      <c r="QLT54" s="16"/>
      <c r="QLU54" s="16"/>
      <c r="QLV54" s="16"/>
      <c r="QLW54" s="16"/>
      <c r="QLX54" s="16"/>
      <c r="QLY54" s="16"/>
      <c r="QLZ54" s="16"/>
      <c r="QMA54" s="16"/>
      <c r="QMB54" s="16"/>
      <c r="QMC54" s="16"/>
      <c r="QMD54" s="16"/>
      <c r="QME54" s="16"/>
      <c r="QMF54" s="16"/>
      <c r="QMG54" s="16"/>
      <c r="QMH54" s="16"/>
      <c r="QMI54" s="16"/>
      <c r="QMJ54" s="16"/>
      <c r="QMK54" s="16"/>
      <c r="QML54" s="16"/>
      <c r="QMM54" s="16"/>
      <c r="QMN54" s="16"/>
      <c r="QMO54" s="16"/>
      <c r="QMP54" s="16"/>
      <c r="QMQ54" s="16"/>
      <c r="QMR54" s="16"/>
      <c r="QMS54" s="16"/>
      <c r="QMT54" s="16"/>
      <c r="QMU54" s="16"/>
      <c r="QMV54" s="16"/>
      <c r="QMW54" s="16"/>
      <c r="QMX54" s="16"/>
      <c r="QMY54" s="16"/>
      <c r="QMZ54" s="16"/>
      <c r="QNA54" s="16"/>
      <c r="QNB54" s="16"/>
      <c r="QNC54" s="16"/>
      <c r="QND54" s="16"/>
      <c r="QNE54" s="16"/>
      <c r="QNF54" s="16"/>
      <c r="QNG54" s="16"/>
      <c r="QNH54" s="16"/>
      <c r="QNI54" s="16"/>
      <c r="QNJ54" s="16"/>
      <c r="QNK54" s="16"/>
      <c r="QNL54" s="16"/>
      <c r="QNM54" s="16"/>
      <c r="QNN54" s="16"/>
      <c r="QNO54" s="16"/>
      <c r="QNP54" s="16"/>
      <c r="QNQ54" s="16"/>
      <c r="QNR54" s="16"/>
      <c r="QNS54" s="16"/>
      <c r="QNT54" s="16"/>
      <c r="QNU54" s="16"/>
      <c r="QNV54" s="16"/>
      <c r="QNW54" s="16"/>
      <c r="QNX54" s="16"/>
      <c r="QNY54" s="16"/>
      <c r="QNZ54" s="16"/>
      <c r="QOA54" s="16"/>
      <c r="QOB54" s="16"/>
      <c r="QOC54" s="16"/>
      <c r="QOD54" s="16"/>
      <c r="QOE54" s="16"/>
      <c r="QOF54" s="16"/>
      <c r="QOG54" s="16"/>
      <c r="QOH54" s="16"/>
      <c r="QOI54" s="16"/>
      <c r="QOJ54" s="16"/>
      <c r="QOK54" s="16"/>
      <c r="QOL54" s="16"/>
      <c r="QOM54" s="16"/>
      <c r="QON54" s="16"/>
      <c r="QOO54" s="16"/>
      <c r="QOP54" s="16"/>
      <c r="QOQ54" s="16"/>
      <c r="QOR54" s="16"/>
      <c r="QOS54" s="16"/>
      <c r="QOT54" s="16"/>
      <c r="QOU54" s="16"/>
      <c r="QOV54" s="16"/>
      <c r="QOW54" s="16"/>
      <c r="QOX54" s="16"/>
      <c r="QOY54" s="16"/>
      <c r="QOZ54" s="16"/>
      <c r="QPA54" s="16"/>
      <c r="QPB54" s="16"/>
      <c r="QPC54" s="16"/>
      <c r="QPD54" s="16"/>
      <c r="QPE54" s="16"/>
      <c r="QPF54" s="16"/>
      <c r="QPG54" s="16"/>
      <c r="QPH54" s="16"/>
      <c r="QPI54" s="16"/>
      <c r="QPJ54" s="16"/>
      <c r="QPK54" s="16"/>
      <c r="QPL54" s="16"/>
      <c r="QPM54" s="16"/>
      <c r="QPN54" s="16"/>
      <c r="QPO54" s="16"/>
      <c r="QPP54" s="16"/>
      <c r="QPQ54" s="16"/>
      <c r="QPR54" s="16"/>
      <c r="QPS54" s="16"/>
      <c r="QPT54" s="16"/>
      <c r="QPU54" s="16"/>
      <c r="QPV54" s="16"/>
      <c r="QPW54" s="16"/>
      <c r="QPX54" s="16"/>
      <c r="QPY54" s="16"/>
      <c r="QPZ54" s="16"/>
      <c r="QQA54" s="16"/>
      <c r="QQB54" s="16"/>
      <c r="QQC54" s="16"/>
      <c r="QQD54" s="16"/>
      <c r="QQE54" s="16"/>
      <c r="QQF54" s="16"/>
      <c r="QQG54" s="16"/>
      <c r="QQH54" s="16"/>
      <c r="QQI54" s="16"/>
      <c r="QQJ54" s="16"/>
      <c r="QQK54" s="16"/>
      <c r="QQL54" s="16"/>
      <c r="QQM54" s="16"/>
      <c r="QQN54" s="16"/>
      <c r="QQO54" s="16"/>
      <c r="QQP54" s="16"/>
      <c r="QQQ54" s="16"/>
      <c r="QQR54" s="16"/>
      <c r="QQS54" s="16"/>
      <c r="QQT54" s="16"/>
      <c r="QQU54" s="16"/>
      <c r="QQV54" s="16"/>
      <c r="QQW54" s="16"/>
      <c r="QQX54" s="16"/>
      <c r="QQY54" s="16"/>
      <c r="QQZ54" s="16"/>
      <c r="QRA54" s="16"/>
      <c r="QRB54" s="16"/>
      <c r="QRC54" s="16"/>
      <c r="QRD54" s="16"/>
      <c r="QRE54" s="16"/>
      <c r="QRF54" s="16"/>
      <c r="QRG54" s="16"/>
      <c r="QRH54" s="16"/>
      <c r="QRI54" s="16"/>
      <c r="QRJ54" s="16"/>
      <c r="QRK54" s="16"/>
      <c r="QRL54" s="16"/>
      <c r="QRM54" s="16"/>
      <c r="QRN54" s="16"/>
      <c r="QRO54" s="16"/>
      <c r="QRP54" s="16"/>
      <c r="QRQ54" s="16"/>
      <c r="QRR54" s="16"/>
      <c r="QRS54" s="16"/>
      <c r="QRT54" s="16"/>
      <c r="QRU54" s="16"/>
      <c r="QRV54" s="16"/>
      <c r="QRW54" s="16"/>
      <c r="QRX54" s="16"/>
      <c r="QRY54" s="16"/>
      <c r="QRZ54" s="16"/>
      <c r="QSA54" s="16"/>
      <c r="QSB54" s="16"/>
      <c r="QSC54" s="16"/>
      <c r="QSD54" s="16"/>
      <c r="QSE54" s="16"/>
      <c r="QSF54" s="16"/>
      <c r="QSG54" s="16"/>
      <c r="QSH54" s="16"/>
      <c r="QSI54" s="16"/>
      <c r="QSJ54" s="16"/>
      <c r="QSK54" s="16"/>
      <c r="QSL54" s="16"/>
      <c r="QSM54" s="16"/>
      <c r="QSN54" s="16"/>
      <c r="QSO54" s="16"/>
      <c r="QSP54" s="16"/>
      <c r="QSQ54" s="16"/>
      <c r="QSR54" s="16"/>
      <c r="QSS54" s="16"/>
      <c r="QST54" s="16"/>
      <c r="QSU54" s="16"/>
      <c r="QSV54" s="16"/>
      <c r="QSW54" s="16"/>
      <c r="QSX54" s="16"/>
      <c r="QSY54" s="16"/>
      <c r="QSZ54" s="16"/>
      <c r="QTA54" s="16"/>
      <c r="QTB54" s="16"/>
      <c r="QTC54" s="16"/>
      <c r="QTD54" s="16"/>
      <c r="QTE54" s="16"/>
      <c r="QTF54" s="16"/>
      <c r="QTG54" s="16"/>
      <c r="QTH54" s="16"/>
      <c r="QTI54" s="16"/>
      <c r="QTJ54" s="16"/>
      <c r="QTK54" s="16"/>
      <c r="QTL54" s="16"/>
      <c r="QTM54" s="16"/>
      <c r="QTN54" s="16"/>
      <c r="QTO54" s="16"/>
      <c r="QTP54" s="16"/>
      <c r="QTQ54" s="16"/>
      <c r="QTR54" s="16"/>
      <c r="QTS54" s="16"/>
      <c r="QTT54" s="16"/>
      <c r="QTU54" s="16"/>
      <c r="QTV54" s="16"/>
      <c r="QTW54" s="16"/>
      <c r="QTX54" s="16"/>
      <c r="QTY54" s="16"/>
      <c r="QTZ54" s="16"/>
      <c r="QUA54" s="16"/>
      <c r="QUB54" s="16"/>
      <c r="QUC54" s="16"/>
      <c r="QUD54" s="16"/>
      <c r="QUE54" s="16"/>
      <c r="QUF54" s="16"/>
      <c r="QUG54" s="16"/>
      <c r="QUH54" s="16"/>
      <c r="QUI54" s="16"/>
      <c r="QUJ54" s="16"/>
      <c r="QUK54" s="16"/>
      <c r="QUL54" s="16"/>
      <c r="QUM54" s="16"/>
      <c r="QUN54" s="16"/>
      <c r="QUO54" s="16"/>
      <c r="QUP54" s="16"/>
      <c r="QUQ54" s="16"/>
      <c r="QUR54" s="16"/>
      <c r="QUS54" s="16"/>
      <c r="QUT54" s="16"/>
      <c r="QUU54" s="16"/>
      <c r="QUV54" s="16"/>
      <c r="QUW54" s="16"/>
      <c r="QUX54" s="16"/>
      <c r="QUY54" s="16"/>
      <c r="QUZ54" s="16"/>
      <c r="QVA54" s="16"/>
      <c r="QVB54" s="16"/>
      <c r="QVC54" s="16"/>
      <c r="QVD54" s="16"/>
      <c r="QVE54" s="16"/>
      <c r="QVF54" s="16"/>
      <c r="QVG54" s="16"/>
      <c r="QVH54" s="16"/>
      <c r="QVI54" s="16"/>
      <c r="QVJ54" s="16"/>
      <c r="QVK54" s="16"/>
      <c r="QVL54" s="16"/>
      <c r="QVM54" s="16"/>
      <c r="QVN54" s="16"/>
      <c r="QVO54" s="16"/>
      <c r="QVP54" s="16"/>
      <c r="QVQ54" s="16"/>
      <c r="QVR54" s="16"/>
      <c r="QVS54" s="16"/>
      <c r="QVT54" s="16"/>
      <c r="QVU54" s="16"/>
      <c r="QVV54" s="16"/>
      <c r="QVW54" s="16"/>
      <c r="QVX54" s="16"/>
      <c r="QVY54" s="16"/>
      <c r="QVZ54" s="16"/>
      <c r="QWA54" s="16"/>
      <c r="QWB54" s="16"/>
      <c r="QWC54" s="16"/>
      <c r="QWD54" s="16"/>
      <c r="QWE54" s="16"/>
      <c r="QWF54" s="16"/>
      <c r="QWG54" s="16"/>
      <c r="QWH54" s="16"/>
      <c r="QWI54" s="16"/>
      <c r="QWJ54" s="16"/>
      <c r="QWK54" s="16"/>
      <c r="QWL54" s="16"/>
      <c r="QWM54" s="16"/>
      <c r="QWN54" s="16"/>
      <c r="QWO54" s="16"/>
      <c r="QWP54" s="16"/>
      <c r="QWQ54" s="16"/>
      <c r="QWR54" s="16"/>
      <c r="QWS54" s="16"/>
      <c r="QWT54" s="16"/>
      <c r="QWU54" s="16"/>
      <c r="QWV54" s="16"/>
      <c r="QWW54" s="16"/>
      <c r="QWX54" s="16"/>
      <c r="QWY54" s="16"/>
      <c r="QWZ54" s="16"/>
      <c r="QXA54" s="16"/>
      <c r="QXB54" s="16"/>
      <c r="QXC54" s="16"/>
      <c r="QXD54" s="16"/>
      <c r="QXE54" s="16"/>
      <c r="QXF54" s="16"/>
      <c r="QXG54" s="16"/>
      <c r="QXH54" s="16"/>
      <c r="QXI54" s="16"/>
      <c r="QXJ54" s="16"/>
      <c r="QXK54" s="16"/>
      <c r="QXL54" s="16"/>
      <c r="QXM54" s="16"/>
      <c r="QXN54" s="16"/>
      <c r="QXO54" s="16"/>
      <c r="QXP54" s="16"/>
      <c r="QXQ54" s="16"/>
      <c r="QXR54" s="16"/>
      <c r="QXS54" s="16"/>
      <c r="QXT54" s="16"/>
      <c r="QXU54" s="16"/>
      <c r="QXV54" s="16"/>
      <c r="QXW54" s="16"/>
      <c r="QXX54" s="16"/>
      <c r="QXY54" s="16"/>
      <c r="QXZ54" s="16"/>
      <c r="QYA54" s="16"/>
      <c r="QYB54" s="16"/>
      <c r="QYC54" s="16"/>
      <c r="QYD54" s="16"/>
      <c r="QYE54" s="16"/>
      <c r="QYF54" s="16"/>
      <c r="QYG54" s="16"/>
      <c r="QYH54" s="16"/>
      <c r="QYI54" s="16"/>
      <c r="QYJ54" s="16"/>
      <c r="QYK54" s="16"/>
      <c r="QYL54" s="16"/>
      <c r="QYM54" s="16"/>
      <c r="QYN54" s="16"/>
      <c r="QYO54" s="16"/>
      <c r="QYP54" s="16"/>
      <c r="QYQ54" s="16"/>
      <c r="QYR54" s="16"/>
      <c r="QYS54" s="16"/>
      <c r="QYT54" s="16"/>
      <c r="QYU54" s="16"/>
      <c r="QYV54" s="16"/>
      <c r="QYW54" s="16"/>
      <c r="QYX54" s="16"/>
      <c r="QYY54" s="16"/>
      <c r="QYZ54" s="16"/>
      <c r="QZA54" s="16"/>
      <c r="QZB54" s="16"/>
      <c r="QZC54" s="16"/>
      <c r="QZD54" s="16"/>
      <c r="QZE54" s="16"/>
      <c r="QZF54" s="16"/>
      <c r="QZG54" s="16"/>
      <c r="QZH54" s="16"/>
      <c r="QZI54" s="16"/>
      <c r="QZJ54" s="16"/>
      <c r="QZK54" s="16"/>
      <c r="QZL54" s="16"/>
      <c r="QZM54" s="16"/>
      <c r="QZN54" s="16"/>
      <c r="QZO54" s="16"/>
      <c r="QZP54" s="16"/>
      <c r="QZQ54" s="16"/>
      <c r="QZR54" s="16"/>
      <c r="QZS54" s="16"/>
      <c r="QZT54" s="16"/>
      <c r="QZU54" s="16"/>
      <c r="QZV54" s="16"/>
      <c r="QZW54" s="16"/>
      <c r="QZX54" s="16"/>
      <c r="QZY54" s="16"/>
      <c r="QZZ54" s="16"/>
      <c r="RAA54" s="16"/>
      <c r="RAB54" s="16"/>
      <c r="RAC54" s="16"/>
      <c r="RAD54" s="16"/>
      <c r="RAE54" s="16"/>
      <c r="RAF54" s="16"/>
      <c r="RAG54" s="16"/>
      <c r="RAH54" s="16"/>
      <c r="RAI54" s="16"/>
      <c r="RAJ54" s="16"/>
      <c r="RAK54" s="16"/>
      <c r="RAL54" s="16"/>
      <c r="RAM54" s="16"/>
      <c r="RAN54" s="16"/>
      <c r="RAO54" s="16"/>
      <c r="RAP54" s="16"/>
      <c r="RAQ54" s="16"/>
      <c r="RAR54" s="16"/>
      <c r="RAS54" s="16"/>
      <c r="RAT54" s="16"/>
      <c r="RAU54" s="16"/>
      <c r="RAV54" s="16"/>
      <c r="RAW54" s="16"/>
      <c r="RAX54" s="16"/>
      <c r="RAY54" s="16"/>
      <c r="RAZ54" s="16"/>
      <c r="RBA54" s="16"/>
      <c r="RBB54" s="16"/>
      <c r="RBC54" s="16"/>
      <c r="RBD54" s="16"/>
      <c r="RBE54" s="16"/>
      <c r="RBF54" s="16"/>
      <c r="RBG54" s="16"/>
      <c r="RBH54" s="16"/>
      <c r="RBI54" s="16"/>
      <c r="RBJ54" s="16"/>
      <c r="RBK54" s="16"/>
      <c r="RBL54" s="16"/>
      <c r="RBM54" s="16"/>
      <c r="RBN54" s="16"/>
      <c r="RBO54" s="16"/>
      <c r="RBP54" s="16"/>
      <c r="RBQ54" s="16"/>
      <c r="RBR54" s="16"/>
      <c r="RBS54" s="16"/>
      <c r="RBT54" s="16"/>
      <c r="RBU54" s="16"/>
      <c r="RBV54" s="16"/>
      <c r="RBW54" s="16"/>
      <c r="RBX54" s="16"/>
      <c r="RBY54" s="16"/>
      <c r="RBZ54" s="16"/>
      <c r="RCA54" s="16"/>
      <c r="RCB54" s="16"/>
      <c r="RCC54" s="16"/>
      <c r="RCD54" s="16"/>
      <c r="RCE54" s="16"/>
      <c r="RCF54" s="16"/>
      <c r="RCG54" s="16"/>
      <c r="RCH54" s="16"/>
      <c r="RCI54" s="16"/>
      <c r="RCJ54" s="16"/>
      <c r="RCK54" s="16"/>
      <c r="RCL54" s="16"/>
      <c r="RCM54" s="16"/>
      <c r="RCN54" s="16"/>
      <c r="RCO54" s="16"/>
      <c r="RCP54" s="16"/>
      <c r="RCQ54" s="16"/>
      <c r="RCR54" s="16"/>
      <c r="RCS54" s="16"/>
      <c r="RCT54" s="16"/>
      <c r="RCU54" s="16"/>
      <c r="RCV54" s="16"/>
      <c r="RCW54" s="16"/>
      <c r="RCX54" s="16"/>
      <c r="RCY54" s="16"/>
      <c r="RCZ54" s="16"/>
      <c r="RDA54" s="16"/>
      <c r="RDB54" s="16"/>
      <c r="RDC54" s="16"/>
      <c r="RDD54" s="16"/>
      <c r="RDE54" s="16"/>
      <c r="RDF54" s="16"/>
      <c r="RDG54" s="16"/>
      <c r="RDH54" s="16"/>
      <c r="RDI54" s="16"/>
      <c r="RDJ54" s="16"/>
      <c r="RDK54" s="16"/>
      <c r="RDL54" s="16"/>
      <c r="RDM54" s="16"/>
      <c r="RDN54" s="16"/>
      <c r="RDO54" s="16"/>
      <c r="RDP54" s="16"/>
      <c r="RDQ54" s="16"/>
      <c r="RDR54" s="16"/>
      <c r="RDS54" s="16"/>
      <c r="RDT54" s="16"/>
      <c r="RDU54" s="16"/>
      <c r="RDV54" s="16"/>
      <c r="RDW54" s="16"/>
      <c r="RDX54" s="16"/>
      <c r="RDY54" s="16"/>
      <c r="RDZ54" s="16"/>
      <c r="REA54" s="16"/>
      <c r="REB54" s="16"/>
      <c r="REC54" s="16"/>
      <c r="RED54" s="16"/>
      <c r="REE54" s="16"/>
      <c r="REF54" s="16"/>
      <c r="REG54" s="16"/>
      <c r="REH54" s="16"/>
      <c r="REI54" s="16"/>
      <c r="REJ54" s="16"/>
      <c r="REK54" s="16"/>
      <c r="REL54" s="16"/>
      <c r="REM54" s="16"/>
      <c r="REN54" s="16"/>
      <c r="REO54" s="16"/>
      <c r="REP54" s="16"/>
      <c r="REQ54" s="16"/>
      <c r="RER54" s="16"/>
      <c r="RES54" s="16"/>
      <c r="RET54" s="16"/>
      <c r="REU54" s="16"/>
      <c r="REV54" s="16"/>
      <c r="REW54" s="16"/>
      <c r="REX54" s="16"/>
      <c r="REY54" s="16"/>
      <c r="REZ54" s="16"/>
      <c r="RFA54" s="16"/>
      <c r="RFB54" s="16"/>
      <c r="RFC54" s="16"/>
      <c r="RFD54" s="16"/>
      <c r="RFE54" s="16"/>
      <c r="RFF54" s="16"/>
      <c r="RFG54" s="16"/>
      <c r="RFH54" s="16"/>
      <c r="RFI54" s="16"/>
      <c r="RFJ54" s="16"/>
      <c r="RFK54" s="16"/>
      <c r="RFL54" s="16"/>
      <c r="RFM54" s="16"/>
      <c r="RFN54" s="16"/>
      <c r="RFO54" s="16"/>
      <c r="RFP54" s="16"/>
      <c r="RFQ54" s="16"/>
      <c r="RFR54" s="16"/>
      <c r="RFS54" s="16"/>
      <c r="RFT54" s="16"/>
      <c r="RFU54" s="16"/>
      <c r="RFV54" s="16"/>
      <c r="RFW54" s="16"/>
      <c r="RFX54" s="16"/>
      <c r="RFY54" s="16"/>
      <c r="RFZ54" s="16"/>
      <c r="RGA54" s="16"/>
      <c r="RGB54" s="16"/>
      <c r="RGC54" s="16"/>
      <c r="RGD54" s="16"/>
      <c r="RGE54" s="16"/>
      <c r="RGF54" s="16"/>
      <c r="RGG54" s="16"/>
      <c r="RGH54" s="16"/>
      <c r="RGI54" s="16"/>
      <c r="RGJ54" s="16"/>
      <c r="RGK54" s="16"/>
      <c r="RGL54" s="16"/>
      <c r="RGM54" s="16"/>
      <c r="RGN54" s="16"/>
      <c r="RGO54" s="16"/>
      <c r="RGP54" s="16"/>
      <c r="RGQ54" s="16"/>
      <c r="RGR54" s="16"/>
      <c r="RGS54" s="16"/>
      <c r="RGT54" s="16"/>
      <c r="RGU54" s="16"/>
      <c r="RGV54" s="16"/>
      <c r="RGW54" s="16"/>
      <c r="RGX54" s="16"/>
      <c r="RGY54" s="16"/>
      <c r="RGZ54" s="16"/>
      <c r="RHA54" s="16"/>
      <c r="RHB54" s="16"/>
      <c r="RHC54" s="16"/>
      <c r="RHD54" s="16"/>
      <c r="RHE54" s="16"/>
      <c r="RHF54" s="16"/>
      <c r="RHG54" s="16"/>
      <c r="RHH54" s="16"/>
      <c r="RHI54" s="16"/>
      <c r="RHJ54" s="16"/>
      <c r="RHK54" s="16"/>
      <c r="RHL54" s="16"/>
      <c r="RHM54" s="16"/>
      <c r="RHN54" s="16"/>
      <c r="RHO54" s="16"/>
      <c r="RHP54" s="16"/>
      <c r="RHQ54" s="16"/>
      <c r="RHR54" s="16"/>
      <c r="RHS54" s="16"/>
      <c r="RHT54" s="16"/>
      <c r="RHU54" s="16"/>
      <c r="RHV54" s="16"/>
      <c r="RHW54" s="16"/>
      <c r="RHX54" s="16"/>
      <c r="RHY54" s="16"/>
      <c r="RHZ54" s="16"/>
      <c r="RIA54" s="16"/>
      <c r="RIB54" s="16"/>
      <c r="RIC54" s="16"/>
      <c r="RID54" s="16"/>
      <c r="RIE54" s="16"/>
      <c r="RIF54" s="16"/>
      <c r="RIG54" s="16"/>
      <c r="RIH54" s="16"/>
      <c r="RII54" s="16"/>
      <c r="RIJ54" s="16"/>
      <c r="RIK54" s="16"/>
      <c r="RIL54" s="16"/>
      <c r="RIM54" s="16"/>
      <c r="RIN54" s="16"/>
      <c r="RIO54" s="16"/>
      <c r="RIP54" s="16"/>
      <c r="RIQ54" s="16"/>
      <c r="RIR54" s="16"/>
      <c r="RIS54" s="16"/>
      <c r="RIT54" s="16"/>
      <c r="RIU54" s="16"/>
      <c r="RIV54" s="16"/>
      <c r="RIW54" s="16"/>
      <c r="RIX54" s="16"/>
      <c r="RIY54" s="16"/>
      <c r="RIZ54" s="16"/>
      <c r="RJA54" s="16"/>
      <c r="RJB54" s="16"/>
      <c r="RJC54" s="16"/>
      <c r="RJD54" s="16"/>
      <c r="RJE54" s="16"/>
      <c r="RJF54" s="16"/>
      <c r="RJG54" s="16"/>
      <c r="RJH54" s="16"/>
      <c r="RJI54" s="16"/>
      <c r="RJJ54" s="16"/>
      <c r="RJK54" s="16"/>
      <c r="RJL54" s="16"/>
      <c r="RJM54" s="16"/>
      <c r="RJN54" s="16"/>
      <c r="RJO54" s="16"/>
      <c r="RJP54" s="16"/>
      <c r="RJQ54" s="16"/>
      <c r="RJR54" s="16"/>
      <c r="RJS54" s="16"/>
      <c r="RJT54" s="16"/>
      <c r="RJU54" s="16"/>
      <c r="RJV54" s="16"/>
      <c r="RJW54" s="16"/>
      <c r="RJX54" s="16"/>
      <c r="RJY54" s="16"/>
      <c r="RJZ54" s="16"/>
      <c r="RKA54" s="16"/>
      <c r="RKB54" s="16"/>
      <c r="RKC54" s="16"/>
      <c r="RKD54" s="16"/>
      <c r="RKE54" s="16"/>
      <c r="RKF54" s="16"/>
      <c r="RKG54" s="16"/>
      <c r="RKH54" s="16"/>
      <c r="RKI54" s="16"/>
      <c r="RKJ54" s="16"/>
      <c r="RKK54" s="16"/>
      <c r="RKL54" s="16"/>
      <c r="RKM54" s="16"/>
      <c r="RKN54" s="16"/>
      <c r="RKO54" s="16"/>
      <c r="RKP54" s="16"/>
      <c r="RKQ54" s="16"/>
      <c r="RKR54" s="16"/>
      <c r="RKS54" s="16"/>
      <c r="RKT54" s="16"/>
      <c r="RKU54" s="16"/>
      <c r="RKV54" s="16"/>
      <c r="RKW54" s="16"/>
      <c r="RKX54" s="16"/>
      <c r="RKY54" s="16"/>
      <c r="RKZ54" s="16"/>
      <c r="RLA54" s="16"/>
      <c r="RLB54" s="16"/>
      <c r="RLC54" s="16"/>
      <c r="RLD54" s="16"/>
      <c r="RLE54" s="16"/>
      <c r="RLF54" s="16"/>
      <c r="RLG54" s="16"/>
      <c r="RLH54" s="16"/>
      <c r="RLI54" s="16"/>
      <c r="RLJ54" s="16"/>
      <c r="RLK54" s="16"/>
      <c r="RLL54" s="16"/>
      <c r="RLM54" s="16"/>
      <c r="RLN54" s="16"/>
      <c r="RLO54" s="16"/>
      <c r="RLP54" s="16"/>
      <c r="RLQ54" s="16"/>
      <c r="RLR54" s="16"/>
      <c r="RLS54" s="16"/>
      <c r="RLT54" s="16"/>
      <c r="RLU54" s="16"/>
      <c r="RLV54" s="16"/>
      <c r="RLW54" s="16"/>
      <c r="RLX54" s="16"/>
      <c r="RLY54" s="16"/>
      <c r="RLZ54" s="16"/>
      <c r="RMA54" s="16"/>
      <c r="RMB54" s="16"/>
      <c r="RMC54" s="16"/>
      <c r="RMD54" s="16"/>
      <c r="RME54" s="16"/>
      <c r="RMF54" s="16"/>
      <c r="RMG54" s="16"/>
      <c r="RMH54" s="16"/>
      <c r="RMI54" s="16"/>
      <c r="RMJ54" s="16"/>
      <c r="RMK54" s="16"/>
      <c r="RML54" s="16"/>
      <c r="RMM54" s="16"/>
      <c r="RMN54" s="16"/>
      <c r="RMO54" s="16"/>
      <c r="RMP54" s="16"/>
      <c r="RMQ54" s="16"/>
      <c r="RMR54" s="16"/>
      <c r="RMS54" s="16"/>
      <c r="RMT54" s="16"/>
      <c r="RMU54" s="16"/>
      <c r="RMV54" s="16"/>
      <c r="RMW54" s="16"/>
      <c r="RMX54" s="16"/>
      <c r="RMY54" s="16"/>
      <c r="RMZ54" s="16"/>
      <c r="RNA54" s="16"/>
      <c r="RNB54" s="16"/>
      <c r="RNC54" s="16"/>
      <c r="RND54" s="16"/>
      <c r="RNE54" s="16"/>
      <c r="RNF54" s="16"/>
      <c r="RNG54" s="16"/>
      <c r="RNH54" s="16"/>
      <c r="RNI54" s="16"/>
      <c r="RNJ54" s="16"/>
      <c r="RNK54" s="16"/>
      <c r="RNL54" s="16"/>
      <c r="RNM54" s="16"/>
      <c r="RNN54" s="16"/>
      <c r="RNO54" s="16"/>
      <c r="RNP54" s="16"/>
      <c r="RNQ54" s="16"/>
      <c r="RNR54" s="16"/>
      <c r="RNS54" s="16"/>
      <c r="RNT54" s="16"/>
      <c r="RNU54" s="16"/>
      <c r="RNV54" s="16"/>
      <c r="RNW54" s="16"/>
      <c r="RNX54" s="16"/>
      <c r="RNY54" s="16"/>
      <c r="RNZ54" s="16"/>
      <c r="ROA54" s="16"/>
      <c r="ROB54" s="16"/>
      <c r="ROC54" s="16"/>
      <c r="ROD54" s="16"/>
      <c r="ROE54" s="16"/>
      <c r="ROF54" s="16"/>
      <c r="ROG54" s="16"/>
      <c r="ROH54" s="16"/>
      <c r="ROI54" s="16"/>
      <c r="ROJ54" s="16"/>
      <c r="ROK54" s="16"/>
      <c r="ROL54" s="16"/>
      <c r="ROM54" s="16"/>
      <c r="RON54" s="16"/>
      <c r="ROO54" s="16"/>
      <c r="ROP54" s="16"/>
      <c r="ROQ54" s="16"/>
      <c r="ROR54" s="16"/>
      <c r="ROS54" s="16"/>
      <c r="ROT54" s="16"/>
      <c r="ROU54" s="16"/>
      <c r="ROV54" s="16"/>
      <c r="ROW54" s="16"/>
      <c r="ROX54" s="16"/>
      <c r="ROY54" s="16"/>
      <c r="ROZ54" s="16"/>
      <c r="RPA54" s="16"/>
      <c r="RPB54" s="16"/>
      <c r="RPC54" s="16"/>
      <c r="RPD54" s="16"/>
      <c r="RPE54" s="16"/>
      <c r="RPF54" s="16"/>
      <c r="RPG54" s="16"/>
      <c r="RPH54" s="16"/>
      <c r="RPI54" s="16"/>
      <c r="RPJ54" s="16"/>
      <c r="RPK54" s="16"/>
      <c r="RPL54" s="16"/>
      <c r="RPM54" s="16"/>
      <c r="RPN54" s="16"/>
      <c r="RPO54" s="16"/>
      <c r="RPP54" s="16"/>
      <c r="RPQ54" s="16"/>
      <c r="RPR54" s="16"/>
      <c r="RPS54" s="16"/>
      <c r="RPT54" s="16"/>
      <c r="RPU54" s="16"/>
      <c r="RPV54" s="16"/>
      <c r="RPW54" s="16"/>
      <c r="RPX54" s="16"/>
      <c r="RPY54" s="16"/>
      <c r="RPZ54" s="16"/>
      <c r="RQA54" s="16"/>
      <c r="RQB54" s="16"/>
      <c r="RQC54" s="16"/>
      <c r="RQD54" s="16"/>
      <c r="RQE54" s="16"/>
      <c r="RQF54" s="16"/>
      <c r="RQG54" s="16"/>
      <c r="RQH54" s="16"/>
      <c r="RQI54" s="16"/>
      <c r="RQJ54" s="16"/>
      <c r="RQK54" s="16"/>
      <c r="RQL54" s="16"/>
      <c r="RQM54" s="16"/>
      <c r="RQN54" s="16"/>
      <c r="RQO54" s="16"/>
      <c r="RQP54" s="16"/>
      <c r="RQQ54" s="16"/>
      <c r="RQR54" s="16"/>
      <c r="RQS54" s="16"/>
      <c r="RQT54" s="16"/>
      <c r="RQU54" s="16"/>
      <c r="RQV54" s="16"/>
      <c r="RQW54" s="16"/>
      <c r="RQX54" s="16"/>
      <c r="RQY54" s="16"/>
      <c r="RQZ54" s="16"/>
      <c r="RRA54" s="16"/>
      <c r="RRB54" s="16"/>
      <c r="RRC54" s="16"/>
      <c r="RRD54" s="16"/>
      <c r="RRE54" s="16"/>
      <c r="RRF54" s="16"/>
      <c r="RRG54" s="16"/>
      <c r="RRH54" s="16"/>
      <c r="RRI54" s="16"/>
      <c r="RRJ54" s="16"/>
      <c r="RRK54" s="16"/>
      <c r="RRL54" s="16"/>
      <c r="RRM54" s="16"/>
      <c r="RRN54" s="16"/>
      <c r="RRO54" s="16"/>
      <c r="RRP54" s="16"/>
      <c r="RRQ54" s="16"/>
      <c r="RRR54" s="16"/>
      <c r="RRS54" s="16"/>
      <c r="RRT54" s="16"/>
      <c r="RRU54" s="16"/>
      <c r="RRV54" s="16"/>
      <c r="RRW54" s="16"/>
      <c r="RRX54" s="16"/>
      <c r="RRY54" s="16"/>
      <c r="RRZ54" s="16"/>
      <c r="RSA54" s="16"/>
      <c r="RSB54" s="16"/>
      <c r="RSC54" s="16"/>
      <c r="RSD54" s="16"/>
      <c r="RSE54" s="16"/>
      <c r="RSF54" s="16"/>
      <c r="RSG54" s="16"/>
      <c r="RSH54" s="16"/>
      <c r="RSI54" s="16"/>
      <c r="RSJ54" s="16"/>
      <c r="RSK54" s="16"/>
      <c r="RSL54" s="16"/>
      <c r="RSM54" s="16"/>
      <c r="RSN54" s="16"/>
      <c r="RSO54" s="16"/>
      <c r="RSP54" s="16"/>
      <c r="RSQ54" s="16"/>
      <c r="RSR54" s="16"/>
      <c r="RSS54" s="16"/>
      <c r="RST54" s="16"/>
      <c r="RSU54" s="16"/>
      <c r="RSV54" s="16"/>
      <c r="RSW54" s="16"/>
      <c r="RSX54" s="16"/>
      <c r="RSY54" s="16"/>
      <c r="RSZ54" s="16"/>
      <c r="RTA54" s="16"/>
      <c r="RTB54" s="16"/>
      <c r="RTC54" s="16"/>
      <c r="RTD54" s="16"/>
      <c r="RTE54" s="16"/>
      <c r="RTF54" s="16"/>
      <c r="RTG54" s="16"/>
      <c r="RTH54" s="16"/>
      <c r="RTI54" s="16"/>
      <c r="RTJ54" s="16"/>
      <c r="RTK54" s="16"/>
      <c r="RTL54" s="16"/>
      <c r="RTM54" s="16"/>
      <c r="RTN54" s="16"/>
      <c r="RTO54" s="16"/>
      <c r="RTP54" s="16"/>
      <c r="RTQ54" s="16"/>
      <c r="RTR54" s="16"/>
      <c r="RTS54" s="16"/>
      <c r="RTT54" s="16"/>
      <c r="RTU54" s="16"/>
      <c r="RTV54" s="16"/>
      <c r="RTW54" s="16"/>
      <c r="RTX54" s="16"/>
      <c r="RTY54" s="16"/>
      <c r="RTZ54" s="16"/>
      <c r="RUA54" s="16"/>
      <c r="RUB54" s="16"/>
      <c r="RUC54" s="16"/>
      <c r="RUD54" s="16"/>
      <c r="RUE54" s="16"/>
      <c r="RUF54" s="16"/>
      <c r="RUG54" s="16"/>
      <c r="RUH54" s="16"/>
      <c r="RUI54" s="16"/>
      <c r="RUJ54" s="16"/>
      <c r="RUK54" s="16"/>
      <c r="RUL54" s="16"/>
      <c r="RUM54" s="16"/>
      <c r="RUN54" s="16"/>
      <c r="RUO54" s="16"/>
      <c r="RUP54" s="16"/>
      <c r="RUQ54" s="16"/>
      <c r="RUR54" s="16"/>
      <c r="RUS54" s="16"/>
      <c r="RUT54" s="16"/>
      <c r="RUU54" s="16"/>
      <c r="RUV54" s="16"/>
      <c r="RUW54" s="16"/>
      <c r="RUX54" s="16"/>
      <c r="RUY54" s="16"/>
      <c r="RUZ54" s="16"/>
      <c r="RVA54" s="16"/>
      <c r="RVB54" s="16"/>
      <c r="RVC54" s="16"/>
      <c r="RVD54" s="16"/>
      <c r="RVE54" s="16"/>
      <c r="RVF54" s="16"/>
      <c r="RVG54" s="16"/>
      <c r="RVH54" s="16"/>
      <c r="RVI54" s="16"/>
      <c r="RVJ54" s="16"/>
      <c r="RVK54" s="16"/>
      <c r="RVL54" s="16"/>
      <c r="RVM54" s="16"/>
      <c r="RVN54" s="16"/>
      <c r="RVO54" s="16"/>
      <c r="RVP54" s="16"/>
      <c r="RVQ54" s="16"/>
      <c r="RVR54" s="16"/>
      <c r="RVS54" s="16"/>
      <c r="RVT54" s="16"/>
      <c r="RVU54" s="16"/>
      <c r="RVV54" s="16"/>
      <c r="RVW54" s="16"/>
      <c r="RVX54" s="16"/>
      <c r="RVY54" s="16"/>
      <c r="RVZ54" s="16"/>
      <c r="RWA54" s="16"/>
      <c r="RWB54" s="16"/>
      <c r="RWC54" s="16"/>
      <c r="RWD54" s="16"/>
      <c r="RWE54" s="16"/>
      <c r="RWF54" s="16"/>
      <c r="RWG54" s="16"/>
      <c r="RWH54" s="16"/>
      <c r="RWI54" s="16"/>
      <c r="RWJ54" s="16"/>
      <c r="RWK54" s="16"/>
      <c r="RWL54" s="16"/>
      <c r="RWM54" s="16"/>
      <c r="RWN54" s="16"/>
      <c r="RWO54" s="16"/>
      <c r="RWP54" s="16"/>
      <c r="RWQ54" s="16"/>
      <c r="RWR54" s="16"/>
      <c r="RWS54" s="16"/>
      <c r="RWT54" s="16"/>
      <c r="RWU54" s="16"/>
      <c r="RWV54" s="16"/>
      <c r="RWW54" s="16"/>
      <c r="RWX54" s="16"/>
      <c r="RWY54" s="16"/>
      <c r="RWZ54" s="16"/>
      <c r="RXA54" s="16"/>
      <c r="RXB54" s="16"/>
      <c r="RXC54" s="16"/>
      <c r="RXD54" s="16"/>
      <c r="RXE54" s="16"/>
      <c r="RXF54" s="16"/>
      <c r="RXG54" s="16"/>
      <c r="RXH54" s="16"/>
      <c r="RXI54" s="16"/>
      <c r="RXJ54" s="16"/>
      <c r="RXK54" s="16"/>
      <c r="RXL54" s="16"/>
      <c r="RXM54" s="16"/>
      <c r="RXN54" s="16"/>
      <c r="RXO54" s="16"/>
      <c r="RXP54" s="16"/>
      <c r="RXQ54" s="16"/>
      <c r="RXR54" s="16"/>
      <c r="RXS54" s="16"/>
      <c r="RXT54" s="16"/>
      <c r="RXU54" s="16"/>
      <c r="RXV54" s="16"/>
      <c r="RXW54" s="16"/>
      <c r="RXX54" s="16"/>
      <c r="RXY54" s="16"/>
      <c r="RXZ54" s="16"/>
      <c r="RYA54" s="16"/>
      <c r="RYB54" s="16"/>
      <c r="RYC54" s="16"/>
      <c r="RYD54" s="16"/>
      <c r="RYE54" s="16"/>
      <c r="RYF54" s="16"/>
      <c r="RYG54" s="16"/>
      <c r="RYH54" s="16"/>
      <c r="RYI54" s="16"/>
      <c r="RYJ54" s="16"/>
      <c r="RYK54" s="16"/>
      <c r="RYL54" s="16"/>
      <c r="RYM54" s="16"/>
      <c r="RYN54" s="16"/>
      <c r="RYO54" s="16"/>
      <c r="RYP54" s="16"/>
      <c r="RYQ54" s="16"/>
      <c r="RYR54" s="16"/>
      <c r="RYS54" s="16"/>
      <c r="RYT54" s="16"/>
      <c r="RYU54" s="16"/>
      <c r="RYV54" s="16"/>
      <c r="RYW54" s="16"/>
      <c r="RYX54" s="16"/>
      <c r="RYY54" s="16"/>
      <c r="RYZ54" s="16"/>
      <c r="RZA54" s="16"/>
      <c r="RZB54" s="16"/>
      <c r="RZC54" s="16"/>
      <c r="RZD54" s="16"/>
      <c r="RZE54" s="16"/>
      <c r="RZF54" s="16"/>
      <c r="RZG54" s="16"/>
      <c r="RZH54" s="16"/>
      <c r="RZI54" s="16"/>
      <c r="RZJ54" s="16"/>
      <c r="RZK54" s="16"/>
      <c r="RZL54" s="16"/>
      <c r="RZM54" s="16"/>
      <c r="RZN54" s="16"/>
      <c r="RZO54" s="16"/>
      <c r="RZP54" s="16"/>
      <c r="RZQ54" s="16"/>
      <c r="RZR54" s="16"/>
      <c r="RZS54" s="16"/>
      <c r="RZT54" s="16"/>
      <c r="RZU54" s="16"/>
      <c r="RZV54" s="16"/>
      <c r="RZW54" s="16"/>
      <c r="RZX54" s="16"/>
      <c r="RZY54" s="16"/>
      <c r="RZZ54" s="16"/>
      <c r="SAA54" s="16"/>
      <c r="SAB54" s="16"/>
      <c r="SAC54" s="16"/>
      <c r="SAD54" s="16"/>
      <c r="SAE54" s="16"/>
      <c r="SAF54" s="16"/>
      <c r="SAG54" s="16"/>
      <c r="SAH54" s="16"/>
      <c r="SAI54" s="16"/>
      <c r="SAJ54" s="16"/>
      <c r="SAK54" s="16"/>
      <c r="SAL54" s="16"/>
      <c r="SAM54" s="16"/>
      <c r="SAN54" s="16"/>
      <c r="SAO54" s="16"/>
      <c r="SAP54" s="16"/>
      <c r="SAQ54" s="16"/>
      <c r="SAR54" s="16"/>
      <c r="SAS54" s="16"/>
      <c r="SAT54" s="16"/>
      <c r="SAU54" s="16"/>
      <c r="SAV54" s="16"/>
      <c r="SAW54" s="16"/>
      <c r="SAX54" s="16"/>
      <c r="SAY54" s="16"/>
      <c r="SAZ54" s="16"/>
      <c r="SBA54" s="16"/>
      <c r="SBB54" s="16"/>
      <c r="SBC54" s="16"/>
      <c r="SBD54" s="16"/>
      <c r="SBE54" s="16"/>
      <c r="SBF54" s="16"/>
      <c r="SBG54" s="16"/>
      <c r="SBH54" s="16"/>
      <c r="SBI54" s="16"/>
      <c r="SBJ54" s="16"/>
      <c r="SBK54" s="16"/>
      <c r="SBL54" s="16"/>
      <c r="SBM54" s="16"/>
      <c r="SBN54" s="16"/>
      <c r="SBO54" s="16"/>
      <c r="SBP54" s="16"/>
      <c r="SBQ54" s="16"/>
      <c r="SBR54" s="16"/>
      <c r="SBS54" s="16"/>
      <c r="SBT54" s="16"/>
      <c r="SBU54" s="16"/>
      <c r="SBV54" s="16"/>
      <c r="SBW54" s="16"/>
      <c r="SBX54" s="16"/>
      <c r="SBY54" s="16"/>
      <c r="SBZ54" s="16"/>
      <c r="SCA54" s="16"/>
      <c r="SCB54" s="16"/>
      <c r="SCC54" s="16"/>
      <c r="SCD54" s="16"/>
      <c r="SCE54" s="16"/>
      <c r="SCF54" s="16"/>
      <c r="SCG54" s="16"/>
      <c r="SCH54" s="16"/>
      <c r="SCI54" s="16"/>
      <c r="SCJ54" s="16"/>
      <c r="SCK54" s="16"/>
      <c r="SCL54" s="16"/>
      <c r="SCM54" s="16"/>
      <c r="SCN54" s="16"/>
      <c r="SCO54" s="16"/>
      <c r="SCP54" s="16"/>
      <c r="SCQ54" s="16"/>
      <c r="SCR54" s="16"/>
      <c r="SCS54" s="16"/>
      <c r="SCT54" s="16"/>
      <c r="SCU54" s="16"/>
      <c r="SCV54" s="16"/>
      <c r="SCW54" s="16"/>
      <c r="SCX54" s="16"/>
      <c r="SCY54" s="16"/>
      <c r="SCZ54" s="16"/>
      <c r="SDA54" s="16"/>
      <c r="SDB54" s="16"/>
      <c r="SDC54" s="16"/>
      <c r="SDD54" s="16"/>
      <c r="SDE54" s="16"/>
      <c r="SDF54" s="16"/>
      <c r="SDG54" s="16"/>
      <c r="SDH54" s="16"/>
      <c r="SDI54" s="16"/>
      <c r="SDJ54" s="16"/>
      <c r="SDK54" s="16"/>
      <c r="SDL54" s="16"/>
      <c r="SDM54" s="16"/>
      <c r="SDN54" s="16"/>
      <c r="SDO54" s="16"/>
      <c r="SDP54" s="16"/>
      <c r="SDQ54" s="16"/>
      <c r="SDR54" s="16"/>
      <c r="SDS54" s="16"/>
      <c r="SDT54" s="16"/>
      <c r="SDU54" s="16"/>
      <c r="SDV54" s="16"/>
      <c r="SDW54" s="16"/>
      <c r="SDX54" s="16"/>
      <c r="SDY54" s="16"/>
      <c r="SDZ54" s="16"/>
      <c r="SEA54" s="16"/>
      <c r="SEB54" s="16"/>
      <c r="SEC54" s="16"/>
      <c r="SED54" s="16"/>
      <c r="SEE54" s="16"/>
      <c r="SEF54" s="16"/>
      <c r="SEG54" s="16"/>
      <c r="SEH54" s="16"/>
      <c r="SEI54" s="16"/>
      <c r="SEJ54" s="16"/>
      <c r="SEK54" s="16"/>
      <c r="SEL54" s="16"/>
      <c r="SEM54" s="16"/>
      <c r="SEN54" s="16"/>
      <c r="SEO54" s="16"/>
      <c r="SEP54" s="16"/>
      <c r="SEQ54" s="16"/>
      <c r="SER54" s="16"/>
      <c r="SES54" s="16"/>
      <c r="SET54" s="16"/>
      <c r="SEU54" s="16"/>
      <c r="SEV54" s="16"/>
      <c r="SEW54" s="16"/>
      <c r="SEX54" s="16"/>
      <c r="SEY54" s="16"/>
      <c r="SEZ54" s="16"/>
      <c r="SFA54" s="16"/>
      <c r="SFB54" s="16"/>
      <c r="SFC54" s="16"/>
      <c r="SFD54" s="16"/>
      <c r="SFE54" s="16"/>
      <c r="SFF54" s="16"/>
      <c r="SFG54" s="16"/>
      <c r="SFH54" s="16"/>
      <c r="SFI54" s="16"/>
      <c r="SFJ54" s="16"/>
      <c r="SFK54" s="16"/>
      <c r="SFL54" s="16"/>
      <c r="SFM54" s="16"/>
      <c r="SFN54" s="16"/>
      <c r="SFO54" s="16"/>
      <c r="SFP54" s="16"/>
      <c r="SFQ54" s="16"/>
      <c r="SFR54" s="16"/>
      <c r="SFS54" s="16"/>
      <c r="SFT54" s="16"/>
      <c r="SFU54" s="16"/>
      <c r="SFV54" s="16"/>
      <c r="SFW54" s="16"/>
      <c r="SFX54" s="16"/>
      <c r="SFY54" s="16"/>
      <c r="SFZ54" s="16"/>
      <c r="SGA54" s="16"/>
      <c r="SGB54" s="16"/>
      <c r="SGC54" s="16"/>
      <c r="SGD54" s="16"/>
      <c r="SGE54" s="16"/>
      <c r="SGF54" s="16"/>
      <c r="SGG54" s="16"/>
      <c r="SGH54" s="16"/>
      <c r="SGI54" s="16"/>
      <c r="SGJ54" s="16"/>
      <c r="SGK54" s="16"/>
      <c r="SGL54" s="16"/>
      <c r="SGM54" s="16"/>
      <c r="SGN54" s="16"/>
      <c r="SGO54" s="16"/>
      <c r="SGP54" s="16"/>
      <c r="SGQ54" s="16"/>
      <c r="SGR54" s="16"/>
      <c r="SGS54" s="16"/>
      <c r="SGT54" s="16"/>
      <c r="SGU54" s="16"/>
      <c r="SGV54" s="16"/>
      <c r="SGW54" s="16"/>
      <c r="SGX54" s="16"/>
      <c r="SGY54" s="16"/>
      <c r="SGZ54" s="16"/>
      <c r="SHA54" s="16"/>
      <c r="SHB54" s="16"/>
      <c r="SHC54" s="16"/>
      <c r="SHD54" s="16"/>
      <c r="SHE54" s="16"/>
      <c r="SHF54" s="16"/>
      <c r="SHG54" s="16"/>
      <c r="SHH54" s="16"/>
      <c r="SHI54" s="16"/>
      <c r="SHJ54" s="16"/>
      <c r="SHK54" s="16"/>
      <c r="SHL54" s="16"/>
      <c r="SHM54" s="16"/>
      <c r="SHN54" s="16"/>
      <c r="SHO54" s="16"/>
      <c r="SHP54" s="16"/>
      <c r="SHQ54" s="16"/>
      <c r="SHR54" s="16"/>
      <c r="SHS54" s="16"/>
      <c r="SHT54" s="16"/>
      <c r="SHU54" s="16"/>
      <c r="SHV54" s="16"/>
      <c r="SHW54" s="16"/>
      <c r="SHX54" s="16"/>
      <c r="SHY54" s="16"/>
      <c r="SHZ54" s="16"/>
      <c r="SIA54" s="16"/>
      <c r="SIB54" s="16"/>
      <c r="SIC54" s="16"/>
      <c r="SID54" s="16"/>
      <c r="SIE54" s="16"/>
      <c r="SIF54" s="16"/>
      <c r="SIG54" s="16"/>
      <c r="SIH54" s="16"/>
      <c r="SII54" s="16"/>
      <c r="SIJ54" s="16"/>
      <c r="SIK54" s="16"/>
      <c r="SIL54" s="16"/>
      <c r="SIM54" s="16"/>
      <c r="SIN54" s="16"/>
      <c r="SIO54" s="16"/>
      <c r="SIP54" s="16"/>
      <c r="SIQ54" s="16"/>
      <c r="SIR54" s="16"/>
      <c r="SIS54" s="16"/>
      <c r="SIT54" s="16"/>
      <c r="SIU54" s="16"/>
      <c r="SIV54" s="16"/>
      <c r="SIW54" s="16"/>
      <c r="SIX54" s="16"/>
      <c r="SIY54" s="16"/>
      <c r="SIZ54" s="16"/>
      <c r="SJA54" s="16"/>
      <c r="SJB54" s="16"/>
      <c r="SJC54" s="16"/>
      <c r="SJD54" s="16"/>
      <c r="SJE54" s="16"/>
      <c r="SJF54" s="16"/>
      <c r="SJG54" s="16"/>
      <c r="SJH54" s="16"/>
      <c r="SJI54" s="16"/>
      <c r="SJJ54" s="16"/>
      <c r="SJK54" s="16"/>
      <c r="SJL54" s="16"/>
      <c r="SJM54" s="16"/>
      <c r="SJN54" s="16"/>
      <c r="SJO54" s="16"/>
      <c r="SJP54" s="16"/>
      <c r="SJQ54" s="16"/>
      <c r="SJR54" s="16"/>
      <c r="SJS54" s="16"/>
      <c r="SJT54" s="16"/>
      <c r="SJU54" s="16"/>
      <c r="SJV54" s="16"/>
      <c r="SJW54" s="16"/>
      <c r="SJX54" s="16"/>
      <c r="SJY54" s="16"/>
      <c r="SJZ54" s="16"/>
      <c r="SKA54" s="16"/>
      <c r="SKB54" s="16"/>
      <c r="SKC54" s="16"/>
      <c r="SKD54" s="16"/>
      <c r="SKE54" s="16"/>
      <c r="SKF54" s="16"/>
      <c r="SKG54" s="16"/>
      <c r="SKH54" s="16"/>
      <c r="SKI54" s="16"/>
      <c r="SKJ54" s="16"/>
      <c r="SKK54" s="16"/>
      <c r="SKL54" s="16"/>
      <c r="SKM54" s="16"/>
      <c r="SKN54" s="16"/>
      <c r="SKO54" s="16"/>
      <c r="SKP54" s="16"/>
      <c r="SKQ54" s="16"/>
      <c r="SKR54" s="16"/>
      <c r="SKS54" s="16"/>
      <c r="SKT54" s="16"/>
      <c r="SKU54" s="16"/>
      <c r="SKV54" s="16"/>
      <c r="SKW54" s="16"/>
      <c r="SKX54" s="16"/>
      <c r="SKY54" s="16"/>
      <c r="SKZ54" s="16"/>
      <c r="SLA54" s="16"/>
      <c r="SLB54" s="16"/>
      <c r="SLC54" s="16"/>
      <c r="SLD54" s="16"/>
      <c r="SLE54" s="16"/>
      <c r="SLF54" s="16"/>
      <c r="SLG54" s="16"/>
      <c r="SLH54" s="16"/>
      <c r="SLI54" s="16"/>
      <c r="SLJ54" s="16"/>
      <c r="SLK54" s="16"/>
      <c r="SLL54" s="16"/>
      <c r="SLM54" s="16"/>
      <c r="SLN54" s="16"/>
      <c r="SLO54" s="16"/>
      <c r="SLP54" s="16"/>
      <c r="SLQ54" s="16"/>
      <c r="SLR54" s="16"/>
      <c r="SLS54" s="16"/>
      <c r="SLT54" s="16"/>
      <c r="SLU54" s="16"/>
      <c r="SLV54" s="16"/>
      <c r="SLW54" s="16"/>
      <c r="SLX54" s="16"/>
      <c r="SLY54" s="16"/>
      <c r="SLZ54" s="16"/>
      <c r="SMA54" s="16"/>
      <c r="SMB54" s="16"/>
      <c r="SMC54" s="16"/>
      <c r="SMD54" s="16"/>
      <c r="SME54" s="16"/>
      <c r="SMF54" s="16"/>
      <c r="SMG54" s="16"/>
      <c r="SMH54" s="16"/>
      <c r="SMI54" s="16"/>
      <c r="SMJ54" s="16"/>
      <c r="SMK54" s="16"/>
      <c r="SML54" s="16"/>
      <c r="SMM54" s="16"/>
      <c r="SMN54" s="16"/>
      <c r="SMO54" s="16"/>
      <c r="SMP54" s="16"/>
      <c r="SMQ54" s="16"/>
      <c r="SMR54" s="16"/>
      <c r="SMS54" s="16"/>
      <c r="SMT54" s="16"/>
      <c r="SMU54" s="16"/>
      <c r="SMV54" s="16"/>
      <c r="SMW54" s="16"/>
      <c r="SMX54" s="16"/>
      <c r="SMY54" s="16"/>
      <c r="SMZ54" s="16"/>
      <c r="SNA54" s="16"/>
      <c r="SNB54" s="16"/>
      <c r="SNC54" s="16"/>
      <c r="SND54" s="16"/>
      <c r="SNE54" s="16"/>
      <c r="SNF54" s="16"/>
      <c r="SNG54" s="16"/>
      <c r="SNH54" s="16"/>
      <c r="SNI54" s="16"/>
      <c r="SNJ54" s="16"/>
      <c r="SNK54" s="16"/>
      <c r="SNL54" s="16"/>
      <c r="SNM54" s="16"/>
      <c r="SNN54" s="16"/>
      <c r="SNO54" s="16"/>
      <c r="SNP54" s="16"/>
      <c r="SNQ54" s="16"/>
      <c r="SNR54" s="16"/>
      <c r="SNS54" s="16"/>
      <c r="SNT54" s="16"/>
      <c r="SNU54" s="16"/>
      <c r="SNV54" s="16"/>
      <c r="SNW54" s="16"/>
      <c r="SNX54" s="16"/>
      <c r="SNY54" s="16"/>
      <c r="SNZ54" s="16"/>
      <c r="SOA54" s="16"/>
      <c r="SOB54" s="16"/>
      <c r="SOC54" s="16"/>
      <c r="SOD54" s="16"/>
      <c r="SOE54" s="16"/>
      <c r="SOF54" s="16"/>
      <c r="SOG54" s="16"/>
      <c r="SOH54" s="16"/>
      <c r="SOI54" s="16"/>
      <c r="SOJ54" s="16"/>
      <c r="SOK54" s="16"/>
      <c r="SOL54" s="16"/>
      <c r="SOM54" s="16"/>
      <c r="SON54" s="16"/>
      <c r="SOO54" s="16"/>
      <c r="SOP54" s="16"/>
      <c r="SOQ54" s="16"/>
      <c r="SOR54" s="16"/>
      <c r="SOS54" s="16"/>
      <c r="SOT54" s="16"/>
      <c r="SOU54" s="16"/>
      <c r="SOV54" s="16"/>
      <c r="SOW54" s="16"/>
      <c r="SOX54" s="16"/>
      <c r="SOY54" s="16"/>
      <c r="SOZ54" s="16"/>
      <c r="SPA54" s="16"/>
      <c r="SPB54" s="16"/>
      <c r="SPC54" s="16"/>
      <c r="SPD54" s="16"/>
      <c r="SPE54" s="16"/>
      <c r="SPF54" s="16"/>
      <c r="SPG54" s="16"/>
      <c r="SPH54" s="16"/>
      <c r="SPI54" s="16"/>
      <c r="SPJ54" s="16"/>
      <c r="SPK54" s="16"/>
      <c r="SPL54" s="16"/>
      <c r="SPM54" s="16"/>
      <c r="SPN54" s="16"/>
      <c r="SPO54" s="16"/>
      <c r="SPP54" s="16"/>
      <c r="SPQ54" s="16"/>
      <c r="SPR54" s="16"/>
      <c r="SPS54" s="16"/>
      <c r="SPT54" s="16"/>
      <c r="SPU54" s="16"/>
      <c r="SPV54" s="16"/>
      <c r="SPW54" s="16"/>
      <c r="SPX54" s="16"/>
      <c r="SPY54" s="16"/>
      <c r="SPZ54" s="16"/>
      <c r="SQA54" s="16"/>
      <c r="SQB54" s="16"/>
      <c r="SQC54" s="16"/>
      <c r="SQD54" s="16"/>
      <c r="SQE54" s="16"/>
      <c r="SQF54" s="16"/>
      <c r="SQG54" s="16"/>
      <c r="SQH54" s="16"/>
      <c r="SQI54" s="16"/>
      <c r="SQJ54" s="16"/>
      <c r="SQK54" s="16"/>
      <c r="SQL54" s="16"/>
      <c r="SQM54" s="16"/>
      <c r="SQN54" s="16"/>
      <c r="SQO54" s="16"/>
      <c r="SQP54" s="16"/>
      <c r="SQQ54" s="16"/>
      <c r="SQR54" s="16"/>
      <c r="SQS54" s="16"/>
      <c r="SQT54" s="16"/>
      <c r="SQU54" s="16"/>
      <c r="SQV54" s="16"/>
      <c r="SQW54" s="16"/>
      <c r="SQX54" s="16"/>
      <c r="SQY54" s="16"/>
      <c r="SQZ54" s="16"/>
      <c r="SRA54" s="16"/>
      <c r="SRB54" s="16"/>
      <c r="SRC54" s="16"/>
      <c r="SRD54" s="16"/>
      <c r="SRE54" s="16"/>
      <c r="SRF54" s="16"/>
      <c r="SRG54" s="16"/>
      <c r="SRH54" s="16"/>
      <c r="SRI54" s="16"/>
      <c r="SRJ54" s="16"/>
      <c r="SRK54" s="16"/>
      <c r="SRL54" s="16"/>
      <c r="SRM54" s="16"/>
      <c r="SRN54" s="16"/>
      <c r="SRO54" s="16"/>
      <c r="SRP54" s="16"/>
      <c r="SRQ54" s="16"/>
      <c r="SRR54" s="16"/>
      <c r="SRS54" s="16"/>
      <c r="SRT54" s="16"/>
      <c r="SRU54" s="16"/>
      <c r="SRV54" s="16"/>
      <c r="SRW54" s="16"/>
      <c r="SRX54" s="16"/>
      <c r="SRY54" s="16"/>
      <c r="SRZ54" s="16"/>
      <c r="SSA54" s="16"/>
      <c r="SSB54" s="16"/>
      <c r="SSC54" s="16"/>
      <c r="SSD54" s="16"/>
      <c r="SSE54" s="16"/>
      <c r="SSF54" s="16"/>
      <c r="SSG54" s="16"/>
      <c r="SSH54" s="16"/>
      <c r="SSI54" s="16"/>
      <c r="SSJ54" s="16"/>
      <c r="SSK54" s="16"/>
      <c r="SSL54" s="16"/>
      <c r="SSM54" s="16"/>
      <c r="SSN54" s="16"/>
      <c r="SSO54" s="16"/>
      <c r="SSP54" s="16"/>
      <c r="SSQ54" s="16"/>
      <c r="SSR54" s="16"/>
      <c r="SSS54" s="16"/>
      <c r="SST54" s="16"/>
      <c r="SSU54" s="16"/>
      <c r="SSV54" s="16"/>
      <c r="SSW54" s="16"/>
      <c r="SSX54" s="16"/>
      <c r="SSY54" s="16"/>
      <c r="SSZ54" s="16"/>
      <c r="STA54" s="16"/>
      <c r="STB54" s="16"/>
      <c r="STC54" s="16"/>
      <c r="STD54" s="16"/>
      <c r="STE54" s="16"/>
      <c r="STF54" s="16"/>
      <c r="STG54" s="16"/>
      <c r="STH54" s="16"/>
      <c r="STI54" s="16"/>
      <c r="STJ54" s="16"/>
      <c r="STK54" s="16"/>
      <c r="STL54" s="16"/>
      <c r="STM54" s="16"/>
      <c r="STN54" s="16"/>
      <c r="STO54" s="16"/>
      <c r="STP54" s="16"/>
      <c r="STQ54" s="16"/>
      <c r="STR54" s="16"/>
      <c r="STS54" s="16"/>
      <c r="STT54" s="16"/>
      <c r="STU54" s="16"/>
      <c r="STV54" s="16"/>
      <c r="STW54" s="16"/>
      <c r="STX54" s="16"/>
      <c r="STY54" s="16"/>
      <c r="STZ54" s="16"/>
      <c r="SUA54" s="16"/>
      <c r="SUB54" s="16"/>
      <c r="SUC54" s="16"/>
      <c r="SUD54" s="16"/>
      <c r="SUE54" s="16"/>
      <c r="SUF54" s="16"/>
      <c r="SUG54" s="16"/>
      <c r="SUH54" s="16"/>
      <c r="SUI54" s="16"/>
      <c r="SUJ54" s="16"/>
      <c r="SUK54" s="16"/>
      <c r="SUL54" s="16"/>
      <c r="SUM54" s="16"/>
      <c r="SUN54" s="16"/>
      <c r="SUO54" s="16"/>
      <c r="SUP54" s="16"/>
      <c r="SUQ54" s="16"/>
      <c r="SUR54" s="16"/>
      <c r="SUS54" s="16"/>
      <c r="SUT54" s="16"/>
      <c r="SUU54" s="16"/>
      <c r="SUV54" s="16"/>
      <c r="SUW54" s="16"/>
      <c r="SUX54" s="16"/>
      <c r="SUY54" s="16"/>
      <c r="SUZ54" s="16"/>
      <c r="SVA54" s="16"/>
      <c r="SVB54" s="16"/>
      <c r="SVC54" s="16"/>
      <c r="SVD54" s="16"/>
      <c r="SVE54" s="16"/>
      <c r="SVF54" s="16"/>
      <c r="SVG54" s="16"/>
      <c r="SVH54" s="16"/>
      <c r="SVI54" s="16"/>
      <c r="SVJ54" s="16"/>
      <c r="SVK54" s="16"/>
      <c r="SVL54" s="16"/>
      <c r="SVM54" s="16"/>
      <c r="SVN54" s="16"/>
      <c r="SVO54" s="16"/>
      <c r="SVP54" s="16"/>
      <c r="SVQ54" s="16"/>
      <c r="SVR54" s="16"/>
      <c r="SVS54" s="16"/>
      <c r="SVT54" s="16"/>
      <c r="SVU54" s="16"/>
      <c r="SVV54" s="16"/>
      <c r="SVW54" s="16"/>
      <c r="SVX54" s="16"/>
      <c r="SVY54" s="16"/>
      <c r="SVZ54" s="16"/>
      <c r="SWA54" s="16"/>
      <c r="SWB54" s="16"/>
      <c r="SWC54" s="16"/>
      <c r="SWD54" s="16"/>
      <c r="SWE54" s="16"/>
      <c r="SWF54" s="16"/>
      <c r="SWG54" s="16"/>
      <c r="SWH54" s="16"/>
      <c r="SWI54" s="16"/>
      <c r="SWJ54" s="16"/>
      <c r="SWK54" s="16"/>
      <c r="SWL54" s="16"/>
      <c r="SWM54" s="16"/>
      <c r="SWN54" s="16"/>
      <c r="SWO54" s="16"/>
      <c r="SWP54" s="16"/>
      <c r="SWQ54" s="16"/>
      <c r="SWR54" s="16"/>
      <c r="SWS54" s="16"/>
      <c r="SWT54" s="16"/>
      <c r="SWU54" s="16"/>
      <c r="SWV54" s="16"/>
      <c r="SWW54" s="16"/>
      <c r="SWX54" s="16"/>
      <c r="SWY54" s="16"/>
      <c r="SWZ54" s="16"/>
      <c r="SXA54" s="16"/>
      <c r="SXB54" s="16"/>
      <c r="SXC54" s="16"/>
      <c r="SXD54" s="16"/>
      <c r="SXE54" s="16"/>
      <c r="SXF54" s="16"/>
      <c r="SXG54" s="16"/>
      <c r="SXH54" s="16"/>
      <c r="SXI54" s="16"/>
      <c r="SXJ54" s="16"/>
      <c r="SXK54" s="16"/>
      <c r="SXL54" s="16"/>
      <c r="SXM54" s="16"/>
      <c r="SXN54" s="16"/>
      <c r="SXO54" s="16"/>
      <c r="SXP54" s="16"/>
      <c r="SXQ54" s="16"/>
      <c r="SXR54" s="16"/>
      <c r="SXS54" s="16"/>
      <c r="SXT54" s="16"/>
      <c r="SXU54" s="16"/>
      <c r="SXV54" s="16"/>
      <c r="SXW54" s="16"/>
      <c r="SXX54" s="16"/>
      <c r="SXY54" s="16"/>
      <c r="SXZ54" s="16"/>
      <c r="SYA54" s="16"/>
      <c r="SYB54" s="16"/>
      <c r="SYC54" s="16"/>
      <c r="SYD54" s="16"/>
      <c r="SYE54" s="16"/>
      <c r="SYF54" s="16"/>
      <c r="SYG54" s="16"/>
      <c r="SYH54" s="16"/>
      <c r="SYI54" s="16"/>
      <c r="SYJ54" s="16"/>
      <c r="SYK54" s="16"/>
      <c r="SYL54" s="16"/>
      <c r="SYM54" s="16"/>
      <c r="SYN54" s="16"/>
      <c r="SYO54" s="16"/>
      <c r="SYP54" s="16"/>
      <c r="SYQ54" s="16"/>
      <c r="SYR54" s="16"/>
      <c r="SYS54" s="16"/>
      <c r="SYT54" s="16"/>
      <c r="SYU54" s="16"/>
      <c r="SYV54" s="16"/>
      <c r="SYW54" s="16"/>
      <c r="SYX54" s="16"/>
      <c r="SYY54" s="16"/>
      <c r="SYZ54" s="16"/>
      <c r="SZA54" s="16"/>
      <c r="SZB54" s="16"/>
      <c r="SZC54" s="16"/>
      <c r="SZD54" s="16"/>
      <c r="SZE54" s="16"/>
      <c r="SZF54" s="16"/>
      <c r="SZG54" s="16"/>
      <c r="SZH54" s="16"/>
      <c r="SZI54" s="16"/>
      <c r="SZJ54" s="16"/>
      <c r="SZK54" s="16"/>
      <c r="SZL54" s="16"/>
      <c r="SZM54" s="16"/>
      <c r="SZN54" s="16"/>
      <c r="SZO54" s="16"/>
      <c r="SZP54" s="16"/>
      <c r="SZQ54" s="16"/>
      <c r="SZR54" s="16"/>
      <c r="SZS54" s="16"/>
      <c r="SZT54" s="16"/>
      <c r="SZU54" s="16"/>
      <c r="SZV54" s="16"/>
      <c r="SZW54" s="16"/>
      <c r="SZX54" s="16"/>
      <c r="SZY54" s="16"/>
      <c r="SZZ54" s="16"/>
      <c r="TAA54" s="16"/>
      <c r="TAB54" s="16"/>
      <c r="TAC54" s="16"/>
      <c r="TAD54" s="16"/>
      <c r="TAE54" s="16"/>
      <c r="TAF54" s="16"/>
      <c r="TAG54" s="16"/>
      <c r="TAH54" s="16"/>
      <c r="TAI54" s="16"/>
      <c r="TAJ54" s="16"/>
      <c r="TAK54" s="16"/>
      <c r="TAL54" s="16"/>
      <c r="TAM54" s="16"/>
      <c r="TAN54" s="16"/>
      <c r="TAO54" s="16"/>
      <c r="TAP54" s="16"/>
      <c r="TAQ54" s="16"/>
      <c r="TAR54" s="16"/>
      <c r="TAS54" s="16"/>
      <c r="TAT54" s="16"/>
      <c r="TAU54" s="16"/>
      <c r="TAV54" s="16"/>
      <c r="TAW54" s="16"/>
      <c r="TAX54" s="16"/>
      <c r="TAY54" s="16"/>
      <c r="TAZ54" s="16"/>
      <c r="TBA54" s="16"/>
      <c r="TBB54" s="16"/>
      <c r="TBC54" s="16"/>
      <c r="TBD54" s="16"/>
      <c r="TBE54" s="16"/>
      <c r="TBF54" s="16"/>
      <c r="TBG54" s="16"/>
      <c r="TBH54" s="16"/>
      <c r="TBI54" s="16"/>
      <c r="TBJ54" s="16"/>
      <c r="TBK54" s="16"/>
      <c r="TBL54" s="16"/>
      <c r="TBM54" s="16"/>
      <c r="TBN54" s="16"/>
      <c r="TBO54" s="16"/>
      <c r="TBP54" s="16"/>
      <c r="TBQ54" s="16"/>
      <c r="TBR54" s="16"/>
      <c r="TBS54" s="16"/>
      <c r="TBT54" s="16"/>
      <c r="TBU54" s="16"/>
      <c r="TBV54" s="16"/>
      <c r="TBW54" s="16"/>
      <c r="TBX54" s="16"/>
      <c r="TBY54" s="16"/>
      <c r="TBZ54" s="16"/>
      <c r="TCA54" s="16"/>
      <c r="TCB54" s="16"/>
      <c r="TCC54" s="16"/>
      <c r="TCD54" s="16"/>
      <c r="TCE54" s="16"/>
      <c r="TCF54" s="16"/>
      <c r="TCG54" s="16"/>
      <c r="TCH54" s="16"/>
      <c r="TCI54" s="16"/>
      <c r="TCJ54" s="16"/>
      <c r="TCK54" s="16"/>
      <c r="TCL54" s="16"/>
      <c r="TCM54" s="16"/>
      <c r="TCN54" s="16"/>
      <c r="TCO54" s="16"/>
      <c r="TCP54" s="16"/>
      <c r="TCQ54" s="16"/>
      <c r="TCR54" s="16"/>
      <c r="TCS54" s="16"/>
      <c r="TCT54" s="16"/>
      <c r="TCU54" s="16"/>
      <c r="TCV54" s="16"/>
      <c r="TCW54" s="16"/>
      <c r="TCX54" s="16"/>
      <c r="TCY54" s="16"/>
      <c r="TCZ54" s="16"/>
      <c r="TDA54" s="16"/>
      <c r="TDB54" s="16"/>
      <c r="TDC54" s="16"/>
      <c r="TDD54" s="16"/>
      <c r="TDE54" s="16"/>
      <c r="TDF54" s="16"/>
      <c r="TDG54" s="16"/>
      <c r="TDH54" s="16"/>
      <c r="TDI54" s="16"/>
      <c r="TDJ54" s="16"/>
      <c r="TDK54" s="16"/>
      <c r="TDL54" s="16"/>
      <c r="TDM54" s="16"/>
      <c r="TDN54" s="16"/>
      <c r="TDO54" s="16"/>
      <c r="TDP54" s="16"/>
      <c r="TDQ54" s="16"/>
      <c r="TDR54" s="16"/>
      <c r="TDS54" s="16"/>
      <c r="TDT54" s="16"/>
      <c r="TDU54" s="16"/>
      <c r="TDV54" s="16"/>
      <c r="TDW54" s="16"/>
      <c r="TDX54" s="16"/>
      <c r="TDY54" s="16"/>
      <c r="TDZ54" s="16"/>
      <c r="TEA54" s="16"/>
      <c r="TEB54" s="16"/>
      <c r="TEC54" s="16"/>
      <c r="TED54" s="16"/>
      <c r="TEE54" s="16"/>
      <c r="TEF54" s="16"/>
      <c r="TEG54" s="16"/>
      <c r="TEH54" s="16"/>
      <c r="TEI54" s="16"/>
      <c r="TEJ54" s="16"/>
      <c r="TEK54" s="16"/>
      <c r="TEL54" s="16"/>
      <c r="TEM54" s="16"/>
      <c r="TEN54" s="16"/>
      <c r="TEO54" s="16"/>
      <c r="TEP54" s="16"/>
      <c r="TEQ54" s="16"/>
      <c r="TER54" s="16"/>
      <c r="TES54" s="16"/>
      <c r="TET54" s="16"/>
      <c r="TEU54" s="16"/>
      <c r="TEV54" s="16"/>
      <c r="TEW54" s="16"/>
      <c r="TEX54" s="16"/>
      <c r="TEY54" s="16"/>
      <c r="TEZ54" s="16"/>
      <c r="TFA54" s="16"/>
      <c r="TFB54" s="16"/>
      <c r="TFC54" s="16"/>
      <c r="TFD54" s="16"/>
      <c r="TFE54" s="16"/>
      <c r="TFF54" s="16"/>
      <c r="TFG54" s="16"/>
      <c r="TFH54" s="16"/>
      <c r="TFI54" s="16"/>
      <c r="TFJ54" s="16"/>
      <c r="TFK54" s="16"/>
      <c r="TFL54" s="16"/>
      <c r="TFM54" s="16"/>
      <c r="TFN54" s="16"/>
      <c r="TFO54" s="16"/>
      <c r="TFP54" s="16"/>
      <c r="TFQ54" s="16"/>
      <c r="TFR54" s="16"/>
      <c r="TFS54" s="16"/>
      <c r="TFT54" s="16"/>
      <c r="TFU54" s="16"/>
      <c r="TFV54" s="16"/>
      <c r="TFW54" s="16"/>
      <c r="TFX54" s="16"/>
      <c r="TFY54" s="16"/>
      <c r="TFZ54" s="16"/>
      <c r="TGA54" s="16"/>
      <c r="TGB54" s="16"/>
      <c r="TGC54" s="16"/>
      <c r="TGD54" s="16"/>
      <c r="TGE54" s="16"/>
      <c r="TGF54" s="16"/>
      <c r="TGG54" s="16"/>
      <c r="TGH54" s="16"/>
      <c r="TGI54" s="16"/>
      <c r="TGJ54" s="16"/>
      <c r="TGK54" s="16"/>
      <c r="TGL54" s="16"/>
      <c r="TGM54" s="16"/>
      <c r="TGN54" s="16"/>
      <c r="TGO54" s="16"/>
      <c r="TGP54" s="16"/>
      <c r="TGQ54" s="16"/>
      <c r="TGR54" s="16"/>
      <c r="TGS54" s="16"/>
      <c r="TGT54" s="16"/>
      <c r="TGU54" s="16"/>
      <c r="TGV54" s="16"/>
      <c r="TGW54" s="16"/>
      <c r="TGX54" s="16"/>
      <c r="TGY54" s="16"/>
      <c r="TGZ54" s="16"/>
      <c r="THA54" s="16"/>
      <c r="THB54" s="16"/>
      <c r="THC54" s="16"/>
      <c r="THD54" s="16"/>
      <c r="THE54" s="16"/>
      <c r="THF54" s="16"/>
      <c r="THG54" s="16"/>
      <c r="THH54" s="16"/>
      <c r="THI54" s="16"/>
      <c r="THJ54" s="16"/>
      <c r="THK54" s="16"/>
      <c r="THL54" s="16"/>
      <c r="THM54" s="16"/>
      <c r="THN54" s="16"/>
      <c r="THO54" s="16"/>
      <c r="THP54" s="16"/>
      <c r="THQ54" s="16"/>
      <c r="THR54" s="16"/>
      <c r="THS54" s="16"/>
      <c r="THT54" s="16"/>
      <c r="THU54" s="16"/>
      <c r="THV54" s="16"/>
      <c r="THW54" s="16"/>
      <c r="THX54" s="16"/>
      <c r="THY54" s="16"/>
      <c r="THZ54" s="16"/>
      <c r="TIA54" s="16"/>
      <c r="TIB54" s="16"/>
      <c r="TIC54" s="16"/>
      <c r="TID54" s="16"/>
      <c r="TIE54" s="16"/>
      <c r="TIF54" s="16"/>
      <c r="TIG54" s="16"/>
      <c r="TIH54" s="16"/>
      <c r="TII54" s="16"/>
      <c r="TIJ54" s="16"/>
      <c r="TIK54" s="16"/>
      <c r="TIL54" s="16"/>
      <c r="TIM54" s="16"/>
      <c r="TIN54" s="16"/>
      <c r="TIO54" s="16"/>
      <c r="TIP54" s="16"/>
      <c r="TIQ54" s="16"/>
      <c r="TIR54" s="16"/>
      <c r="TIS54" s="16"/>
      <c r="TIT54" s="16"/>
      <c r="TIU54" s="16"/>
      <c r="TIV54" s="16"/>
      <c r="TIW54" s="16"/>
      <c r="TIX54" s="16"/>
      <c r="TIY54" s="16"/>
      <c r="TIZ54" s="16"/>
      <c r="TJA54" s="16"/>
      <c r="TJB54" s="16"/>
      <c r="TJC54" s="16"/>
      <c r="TJD54" s="16"/>
      <c r="TJE54" s="16"/>
      <c r="TJF54" s="16"/>
      <c r="TJG54" s="16"/>
      <c r="TJH54" s="16"/>
      <c r="TJI54" s="16"/>
      <c r="TJJ54" s="16"/>
      <c r="TJK54" s="16"/>
      <c r="TJL54" s="16"/>
      <c r="TJM54" s="16"/>
      <c r="TJN54" s="16"/>
      <c r="TJO54" s="16"/>
      <c r="TJP54" s="16"/>
      <c r="TJQ54" s="16"/>
      <c r="TJR54" s="16"/>
      <c r="TJS54" s="16"/>
      <c r="TJT54" s="16"/>
      <c r="TJU54" s="16"/>
      <c r="TJV54" s="16"/>
      <c r="TJW54" s="16"/>
      <c r="TJX54" s="16"/>
      <c r="TJY54" s="16"/>
      <c r="TJZ54" s="16"/>
      <c r="TKA54" s="16"/>
      <c r="TKB54" s="16"/>
      <c r="TKC54" s="16"/>
      <c r="TKD54" s="16"/>
      <c r="TKE54" s="16"/>
      <c r="TKF54" s="16"/>
      <c r="TKG54" s="16"/>
      <c r="TKH54" s="16"/>
      <c r="TKI54" s="16"/>
      <c r="TKJ54" s="16"/>
      <c r="TKK54" s="16"/>
      <c r="TKL54" s="16"/>
      <c r="TKM54" s="16"/>
      <c r="TKN54" s="16"/>
      <c r="TKO54" s="16"/>
      <c r="TKP54" s="16"/>
      <c r="TKQ54" s="16"/>
      <c r="TKR54" s="16"/>
      <c r="TKS54" s="16"/>
      <c r="TKT54" s="16"/>
      <c r="TKU54" s="16"/>
      <c r="TKV54" s="16"/>
      <c r="TKW54" s="16"/>
      <c r="TKX54" s="16"/>
      <c r="TKY54" s="16"/>
      <c r="TKZ54" s="16"/>
      <c r="TLA54" s="16"/>
      <c r="TLB54" s="16"/>
      <c r="TLC54" s="16"/>
      <c r="TLD54" s="16"/>
      <c r="TLE54" s="16"/>
      <c r="TLF54" s="16"/>
      <c r="TLG54" s="16"/>
      <c r="TLH54" s="16"/>
      <c r="TLI54" s="16"/>
      <c r="TLJ54" s="16"/>
      <c r="TLK54" s="16"/>
      <c r="TLL54" s="16"/>
      <c r="TLM54" s="16"/>
      <c r="TLN54" s="16"/>
      <c r="TLO54" s="16"/>
      <c r="TLP54" s="16"/>
      <c r="TLQ54" s="16"/>
      <c r="TLR54" s="16"/>
      <c r="TLS54" s="16"/>
      <c r="TLT54" s="16"/>
      <c r="TLU54" s="16"/>
      <c r="TLV54" s="16"/>
      <c r="TLW54" s="16"/>
      <c r="TLX54" s="16"/>
      <c r="TLY54" s="16"/>
      <c r="TLZ54" s="16"/>
      <c r="TMA54" s="16"/>
      <c r="TMB54" s="16"/>
      <c r="TMC54" s="16"/>
      <c r="TMD54" s="16"/>
      <c r="TME54" s="16"/>
      <c r="TMF54" s="16"/>
      <c r="TMG54" s="16"/>
      <c r="TMH54" s="16"/>
      <c r="TMI54" s="16"/>
      <c r="TMJ54" s="16"/>
      <c r="TMK54" s="16"/>
      <c r="TML54" s="16"/>
      <c r="TMM54" s="16"/>
      <c r="TMN54" s="16"/>
      <c r="TMO54" s="16"/>
      <c r="TMP54" s="16"/>
      <c r="TMQ54" s="16"/>
      <c r="TMR54" s="16"/>
      <c r="TMS54" s="16"/>
      <c r="TMT54" s="16"/>
      <c r="TMU54" s="16"/>
      <c r="TMV54" s="16"/>
      <c r="TMW54" s="16"/>
      <c r="TMX54" s="16"/>
      <c r="TMY54" s="16"/>
      <c r="TMZ54" s="16"/>
      <c r="TNA54" s="16"/>
      <c r="TNB54" s="16"/>
      <c r="TNC54" s="16"/>
      <c r="TND54" s="16"/>
      <c r="TNE54" s="16"/>
      <c r="TNF54" s="16"/>
      <c r="TNG54" s="16"/>
      <c r="TNH54" s="16"/>
      <c r="TNI54" s="16"/>
      <c r="TNJ54" s="16"/>
      <c r="TNK54" s="16"/>
      <c r="TNL54" s="16"/>
      <c r="TNM54" s="16"/>
      <c r="TNN54" s="16"/>
      <c r="TNO54" s="16"/>
      <c r="TNP54" s="16"/>
      <c r="TNQ54" s="16"/>
      <c r="TNR54" s="16"/>
      <c r="TNS54" s="16"/>
      <c r="TNT54" s="16"/>
      <c r="TNU54" s="16"/>
      <c r="TNV54" s="16"/>
      <c r="TNW54" s="16"/>
      <c r="TNX54" s="16"/>
      <c r="TNY54" s="16"/>
      <c r="TNZ54" s="16"/>
      <c r="TOA54" s="16"/>
      <c r="TOB54" s="16"/>
      <c r="TOC54" s="16"/>
      <c r="TOD54" s="16"/>
      <c r="TOE54" s="16"/>
      <c r="TOF54" s="16"/>
      <c r="TOG54" s="16"/>
      <c r="TOH54" s="16"/>
      <c r="TOI54" s="16"/>
      <c r="TOJ54" s="16"/>
      <c r="TOK54" s="16"/>
      <c r="TOL54" s="16"/>
      <c r="TOM54" s="16"/>
      <c r="TON54" s="16"/>
      <c r="TOO54" s="16"/>
      <c r="TOP54" s="16"/>
      <c r="TOQ54" s="16"/>
      <c r="TOR54" s="16"/>
      <c r="TOS54" s="16"/>
      <c r="TOT54" s="16"/>
      <c r="TOU54" s="16"/>
      <c r="TOV54" s="16"/>
      <c r="TOW54" s="16"/>
      <c r="TOX54" s="16"/>
      <c r="TOY54" s="16"/>
      <c r="TOZ54" s="16"/>
      <c r="TPA54" s="16"/>
      <c r="TPB54" s="16"/>
      <c r="TPC54" s="16"/>
      <c r="TPD54" s="16"/>
      <c r="TPE54" s="16"/>
      <c r="TPF54" s="16"/>
      <c r="TPG54" s="16"/>
      <c r="TPH54" s="16"/>
      <c r="TPI54" s="16"/>
      <c r="TPJ54" s="16"/>
      <c r="TPK54" s="16"/>
      <c r="TPL54" s="16"/>
      <c r="TPM54" s="16"/>
      <c r="TPN54" s="16"/>
      <c r="TPO54" s="16"/>
      <c r="TPP54" s="16"/>
      <c r="TPQ54" s="16"/>
      <c r="TPR54" s="16"/>
      <c r="TPS54" s="16"/>
      <c r="TPT54" s="16"/>
      <c r="TPU54" s="16"/>
      <c r="TPV54" s="16"/>
      <c r="TPW54" s="16"/>
      <c r="TPX54" s="16"/>
      <c r="TPY54" s="16"/>
      <c r="TPZ54" s="16"/>
      <c r="TQA54" s="16"/>
      <c r="TQB54" s="16"/>
      <c r="TQC54" s="16"/>
      <c r="TQD54" s="16"/>
      <c r="TQE54" s="16"/>
      <c r="TQF54" s="16"/>
      <c r="TQG54" s="16"/>
      <c r="TQH54" s="16"/>
      <c r="TQI54" s="16"/>
      <c r="TQJ54" s="16"/>
      <c r="TQK54" s="16"/>
      <c r="TQL54" s="16"/>
      <c r="TQM54" s="16"/>
      <c r="TQN54" s="16"/>
      <c r="TQO54" s="16"/>
      <c r="TQP54" s="16"/>
      <c r="TQQ54" s="16"/>
      <c r="TQR54" s="16"/>
      <c r="TQS54" s="16"/>
      <c r="TQT54" s="16"/>
      <c r="TQU54" s="16"/>
      <c r="TQV54" s="16"/>
      <c r="TQW54" s="16"/>
      <c r="TQX54" s="16"/>
      <c r="TQY54" s="16"/>
      <c r="TQZ54" s="16"/>
      <c r="TRA54" s="16"/>
      <c r="TRB54" s="16"/>
      <c r="TRC54" s="16"/>
      <c r="TRD54" s="16"/>
      <c r="TRE54" s="16"/>
      <c r="TRF54" s="16"/>
      <c r="TRG54" s="16"/>
      <c r="TRH54" s="16"/>
      <c r="TRI54" s="16"/>
      <c r="TRJ54" s="16"/>
      <c r="TRK54" s="16"/>
      <c r="TRL54" s="16"/>
      <c r="TRM54" s="16"/>
      <c r="TRN54" s="16"/>
      <c r="TRO54" s="16"/>
      <c r="TRP54" s="16"/>
      <c r="TRQ54" s="16"/>
      <c r="TRR54" s="16"/>
      <c r="TRS54" s="16"/>
      <c r="TRT54" s="16"/>
      <c r="TRU54" s="16"/>
      <c r="TRV54" s="16"/>
      <c r="TRW54" s="16"/>
      <c r="TRX54" s="16"/>
      <c r="TRY54" s="16"/>
      <c r="TRZ54" s="16"/>
      <c r="TSA54" s="16"/>
      <c r="TSB54" s="16"/>
      <c r="TSC54" s="16"/>
      <c r="TSD54" s="16"/>
      <c r="TSE54" s="16"/>
      <c r="TSF54" s="16"/>
      <c r="TSG54" s="16"/>
      <c r="TSH54" s="16"/>
      <c r="TSI54" s="16"/>
      <c r="TSJ54" s="16"/>
      <c r="TSK54" s="16"/>
      <c r="TSL54" s="16"/>
      <c r="TSM54" s="16"/>
      <c r="TSN54" s="16"/>
      <c r="TSO54" s="16"/>
      <c r="TSP54" s="16"/>
      <c r="TSQ54" s="16"/>
      <c r="TSR54" s="16"/>
      <c r="TSS54" s="16"/>
      <c r="TST54" s="16"/>
      <c r="TSU54" s="16"/>
      <c r="TSV54" s="16"/>
      <c r="TSW54" s="16"/>
      <c r="TSX54" s="16"/>
      <c r="TSY54" s="16"/>
      <c r="TSZ54" s="16"/>
      <c r="TTA54" s="16"/>
      <c r="TTB54" s="16"/>
      <c r="TTC54" s="16"/>
      <c r="TTD54" s="16"/>
      <c r="TTE54" s="16"/>
      <c r="TTF54" s="16"/>
      <c r="TTG54" s="16"/>
      <c r="TTH54" s="16"/>
      <c r="TTI54" s="16"/>
      <c r="TTJ54" s="16"/>
      <c r="TTK54" s="16"/>
      <c r="TTL54" s="16"/>
      <c r="TTM54" s="16"/>
      <c r="TTN54" s="16"/>
      <c r="TTO54" s="16"/>
      <c r="TTP54" s="16"/>
      <c r="TTQ54" s="16"/>
      <c r="TTR54" s="16"/>
      <c r="TTS54" s="16"/>
      <c r="TTT54" s="16"/>
      <c r="TTU54" s="16"/>
      <c r="TTV54" s="16"/>
      <c r="TTW54" s="16"/>
      <c r="TTX54" s="16"/>
      <c r="TTY54" s="16"/>
      <c r="TTZ54" s="16"/>
      <c r="TUA54" s="16"/>
      <c r="TUB54" s="16"/>
      <c r="TUC54" s="16"/>
      <c r="TUD54" s="16"/>
      <c r="TUE54" s="16"/>
      <c r="TUF54" s="16"/>
      <c r="TUG54" s="16"/>
      <c r="TUH54" s="16"/>
      <c r="TUI54" s="16"/>
      <c r="TUJ54" s="16"/>
      <c r="TUK54" s="16"/>
      <c r="TUL54" s="16"/>
      <c r="TUM54" s="16"/>
      <c r="TUN54" s="16"/>
      <c r="TUO54" s="16"/>
      <c r="TUP54" s="16"/>
      <c r="TUQ54" s="16"/>
      <c r="TUR54" s="16"/>
      <c r="TUS54" s="16"/>
      <c r="TUT54" s="16"/>
      <c r="TUU54" s="16"/>
      <c r="TUV54" s="16"/>
      <c r="TUW54" s="16"/>
      <c r="TUX54" s="16"/>
      <c r="TUY54" s="16"/>
      <c r="TUZ54" s="16"/>
      <c r="TVA54" s="16"/>
      <c r="TVB54" s="16"/>
      <c r="TVC54" s="16"/>
      <c r="TVD54" s="16"/>
      <c r="TVE54" s="16"/>
      <c r="TVF54" s="16"/>
      <c r="TVG54" s="16"/>
      <c r="TVH54" s="16"/>
      <c r="TVI54" s="16"/>
      <c r="TVJ54" s="16"/>
      <c r="TVK54" s="16"/>
      <c r="TVL54" s="16"/>
      <c r="TVM54" s="16"/>
      <c r="TVN54" s="16"/>
      <c r="TVO54" s="16"/>
      <c r="TVP54" s="16"/>
      <c r="TVQ54" s="16"/>
      <c r="TVR54" s="16"/>
      <c r="TVS54" s="16"/>
      <c r="TVT54" s="16"/>
      <c r="TVU54" s="16"/>
      <c r="TVV54" s="16"/>
      <c r="TVW54" s="16"/>
      <c r="TVX54" s="16"/>
      <c r="TVY54" s="16"/>
      <c r="TVZ54" s="16"/>
      <c r="TWA54" s="16"/>
      <c r="TWB54" s="16"/>
      <c r="TWC54" s="16"/>
      <c r="TWD54" s="16"/>
      <c r="TWE54" s="16"/>
      <c r="TWF54" s="16"/>
      <c r="TWG54" s="16"/>
      <c r="TWH54" s="16"/>
      <c r="TWI54" s="16"/>
      <c r="TWJ54" s="16"/>
      <c r="TWK54" s="16"/>
      <c r="TWL54" s="16"/>
      <c r="TWM54" s="16"/>
      <c r="TWN54" s="16"/>
      <c r="TWO54" s="16"/>
      <c r="TWP54" s="16"/>
      <c r="TWQ54" s="16"/>
      <c r="TWR54" s="16"/>
      <c r="TWS54" s="16"/>
      <c r="TWT54" s="16"/>
      <c r="TWU54" s="16"/>
      <c r="TWV54" s="16"/>
      <c r="TWW54" s="16"/>
      <c r="TWX54" s="16"/>
      <c r="TWY54" s="16"/>
      <c r="TWZ54" s="16"/>
      <c r="TXA54" s="16"/>
      <c r="TXB54" s="16"/>
      <c r="TXC54" s="16"/>
      <c r="TXD54" s="16"/>
      <c r="TXE54" s="16"/>
      <c r="TXF54" s="16"/>
      <c r="TXG54" s="16"/>
      <c r="TXH54" s="16"/>
      <c r="TXI54" s="16"/>
      <c r="TXJ54" s="16"/>
      <c r="TXK54" s="16"/>
      <c r="TXL54" s="16"/>
      <c r="TXM54" s="16"/>
      <c r="TXN54" s="16"/>
      <c r="TXO54" s="16"/>
      <c r="TXP54" s="16"/>
      <c r="TXQ54" s="16"/>
      <c r="TXR54" s="16"/>
      <c r="TXS54" s="16"/>
      <c r="TXT54" s="16"/>
      <c r="TXU54" s="16"/>
      <c r="TXV54" s="16"/>
      <c r="TXW54" s="16"/>
      <c r="TXX54" s="16"/>
      <c r="TXY54" s="16"/>
      <c r="TXZ54" s="16"/>
      <c r="TYA54" s="16"/>
      <c r="TYB54" s="16"/>
      <c r="TYC54" s="16"/>
      <c r="TYD54" s="16"/>
      <c r="TYE54" s="16"/>
      <c r="TYF54" s="16"/>
      <c r="TYG54" s="16"/>
      <c r="TYH54" s="16"/>
      <c r="TYI54" s="16"/>
      <c r="TYJ54" s="16"/>
      <c r="TYK54" s="16"/>
      <c r="TYL54" s="16"/>
      <c r="TYM54" s="16"/>
      <c r="TYN54" s="16"/>
      <c r="TYO54" s="16"/>
      <c r="TYP54" s="16"/>
      <c r="TYQ54" s="16"/>
      <c r="TYR54" s="16"/>
      <c r="TYS54" s="16"/>
      <c r="TYT54" s="16"/>
      <c r="TYU54" s="16"/>
      <c r="TYV54" s="16"/>
      <c r="TYW54" s="16"/>
      <c r="TYX54" s="16"/>
      <c r="TYY54" s="16"/>
      <c r="TYZ54" s="16"/>
      <c r="TZA54" s="16"/>
      <c r="TZB54" s="16"/>
      <c r="TZC54" s="16"/>
      <c r="TZD54" s="16"/>
      <c r="TZE54" s="16"/>
      <c r="TZF54" s="16"/>
      <c r="TZG54" s="16"/>
      <c r="TZH54" s="16"/>
      <c r="TZI54" s="16"/>
      <c r="TZJ54" s="16"/>
      <c r="TZK54" s="16"/>
      <c r="TZL54" s="16"/>
      <c r="TZM54" s="16"/>
      <c r="TZN54" s="16"/>
      <c r="TZO54" s="16"/>
      <c r="TZP54" s="16"/>
      <c r="TZQ54" s="16"/>
      <c r="TZR54" s="16"/>
      <c r="TZS54" s="16"/>
      <c r="TZT54" s="16"/>
      <c r="TZU54" s="16"/>
      <c r="TZV54" s="16"/>
      <c r="TZW54" s="16"/>
      <c r="TZX54" s="16"/>
      <c r="TZY54" s="16"/>
      <c r="TZZ54" s="16"/>
      <c r="UAA54" s="16"/>
      <c r="UAB54" s="16"/>
      <c r="UAC54" s="16"/>
      <c r="UAD54" s="16"/>
      <c r="UAE54" s="16"/>
      <c r="UAF54" s="16"/>
      <c r="UAG54" s="16"/>
      <c r="UAH54" s="16"/>
      <c r="UAI54" s="16"/>
      <c r="UAJ54" s="16"/>
      <c r="UAK54" s="16"/>
      <c r="UAL54" s="16"/>
      <c r="UAM54" s="16"/>
      <c r="UAN54" s="16"/>
      <c r="UAO54" s="16"/>
      <c r="UAP54" s="16"/>
      <c r="UAQ54" s="16"/>
      <c r="UAR54" s="16"/>
      <c r="UAS54" s="16"/>
      <c r="UAT54" s="16"/>
      <c r="UAU54" s="16"/>
      <c r="UAV54" s="16"/>
      <c r="UAW54" s="16"/>
      <c r="UAX54" s="16"/>
      <c r="UAY54" s="16"/>
      <c r="UAZ54" s="16"/>
      <c r="UBA54" s="16"/>
      <c r="UBB54" s="16"/>
      <c r="UBC54" s="16"/>
      <c r="UBD54" s="16"/>
      <c r="UBE54" s="16"/>
      <c r="UBF54" s="16"/>
      <c r="UBG54" s="16"/>
      <c r="UBH54" s="16"/>
      <c r="UBI54" s="16"/>
      <c r="UBJ54" s="16"/>
      <c r="UBK54" s="16"/>
      <c r="UBL54" s="16"/>
      <c r="UBM54" s="16"/>
      <c r="UBN54" s="16"/>
      <c r="UBO54" s="16"/>
      <c r="UBP54" s="16"/>
      <c r="UBQ54" s="16"/>
      <c r="UBR54" s="16"/>
      <c r="UBS54" s="16"/>
      <c r="UBT54" s="16"/>
      <c r="UBU54" s="16"/>
      <c r="UBV54" s="16"/>
      <c r="UBW54" s="16"/>
      <c r="UBX54" s="16"/>
      <c r="UBY54" s="16"/>
      <c r="UBZ54" s="16"/>
      <c r="UCA54" s="16"/>
      <c r="UCB54" s="16"/>
      <c r="UCC54" s="16"/>
      <c r="UCD54" s="16"/>
      <c r="UCE54" s="16"/>
      <c r="UCF54" s="16"/>
      <c r="UCG54" s="16"/>
      <c r="UCH54" s="16"/>
      <c r="UCI54" s="16"/>
      <c r="UCJ54" s="16"/>
      <c r="UCK54" s="16"/>
      <c r="UCL54" s="16"/>
      <c r="UCM54" s="16"/>
      <c r="UCN54" s="16"/>
      <c r="UCO54" s="16"/>
      <c r="UCP54" s="16"/>
      <c r="UCQ54" s="16"/>
      <c r="UCR54" s="16"/>
      <c r="UCS54" s="16"/>
      <c r="UCT54" s="16"/>
      <c r="UCU54" s="16"/>
      <c r="UCV54" s="16"/>
      <c r="UCW54" s="16"/>
      <c r="UCX54" s="16"/>
      <c r="UCY54" s="16"/>
      <c r="UCZ54" s="16"/>
      <c r="UDA54" s="16"/>
      <c r="UDB54" s="16"/>
      <c r="UDC54" s="16"/>
      <c r="UDD54" s="16"/>
      <c r="UDE54" s="16"/>
      <c r="UDF54" s="16"/>
      <c r="UDG54" s="16"/>
      <c r="UDH54" s="16"/>
      <c r="UDI54" s="16"/>
      <c r="UDJ54" s="16"/>
      <c r="UDK54" s="16"/>
      <c r="UDL54" s="16"/>
      <c r="UDM54" s="16"/>
      <c r="UDN54" s="16"/>
      <c r="UDO54" s="16"/>
      <c r="UDP54" s="16"/>
      <c r="UDQ54" s="16"/>
      <c r="UDR54" s="16"/>
      <c r="UDS54" s="16"/>
      <c r="UDT54" s="16"/>
      <c r="UDU54" s="16"/>
      <c r="UDV54" s="16"/>
      <c r="UDW54" s="16"/>
      <c r="UDX54" s="16"/>
      <c r="UDY54" s="16"/>
      <c r="UDZ54" s="16"/>
      <c r="UEA54" s="16"/>
      <c r="UEB54" s="16"/>
      <c r="UEC54" s="16"/>
      <c r="UED54" s="16"/>
      <c r="UEE54" s="16"/>
      <c r="UEF54" s="16"/>
      <c r="UEG54" s="16"/>
      <c r="UEH54" s="16"/>
      <c r="UEI54" s="16"/>
      <c r="UEJ54" s="16"/>
      <c r="UEK54" s="16"/>
      <c r="UEL54" s="16"/>
      <c r="UEM54" s="16"/>
      <c r="UEN54" s="16"/>
      <c r="UEO54" s="16"/>
      <c r="UEP54" s="16"/>
      <c r="UEQ54" s="16"/>
      <c r="UER54" s="16"/>
      <c r="UES54" s="16"/>
      <c r="UET54" s="16"/>
      <c r="UEU54" s="16"/>
      <c r="UEV54" s="16"/>
      <c r="UEW54" s="16"/>
      <c r="UEX54" s="16"/>
      <c r="UEY54" s="16"/>
      <c r="UEZ54" s="16"/>
      <c r="UFA54" s="16"/>
      <c r="UFB54" s="16"/>
      <c r="UFC54" s="16"/>
      <c r="UFD54" s="16"/>
      <c r="UFE54" s="16"/>
      <c r="UFF54" s="16"/>
      <c r="UFG54" s="16"/>
      <c r="UFH54" s="16"/>
      <c r="UFI54" s="16"/>
      <c r="UFJ54" s="16"/>
      <c r="UFK54" s="16"/>
      <c r="UFL54" s="16"/>
      <c r="UFM54" s="16"/>
      <c r="UFN54" s="16"/>
      <c r="UFO54" s="16"/>
      <c r="UFP54" s="16"/>
      <c r="UFQ54" s="16"/>
      <c r="UFR54" s="16"/>
      <c r="UFS54" s="16"/>
      <c r="UFT54" s="16"/>
      <c r="UFU54" s="16"/>
      <c r="UFV54" s="16"/>
      <c r="UFW54" s="16"/>
      <c r="UFX54" s="16"/>
      <c r="UFY54" s="16"/>
      <c r="UFZ54" s="16"/>
      <c r="UGA54" s="16"/>
      <c r="UGB54" s="16"/>
      <c r="UGC54" s="16"/>
      <c r="UGD54" s="16"/>
      <c r="UGE54" s="16"/>
      <c r="UGF54" s="16"/>
      <c r="UGG54" s="16"/>
      <c r="UGH54" s="16"/>
      <c r="UGI54" s="16"/>
      <c r="UGJ54" s="16"/>
      <c r="UGK54" s="16"/>
      <c r="UGL54" s="16"/>
      <c r="UGM54" s="16"/>
      <c r="UGN54" s="16"/>
      <c r="UGO54" s="16"/>
      <c r="UGP54" s="16"/>
      <c r="UGQ54" s="16"/>
      <c r="UGR54" s="16"/>
      <c r="UGS54" s="16"/>
      <c r="UGT54" s="16"/>
      <c r="UGU54" s="16"/>
      <c r="UGV54" s="16"/>
      <c r="UGW54" s="16"/>
      <c r="UGX54" s="16"/>
      <c r="UGY54" s="16"/>
      <c r="UGZ54" s="16"/>
      <c r="UHA54" s="16"/>
      <c r="UHB54" s="16"/>
      <c r="UHC54" s="16"/>
      <c r="UHD54" s="16"/>
      <c r="UHE54" s="16"/>
      <c r="UHF54" s="16"/>
      <c r="UHG54" s="16"/>
      <c r="UHH54" s="16"/>
      <c r="UHI54" s="16"/>
      <c r="UHJ54" s="16"/>
      <c r="UHK54" s="16"/>
      <c r="UHL54" s="16"/>
      <c r="UHM54" s="16"/>
      <c r="UHN54" s="16"/>
      <c r="UHO54" s="16"/>
      <c r="UHP54" s="16"/>
      <c r="UHQ54" s="16"/>
      <c r="UHR54" s="16"/>
      <c r="UHS54" s="16"/>
      <c r="UHT54" s="16"/>
      <c r="UHU54" s="16"/>
      <c r="UHV54" s="16"/>
      <c r="UHW54" s="16"/>
      <c r="UHX54" s="16"/>
      <c r="UHY54" s="16"/>
      <c r="UHZ54" s="16"/>
      <c r="UIA54" s="16"/>
      <c r="UIB54" s="16"/>
      <c r="UIC54" s="16"/>
      <c r="UID54" s="16"/>
      <c r="UIE54" s="16"/>
      <c r="UIF54" s="16"/>
      <c r="UIG54" s="16"/>
      <c r="UIH54" s="16"/>
      <c r="UII54" s="16"/>
      <c r="UIJ54" s="16"/>
      <c r="UIK54" s="16"/>
      <c r="UIL54" s="16"/>
      <c r="UIM54" s="16"/>
      <c r="UIN54" s="16"/>
      <c r="UIO54" s="16"/>
      <c r="UIP54" s="16"/>
      <c r="UIQ54" s="16"/>
      <c r="UIR54" s="16"/>
      <c r="UIS54" s="16"/>
      <c r="UIT54" s="16"/>
      <c r="UIU54" s="16"/>
      <c r="UIV54" s="16"/>
      <c r="UIW54" s="16"/>
      <c r="UIX54" s="16"/>
      <c r="UIY54" s="16"/>
      <c r="UIZ54" s="16"/>
      <c r="UJA54" s="16"/>
      <c r="UJB54" s="16"/>
      <c r="UJC54" s="16"/>
      <c r="UJD54" s="16"/>
      <c r="UJE54" s="16"/>
      <c r="UJF54" s="16"/>
      <c r="UJG54" s="16"/>
      <c r="UJH54" s="16"/>
      <c r="UJI54" s="16"/>
      <c r="UJJ54" s="16"/>
      <c r="UJK54" s="16"/>
      <c r="UJL54" s="16"/>
      <c r="UJM54" s="16"/>
      <c r="UJN54" s="16"/>
      <c r="UJO54" s="16"/>
      <c r="UJP54" s="16"/>
      <c r="UJQ54" s="16"/>
      <c r="UJR54" s="16"/>
      <c r="UJS54" s="16"/>
      <c r="UJT54" s="16"/>
      <c r="UJU54" s="16"/>
      <c r="UJV54" s="16"/>
      <c r="UJW54" s="16"/>
      <c r="UJX54" s="16"/>
      <c r="UJY54" s="16"/>
      <c r="UJZ54" s="16"/>
      <c r="UKA54" s="16"/>
      <c r="UKB54" s="16"/>
      <c r="UKC54" s="16"/>
      <c r="UKD54" s="16"/>
      <c r="UKE54" s="16"/>
      <c r="UKF54" s="16"/>
      <c r="UKG54" s="16"/>
      <c r="UKH54" s="16"/>
      <c r="UKI54" s="16"/>
      <c r="UKJ54" s="16"/>
      <c r="UKK54" s="16"/>
      <c r="UKL54" s="16"/>
      <c r="UKM54" s="16"/>
      <c r="UKN54" s="16"/>
      <c r="UKO54" s="16"/>
      <c r="UKP54" s="16"/>
      <c r="UKQ54" s="16"/>
      <c r="UKR54" s="16"/>
      <c r="UKS54" s="16"/>
      <c r="UKT54" s="16"/>
      <c r="UKU54" s="16"/>
      <c r="UKV54" s="16"/>
      <c r="UKW54" s="16"/>
      <c r="UKX54" s="16"/>
      <c r="UKY54" s="16"/>
      <c r="UKZ54" s="16"/>
      <c r="ULA54" s="16"/>
      <c r="ULB54" s="16"/>
      <c r="ULC54" s="16"/>
      <c r="ULD54" s="16"/>
      <c r="ULE54" s="16"/>
      <c r="ULF54" s="16"/>
      <c r="ULG54" s="16"/>
      <c r="ULH54" s="16"/>
      <c r="ULI54" s="16"/>
      <c r="ULJ54" s="16"/>
      <c r="ULK54" s="16"/>
      <c r="ULL54" s="16"/>
      <c r="ULM54" s="16"/>
      <c r="ULN54" s="16"/>
      <c r="ULO54" s="16"/>
      <c r="ULP54" s="16"/>
      <c r="ULQ54" s="16"/>
      <c r="ULR54" s="16"/>
      <c r="ULS54" s="16"/>
      <c r="ULT54" s="16"/>
      <c r="ULU54" s="16"/>
      <c r="ULV54" s="16"/>
      <c r="ULW54" s="16"/>
      <c r="ULX54" s="16"/>
      <c r="ULY54" s="16"/>
      <c r="ULZ54" s="16"/>
      <c r="UMA54" s="16"/>
      <c r="UMB54" s="16"/>
      <c r="UMC54" s="16"/>
      <c r="UMD54" s="16"/>
      <c r="UME54" s="16"/>
      <c r="UMF54" s="16"/>
      <c r="UMG54" s="16"/>
      <c r="UMH54" s="16"/>
      <c r="UMI54" s="16"/>
      <c r="UMJ54" s="16"/>
      <c r="UMK54" s="16"/>
      <c r="UML54" s="16"/>
      <c r="UMM54" s="16"/>
      <c r="UMN54" s="16"/>
      <c r="UMO54" s="16"/>
      <c r="UMP54" s="16"/>
      <c r="UMQ54" s="16"/>
      <c r="UMR54" s="16"/>
      <c r="UMS54" s="16"/>
      <c r="UMT54" s="16"/>
      <c r="UMU54" s="16"/>
      <c r="UMV54" s="16"/>
      <c r="UMW54" s="16"/>
      <c r="UMX54" s="16"/>
      <c r="UMY54" s="16"/>
      <c r="UMZ54" s="16"/>
      <c r="UNA54" s="16"/>
      <c r="UNB54" s="16"/>
      <c r="UNC54" s="16"/>
      <c r="UND54" s="16"/>
      <c r="UNE54" s="16"/>
      <c r="UNF54" s="16"/>
      <c r="UNG54" s="16"/>
      <c r="UNH54" s="16"/>
      <c r="UNI54" s="16"/>
      <c r="UNJ54" s="16"/>
      <c r="UNK54" s="16"/>
      <c r="UNL54" s="16"/>
      <c r="UNM54" s="16"/>
      <c r="UNN54" s="16"/>
      <c r="UNO54" s="16"/>
      <c r="UNP54" s="16"/>
      <c r="UNQ54" s="16"/>
      <c r="UNR54" s="16"/>
      <c r="UNS54" s="16"/>
      <c r="UNT54" s="16"/>
      <c r="UNU54" s="16"/>
      <c r="UNV54" s="16"/>
      <c r="UNW54" s="16"/>
      <c r="UNX54" s="16"/>
      <c r="UNY54" s="16"/>
      <c r="UNZ54" s="16"/>
      <c r="UOA54" s="16"/>
      <c r="UOB54" s="16"/>
      <c r="UOC54" s="16"/>
      <c r="UOD54" s="16"/>
      <c r="UOE54" s="16"/>
      <c r="UOF54" s="16"/>
      <c r="UOG54" s="16"/>
      <c r="UOH54" s="16"/>
      <c r="UOI54" s="16"/>
      <c r="UOJ54" s="16"/>
      <c r="UOK54" s="16"/>
      <c r="UOL54" s="16"/>
      <c r="UOM54" s="16"/>
      <c r="UON54" s="16"/>
      <c r="UOO54" s="16"/>
      <c r="UOP54" s="16"/>
      <c r="UOQ54" s="16"/>
      <c r="UOR54" s="16"/>
      <c r="UOS54" s="16"/>
      <c r="UOT54" s="16"/>
      <c r="UOU54" s="16"/>
      <c r="UOV54" s="16"/>
      <c r="UOW54" s="16"/>
      <c r="UOX54" s="16"/>
      <c r="UOY54" s="16"/>
      <c r="UOZ54" s="16"/>
      <c r="UPA54" s="16"/>
      <c r="UPB54" s="16"/>
      <c r="UPC54" s="16"/>
      <c r="UPD54" s="16"/>
      <c r="UPE54" s="16"/>
      <c r="UPF54" s="16"/>
      <c r="UPG54" s="16"/>
      <c r="UPH54" s="16"/>
      <c r="UPI54" s="16"/>
      <c r="UPJ54" s="16"/>
      <c r="UPK54" s="16"/>
      <c r="UPL54" s="16"/>
      <c r="UPM54" s="16"/>
      <c r="UPN54" s="16"/>
      <c r="UPO54" s="16"/>
      <c r="UPP54" s="16"/>
      <c r="UPQ54" s="16"/>
      <c r="UPR54" s="16"/>
      <c r="UPS54" s="16"/>
      <c r="UPT54" s="16"/>
      <c r="UPU54" s="16"/>
      <c r="UPV54" s="16"/>
      <c r="UPW54" s="16"/>
      <c r="UPX54" s="16"/>
      <c r="UPY54" s="16"/>
      <c r="UPZ54" s="16"/>
      <c r="UQA54" s="16"/>
      <c r="UQB54" s="16"/>
      <c r="UQC54" s="16"/>
      <c r="UQD54" s="16"/>
      <c r="UQE54" s="16"/>
      <c r="UQF54" s="16"/>
      <c r="UQG54" s="16"/>
      <c r="UQH54" s="16"/>
      <c r="UQI54" s="16"/>
      <c r="UQJ54" s="16"/>
      <c r="UQK54" s="16"/>
      <c r="UQL54" s="16"/>
      <c r="UQM54" s="16"/>
      <c r="UQN54" s="16"/>
      <c r="UQO54" s="16"/>
      <c r="UQP54" s="16"/>
      <c r="UQQ54" s="16"/>
      <c r="UQR54" s="16"/>
      <c r="UQS54" s="16"/>
      <c r="UQT54" s="16"/>
      <c r="UQU54" s="16"/>
      <c r="UQV54" s="16"/>
      <c r="UQW54" s="16"/>
      <c r="UQX54" s="16"/>
      <c r="UQY54" s="16"/>
      <c r="UQZ54" s="16"/>
      <c r="URA54" s="16"/>
      <c r="URB54" s="16"/>
      <c r="URC54" s="16"/>
      <c r="URD54" s="16"/>
      <c r="URE54" s="16"/>
      <c r="URF54" s="16"/>
      <c r="URG54" s="16"/>
      <c r="URH54" s="16"/>
      <c r="URI54" s="16"/>
      <c r="URJ54" s="16"/>
      <c r="URK54" s="16"/>
      <c r="URL54" s="16"/>
      <c r="URM54" s="16"/>
      <c r="URN54" s="16"/>
      <c r="URO54" s="16"/>
      <c r="URP54" s="16"/>
      <c r="URQ54" s="16"/>
      <c r="URR54" s="16"/>
      <c r="URS54" s="16"/>
      <c r="URT54" s="16"/>
      <c r="URU54" s="16"/>
      <c r="URV54" s="16"/>
      <c r="URW54" s="16"/>
      <c r="URX54" s="16"/>
      <c r="URY54" s="16"/>
      <c r="URZ54" s="16"/>
      <c r="USA54" s="16"/>
      <c r="USB54" s="16"/>
      <c r="USC54" s="16"/>
      <c r="USD54" s="16"/>
      <c r="USE54" s="16"/>
      <c r="USF54" s="16"/>
      <c r="USG54" s="16"/>
      <c r="USH54" s="16"/>
      <c r="USI54" s="16"/>
      <c r="USJ54" s="16"/>
      <c r="USK54" s="16"/>
      <c r="USL54" s="16"/>
      <c r="USM54" s="16"/>
      <c r="USN54" s="16"/>
      <c r="USO54" s="16"/>
      <c r="USP54" s="16"/>
      <c r="USQ54" s="16"/>
      <c r="USR54" s="16"/>
      <c r="USS54" s="16"/>
      <c r="UST54" s="16"/>
      <c r="USU54" s="16"/>
      <c r="USV54" s="16"/>
      <c r="USW54" s="16"/>
      <c r="USX54" s="16"/>
      <c r="USY54" s="16"/>
      <c r="USZ54" s="16"/>
      <c r="UTA54" s="16"/>
      <c r="UTB54" s="16"/>
      <c r="UTC54" s="16"/>
      <c r="UTD54" s="16"/>
      <c r="UTE54" s="16"/>
      <c r="UTF54" s="16"/>
      <c r="UTG54" s="16"/>
      <c r="UTH54" s="16"/>
      <c r="UTI54" s="16"/>
      <c r="UTJ54" s="16"/>
      <c r="UTK54" s="16"/>
      <c r="UTL54" s="16"/>
      <c r="UTM54" s="16"/>
      <c r="UTN54" s="16"/>
      <c r="UTO54" s="16"/>
      <c r="UTP54" s="16"/>
      <c r="UTQ54" s="16"/>
      <c r="UTR54" s="16"/>
      <c r="UTS54" s="16"/>
      <c r="UTT54" s="16"/>
      <c r="UTU54" s="16"/>
      <c r="UTV54" s="16"/>
      <c r="UTW54" s="16"/>
      <c r="UTX54" s="16"/>
      <c r="UTY54" s="16"/>
      <c r="UTZ54" s="16"/>
      <c r="UUA54" s="16"/>
      <c r="UUB54" s="16"/>
      <c r="UUC54" s="16"/>
      <c r="UUD54" s="16"/>
      <c r="UUE54" s="16"/>
      <c r="UUF54" s="16"/>
      <c r="UUG54" s="16"/>
      <c r="UUH54" s="16"/>
      <c r="UUI54" s="16"/>
      <c r="UUJ54" s="16"/>
      <c r="UUK54" s="16"/>
      <c r="UUL54" s="16"/>
      <c r="UUM54" s="16"/>
      <c r="UUN54" s="16"/>
      <c r="UUO54" s="16"/>
      <c r="UUP54" s="16"/>
      <c r="UUQ54" s="16"/>
      <c r="UUR54" s="16"/>
      <c r="UUS54" s="16"/>
      <c r="UUT54" s="16"/>
      <c r="UUU54" s="16"/>
      <c r="UUV54" s="16"/>
      <c r="UUW54" s="16"/>
      <c r="UUX54" s="16"/>
      <c r="UUY54" s="16"/>
      <c r="UUZ54" s="16"/>
      <c r="UVA54" s="16"/>
      <c r="UVB54" s="16"/>
      <c r="UVC54" s="16"/>
      <c r="UVD54" s="16"/>
      <c r="UVE54" s="16"/>
      <c r="UVF54" s="16"/>
      <c r="UVG54" s="16"/>
      <c r="UVH54" s="16"/>
      <c r="UVI54" s="16"/>
      <c r="UVJ54" s="16"/>
      <c r="UVK54" s="16"/>
      <c r="UVL54" s="16"/>
      <c r="UVM54" s="16"/>
      <c r="UVN54" s="16"/>
      <c r="UVO54" s="16"/>
      <c r="UVP54" s="16"/>
      <c r="UVQ54" s="16"/>
      <c r="UVR54" s="16"/>
      <c r="UVS54" s="16"/>
      <c r="UVT54" s="16"/>
      <c r="UVU54" s="16"/>
      <c r="UVV54" s="16"/>
      <c r="UVW54" s="16"/>
      <c r="UVX54" s="16"/>
      <c r="UVY54" s="16"/>
      <c r="UVZ54" s="16"/>
      <c r="UWA54" s="16"/>
      <c r="UWB54" s="16"/>
      <c r="UWC54" s="16"/>
      <c r="UWD54" s="16"/>
      <c r="UWE54" s="16"/>
      <c r="UWF54" s="16"/>
      <c r="UWG54" s="16"/>
      <c r="UWH54" s="16"/>
      <c r="UWI54" s="16"/>
      <c r="UWJ54" s="16"/>
      <c r="UWK54" s="16"/>
      <c r="UWL54" s="16"/>
      <c r="UWM54" s="16"/>
      <c r="UWN54" s="16"/>
      <c r="UWO54" s="16"/>
      <c r="UWP54" s="16"/>
      <c r="UWQ54" s="16"/>
      <c r="UWR54" s="16"/>
      <c r="UWS54" s="16"/>
      <c r="UWT54" s="16"/>
      <c r="UWU54" s="16"/>
      <c r="UWV54" s="16"/>
      <c r="UWW54" s="16"/>
      <c r="UWX54" s="16"/>
      <c r="UWY54" s="16"/>
      <c r="UWZ54" s="16"/>
      <c r="UXA54" s="16"/>
      <c r="UXB54" s="16"/>
      <c r="UXC54" s="16"/>
      <c r="UXD54" s="16"/>
      <c r="UXE54" s="16"/>
      <c r="UXF54" s="16"/>
      <c r="UXG54" s="16"/>
      <c r="UXH54" s="16"/>
      <c r="UXI54" s="16"/>
      <c r="UXJ54" s="16"/>
      <c r="UXK54" s="16"/>
      <c r="UXL54" s="16"/>
      <c r="UXM54" s="16"/>
      <c r="UXN54" s="16"/>
      <c r="UXO54" s="16"/>
      <c r="UXP54" s="16"/>
      <c r="UXQ54" s="16"/>
      <c r="UXR54" s="16"/>
      <c r="UXS54" s="16"/>
      <c r="UXT54" s="16"/>
      <c r="UXU54" s="16"/>
      <c r="UXV54" s="16"/>
      <c r="UXW54" s="16"/>
      <c r="UXX54" s="16"/>
      <c r="UXY54" s="16"/>
      <c r="UXZ54" s="16"/>
      <c r="UYA54" s="16"/>
      <c r="UYB54" s="16"/>
      <c r="UYC54" s="16"/>
      <c r="UYD54" s="16"/>
      <c r="UYE54" s="16"/>
      <c r="UYF54" s="16"/>
      <c r="UYG54" s="16"/>
      <c r="UYH54" s="16"/>
      <c r="UYI54" s="16"/>
      <c r="UYJ54" s="16"/>
      <c r="UYK54" s="16"/>
      <c r="UYL54" s="16"/>
      <c r="UYM54" s="16"/>
      <c r="UYN54" s="16"/>
      <c r="UYO54" s="16"/>
      <c r="UYP54" s="16"/>
      <c r="UYQ54" s="16"/>
      <c r="UYR54" s="16"/>
      <c r="UYS54" s="16"/>
      <c r="UYT54" s="16"/>
      <c r="UYU54" s="16"/>
      <c r="UYV54" s="16"/>
      <c r="UYW54" s="16"/>
      <c r="UYX54" s="16"/>
      <c r="UYY54" s="16"/>
      <c r="UYZ54" s="16"/>
      <c r="UZA54" s="16"/>
      <c r="UZB54" s="16"/>
      <c r="UZC54" s="16"/>
      <c r="UZD54" s="16"/>
      <c r="UZE54" s="16"/>
      <c r="UZF54" s="16"/>
      <c r="UZG54" s="16"/>
      <c r="UZH54" s="16"/>
      <c r="UZI54" s="16"/>
      <c r="UZJ54" s="16"/>
      <c r="UZK54" s="16"/>
      <c r="UZL54" s="16"/>
      <c r="UZM54" s="16"/>
      <c r="UZN54" s="16"/>
      <c r="UZO54" s="16"/>
      <c r="UZP54" s="16"/>
      <c r="UZQ54" s="16"/>
      <c r="UZR54" s="16"/>
      <c r="UZS54" s="16"/>
      <c r="UZT54" s="16"/>
      <c r="UZU54" s="16"/>
      <c r="UZV54" s="16"/>
      <c r="UZW54" s="16"/>
      <c r="UZX54" s="16"/>
      <c r="UZY54" s="16"/>
      <c r="UZZ54" s="16"/>
      <c r="VAA54" s="16"/>
      <c r="VAB54" s="16"/>
      <c r="VAC54" s="16"/>
      <c r="VAD54" s="16"/>
      <c r="VAE54" s="16"/>
      <c r="VAF54" s="16"/>
      <c r="VAG54" s="16"/>
      <c r="VAH54" s="16"/>
      <c r="VAI54" s="16"/>
      <c r="VAJ54" s="16"/>
      <c r="VAK54" s="16"/>
      <c r="VAL54" s="16"/>
      <c r="VAM54" s="16"/>
      <c r="VAN54" s="16"/>
      <c r="VAO54" s="16"/>
      <c r="VAP54" s="16"/>
      <c r="VAQ54" s="16"/>
      <c r="VAR54" s="16"/>
      <c r="VAS54" s="16"/>
      <c r="VAT54" s="16"/>
      <c r="VAU54" s="16"/>
      <c r="VAV54" s="16"/>
      <c r="VAW54" s="16"/>
      <c r="VAX54" s="16"/>
      <c r="VAY54" s="16"/>
      <c r="VAZ54" s="16"/>
      <c r="VBA54" s="16"/>
      <c r="VBB54" s="16"/>
      <c r="VBC54" s="16"/>
      <c r="VBD54" s="16"/>
      <c r="VBE54" s="16"/>
      <c r="VBF54" s="16"/>
      <c r="VBG54" s="16"/>
      <c r="VBH54" s="16"/>
      <c r="VBI54" s="16"/>
      <c r="VBJ54" s="16"/>
      <c r="VBK54" s="16"/>
      <c r="VBL54" s="16"/>
      <c r="VBM54" s="16"/>
      <c r="VBN54" s="16"/>
      <c r="VBO54" s="16"/>
      <c r="VBP54" s="16"/>
      <c r="VBQ54" s="16"/>
      <c r="VBR54" s="16"/>
      <c r="VBS54" s="16"/>
      <c r="VBT54" s="16"/>
      <c r="VBU54" s="16"/>
      <c r="VBV54" s="16"/>
      <c r="VBW54" s="16"/>
      <c r="VBX54" s="16"/>
      <c r="VBY54" s="16"/>
      <c r="VBZ54" s="16"/>
      <c r="VCA54" s="16"/>
      <c r="VCB54" s="16"/>
      <c r="VCC54" s="16"/>
      <c r="VCD54" s="16"/>
      <c r="VCE54" s="16"/>
      <c r="VCF54" s="16"/>
      <c r="VCG54" s="16"/>
      <c r="VCH54" s="16"/>
      <c r="VCI54" s="16"/>
      <c r="VCJ54" s="16"/>
      <c r="VCK54" s="16"/>
      <c r="VCL54" s="16"/>
      <c r="VCM54" s="16"/>
      <c r="VCN54" s="16"/>
      <c r="VCO54" s="16"/>
      <c r="VCP54" s="16"/>
      <c r="VCQ54" s="16"/>
      <c r="VCR54" s="16"/>
      <c r="VCS54" s="16"/>
      <c r="VCT54" s="16"/>
      <c r="VCU54" s="16"/>
      <c r="VCV54" s="16"/>
      <c r="VCW54" s="16"/>
      <c r="VCX54" s="16"/>
      <c r="VCY54" s="16"/>
      <c r="VCZ54" s="16"/>
      <c r="VDA54" s="16"/>
      <c r="VDB54" s="16"/>
      <c r="VDC54" s="16"/>
      <c r="VDD54" s="16"/>
      <c r="VDE54" s="16"/>
      <c r="VDF54" s="16"/>
      <c r="VDG54" s="16"/>
      <c r="VDH54" s="16"/>
      <c r="VDI54" s="16"/>
      <c r="VDJ54" s="16"/>
      <c r="VDK54" s="16"/>
      <c r="VDL54" s="16"/>
      <c r="VDM54" s="16"/>
      <c r="VDN54" s="16"/>
      <c r="VDO54" s="16"/>
      <c r="VDP54" s="16"/>
      <c r="VDQ54" s="16"/>
      <c r="VDR54" s="16"/>
      <c r="VDS54" s="16"/>
      <c r="VDT54" s="16"/>
      <c r="VDU54" s="16"/>
      <c r="VDV54" s="16"/>
      <c r="VDW54" s="16"/>
      <c r="VDX54" s="16"/>
      <c r="VDY54" s="16"/>
      <c r="VDZ54" s="16"/>
      <c r="VEA54" s="16"/>
      <c r="VEB54" s="16"/>
      <c r="VEC54" s="16"/>
      <c r="VED54" s="16"/>
      <c r="VEE54" s="16"/>
      <c r="VEF54" s="16"/>
      <c r="VEG54" s="16"/>
      <c r="VEH54" s="16"/>
      <c r="VEI54" s="16"/>
      <c r="VEJ54" s="16"/>
      <c r="VEK54" s="16"/>
      <c r="VEL54" s="16"/>
      <c r="VEM54" s="16"/>
      <c r="VEN54" s="16"/>
      <c r="VEO54" s="16"/>
      <c r="VEP54" s="16"/>
      <c r="VEQ54" s="16"/>
      <c r="VER54" s="16"/>
      <c r="VES54" s="16"/>
      <c r="VET54" s="16"/>
      <c r="VEU54" s="16"/>
    </row>
    <row r="55" spans="1:15023" s="1" customFormat="1" hidden="1" x14ac:dyDescent="0.25">
      <c r="C55" s="15"/>
      <c r="D55" s="14" t="s">
        <v>70</v>
      </c>
      <c r="E55" s="251">
        <f>E56+E57</f>
        <v>1333300</v>
      </c>
      <c r="F55" s="20" t="s">
        <v>14</v>
      </c>
      <c r="G55" s="33"/>
      <c r="H55" s="33"/>
      <c r="I55" s="33"/>
      <c r="J55" s="33"/>
      <c r="K55" s="33"/>
      <c r="L55" s="33"/>
      <c r="M55" s="33"/>
      <c r="N55" s="33"/>
      <c r="O55" s="33"/>
      <c r="P55" s="33"/>
      <c r="Q55" s="33"/>
      <c r="R55" s="33"/>
      <c r="S55" s="1913"/>
      <c r="T55" s="33"/>
      <c r="U55" s="33"/>
      <c r="V55" s="33"/>
      <c r="W55" s="33"/>
      <c r="X55" s="33"/>
      <c r="Y55" s="33"/>
      <c r="Z55" s="33"/>
      <c r="AA55" s="33"/>
      <c r="AB55" s="33"/>
      <c r="AC55" s="33"/>
      <c r="AD55" s="33"/>
      <c r="AE55" s="33"/>
      <c r="AF55" s="33"/>
      <c r="AG55" s="33"/>
      <c r="AH55" s="33"/>
      <c r="AJ55" s="54">
        <f>SUM(G55:AH55)</f>
        <v>0</v>
      </c>
      <c r="AL55" s="1991"/>
      <c r="AM55" s="1991"/>
      <c r="AN55" s="1991"/>
      <c r="AO55" s="1991"/>
      <c r="AP55" s="1991"/>
      <c r="AQ55" s="1991"/>
      <c r="AR55" s="2"/>
      <c r="AS55" s="2"/>
      <c r="AT55" s="2"/>
      <c r="AU55" s="2"/>
      <c r="AV55" s="2"/>
      <c r="AZ55" s="508"/>
      <c r="BA55" s="508"/>
      <c r="BF55" s="141"/>
    </row>
    <row r="56" spans="1:15023" s="1" customFormat="1" hidden="1" x14ac:dyDescent="0.25">
      <c r="C56" s="15"/>
      <c r="D56" s="64" t="s">
        <v>68</v>
      </c>
      <c r="E56" s="251">
        <v>1250000</v>
      </c>
      <c r="F56" s="65" t="s">
        <v>14</v>
      </c>
      <c r="G56" s="266"/>
      <c r="H56" s="266"/>
      <c r="I56" s="266"/>
      <c r="J56" s="266"/>
      <c r="K56" s="266"/>
      <c r="L56" s="266"/>
      <c r="M56" s="266"/>
      <c r="N56" s="266"/>
      <c r="O56" s="266"/>
      <c r="P56" s="266"/>
      <c r="Q56" s="266"/>
      <c r="R56" s="266"/>
      <c r="S56" s="1917"/>
      <c r="T56" s="266"/>
      <c r="U56" s="266"/>
      <c r="V56" s="266"/>
      <c r="W56" s="266"/>
      <c r="X56" s="266"/>
      <c r="Y56" s="266"/>
      <c r="Z56" s="266"/>
      <c r="AA56" s="266"/>
      <c r="AB56" s="266"/>
      <c r="AC56" s="266"/>
      <c r="AD56" s="266"/>
      <c r="AE56" s="266"/>
      <c r="AF56" s="266"/>
      <c r="AG56" s="266"/>
      <c r="AH56" s="266"/>
      <c r="AJ56" s="57">
        <f>SUM(G56:AH56)</f>
        <v>0</v>
      </c>
      <c r="AL56" s="1991"/>
      <c r="AM56" s="1992"/>
      <c r="AN56" s="1991"/>
      <c r="AO56" s="1991"/>
      <c r="AP56" s="1991"/>
      <c r="AQ56" s="1991"/>
      <c r="AR56" s="2"/>
      <c r="AS56" s="2"/>
      <c r="AT56" s="2"/>
      <c r="AU56" s="2"/>
      <c r="AV56" s="2"/>
      <c r="AZ56" s="508"/>
      <c r="BA56" s="508"/>
      <c r="BF56" s="141"/>
    </row>
    <row r="57" spans="1:15023" s="1" customFormat="1" hidden="1" x14ac:dyDescent="0.25">
      <c r="C57" s="15"/>
      <c r="D57" s="64" t="s">
        <v>67</v>
      </c>
      <c r="E57" s="251">
        <v>83300</v>
      </c>
      <c r="F57" s="65" t="s">
        <v>14</v>
      </c>
      <c r="G57" s="266"/>
      <c r="H57" s="266"/>
      <c r="I57" s="266"/>
      <c r="J57" s="266"/>
      <c r="K57" s="266"/>
      <c r="L57" s="266"/>
      <c r="M57" s="266"/>
      <c r="N57" s="266"/>
      <c r="O57" s="266"/>
      <c r="P57" s="266"/>
      <c r="Q57" s="266"/>
      <c r="R57" s="266"/>
      <c r="S57" s="1917"/>
      <c r="T57" s="266"/>
      <c r="U57" s="266"/>
      <c r="V57" s="266"/>
      <c r="W57" s="266"/>
      <c r="X57" s="266"/>
      <c r="Y57" s="266"/>
      <c r="Z57" s="266"/>
      <c r="AA57" s="266"/>
      <c r="AB57" s="266"/>
      <c r="AC57" s="266"/>
      <c r="AD57" s="266"/>
      <c r="AE57" s="266"/>
      <c r="AF57" s="266"/>
      <c r="AG57" s="266"/>
      <c r="AH57" s="266"/>
      <c r="AJ57" s="57">
        <f>SUM(G57:AH57)</f>
        <v>0</v>
      </c>
      <c r="AL57" s="1991"/>
      <c r="AM57" s="1992"/>
      <c r="AN57" s="1991"/>
      <c r="AO57" s="1991"/>
      <c r="AP57" s="1991"/>
      <c r="AQ57" s="1991"/>
      <c r="AR57" s="2"/>
      <c r="AS57" s="2"/>
      <c r="AT57" s="2"/>
      <c r="AU57" s="2"/>
      <c r="AV57" s="2"/>
      <c r="AZ57" s="508"/>
      <c r="BA57" s="508"/>
      <c r="BF57" s="141"/>
    </row>
    <row r="58" spans="1:15023" s="1" customFormat="1" hidden="1" x14ac:dyDescent="0.25">
      <c r="C58" s="15"/>
      <c r="D58" s="74" t="s">
        <v>112</v>
      </c>
      <c r="E58" s="251"/>
      <c r="F58" s="13" t="s">
        <v>25</v>
      </c>
      <c r="G58" s="269"/>
      <c r="H58" s="269"/>
      <c r="I58" s="269"/>
      <c r="J58" s="269"/>
      <c r="K58" s="269"/>
      <c r="L58" s="269"/>
      <c r="M58" s="269"/>
      <c r="N58" s="269"/>
      <c r="O58" s="269"/>
      <c r="P58" s="269"/>
      <c r="Q58" s="269"/>
      <c r="R58" s="269"/>
      <c r="S58" s="1920"/>
      <c r="T58" s="269"/>
      <c r="U58" s="269"/>
      <c r="V58" s="269"/>
      <c r="W58" s="269"/>
      <c r="X58" s="269"/>
      <c r="Y58" s="269"/>
      <c r="Z58" s="269"/>
      <c r="AA58" s="269"/>
      <c r="AB58" s="269"/>
      <c r="AC58" s="269"/>
      <c r="AD58" s="269"/>
      <c r="AE58" s="269"/>
      <c r="AF58" s="269"/>
      <c r="AG58" s="269"/>
      <c r="AH58" s="269"/>
      <c r="AI58" s="62"/>
      <c r="AJ58" s="57">
        <f>SUM(G58:AH58)</f>
        <v>0</v>
      </c>
      <c r="AL58" s="1991"/>
      <c r="AM58" s="1992"/>
      <c r="AN58" s="1991"/>
      <c r="AO58" s="1991"/>
      <c r="AP58" s="1991"/>
      <c r="AQ58" s="1991"/>
      <c r="AR58" s="2"/>
      <c r="AS58" s="2"/>
      <c r="AT58" s="2"/>
      <c r="AU58" s="2"/>
      <c r="AV58" s="2"/>
      <c r="AZ58" s="508"/>
      <c r="BA58" s="508"/>
      <c r="BF58" s="141"/>
    </row>
    <row r="59" spans="1:15023" x14ac:dyDescent="0.25">
      <c r="C59" s="8"/>
      <c r="D59" s="75" t="s">
        <v>66</v>
      </c>
      <c r="E59" s="76"/>
      <c r="F59" s="77"/>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J59" s="78" t="s">
        <v>127</v>
      </c>
      <c r="AL59" s="1992"/>
      <c r="AM59" s="1991"/>
      <c r="AN59" s="1991"/>
      <c r="AO59" s="1991"/>
      <c r="AP59" s="1991"/>
      <c r="AQ59" s="1991"/>
      <c r="AR59" s="2"/>
      <c r="AS59" s="2"/>
      <c r="AT59" s="2"/>
      <c r="AU59" s="2"/>
      <c r="AV59" s="2"/>
    </row>
    <row r="60" spans="1:15023" x14ac:dyDescent="0.25">
      <c r="C60" s="15"/>
      <c r="D60" s="74" t="s">
        <v>65</v>
      </c>
      <c r="E60" s="1574">
        <v>94.2</v>
      </c>
      <c r="F60" s="69" t="s">
        <v>25</v>
      </c>
      <c r="G60" s="270"/>
      <c r="H60" s="270"/>
      <c r="I60" s="270"/>
      <c r="J60" s="270">
        <f t="shared" ref="J60" si="20">((J20+J19+J18)/(J9))*100</f>
        <v>0</v>
      </c>
      <c r="K60" s="270">
        <f>((K20+K19+K18)/(K9))*100</f>
        <v>93.474426807760139</v>
      </c>
      <c r="L60" s="270" t="e">
        <f t="shared" ref="L60:N60" si="21">((L20+L19+L18)/(L9))*100</f>
        <v>#DIV/0!</v>
      </c>
      <c r="M60" s="270" t="e">
        <f t="shared" si="21"/>
        <v>#DIV/0!</v>
      </c>
      <c r="N60" s="270" t="e">
        <f t="shared" si="21"/>
        <v>#DIV/0!</v>
      </c>
      <c r="O60" s="270" t="e">
        <f t="shared" ref="O60:P60" si="22">((O20+O19+O18)/(O9))*100</f>
        <v>#DIV/0!</v>
      </c>
      <c r="P60" s="270" t="e">
        <f t="shared" si="22"/>
        <v>#DIV/0!</v>
      </c>
      <c r="Q60" s="270" t="e">
        <f t="shared" ref="Q60:U60" si="23">((Q20+Q19+Q18)/(Q9))*100</f>
        <v>#DIV/0!</v>
      </c>
      <c r="R60" s="270" t="e">
        <f t="shared" si="23"/>
        <v>#DIV/0!</v>
      </c>
      <c r="S60" s="270" t="e">
        <f t="shared" si="23"/>
        <v>#DIV/0!</v>
      </c>
      <c r="T60" s="270" t="e">
        <f t="shared" si="23"/>
        <v>#DIV/0!</v>
      </c>
      <c r="U60" s="270" t="e">
        <f t="shared" si="23"/>
        <v>#DIV/0!</v>
      </c>
      <c r="V60" s="270" t="e">
        <f t="shared" ref="V60:W60" si="24">((V20+V19+V18)/(V9))*100</f>
        <v>#DIV/0!</v>
      </c>
      <c r="W60" s="270" t="e">
        <f t="shared" si="24"/>
        <v>#DIV/0!</v>
      </c>
      <c r="X60" s="270" t="e">
        <f t="shared" ref="X60:Y60" si="25">((X20+X19+X18)/(X9))*100</f>
        <v>#DIV/0!</v>
      </c>
      <c r="Y60" s="270" t="e">
        <f t="shared" si="25"/>
        <v>#DIV/0!</v>
      </c>
      <c r="Z60" s="270" t="e">
        <f t="shared" ref="Z60:AB60" si="26">((Z20+Z19+Z18)/(Z9))*100</f>
        <v>#DIV/0!</v>
      </c>
      <c r="AA60" s="270" t="e">
        <f t="shared" si="26"/>
        <v>#DIV/0!</v>
      </c>
      <c r="AB60" s="270" t="e">
        <f t="shared" si="26"/>
        <v>#DIV/0!</v>
      </c>
      <c r="AC60" s="270" t="e">
        <f t="shared" ref="AC60:AD60" si="27">((AC20+AC19+AC18)/(AC9))*100</f>
        <v>#DIV/0!</v>
      </c>
      <c r="AD60" s="270" t="e">
        <f t="shared" si="27"/>
        <v>#DIV/0!</v>
      </c>
      <c r="AE60" s="270" t="e">
        <f t="shared" ref="AE60:AF60" si="28">((AE20+AE19+AE18)/(AE9))*100</f>
        <v>#DIV/0!</v>
      </c>
      <c r="AF60" s="270" t="e">
        <f t="shared" si="28"/>
        <v>#DIV/0!</v>
      </c>
      <c r="AG60" s="270" t="e">
        <f t="shared" ref="AG60:AH60" si="29">((AG20+AG19+AG18)/(AG9))*100</f>
        <v>#DIV/0!</v>
      </c>
      <c r="AH60" s="270" t="e">
        <f t="shared" si="29"/>
        <v>#DIV/0!</v>
      </c>
      <c r="AI60" s="62"/>
      <c r="AJ60" s="1489">
        <f>((AJ20+AJ19+AJ18)/(AJ9))*100</f>
        <v>61.785964094194448</v>
      </c>
      <c r="AR60" s="2"/>
      <c r="AS60" s="2"/>
      <c r="AT60" s="2"/>
      <c r="AU60" s="2"/>
      <c r="AV60" s="2"/>
    </row>
    <row r="61" spans="1:15023" x14ac:dyDescent="0.25">
      <c r="C61" s="15"/>
      <c r="D61" s="74" t="s">
        <v>64</v>
      </c>
      <c r="E61" s="125">
        <v>5</v>
      </c>
      <c r="F61" s="69" t="s">
        <v>25</v>
      </c>
      <c r="G61" s="270"/>
      <c r="H61" s="270"/>
      <c r="I61" s="270"/>
      <c r="J61" s="270">
        <f t="shared" ref="J61:K61" si="30">(J21/(J9))*100</f>
        <v>4.6767537826685013</v>
      </c>
      <c r="K61" s="270">
        <f t="shared" si="30"/>
        <v>5.7142857142857144</v>
      </c>
      <c r="L61" s="270" t="e">
        <f t="shared" ref="L61:N61" si="31">(L21/(L9))*100</f>
        <v>#DIV/0!</v>
      </c>
      <c r="M61" s="270" t="e">
        <f t="shared" si="31"/>
        <v>#DIV/0!</v>
      </c>
      <c r="N61" s="270" t="e">
        <f t="shared" si="31"/>
        <v>#DIV/0!</v>
      </c>
      <c r="O61" s="270" t="e">
        <f t="shared" ref="O61:P61" si="32">(O21/(O9))*100</f>
        <v>#DIV/0!</v>
      </c>
      <c r="P61" s="270" t="e">
        <f t="shared" si="32"/>
        <v>#DIV/0!</v>
      </c>
      <c r="Q61" s="270" t="e">
        <f t="shared" ref="Q61:U61" si="33">(Q21/(Q9))*100</f>
        <v>#DIV/0!</v>
      </c>
      <c r="R61" s="270" t="e">
        <f t="shared" si="33"/>
        <v>#DIV/0!</v>
      </c>
      <c r="S61" s="270" t="e">
        <f t="shared" si="33"/>
        <v>#DIV/0!</v>
      </c>
      <c r="T61" s="270" t="e">
        <f t="shared" si="33"/>
        <v>#DIV/0!</v>
      </c>
      <c r="U61" s="270" t="e">
        <f t="shared" si="33"/>
        <v>#DIV/0!</v>
      </c>
      <c r="V61" s="270" t="e">
        <f t="shared" ref="V61:W61" si="34">(V21/(V9))*100</f>
        <v>#DIV/0!</v>
      </c>
      <c r="W61" s="270" t="e">
        <f t="shared" si="34"/>
        <v>#DIV/0!</v>
      </c>
      <c r="X61" s="270" t="e">
        <f t="shared" ref="X61:Y61" si="35">(X21/(X9))*100</f>
        <v>#DIV/0!</v>
      </c>
      <c r="Y61" s="270" t="e">
        <f t="shared" si="35"/>
        <v>#DIV/0!</v>
      </c>
      <c r="Z61" s="270" t="e">
        <f t="shared" ref="Z61:AB61" si="36">(Z21/(Z9))*100</f>
        <v>#DIV/0!</v>
      </c>
      <c r="AA61" s="270" t="e">
        <f t="shared" si="36"/>
        <v>#DIV/0!</v>
      </c>
      <c r="AB61" s="270" t="e">
        <f t="shared" si="36"/>
        <v>#DIV/0!</v>
      </c>
      <c r="AC61" s="270" t="e">
        <f t="shared" ref="AC61:AD61" si="37">(AC21/(AC9))*100</f>
        <v>#DIV/0!</v>
      </c>
      <c r="AD61" s="270" t="e">
        <f t="shared" si="37"/>
        <v>#DIV/0!</v>
      </c>
      <c r="AE61" s="270" t="e">
        <f t="shared" ref="AE61:AF61" si="38">(AE21/(AE9))*100</f>
        <v>#DIV/0!</v>
      </c>
      <c r="AF61" s="270" t="e">
        <f t="shared" si="38"/>
        <v>#DIV/0!</v>
      </c>
      <c r="AG61" s="270" t="e">
        <f t="shared" ref="AG61:AH61" si="39">(AG21/(AG9))*100</f>
        <v>#DIV/0!</v>
      </c>
      <c r="AH61" s="270" t="e">
        <f t="shared" si="39"/>
        <v>#DIV/0!</v>
      </c>
      <c r="AI61" s="62"/>
      <c r="AJ61" s="297">
        <f>(AJ21/(AJ9))*100</f>
        <v>5.3625553742131027</v>
      </c>
      <c r="AM61" s="3"/>
      <c r="AR61" s="2"/>
      <c r="AS61" s="2"/>
      <c r="AT61" s="2"/>
      <c r="AU61" s="2"/>
      <c r="AV61" s="2"/>
    </row>
    <row r="62" spans="1:15023" x14ac:dyDescent="0.25">
      <c r="C62" s="15"/>
      <c r="D62" s="74" t="s">
        <v>63</v>
      </c>
      <c r="E62" s="125">
        <v>82</v>
      </c>
      <c r="F62" s="69" t="s">
        <v>25</v>
      </c>
      <c r="G62" s="270"/>
      <c r="H62" s="270"/>
      <c r="I62" s="270"/>
      <c r="J62" s="270" t="e">
        <f t="shared" ref="J62:K62" si="40">J33/(J33+J34)*100</f>
        <v>#DIV/0!</v>
      </c>
      <c r="K62" s="270" t="e">
        <f t="shared" si="40"/>
        <v>#DIV/0!</v>
      </c>
      <c r="L62" s="270" t="e">
        <f t="shared" ref="L62:N62" si="41">L33/(L33+L34)*100</f>
        <v>#DIV/0!</v>
      </c>
      <c r="M62" s="270">
        <f t="shared" si="41"/>
        <v>82.39331542823038</v>
      </c>
      <c r="N62" s="270" t="e">
        <f t="shared" si="41"/>
        <v>#DIV/0!</v>
      </c>
      <c r="O62" s="270" t="e">
        <f t="shared" ref="O62:P62" si="42">O33/(O33+O34)*100</f>
        <v>#DIV/0!</v>
      </c>
      <c r="P62" s="270" t="e">
        <f t="shared" si="42"/>
        <v>#DIV/0!</v>
      </c>
      <c r="Q62" s="270" t="e">
        <f t="shared" ref="Q62:U62" si="43">Q33/(Q33+Q34)*100</f>
        <v>#DIV/0!</v>
      </c>
      <c r="R62" s="270" t="e">
        <f t="shared" si="43"/>
        <v>#DIV/0!</v>
      </c>
      <c r="S62" s="270" t="e">
        <f t="shared" si="43"/>
        <v>#DIV/0!</v>
      </c>
      <c r="T62" s="270" t="e">
        <f t="shared" si="43"/>
        <v>#DIV/0!</v>
      </c>
      <c r="U62" s="270" t="e">
        <f t="shared" si="43"/>
        <v>#DIV/0!</v>
      </c>
      <c r="V62" s="270" t="e">
        <f t="shared" ref="V62:W62" si="44">V33/(V33+V34)*100</f>
        <v>#DIV/0!</v>
      </c>
      <c r="W62" s="270" t="e">
        <f t="shared" si="44"/>
        <v>#DIV/0!</v>
      </c>
      <c r="X62" s="270" t="e">
        <f t="shared" ref="X62:Y62" si="45">X33/(X33+X34)*100</f>
        <v>#DIV/0!</v>
      </c>
      <c r="Y62" s="270" t="e">
        <f t="shared" si="45"/>
        <v>#DIV/0!</v>
      </c>
      <c r="Z62" s="270" t="e">
        <f t="shared" ref="Z62:AB62" si="46">Z33/(Z33+Z34)*100</f>
        <v>#DIV/0!</v>
      </c>
      <c r="AA62" s="270" t="e">
        <f t="shared" si="46"/>
        <v>#DIV/0!</v>
      </c>
      <c r="AB62" s="270" t="e">
        <f t="shared" si="46"/>
        <v>#DIV/0!</v>
      </c>
      <c r="AC62" s="270">
        <f t="shared" ref="AC62:AD62" si="47">AC33/(AC33+AC34)*100</f>
        <v>82.026143790849673</v>
      </c>
      <c r="AD62" s="270" t="e">
        <f t="shared" si="47"/>
        <v>#DIV/0!</v>
      </c>
      <c r="AE62" s="270">
        <f t="shared" ref="AE62:AF62" si="48">AE33/(AE33+AE34)*100</f>
        <v>82.850104225885929</v>
      </c>
      <c r="AF62" s="270">
        <f t="shared" si="48"/>
        <v>83.50347430728317</v>
      </c>
      <c r="AG62" s="270">
        <f t="shared" ref="AG62:AH62" si="49">AG33/(AG33+AG34)*100</f>
        <v>82.150562052912463</v>
      </c>
      <c r="AH62" s="270">
        <f t="shared" si="49"/>
        <v>79.321181646763037</v>
      </c>
      <c r="AI62" s="62"/>
      <c r="AJ62" s="297">
        <f>AJ33/(AJ33+AJ34)*100</f>
        <v>82.491029617466396</v>
      </c>
      <c r="AM62" s="3"/>
    </row>
    <row r="63" spans="1:15023" x14ac:dyDescent="0.25">
      <c r="C63" s="15"/>
      <c r="D63" s="74" t="s">
        <v>62</v>
      </c>
      <c r="E63" s="125">
        <v>18</v>
      </c>
      <c r="F63" s="69" t="s">
        <v>25</v>
      </c>
      <c r="G63" s="270"/>
      <c r="H63" s="270"/>
      <c r="I63" s="270"/>
      <c r="J63" s="270" t="e">
        <f t="shared" ref="J63:K63" si="50">(J34/J32)*100</f>
        <v>#DIV/0!</v>
      </c>
      <c r="K63" s="270" t="e">
        <f t="shared" si="50"/>
        <v>#DIV/0!</v>
      </c>
      <c r="L63" s="270" t="e">
        <f t="shared" ref="L63:N63" si="51">(L34/L32)*100</f>
        <v>#DIV/0!</v>
      </c>
      <c r="M63" s="270">
        <f t="shared" si="51"/>
        <v>17.60668457176962</v>
      </c>
      <c r="N63" s="270" t="e">
        <f t="shared" si="51"/>
        <v>#DIV/0!</v>
      </c>
      <c r="O63" s="270" t="e">
        <f t="shared" ref="O63:P63" si="52">(O34/O32)*100</f>
        <v>#DIV/0!</v>
      </c>
      <c r="P63" s="270" t="e">
        <f t="shared" si="52"/>
        <v>#DIV/0!</v>
      </c>
      <c r="Q63" s="270" t="e">
        <f t="shared" ref="Q63:U63" si="53">(Q34/Q32)*100</f>
        <v>#DIV/0!</v>
      </c>
      <c r="R63" s="270" t="e">
        <f t="shared" si="53"/>
        <v>#DIV/0!</v>
      </c>
      <c r="S63" s="270" t="e">
        <f t="shared" si="53"/>
        <v>#DIV/0!</v>
      </c>
      <c r="T63" s="270" t="e">
        <f t="shared" si="53"/>
        <v>#DIV/0!</v>
      </c>
      <c r="U63" s="270" t="e">
        <f t="shared" si="53"/>
        <v>#DIV/0!</v>
      </c>
      <c r="V63" s="270" t="e">
        <f t="shared" ref="V63:W63" si="54">(V34/V32)*100</f>
        <v>#DIV/0!</v>
      </c>
      <c r="W63" s="270" t="e">
        <f t="shared" si="54"/>
        <v>#DIV/0!</v>
      </c>
      <c r="X63" s="270" t="e">
        <f t="shared" ref="X63:Y63" si="55">(X34/X32)*100</f>
        <v>#DIV/0!</v>
      </c>
      <c r="Y63" s="270" t="e">
        <f t="shared" si="55"/>
        <v>#DIV/0!</v>
      </c>
      <c r="Z63" s="270" t="e">
        <f t="shared" ref="Z63:AB63" si="56">(Z34/Z32)*100</f>
        <v>#DIV/0!</v>
      </c>
      <c r="AA63" s="270" t="e">
        <f t="shared" si="56"/>
        <v>#DIV/0!</v>
      </c>
      <c r="AB63" s="270" t="e">
        <f t="shared" si="56"/>
        <v>#DIV/0!</v>
      </c>
      <c r="AC63" s="270">
        <f t="shared" ref="AC63:AD63" si="57">(AC34/AC32)*100</f>
        <v>17.973856209150327</v>
      </c>
      <c r="AD63" s="270" t="e">
        <f t="shared" si="57"/>
        <v>#DIV/0!</v>
      </c>
      <c r="AE63" s="270">
        <f t="shared" ref="AE63:AF63" si="58">(AE34/AE32)*100</f>
        <v>17.149895774114079</v>
      </c>
      <c r="AF63" s="270">
        <f t="shared" si="58"/>
        <v>16.496525692716823</v>
      </c>
      <c r="AG63" s="270">
        <f t="shared" ref="AG63:AH63" si="59">(AG34/AG32)*100</f>
        <v>17.849437947087544</v>
      </c>
      <c r="AH63" s="270">
        <f t="shared" si="59"/>
        <v>20.678818353236959</v>
      </c>
      <c r="AI63" s="62"/>
      <c r="AJ63" s="1489">
        <f>AJ34/(AJ33+AJ34)*100</f>
        <v>17.508970382533601</v>
      </c>
      <c r="AM63" s="3"/>
    </row>
    <row r="64" spans="1:15023" ht="15" hidden="1" customHeight="1" x14ac:dyDescent="0.25">
      <c r="C64" s="15"/>
      <c r="D64" s="74" t="s">
        <v>105</v>
      </c>
      <c r="E64" s="125">
        <v>75</v>
      </c>
      <c r="F64" s="79"/>
      <c r="G64" s="270"/>
      <c r="H64" s="270"/>
      <c r="I64" s="270"/>
      <c r="J64" s="270" t="e">
        <f t="shared" ref="J64:K64" si="60">(J37/J36)*100</f>
        <v>#DIV/0!</v>
      </c>
      <c r="K64" s="270" t="e">
        <f t="shared" si="60"/>
        <v>#DIV/0!</v>
      </c>
      <c r="L64" s="270" t="e">
        <f t="shared" ref="L64:N64" si="61">(L37/L36)*100</f>
        <v>#DIV/0!</v>
      </c>
      <c r="M64" s="270" t="e">
        <f t="shared" si="61"/>
        <v>#DIV/0!</v>
      </c>
      <c r="N64" s="270" t="e">
        <f t="shared" si="61"/>
        <v>#DIV/0!</v>
      </c>
      <c r="O64" s="270" t="e">
        <f t="shared" ref="O64:P64" si="62">(O37/O36)*100</f>
        <v>#DIV/0!</v>
      </c>
      <c r="P64" s="270" t="e">
        <f t="shared" si="62"/>
        <v>#DIV/0!</v>
      </c>
      <c r="Q64" s="270" t="e">
        <f t="shared" ref="Q64:U64" si="63">(Q37/Q36)*100</f>
        <v>#DIV/0!</v>
      </c>
      <c r="R64" s="270" t="e">
        <f t="shared" si="63"/>
        <v>#DIV/0!</v>
      </c>
      <c r="S64" s="270" t="e">
        <f t="shared" si="63"/>
        <v>#DIV/0!</v>
      </c>
      <c r="T64" s="270" t="e">
        <f t="shared" si="63"/>
        <v>#DIV/0!</v>
      </c>
      <c r="U64" s="270" t="e">
        <f t="shared" si="63"/>
        <v>#DIV/0!</v>
      </c>
      <c r="V64" s="270" t="e">
        <f t="shared" ref="V64:W64" si="64">(V37/V36)*100</f>
        <v>#DIV/0!</v>
      </c>
      <c r="W64" s="270" t="e">
        <f t="shared" si="64"/>
        <v>#DIV/0!</v>
      </c>
      <c r="X64" s="270" t="e">
        <f t="shared" ref="X64:Y64" si="65">(X37/X36)*100</f>
        <v>#DIV/0!</v>
      </c>
      <c r="Y64" s="270" t="e">
        <f t="shared" si="65"/>
        <v>#DIV/0!</v>
      </c>
      <c r="Z64" s="270" t="e">
        <f t="shared" ref="Z64:AB64" si="66">(Z37/Z36)*100</f>
        <v>#DIV/0!</v>
      </c>
      <c r="AA64" s="270" t="e">
        <f t="shared" si="66"/>
        <v>#DIV/0!</v>
      </c>
      <c r="AB64" s="270" t="e">
        <f t="shared" si="66"/>
        <v>#DIV/0!</v>
      </c>
      <c r="AC64" s="270" t="e">
        <f t="shared" ref="AC64:AD64" si="67">(AC37/AC36)*100</f>
        <v>#DIV/0!</v>
      </c>
      <c r="AD64" s="270" t="e">
        <f t="shared" si="67"/>
        <v>#DIV/0!</v>
      </c>
      <c r="AE64" s="270" t="e">
        <f t="shared" ref="AE64:AF64" si="68">(AE37/AE36)*100</f>
        <v>#DIV/0!</v>
      </c>
      <c r="AF64" s="270" t="e">
        <f t="shared" si="68"/>
        <v>#DIV/0!</v>
      </c>
      <c r="AG64" s="270" t="e">
        <f t="shared" ref="AG64:AH64" si="69">(AG37/AG36)*100</f>
        <v>#DIV/0!</v>
      </c>
      <c r="AH64" s="270" t="e">
        <f t="shared" si="69"/>
        <v>#DIV/0!</v>
      </c>
      <c r="AI64" s="62"/>
      <c r="AJ64" s="297" t="e">
        <f>(AJ42/AJ41)*100</f>
        <v>#DIV/0!</v>
      </c>
    </row>
    <row r="65" spans="3:49" ht="15" hidden="1" customHeight="1" x14ac:dyDescent="0.25">
      <c r="C65" s="15"/>
      <c r="D65" s="74" t="s">
        <v>62</v>
      </c>
      <c r="E65" s="125">
        <v>25</v>
      </c>
      <c r="F65" s="79"/>
      <c r="G65" s="270"/>
      <c r="H65" s="270"/>
      <c r="I65" s="270"/>
      <c r="J65" s="270" t="e">
        <f t="shared" ref="J65:K65" si="70">(J38/J36)*100</f>
        <v>#DIV/0!</v>
      </c>
      <c r="K65" s="270" t="e">
        <f t="shared" si="70"/>
        <v>#DIV/0!</v>
      </c>
      <c r="L65" s="270" t="e">
        <f t="shared" ref="L65:N65" si="71">(L38/L36)*100</f>
        <v>#DIV/0!</v>
      </c>
      <c r="M65" s="270" t="e">
        <f t="shared" si="71"/>
        <v>#DIV/0!</v>
      </c>
      <c r="N65" s="270" t="e">
        <f t="shared" si="71"/>
        <v>#DIV/0!</v>
      </c>
      <c r="O65" s="270" t="e">
        <f t="shared" ref="O65:P65" si="72">(O38/O36)*100</f>
        <v>#DIV/0!</v>
      </c>
      <c r="P65" s="270" t="e">
        <f t="shared" si="72"/>
        <v>#DIV/0!</v>
      </c>
      <c r="Q65" s="270" t="e">
        <f t="shared" ref="Q65:U65" si="73">(Q38/Q36)*100</f>
        <v>#DIV/0!</v>
      </c>
      <c r="R65" s="270" t="e">
        <f t="shared" si="73"/>
        <v>#DIV/0!</v>
      </c>
      <c r="S65" s="270" t="e">
        <f t="shared" si="73"/>
        <v>#DIV/0!</v>
      </c>
      <c r="T65" s="270" t="e">
        <f t="shared" si="73"/>
        <v>#DIV/0!</v>
      </c>
      <c r="U65" s="270" t="e">
        <f t="shared" si="73"/>
        <v>#DIV/0!</v>
      </c>
      <c r="V65" s="270" t="e">
        <f t="shared" ref="V65:W65" si="74">(V38/V36)*100</f>
        <v>#DIV/0!</v>
      </c>
      <c r="W65" s="270" t="e">
        <f t="shared" si="74"/>
        <v>#DIV/0!</v>
      </c>
      <c r="X65" s="270" t="e">
        <f t="shared" ref="X65:Y65" si="75">(X38/X36)*100</f>
        <v>#DIV/0!</v>
      </c>
      <c r="Y65" s="270" t="e">
        <f t="shared" si="75"/>
        <v>#DIV/0!</v>
      </c>
      <c r="Z65" s="270" t="e">
        <f t="shared" ref="Z65:AB65" si="76">(Z38/Z36)*100</f>
        <v>#DIV/0!</v>
      </c>
      <c r="AA65" s="270" t="e">
        <f t="shared" si="76"/>
        <v>#DIV/0!</v>
      </c>
      <c r="AB65" s="270" t="e">
        <f t="shared" si="76"/>
        <v>#DIV/0!</v>
      </c>
      <c r="AC65" s="270" t="e">
        <f t="shared" ref="AC65:AD65" si="77">(AC38/AC36)*100</f>
        <v>#DIV/0!</v>
      </c>
      <c r="AD65" s="270" t="e">
        <f t="shared" si="77"/>
        <v>#DIV/0!</v>
      </c>
      <c r="AE65" s="270" t="e">
        <f t="shared" ref="AE65:AF65" si="78">(AE38/AE36)*100</f>
        <v>#DIV/0!</v>
      </c>
      <c r="AF65" s="270" t="e">
        <f t="shared" si="78"/>
        <v>#DIV/0!</v>
      </c>
      <c r="AG65" s="270" t="e">
        <f t="shared" ref="AG65:AH65" si="79">(AG38/AG36)*100</f>
        <v>#DIV/0!</v>
      </c>
      <c r="AH65" s="270" t="e">
        <f t="shared" si="79"/>
        <v>#DIV/0!</v>
      </c>
      <c r="AI65" s="62"/>
      <c r="AJ65" s="297" t="e">
        <f>(AJ43/AJ41)*100</f>
        <v>#DIV/0!</v>
      </c>
    </row>
    <row r="66" spans="3:49" ht="15" hidden="1" customHeight="1" x14ac:dyDescent="0.25">
      <c r="C66" s="15"/>
      <c r="D66" s="74" t="s">
        <v>107</v>
      </c>
      <c r="E66" s="125">
        <v>75</v>
      </c>
      <c r="F66" s="69" t="s">
        <v>25</v>
      </c>
      <c r="G66" s="270"/>
      <c r="H66" s="270"/>
      <c r="I66" s="270"/>
      <c r="J66" s="270" t="e">
        <f t="shared" ref="J66:K66" si="80">J42/J41*100</f>
        <v>#DIV/0!</v>
      </c>
      <c r="K66" s="270" t="e">
        <f t="shared" si="80"/>
        <v>#DIV/0!</v>
      </c>
      <c r="L66" s="270" t="e">
        <f t="shared" ref="L66:N66" si="81">L42/L41*100</f>
        <v>#DIV/0!</v>
      </c>
      <c r="M66" s="270" t="e">
        <f t="shared" si="81"/>
        <v>#DIV/0!</v>
      </c>
      <c r="N66" s="270" t="e">
        <f t="shared" si="81"/>
        <v>#DIV/0!</v>
      </c>
      <c r="O66" s="270" t="e">
        <f t="shared" ref="O66:P66" si="82">O42/O41*100</f>
        <v>#DIV/0!</v>
      </c>
      <c r="P66" s="270" t="e">
        <f t="shared" si="82"/>
        <v>#DIV/0!</v>
      </c>
      <c r="Q66" s="270" t="e">
        <f t="shared" ref="Q66:U66" si="83">Q42/Q41*100</f>
        <v>#DIV/0!</v>
      </c>
      <c r="R66" s="270" t="e">
        <f t="shared" si="83"/>
        <v>#DIV/0!</v>
      </c>
      <c r="S66" s="270" t="e">
        <f t="shared" si="83"/>
        <v>#DIV/0!</v>
      </c>
      <c r="T66" s="270" t="e">
        <f t="shared" si="83"/>
        <v>#DIV/0!</v>
      </c>
      <c r="U66" s="270" t="e">
        <f t="shared" si="83"/>
        <v>#DIV/0!</v>
      </c>
      <c r="V66" s="270" t="e">
        <f t="shared" ref="V66:W66" si="84">V42/V41*100</f>
        <v>#DIV/0!</v>
      </c>
      <c r="W66" s="270" t="e">
        <f t="shared" si="84"/>
        <v>#DIV/0!</v>
      </c>
      <c r="X66" s="270" t="e">
        <f t="shared" ref="X66:Y66" si="85">X42/X41*100</f>
        <v>#DIV/0!</v>
      </c>
      <c r="Y66" s="270" t="e">
        <f t="shared" si="85"/>
        <v>#DIV/0!</v>
      </c>
      <c r="Z66" s="270" t="e">
        <f t="shared" ref="Z66:AB66" si="86">Z42/Z41*100</f>
        <v>#DIV/0!</v>
      </c>
      <c r="AA66" s="270" t="e">
        <f t="shared" si="86"/>
        <v>#DIV/0!</v>
      </c>
      <c r="AB66" s="270" t="e">
        <f t="shared" si="86"/>
        <v>#DIV/0!</v>
      </c>
      <c r="AC66" s="270" t="e">
        <f t="shared" ref="AC66:AD66" si="87">AC42/AC41*100</f>
        <v>#DIV/0!</v>
      </c>
      <c r="AD66" s="270" t="e">
        <f t="shared" si="87"/>
        <v>#DIV/0!</v>
      </c>
      <c r="AE66" s="270" t="e">
        <f t="shared" ref="AE66:AF66" si="88">AE42/AE41*100</f>
        <v>#DIV/0!</v>
      </c>
      <c r="AF66" s="270" t="e">
        <f t="shared" si="88"/>
        <v>#DIV/0!</v>
      </c>
      <c r="AG66" s="270" t="e">
        <f t="shared" ref="AG66:AH66" si="89">AG42/AG41*100</f>
        <v>#DIV/0!</v>
      </c>
      <c r="AH66" s="270" t="e">
        <f t="shared" si="89"/>
        <v>#DIV/0!</v>
      </c>
      <c r="AI66" s="62"/>
      <c r="AJ66" s="297" t="e">
        <f>AJ42/AJ41*100</f>
        <v>#DIV/0!</v>
      </c>
    </row>
    <row r="67" spans="3:49" ht="15" hidden="1" customHeight="1" x14ac:dyDescent="0.25">
      <c r="C67" s="15"/>
      <c r="D67" s="74" t="s">
        <v>62</v>
      </c>
      <c r="E67" s="125">
        <v>25</v>
      </c>
      <c r="F67" s="69" t="s">
        <v>25</v>
      </c>
      <c r="G67" s="270"/>
      <c r="H67" s="270"/>
      <c r="I67" s="270"/>
      <c r="J67" s="270" t="e">
        <f t="shared" ref="J67:K67" si="90">J43/J41*100</f>
        <v>#DIV/0!</v>
      </c>
      <c r="K67" s="270" t="e">
        <f t="shared" si="90"/>
        <v>#DIV/0!</v>
      </c>
      <c r="L67" s="270" t="e">
        <f t="shared" ref="L67:N67" si="91">L43/L41*100</f>
        <v>#DIV/0!</v>
      </c>
      <c r="M67" s="270" t="e">
        <f t="shared" si="91"/>
        <v>#DIV/0!</v>
      </c>
      <c r="N67" s="270" t="e">
        <f t="shared" si="91"/>
        <v>#DIV/0!</v>
      </c>
      <c r="O67" s="270" t="e">
        <f t="shared" ref="O67:P67" si="92">O43/O41*100</f>
        <v>#DIV/0!</v>
      </c>
      <c r="P67" s="270" t="e">
        <f t="shared" si="92"/>
        <v>#DIV/0!</v>
      </c>
      <c r="Q67" s="270" t="e">
        <f t="shared" ref="Q67:U67" si="93">Q43/Q41*100</f>
        <v>#DIV/0!</v>
      </c>
      <c r="R67" s="270" t="e">
        <f t="shared" si="93"/>
        <v>#DIV/0!</v>
      </c>
      <c r="S67" s="270" t="e">
        <f t="shared" si="93"/>
        <v>#DIV/0!</v>
      </c>
      <c r="T67" s="270" t="e">
        <f t="shared" si="93"/>
        <v>#DIV/0!</v>
      </c>
      <c r="U67" s="270" t="e">
        <f t="shared" si="93"/>
        <v>#DIV/0!</v>
      </c>
      <c r="V67" s="270" t="e">
        <f t="shared" ref="V67:W67" si="94">V43/V41*100</f>
        <v>#DIV/0!</v>
      </c>
      <c r="W67" s="270" t="e">
        <f t="shared" si="94"/>
        <v>#DIV/0!</v>
      </c>
      <c r="X67" s="270" t="e">
        <f t="shared" ref="X67:Y67" si="95">X43/X41*100</f>
        <v>#DIV/0!</v>
      </c>
      <c r="Y67" s="270" t="e">
        <f t="shared" si="95"/>
        <v>#DIV/0!</v>
      </c>
      <c r="Z67" s="270" t="e">
        <f t="shared" ref="Z67:AB67" si="96">Z43/Z41*100</f>
        <v>#DIV/0!</v>
      </c>
      <c r="AA67" s="270" t="e">
        <f t="shared" si="96"/>
        <v>#DIV/0!</v>
      </c>
      <c r="AB67" s="270" t="e">
        <f t="shared" si="96"/>
        <v>#DIV/0!</v>
      </c>
      <c r="AC67" s="270" t="e">
        <f t="shared" ref="AC67:AD67" si="97">AC43/AC41*100</f>
        <v>#DIV/0!</v>
      </c>
      <c r="AD67" s="270" t="e">
        <f t="shared" si="97"/>
        <v>#DIV/0!</v>
      </c>
      <c r="AE67" s="270" t="e">
        <f t="shared" ref="AE67:AF67" si="98">AE43/AE41*100</f>
        <v>#DIV/0!</v>
      </c>
      <c r="AF67" s="270" t="e">
        <f t="shared" si="98"/>
        <v>#DIV/0!</v>
      </c>
      <c r="AG67" s="270" t="e">
        <f t="shared" ref="AG67:AH67" si="99">AG43/AG41*100</f>
        <v>#DIV/0!</v>
      </c>
      <c r="AH67" s="270" t="e">
        <f t="shared" si="99"/>
        <v>#DIV/0!</v>
      </c>
      <c r="AI67" s="18"/>
      <c r="AJ67" s="297" t="e">
        <f>AJ43/AJ41*100</f>
        <v>#DIV/0!</v>
      </c>
    </row>
    <row r="68" spans="3:49" x14ac:dyDescent="0.25">
      <c r="C68" s="15"/>
      <c r="D68" s="74" t="s">
        <v>110</v>
      </c>
      <c r="E68" s="125">
        <v>70</v>
      </c>
      <c r="F68" s="69" t="s">
        <v>25</v>
      </c>
      <c r="G68" s="270"/>
      <c r="H68" s="270"/>
      <c r="I68" s="270"/>
      <c r="J68" s="270" t="e">
        <f t="shared" ref="J68:K68" si="100">J46/(J46+J47)*100</f>
        <v>#DIV/0!</v>
      </c>
      <c r="K68" s="270" t="e">
        <f t="shared" si="100"/>
        <v>#DIV/0!</v>
      </c>
      <c r="L68" s="270" t="e">
        <f t="shared" ref="L68:N68" si="101">L46/(L46+L47)*100</f>
        <v>#DIV/0!</v>
      </c>
      <c r="M68" s="270">
        <f t="shared" si="101"/>
        <v>72.345132743362825</v>
      </c>
      <c r="N68" s="270">
        <f t="shared" si="101"/>
        <v>78.24793388429751</v>
      </c>
      <c r="O68" s="270">
        <f t="shared" ref="O68:P68" si="102">O46/(O46+O47)*100</f>
        <v>75.459877366035727</v>
      </c>
      <c r="P68" s="270">
        <f t="shared" si="102"/>
        <v>75.010236113006684</v>
      </c>
      <c r="Q68" s="270" t="e">
        <f t="shared" ref="Q68:U68" si="103">Q46/(Q46+Q47)*100</f>
        <v>#DIV/0!</v>
      </c>
      <c r="R68" s="270" t="e">
        <f t="shared" si="103"/>
        <v>#DIV/0!</v>
      </c>
      <c r="S68" s="270" t="e">
        <f t="shared" si="103"/>
        <v>#DIV/0!</v>
      </c>
      <c r="T68" s="270" t="e">
        <f t="shared" si="103"/>
        <v>#DIV/0!</v>
      </c>
      <c r="U68" s="270" t="e">
        <f t="shared" si="103"/>
        <v>#DIV/0!</v>
      </c>
      <c r="V68" s="270" t="e">
        <f t="shared" ref="V68:W68" si="104">V46/(V46+V47)*100</f>
        <v>#DIV/0!</v>
      </c>
      <c r="W68" s="270" t="e">
        <f t="shared" si="104"/>
        <v>#DIV/0!</v>
      </c>
      <c r="X68" s="270" t="e">
        <f t="shared" ref="X68:Y68" si="105">X46/(X46+X47)*100</f>
        <v>#DIV/0!</v>
      </c>
      <c r="Y68" s="270">
        <f t="shared" si="105"/>
        <v>78.64625302175665</v>
      </c>
      <c r="Z68" s="270">
        <f t="shared" ref="Z68:AB68" si="106">Z46/(Z46+Z47)*100</f>
        <v>76.726094003241499</v>
      </c>
      <c r="AA68" s="270">
        <f t="shared" si="106"/>
        <v>76.576092793470082</v>
      </c>
      <c r="AB68" s="270">
        <f t="shared" si="106"/>
        <v>77.069294981393938</v>
      </c>
      <c r="AC68" s="270">
        <f t="shared" ref="AC68:AD68" si="107">AC46/(AC46+AC47)*100</f>
        <v>70.406056434962153</v>
      </c>
      <c r="AD68" s="270" t="e">
        <f t="shared" si="107"/>
        <v>#DIV/0!</v>
      </c>
      <c r="AE68" s="270" t="e">
        <f t="shared" ref="AE68:AF68" si="108">AE46/(AE46+AE47)*100</f>
        <v>#DIV/0!</v>
      </c>
      <c r="AF68" s="270" t="e">
        <f t="shared" si="108"/>
        <v>#DIV/0!</v>
      </c>
      <c r="AG68" s="270" t="e">
        <f t="shared" ref="AG68:AH68" si="109">AG46/(AG46+AG47)*100</f>
        <v>#DIV/0!</v>
      </c>
      <c r="AH68" s="270" t="e">
        <f t="shared" si="109"/>
        <v>#DIV/0!</v>
      </c>
      <c r="AI68" s="18"/>
      <c r="AJ68" s="1489">
        <f>AJ46/(AJ46+AJ47)*100</f>
        <v>76.498235429928428</v>
      </c>
      <c r="AT68" s="3"/>
    </row>
    <row r="69" spans="3:49" x14ac:dyDescent="0.25">
      <c r="C69" s="15"/>
      <c r="D69" s="74" t="s">
        <v>62</v>
      </c>
      <c r="E69" s="125">
        <v>30</v>
      </c>
      <c r="F69" s="69" t="s">
        <v>25</v>
      </c>
      <c r="G69" s="270"/>
      <c r="H69" s="270"/>
      <c r="I69" s="270"/>
      <c r="J69" s="270" t="e">
        <f t="shared" ref="J69:K69" si="110">J47/(J47+J46)*100</f>
        <v>#DIV/0!</v>
      </c>
      <c r="K69" s="270" t="e">
        <f t="shared" si="110"/>
        <v>#DIV/0!</v>
      </c>
      <c r="L69" s="270" t="e">
        <f t="shared" ref="L69:N69" si="111">L47/(L47+L46)*100</f>
        <v>#DIV/0!</v>
      </c>
      <c r="M69" s="270">
        <f t="shared" si="111"/>
        <v>27.654867256637168</v>
      </c>
      <c r="N69" s="270">
        <f t="shared" si="111"/>
        <v>21.75206611570248</v>
      </c>
      <c r="O69" s="270">
        <f t="shared" ref="O69:P69" si="112">O47/(O47+O46)*100</f>
        <v>24.540122633964277</v>
      </c>
      <c r="P69" s="270">
        <f t="shared" si="112"/>
        <v>24.989763886993313</v>
      </c>
      <c r="Q69" s="270" t="e">
        <f t="shared" ref="Q69:U69" si="113">Q47/(Q47+Q46)*100</f>
        <v>#DIV/0!</v>
      </c>
      <c r="R69" s="270" t="e">
        <f t="shared" si="113"/>
        <v>#DIV/0!</v>
      </c>
      <c r="S69" s="270" t="e">
        <f t="shared" si="113"/>
        <v>#DIV/0!</v>
      </c>
      <c r="T69" s="270" t="e">
        <f t="shared" si="113"/>
        <v>#DIV/0!</v>
      </c>
      <c r="U69" s="270" t="e">
        <f t="shared" si="113"/>
        <v>#DIV/0!</v>
      </c>
      <c r="V69" s="270" t="e">
        <f t="shared" ref="V69:W69" si="114">V47/(V47+V46)*100</f>
        <v>#DIV/0!</v>
      </c>
      <c r="W69" s="270" t="e">
        <f t="shared" si="114"/>
        <v>#DIV/0!</v>
      </c>
      <c r="X69" s="270" t="e">
        <f t="shared" ref="X69:Y69" si="115">X47/(X47+X46)*100</f>
        <v>#DIV/0!</v>
      </c>
      <c r="Y69" s="270">
        <f t="shared" si="115"/>
        <v>21.35374697824335</v>
      </c>
      <c r="Z69" s="270">
        <f t="shared" ref="Z69:AB69" si="116">Z47/(Z47+Z46)*100</f>
        <v>23.273905996758508</v>
      </c>
      <c r="AA69" s="270">
        <f t="shared" si="116"/>
        <v>23.423907206529911</v>
      </c>
      <c r="AB69" s="270">
        <f t="shared" si="116"/>
        <v>22.930705018606055</v>
      </c>
      <c r="AC69" s="270">
        <f t="shared" ref="AC69:AD69" si="117">AC47/(AC47+AC46)*100</f>
        <v>29.593943565037851</v>
      </c>
      <c r="AD69" s="270" t="e">
        <f t="shared" si="117"/>
        <v>#DIV/0!</v>
      </c>
      <c r="AE69" s="270" t="e">
        <f t="shared" ref="AE69:AF69" si="118">AE47/(AE47+AE46)*100</f>
        <v>#DIV/0!</v>
      </c>
      <c r="AF69" s="270" t="e">
        <f t="shared" si="118"/>
        <v>#DIV/0!</v>
      </c>
      <c r="AG69" s="270" t="e">
        <f t="shared" ref="AG69:AH69" si="119">AG47/(AG47+AG46)*100</f>
        <v>#DIV/0!</v>
      </c>
      <c r="AH69" s="270" t="e">
        <f t="shared" si="119"/>
        <v>#DIV/0!</v>
      </c>
      <c r="AI69" s="18"/>
      <c r="AJ69" s="297">
        <f>AJ47/AJ45*100</f>
        <v>23.501764570071572</v>
      </c>
    </row>
    <row r="70" spans="3:49" hidden="1" x14ac:dyDescent="0.25">
      <c r="C70" s="15"/>
      <c r="D70" s="74" t="s">
        <v>835</v>
      </c>
      <c r="E70" s="125">
        <v>70</v>
      </c>
      <c r="F70" s="69" t="s">
        <v>25</v>
      </c>
      <c r="G70" s="270"/>
      <c r="H70" s="270"/>
      <c r="I70" s="270"/>
      <c r="J70" s="270"/>
      <c r="K70" s="270"/>
      <c r="L70" s="270"/>
      <c r="M70" s="270"/>
      <c r="N70" s="270"/>
      <c r="O70" s="270"/>
      <c r="P70" s="270"/>
      <c r="Q70" s="270"/>
      <c r="R70" s="270"/>
      <c r="S70" s="270"/>
      <c r="T70" s="270"/>
      <c r="U70" s="270"/>
      <c r="V70" s="270"/>
      <c r="W70" s="270"/>
      <c r="X70" s="270"/>
      <c r="Y70" s="270"/>
      <c r="Z70" s="270"/>
      <c r="AA70" s="270"/>
      <c r="AB70" s="270"/>
      <c r="AC70" s="270"/>
      <c r="AD70" s="270"/>
      <c r="AE70" s="270"/>
      <c r="AF70" s="270"/>
      <c r="AG70" s="270"/>
      <c r="AH70" s="270"/>
      <c r="AI70" s="18"/>
      <c r="AJ70" s="1489" t="e">
        <f>AJ51/(AJ51+AJ52)*100</f>
        <v>#DIV/0!</v>
      </c>
    </row>
    <row r="71" spans="3:49" hidden="1" x14ac:dyDescent="0.25">
      <c r="C71" s="15"/>
      <c r="D71" s="74" t="s">
        <v>62</v>
      </c>
      <c r="E71" s="125">
        <v>30</v>
      </c>
      <c r="F71" s="69" t="s">
        <v>25</v>
      </c>
      <c r="G71" s="270"/>
      <c r="H71" s="270"/>
      <c r="I71" s="270"/>
      <c r="J71" s="270"/>
      <c r="K71" s="270"/>
      <c r="L71" s="270"/>
      <c r="M71" s="270"/>
      <c r="N71" s="270"/>
      <c r="O71" s="270"/>
      <c r="P71" s="270"/>
      <c r="Q71" s="270"/>
      <c r="R71" s="270"/>
      <c r="S71" s="270"/>
      <c r="T71" s="270"/>
      <c r="U71" s="270"/>
      <c r="V71" s="270"/>
      <c r="W71" s="270"/>
      <c r="X71" s="270"/>
      <c r="Y71" s="270"/>
      <c r="Z71" s="270"/>
      <c r="AA71" s="270"/>
      <c r="AB71" s="270"/>
      <c r="AC71" s="270"/>
      <c r="AD71" s="270"/>
      <c r="AE71" s="270"/>
      <c r="AF71" s="270"/>
      <c r="AG71" s="270"/>
      <c r="AH71" s="270"/>
      <c r="AI71" s="18"/>
      <c r="AJ71" s="1489" t="e">
        <f>AJ52/(AJ51+AJ52)*100</f>
        <v>#DIV/0!</v>
      </c>
    </row>
    <row r="72" spans="3:49" hidden="1" x14ac:dyDescent="0.25">
      <c r="C72" s="15"/>
      <c r="D72" s="74" t="s">
        <v>61</v>
      </c>
      <c r="E72" s="125">
        <v>60</v>
      </c>
      <c r="F72" s="69" t="s">
        <v>25</v>
      </c>
      <c r="G72" s="270"/>
      <c r="H72" s="270"/>
      <c r="I72" s="270"/>
      <c r="J72" s="270"/>
      <c r="K72" s="270"/>
      <c r="L72" s="270"/>
      <c r="M72" s="270"/>
      <c r="N72" s="270"/>
      <c r="O72" s="270"/>
      <c r="P72" s="270"/>
      <c r="Q72" s="270"/>
      <c r="R72" s="270"/>
      <c r="S72" s="270"/>
      <c r="T72" s="270"/>
      <c r="U72" s="270"/>
      <c r="V72" s="270"/>
      <c r="W72" s="270"/>
      <c r="X72" s="270"/>
      <c r="Y72" s="270"/>
      <c r="Z72" s="270"/>
      <c r="AA72" s="270"/>
      <c r="AB72" s="270"/>
      <c r="AC72" s="270"/>
      <c r="AD72" s="270"/>
      <c r="AE72" s="270"/>
      <c r="AF72" s="270"/>
      <c r="AG72" s="270"/>
      <c r="AH72" s="270"/>
      <c r="AI72" s="62"/>
      <c r="AJ72" s="1489" t="e">
        <f>AJ56/(AJ57+AJ56)*100</f>
        <v>#DIV/0!</v>
      </c>
    </row>
    <row r="73" spans="3:49" ht="15.75" hidden="1" thickBot="1" x14ac:dyDescent="0.3">
      <c r="C73" s="19"/>
      <c r="D73" s="74" t="s">
        <v>60</v>
      </c>
      <c r="E73" s="125">
        <v>40</v>
      </c>
      <c r="F73" s="69" t="s">
        <v>25</v>
      </c>
      <c r="G73" s="270"/>
      <c r="H73" s="270"/>
      <c r="I73" s="270"/>
      <c r="J73" s="270"/>
      <c r="K73" s="270"/>
      <c r="L73" s="270"/>
      <c r="M73" s="270"/>
      <c r="N73" s="270"/>
      <c r="O73" s="270"/>
      <c r="P73" s="270"/>
      <c r="Q73" s="270"/>
      <c r="R73" s="270"/>
      <c r="S73" s="270"/>
      <c r="T73" s="270"/>
      <c r="U73" s="270"/>
      <c r="V73" s="270"/>
      <c r="W73" s="270"/>
      <c r="X73" s="270"/>
      <c r="Y73" s="270"/>
      <c r="Z73" s="270"/>
      <c r="AA73" s="270"/>
      <c r="AB73" s="270"/>
      <c r="AC73" s="270"/>
      <c r="AD73" s="270"/>
      <c r="AE73" s="270"/>
      <c r="AF73" s="270"/>
      <c r="AG73" s="270"/>
      <c r="AH73" s="270"/>
      <c r="AI73" s="18"/>
      <c r="AJ73" s="297" t="e">
        <f>AJ57/(AJ56+AJ57)*100</f>
        <v>#DIV/0!</v>
      </c>
    </row>
    <row r="74" spans="3:49" x14ac:dyDescent="0.25">
      <c r="C74" s="8">
        <v>2</v>
      </c>
      <c r="D74" s="80" t="s">
        <v>59</v>
      </c>
      <c r="E74" s="76"/>
      <c r="F74" s="77"/>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c r="AF74" s="94"/>
      <c r="AG74" s="94"/>
      <c r="AH74" s="94"/>
      <c r="AJ74" s="81" t="s">
        <v>128</v>
      </c>
      <c r="AT74" s="3"/>
      <c r="AU74" s="3"/>
    </row>
    <row r="75" spans="3:49" x14ac:dyDescent="0.25">
      <c r="C75" s="8"/>
      <c r="D75" s="232" t="s">
        <v>1121</v>
      </c>
      <c r="E75" s="248">
        <v>9</v>
      </c>
      <c r="F75" s="233" t="s">
        <v>56</v>
      </c>
      <c r="G75" s="271"/>
      <c r="H75" s="271"/>
      <c r="I75" s="271"/>
      <c r="J75" s="271">
        <v>2605</v>
      </c>
      <c r="K75" s="271">
        <v>1481</v>
      </c>
      <c r="L75" s="271">
        <v>0</v>
      </c>
      <c r="M75" s="271"/>
      <c r="N75" s="271"/>
      <c r="O75" s="271"/>
      <c r="P75" s="271"/>
      <c r="Q75" s="271"/>
      <c r="R75" s="271"/>
      <c r="S75" s="271"/>
      <c r="T75" s="271"/>
      <c r="U75" s="271"/>
      <c r="V75" s="271"/>
      <c r="W75" s="1984"/>
      <c r="X75" s="1984"/>
      <c r="Y75" s="1984"/>
      <c r="Z75" s="271"/>
      <c r="AA75" s="271"/>
      <c r="AB75" s="271"/>
      <c r="AC75" s="271"/>
      <c r="AD75" s="271"/>
      <c r="AE75" s="271"/>
      <c r="AF75" s="271"/>
      <c r="AG75" s="271"/>
      <c r="AH75" s="271"/>
      <c r="AJ75" s="82">
        <f>SUM(G75:AH75)</f>
        <v>4086</v>
      </c>
      <c r="AK75" s="3"/>
      <c r="AM75" s="3"/>
      <c r="AT75" s="3"/>
      <c r="AU75" s="3"/>
      <c r="AW75" s="3"/>
    </row>
    <row r="76" spans="3:49" ht="26.25" x14ac:dyDescent="0.25">
      <c r="C76" s="15"/>
      <c r="D76" s="2086" t="s">
        <v>1131</v>
      </c>
      <c r="E76" s="250"/>
      <c r="F76" s="20" t="s">
        <v>25</v>
      </c>
      <c r="G76" s="272"/>
      <c r="H76" s="272"/>
      <c r="I76" s="272"/>
      <c r="J76" s="272">
        <f t="shared" ref="J76:N76" si="120">J75/(J11)*1000</f>
        <v>8.9580467675378266</v>
      </c>
      <c r="K76" s="272">
        <f t="shared" si="120"/>
        <v>2.6119929453262785</v>
      </c>
      <c r="L76" s="272" t="e">
        <f t="shared" si="120"/>
        <v>#DIV/0!</v>
      </c>
      <c r="M76" s="272" t="e">
        <f t="shared" si="120"/>
        <v>#DIV/0!</v>
      </c>
      <c r="N76" s="272" t="e">
        <f t="shared" si="120"/>
        <v>#DIV/0!</v>
      </c>
      <c r="O76" s="272" t="e">
        <f t="shared" ref="O76:P76" si="121">O75/(O11)*1000</f>
        <v>#DIV/0!</v>
      </c>
      <c r="P76" s="272" t="e">
        <f t="shared" si="121"/>
        <v>#DIV/0!</v>
      </c>
      <c r="Q76" s="272" t="e">
        <f t="shared" ref="Q76:U76" si="122">Q75/(Q11)*1000</f>
        <v>#DIV/0!</v>
      </c>
      <c r="R76" s="272" t="e">
        <f t="shared" si="122"/>
        <v>#DIV/0!</v>
      </c>
      <c r="S76" s="272" t="e">
        <f t="shared" si="122"/>
        <v>#DIV/0!</v>
      </c>
      <c r="T76" s="272" t="e">
        <f t="shared" si="122"/>
        <v>#DIV/0!</v>
      </c>
      <c r="U76" s="272" t="e">
        <f t="shared" si="122"/>
        <v>#DIV/0!</v>
      </c>
      <c r="V76" s="272" t="e">
        <f t="shared" ref="V76:W76" si="123">V75/(V11)*1000</f>
        <v>#DIV/0!</v>
      </c>
      <c r="W76" s="272" t="e">
        <f t="shared" si="123"/>
        <v>#DIV/0!</v>
      </c>
      <c r="X76" s="272" t="e">
        <f t="shared" ref="X76:AC76" si="124">X75/(X11)*1000</f>
        <v>#DIV/0!</v>
      </c>
      <c r="Y76" s="272" t="e">
        <f t="shared" si="124"/>
        <v>#DIV/0!</v>
      </c>
      <c r="Z76" s="272" t="e">
        <f t="shared" si="124"/>
        <v>#DIV/0!</v>
      </c>
      <c r="AA76" s="272" t="e">
        <f t="shared" si="124"/>
        <v>#DIV/0!</v>
      </c>
      <c r="AB76" s="272" t="e">
        <f t="shared" si="124"/>
        <v>#DIV/0!</v>
      </c>
      <c r="AC76" s="272" t="e">
        <f t="shared" si="124"/>
        <v>#DIV/0!</v>
      </c>
      <c r="AD76" s="272" t="e">
        <f t="shared" ref="AD76:AE76" si="125">AD75/(AD11)*1000</f>
        <v>#DIV/0!</v>
      </c>
      <c r="AE76" s="272" t="e">
        <f t="shared" si="125"/>
        <v>#DIV/0!</v>
      </c>
      <c r="AF76" s="272" t="e">
        <f t="shared" ref="AF76:AH76" si="126">AF75/(AF11)*1000</f>
        <v>#DIV/0!</v>
      </c>
      <c r="AG76" s="272" t="e">
        <f t="shared" si="126"/>
        <v>#DIV/0!</v>
      </c>
      <c r="AH76" s="272" t="e">
        <f t="shared" si="126"/>
        <v>#DIV/0!</v>
      </c>
      <c r="AJ76" s="2102">
        <f>AJ75/(AJ11)*100</f>
        <v>0.47633480997901612</v>
      </c>
      <c r="AT76" s="3"/>
    </row>
    <row r="77" spans="3:49" hidden="1" x14ac:dyDescent="0.25">
      <c r="C77" s="15"/>
      <c r="D77" s="232" t="s">
        <v>1090</v>
      </c>
      <c r="E77" s="1755">
        <v>40000</v>
      </c>
      <c r="F77" s="233" t="s">
        <v>56</v>
      </c>
      <c r="G77" s="1893"/>
      <c r="H77" s="1892"/>
      <c r="I77" s="1892"/>
      <c r="J77" s="1892"/>
      <c r="K77" s="1892"/>
      <c r="L77" s="1892"/>
      <c r="M77" s="1892"/>
      <c r="N77" s="1892"/>
      <c r="O77" s="1892"/>
      <c r="P77" s="1892"/>
      <c r="Q77" s="1892"/>
      <c r="R77" s="1892"/>
      <c r="S77" s="1892"/>
      <c r="T77" s="1892"/>
      <c r="U77" s="1892"/>
      <c r="V77" s="1892"/>
      <c r="W77" s="1892"/>
      <c r="X77" s="1892"/>
      <c r="Y77" s="1892"/>
      <c r="Z77" s="1893"/>
      <c r="AA77" s="1893"/>
      <c r="AB77" s="1893"/>
      <c r="AC77" s="1893"/>
      <c r="AD77" s="1893"/>
      <c r="AE77" s="1893"/>
      <c r="AF77" s="1893"/>
      <c r="AG77" s="1893"/>
      <c r="AH77" s="1893"/>
      <c r="AJ77" s="82">
        <f>SUM(G77:AH77)</f>
        <v>0</v>
      </c>
    </row>
    <row r="78" spans="3:49" hidden="1" x14ac:dyDescent="0.25">
      <c r="C78" s="15"/>
      <c r="D78" s="21"/>
      <c r="E78" s="250"/>
      <c r="F78" s="20"/>
      <c r="G78" s="272"/>
      <c r="H78" s="272"/>
      <c r="I78" s="272"/>
      <c r="J78" s="272"/>
      <c r="K78" s="272"/>
      <c r="L78" s="272"/>
      <c r="M78" s="272"/>
      <c r="N78" s="272"/>
      <c r="O78" s="272"/>
      <c r="P78" s="272"/>
      <c r="Q78" s="272"/>
      <c r="R78" s="272"/>
      <c r="S78" s="272"/>
      <c r="T78" s="272"/>
      <c r="U78" s="272"/>
      <c r="V78" s="272"/>
      <c r="W78" s="272"/>
      <c r="X78" s="272"/>
      <c r="Y78" s="272"/>
      <c r="Z78" s="272"/>
      <c r="AA78" s="272"/>
      <c r="AB78" s="272"/>
      <c r="AC78" s="272"/>
      <c r="AD78" s="272"/>
      <c r="AE78" s="272"/>
      <c r="AF78" s="272"/>
      <c r="AG78" s="272"/>
      <c r="AH78" s="272"/>
      <c r="AJ78" s="1891"/>
      <c r="AT78" s="16"/>
    </row>
    <row r="79" spans="3:49" hidden="1" x14ac:dyDescent="0.25">
      <c r="C79" s="15"/>
      <c r="D79" s="232" t="s">
        <v>1091</v>
      </c>
      <c r="E79" s="1755">
        <v>40000</v>
      </c>
      <c r="F79" s="233" t="s">
        <v>56</v>
      </c>
      <c r="G79" s="1893"/>
      <c r="H79" s="1892"/>
      <c r="I79" s="1892"/>
      <c r="J79" s="1892"/>
      <c r="K79" s="1892"/>
      <c r="L79" s="1892"/>
      <c r="M79" s="1892"/>
      <c r="N79" s="1892"/>
      <c r="O79" s="1892"/>
      <c r="P79" s="1892"/>
      <c r="Q79" s="1892"/>
      <c r="R79" s="1892"/>
      <c r="S79" s="1892"/>
      <c r="T79" s="1892"/>
      <c r="U79" s="1892"/>
      <c r="V79" s="1892"/>
      <c r="W79" s="1892"/>
      <c r="X79" s="1892"/>
      <c r="Y79" s="1892"/>
      <c r="Z79" s="1893"/>
      <c r="AA79" s="1893"/>
      <c r="AB79" s="1893"/>
      <c r="AC79" s="1893"/>
      <c r="AD79" s="1893"/>
      <c r="AE79" s="1893"/>
      <c r="AF79" s="1893"/>
      <c r="AG79" s="1893"/>
      <c r="AH79" s="1893"/>
      <c r="AJ79" s="82">
        <f>SUM(G79:AH79)</f>
        <v>0</v>
      </c>
    </row>
    <row r="80" spans="3:49" hidden="1" x14ac:dyDescent="0.25">
      <c r="C80" s="15"/>
      <c r="D80" s="21"/>
      <c r="E80" s="250"/>
      <c r="F80" s="20"/>
      <c r="G80" s="272"/>
      <c r="H80" s="272"/>
      <c r="I80" s="272"/>
      <c r="J80" s="272"/>
      <c r="K80" s="272"/>
      <c r="L80" s="272"/>
      <c r="M80" s="272"/>
      <c r="N80" s="272"/>
      <c r="O80" s="272"/>
      <c r="P80" s="272"/>
      <c r="Q80" s="272"/>
      <c r="R80" s="272"/>
      <c r="S80" s="272"/>
      <c r="T80" s="272"/>
      <c r="U80" s="272"/>
      <c r="V80" s="272"/>
      <c r="W80" s="272"/>
      <c r="X80" s="272"/>
      <c r="Y80" s="272"/>
      <c r="Z80" s="272"/>
      <c r="AA80" s="272"/>
      <c r="AB80" s="272"/>
      <c r="AC80" s="272"/>
      <c r="AD80" s="272"/>
      <c r="AE80" s="272"/>
      <c r="AF80" s="272"/>
      <c r="AG80" s="272"/>
      <c r="AH80" s="272"/>
      <c r="AJ80" s="1891"/>
    </row>
    <row r="81" spans="3:58 15024:15037" s="1" customFormat="1" hidden="1" x14ac:dyDescent="0.25">
      <c r="C81" s="8"/>
      <c r="D81" s="234" t="s">
        <v>57</v>
      </c>
      <c r="E81" s="253">
        <v>18</v>
      </c>
      <c r="F81" s="235" t="s">
        <v>56</v>
      </c>
      <c r="G81" s="273"/>
      <c r="H81" s="273"/>
      <c r="I81" s="273"/>
      <c r="J81" s="273"/>
      <c r="K81" s="273"/>
      <c r="L81" s="273"/>
      <c r="M81" s="273"/>
      <c r="N81" s="273"/>
      <c r="O81" s="273"/>
      <c r="P81" s="273"/>
      <c r="Q81" s="273"/>
      <c r="R81" s="273"/>
      <c r="S81" s="273"/>
      <c r="T81" s="273"/>
      <c r="U81" s="273"/>
      <c r="V81" s="273"/>
      <c r="W81" s="273"/>
      <c r="X81" s="273"/>
      <c r="Y81" s="273"/>
      <c r="Z81" s="273"/>
      <c r="AA81" s="273"/>
      <c r="AB81" s="273"/>
      <c r="AC81" s="273"/>
      <c r="AD81" s="273"/>
      <c r="AE81" s="273"/>
      <c r="AF81" s="273"/>
      <c r="AG81" s="273"/>
      <c r="AH81" s="273"/>
      <c r="AJ81" s="82">
        <f>SUM(G81:AH81)</f>
        <v>0</v>
      </c>
      <c r="AZ81" s="508"/>
      <c r="BA81" s="508"/>
      <c r="BF81" s="140"/>
      <c r="VEV81" s="46"/>
      <c r="VEW81" s="46"/>
      <c r="VEX81" s="46"/>
      <c r="VEY81" s="46"/>
      <c r="VEZ81" s="46"/>
      <c r="VFA81" s="46"/>
      <c r="VFB81" s="46"/>
      <c r="VFC81" s="46"/>
      <c r="VFD81" s="46"/>
      <c r="VFE81" s="46"/>
      <c r="VFF81" s="46"/>
      <c r="VFG81" s="46"/>
      <c r="VFH81" s="46"/>
      <c r="VFI81" s="46"/>
    </row>
    <row r="82" spans="3:58 15024:15037" s="1" customFormat="1" hidden="1" x14ac:dyDescent="0.25">
      <c r="C82" s="15"/>
      <c r="D82" s="232" t="s">
        <v>1122</v>
      </c>
      <c r="E82" s="254"/>
      <c r="F82" s="23"/>
      <c r="G82" s="274"/>
      <c r="H82" s="274"/>
      <c r="I82" s="274"/>
      <c r="J82" s="274"/>
      <c r="K82" s="274"/>
      <c r="L82" s="274"/>
      <c r="M82" s="274"/>
      <c r="N82" s="274"/>
      <c r="O82" s="274"/>
      <c r="P82" s="274"/>
      <c r="Q82" s="274"/>
      <c r="R82" s="274"/>
      <c r="S82" s="274"/>
      <c r="T82" s="274"/>
      <c r="U82" s="274"/>
      <c r="V82" s="274"/>
      <c r="W82" s="274"/>
      <c r="X82" s="274"/>
      <c r="Y82" s="274"/>
      <c r="Z82" s="274"/>
      <c r="AA82" s="274"/>
      <c r="AB82" s="274"/>
      <c r="AC82" s="274"/>
      <c r="AD82" s="274"/>
      <c r="AE82" s="274"/>
      <c r="AF82" s="274"/>
      <c r="AG82" s="274"/>
      <c r="AH82" s="274"/>
      <c r="AJ82" s="298"/>
      <c r="AT82" s="62"/>
      <c r="AU82" s="139"/>
      <c r="AZ82" s="508"/>
      <c r="BA82" s="508"/>
      <c r="BF82" s="140"/>
      <c r="VEV82" s="46"/>
      <c r="VEW82" s="46"/>
      <c r="VEX82" s="46"/>
      <c r="VEY82" s="46"/>
      <c r="VEZ82" s="46"/>
      <c r="VFA82" s="46"/>
      <c r="VFB82" s="46"/>
      <c r="VFC82" s="46"/>
      <c r="VFD82" s="46"/>
      <c r="VFE82" s="46"/>
      <c r="VFF82" s="46"/>
      <c r="VFG82" s="46"/>
      <c r="VFH82" s="46"/>
      <c r="VFI82" s="46"/>
    </row>
    <row r="83" spans="3:58 15024:15037" s="1" customFormat="1" hidden="1" x14ac:dyDescent="0.25">
      <c r="C83" s="15"/>
      <c r="D83" s="14"/>
      <c r="E83" s="250"/>
      <c r="F83" s="20"/>
      <c r="G83" s="270"/>
      <c r="H83" s="270"/>
      <c r="I83" s="270"/>
      <c r="J83" s="270"/>
      <c r="K83" s="270"/>
      <c r="L83" s="270"/>
      <c r="M83" s="270"/>
      <c r="N83" s="270"/>
      <c r="O83" s="270"/>
      <c r="P83" s="270"/>
      <c r="Q83" s="270"/>
      <c r="R83" s="270"/>
      <c r="S83" s="270"/>
      <c r="T83" s="270"/>
      <c r="U83" s="270"/>
      <c r="V83" s="270"/>
      <c r="W83" s="270"/>
      <c r="X83" s="270"/>
      <c r="Y83" s="270"/>
      <c r="Z83" s="270"/>
      <c r="AA83" s="270"/>
      <c r="AB83" s="270"/>
      <c r="AC83" s="270"/>
      <c r="AD83" s="270"/>
      <c r="AE83" s="270"/>
      <c r="AF83" s="270"/>
      <c r="AG83" s="270"/>
      <c r="AH83" s="270"/>
      <c r="AJ83" s="1891"/>
      <c r="AT83" s="62"/>
      <c r="AU83" s="139"/>
      <c r="AZ83" s="508"/>
      <c r="BA83" s="508"/>
      <c r="BF83" s="140"/>
      <c r="VEV83" s="46"/>
      <c r="VEW83" s="46"/>
      <c r="VEX83" s="46"/>
      <c r="VEY83" s="46"/>
      <c r="VEZ83" s="46"/>
      <c r="VFA83" s="46"/>
      <c r="VFB83" s="46"/>
      <c r="VFC83" s="46"/>
      <c r="VFD83" s="46"/>
      <c r="VFE83" s="46"/>
      <c r="VFF83" s="46"/>
      <c r="VFG83" s="46"/>
      <c r="VFH83" s="46"/>
      <c r="VFI83" s="46"/>
    </row>
    <row r="84" spans="3:58 15024:15037" s="1" customFormat="1" x14ac:dyDescent="0.25">
      <c r="C84" s="15"/>
      <c r="D84" s="232" t="s">
        <v>1123</v>
      </c>
      <c r="E84" s="250"/>
      <c r="F84" s="233" t="s">
        <v>56</v>
      </c>
      <c r="G84" s="2085"/>
      <c r="H84" s="2085"/>
      <c r="I84" s="2085"/>
      <c r="J84" s="2085">
        <v>0</v>
      </c>
      <c r="K84" s="2085">
        <v>6000</v>
      </c>
      <c r="L84" s="2085"/>
      <c r="M84" s="2085"/>
      <c r="N84" s="2085"/>
      <c r="O84" s="2085"/>
      <c r="P84" s="2085"/>
      <c r="Q84" s="2085"/>
      <c r="R84" s="2085"/>
      <c r="S84" s="2085"/>
      <c r="T84" s="2085"/>
      <c r="U84" s="2085"/>
      <c r="V84" s="2085"/>
      <c r="W84" s="2085"/>
      <c r="X84" s="2085"/>
      <c r="Y84" s="2085"/>
      <c r="Z84" s="2085"/>
      <c r="AA84" s="2085"/>
      <c r="AB84" s="2085"/>
      <c r="AC84" s="2085"/>
      <c r="AD84" s="2085"/>
      <c r="AE84" s="2085"/>
      <c r="AF84" s="2085"/>
      <c r="AG84" s="2085"/>
      <c r="AH84" s="2085"/>
      <c r="AJ84" s="82">
        <f>SUM(G84:AH84)</f>
        <v>6000</v>
      </c>
      <c r="AT84" s="62"/>
      <c r="AU84" s="139"/>
      <c r="AZ84" s="508"/>
      <c r="BA84" s="508"/>
      <c r="BF84" s="140"/>
      <c r="VEV84" s="46"/>
      <c r="VEW84" s="46"/>
      <c r="VEX84" s="46"/>
      <c r="VEY84" s="46"/>
      <c r="VEZ84" s="46"/>
      <c r="VFA84" s="46"/>
      <c r="VFB84" s="46"/>
      <c r="VFC84" s="46"/>
      <c r="VFD84" s="46"/>
      <c r="VFE84" s="46"/>
      <c r="VFF84" s="46"/>
      <c r="VFG84" s="46"/>
      <c r="VFH84" s="46"/>
      <c r="VFI84" s="46"/>
    </row>
    <row r="85" spans="3:58 15024:15037" s="1" customFormat="1" x14ac:dyDescent="0.25">
      <c r="C85" s="15"/>
      <c r="D85" s="14"/>
      <c r="E85" s="250"/>
      <c r="F85" s="20"/>
      <c r="G85" s="270"/>
      <c r="H85" s="270"/>
      <c r="I85" s="270"/>
      <c r="J85" s="270">
        <f t="shared" ref="J85:N85" si="127">J84/J9*100</f>
        <v>0</v>
      </c>
      <c r="K85" s="270">
        <f t="shared" si="127"/>
        <v>1.0582010582010581</v>
      </c>
      <c r="L85" s="270" t="e">
        <f t="shared" si="127"/>
        <v>#DIV/0!</v>
      </c>
      <c r="M85" s="270" t="e">
        <f t="shared" si="127"/>
        <v>#DIV/0!</v>
      </c>
      <c r="N85" s="270" t="e">
        <f t="shared" si="127"/>
        <v>#DIV/0!</v>
      </c>
      <c r="O85" s="270" t="e">
        <f t="shared" ref="O85:P85" si="128">O84/O9*100</f>
        <v>#DIV/0!</v>
      </c>
      <c r="P85" s="270" t="e">
        <f t="shared" si="128"/>
        <v>#DIV/0!</v>
      </c>
      <c r="Q85" s="270" t="e">
        <f t="shared" ref="Q85:U85" si="129">Q84/Q9*100</f>
        <v>#DIV/0!</v>
      </c>
      <c r="R85" s="270" t="e">
        <f t="shared" si="129"/>
        <v>#DIV/0!</v>
      </c>
      <c r="S85" s="270" t="e">
        <f t="shared" si="129"/>
        <v>#DIV/0!</v>
      </c>
      <c r="T85" s="270" t="e">
        <f t="shared" si="129"/>
        <v>#DIV/0!</v>
      </c>
      <c r="U85" s="270" t="e">
        <f t="shared" si="129"/>
        <v>#DIV/0!</v>
      </c>
      <c r="V85" s="270" t="e">
        <f t="shared" ref="V85:W85" si="130">V84/V9*100</f>
        <v>#DIV/0!</v>
      </c>
      <c r="W85" s="270" t="e">
        <f t="shared" si="130"/>
        <v>#DIV/0!</v>
      </c>
      <c r="X85" s="270" t="e">
        <f t="shared" ref="X85:AC85" si="131">X84/X9*100</f>
        <v>#DIV/0!</v>
      </c>
      <c r="Y85" s="270" t="e">
        <f t="shared" si="131"/>
        <v>#DIV/0!</v>
      </c>
      <c r="Z85" s="270" t="e">
        <f t="shared" si="131"/>
        <v>#DIV/0!</v>
      </c>
      <c r="AA85" s="270" t="e">
        <f t="shared" si="131"/>
        <v>#DIV/0!</v>
      </c>
      <c r="AB85" s="270" t="e">
        <f t="shared" si="131"/>
        <v>#DIV/0!</v>
      </c>
      <c r="AC85" s="270" t="e">
        <f t="shared" si="131"/>
        <v>#DIV/0!</v>
      </c>
      <c r="AD85" s="270" t="e">
        <f t="shared" ref="AD85:AE85" si="132">AD84/AD9*100</f>
        <v>#DIV/0!</v>
      </c>
      <c r="AE85" s="270" t="e">
        <f t="shared" si="132"/>
        <v>#DIV/0!</v>
      </c>
      <c r="AF85" s="270" t="e">
        <f t="shared" ref="AF85:AH85" si="133">AF84/AF9*100</f>
        <v>#DIV/0!</v>
      </c>
      <c r="AG85" s="270" t="e">
        <f t="shared" si="133"/>
        <v>#DIV/0!</v>
      </c>
      <c r="AH85" s="270" t="e">
        <f t="shared" si="133"/>
        <v>#DIV/0!</v>
      </c>
      <c r="AJ85" s="1891">
        <f>AJ84/AJ9*100</f>
        <v>0.69946374446257875</v>
      </c>
      <c r="AT85" s="62"/>
      <c r="AU85" s="139"/>
      <c r="AZ85" s="508"/>
      <c r="BA85" s="508"/>
      <c r="BF85" s="140"/>
      <c r="VEV85" s="46"/>
      <c r="VEW85" s="46"/>
      <c r="VEX85" s="46"/>
      <c r="VEY85" s="46"/>
      <c r="VEZ85" s="46"/>
      <c r="VFA85" s="46"/>
      <c r="VFB85" s="46"/>
      <c r="VFC85" s="46"/>
      <c r="VFD85" s="46"/>
      <c r="VFE85" s="46"/>
      <c r="VFF85" s="46"/>
      <c r="VFG85" s="46"/>
      <c r="VFH85" s="46"/>
      <c r="VFI85" s="46"/>
    </row>
    <row r="86" spans="3:58 15024:15037" x14ac:dyDescent="0.25">
      <c r="C86" s="15"/>
      <c r="D86" s="232" t="s">
        <v>55</v>
      </c>
      <c r="E86" s="248">
        <v>0.6</v>
      </c>
      <c r="F86" s="233" t="s">
        <v>14</v>
      </c>
      <c r="G86" s="1632"/>
      <c r="H86" s="1632"/>
      <c r="I86" s="1632"/>
      <c r="J86" s="241">
        <v>128.26</v>
      </c>
      <c r="K86" s="1491">
        <v>272.87400000000002</v>
      </c>
      <c r="L86" s="241">
        <v>0</v>
      </c>
      <c r="M86" s="1491"/>
      <c r="N86" s="1632"/>
      <c r="O86" s="1632"/>
      <c r="P86" s="1632"/>
      <c r="Q86" s="1632"/>
      <c r="R86" s="1632"/>
      <c r="S86" s="1632"/>
      <c r="T86" s="1632"/>
      <c r="U86" s="1632"/>
      <c r="V86" s="1632"/>
      <c r="W86" s="1632"/>
      <c r="X86" s="1632"/>
      <c r="Y86" s="1632"/>
      <c r="Z86" s="241"/>
      <c r="AA86" s="241"/>
      <c r="AB86" s="241"/>
      <c r="AC86" s="241"/>
      <c r="AD86" s="241"/>
      <c r="AE86" s="241"/>
      <c r="AF86" s="241"/>
      <c r="AG86" s="241"/>
      <c r="AH86" s="241"/>
      <c r="AI86" s="302"/>
      <c r="AJ86" s="925">
        <f>SUM(G86:AH86)</f>
        <v>401.13400000000001</v>
      </c>
      <c r="AK86" s="302"/>
      <c r="AL86" s="302"/>
      <c r="AM86" s="302"/>
      <c r="AR86" s="139"/>
    </row>
    <row r="87" spans="3:58 15024:15037" ht="15.75" thickBot="1" x14ac:dyDescent="0.3">
      <c r="C87" s="19"/>
      <c r="D87" s="24"/>
      <c r="E87" s="250"/>
      <c r="F87" s="25" t="s">
        <v>25</v>
      </c>
      <c r="G87" s="275"/>
      <c r="H87" s="275"/>
      <c r="I87" s="275"/>
      <c r="J87" s="34">
        <f t="shared" ref="J87:N87" si="134">J86/(J9)*1000</f>
        <v>0.44105914718019257</v>
      </c>
      <c r="K87" s="34">
        <f t="shared" si="134"/>
        <v>0.48125925925925928</v>
      </c>
      <c r="L87" s="34" t="e">
        <f t="shared" si="134"/>
        <v>#DIV/0!</v>
      </c>
      <c r="M87" s="34" t="e">
        <f t="shared" si="134"/>
        <v>#DIV/0!</v>
      </c>
      <c r="N87" s="34" t="e">
        <f t="shared" si="134"/>
        <v>#DIV/0!</v>
      </c>
      <c r="O87" s="34" t="e">
        <f t="shared" ref="O87:P87" si="135">O86/(O9)*1000</f>
        <v>#DIV/0!</v>
      </c>
      <c r="P87" s="34" t="e">
        <f t="shared" si="135"/>
        <v>#DIV/0!</v>
      </c>
      <c r="Q87" s="34" t="e">
        <f t="shared" ref="Q87:U87" si="136">Q86/(Q9)*1000</f>
        <v>#DIV/0!</v>
      </c>
      <c r="R87" s="34" t="e">
        <f t="shared" si="136"/>
        <v>#DIV/0!</v>
      </c>
      <c r="S87" s="34" t="e">
        <f t="shared" si="136"/>
        <v>#DIV/0!</v>
      </c>
      <c r="T87" s="34" t="e">
        <f t="shared" si="136"/>
        <v>#DIV/0!</v>
      </c>
      <c r="U87" s="34" t="e">
        <f t="shared" si="136"/>
        <v>#DIV/0!</v>
      </c>
      <c r="V87" s="34" t="e">
        <f t="shared" ref="V87:W87" si="137">V86/(V9)*1000</f>
        <v>#DIV/0!</v>
      </c>
      <c r="W87" s="34" t="e">
        <f t="shared" si="137"/>
        <v>#DIV/0!</v>
      </c>
      <c r="X87" s="34" t="e">
        <f t="shared" ref="X87:AC87" si="138">X86/(X9)*1000</f>
        <v>#DIV/0!</v>
      </c>
      <c r="Y87" s="34" t="e">
        <f t="shared" si="138"/>
        <v>#DIV/0!</v>
      </c>
      <c r="Z87" s="34" t="e">
        <f t="shared" si="138"/>
        <v>#DIV/0!</v>
      </c>
      <c r="AA87" s="34" t="e">
        <f t="shared" si="138"/>
        <v>#DIV/0!</v>
      </c>
      <c r="AB87" s="34" t="e">
        <f t="shared" si="138"/>
        <v>#DIV/0!</v>
      </c>
      <c r="AC87" s="34" t="e">
        <f t="shared" si="138"/>
        <v>#DIV/0!</v>
      </c>
      <c r="AD87" s="34" t="e">
        <f t="shared" ref="AD87:AE87" si="139">AD86/(AD9)*1000</f>
        <v>#DIV/0!</v>
      </c>
      <c r="AE87" s="34" t="e">
        <f t="shared" si="139"/>
        <v>#DIV/0!</v>
      </c>
      <c r="AF87" s="34" t="e">
        <f t="shared" ref="AF87:AH87" si="140">AF86/(AF9)*1000</f>
        <v>#DIV/0!</v>
      </c>
      <c r="AG87" s="34" t="e">
        <f t="shared" si="140"/>
        <v>#DIV/0!</v>
      </c>
      <c r="AH87" s="34" t="e">
        <f t="shared" si="140"/>
        <v>#DIV/0!</v>
      </c>
      <c r="AJ87" s="1910">
        <f>AJ86/AJ9*1000</f>
        <v>0.46763114945208678</v>
      </c>
    </row>
    <row r="88" spans="3:58 15024:15037" s="136" customFormat="1" x14ac:dyDescent="0.25">
      <c r="C88" s="137">
        <v>3</v>
      </c>
      <c r="D88" s="236" t="s">
        <v>167</v>
      </c>
      <c r="E88" s="237">
        <v>0.7</v>
      </c>
      <c r="F88" s="2084" t="s">
        <v>25</v>
      </c>
      <c r="G88" s="276"/>
      <c r="H88" s="276"/>
      <c r="I88" s="276"/>
      <c r="J88" s="276">
        <f t="shared" ref="J88:K88" si="141">((SUM(J19:J21))-(SUM(J9)))/(SUM(J9))*100</f>
        <v>-95.323246217331501</v>
      </c>
      <c r="K88" s="276">
        <f t="shared" si="141"/>
        <v>-0.81128747795414458</v>
      </c>
      <c r="L88" s="276" t="e">
        <f t="shared" ref="L88:N88" si="142">((SUM(L19:L21))-(SUM(L9)))/(SUM(L9))*100</f>
        <v>#DIV/0!</v>
      </c>
      <c r="M88" s="276" t="e">
        <f t="shared" si="142"/>
        <v>#DIV/0!</v>
      </c>
      <c r="N88" s="276" t="e">
        <f t="shared" si="142"/>
        <v>#DIV/0!</v>
      </c>
      <c r="O88" s="276" t="e">
        <f t="shared" ref="O88:P88" si="143">((SUM(O19:O21))-(SUM(O9)))/(SUM(O9))*100</f>
        <v>#DIV/0!</v>
      </c>
      <c r="P88" s="276" t="e">
        <f t="shared" si="143"/>
        <v>#DIV/0!</v>
      </c>
      <c r="Q88" s="276" t="e">
        <f t="shared" ref="Q88:U88" si="144">((SUM(Q19:Q21))-(SUM(Q9)))/(SUM(Q9))*100</f>
        <v>#DIV/0!</v>
      </c>
      <c r="R88" s="276" t="e">
        <f t="shared" si="144"/>
        <v>#DIV/0!</v>
      </c>
      <c r="S88" s="276" t="e">
        <f t="shared" si="144"/>
        <v>#DIV/0!</v>
      </c>
      <c r="T88" s="276" t="e">
        <f t="shared" si="144"/>
        <v>#DIV/0!</v>
      </c>
      <c r="U88" s="276" t="e">
        <f t="shared" si="144"/>
        <v>#DIV/0!</v>
      </c>
      <c r="V88" s="276" t="e">
        <f t="shared" ref="V88:W88" si="145">((SUM(V19:V21))-(SUM(V9)))/(SUM(V9))*100</f>
        <v>#DIV/0!</v>
      </c>
      <c r="W88" s="276" t="e">
        <f t="shared" si="145"/>
        <v>#DIV/0!</v>
      </c>
      <c r="X88" s="276" t="e">
        <f t="shared" ref="X88:Y88" si="146">((SUM(X19:X21))-(SUM(X9)))/(SUM(X9))*100</f>
        <v>#DIV/0!</v>
      </c>
      <c r="Y88" s="276" t="e">
        <f t="shared" si="146"/>
        <v>#DIV/0!</v>
      </c>
      <c r="Z88" s="276" t="e">
        <f t="shared" ref="Z88:AB88" si="147">((SUM(Z19:Z21))-(SUM(Z9)))/(SUM(Z9))*100</f>
        <v>#DIV/0!</v>
      </c>
      <c r="AA88" s="276" t="e">
        <f t="shared" si="147"/>
        <v>#DIV/0!</v>
      </c>
      <c r="AB88" s="276" t="e">
        <f t="shared" si="147"/>
        <v>#DIV/0!</v>
      </c>
      <c r="AC88" s="276" t="e">
        <f t="shared" ref="AC88:AD88" si="148">((SUM(AC19:AC21))-(SUM(AC9)))/(SUM(AC9))*100</f>
        <v>#DIV/0!</v>
      </c>
      <c r="AD88" s="276" t="e">
        <f t="shared" si="148"/>
        <v>#DIV/0!</v>
      </c>
      <c r="AE88" s="276" t="e">
        <f t="shared" ref="AE88:AF88" si="149">((SUM(AE19:AE21))-(SUM(AE9)))/(SUM(AE9))*100</f>
        <v>#DIV/0!</v>
      </c>
      <c r="AF88" s="276" t="e">
        <f t="shared" si="149"/>
        <v>#DIV/0!</v>
      </c>
      <c r="AG88" s="276" t="e">
        <f t="shared" ref="AG88:AH88" si="150">((SUM(AG19:AG21))-(SUM(AG9)))/(SUM(AG9))*100</f>
        <v>#DIV/0!</v>
      </c>
      <c r="AH88" s="276" t="e">
        <f t="shared" si="150"/>
        <v>#DIV/0!</v>
      </c>
      <c r="AJ88" s="300">
        <f>((SUM(AJ18:AJ21))-(SUM(AJ9)))/(SUM(AJ9))*100</f>
        <v>-32.851480531592451</v>
      </c>
      <c r="AT88" s="1"/>
      <c r="AU88" s="2094"/>
      <c r="AZ88" s="2099"/>
      <c r="BA88" s="2099"/>
      <c r="BF88" s="146"/>
    </row>
    <row r="89" spans="3:58 15024:15037" s="136" customFormat="1" x14ac:dyDescent="0.25">
      <c r="C89" s="137"/>
      <c r="D89" s="305"/>
      <c r="E89" s="306"/>
      <c r="F89" s="307" t="s">
        <v>14</v>
      </c>
      <c r="G89" s="308"/>
      <c r="H89" s="308"/>
      <c r="I89" s="308"/>
      <c r="J89" s="308">
        <f t="shared" ref="J89:K89" si="151">J88%*J9</f>
        <v>-277200</v>
      </c>
      <c r="K89" s="308">
        <f t="shared" si="151"/>
        <v>-4600</v>
      </c>
      <c r="L89" s="308" t="e">
        <f t="shared" ref="L89:N89" si="152">L88%*L9</f>
        <v>#DIV/0!</v>
      </c>
      <c r="M89" s="308" t="e">
        <f t="shared" si="152"/>
        <v>#DIV/0!</v>
      </c>
      <c r="N89" s="308" t="e">
        <f t="shared" si="152"/>
        <v>#DIV/0!</v>
      </c>
      <c r="O89" s="308" t="e">
        <f t="shared" ref="O89:P89" si="153">O88%*O9</f>
        <v>#DIV/0!</v>
      </c>
      <c r="P89" s="308" t="e">
        <f t="shared" si="153"/>
        <v>#DIV/0!</v>
      </c>
      <c r="Q89" s="308" t="e">
        <f t="shared" ref="Q89:U89" si="154">Q88%*Q9</f>
        <v>#DIV/0!</v>
      </c>
      <c r="R89" s="308" t="e">
        <f t="shared" si="154"/>
        <v>#DIV/0!</v>
      </c>
      <c r="S89" s="308" t="e">
        <f t="shared" si="154"/>
        <v>#DIV/0!</v>
      </c>
      <c r="T89" s="308" t="e">
        <f t="shared" si="154"/>
        <v>#DIV/0!</v>
      </c>
      <c r="U89" s="308" t="e">
        <f t="shared" si="154"/>
        <v>#DIV/0!</v>
      </c>
      <c r="V89" s="308" t="e">
        <f t="shared" ref="V89:W89" si="155">V88%*V9</f>
        <v>#DIV/0!</v>
      </c>
      <c r="W89" s="308" t="e">
        <f t="shared" si="155"/>
        <v>#DIV/0!</v>
      </c>
      <c r="X89" s="308" t="e">
        <f t="shared" ref="X89:Y89" si="156">X88%*X9</f>
        <v>#DIV/0!</v>
      </c>
      <c r="Y89" s="308" t="e">
        <f t="shared" si="156"/>
        <v>#DIV/0!</v>
      </c>
      <c r="Z89" s="308" t="e">
        <f t="shared" ref="Z89:AB89" si="157">Z88%*Z9</f>
        <v>#DIV/0!</v>
      </c>
      <c r="AA89" s="308" t="e">
        <f t="shared" si="157"/>
        <v>#DIV/0!</v>
      </c>
      <c r="AB89" s="308" t="e">
        <f t="shared" si="157"/>
        <v>#DIV/0!</v>
      </c>
      <c r="AC89" s="308" t="e">
        <f t="shared" ref="AC89:AD89" si="158">AC88%*AC9</f>
        <v>#DIV/0!</v>
      </c>
      <c r="AD89" s="308" t="e">
        <f t="shared" si="158"/>
        <v>#DIV/0!</v>
      </c>
      <c r="AE89" s="308" t="e">
        <f t="shared" ref="AE89:AF89" si="159">AE88%*AE9</f>
        <v>#DIV/0!</v>
      </c>
      <c r="AF89" s="308" t="e">
        <f t="shared" si="159"/>
        <v>#DIV/0!</v>
      </c>
      <c r="AG89" s="308" t="e">
        <f t="shared" ref="AG89:AH89" si="160">AG88%*AG9</f>
        <v>#DIV/0!</v>
      </c>
      <c r="AH89" s="308" t="e">
        <f t="shared" si="160"/>
        <v>#DIV/0!</v>
      </c>
      <c r="AJ89" s="309">
        <f>AJ88%*AJ9</f>
        <v>-281800.00000000006</v>
      </c>
      <c r="AT89" s="62"/>
      <c r="AZ89" s="2099"/>
      <c r="BA89" s="2099"/>
      <c r="BF89" s="146"/>
    </row>
    <row r="90" spans="3:58 15024:15037" s="62" customFormat="1" x14ac:dyDescent="0.25">
      <c r="C90" s="68"/>
      <c r="D90" s="232" t="s">
        <v>54</v>
      </c>
      <c r="E90" s="255">
        <v>22</v>
      </c>
      <c r="F90" s="233" t="s">
        <v>25</v>
      </c>
      <c r="G90" s="277"/>
      <c r="H90" s="277"/>
      <c r="I90" s="277"/>
      <c r="J90" s="277">
        <v>17.13</v>
      </c>
      <c r="K90" s="277">
        <v>17.22</v>
      </c>
      <c r="L90" s="277"/>
      <c r="M90" s="277"/>
      <c r="N90" s="277"/>
      <c r="O90" s="277"/>
      <c r="P90" s="277"/>
      <c r="Q90" s="277"/>
      <c r="R90" s="277"/>
      <c r="S90" s="277"/>
      <c r="T90" s="277"/>
      <c r="U90" s="277"/>
      <c r="V90" s="277"/>
      <c r="W90" s="277"/>
      <c r="X90" s="277"/>
      <c r="Y90" s="277"/>
      <c r="Z90" s="277"/>
      <c r="AA90" s="277"/>
      <c r="AB90" s="277"/>
      <c r="AC90" s="277"/>
      <c r="AD90" s="277"/>
      <c r="AE90" s="277"/>
      <c r="AF90" s="277"/>
      <c r="AG90" s="277"/>
      <c r="AH90" s="277"/>
      <c r="AJ90" s="303">
        <f>AVERAGE(G90:AH90)</f>
        <v>17.174999999999997</v>
      </c>
      <c r="AK90" s="776"/>
      <c r="AT90" s="16"/>
      <c r="AZ90" s="2098"/>
      <c r="BA90" s="2098"/>
      <c r="BF90" s="142"/>
    </row>
    <row r="91" spans="3:58 15024:15037" s="62" customFormat="1" ht="15.75" thickBot="1" x14ac:dyDescent="0.3">
      <c r="C91" s="85"/>
      <c r="D91" s="86" t="s">
        <v>53</v>
      </c>
      <c r="E91" s="250"/>
      <c r="F91" s="87" t="s">
        <v>14</v>
      </c>
      <c r="G91" s="272"/>
      <c r="H91" s="272"/>
      <c r="I91" s="272"/>
      <c r="J91" s="272">
        <f t="shared" ref="J91:K91" si="161">SUM(J75,J81)+(J90%*SUM(J75,J81))</f>
        <v>3051.2365</v>
      </c>
      <c r="K91" s="272">
        <f t="shared" si="161"/>
        <v>1736.0282</v>
      </c>
      <c r="L91" s="272">
        <f t="shared" ref="L91:N91" si="162">SUM(L75,L81)+(L90%*SUM(L75,L81))</f>
        <v>0</v>
      </c>
      <c r="M91" s="272">
        <f t="shared" si="162"/>
        <v>0</v>
      </c>
      <c r="N91" s="272">
        <f t="shared" si="162"/>
        <v>0</v>
      </c>
      <c r="O91" s="272">
        <f t="shared" ref="O91:P91" si="163">SUM(O75,O81)+(O90%*SUM(O75,O81))</f>
        <v>0</v>
      </c>
      <c r="P91" s="272">
        <f t="shared" si="163"/>
        <v>0</v>
      </c>
      <c r="Q91" s="272">
        <f t="shared" ref="Q91:U91" si="164">SUM(Q75,Q81)+(Q90%*SUM(Q75,Q81))</f>
        <v>0</v>
      </c>
      <c r="R91" s="272">
        <f t="shared" si="164"/>
        <v>0</v>
      </c>
      <c r="S91" s="272">
        <f t="shared" si="164"/>
        <v>0</v>
      </c>
      <c r="T91" s="272">
        <f t="shared" si="164"/>
        <v>0</v>
      </c>
      <c r="U91" s="272">
        <f t="shared" si="164"/>
        <v>0</v>
      </c>
      <c r="V91" s="272">
        <f t="shared" ref="V91:W91" si="165">SUM(V75,V81)+(V90%*SUM(V75,V81))</f>
        <v>0</v>
      </c>
      <c r="W91" s="272">
        <f t="shared" si="165"/>
        <v>0</v>
      </c>
      <c r="X91" s="272">
        <f t="shared" ref="X91:Y91" si="166">SUM(X75,X81)+(X90%*SUM(X75,X81))</f>
        <v>0</v>
      </c>
      <c r="Y91" s="272">
        <f t="shared" si="166"/>
        <v>0</v>
      </c>
      <c r="Z91" s="272">
        <f t="shared" ref="Z91:AB91" si="167">SUM(Z75,Z81)+(Z90%*SUM(Z75,Z81))</f>
        <v>0</v>
      </c>
      <c r="AA91" s="272">
        <f t="shared" si="167"/>
        <v>0</v>
      </c>
      <c r="AB91" s="272">
        <f t="shared" si="167"/>
        <v>0</v>
      </c>
      <c r="AC91" s="272">
        <f t="shared" ref="AC91:AD91" si="168">SUM(AC75,AC81)+(AC90%*SUM(AC75,AC81))</f>
        <v>0</v>
      </c>
      <c r="AD91" s="272">
        <f t="shared" si="168"/>
        <v>0</v>
      </c>
      <c r="AE91" s="272">
        <f t="shared" ref="AE91:AF91" si="169">SUM(AE75,AE81)+(AE90%*SUM(AE75,AE81))</f>
        <v>0</v>
      </c>
      <c r="AF91" s="272">
        <f t="shared" si="169"/>
        <v>0</v>
      </c>
      <c r="AG91" s="272">
        <f t="shared" ref="AG91:AH91" si="170">SUM(AG75,AG81)+(AG90%*SUM(AG75,AG81))</f>
        <v>0</v>
      </c>
      <c r="AH91" s="272">
        <f t="shared" si="170"/>
        <v>0</v>
      </c>
      <c r="AJ91" s="924">
        <f>SUM(AJ75,AJ81)+(AJ90%*SUM(AJ75,AJ81))/AJ6</f>
        <v>4319.9234999999999</v>
      </c>
      <c r="AT91" s="1"/>
      <c r="AZ91" s="2098"/>
      <c r="BA91" s="2098"/>
      <c r="BF91" s="142"/>
    </row>
    <row r="92" spans="3:58 15024:15037" ht="15" hidden="1" customHeight="1" x14ac:dyDescent="0.25">
      <c r="C92" s="8">
        <v>4</v>
      </c>
      <c r="D92" s="47" t="s">
        <v>52</v>
      </c>
      <c r="E92" s="48"/>
      <c r="F92" s="49"/>
      <c r="G92" s="94"/>
      <c r="H92" s="94"/>
      <c r="I92" s="94"/>
      <c r="J92" s="94"/>
      <c r="K92" s="94"/>
      <c r="L92" s="94"/>
      <c r="M92" s="94"/>
      <c r="N92" s="94"/>
      <c r="O92" s="94"/>
      <c r="P92" s="94"/>
      <c r="Q92" s="94"/>
      <c r="R92" s="94"/>
      <c r="S92" s="1916"/>
      <c r="T92" s="94"/>
      <c r="U92" s="94"/>
      <c r="V92" s="94"/>
      <c r="W92" s="94"/>
      <c r="X92" s="94"/>
      <c r="Y92" s="94"/>
      <c r="Z92" s="94"/>
      <c r="AA92" s="94"/>
      <c r="AB92" s="94"/>
      <c r="AC92" s="94"/>
      <c r="AD92" s="94"/>
      <c r="AE92" s="94"/>
      <c r="AF92" s="94"/>
      <c r="AG92" s="94"/>
      <c r="AH92" s="94"/>
      <c r="AI92" s="3"/>
      <c r="AJ92" s="78" t="s">
        <v>129</v>
      </c>
    </row>
    <row r="93" spans="3:58 15024:15037" s="2" customFormat="1" ht="15" hidden="1" customHeight="1" x14ac:dyDescent="0.25">
      <c r="C93" s="8"/>
      <c r="D93" s="26" t="s">
        <v>51</v>
      </c>
      <c r="E93" s="88"/>
      <c r="F93" s="12" t="s">
        <v>14</v>
      </c>
      <c r="G93" s="278"/>
      <c r="H93" s="278"/>
      <c r="I93" s="278"/>
      <c r="J93" s="278"/>
      <c r="K93" s="278"/>
      <c r="L93" s="278"/>
      <c r="M93" s="278"/>
      <c r="N93" s="278"/>
      <c r="O93" s="278"/>
      <c r="P93" s="278"/>
      <c r="Q93" s="278"/>
      <c r="R93" s="278"/>
      <c r="S93" s="1925"/>
      <c r="T93" s="278"/>
      <c r="U93" s="278"/>
      <c r="V93" s="278"/>
      <c r="W93" s="278"/>
      <c r="X93" s="278"/>
      <c r="Y93" s="278"/>
      <c r="Z93" s="278"/>
      <c r="AA93" s="278"/>
      <c r="AB93" s="278"/>
      <c r="AC93" s="278"/>
      <c r="AD93" s="278"/>
      <c r="AE93" s="278"/>
      <c r="AF93" s="278"/>
      <c r="AG93" s="278"/>
      <c r="AH93" s="278"/>
      <c r="AI93" s="27"/>
      <c r="AJ93" s="89">
        <v>0</v>
      </c>
      <c r="AT93" s="1"/>
      <c r="AZ93" s="2097"/>
      <c r="BA93" s="2097"/>
      <c r="BF93" s="145"/>
    </row>
    <row r="94" spans="3:58 15024:15037" s="1" customFormat="1" ht="15" hidden="1" customHeight="1" x14ac:dyDescent="0.25">
      <c r="C94" s="15"/>
      <c r="D94" s="28" t="s">
        <v>46</v>
      </c>
      <c r="E94" s="90"/>
      <c r="F94" s="20" t="s">
        <v>14</v>
      </c>
      <c r="G94" s="279"/>
      <c r="H94" s="279"/>
      <c r="I94" s="279"/>
      <c r="J94" s="279"/>
      <c r="K94" s="279"/>
      <c r="L94" s="279"/>
      <c r="M94" s="279"/>
      <c r="N94" s="279"/>
      <c r="O94" s="279"/>
      <c r="P94" s="279"/>
      <c r="Q94" s="279"/>
      <c r="R94" s="279"/>
      <c r="S94" s="1926"/>
      <c r="T94" s="279"/>
      <c r="U94" s="279"/>
      <c r="V94" s="279"/>
      <c r="W94" s="279"/>
      <c r="X94" s="279"/>
      <c r="Y94" s="279"/>
      <c r="Z94" s="279"/>
      <c r="AA94" s="279"/>
      <c r="AB94" s="279"/>
      <c r="AC94" s="279"/>
      <c r="AD94" s="279"/>
      <c r="AE94" s="279"/>
      <c r="AF94" s="279"/>
      <c r="AG94" s="279"/>
      <c r="AH94" s="279"/>
      <c r="AI94" s="2"/>
      <c r="AJ94" s="89">
        <v>0</v>
      </c>
      <c r="AZ94" s="508"/>
      <c r="BA94" s="508"/>
      <c r="BF94" s="141"/>
    </row>
    <row r="95" spans="3:58 15024:15037" s="1" customFormat="1" ht="15" hidden="1" customHeight="1" x14ac:dyDescent="0.25">
      <c r="C95" s="15"/>
      <c r="D95" s="30" t="s">
        <v>39</v>
      </c>
      <c r="E95" s="60"/>
      <c r="F95" s="20" t="s">
        <v>14</v>
      </c>
      <c r="G95" s="34"/>
      <c r="H95" s="34"/>
      <c r="I95" s="34"/>
      <c r="J95" s="34"/>
      <c r="K95" s="34"/>
      <c r="L95" s="34"/>
      <c r="M95" s="34"/>
      <c r="N95" s="34"/>
      <c r="O95" s="34"/>
      <c r="P95" s="34"/>
      <c r="Q95" s="34"/>
      <c r="R95" s="34"/>
      <c r="S95" s="1914"/>
      <c r="T95" s="34"/>
      <c r="U95" s="34"/>
      <c r="V95" s="34"/>
      <c r="W95" s="34"/>
      <c r="X95" s="34"/>
      <c r="Y95" s="34"/>
      <c r="Z95" s="34"/>
      <c r="AA95" s="34"/>
      <c r="AB95" s="34"/>
      <c r="AC95" s="34"/>
      <c r="AD95" s="34"/>
      <c r="AE95" s="34"/>
      <c r="AF95" s="34"/>
      <c r="AG95" s="34"/>
      <c r="AH95" s="34"/>
      <c r="AJ95" s="58">
        <v>0</v>
      </c>
      <c r="AT95" s="16"/>
      <c r="AZ95" s="508"/>
      <c r="BA95" s="508"/>
      <c r="BF95" s="141"/>
    </row>
    <row r="96" spans="3:58 15024:15037" s="1" customFormat="1" ht="15" hidden="1" customHeight="1" x14ac:dyDescent="0.25">
      <c r="C96" s="15"/>
      <c r="D96" s="30" t="s">
        <v>38</v>
      </c>
      <c r="E96" s="60"/>
      <c r="F96" s="20" t="s">
        <v>14</v>
      </c>
      <c r="G96" s="34"/>
      <c r="H96" s="34"/>
      <c r="I96" s="34"/>
      <c r="J96" s="34"/>
      <c r="K96" s="34"/>
      <c r="L96" s="34"/>
      <c r="M96" s="34"/>
      <c r="N96" s="34"/>
      <c r="O96" s="34"/>
      <c r="P96" s="34"/>
      <c r="Q96" s="34"/>
      <c r="R96" s="34"/>
      <c r="S96" s="1914"/>
      <c r="T96" s="34"/>
      <c r="U96" s="34"/>
      <c r="V96" s="34"/>
      <c r="W96" s="34"/>
      <c r="X96" s="34"/>
      <c r="Y96" s="34"/>
      <c r="Z96" s="34"/>
      <c r="AA96" s="34"/>
      <c r="AB96" s="34"/>
      <c r="AC96" s="34"/>
      <c r="AD96" s="34"/>
      <c r="AE96" s="34"/>
      <c r="AF96" s="34"/>
      <c r="AG96" s="34"/>
      <c r="AH96" s="34"/>
      <c r="AJ96" s="58">
        <v>0</v>
      </c>
      <c r="AZ96" s="508"/>
      <c r="BA96" s="508"/>
      <c r="BF96" s="141"/>
    </row>
    <row r="97" spans="3:58 15024:15416" s="1" customFormat="1" ht="15" hidden="1" customHeight="1" x14ac:dyDescent="0.25">
      <c r="C97" s="15"/>
      <c r="D97" s="30" t="s">
        <v>50</v>
      </c>
      <c r="E97" s="60"/>
      <c r="F97" s="13" t="s">
        <v>14</v>
      </c>
      <c r="G97" s="34"/>
      <c r="H97" s="34"/>
      <c r="I97" s="34"/>
      <c r="J97" s="34"/>
      <c r="K97" s="34"/>
      <c r="L97" s="34"/>
      <c r="M97" s="34"/>
      <c r="N97" s="34"/>
      <c r="O97" s="34"/>
      <c r="P97" s="34"/>
      <c r="Q97" s="34"/>
      <c r="R97" s="34"/>
      <c r="S97" s="1914"/>
      <c r="T97" s="34"/>
      <c r="U97" s="34"/>
      <c r="V97" s="34"/>
      <c r="W97" s="34"/>
      <c r="X97" s="34"/>
      <c r="Y97" s="34"/>
      <c r="Z97" s="34"/>
      <c r="AA97" s="34"/>
      <c r="AB97" s="34"/>
      <c r="AC97" s="34"/>
      <c r="AD97" s="34"/>
      <c r="AE97" s="34"/>
      <c r="AF97" s="34"/>
      <c r="AG97" s="34"/>
      <c r="AH97" s="34"/>
      <c r="AJ97" s="58">
        <v>0</v>
      </c>
      <c r="AZ97" s="508"/>
      <c r="BA97" s="508"/>
      <c r="BF97" s="141"/>
    </row>
    <row r="98" spans="3:58 15024:15416" s="1" customFormat="1" ht="15" hidden="1" customHeight="1" x14ac:dyDescent="0.25">
      <c r="C98" s="15"/>
      <c r="D98" s="30" t="s">
        <v>29</v>
      </c>
      <c r="E98" s="60"/>
      <c r="F98" s="13"/>
      <c r="G98" s="33"/>
      <c r="H98" s="33"/>
      <c r="I98" s="33"/>
      <c r="J98" s="33"/>
      <c r="K98" s="33"/>
      <c r="L98" s="33"/>
      <c r="M98" s="33"/>
      <c r="N98" s="33"/>
      <c r="O98" s="33"/>
      <c r="P98" s="33"/>
      <c r="Q98" s="33"/>
      <c r="R98" s="33"/>
      <c r="S98" s="1913"/>
      <c r="T98" s="33"/>
      <c r="U98" s="33"/>
      <c r="V98" s="33"/>
      <c r="W98" s="33"/>
      <c r="X98" s="33"/>
      <c r="Y98" s="33"/>
      <c r="Z98" s="33"/>
      <c r="AA98" s="33"/>
      <c r="AB98" s="33"/>
      <c r="AC98" s="33"/>
      <c r="AD98" s="33"/>
      <c r="AE98" s="33"/>
      <c r="AF98" s="33"/>
      <c r="AG98" s="33"/>
      <c r="AH98" s="33"/>
      <c r="AJ98" s="63" t="s">
        <v>29</v>
      </c>
      <c r="AZ98" s="508"/>
      <c r="BA98" s="508"/>
      <c r="BF98" s="141"/>
    </row>
    <row r="99" spans="3:58 15024:15416" s="16" customFormat="1" ht="15" hidden="1" customHeight="1" x14ac:dyDescent="0.2">
      <c r="C99" s="17"/>
      <c r="D99" s="31" t="s">
        <v>49</v>
      </c>
      <c r="E99" s="53"/>
      <c r="F99" s="32" t="s">
        <v>31</v>
      </c>
      <c r="G99" s="33"/>
      <c r="H99" s="33"/>
      <c r="I99" s="33"/>
      <c r="J99" s="33"/>
      <c r="K99" s="33"/>
      <c r="L99" s="33"/>
      <c r="M99" s="33"/>
      <c r="N99" s="33"/>
      <c r="O99" s="33"/>
      <c r="P99" s="33"/>
      <c r="Q99" s="33"/>
      <c r="R99" s="33"/>
      <c r="S99" s="1913"/>
      <c r="T99" s="33"/>
      <c r="U99" s="33"/>
      <c r="V99" s="33"/>
      <c r="W99" s="33"/>
      <c r="X99" s="33"/>
      <c r="Y99" s="33"/>
      <c r="Z99" s="33"/>
      <c r="AA99" s="33"/>
      <c r="AB99" s="33"/>
      <c r="AC99" s="33"/>
      <c r="AD99" s="33"/>
      <c r="AE99" s="33"/>
      <c r="AF99" s="33"/>
      <c r="AG99" s="33"/>
      <c r="AH99" s="33"/>
      <c r="AJ99" s="54">
        <v>0</v>
      </c>
      <c r="AT99" s="1"/>
      <c r="AZ99" s="508"/>
      <c r="BA99" s="508"/>
      <c r="BF99" s="147"/>
    </row>
    <row r="100" spans="3:58 15024:15416" s="16" customFormat="1" ht="15" hidden="1" customHeight="1" x14ac:dyDescent="0.2">
      <c r="C100" s="17"/>
      <c r="D100" s="31" t="s">
        <v>48</v>
      </c>
      <c r="E100" s="53"/>
      <c r="F100" s="32" t="s">
        <v>31</v>
      </c>
      <c r="G100" s="33"/>
      <c r="H100" s="33"/>
      <c r="I100" s="33"/>
      <c r="J100" s="33"/>
      <c r="K100" s="33"/>
      <c r="L100" s="33"/>
      <c r="M100" s="33"/>
      <c r="N100" s="33"/>
      <c r="O100" s="33"/>
      <c r="P100" s="33"/>
      <c r="Q100" s="33"/>
      <c r="R100" s="33"/>
      <c r="S100" s="1913"/>
      <c r="T100" s="33"/>
      <c r="U100" s="33"/>
      <c r="V100" s="33"/>
      <c r="W100" s="33"/>
      <c r="X100" s="33"/>
      <c r="Y100" s="33"/>
      <c r="Z100" s="33"/>
      <c r="AA100" s="33"/>
      <c r="AB100" s="33"/>
      <c r="AC100" s="33"/>
      <c r="AD100" s="33"/>
      <c r="AE100" s="33"/>
      <c r="AF100" s="33"/>
      <c r="AG100" s="33"/>
      <c r="AH100" s="33"/>
      <c r="AJ100" s="54">
        <v>0</v>
      </c>
      <c r="AT100" s="1">
        <v>37542</v>
      </c>
      <c r="AZ100" s="508"/>
      <c r="BA100" s="508"/>
      <c r="BF100" s="147"/>
    </row>
    <row r="101" spans="3:58 15024:15416" s="1" customFormat="1" ht="15" hidden="1" customHeight="1" x14ac:dyDescent="0.25">
      <c r="C101" s="15"/>
      <c r="D101" s="30" t="s">
        <v>28</v>
      </c>
      <c r="E101" s="60"/>
      <c r="F101" s="13"/>
      <c r="G101" s="33"/>
      <c r="H101" s="33"/>
      <c r="I101" s="33"/>
      <c r="J101" s="33"/>
      <c r="K101" s="33"/>
      <c r="L101" s="33"/>
      <c r="M101" s="33"/>
      <c r="N101" s="33"/>
      <c r="O101" s="33"/>
      <c r="P101" s="33"/>
      <c r="Q101" s="33"/>
      <c r="R101" s="33"/>
      <c r="S101" s="1913"/>
      <c r="T101" s="33"/>
      <c r="U101" s="33"/>
      <c r="V101" s="33"/>
      <c r="W101" s="33"/>
      <c r="X101" s="33"/>
      <c r="Y101" s="33"/>
      <c r="Z101" s="33"/>
      <c r="AA101" s="33"/>
      <c r="AB101" s="33"/>
      <c r="AC101" s="33"/>
      <c r="AD101" s="33"/>
      <c r="AE101" s="33"/>
      <c r="AF101" s="33"/>
      <c r="AG101" s="33"/>
      <c r="AH101" s="33"/>
      <c r="AJ101" s="63" t="s">
        <v>28</v>
      </c>
      <c r="AZ101" s="508"/>
      <c r="BA101" s="508"/>
      <c r="BF101" s="141"/>
    </row>
    <row r="102" spans="3:58 15024:15416" s="1" customFormat="1" ht="15" hidden="1" customHeight="1" x14ac:dyDescent="0.25">
      <c r="C102" s="15"/>
      <c r="D102" s="14" t="s">
        <v>49</v>
      </c>
      <c r="E102" s="60"/>
      <c r="F102" s="20" t="s">
        <v>28</v>
      </c>
      <c r="G102" s="33"/>
      <c r="H102" s="33"/>
      <c r="I102" s="33"/>
      <c r="J102" s="33"/>
      <c r="K102" s="33"/>
      <c r="L102" s="33"/>
      <c r="M102" s="33"/>
      <c r="N102" s="33"/>
      <c r="O102" s="33"/>
      <c r="P102" s="33"/>
      <c r="Q102" s="33"/>
      <c r="R102" s="33"/>
      <c r="S102" s="1913"/>
      <c r="T102" s="33"/>
      <c r="U102" s="33"/>
      <c r="V102" s="33"/>
      <c r="W102" s="33"/>
      <c r="X102" s="33"/>
      <c r="Y102" s="33"/>
      <c r="Z102" s="33"/>
      <c r="AA102" s="33"/>
      <c r="AB102" s="33"/>
      <c r="AC102" s="33"/>
      <c r="AD102" s="33"/>
      <c r="AE102" s="33"/>
      <c r="AF102" s="33"/>
      <c r="AG102" s="33"/>
      <c r="AH102" s="33"/>
      <c r="AJ102" s="54">
        <v>0</v>
      </c>
      <c r="AZ102" s="508"/>
      <c r="BA102" s="508"/>
      <c r="BF102" s="141"/>
    </row>
    <row r="103" spans="3:58 15024:15416" s="1" customFormat="1" ht="15" hidden="1" customHeight="1" x14ac:dyDescent="0.25">
      <c r="C103" s="15"/>
      <c r="D103" s="14" t="s">
        <v>48</v>
      </c>
      <c r="E103" s="60"/>
      <c r="F103" s="20" t="s">
        <v>28</v>
      </c>
      <c r="G103" s="33"/>
      <c r="H103" s="33"/>
      <c r="I103" s="33"/>
      <c r="J103" s="33"/>
      <c r="K103" s="33"/>
      <c r="L103" s="33"/>
      <c r="M103" s="33"/>
      <c r="N103" s="33"/>
      <c r="O103" s="33"/>
      <c r="P103" s="33"/>
      <c r="Q103" s="33"/>
      <c r="R103" s="33"/>
      <c r="S103" s="1913"/>
      <c r="T103" s="33"/>
      <c r="U103" s="33"/>
      <c r="V103" s="33"/>
      <c r="W103" s="33"/>
      <c r="X103" s="33"/>
      <c r="Y103" s="33"/>
      <c r="Z103" s="33"/>
      <c r="AA103" s="33"/>
      <c r="AB103" s="33"/>
      <c r="AC103" s="33"/>
      <c r="AD103" s="33"/>
      <c r="AE103" s="33"/>
      <c r="AF103" s="33"/>
      <c r="AG103" s="33"/>
      <c r="AH103" s="33"/>
      <c r="AJ103" s="54">
        <v>0</v>
      </c>
      <c r="AZ103" s="508"/>
      <c r="BA103" s="508"/>
      <c r="BF103" s="141"/>
    </row>
    <row r="104" spans="3:58 15024:15416" s="1" customFormat="1" ht="15" hidden="1" customHeight="1" x14ac:dyDescent="0.25">
      <c r="C104" s="15"/>
      <c r="D104" s="30" t="s">
        <v>36</v>
      </c>
      <c r="E104" s="60"/>
      <c r="F104" s="20" t="s">
        <v>35</v>
      </c>
      <c r="G104" s="280"/>
      <c r="H104" s="280"/>
      <c r="I104" s="280"/>
      <c r="J104" s="280"/>
      <c r="K104" s="280"/>
      <c r="L104" s="280"/>
      <c r="M104" s="280"/>
      <c r="N104" s="280"/>
      <c r="O104" s="280"/>
      <c r="P104" s="280"/>
      <c r="Q104" s="280"/>
      <c r="R104" s="280"/>
      <c r="S104" s="1927"/>
      <c r="T104" s="280"/>
      <c r="U104" s="280"/>
      <c r="V104" s="280"/>
      <c r="W104" s="280"/>
      <c r="X104" s="280"/>
      <c r="Y104" s="280"/>
      <c r="Z104" s="280"/>
      <c r="AA104" s="280"/>
      <c r="AB104" s="280"/>
      <c r="AC104" s="280"/>
      <c r="AD104" s="280"/>
      <c r="AE104" s="280"/>
      <c r="AF104" s="280"/>
      <c r="AG104" s="280"/>
      <c r="AH104" s="280"/>
      <c r="AJ104" s="54">
        <v>0</v>
      </c>
      <c r="AZ104" s="508"/>
      <c r="BA104" s="508"/>
      <c r="BF104" s="141"/>
    </row>
    <row r="105" spans="3:58 15024:15416" s="1" customFormat="1" ht="15" hidden="1" customHeight="1" x14ac:dyDescent="0.25">
      <c r="C105" s="15"/>
      <c r="D105" s="30" t="s">
        <v>34</v>
      </c>
      <c r="E105" s="60"/>
      <c r="F105" s="20" t="s">
        <v>33</v>
      </c>
      <c r="G105" s="33"/>
      <c r="H105" s="33"/>
      <c r="I105" s="33"/>
      <c r="J105" s="33"/>
      <c r="K105" s="33"/>
      <c r="L105" s="33"/>
      <c r="M105" s="33"/>
      <c r="N105" s="33"/>
      <c r="O105" s="33"/>
      <c r="P105" s="33"/>
      <c r="Q105" s="33"/>
      <c r="R105" s="33"/>
      <c r="S105" s="1913"/>
      <c r="T105" s="33"/>
      <c r="U105" s="33"/>
      <c r="V105" s="33"/>
      <c r="W105" s="33"/>
      <c r="X105" s="33"/>
      <c r="Y105" s="33"/>
      <c r="Z105" s="33"/>
      <c r="AA105" s="33"/>
      <c r="AB105" s="33"/>
      <c r="AC105" s="33"/>
      <c r="AD105" s="33"/>
      <c r="AE105" s="33"/>
      <c r="AF105" s="33"/>
      <c r="AG105" s="33"/>
      <c r="AH105" s="33"/>
      <c r="AJ105" s="54">
        <v>0</v>
      </c>
      <c r="AZ105" s="508"/>
      <c r="BA105" s="508"/>
      <c r="BF105" s="141"/>
    </row>
    <row r="106" spans="3:58 15024:15416" s="1" customFormat="1" ht="15" hidden="1" customHeight="1" x14ac:dyDescent="0.25">
      <c r="C106" s="8"/>
      <c r="D106" s="47" t="s">
        <v>32</v>
      </c>
      <c r="E106" s="48"/>
      <c r="F106" s="49"/>
      <c r="G106" s="94"/>
      <c r="H106" s="94"/>
      <c r="I106" s="94"/>
      <c r="J106" s="94"/>
      <c r="K106" s="94"/>
      <c r="L106" s="94"/>
      <c r="M106" s="94"/>
      <c r="N106" s="94"/>
      <c r="O106" s="94"/>
      <c r="P106" s="94"/>
      <c r="Q106" s="94"/>
      <c r="R106" s="94"/>
      <c r="S106" s="1916"/>
      <c r="T106" s="94"/>
      <c r="U106" s="94"/>
      <c r="V106" s="94"/>
      <c r="W106" s="94"/>
      <c r="X106" s="94"/>
      <c r="Y106" s="94"/>
      <c r="Z106" s="94"/>
      <c r="AA106" s="94"/>
      <c r="AB106" s="94"/>
      <c r="AC106" s="94"/>
      <c r="AD106" s="94"/>
      <c r="AE106" s="94"/>
      <c r="AF106" s="94"/>
      <c r="AG106" s="94"/>
      <c r="AH106" s="94"/>
      <c r="AI106" s="3"/>
      <c r="AJ106" s="78" t="s">
        <v>130</v>
      </c>
      <c r="AZ106" s="508"/>
      <c r="BA106" s="508"/>
      <c r="BF106" s="140"/>
      <c r="VEV106" s="46"/>
      <c r="VEW106" s="46"/>
      <c r="VEX106" s="46"/>
      <c r="VEY106" s="46"/>
      <c r="VEZ106" s="46"/>
      <c r="VFA106" s="46"/>
      <c r="VFB106" s="46"/>
      <c r="VFC106" s="46"/>
      <c r="VFD106" s="46"/>
      <c r="VFE106" s="46"/>
      <c r="VFF106" s="46"/>
      <c r="VFG106" s="46"/>
      <c r="VFH106" s="46"/>
      <c r="VFI106" s="46"/>
      <c r="VFJ106" s="46"/>
      <c r="VFK106" s="46"/>
      <c r="VFL106" s="46"/>
      <c r="VFM106" s="46"/>
      <c r="VFN106" s="46"/>
      <c r="VFO106" s="46"/>
      <c r="VFP106" s="46"/>
      <c r="VFQ106" s="46"/>
      <c r="VFR106" s="46"/>
      <c r="VFS106" s="46"/>
      <c r="VFT106" s="46"/>
      <c r="VFU106" s="46"/>
      <c r="VFV106" s="46"/>
      <c r="VFW106" s="46"/>
      <c r="VFX106" s="46"/>
      <c r="VFY106" s="46"/>
      <c r="VFZ106" s="46"/>
      <c r="VGA106" s="46"/>
      <c r="VGB106" s="46"/>
      <c r="VGC106" s="46"/>
      <c r="VGD106" s="46"/>
      <c r="VGE106" s="46"/>
      <c r="VGF106" s="46"/>
      <c r="VGG106" s="46"/>
      <c r="VGH106" s="46"/>
      <c r="VGI106" s="46"/>
      <c r="VGJ106" s="46"/>
      <c r="VGK106" s="46"/>
      <c r="VGL106" s="46"/>
      <c r="VGM106" s="46"/>
      <c r="VGN106" s="46"/>
      <c r="VGO106" s="46"/>
      <c r="VGP106" s="46"/>
      <c r="VGQ106" s="46"/>
      <c r="VGR106" s="46"/>
      <c r="VGS106" s="46"/>
      <c r="VGT106" s="46"/>
      <c r="VGU106" s="46"/>
      <c r="VGV106" s="46"/>
      <c r="VGW106" s="46"/>
      <c r="VGX106" s="46"/>
      <c r="VGY106" s="46"/>
      <c r="VGZ106" s="46"/>
      <c r="VHA106" s="46"/>
      <c r="VHB106" s="46"/>
      <c r="VHC106" s="46"/>
      <c r="VHD106" s="46"/>
      <c r="VHE106" s="46"/>
      <c r="VHF106" s="46"/>
      <c r="VHG106" s="46"/>
      <c r="VHH106" s="46"/>
      <c r="VHI106" s="46"/>
      <c r="VHJ106" s="46"/>
      <c r="VHK106" s="46"/>
      <c r="VHL106" s="46"/>
      <c r="VHM106" s="46"/>
      <c r="VHN106" s="46"/>
      <c r="VHO106" s="46"/>
      <c r="VHP106" s="46"/>
      <c r="VHQ106" s="46"/>
      <c r="VHR106" s="46"/>
      <c r="VHS106" s="46"/>
      <c r="VHT106" s="46"/>
      <c r="VHU106" s="46"/>
      <c r="VHV106" s="46"/>
      <c r="VHW106" s="46"/>
      <c r="VHX106" s="46"/>
      <c r="VHY106" s="46"/>
      <c r="VHZ106" s="46"/>
      <c r="VIA106" s="46"/>
      <c r="VIB106" s="46"/>
      <c r="VIC106" s="46"/>
      <c r="VID106" s="46"/>
      <c r="VIE106" s="46"/>
      <c r="VIF106" s="46"/>
      <c r="VIG106" s="46"/>
      <c r="VIH106" s="46"/>
      <c r="VII106" s="46"/>
      <c r="VIJ106" s="46"/>
      <c r="VIK106" s="46"/>
      <c r="VIL106" s="46"/>
      <c r="VIM106" s="46"/>
      <c r="VIN106" s="46"/>
      <c r="VIO106" s="46"/>
      <c r="VIP106" s="46"/>
      <c r="VIQ106" s="46"/>
      <c r="VIR106" s="46"/>
      <c r="VIS106" s="46"/>
      <c r="VIT106" s="46"/>
      <c r="VIU106" s="46"/>
      <c r="VIV106" s="46"/>
      <c r="VIW106" s="46"/>
      <c r="VIX106" s="46"/>
      <c r="VIY106" s="46"/>
      <c r="VIZ106" s="46"/>
      <c r="VJA106" s="46"/>
      <c r="VJB106" s="46"/>
      <c r="VJC106" s="46"/>
      <c r="VJD106" s="46"/>
      <c r="VJE106" s="46"/>
      <c r="VJF106" s="46"/>
      <c r="VJG106" s="46"/>
      <c r="VJH106" s="46"/>
      <c r="VJI106" s="46"/>
      <c r="VJJ106" s="46"/>
      <c r="VJK106" s="46"/>
      <c r="VJL106" s="46"/>
      <c r="VJM106" s="46"/>
      <c r="VJN106" s="46"/>
      <c r="VJO106" s="46"/>
      <c r="VJP106" s="46"/>
      <c r="VJQ106" s="46"/>
      <c r="VJR106" s="46"/>
      <c r="VJS106" s="46"/>
      <c r="VJT106" s="46"/>
      <c r="VJU106" s="46"/>
      <c r="VJV106" s="46"/>
      <c r="VJW106" s="46"/>
      <c r="VJX106" s="46"/>
      <c r="VJY106" s="46"/>
      <c r="VJZ106" s="46"/>
      <c r="VKA106" s="46"/>
      <c r="VKB106" s="46"/>
      <c r="VKC106" s="46"/>
      <c r="VKD106" s="46"/>
      <c r="VKE106" s="46"/>
      <c r="VKF106" s="46"/>
      <c r="VKG106" s="46"/>
      <c r="VKH106" s="46"/>
      <c r="VKI106" s="46"/>
      <c r="VKJ106" s="46"/>
      <c r="VKK106" s="46"/>
      <c r="VKL106" s="46"/>
      <c r="VKM106" s="46"/>
      <c r="VKN106" s="46"/>
      <c r="VKO106" s="46"/>
      <c r="VKP106" s="46"/>
      <c r="VKQ106" s="46"/>
      <c r="VKR106" s="46"/>
      <c r="VKS106" s="46"/>
      <c r="VKT106" s="46"/>
      <c r="VKU106" s="46"/>
      <c r="VKV106" s="46"/>
      <c r="VKW106" s="46"/>
      <c r="VKX106" s="46"/>
      <c r="VKY106" s="46"/>
      <c r="VKZ106" s="46"/>
      <c r="VLA106" s="46"/>
      <c r="VLB106" s="46"/>
      <c r="VLC106" s="46"/>
      <c r="VLD106" s="46"/>
      <c r="VLE106" s="46"/>
      <c r="VLF106" s="46"/>
      <c r="VLG106" s="46"/>
      <c r="VLH106" s="46"/>
      <c r="VLI106" s="46"/>
      <c r="VLJ106" s="46"/>
      <c r="VLK106" s="46"/>
      <c r="VLL106" s="46"/>
      <c r="VLM106" s="46"/>
      <c r="VLN106" s="46"/>
      <c r="VLO106" s="46"/>
      <c r="VLP106" s="46"/>
      <c r="VLQ106" s="46"/>
      <c r="VLR106" s="46"/>
      <c r="VLS106" s="46"/>
      <c r="VLT106" s="46"/>
      <c r="VLU106" s="46"/>
      <c r="VLV106" s="46"/>
      <c r="VLW106" s="46"/>
      <c r="VLX106" s="46"/>
      <c r="VLY106" s="46"/>
      <c r="VLZ106" s="46"/>
      <c r="VMA106" s="46"/>
      <c r="VMB106" s="46"/>
      <c r="VMC106" s="46"/>
      <c r="VMD106" s="46"/>
      <c r="VME106" s="46"/>
      <c r="VMF106" s="46"/>
      <c r="VMG106" s="46"/>
      <c r="VMH106" s="46"/>
      <c r="VMI106" s="46"/>
      <c r="VMJ106" s="46"/>
      <c r="VMK106" s="46"/>
      <c r="VML106" s="46"/>
      <c r="VMM106" s="46"/>
      <c r="VMN106" s="46"/>
      <c r="VMO106" s="46"/>
      <c r="VMP106" s="46"/>
      <c r="VMQ106" s="46"/>
      <c r="VMR106" s="46"/>
      <c r="VMS106" s="46"/>
      <c r="VMT106" s="46"/>
      <c r="VMU106" s="46"/>
      <c r="VMV106" s="46"/>
      <c r="VMW106" s="46"/>
      <c r="VMX106" s="46"/>
      <c r="VMY106" s="46"/>
      <c r="VMZ106" s="46"/>
      <c r="VNA106" s="46"/>
      <c r="VNB106" s="46"/>
      <c r="VNC106" s="46"/>
      <c r="VND106" s="46"/>
      <c r="VNE106" s="46"/>
      <c r="VNF106" s="46"/>
      <c r="VNG106" s="46"/>
      <c r="VNH106" s="46"/>
      <c r="VNI106" s="46"/>
      <c r="VNJ106" s="46"/>
      <c r="VNK106" s="46"/>
      <c r="VNL106" s="46"/>
      <c r="VNM106" s="46"/>
      <c r="VNN106" s="46"/>
      <c r="VNO106" s="46"/>
      <c r="VNP106" s="46"/>
      <c r="VNQ106" s="46"/>
      <c r="VNR106" s="46"/>
      <c r="VNS106" s="46"/>
      <c r="VNT106" s="46"/>
      <c r="VNU106" s="46"/>
      <c r="VNV106" s="46"/>
      <c r="VNW106" s="46"/>
      <c r="VNX106" s="46"/>
      <c r="VNY106" s="46"/>
      <c r="VNZ106" s="46"/>
      <c r="VOA106" s="46"/>
      <c r="VOB106" s="46"/>
      <c r="VOC106" s="46"/>
      <c r="VOD106" s="46"/>
      <c r="VOE106" s="46"/>
      <c r="VOF106" s="46"/>
      <c r="VOG106" s="46"/>
      <c r="VOH106" s="46"/>
      <c r="VOI106" s="46"/>
      <c r="VOJ106" s="46"/>
      <c r="VOK106" s="46"/>
      <c r="VOL106" s="46"/>
      <c r="VOM106" s="46"/>
      <c r="VON106" s="46"/>
      <c r="VOO106" s="46"/>
      <c r="VOP106" s="46"/>
      <c r="VOQ106" s="46"/>
      <c r="VOR106" s="46"/>
      <c r="VOS106" s="46"/>
      <c r="VOT106" s="46"/>
      <c r="VOU106" s="46"/>
      <c r="VOV106" s="46"/>
      <c r="VOW106" s="46"/>
      <c r="VOX106" s="46"/>
      <c r="VOY106" s="46"/>
      <c r="VOZ106" s="46"/>
      <c r="VPA106" s="46"/>
      <c r="VPB106" s="46"/>
      <c r="VPC106" s="46"/>
      <c r="VPD106" s="46"/>
      <c r="VPE106" s="46"/>
      <c r="VPF106" s="46"/>
      <c r="VPG106" s="46"/>
      <c r="VPH106" s="46"/>
      <c r="VPI106" s="46"/>
      <c r="VPJ106" s="46"/>
      <c r="VPK106" s="46"/>
      <c r="VPL106" s="46"/>
      <c r="VPM106" s="46"/>
      <c r="VPN106" s="46"/>
      <c r="VPO106" s="46"/>
      <c r="VPP106" s="46"/>
      <c r="VPQ106" s="46"/>
      <c r="VPR106" s="46"/>
      <c r="VPS106" s="46"/>
      <c r="VPT106" s="46"/>
      <c r="VPU106" s="46"/>
      <c r="VPV106" s="46"/>
      <c r="VPW106" s="46"/>
      <c r="VPX106" s="46"/>
      <c r="VPY106" s="46"/>
      <c r="VPZ106" s="46"/>
      <c r="VQA106" s="46"/>
      <c r="VQB106" s="46"/>
      <c r="VQC106" s="46"/>
      <c r="VQD106" s="46"/>
      <c r="VQE106" s="46"/>
      <c r="VQF106" s="46"/>
      <c r="VQG106" s="46"/>
      <c r="VQH106" s="46"/>
      <c r="VQI106" s="46"/>
      <c r="VQJ106" s="46"/>
      <c r="VQK106" s="46"/>
      <c r="VQL106" s="46"/>
      <c r="VQM106" s="46"/>
      <c r="VQN106" s="46"/>
      <c r="VQO106" s="46"/>
      <c r="VQP106" s="46"/>
      <c r="VQQ106" s="46"/>
      <c r="VQR106" s="46"/>
      <c r="VQS106" s="46"/>
      <c r="VQT106" s="46"/>
      <c r="VQU106" s="46"/>
      <c r="VQV106" s="46"/>
      <c r="VQW106" s="46"/>
      <c r="VQX106" s="46"/>
      <c r="VQY106" s="46"/>
      <c r="VQZ106" s="46"/>
      <c r="VRA106" s="46"/>
      <c r="VRB106" s="46"/>
      <c r="VRC106" s="46"/>
      <c r="VRD106" s="46"/>
      <c r="VRE106" s="46"/>
      <c r="VRF106" s="46"/>
      <c r="VRG106" s="46"/>
      <c r="VRH106" s="46"/>
      <c r="VRI106" s="46"/>
      <c r="VRJ106" s="46"/>
      <c r="VRK106" s="46"/>
      <c r="VRL106" s="46"/>
      <c r="VRM106" s="46"/>
      <c r="VRN106" s="46"/>
      <c r="VRO106" s="46"/>
      <c r="VRP106" s="46"/>
      <c r="VRQ106" s="46"/>
      <c r="VRR106" s="46"/>
      <c r="VRS106" s="46"/>
      <c r="VRT106" s="46"/>
      <c r="VRU106" s="46"/>
      <c r="VRV106" s="46"/>
      <c r="VRW106" s="46"/>
      <c r="VRX106" s="46"/>
      <c r="VRY106" s="46"/>
      <c r="VRZ106" s="46"/>
      <c r="VSA106" s="46"/>
      <c r="VSB106" s="46"/>
      <c r="VSC106" s="46"/>
      <c r="VSD106" s="46"/>
      <c r="VSE106" s="46"/>
      <c r="VSF106" s="46"/>
      <c r="VSG106" s="46"/>
      <c r="VSH106" s="46"/>
      <c r="VSI106" s="46"/>
      <c r="VSJ106" s="46"/>
      <c r="VSK106" s="46"/>
      <c r="VSL106" s="46"/>
      <c r="VSM106" s="46"/>
      <c r="VSN106" s="46"/>
      <c r="VSO106" s="46"/>
      <c r="VSP106" s="46"/>
      <c r="VSQ106" s="46"/>
      <c r="VSR106" s="46"/>
      <c r="VSS106" s="46"/>
      <c r="VST106" s="46"/>
      <c r="VSU106" s="46"/>
      <c r="VSV106" s="46"/>
      <c r="VSW106" s="46"/>
      <c r="VSX106" s="46"/>
      <c r="VSY106" s="46"/>
      <c r="VSZ106" s="46"/>
      <c r="VTA106" s="46"/>
      <c r="VTB106" s="46"/>
      <c r="VTC106" s="46"/>
      <c r="VTD106" s="46"/>
      <c r="VTE106" s="46"/>
      <c r="VTF106" s="46"/>
      <c r="VTG106" s="46"/>
      <c r="VTH106" s="46"/>
      <c r="VTI106" s="46"/>
      <c r="VTJ106" s="46"/>
      <c r="VTK106" s="46"/>
      <c r="VTL106" s="46"/>
      <c r="VTM106" s="46"/>
      <c r="VTN106" s="46"/>
      <c r="VTO106" s="46"/>
      <c r="VTP106" s="46"/>
      <c r="VTQ106" s="46"/>
      <c r="VTR106" s="46"/>
      <c r="VTS106" s="46"/>
      <c r="VTT106" s="46"/>
      <c r="VTU106" s="46"/>
      <c r="VTV106" s="46"/>
      <c r="VTW106" s="46"/>
      <c r="VTX106" s="46"/>
    </row>
    <row r="107" spans="3:58 15024:15416" s="1" customFormat="1" ht="15" hidden="1" customHeight="1" x14ac:dyDescent="0.25">
      <c r="C107" s="15"/>
      <c r="D107" s="30" t="s">
        <v>29</v>
      </c>
      <c r="E107" s="60"/>
      <c r="F107" s="13"/>
      <c r="G107" s="33"/>
      <c r="H107" s="33"/>
      <c r="I107" s="33"/>
      <c r="J107" s="33"/>
      <c r="K107" s="33"/>
      <c r="L107" s="33"/>
      <c r="M107" s="33"/>
      <c r="N107" s="33"/>
      <c r="O107" s="33"/>
      <c r="P107" s="33"/>
      <c r="Q107" s="33"/>
      <c r="R107" s="33"/>
      <c r="S107" s="1913"/>
      <c r="T107" s="33"/>
      <c r="U107" s="33"/>
      <c r="V107" s="33"/>
      <c r="W107" s="33"/>
      <c r="X107" s="33"/>
      <c r="Y107" s="33"/>
      <c r="Z107" s="33"/>
      <c r="AA107" s="33"/>
      <c r="AB107" s="33"/>
      <c r="AC107" s="33"/>
      <c r="AD107" s="33"/>
      <c r="AE107" s="33"/>
      <c r="AF107" s="33"/>
      <c r="AG107" s="33"/>
      <c r="AH107" s="33"/>
      <c r="AJ107" s="63" t="s">
        <v>29</v>
      </c>
      <c r="AZ107" s="508"/>
      <c r="BA107" s="508"/>
      <c r="BF107" s="141"/>
    </row>
    <row r="108" spans="3:58 15024:15416" s="1" customFormat="1" ht="15" hidden="1" customHeight="1" x14ac:dyDescent="0.25">
      <c r="C108" s="15"/>
      <c r="D108" s="14" t="s">
        <v>49</v>
      </c>
      <c r="E108" s="60"/>
      <c r="F108" s="20" t="s">
        <v>31</v>
      </c>
      <c r="G108" s="33"/>
      <c r="H108" s="33"/>
      <c r="I108" s="33"/>
      <c r="J108" s="33"/>
      <c r="K108" s="33"/>
      <c r="L108" s="33"/>
      <c r="M108" s="33"/>
      <c r="N108" s="33"/>
      <c r="O108" s="33"/>
      <c r="P108" s="33"/>
      <c r="Q108" s="33"/>
      <c r="R108" s="33"/>
      <c r="S108" s="1913"/>
      <c r="T108" s="33"/>
      <c r="U108" s="33"/>
      <c r="V108" s="33"/>
      <c r="W108" s="33"/>
      <c r="X108" s="33"/>
      <c r="Y108" s="33"/>
      <c r="Z108" s="33"/>
      <c r="AA108" s="33"/>
      <c r="AB108" s="33"/>
      <c r="AC108" s="33"/>
      <c r="AD108" s="33"/>
      <c r="AE108" s="33"/>
      <c r="AF108" s="33"/>
      <c r="AG108" s="33"/>
      <c r="AH108" s="33"/>
      <c r="AJ108" s="54">
        <v>0</v>
      </c>
      <c r="AZ108" s="508"/>
      <c r="BA108" s="508"/>
      <c r="BF108" s="141"/>
    </row>
    <row r="109" spans="3:58 15024:15416" s="1" customFormat="1" ht="15" hidden="1" customHeight="1" x14ac:dyDescent="0.25">
      <c r="C109" s="15"/>
      <c r="D109" s="14" t="s">
        <v>48</v>
      </c>
      <c r="E109" s="60"/>
      <c r="F109" s="20" t="s">
        <v>31</v>
      </c>
      <c r="G109" s="33"/>
      <c r="H109" s="33"/>
      <c r="I109" s="33"/>
      <c r="J109" s="33"/>
      <c r="K109" s="33"/>
      <c r="L109" s="33"/>
      <c r="M109" s="33"/>
      <c r="N109" s="33"/>
      <c r="O109" s="33"/>
      <c r="P109" s="33"/>
      <c r="Q109" s="33"/>
      <c r="R109" s="33"/>
      <c r="S109" s="1913"/>
      <c r="T109" s="33"/>
      <c r="U109" s="33"/>
      <c r="V109" s="33"/>
      <c r="W109" s="33"/>
      <c r="X109" s="33"/>
      <c r="Y109" s="33"/>
      <c r="Z109" s="33"/>
      <c r="AA109" s="33"/>
      <c r="AB109" s="33"/>
      <c r="AC109" s="33"/>
      <c r="AD109" s="33"/>
      <c r="AE109" s="33"/>
      <c r="AF109" s="33"/>
      <c r="AG109" s="33"/>
      <c r="AH109" s="33"/>
      <c r="AJ109" s="54">
        <v>0</v>
      </c>
      <c r="AZ109" s="508"/>
      <c r="BA109" s="508"/>
      <c r="BF109" s="141"/>
    </row>
    <row r="110" spans="3:58 15024:15416" s="1" customFormat="1" ht="15" hidden="1" customHeight="1" x14ac:dyDescent="0.25">
      <c r="C110" s="15"/>
      <c r="D110" s="30" t="s">
        <v>28</v>
      </c>
      <c r="E110" s="60"/>
      <c r="F110" s="13"/>
      <c r="G110" s="33"/>
      <c r="H110" s="33"/>
      <c r="I110" s="33"/>
      <c r="J110" s="33"/>
      <c r="K110" s="33"/>
      <c r="L110" s="33"/>
      <c r="M110" s="33"/>
      <c r="N110" s="33"/>
      <c r="O110" s="33"/>
      <c r="P110" s="33"/>
      <c r="Q110" s="33"/>
      <c r="R110" s="33"/>
      <c r="S110" s="1913"/>
      <c r="T110" s="33"/>
      <c r="U110" s="33"/>
      <c r="V110" s="33"/>
      <c r="W110" s="33"/>
      <c r="X110" s="33"/>
      <c r="Y110" s="33"/>
      <c r="Z110" s="33"/>
      <c r="AA110" s="33"/>
      <c r="AB110" s="33"/>
      <c r="AC110" s="33"/>
      <c r="AD110" s="33"/>
      <c r="AE110" s="33"/>
      <c r="AF110" s="33"/>
      <c r="AG110" s="33"/>
      <c r="AH110" s="33"/>
      <c r="AJ110" s="63" t="s">
        <v>28</v>
      </c>
      <c r="AN110" s="141"/>
      <c r="AO110" s="141"/>
      <c r="AP110" s="141"/>
      <c r="AQ110" s="141"/>
      <c r="AR110" s="141"/>
      <c r="AS110" s="141"/>
      <c r="AT110" s="141"/>
      <c r="AU110" s="141"/>
      <c r="AV110" s="141"/>
      <c r="AW110" s="141"/>
      <c r="AZ110" s="508"/>
      <c r="BA110" s="508"/>
      <c r="BF110" s="141"/>
    </row>
    <row r="111" spans="3:58 15024:15416" s="1" customFormat="1" ht="15" hidden="1" customHeight="1" x14ac:dyDescent="0.25">
      <c r="C111" s="15"/>
      <c r="D111" s="14" t="s">
        <v>49</v>
      </c>
      <c r="E111" s="60"/>
      <c r="F111" s="20" t="s">
        <v>28</v>
      </c>
      <c r="G111" s="33"/>
      <c r="H111" s="33"/>
      <c r="I111" s="33"/>
      <c r="J111" s="33"/>
      <c r="K111" s="33"/>
      <c r="L111" s="33"/>
      <c r="M111" s="33"/>
      <c r="N111" s="33"/>
      <c r="O111" s="33"/>
      <c r="P111" s="33"/>
      <c r="Q111" s="33"/>
      <c r="R111" s="33"/>
      <c r="S111" s="1913"/>
      <c r="T111" s="33"/>
      <c r="U111" s="33"/>
      <c r="V111" s="33"/>
      <c r="W111" s="33"/>
      <c r="X111" s="33"/>
      <c r="Y111" s="33"/>
      <c r="Z111" s="33"/>
      <c r="AA111" s="33"/>
      <c r="AB111" s="33"/>
      <c r="AC111" s="33"/>
      <c r="AD111" s="33"/>
      <c r="AE111" s="33"/>
      <c r="AF111" s="33"/>
      <c r="AG111" s="33"/>
      <c r="AH111" s="33"/>
      <c r="AJ111" s="54">
        <v>0</v>
      </c>
      <c r="AN111" s="145"/>
      <c r="AO111" s="141"/>
      <c r="AP111" s="141"/>
      <c r="AQ111" s="141"/>
      <c r="AR111" s="148"/>
      <c r="AS111" s="141"/>
      <c r="AT111" s="141"/>
      <c r="AU111" s="141"/>
      <c r="AV111" s="141"/>
      <c r="AW111" s="141"/>
      <c r="AZ111" s="508"/>
      <c r="BA111" s="508"/>
      <c r="BF111" s="141"/>
    </row>
    <row r="112" spans="3:58 15024:15416" s="1" customFormat="1" ht="15" hidden="1" customHeight="1" x14ac:dyDescent="0.25">
      <c r="C112" s="15"/>
      <c r="D112" s="14" t="s">
        <v>48</v>
      </c>
      <c r="E112" s="60"/>
      <c r="F112" s="20" t="s">
        <v>28</v>
      </c>
      <c r="G112" s="33"/>
      <c r="H112" s="33"/>
      <c r="I112" s="33"/>
      <c r="J112" s="33"/>
      <c r="K112" s="33"/>
      <c r="L112" s="33"/>
      <c r="M112" s="33"/>
      <c r="N112" s="33"/>
      <c r="O112" s="33"/>
      <c r="P112" s="33"/>
      <c r="Q112" s="33"/>
      <c r="R112" s="33"/>
      <c r="S112" s="1913"/>
      <c r="T112" s="33"/>
      <c r="U112" s="33"/>
      <c r="V112" s="33"/>
      <c r="W112" s="33"/>
      <c r="X112" s="33"/>
      <c r="Y112" s="33"/>
      <c r="Z112" s="33"/>
      <c r="AA112" s="33"/>
      <c r="AB112" s="33"/>
      <c r="AC112" s="33"/>
      <c r="AD112" s="33"/>
      <c r="AE112" s="33"/>
      <c r="AF112" s="33"/>
      <c r="AG112" s="33"/>
      <c r="AH112" s="33"/>
      <c r="AJ112" s="54">
        <v>0</v>
      </c>
      <c r="AN112" s="140"/>
      <c r="AO112" s="141"/>
      <c r="AP112" s="141"/>
      <c r="AQ112" s="141"/>
      <c r="AR112" s="141"/>
      <c r="AS112" s="141"/>
      <c r="AT112" s="141"/>
      <c r="AU112" s="141"/>
      <c r="AV112" s="141"/>
      <c r="AW112" s="141"/>
      <c r="AZ112" s="508"/>
      <c r="BA112" s="508"/>
      <c r="BF112" s="141"/>
    </row>
    <row r="113" spans="3:58 15024:15416" ht="15" hidden="1" customHeight="1" x14ac:dyDescent="0.25">
      <c r="C113" s="8"/>
      <c r="D113" s="47" t="s">
        <v>30</v>
      </c>
      <c r="E113" s="48"/>
      <c r="F113" s="49"/>
      <c r="G113" s="94"/>
      <c r="H113" s="94"/>
      <c r="I113" s="94"/>
      <c r="J113" s="94"/>
      <c r="K113" s="94"/>
      <c r="L113" s="94"/>
      <c r="M113" s="94"/>
      <c r="N113" s="94"/>
      <c r="O113" s="94"/>
      <c r="P113" s="94"/>
      <c r="Q113" s="94"/>
      <c r="R113" s="94"/>
      <c r="S113" s="1916"/>
      <c r="T113" s="94"/>
      <c r="U113" s="94"/>
      <c r="V113" s="94"/>
      <c r="W113" s="94"/>
      <c r="X113" s="94"/>
      <c r="Y113" s="94"/>
      <c r="Z113" s="94"/>
      <c r="AA113" s="94"/>
      <c r="AB113" s="94"/>
      <c r="AC113" s="94"/>
      <c r="AD113" s="94"/>
      <c r="AE113" s="94"/>
      <c r="AF113" s="94"/>
      <c r="AG113" s="94"/>
      <c r="AH113" s="94"/>
      <c r="AI113" s="3"/>
      <c r="AJ113" s="78" t="s">
        <v>130</v>
      </c>
      <c r="AN113" s="140"/>
      <c r="AO113" s="140"/>
      <c r="AP113" s="140"/>
      <c r="AQ113" s="140"/>
      <c r="AR113" s="140"/>
      <c r="AS113" s="140"/>
      <c r="AT113" s="140"/>
      <c r="AU113" s="140"/>
      <c r="AV113" s="140"/>
      <c r="AW113" s="140"/>
    </row>
    <row r="114" spans="3:58 15024:15416" s="1" customFormat="1" ht="15" hidden="1" customHeight="1" x14ac:dyDescent="0.25">
      <c r="C114" s="15"/>
      <c r="D114" s="30" t="s">
        <v>29</v>
      </c>
      <c r="E114" s="60"/>
      <c r="F114" s="13"/>
      <c r="G114" s="33"/>
      <c r="H114" s="33"/>
      <c r="I114" s="33"/>
      <c r="J114" s="33"/>
      <c r="K114" s="33"/>
      <c r="L114" s="33"/>
      <c r="M114" s="33"/>
      <c r="N114" s="33"/>
      <c r="O114" s="33"/>
      <c r="P114" s="33"/>
      <c r="Q114" s="33"/>
      <c r="R114" s="33"/>
      <c r="S114" s="1913"/>
      <c r="T114" s="33"/>
      <c r="U114" s="33"/>
      <c r="V114" s="33"/>
      <c r="W114" s="33"/>
      <c r="X114" s="33"/>
      <c r="Y114" s="33"/>
      <c r="Z114" s="33"/>
      <c r="AA114" s="33"/>
      <c r="AB114" s="33"/>
      <c r="AC114" s="33"/>
      <c r="AD114" s="33"/>
      <c r="AE114" s="33"/>
      <c r="AF114" s="33"/>
      <c r="AG114" s="33"/>
      <c r="AH114" s="33"/>
      <c r="AJ114" s="63" t="s">
        <v>29</v>
      </c>
      <c r="AN114" s="141"/>
      <c r="AO114" s="141"/>
      <c r="AP114" s="141"/>
      <c r="AQ114" s="141"/>
      <c r="AR114" s="141"/>
      <c r="AS114" s="141"/>
      <c r="AT114" s="141"/>
      <c r="AU114" s="141"/>
      <c r="AV114" s="141"/>
      <c r="AW114" s="141"/>
      <c r="AZ114" s="508"/>
      <c r="BA114" s="508"/>
      <c r="BF114" s="141"/>
    </row>
    <row r="115" spans="3:58 15024:15416" s="1" customFormat="1" ht="15" hidden="1" customHeight="1" x14ac:dyDescent="0.25">
      <c r="C115" s="15"/>
      <c r="D115" s="14" t="s">
        <v>49</v>
      </c>
      <c r="E115" s="125">
        <v>0.3</v>
      </c>
      <c r="F115" s="20" t="s">
        <v>25</v>
      </c>
      <c r="G115" s="34"/>
      <c r="H115" s="34"/>
      <c r="I115" s="34"/>
      <c r="J115" s="34"/>
      <c r="K115" s="34"/>
      <c r="L115" s="34"/>
      <c r="M115" s="34"/>
      <c r="N115" s="34"/>
      <c r="O115" s="34"/>
      <c r="P115" s="34"/>
      <c r="Q115" s="34"/>
      <c r="R115" s="34"/>
      <c r="S115" s="1914"/>
      <c r="T115" s="34"/>
      <c r="U115" s="34"/>
      <c r="V115" s="34"/>
      <c r="W115" s="34"/>
      <c r="X115" s="34"/>
      <c r="Y115" s="34"/>
      <c r="Z115" s="34"/>
      <c r="AA115" s="34"/>
      <c r="AB115" s="34"/>
      <c r="AC115" s="34"/>
      <c r="AD115" s="34"/>
      <c r="AE115" s="34"/>
      <c r="AF115" s="34"/>
      <c r="AG115" s="34"/>
      <c r="AH115" s="34"/>
      <c r="AJ115" s="58" t="e">
        <v>#DIV/0!</v>
      </c>
      <c r="AN115" s="141"/>
      <c r="AO115" s="141"/>
      <c r="AP115" s="141"/>
      <c r="AQ115" s="141"/>
      <c r="AR115" s="141"/>
      <c r="AS115" s="141"/>
      <c r="AT115" s="141"/>
      <c r="AU115" s="141"/>
      <c r="AV115" s="141"/>
      <c r="AW115" s="141"/>
      <c r="AZ115" s="508"/>
      <c r="BA115" s="508"/>
      <c r="BF115" s="141"/>
    </row>
    <row r="116" spans="3:58 15024:15416" s="1" customFormat="1" ht="15" hidden="1" customHeight="1" x14ac:dyDescent="0.25">
      <c r="C116" s="15"/>
      <c r="D116" s="14" t="s">
        <v>48</v>
      </c>
      <c r="E116" s="125">
        <v>0.3</v>
      </c>
      <c r="F116" s="20" t="s">
        <v>25</v>
      </c>
      <c r="G116" s="34"/>
      <c r="H116" s="34"/>
      <c r="I116" s="34"/>
      <c r="J116" s="34"/>
      <c r="K116" s="34"/>
      <c r="L116" s="34"/>
      <c r="M116" s="34"/>
      <c r="N116" s="34"/>
      <c r="O116" s="34"/>
      <c r="P116" s="34"/>
      <c r="Q116" s="34"/>
      <c r="R116" s="34"/>
      <c r="S116" s="1914"/>
      <c r="T116" s="34"/>
      <c r="U116" s="34"/>
      <c r="V116" s="34"/>
      <c r="W116" s="34"/>
      <c r="X116" s="34"/>
      <c r="Y116" s="34"/>
      <c r="Z116" s="34"/>
      <c r="AA116" s="34"/>
      <c r="AB116" s="34"/>
      <c r="AC116" s="34"/>
      <c r="AD116" s="34"/>
      <c r="AE116" s="34"/>
      <c r="AF116" s="34"/>
      <c r="AG116" s="34"/>
      <c r="AH116" s="34"/>
      <c r="AJ116" s="58" t="e">
        <v>#DIV/0!</v>
      </c>
      <c r="AN116" s="141"/>
      <c r="AO116" s="141"/>
      <c r="AP116" s="141"/>
      <c r="AQ116" s="141"/>
      <c r="AR116" s="141"/>
      <c r="AS116" s="141"/>
      <c r="AT116" s="141"/>
      <c r="AU116" s="141"/>
      <c r="AV116" s="141"/>
      <c r="AW116" s="141"/>
      <c r="AZ116" s="508"/>
      <c r="BA116" s="508"/>
      <c r="BF116" s="141"/>
    </row>
    <row r="117" spans="3:58 15024:15416" s="1" customFormat="1" ht="15" hidden="1" customHeight="1" x14ac:dyDescent="0.25">
      <c r="C117" s="15"/>
      <c r="D117" s="30" t="s">
        <v>28</v>
      </c>
      <c r="E117" s="125"/>
      <c r="F117" s="13"/>
      <c r="G117" s="34"/>
      <c r="H117" s="34"/>
      <c r="I117" s="34"/>
      <c r="J117" s="34"/>
      <c r="K117" s="34"/>
      <c r="L117" s="34"/>
      <c r="M117" s="34"/>
      <c r="N117" s="34"/>
      <c r="O117" s="34"/>
      <c r="P117" s="34"/>
      <c r="Q117" s="34"/>
      <c r="R117" s="34"/>
      <c r="S117" s="1914"/>
      <c r="T117" s="34"/>
      <c r="U117" s="34"/>
      <c r="V117" s="34"/>
      <c r="W117" s="34"/>
      <c r="X117" s="34"/>
      <c r="Y117" s="34"/>
      <c r="Z117" s="34"/>
      <c r="AA117" s="34"/>
      <c r="AB117" s="34"/>
      <c r="AC117" s="34"/>
      <c r="AD117" s="34"/>
      <c r="AE117" s="34"/>
      <c r="AF117" s="34"/>
      <c r="AG117" s="34"/>
      <c r="AH117" s="34"/>
      <c r="AJ117" s="63" t="s">
        <v>28</v>
      </c>
      <c r="AN117" s="141"/>
      <c r="AO117" s="141"/>
      <c r="AP117" s="141"/>
      <c r="AQ117" s="141"/>
      <c r="AR117" s="141"/>
      <c r="AS117" s="141"/>
      <c r="AT117" s="141"/>
      <c r="AU117" s="141"/>
      <c r="AV117" s="141"/>
      <c r="AW117" s="141"/>
      <c r="AZ117" s="508"/>
      <c r="BA117" s="508"/>
      <c r="BF117" s="141"/>
    </row>
    <row r="118" spans="3:58 15024:15416" s="1" customFormat="1" ht="15" hidden="1" customHeight="1" x14ac:dyDescent="0.25">
      <c r="C118" s="15"/>
      <c r="D118" s="14" t="s">
        <v>49</v>
      </c>
      <c r="E118" s="125">
        <v>0.5</v>
      </c>
      <c r="F118" s="20" t="s">
        <v>25</v>
      </c>
      <c r="G118" s="34"/>
      <c r="H118" s="34"/>
      <c r="I118" s="34"/>
      <c r="J118" s="34"/>
      <c r="K118" s="34"/>
      <c r="L118" s="34"/>
      <c r="M118" s="34"/>
      <c r="N118" s="34"/>
      <c r="O118" s="34"/>
      <c r="P118" s="34"/>
      <c r="Q118" s="34"/>
      <c r="R118" s="34"/>
      <c r="S118" s="1914"/>
      <c r="T118" s="34"/>
      <c r="U118" s="34"/>
      <c r="V118" s="34"/>
      <c r="W118" s="34"/>
      <c r="X118" s="34"/>
      <c r="Y118" s="34"/>
      <c r="Z118" s="34"/>
      <c r="AA118" s="34"/>
      <c r="AB118" s="34"/>
      <c r="AC118" s="34"/>
      <c r="AD118" s="34"/>
      <c r="AE118" s="34"/>
      <c r="AF118" s="34"/>
      <c r="AG118" s="34"/>
      <c r="AH118" s="34"/>
      <c r="AJ118" s="58" t="e">
        <v>#DIV/0!</v>
      </c>
      <c r="AN118" s="141"/>
      <c r="AO118" s="141"/>
      <c r="AP118" s="141"/>
      <c r="AQ118" s="141"/>
      <c r="AR118" s="141"/>
      <c r="AS118" s="141"/>
      <c r="AT118" s="141"/>
      <c r="AU118" s="141"/>
      <c r="AV118" s="141"/>
      <c r="AW118" s="141"/>
      <c r="AZ118" s="508"/>
      <c r="BA118" s="508"/>
      <c r="BF118" s="141"/>
    </row>
    <row r="119" spans="3:58 15024:15416" s="1" customFormat="1" ht="15.75" hidden="1" customHeight="1" x14ac:dyDescent="0.25">
      <c r="C119" s="19"/>
      <c r="D119" s="14" t="s">
        <v>48</v>
      </c>
      <c r="E119" s="125">
        <v>0.5</v>
      </c>
      <c r="F119" s="20" t="s">
        <v>25</v>
      </c>
      <c r="G119" s="34"/>
      <c r="H119" s="34"/>
      <c r="I119" s="34"/>
      <c r="J119" s="34"/>
      <c r="K119" s="34"/>
      <c r="L119" s="34"/>
      <c r="M119" s="34"/>
      <c r="N119" s="34"/>
      <c r="O119" s="34"/>
      <c r="P119" s="34"/>
      <c r="Q119" s="34"/>
      <c r="R119" s="34"/>
      <c r="S119" s="1914"/>
      <c r="T119" s="34"/>
      <c r="U119" s="34"/>
      <c r="V119" s="34"/>
      <c r="W119" s="34"/>
      <c r="X119" s="34"/>
      <c r="Y119" s="34"/>
      <c r="Z119" s="34"/>
      <c r="AA119" s="34"/>
      <c r="AB119" s="34"/>
      <c r="AC119" s="34"/>
      <c r="AD119" s="34"/>
      <c r="AE119" s="34"/>
      <c r="AF119" s="34"/>
      <c r="AG119" s="34"/>
      <c r="AH119" s="34"/>
      <c r="AJ119" s="58" t="e">
        <v>#DIV/0!</v>
      </c>
      <c r="AN119" s="141"/>
      <c r="AO119" s="141"/>
      <c r="AP119" s="141"/>
      <c r="AQ119" s="141"/>
      <c r="AR119" s="141"/>
      <c r="AS119" s="141"/>
      <c r="AT119" s="141"/>
      <c r="AU119" s="141"/>
      <c r="AV119" s="141"/>
      <c r="AW119" s="141"/>
      <c r="AZ119" s="508"/>
      <c r="BA119" s="508"/>
      <c r="BF119" s="141"/>
    </row>
    <row r="120" spans="3:58 15024:15416" s="1" customFormat="1" ht="15" hidden="1" customHeight="1" x14ac:dyDescent="0.25">
      <c r="C120" s="8">
        <v>5</v>
      </c>
      <c r="D120" s="47" t="s">
        <v>47</v>
      </c>
      <c r="E120" s="48"/>
      <c r="F120" s="49"/>
      <c r="G120" s="94"/>
      <c r="H120" s="94"/>
      <c r="I120" s="94"/>
      <c r="J120" s="94"/>
      <c r="K120" s="94"/>
      <c r="L120" s="94"/>
      <c r="M120" s="94"/>
      <c r="N120" s="94"/>
      <c r="O120" s="94"/>
      <c r="P120" s="94"/>
      <c r="Q120" s="94"/>
      <c r="R120" s="94"/>
      <c r="S120" s="1916"/>
      <c r="T120" s="94"/>
      <c r="U120" s="94"/>
      <c r="V120" s="94"/>
      <c r="W120" s="94"/>
      <c r="X120" s="94"/>
      <c r="Y120" s="94"/>
      <c r="Z120" s="94"/>
      <c r="AA120" s="94"/>
      <c r="AB120" s="94"/>
      <c r="AC120" s="94"/>
      <c r="AD120" s="94"/>
      <c r="AE120" s="94"/>
      <c r="AF120" s="94"/>
      <c r="AG120" s="94"/>
      <c r="AH120" s="94"/>
      <c r="AI120" s="3"/>
      <c r="AJ120" s="78" t="s">
        <v>129</v>
      </c>
      <c r="AN120" s="140"/>
      <c r="AO120" s="140"/>
      <c r="AP120" s="141"/>
      <c r="AQ120" s="141"/>
      <c r="AR120" s="140"/>
      <c r="AS120" s="141"/>
      <c r="AT120" s="140"/>
      <c r="AU120" s="140"/>
      <c r="AV120" s="140"/>
      <c r="AW120" s="140"/>
      <c r="AZ120" s="508"/>
      <c r="BA120" s="508"/>
      <c r="BF120" s="140"/>
      <c r="VEV120" s="46"/>
      <c r="VEW120" s="46"/>
      <c r="VEX120" s="46"/>
      <c r="VEY120" s="46"/>
      <c r="VEZ120" s="46"/>
      <c r="VFA120" s="46"/>
      <c r="VFB120" s="46"/>
      <c r="VFC120" s="46"/>
      <c r="VFD120" s="46"/>
      <c r="VFE120" s="46"/>
      <c r="VFF120" s="46"/>
      <c r="VFG120" s="46"/>
      <c r="VFH120" s="46"/>
      <c r="VFI120" s="46"/>
      <c r="VFJ120" s="46"/>
      <c r="VFK120" s="46"/>
      <c r="VFL120" s="46"/>
      <c r="VFM120" s="46"/>
      <c r="VFN120" s="46"/>
      <c r="VFO120" s="46"/>
      <c r="VFP120" s="46"/>
      <c r="VFQ120" s="46"/>
      <c r="VFR120" s="46"/>
      <c r="VFS120" s="46"/>
      <c r="VFT120" s="46"/>
      <c r="VFU120" s="46"/>
      <c r="VFV120" s="46"/>
      <c r="VFW120" s="46"/>
      <c r="VFX120" s="46"/>
      <c r="VFY120" s="46"/>
      <c r="VFZ120" s="46"/>
      <c r="VGA120" s="46"/>
      <c r="VGB120" s="46"/>
      <c r="VGC120" s="46"/>
      <c r="VGD120" s="46"/>
      <c r="VGE120" s="46"/>
      <c r="VGF120" s="46"/>
      <c r="VGG120" s="46"/>
      <c r="VGH120" s="46"/>
      <c r="VGI120" s="46"/>
      <c r="VGJ120" s="46"/>
      <c r="VGK120" s="46"/>
      <c r="VGL120" s="46"/>
      <c r="VGM120" s="46"/>
      <c r="VGN120" s="46"/>
      <c r="VGO120" s="46"/>
      <c r="VGP120" s="46"/>
      <c r="VGQ120" s="46"/>
      <c r="VGR120" s="46"/>
      <c r="VGS120" s="46"/>
      <c r="VGT120" s="46"/>
      <c r="VGU120" s="46"/>
      <c r="VGV120" s="46"/>
      <c r="VGW120" s="46"/>
      <c r="VGX120" s="46"/>
      <c r="VGY120" s="46"/>
      <c r="VGZ120" s="46"/>
      <c r="VHA120" s="46"/>
      <c r="VHB120" s="46"/>
      <c r="VHC120" s="46"/>
      <c r="VHD120" s="46"/>
      <c r="VHE120" s="46"/>
      <c r="VHF120" s="46"/>
      <c r="VHG120" s="46"/>
      <c r="VHH120" s="46"/>
      <c r="VHI120" s="46"/>
      <c r="VHJ120" s="46"/>
      <c r="VHK120" s="46"/>
      <c r="VHL120" s="46"/>
      <c r="VHM120" s="46"/>
      <c r="VHN120" s="46"/>
      <c r="VHO120" s="46"/>
      <c r="VHP120" s="46"/>
      <c r="VHQ120" s="46"/>
      <c r="VHR120" s="46"/>
      <c r="VHS120" s="46"/>
      <c r="VHT120" s="46"/>
      <c r="VHU120" s="46"/>
      <c r="VHV120" s="46"/>
      <c r="VHW120" s="46"/>
      <c r="VHX120" s="46"/>
      <c r="VHY120" s="46"/>
      <c r="VHZ120" s="46"/>
      <c r="VIA120" s="46"/>
      <c r="VIB120" s="46"/>
      <c r="VIC120" s="46"/>
      <c r="VID120" s="46"/>
      <c r="VIE120" s="46"/>
      <c r="VIF120" s="46"/>
      <c r="VIG120" s="46"/>
      <c r="VIH120" s="46"/>
      <c r="VII120" s="46"/>
      <c r="VIJ120" s="46"/>
      <c r="VIK120" s="46"/>
      <c r="VIL120" s="46"/>
      <c r="VIM120" s="46"/>
      <c r="VIN120" s="46"/>
      <c r="VIO120" s="46"/>
      <c r="VIP120" s="46"/>
      <c r="VIQ120" s="46"/>
      <c r="VIR120" s="46"/>
      <c r="VIS120" s="46"/>
      <c r="VIT120" s="46"/>
      <c r="VIU120" s="46"/>
      <c r="VIV120" s="46"/>
      <c r="VIW120" s="46"/>
      <c r="VIX120" s="46"/>
      <c r="VIY120" s="46"/>
      <c r="VIZ120" s="46"/>
      <c r="VJA120" s="46"/>
      <c r="VJB120" s="46"/>
      <c r="VJC120" s="46"/>
      <c r="VJD120" s="46"/>
      <c r="VJE120" s="46"/>
      <c r="VJF120" s="46"/>
      <c r="VJG120" s="46"/>
      <c r="VJH120" s="46"/>
      <c r="VJI120" s="46"/>
      <c r="VJJ120" s="46"/>
      <c r="VJK120" s="46"/>
      <c r="VJL120" s="46"/>
      <c r="VJM120" s="46"/>
      <c r="VJN120" s="46"/>
      <c r="VJO120" s="46"/>
      <c r="VJP120" s="46"/>
      <c r="VJQ120" s="46"/>
      <c r="VJR120" s="46"/>
      <c r="VJS120" s="46"/>
      <c r="VJT120" s="46"/>
      <c r="VJU120" s="46"/>
      <c r="VJV120" s="46"/>
      <c r="VJW120" s="46"/>
      <c r="VJX120" s="46"/>
      <c r="VJY120" s="46"/>
      <c r="VJZ120" s="46"/>
      <c r="VKA120" s="46"/>
      <c r="VKB120" s="46"/>
      <c r="VKC120" s="46"/>
      <c r="VKD120" s="46"/>
      <c r="VKE120" s="46"/>
      <c r="VKF120" s="46"/>
      <c r="VKG120" s="46"/>
      <c r="VKH120" s="46"/>
      <c r="VKI120" s="46"/>
      <c r="VKJ120" s="46"/>
      <c r="VKK120" s="46"/>
      <c r="VKL120" s="46"/>
      <c r="VKM120" s="46"/>
      <c r="VKN120" s="46"/>
      <c r="VKO120" s="46"/>
      <c r="VKP120" s="46"/>
      <c r="VKQ120" s="46"/>
      <c r="VKR120" s="46"/>
      <c r="VKS120" s="46"/>
      <c r="VKT120" s="46"/>
      <c r="VKU120" s="46"/>
      <c r="VKV120" s="46"/>
      <c r="VKW120" s="46"/>
      <c r="VKX120" s="46"/>
      <c r="VKY120" s="46"/>
      <c r="VKZ120" s="46"/>
      <c r="VLA120" s="46"/>
      <c r="VLB120" s="46"/>
      <c r="VLC120" s="46"/>
      <c r="VLD120" s="46"/>
      <c r="VLE120" s="46"/>
      <c r="VLF120" s="46"/>
      <c r="VLG120" s="46"/>
      <c r="VLH120" s="46"/>
      <c r="VLI120" s="46"/>
      <c r="VLJ120" s="46"/>
      <c r="VLK120" s="46"/>
      <c r="VLL120" s="46"/>
      <c r="VLM120" s="46"/>
      <c r="VLN120" s="46"/>
      <c r="VLO120" s="46"/>
      <c r="VLP120" s="46"/>
      <c r="VLQ120" s="46"/>
      <c r="VLR120" s="46"/>
      <c r="VLS120" s="46"/>
      <c r="VLT120" s="46"/>
      <c r="VLU120" s="46"/>
      <c r="VLV120" s="46"/>
      <c r="VLW120" s="46"/>
      <c r="VLX120" s="46"/>
      <c r="VLY120" s="46"/>
      <c r="VLZ120" s="46"/>
      <c r="VMA120" s="46"/>
      <c r="VMB120" s="46"/>
      <c r="VMC120" s="46"/>
      <c r="VMD120" s="46"/>
      <c r="VME120" s="46"/>
      <c r="VMF120" s="46"/>
      <c r="VMG120" s="46"/>
      <c r="VMH120" s="46"/>
      <c r="VMI120" s="46"/>
      <c r="VMJ120" s="46"/>
      <c r="VMK120" s="46"/>
      <c r="VML120" s="46"/>
      <c r="VMM120" s="46"/>
      <c r="VMN120" s="46"/>
      <c r="VMO120" s="46"/>
      <c r="VMP120" s="46"/>
      <c r="VMQ120" s="46"/>
      <c r="VMR120" s="46"/>
      <c r="VMS120" s="46"/>
      <c r="VMT120" s="46"/>
      <c r="VMU120" s="46"/>
      <c r="VMV120" s="46"/>
      <c r="VMW120" s="46"/>
      <c r="VMX120" s="46"/>
      <c r="VMY120" s="46"/>
      <c r="VMZ120" s="46"/>
      <c r="VNA120" s="46"/>
      <c r="VNB120" s="46"/>
      <c r="VNC120" s="46"/>
      <c r="VND120" s="46"/>
      <c r="VNE120" s="46"/>
      <c r="VNF120" s="46"/>
      <c r="VNG120" s="46"/>
      <c r="VNH120" s="46"/>
      <c r="VNI120" s="46"/>
      <c r="VNJ120" s="46"/>
      <c r="VNK120" s="46"/>
      <c r="VNL120" s="46"/>
      <c r="VNM120" s="46"/>
      <c r="VNN120" s="46"/>
      <c r="VNO120" s="46"/>
      <c r="VNP120" s="46"/>
      <c r="VNQ120" s="46"/>
      <c r="VNR120" s="46"/>
      <c r="VNS120" s="46"/>
      <c r="VNT120" s="46"/>
      <c r="VNU120" s="46"/>
      <c r="VNV120" s="46"/>
      <c r="VNW120" s="46"/>
      <c r="VNX120" s="46"/>
      <c r="VNY120" s="46"/>
      <c r="VNZ120" s="46"/>
      <c r="VOA120" s="46"/>
      <c r="VOB120" s="46"/>
      <c r="VOC120" s="46"/>
      <c r="VOD120" s="46"/>
      <c r="VOE120" s="46"/>
      <c r="VOF120" s="46"/>
      <c r="VOG120" s="46"/>
      <c r="VOH120" s="46"/>
      <c r="VOI120" s="46"/>
      <c r="VOJ120" s="46"/>
      <c r="VOK120" s="46"/>
      <c r="VOL120" s="46"/>
      <c r="VOM120" s="46"/>
      <c r="VON120" s="46"/>
      <c r="VOO120" s="46"/>
      <c r="VOP120" s="46"/>
      <c r="VOQ120" s="46"/>
      <c r="VOR120" s="46"/>
      <c r="VOS120" s="46"/>
      <c r="VOT120" s="46"/>
      <c r="VOU120" s="46"/>
      <c r="VOV120" s="46"/>
      <c r="VOW120" s="46"/>
      <c r="VOX120" s="46"/>
      <c r="VOY120" s="46"/>
      <c r="VOZ120" s="46"/>
      <c r="VPA120" s="46"/>
      <c r="VPB120" s="46"/>
      <c r="VPC120" s="46"/>
      <c r="VPD120" s="46"/>
      <c r="VPE120" s="46"/>
      <c r="VPF120" s="46"/>
      <c r="VPG120" s="46"/>
      <c r="VPH120" s="46"/>
      <c r="VPI120" s="46"/>
      <c r="VPJ120" s="46"/>
      <c r="VPK120" s="46"/>
      <c r="VPL120" s="46"/>
      <c r="VPM120" s="46"/>
      <c r="VPN120" s="46"/>
      <c r="VPO120" s="46"/>
      <c r="VPP120" s="46"/>
      <c r="VPQ120" s="46"/>
      <c r="VPR120" s="46"/>
      <c r="VPS120" s="46"/>
      <c r="VPT120" s="46"/>
      <c r="VPU120" s="46"/>
      <c r="VPV120" s="46"/>
      <c r="VPW120" s="46"/>
      <c r="VPX120" s="46"/>
      <c r="VPY120" s="46"/>
      <c r="VPZ120" s="46"/>
      <c r="VQA120" s="46"/>
      <c r="VQB120" s="46"/>
      <c r="VQC120" s="46"/>
      <c r="VQD120" s="46"/>
      <c r="VQE120" s="46"/>
      <c r="VQF120" s="46"/>
      <c r="VQG120" s="46"/>
      <c r="VQH120" s="46"/>
      <c r="VQI120" s="46"/>
      <c r="VQJ120" s="46"/>
      <c r="VQK120" s="46"/>
      <c r="VQL120" s="46"/>
      <c r="VQM120" s="46"/>
      <c r="VQN120" s="46"/>
      <c r="VQO120" s="46"/>
      <c r="VQP120" s="46"/>
      <c r="VQQ120" s="46"/>
      <c r="VQR120" s="46"/>
      <c r="VQS120" s="46"/>
      <c r="VQT120" s="46"/>
      <c r="VQU120" s="46"/>
      <c r="VQV120" s="46"/>
      <c r="VQW120" s="46"/>
      <c r="VQX120" s="46"/>
      <c r="VQY120" s="46"/>
      <c r="VQZ120" s="46"/>
      <c r="VRA120" s="46"/>
      <c r="VRB120" s="46"/>
      <c r="VRC120" s="46"/>
      <c r="VRD120" s="46"/>
      <c r="VRE120" s="46"/>
      <c r="VRF120" s="46"/>
      <c r="VRG120" s="46"/>
      <c r="VRH120" s="46"/>
      <c r="VRI120" s="46"/>
      <c r="VRJ120" s="46"/>
      <c r="VRK120" s="46"/>
      <c r="VRL120" s="46"/>
      <c r="VRM120" s="46"/>
      <c r="VRN120" s="46"/>
      <c r="VRO120" s="46"/>
      <c r="VRP120" s="46"/>
      <c r="VRQ120" s="46"/>
      <c r="VRR120" s="46"/>
      <c r="VRS120" s="46"/>
      <c r="VRT120" s="46"/>
      <c r="VRU120" s="46"/>
      <c r="VRV120" s="46"/>
      <c r="VRW120" s="46"/>
      <c r="VRX120" s="46"/>
      <c r="VRY120" s="46"/>
      <c r="VRZ120" s="46"/>
      <c r="VSA120" s="46"/>
      <c r="VSB120" s="46"/>
      <c r="VSC120" s="46"/>
      <c r="VSD120" s="46"/>
      <c r="VSE120" s="46"/>
      <c r="VSF120" s="46"/>
      <c r="VSG120" s="46"/>
      <c r="VSH120" s="46"/>
      <c r="VSI120" s="46"/>
      <c r="VSJ120" s="46"/>
      <c r="VSK120" s="46"/>
      <c r="VSL120" s="46"/>
      <c r="VSM120" s="46"/>
      <c r="VSN120" s="46"/>
      <c r="VSO120" s="46"/>
      <c r="VSP120" s="46"/>
      <c r="VSQ120" s="46"/>
      <c r="VSR120" s="46"/>
      <c r="VSS120" s="46"/>
      <c r="VST120" s="46"/>
      <c r="VSU120" s="46"/>
      <c r="VSV120" s="46"/>
      <c r="VSW120" s="46"/>
      <c r="VSX120" s="46"/>
      <c r="VSY120" s="46"/>
      <c r="VSZ120" s="46"/>
      <c r="VTA120" s="46"/>
      <c r="VTB120" s="46"/>
      <c r="VTC120" s="46"/>
      <c r="VTD120" s="46"/>
      <c r="VTE120" s="46"/>
      <c r="VTF120" s="46"/>
      <c r="VTG120" s="46"/>
      <c r="VTH120" s="46"/>
      <c r="VTI120" s="46"/>
      <c r="VTJ120" s="46"/>
      <c r="VTK120" s="46"/>
      <c r="VTL120" s="46"/>
      <c r="VTM120" s="46"/>
      <c r="VTN120" s="46"/>
      <c r="VTO120" s="46"/>
      <c r="VTP120" s="46"/>
      <c r="VTQ120" s="46"/>
      <c r="VTR120" s="46"/>
      <c r="VTS120" s="46"/>
      <c r="VTT120" s="46"/>
      <c r="VTU120" s="46"/>
      <c r="VTV120" s="46"/>
      <c r="VTW120" s="46"/>
      <c r="VTX120" s="46"/>
    </row>
    <row r="121" spans="3:58 15024:15416" s="1" customFormat="1" ht="15" hidden="1" customHeight="1" x14ac:dyDescent="0.25">
      <c r="C121" s="15"/>
      <c r="D121" s="28" t="s">
        <v>46</v>
      </c>
      <c r="E121" s="90"/>
      <c r="F121" s="20" t="s">
        <v>14</v>
      </c>
      <c r="G121" s="34"/>
      <c r="H121" s="34"/>
      <c r="I121" s="34"/>
      <c r="J121" s="34"/>
      <c r="K121" s="34"/>
      <c r="L121" s="34"/>
      <c r="M121" s="34"/>
      <c r="N121" s="34"/>
      <c r="O121" s="34"/>
      <c r="P121" s="34"/>
      <c r="Q121" s="34"/>
      <c r="R121" s="34"/>
      <c r="S121" s="1914"/>
      <c r="T121" s="34"/>
      <c r="U121" s="34"/>
      <c r="V121" s="34"/>
      <c r="W121" s="34"/>
      <c r="X121" s="34"/>
      <c r="Y121" s="34"/>
      <c r="Z121" s="34"/>
      <c r="AA121" s="34"/>
      <c r="AB121" s="34"/>
      <c r="AC121" s="34"/>
      <c r="AD121" s="34"/>
      <c r="AE121" s="34"/>
      <c r="AF121" s="34"/>
      <c r="AG121" s="34"/>
      <c r="AH121" s="34"/>
      <c r="AI121" s="2"/>
      <c r="AJ121" s="89">
        <v>0</v>
      </c>
      <c r="AN121" s="140"/>
      <c r="AO121" s="141"/>
      <c r="AP121" s="141"/>
      <c r="AQ121" s="141"/>
      <c r="AR121" s="140"/>
      <c r="AS121" s="141"/>
      <c r="AT121" s="141"/>
      <c r="AU121" s="141"/>
      <c r="AV121" s="141"/>
      <c r="AW121" s="141"/>
      <c r="AZ121" s="508"/>
      <c r="BA121" s="508"/>
      <c r="BF121" s="141"/>
    </row>
    <row r="122" spans="3:58 15024:15416" s="1" customFormat="1" ht="15" hidden="1" customHeight="1" x14ac:dyDescent="0.25">
      <c r="C122" s="15"/>
      <c r="D122" s="30" t="s">
        <v>39</v>
      </c>
      <c r="E122" s="60"/>
      <c r="F122" s="20" t="s">
        <v>14</v>
      </c>
      <c r="G122" s="34"/>
      <c r="H122" s="34"/>
      <c r="I122" s="34"/>
      <c r="J122" s="34"/>
      <c r="K122" s="34"/>
      <c r="L122" s="34"/>
      <c r="M122" s="34"/>
      <c r="N122" s="34"/>
      <c r="O122" s="34"/>
      <c r="P122" s="34"/>
      <c r="Q122" s="34"/>
      <c r="R122" s="34"/>
      <c r="S122" s="1914"/>
      <c r="T122" s="34"/>
      <c r="U122" s="34"/>
      <c r="V122" s="34"/>
      <c r="W122" s="34"/>
      <c r="X122" s="34"/>
      <c r="Y122" s="34"/>
      <c r="Z122" s="34"/>
      <c r="AA122" s="34"/>
      <c r="AB122" s="34"/>
      <c r="AC122" s="34"/>
      <c r="AD122" s="34"/>
      <c r="AE122" s="34"/>
      <c r="AF122" s="34"/>
      <c r="AG122" s="34"/>
      <c r="AH122" s="34"/>
      <c r="AJ122" s="58">
        <v>0</v>
      </c>
      <c r="AN122" s="149"/>
      <c r="AO122" s="145"/>
      <c r="AP122" s="145"/>
      <c r="AQ122" s="145"/>
      <c r="AR122" s="145"/>
      <c r="AS122" s="145"/>
      <c r="AT122" s="141"/>
      <c r="AU122" s="141"/>
      <c r="AV122" s="141"/>
      <c r="AW122" s="141"/>
      <c r="AZ122" s="508"/>
      <c r="BA122" s="508"/>
      <c r="BF122" s="141"/>
    </row>
    <row r="123" spans="3:58 15024:15416" s="1" customFormat="1" ht="15" hidden="1" customHeight="1" x14ac:dyDescent="0.25">
      <c r="C123" s="15"/>
      <c r="D123" s="30" t="s">
        <v>38</v>
      </c>
      <c r="E123" s="60"/>
      <c r="F123" s="20" t="s">
        <v>14</v>
      </c>
      <c r="G123" s="34"/>
      <c r="H123" s="34"/>
      <c r="I123" s="34"/>
      <c r="J123" s="34"/>
      <c r="K123" s="34"/>
      <c r="L123" s="34"/>
      <c r="M123" s="34"/>
      <c r="N123" s="34"/>
      <c r="O123" s="34"/>
      <c r="P123" s="34"/>
      <c r="Q123" s="34"/>
      <c r="R123" s="34"/>
      <c r="S123" s="1914"/>
      <c r="T123" s="34"/>
      <c r="U123" s="34"/>
      <c r="V123" s="34"/>
      <c r="W123" s="34"/>
      <c r="X123" s="34"/>
      <c r="Y123" s="34"/>
      <c r="Z123" s="34"/>
      <c r="AA123" s="34"/>
      <c r="AB123" s="34"/>
      <c r="AC123" s="34"/>
      <c r="AD123" s="34"/>
      <c r="AE123" s="34"/>
      <c r="AF123" s="34"/>
      <c r="AG123" s="34"/>
      <c r="AH123" s="34"/>
      <c r="AJ123" s="58">
        <v>0</v>
      </c>
      <c r="AN123" s="141"/>
      <c r="AO123" s="141"/>
      <c r="AP123" s="141"/>
      <c r="AQ123" s="141"/>
      <c r="AR123" s="141"/>
      <c r="AS123" s="141"/>
      <c r="AT123" s="141"/>
      <c r="AU123" s="141"/>
      <c r="AV123" s="141"/>
      <c r="AW123" s="141"/>
      <c r="AZ123" s="508"/>
      <c r="BA123" s="508"/>
      <c r="BF123" s="141"/>
    </row>
    <row r="124" spans="3:58 15024:15416" s="1" customFormat="1" ht="15" hidden="1" customHeight="1" x14ac:dyDescent="0.25">
      <c r="C124" s="15"/>
      <c r="D124" s="30" t="s">
        <v>50</v>
      </c>
      <c r="E124" s="60"/>
      <c r="F124" s="13" t="s">
        <v>14</v>
      </c>
      <c r="G124" s="34"/>
      <c r="H124" s="34"/>
      <c r="I124" s="34"/>
      <c r="J124" s="34"/>
      <c r="K124" s="34"/>
      <c r="L124" s="34"/>
      <c r="M124" s="34"/>
      <c r="N124" s="34"/>
      <c r="O124" s="34"/>
      <c r="P124" s="34"/>
      <c r="Q124" s="34"/>
      <c r="R124" s="34"/>
      <c r="S124" s="1914"/>
      <c r="T124" s="34"/>
      <c r="U124" s="34"/>
      <c r="V124" s="34"/>
      <c r="W124" s="34"/>
      <c r="X124" s="34"/>
      <c r="Y124" s="34"/>
      <c r="Z124" s="34"/>
      <c r="AA124" s="34"/>
      <c r="AB124" s="34"/>
      <c r="AC124" s="34"/>
      <c r="AD124" s="34"/>
      <c r="AE124" s="34"/>
      <c r="AF124" s="34"/>
      <c r="AG124" s="34"/>
      <c r="AH124" s="34"/>
      <c r="AJ124" s="58">
        <v>0</v>
      </c>
      <c r="AZ124" s="508"/>
      <c r="BA124" s="508"/>
      <c r="BF124" s="141"/>
    </row>
    <row r="125" spans="3:58 15024:15416" s="1" customFormat="1" ht="15" hidden="1" customHeight="1" x14ac:dyDescent="0.25">
      <c r="C125" s="15"/>
      <c r="D125" s="30" t="s">
        <v>29</v>
      </c>
      <c r="E125" s="60"/>
      <c r="F125" s="13"/>
      <c r="G125" s="33"/>
      <c r="H125" s="33"/>
      <c r="I125" s="33"/>
      <c r="J125" s="33"/>
      <c r="K125" s="33"/>
      <c r="L125" s="33"/>
      <c r="M125" s="33"/>
      <c r="N125" s="33"/>
      <c r="O125" s="33"/>
      <c r="P125" s="33"/>
      <c r="Q125" s="33"/>
      <c r="R125" s="33"/>
      <c r="S125" s="1913"/>
      <c r="T125" s="33"/>
      <c r="U125" s="33"/>
      <c r="V125" s="33"/>
      <c r="W125" s="33"/>
      <c r="X125" s="33"/>
      <c r="Y125" s="33"/>
      <c r="Z125" s="33"/>
      <c r="AA125" s="33"/>
      <c r="AB125" s="33"/>
      <c r="AC125" s="33"/>
      <c r="AD125" s="33"/>
      <c r="AE125" s="33"/>
      <c r="AF125" s="33"/>
      <c r="AG125" s="33"/>
      <c r="AH125" s="33"/>
      <c r="AJ125" s="63" t="s">
        <v>29</v>
      </c>
      <c r="AN125" s="141"/>
      <c r="AO125" s="141"/>
      <c r="AP125" s="141"/>
      <c r="AQ125" s="141"/>
      <c r="AR125" s="141"/>
      <c r="AS125" s="141"/>
      <c r="AT125" s="141"/>
      <c r="AU125" s="141"/>
      <c r="AV125" s="141"/>
      <c r="AW125" s="141"/>
      <c r="AZ125" s="508"/>
      <c r="BA125" s="508"/>
      <c r="BF125" s="141"/>
    </row>
    <row r="126" spans="3:58 15024:15416" s="16" customFormat="1" ht="15" hidden="1" customHeight="1" x14ac:dyDescent="0.25">
      <c r="C126" s="17"/>
      <c r="D126" s="11" t="s">
        <v>45</v>
      </c>
      <c r="E126" s="53"/>
      <c r="F126" s="32" t="s">
        <v>31</v>
      </c>
      <c r="G126" s="33"/>
      <c r="H126" s="33"/>
      <c r="I126" s="33"/>
      <c r="J126" s="33"/>
      <c r="K126" s="33"/>
      <c r="L126" s="33"/>
      <c r="M126" s="33"/>
      <c r="N126" s="33"/>
      <c r="O126" s="33"/>
      <c r="P126" s="33"/>
      <c r="Q126" s="33"/>
      <c r="R126" s="33"/>
      <c r="S126" s="1913"/>
      <c r="T126" s="33"/>
      <c r="U126" s="33"/>
      <c r="V126" s="33"/>
      <c r="W126" s="33"/>
      <c r="X126" s="33"/>
      <c r="Y126" s="33"/>
      <c r="Z126" s="33"/>
      <c r="AA126" s="33"/>
      <c r="AB126" s="33"/>
      <c r="AC126" s="33"/>
      <c r="AD126" s="33"/>
      <c r="AE126" s="33"/>
      <c r="AF126" s="33"/>
      <c r="AG126" s="33"/>
      <c r="AH126" s="33"/>
      <c r="AJ126" s="91">
        <v>0</v>
      </c>
      <c r="AN126" s="147"/>
      <c r="AO126" s="147"/>
      <c r="AP126" s="147"/>
      <c r="AQ126" s="147"/>
      <c r="AR126" s="147"/>
      <c r="AS126" s="147"/>
      <c r="AT126" s="147"/>
      <c r="AU126" s="147"/>
      <c r="AV126" s="147"/>
      <c r="AW126" s="147"/>
      <c r="AZ126" s="508"/>
      <c r="BA126" s="508"/>
      <c r="BF126" s="147"/>
    </row>
    <row r="127" spans="3:58 15024:15416" s="16" customFormat="1" ht="15" hidden="1" customHeight="1" x14ac:dyDescent="0.25">
      <c r="C127" s="17"/>
      <c r="D127" s="11" t="s">
        <v>44</v>
      </c>
      <c r="E127" s="53"/>
      <c r="F127" s="32" t="s">
        <v>31</v>
      </c>
      <c r="G127" s="33"/>
      <c r="H127" s="33"/>
      <c r="I127" s="33"/>
      <c r="J127" s="33"/>
      <c r="K127" s="33"/>
      <c r="L127" s="33"/>
      <c r="M127" s="33"/>
      <c r="N127" s="33"/>
      <c r="O127" s="33"/>
      <c r="P127" s="33"/>
      <c r="Q127" s="33"/>
      <c r="R127" s="33"/>
      <c r="S127" s="1913"/>
      <c r="T127" s="33"/>
      <c r="U127" s="33"/>
      <c r="V127" s="33"/>
      <c r="W127" s="33"/>
      <c r="X127" s="33"/>
      <c r="Y127" s="33"/>
      <c r="Z127" s="33"/>
      <c r="AA127" s="33"/>
      <c r="AB127" s="33"/>
      <c r="AC127" s="33"/>
      <c r="AD127" s="33"/>
      <c r="AE127" s="33"/>
      <c r="AF127" s="33"/>
      <c r="AG127" s="33"/>
      <c r="AH127" s="33"/>
      <c r="AJ127" s="91">
        <v>0</v>
      </c>
      <c r="AN127" s="147"/>
      <c r="AO127" s="147"/>
      <c r="AP127" s="147"/>
      <c r="AQ127" s="147"/>
      <c r="AR127" s="147"/>
      <c r="AS127" s="147"/>
      <c r="AT127" s="147"/>
      <c r="AU127" s="147"/>
      <c r="AV127" s="147"/>
      <c r="AW127" s="147"/>
      <c r="AZ127" s="508"/>
      <c r="BA127" s="508"/>
      <c r="BF127" s="147"/>
    </row>
    <row r="128" spans="3:58 15024:15416" s="1" customFormat="1" ht="15" hidden="1" customHeight="1" x14ac:dyDescent="0.25">
      <c r="C128" s="15"/>
      <c r="D128" s="30" t="s">
        <v>28</v>
      </c>
      <c r="E128" s="60"/>
      <c r="F128" s="13"/>
      <c r="G128" s="33"/>
      <c r="H128" s="33"/>
      <c r="I128" s="33"/>
      <c r="J128" s="33"/>
      <c r="K128" s="33"/>
      <c r="L128" s="33"/>
      <c r="M128" s="33"/>
      <c r="N128" s="33"/>
      <c r="O128" s="33"/>
      <c r="P128" s="33"/>
      <c r="Q128" s="33"/>
      <c r="R128" s="33"/>
      <c r="S128" s="1913"/>
      <c r="T128" s="33"/>
      <c r="U128" s="33"/>
      <c r="V128" s="33"/>
      <c r="W128" s="33"/>
      <c r="X128" s="33"/>
      <c r="Y128" s="33"/>
      <c r="Z128" s="33"/>
      <c r="AA128" s="33"/>
      <c r="AB128" s="33"/>
      <c r="AC128" s="33"/>
      <c r="AD128" s="33"/>
      <c r="AE128" s="33"/>
      <c r="AF128" s="33"/>
      <c r="AG128" s="33"/>
      <c r="AH128" s="33"/>
      <c r="AJ128" s="63" t="s">
        <v>28</v>
      </c>
      <c r="AN128" s="141"/>
      <c r="AO128" s="141"/>
      <c r="AP128" s="141"/>
      <c r="AQ128" s="141"/>
      <c r="AR128" s="141"/>
      <c r="AS128" s="141"/>
      <c r="AT128" s="141"/>
      <c r="AU128" s="141"/>
      <c r="AV128" s="141"/>
      <c r="AW128" s="141"/>
      <c r="AZ128" s="508"/>
      <c r="BA128" s="508"/>
      <c r="BF128" s="141"/>
    </row>
    <row r="129" spans="3:58 15024:15416" s="1" customFormat="1" ht="15" hidden="1" customHeight="1" x14ac:dyDescent="0.25">
      <c r="C129" s="15"/>
      <c r="D129" s="11" t="s">
        <v>45</v>
      </c>
      <c r="E129" s="60"/>
      <c r="F129" s="20" t="s">
        <v>28</v>
      </c>
      <c r="G129" s="33"/>
      <c r="H129" s="33"/>
      <c r="I129" s="33"/>
      <c r="J129" s="33"/>
      <c r="K129" s="33"/>
      <c r="L129" s="33"/>
      <c r="M129" s="33"/>
      <c r="N129" s="33"/>
      <c r="O129" s="33"/>
      <c r="P129" s="33"/>
      <c r="Q129" s="33"/>
      <c r="R129" s="33"/>
      <c r="S129" s="1913"/>
      <c r="T129" s="33"/>
      <c r="U129" s="33"/>
      <c r="V129" s="33"/>
      <c r="W129" s="33"/>
      <c r="X129" s="33"/>
      <c r="Y129" s="33"/>
      <c r="Z129" s="33"/>
      <c r="AA129" s="33"/>
      <c r="AB129" s="33"/>
      <c r="AC129" s="33"/>
      <c r="AD129" s="33"/>
      <c r="AE129" s="33"/>
      <c r="AF129" s="33"/>
      <c r="AG129" s="33"/>
      <c r="AH129" s="33"/>
      <c r="AJ129" s="54">
        <v>0</v>
      </c>
      <c r="AN129" s="141"/>
      <c r="AO129" s="141"/>
      <c r="AP129" s="141"/>
      <c r="AQ129" s="141"/>
      <c r="AR129" s="141"/>
      <c r="AS129" s="141"/>
      <c r="AT129" s="141"/>
      <c r="AU129" s="141"/>
      <c r="AV129" s="141"/>
      <c r="AW129" s="141"/>
      <c r="AZ129" s="508"/>
      <c r="BA129" s="508"/>
      <c r="BF129" s="141"/>
    </row>
    <row r="130" spans="3:58 15024:15416" s="1" customFormat="1" ht="15" hidden="1" customHeight="1" x14ac:dyDescent="0.25">
      <c r="C130" s="15"/>
      <c r="D130" s="11" t="s">
        <v>44</v>
      </c>
      <c r="E130" s="60"/>
      <c r="F130" s="20" t="s">
        <v>28</v>
      </c>
      <c r="G130" s="33"/>
      <c r="H130" s="33"/>
      <c r="I130" s="33"/>
      <c r="J130" s="33"/>
      <c r="K130" s="33"/>
      <c r="L130" s="33"/>
      <c r="M130" s="33"/>
      <c r="N130" s="33"/>
      <c r="O130" s="33"/>
      <c r="P130" s="33"/>
      <c r="Q130" s="33"/>
      <c r="R130" s="33"/>
      <c r="S130" s="1913"/>
      <c r="T130" s="33"/>
      <c r="U130" s="33"/>
      <c r="V130" s="33"/>
      <c r="W130" s="33"/>
      <c r="X130" s="33"/>
      <c r="Y130" s="33"/>
      <c r="Z130" s="33"/>
      <c r="AA130" s="33"/>
      <c r="AB130" s="33"/>
      <c r="AC130" s="33"/>
      <c r="AD130" s="33"/>
      <c r="AE130" s="33"/>
      <c r="AF130" s="33"/>
      <c r="AG130" s="33"/>
      <c r="AH130" s="33"/>
      <c r="AJ130" s="54">
        <v>0</v>
      </c>
      <c r="AN130" s="141"/>
      <c r="AO130" s="141"/>
      <c r="AP130" s="141"/>
      <c r="AQ130" s="141"/>
      <c r="AR130" s="141"/>
      <c r="AS130" s="141"/>
      <c r="AT130" s="141"/>
      <c r="AU130" s="141"/>
      <c r="AV130" s="141"/>
      <c r="AW130" s="141"/>
      <c r="AZ130" s="508"/>
      <c r="BA130" s="508"/>
      <c r="BF130" s="141"/>
    </row>
    <row r="131" spans="3:58 15024:15416" s="1" customFormat="1" ht="15" hidden="1" customHeight="1" x14ac:dyDescent="0.25">
      <c r="C131" s="15"/>
      <c r="D131" s="30" t="s">
        <v>36</v>
      </c>
      <c r="E131" s="60"/>
      <c r="F131" s="20" t="s">
        <v>35</v>
      </c>
      <c r="G131" s="33"/>
      <c r="H131" s="33"/>
      <c r="I131" s="33"/>
      <c r="J131" s="33"/>
      <c r="K131" s="33"/>
      <c r="L131" s="33"/>
      <c r="M131" s="33"/>
      <c r="N131" s="33"/>
      <c r="O131" s="33"/>
      <c r="P131" s="33"/>
      <c r="Q131" s="33"/>
      <c r="R131" s="33"/>
      <c r="S131" s="1913"/>
      <c r="T131" s="33"/>
      <c r="U131" s="33"/>
      <c r="V131" s="33"/>
      <c r="W131" s="33"/>
      <c r="X131" s="33"/>
      <c r="Y131" s="33"/>
      <c r="Z131" s="33"/>
      <c r="AA131" s="33"/>
      <c r="AB131" s="33"/>
      <c r="AC131" s="33"/>
      <c r="AD131" s="33"/>
      <c r="AE131" s="33"/>
      <c r="AF131" s="33"/>
      <c r="AG131" s="33"/>
      <c r="AH131" s="33"/>
      <c r="AJ131" s="54">
        <v>0</v>
      </c>
      <c r="AN131" s="141"/>
      <c r="AO131" s="141"/>
      <c r="AP131" s="141"/>
      <c r="AQ131" s="141"/>
      <c r="AR131" s="141"/>
      <c r="AS131" s="141"/>
      <c r="AT131" s="141"/>
      <c r="AU131" s="141"/>
      <c r="AV131" s="141"/>
      <c r="AW131" s="141"/>
      <c r="AZ131" s="508"/>
      <c r="BA131" s="508"/>
      <c r="BF131" s="141"/>
    </row>
    <row r="132" spans="3:58 15024:15416" s="1" customFormat="1" ht="15" hidden="1" customHeight="1" x14ac:dyDescent="0.25">
      <c r="C132" s="15"/>
      <c r="D132" s="30" t="s">
        <v>34</v>
      </c>
      <c r="E132" s="60"/>
      <c r="F132" s="20" t="s">
        <v>33</v>
      </c>
      <c r="G132" s="33"/>
      <c r="H132" s="33"/>
      <c r="I132" s="33"/>
      <c r="J132" s="33"/>
      <c r="K132" s="33"/>
      <c r="L132" s="33"/>
      <c r="M132" s="33"/>
      <c r="N132" s="33"/>
      <c r="O132" s="33"/>
      <c r="P132" s="33"/>
      <c r="Q132" s="33"/>
      <c r="R132" s="33"/>
      <c r="S132" s="1913"/>
      <c r="T132" s="33"/>
      <c r="U132" s="33"/>
      <c r="V132" s="33"/>
      <c r="W132" s="33"/>
      <c r="X132" s="33"/>
      <c r="Y132" s="33"/>
      <c r="Z132" s="33"/>
      <c r="AA132" s="33"/>
      <c r="AB132" s="33"/>
      <c r="AC132" s="33"/>
      <c r="AD132" s="33"/>
      <c r="AE132" s="33"/>
      <c r="AF132" s="33"/>
      <c r="AG132" s="33"/>
      <c r="AH132" s="33"/>
      <c r="AJ132" s="54">
        <v>0</v>
      </c>
      <c r="AN132" s="141"/>
      <c r="AO132" s="141"/>
      <c r="AP132" s="141"/>
      <c r="AQ132" s="141"/>
      <c r="AR132" s="141"/>
      <c r="AS132" s="141"/>
      <c r="AT132" s="141"/>
      <c r="AU132" s="141"/>
      <c r="AV132" s="141"/>
      <c r="AW132" s="141"/>
      <c r="AZ132" s="508"/>
      <c r="BA132" s="508"/>
      <c r="BF132" s="141"/>
    </row>
    <row r="133" spans="3:58 15024:15416" s="1" customFormat="1" ht="15" hidden="1" customHeight="1" x14ac:dyDescent="0.25">
      <c r="C133" s="8"/>
      <c r="D133" s="47" t="s">
        <v>32</v>
      </c>
      <c r="E133" s="48"/>
      <c r="F133" s="49"/>
      <c r="G133" s="94"/>
      <c r="H133" s="94"/>
      <c r="I133" s="94"/>
      <c r="J133" s="94"/>
      <c r="K133" s="94"/>
      <c r="L133" s="94"/>
      <c r="M133" s="94"/>
      <c r="N133" s="94"/>
      <c r="O133" s="94"/>
      <c r="P133" s="94"/>
      <c r="Q133" s="94"/>
      <c r="R133" s="94"/>
      <c r="S133" s="1916"/>
      <c r="T133" s="94"/>
      <c r="U133" s="94"/>
      <c r="V133" s="94"/>
      <c r="W133" s="94"/>
      <c r="X133" s="94"/>
      <c r="Y133" s="94"/>
      <c r="Z133" s="94"/>
      <c r="AA133" s="94"/>
      <c r="AB133" s="94"/>
      <c r="AC133" s="94"/>
      <c r="AD133" s="94"/>
      <c r="AE133" s="94"/>
      <c r="AF133" s="94"/>
      <c r="AG133" s="94"/>
      <c r="AH133" s="94"/>
      <c r="AI133" s="3"/>
      <c r="AJ133" s="78" t="s">
        <v>130</v>
      </c>
      <c r="AN133" s="140"/>
      <c r="AO133" s="140"/>
      <c r="AP133" s="140"/>
      <c r="AQ133" s="140"/>
      <c r="AR133" s="140"/>
      <c r="AS133" s="140"/>
      <c r="AT133" s="140"/>
      <c r="AU133" s="140"/>
      <c r="AV133" s="140"/>
      <c r="AW133" s="140"/>
      <c r="AZ133" s="508"/>
      <c r="BA133" s="508"/>
      <c r="BF133" s="140"/>
      <c r="VEV133" s="46"/>
      <c r="VEW133" s="46"/>
      <c r="VEX133" s="46"/>
      <c r="VEY133" s="46"/>
      <c r="VEZ133" s="46"/>
      <c r="VFA133" s="46"/>
      <c r="VFB133" s="46"/>
      <c r="VFC133" s="46"/>
      <c r="VFD133" s="46"/>
      <c r="VFE133" s="46"/>
      <c r="VFF133" s="46"/>
      <c r="VFG133" s="46"/>
      <c r="VFH133" s="46"/>
      <c r="VFI133" s="46"/>
      <c r="VFJ133" s="46"/>
      <c r="VFK133" s="46"/>
      <c r="VFL133" s="46"/>
      <c r="VFM133" s="46"/>
      <c r="VFN133" s="46"/>
      <c r="VFO133" s="46"/>
      <c r="VFP133" s="46"/>
      <c r="VFQ133" s="46"/>
      <c r="VFR133" s="46"/>
      <c r="VFS133" s="46"/>
      <c r="VFT133" s="46"/>
      <c r="VFU133" s="46"/>
      <c r="VFV133" s="46"/>
      <c r="VFW133" s="46"/>
      <c r="VFX133" s="46"/>
      <c r="VFY133" s="46"/>
      <c r="VFZ133" s="46"/>
      <c r="VGA133" s="46"/>
      <c r="VGB133" s="46"/>
      <c r="VGC133" s="46"/>
      <c r="VGD133" s="46"/>
      <c r="VGE133" s="46"/>
      <c r="VGF133" s="46"/>
      <c r="VGG133" s="46"/>
      <c r="VGH133" s="46"/>
      <c r="VGI133" s="46"/>
      <c r="VGJ133" s="46"/>
      <c r="VGK133" s="46"/>
      <c r="VGL133" s="46"/>
      <c r="VGM133" s="46"/>
      <c r="VGN133" s="46"/>
      <c r="VGO133" s="46"/>
      <c r="VGP133" s="46"/>
      <c r="VGQ133" s="46"/>
      <c r="VGR133" s="46"/>
      <c r="VGS133" s="46"/>
      <c r="VGT133" s="46"/>
      <c r="VGU133" s="46"/>
      <c r="VGV133" s="46"/>
      <c r="VGW133" s="46"/>
      <c r="VGX133" s="46"/>
      <c r="VGY133" s="46"/>
      <c r="VGZ133" s="46"/>
      <c r="VHA133" s="46"/>
      <c r="VHB133" s="46"/>
      <c r="VHC133" s="46"/>
      <c r="VHD133" s="46"/>
      <c r="VHE133" s="46"/>
      <c r="VHF133" s="46"/>
      <c r="VHG133" s="46"/>
      <c r="VHH133" s="46"/>
      <c r="VHI133" s="46"/>
      <c r="VHJ133" s="46"/>
      <c r="VHK133" s="46"/>
      <c r="VHL133" s="46"/>
      <c r="VHM133" s="46"/>
      <c r="VHN133" s="46"/>
      <c r="VHO133" s="46"/>
      <c r="VHP133" s="46"/>
      <c r="VHQ133" s="46"/>
      <c r="VHR133" s="46"/>
      <c r="VHS133" s="46"/>
      <c r="VHT133" s="46"/>
      <c r="VHU133" s="46"/>
      <c r="VHV133" s="46"/>
      <c r="VHW133" s="46"/>
      <c r="VHX133" s="46"/>
      <c r="VHY133" s="46"/>
      <c r="VHZ133" s="46"/>
      <c r="VIA133" s="46"/>
      <c r="VIB133" s="46"/>
      <c r="VIC133" s="46"/>
      <c r="VID133" s="46"/>
      <c r="VIE133" s="46"/>
      <c r="VIF133" s="46"/>
      <c r="VIG133" s="46"/>
      <c r="VIH133" s="46"/>
      <c r="VII133" s="46"/>
      <c r="VIJ133" s="46"/>
      <c r="VIK133" s="46"/>
      <c r="VIL133" s="46"/>
      <c r="VIM133" s="46"/>
      <c r="VIN133" s="46"/>
      <c r="VIO133" s="46"/>
      <c r="VIP133" s="46"/>
      <c r="VIQ133" s="46"/>
      <c r="VIR133" s="46"/>
      <c r="VIS133" s="46"/>
      <c r="VIT133" s="46"/>
      <c r="VIU133" s="46"/>
      <c r="VIV133" s="46"/>
      <c r="VIW133" s="46"/>
      <c r="VIX133" s="46"/>
      <c r="VIY133" s="46"/>
      <c r="VIZ133" s="46"/>
      <c r="VJA133" s="46"/>
      <c r="VJB133" s="46"/>
      <c r="VJC133" s="46"/>
      <c r="VJD133" s="46"/>
      <c r="VJE133" s="46"/>
      <c r="VJF133" s="46"/>
      <c r="VJG133" s="46"/>
      <c r="VJH133" s="46"/>
      <c r="VJI133" s="46"/>
      <c r="VJJ133" s="46"/>
      <c r="VJK133" s="46"/>
      <c r="VJL133" s="46"/>
      <c r="VJM133" s="46"/>
      <c r="VJN133" s="46"/>
      <c r="VJO133" s="46"/>
      <c r="VJP133" s="46"/>
      <c r="VJQ133" s="46"/>
      <c r="VJR133" s="46"/>
      <c r="VJS133" s="46"/>
      <c r="VJT133" s="46"/>
      <c r="VJU133" s="46"/>
      <c r="VJV133" s="46"/>
      <c r="VJW133" s="46"/>
      <c r="VJX133" s="46"/>
      <c r="VJY133" s="46"/>
      <c r="VJZ133" s="46"/>
      <c r="VKA133" s="46"/>
      <c r="VKB133" s="46"/>
      <c r="VKC133" s="46"/>
      <c r="VKD133" s="46"/>
      <c r="VKE133" s="46"/>
      <c r="VKF133" s="46"/>
      <c r="VKG133" s="46"/>
      <c r="VKH133" s="46"/>
      <c r="VKI133" s="46"/>
      <c r="VKJ133" s="46"/>
      <c r="VKK133" s="46"/>
      <c r="VKL133" s="46"/>
      <c r="VKM133" s="46"/>
      <c r="VKN133" s="46"/>
      <c r="VKO133" s="46"/>
      <c r="VKP133" s="46"/>
      <c r="VKQ133" s="46"/>
      <c r="VKR133" s="46"/>
      <c r="VKS133" s="46"/>
      <c r="VKT133" s="46"/>
      <c r="VKU133" s="46"/>
      <c r="VKV133" s="46"/>
      <c r="VKW133" s="46"/>
      <c r="VKX133" s="46"/>
      <c r="VKY133" s="46"/>
      <c r="VKZ133" s="46"/>
      <c r="VLA133" s="46"/>
      <c r="VLB133" s="46"/>
      <c r="VLC133" s="46"/>
      <c r="VLD133" s="46"/>
      <c r="VLE133" s="46"/>
      <c r="VLF133" s="46"/>
      <c r="VLG133" s="46"/>
      <c r="VLH133" s="46"/>
      <c r="VLI133" s="46"/>
      <c r="VLJ133" s="46"/>
      <c r="VLK133" s="46"/>
      <c r="VLL133" s="46"/>
      <c r="VLM133" s="46"/>
      <c r="VLN133" s="46"/>
      <c r="VLO133" s="46"/>
      <c r="VLP133" s="46"/>
      <c r="VLQ133" s="46"/>
      <c r="VLR133" s="46"/>
      <c r="VLS133" s="46"/>
      <c r="VLT133" s="46"/>
      <c r="VLU133" s="46"/>
      <c r="VLV133" s="46"/>
      <c r="VLW133" s="46"/>
      <c r="VLX133" s="46"/>
      <c r="VLY133" s="46"/>
      <c r="VLZ133" s="46"/>
      <c r="VMA133" s="46"/>
      <c r="VMB133" s="46"/>
      <c r="VMC133" s="46"/>
      <c r="VMD133" s="46"/>
      <c r="VME133" s="46"/>
      <c r="VMF133" s="46"/>
      <c r="VMG133" s="46"/>
      <c r="VMH133" s="46"/>
      <c r="VMI133" s="46"/>
      <c r="VMJ133" s="46"/>
      <c r="VMK133" s="46"/>
      <c r="VML133" s="46"/>
      <c r="VMM133" s="46"/>
      <c r="VMN133" s="46"/>
      <c r="VMO133" s="46"/>
      <c r="VMP133" s="46"/>
      <c r="VMQ133" s="46"/>
      <c r="VMR133" s="46"/>
      <c r="VMS133" s="46"/>
      <c r="VMT133" s="46"/>
      <c r="VMU133" s="46"/>
      <c r="VMV133" s="46"/>
      <c r="VMW133" s="46"/>
      <c r="VMX133" s="46"/>
      <c r="VMY133" s="46"/>
      <c r="VMZ133" s="46"/>
      <c r="VNA133" s="46"/>
      <c r="VNB133" s="46"/>
      <c r="VNC133" s="46"/>
      <c r="VND133" s="46"/>
      <c r="VNE133" s="46"/>
      <c r="VNF133" s="46"/>
      <c r="VNG133" s="46"/>
      <c r="VNH133" s="46"/>
      <c r="VNI133" s="46"/>
      <c r="VNJ133" s="46"/>
      <c r="VNK133" s="46"/>
      <c r="VNL133" s="46"/>
      <c r="VNM133" s="46"/>
      <c r="VNN133" s="46"/>
      <c r="VNO133" s="46"/>
      <c r="VNP133" s="46"/>
      <c r="VNQ133" s="46"/>
      <c r="VNR133" s="46"/>
      <c r="VNS133" s="46"/>
      <c r="VNT133" s="46"/>
      <c r="VNU133" s="46"/>
      <c r="VNV133" s="46"/>
      <c r="VNW133" s="46"/>
      <c r="VNX133" s="46"/>
      <c r="VNY133" s="46"/>
      <c r="VNZ133" s="46"/>
      <c r="VOA133" s="46"/>
      <c r="VOB133" s="46"/>
      <c r="VOC133" s="46"/>
      <c r="VOD133" s="46"/>
      <c r="VOE133" s="46"/>
      <c r="VOF133" s="46"/>
      <c r="VOG133" s="46"/>
      <c r="VOH133" s="46"/>
      <c r="VOI133" s="46"/>
      <c r="VOJ133" s="46"/>
      <c r="VOK133" s="46"/>
      <c r="VOL133" s="46"/>
      <c r="VOM133" s="46"/>
      <c r="VON133" s="46"/>
      <c r="VOO133" s="46"/>
      <c r="VOP133" s="46"/>
      <c r="VOQ133" s="46"/>
      <c r="VOR133" s="46"/>
      <c r="VOS133" s="46"/>
      <c r="VOT133" s="46"/>
      <c r="VOU133" s="46"/>
      <c r="VOV133" s="46"/>
      <c r="VOW133" s="46"/>
      <c r="VOX133" s="46"/>
      <c r="VOY133" s="46"/>
      <c r="VOZ133" s="46"/>
      <c r="VPA133" s="46"/>
      <c r="VPB133" s="46"/>
      <c r="VPC133" s="46"/>
      <c r="VPD133" s="46"/>
      <c r="VPE133" s="46"/>
      <c r="VPF133" s="46"/>
      <c r="VPG133" s="46"/>
      <c r="VPH133" s="46"/>
      <c r="VPI133" s="46"/>
      <c r="VPJ133" s="46"/>
      <c r="VPK133" s="46"/>
      <c r="VPL133" s="46"/>
      <c r="VPM133" s="46"/>
      <c r="VPN133" s="46"/>
      <c r="VPO133" s="46"/>
      <c r="VPP133" s="46"/>
      <c r="VPQ133" s="46"/>
      <c r="VPR133" s="46"/>
      <c r="VPS133" s="46"/>
      <c r="VPT133" s="46"/>
      <c r="VPU133" s="46"/>
      <c r="VPV133" s="46"/>
      <c r="VPW133" s="46"/>
      <c r="VPX133" s="46"/>
      <c r="VPY133" s="46"/>
      <c r="VPZ133" s="46"/>
      <c r="VQA133" s="46"/>
      <c r="VQB133" s="46"/>
      <c r="VQC133" s="46"/>
      <c r="VQD133" s="46"/>
      <c r="VQE133" s="46"/>
      <c r="VQF133" s="46"/>
      <c r="VQG133" s="46"/>
      <c r="VQH133" s="46"/>
      <c r="VQI133" s="46"/>
      <c r="VQJ133" s="46"/>
      <c r="VQK133" s="46"/>
      <c r="VQL133" s="46"/>
      <c r="VQM133" s="46"/>
      <c r="VQN133" s="46"/>
      <c r="VQO133" s="46"/>
      <c r="VQP133" s="46"/>
      <c r="VQQ133" s="46"/>
      <c r="VQR133" s="46"/>
      <c r="VQS133" s="46"/>
      <c r="VQT133" s="46"/>
      <c r="VQU133" s="46"/>
      <c r="VQV133" s="46"/>
      <c r="VQW133" s="46"/>
      <c r="VQX133" s="46"/>
      <c r="VQY133" s="46"/>
      <c r="VQZ133" s="46"/>
      <c r="VRA133" s="46"/>
      <c r="VRB133" s="46"/>
      <c r="VRC133" s="46"/>
      <c r="VRD133" s="46"/>
      <c r="VRE133" s="46"/>
      <c r="VRF133" s="46"/>
      <c r="VRG133" s="46"/>
      <c r="VRH133" s="46"/>
      <c r="VRI133" s="46"/>
      <c r="VRJ133" s="46"/>
      <c r="VRK133" s="46"/>
      <c r="VRL133" s="46"/>
      <c r="VRM133" s="46"/>
      <c r="VRN133" s="46"/>
      <c r="VRO133" s="46"/>
      <c r="VRP133" s="46"/>
      <c r="VRQ133" s="46"/>
      <c r="VRR133" s="46"/>
      <c r="VRS133" s="46"/>
      <c r="VRT133" s="46"/>
      <c r="VRU133" s="46"/>
      <c r="VRV133" s="46"/>
      <c r="VRW133" s="46"/>
      <c r="VRX133" s="46"/>
      <c r="VRY133" s="46"/>
      <c r="VRZ133" s="46"/>
      <c r="VSA133" s="46"/>
      <c r="VSB133" s="46"/>
      <c r="VSC133" s="46"/>
      <c r="VSD133" s="46"/>
      <c r="VSE133" s="46"/>
      <c r="VSF133" s="46"/>
      <c r="VSG133" s="46"/>
      <c r="VSH133" s="46"/>
      <c r="VSI133" s="46"/>
      <c r="VSJ133" s="46"/>
      <c r="VSK133" s="46"/>
      <c r="VSL133" s="46"/>
      <c r="VSM133" s="46"/>
      <c r="VSN133" s="46"/>
      <c r="VSO133" s="46"/>
      <c r="VSP133" s="46"/>
      <c r="VSQ133" s="46"/>
      <c r="VSR133" s="46"/>
      <c r="VSS133" s="46"/>
      <c r="VST133" s="46"/>
      <c r="VSU133" s="46"/>
      <c r="VSV133" s="46"/>
      <c r="VSW133" s="46"/>
      <c r="VSX133" s="46"/>
      <c r="VSY133" s="46"/>
      <c r="VSZ133" s="46"/>
      <c r="VTA133" s="46"/>
      <c r="VTB133" s="46"/>
      <c r="VTC133" s="46"/>
      <c r="VTD133" s="46"/>
      <c r="VTE133" s="46"/>
      <c r="VTF133" s="46"/>
      <c r="VTG133" s="46"/>
      <c r="VTH133" s="46"/>
      <c r="VTI133" s="46"/>
      <c r="VTJ133" s="46"/>
      <c r="VTK133" s="46"/>
      <c r="VTL133" s="46"/>
      <c r="VTM133" s="46"/>
      <c r="VTN133" s="46"/>
      <c r="VTO133" s="46"/>
      <c r="VTP133" s="46"/>
      <c r="VTQ133" s="46"/>
      <c r="VTR133" s="46"/>
      <c r="VTS133" s="46"/>
      <c r="VTT133" s="46"/>
      <c r="VTU133" s="46"/>
      <c r="VTV133" s="46"/>
      <c r="VTW133" s="46"/>
      <c r="VTX133" s="46"/>
    </row>
    <row r="134" spans="3:58 15024:15416" s="1" customFormat="1" ht="15" hidden="1" customHeight="1" x14ac:dyDescent="0.25">
      <c r="C134" s="15"/>
      <c r="D134" s="30" t="s">
        <v>29</v>
      </c>
      <c r="E134" s="60"/>
      <c r="F134" s="13"/>
      <c r="G134" s="33"/>
      <c r="H134" s="33"/>
      <c r="I134" s="33"/>
      <c r="J134" s="33"/>
      <c r="K134" s="33"/>
      <c r="L134" s="33"/>
      <c r="M134" s="33"/>
      <c r="N134" s="33"/>
      <c r="O134" s="33"/>
      <c r="P134" s="33"/>
      <c r="Q134" s="33"/>
      <c r="R134" s="33"/>
      <c r="S134" s="1913"/>
      <c r="T134" s="33"/>
      <c r="U134" s="33"/>
      <c r="V134" s="33"/>
      <c r="W134" s="33"/>
      <c r="X134" s="33"/>
      <c r="Y134" s="33"/>
      <c r="Z134" s="33"/>
      <c r="AA134" s="33"/>
      <c r="AB134" s="33"/>
      <c r="AC134" s="33"/>
      <c r="AD134" s="33"/>
      <c r="AE134" s="33"/>
      <c r="AF134" s="33"/>
      <c r="AG134" s="33"/>
      <c r="AH134" s="33"/>
      <c r="AJ134" s="63" t="s">
        <v>29</v>
      </c>
      <c r="AZ134" s="508"/>
      <c r="BA134" s="508"/>
      <c r="BF134" s="141"/>
    </row>
    <row r="135" spans="3:58 15024:15416" s="1" customFormat="1" ht="15" hidden="1" customHeight="1" x14ac:dyDescent="0.25">
      <c r="C135" s="15"/>
      <c r="D135" s="11" t="s">
        <v>45</v>
      </c>
      <c r="E135" s="60"/>
      <c r="F135" s="20" t="s">
        <v>31</v>
      </c>
      <c r="G135" s="33"/>
      <c r="H135" s="33"/>
      <c r="I135" s="33"/>
      <c r="J135" s="33"/>
      <c r="K135" s="33"/>
      <c r="L135" s="33"/>
      <c r="M135" s="33"/>
      <c r="N135" s="33"/>
      <c r="O135" s="33"/>
      <c r="P135" s="33"/>
      <c r="Q135" s="33"/>
      <c r="R135" s="33"/>
      <c r="S135" s="1913"/>
      <c r="T135" s="33"/>
      <c r="U135" s="33"/>
      <c r="V135" s="33"/>
      <c r="W135" s="33"/>
      <c r="X135" s="33"/>
      <c r="Y135" s="33"/>
      <c r="Z135" s="33"/>
      <c r="AA135" s="33"/>
      <c r="AB135" s="33"/>
      <c r="AC135" s="33"/>
      <c r="AD135" s="33"/>
      <c r="AE135" s="33"/>
      <c r="AF135" s="33"/>
      <c r="AG135" s="33"/>
      <c r="AH135" s="33"/>
      <c r="AJ135" s="54">
        <v>0</v>
      </c>
      <c r="AZ135" s="508"/>
      <c r="BA135" s="508"/>
      <c r="BF135" s="141"/>
    </row>
    <row r="136" spans="3:58 15024:15416" s="1" customFormat="1" ht="15" hidden="1" customHeight="1" x14ac:dyDescent="0.25">
      <c r="C136" s="15"/>
      <c r="D136" s="11" t="s">
        <v>44</v>
      </c>
      <c r="E136" s="60"/>
      <c r="F136" s="20" t="s">
        <v>31</v>
      </c>
      <c r="G136" s="33"/>
      <c r="H136" s="33"/>
      <c r="I136" s="33"/>
      <c r="J136" s="33"/>
      <c r="K136" s="33"/>
      <c r="L136" s="33"/>
      <c r="M136" s="33"/>
      <c r="N136" s="33"/>
      <c r="O136" s="33"/>
      <c r="P136" s="33"/>
      <c r="Q136" s="33"/>
      <c r="R136" s="33"/>
      <c r="S136" s="1913"/>
      <c r="T136" s="33"/>
      <c r="U136" s="33"/>
      <c r="V136" s="33"/>
      <c r="W136" s="33"/>
      <c r="X136" s="33"/>
      <c r="Y136" s="33"/>
      <c r="Z136" s="33"/>
      <c r="AA136" s="33"/>
      <c r="AB136" s="33"/>
      <c r="AC136" s="33"/>
      <c r="AD136" s="33"/>
      <c r="AE136" s="33"/>
      <c r="AF136" s="33"/>
      <c r="AG136" s="33"/>
      <c r="AH136" s="33"/>
      <c r="AJ136" s="54">
        <v>0</v>
      </c>
      <c r="AZ136" s="508"/>
      <c r="BA136" s="508"/>
      <c r="BF136" s="141"/>
    </row>
    <row r="137" spans="3:58 15024:15416" s="1" customFormat="1" ht="15" hidden="1" customHeight="1" x14ac:dyDescent="0.25">
      <c r="C137" s="15"/>
      <c r="D137" s="30" t="s">
        <v>28</v>
      </c>
      <c r="E137" s="60"/>
      <c r="F137" s="13"/>
      <c r="G137" s="33"/>
      <c r="H137" s="33"/>
      <c r="I137" s="33"/>
      <c r="J137" s="33"/>
      <c r="K137" s="33"/>
      <c r="L137" s="33"/>
      <c r="M137" s="33"/>
      <c r="N137" s="33"/>
      <c r="O137" s="33"/>
      <c r="P137" s="33"/>
      <c r="Q137" s="33"/>
      <c r="R137" s="33"/>
      <c r="S137" s="1913"/>
      <c r="T137" s="33"/>
      <c r="U137" s="33"/>
      <c r="V137" s="33"/>
      <c r="W137" s="33"/>
      <c r="X137" s="33"/>
      <c r="Y137" s="33"/>
      <c r="Z137" s="33"/>
      <c r="AA137" s="33"/>
      <c r="AB137" s="33"/>
      <c r="AC137" s="33"/>
      <c r="AD137" s="33"/>
      <c r="AE137" s="33"/>
      <c r="AF137" s="33"/>
      <c r="AG137" s="33"/>
      <c r="AH137" s="33"/>
      <c r="AJ137" s="63" t="s">
        <v>28</v>
      </c>
      <c r="AZ137" s="508"/>
      <c r="BA137" s="508"/>
      <c r="BF137" s="141"/>
    </row>
    <row r="138" spans="3:58 15024:15416" s="1" customFormat="1" ht="15" hidden="1" customHeight="1" x14ac:dyDescent="0.25">
      <c r="C138" s="15"/>
      <c r="D138" s="11" t="s">
        <v>45</v>
      </c>
      <c r="E138" s="60"/>
      <c r="F138" s="20" t="s">
        <v>28</v>
      </c>
      <c r="G138" s="33"/>
      <c r="H138" s="33"/>
      <c r="I138" s="33"/>
      <c r="J138" s="33"/>
      <c r="K138" s="33"/>
      <c r="L138" s="33"/>
      <c r="M138" s="33"/>
      <c r="N138" s="33"/>
      <c r="O138" s="33"/>
      <c r="P138" s="33"/>
      <c r="Q138" s="33"/>
      <c r="R138" s="33"/>
      <c r="S138" s="1913"/>
      <c r="T138" s="33"/>
      <c r="U138" s="33"/>
      <c r="V138" s="33"/>
      <c r="W138" s="33"/>
      <c r="X138" s="33"/>
      <c r="Y138" s="33"/>
      <c r="Z138" s="33"/>
      <c r="AA138" s="33"/>
      <c r="AB138" s="33"/>
      <c r="AC138" s="33"/>
      <c r="AD138" s="33"/>
      <c r="AE138" s="33"/>
      <c r="AF138" s="33"/>
      <c r="AG138" s="33"/>
      <c r="AH138" s="33"/>
      <c r="AJ138" s="54">
        <v>0</v>
      </c>
      <c r="AZ138" s="508"/>
      <c r="BA138" s="508"/>
      <c r="BF138" s="141"/>
    </row>
    <row r="139" spans="3:58 15024:15416" s="1" customFormat="1" ht="15" hidden="1" customHeight="1" x14ac:dyDescent="0.25">
      <c r="C139" s="15"/>
      <c r="D139" s="11" t="s">
        <v>44</v>
      </c>
      <c r="E139" s="60"/>
      <c r="F139" s="20" t="s">
        <v>28</v>
      </c>
      <c r="G139" s="33"/>
      <c r="H139" s="33"/>
      <c r="I139" s="33"/>
      <c r="J139" s="33"/>
      <c r="K139" s="33"/>
      <c r="L139" s="33"/>
      <c r="M139" s="33"/>
      <c r="N139" s="33"/>
      <c r="O139" s="33"/>
      <c r="P139" s="33"/>
      <c r="Q139" s="33"/>
      <c r="R139" s="33"/>
      <c r="S139" s="1913"/>
      <c r="T139" s="33"/>
      <c r="U139" s="33"/>
      <c r="V139" s="33"/>
      <c r="W139" s="33"/>
      <c r="X139" s="33"/>
      <c r="Y139" s="33"/>
      <c r="Z139" s="33"/>
      <c r="AA139" s="33"/>
      <c r="AB139" s="33"/>
      <c r="AC139" s="33"/>
      <c r="AD139" s="33"/>
      <c r="AE139" s="33"/>
      <c r="AF139" s="33"/>
      <c r="AG139" s="33"/>
      <c r="AH139" s="33"/>
      <c r="AJ139" s="54">
        <v>0</v>
      </c>
      <c r="AZ139" s="508"/>
      <c r="BA139" s="508"/>
      <c r="BF139" s="141"/>
    </row>
    <row r="140" spans="3:58 15024:15416" s="1" customFormat="1" ht="15" hidden="1" customHeight="1" x14ac:dyDescent="0.25">
      <c r="C140" s="8"/>
      <c r="D140" s="47" t="s">
        <v>30</v>
      </c>
      <c r="E140" s="48"/>
      <c r="F140" s="49"/>
      <c r="G140" s="94"/>
      <c r="H140" s="94"/>
      <c r="I140" s="94"/>
      <c r="J140" s="94"/>
      <c r="K140" s="94"/>
      <c r="L140" s="94"/>
      <c r="M140" s="94"/>
      <c r="N140" s="94"/>
      <c r="O140" s="94"/>
      <c r="P140" s="94"/>
      <c r="Q140" s="94"/>
      <c r="R140" s="94"/>
      <c r="S140" s="1916"/>
      <c r="T140" s="94"/>
      <c r="U140" s="94"/>
      <c r="V140" s="94"/>
      <c r="W140" s="94"/>
      <c r="X140" s="94"/>
      <c r="Y140" s="94"/>
      <c r="Z140" s="94"/>
      <c r="AA140" s="94"/>
      <c r="AB140" s="94"/>
      <c r="AC140" s="94"/>
      <c r="AD140" s="94"/>
      <c r="AE140" s="94"/>
      <c r="AF140" s="94"/>
      <c r="AG140" s="94"/>
      <c r="AH140" s="94"/>
      <c r="AI140" s="3"/>
      <c r="AJ140" s="78" t="s">
        <v>130</v>
      </c>
      <c r="AZ140" s="508"/>
      <c r="BA140" s="508"/>
      <c r="BF140" s="140"/>
      <c r="VEV140" s="46"/>
      <c r="VEW140" s="46"/>
      <c r="VEX140" s="46"/>
      <c r="VEY140" s="46"/>
      <c r="VEZ140" s="46"/>
      <c r="VFA140" s="46"/>
      <c r="VFB140" s="46"/>
      <c r="VFC140" s="46"/>
      <c r="VFD140" s="46"/>
      <c r="VFE140" s="46"/>
      <c r="VFF140" s="46"/>
      <c r="VFG140" s="46"/>
      <c r="VFH140" s="46"/>
      <c r="VFI140" s="46"/>
      <c r="VFJ140" s="46"/>
      <c r="VFK140" s="46"/>
      <c r="VFL140" s="46"/>
      <c r="VFM140" s="46"/>
      <c r="VFN140" s="46"/>
      <c r="VFO140" s="46"/>
      <c r="VFP140" s="46"/>
      <c r="VFQ140" s="46"/>
      <c r="VFR140" s="46"/>
      <c r="VFS140" s="46"/>
      <c r="VFT140" s="46"/>
      <c r="VFU140" s="46"/>
      <c r="VFV140" s="46"/>
      <c r="VFW140" s="46"/>
      <c r="VFX140" s="46"/>
      <c r="VFY140" s="46"/>
      <c r="VFZ140" s="46"/>
      <c r="VGA140" s="46"/>
      <c r="VGB140" s="46"/>
      <c r="VGC140" s="46"/>
      <c r="VGD140" s="46"/>
      <c r="VGE140" s="46"/>
      <c r="VGF140" s="46"/>
      <c r="VGG140" s="46"/>
      <c r="VGH140" s="46"/>
      <c r="VGI140" s="46"/>
      <c r="VGJ140" s="46"/>
      <c r="VGK140" s="46"/>
      <c r="VGL140" s="46"/>
      <c r="VGM140" s="46"/>
      <c r="VGN140" s="46"/>
      <c r="VGO140" s="46"/>
      <c r="VGP140" s="46"/>
      <c r="VGQ140" s="46"/>
      <c r="VGR140" s="46"/>
      <c r="VGS140" s="46"/>
      <c r="VGT140" s="46"/>
      <c r="VGU140" s="46"/>
      <c r="VGV140" s="46"/>
      <c r="VGW140" s="46"/>
      <c r="VGX140" s="46"/>
      <c r="VGY140" s="46"/>
      <c r="VGZ140" s="46"/>
      <c r="VHA140" s="46"/>
      <c r="VHB140" s="46"/>
      <c r="VHC140" s="46"/>
      <c r="VHD140" s="46"/>
      <c r="VHE140" s="46"/>
      <c r="VHF140" s="46"/>
      <c r="VHG140" s="46"/>
      <c r="VHH140" s="46"/>
      <c r="VHI140" s="46"/>
      <c r="VHJ140" s="46"/>
      <c r="VHK140" s="46"/>
      <c r="VHL140" s="46"/>
      <c r="VHM140" s="46"/>
      <c r="VHN140" s="46"/>
      <c r="VHO140" s="46"/>
      <c r="VHP140" s="46"/>
      <c r="VHQ140" s="46"/>
      <c r="VHR140" s="46"/>
      <c r="VHS140" s="46"/>
      <c r="VHT140" s="46"/>
      <c r="VHU140" s="46"/>
      <c r="VHV140" s="46"/>
      <c r="VHW140" s="46"/>
      <c r="VHX140" s="46"/>
      <c r="VHY140" s="46"/>
      <c r="VHZ140" s="46"/>
      <c r="VIA140" s="46"/>
      <c r="VIB140" s="46"/>
      <c r="VIC140" s="46"/>
      <c r="VID140" s="46"/>
      <c r="VIE140" s="46"/>
      <c r="VIF140" s="46"/>
      <c r="VIG140" s="46"/>
      <c r="VIH140" s="46"/>
      <c r="VII140" s="46"/>
      <c r="VIJ140" s="46"/>
      <c r="VIK140" s="46"/>
      <c r="VIL140" s="46"/>
      <c r="VIM140" s="46"/>
      <c r="VIN140" s="46"/>
      <c r="VIO140" s="46"/>
      <c r="VIP140" s="46"/>
      <c r="VIQ140" s="46"/>
      <c r="VIR140" s="46"/>
      <c r="VIS140" s="46"/>
      <c r="VIT140" s="46"/>
      <c r="VIU140" s="46"/>
      <c r="VIV140" s="46"/>
      <c r="VIW140" s="46"/>
      <c r="VIX140" s="46"/>
      <c r="VIY140" s="46"/>
      <c r="VIZ140" s="46"/>
      <c r="VJA140" s="46"/>
      <c r="VJB140" s="46"/>
      <c r="VJC140" s="46"/>
      <c r="VJD140" s="46"/>
      <c r="VJE140" s="46"/>
      <c r="VJF140" s="46"/>
      <c r="VJG140" s="46"/>
      <c r="VJH140" s="46"/>
      <c r="VJI140" s="46"/>
      <c r="VJJ140" s="46"/>
      <c r="VJK140" s="46"/>
      <c r="VJL140" s="46"/>
      <c r="VJM140" s="46"/>
      <c r="VJN140" s="46"/>
      <c r="VJO140" s="46"/>
      <c r="VJP140" s="46"/>
      <c r="VJQ140" s="46"/>
      <c r="VJR140" s="46"/>
      <c r="VJS140" s="46"/>
      <c r="VJT140" s="46"/>
      <c r="VJU140" s="46"/>
      <c r="VJV140" s="46"/>
      <c r="VJW140" s="46"/>
      <c r="VJX140" s="46"/>
      <c r="VJY140" s="46"/>
      <c r="VJZ140" s="46"/>
      <c r="VKA140" s="46"/>
      <c r="VKB140" s="46"/>
      <c r="VKC140" s="46"/>
      <c r="VKD140" s="46"/>
      <c r="VKE140" s="46"/>
      <c r="VKF140" s="46"/>
      <c r="VKG140" s="46"/>
      <c r="VKH140" s="46"/>
      <c r="VKI140" s="46"/>
      <c r="VKJ140" s="46"/>
      <c r="VKK140" s="46"/>
      <c r="VKL140" s="46"/>
      <c r="VKM140" s="46"/>
      <c r="VKN140" s="46"/>
      <c r="VKO140" s="46"/>
      <c r="VKP140" s="46"/>
      <c r="VKQ140" s="46"/>
      <c r="VKR140" s="46"/>
      <c r="VKS140" s="46"/>
      <c r="VKT140" s="46"/>
      <c r="VKU140" s="46"/>
      <c r="VKV140" s="46"/>
      <c r="VKW140" s="46"/>
      <c r="VKX140" s="46"/>
      <c r="VKY140" s="46"/>
      <c r="VKZ140" s="46"/>
      <c r="VLA140" s="46"/>
      <c r="VLB140" s="46"/>
      <c r="VLC140" s="46"/>
      <c r="VLD140" s="46"/>
      <c r="VLE140" s="46"/>
      <c r="VLF140" s="46"/>
      <c r="VLG140" s="46"/>
      <c r="VLH140" s="46"/>
      <c r="VLI140" s="46"/>
      <c r="VLJ140" s="46"/>
      <c r="VLK140" s="46"/>
      <c r="VLL140" s="46"/>
      <c r="VLM140" s="46"/>
      <c r="VLN140" s="46"/>
      <c r="VLO140" s="46"/>
      <c r="VLP140" s="46"/>
      <c r="VLQ140" s="46"/>
      <c r="VLR140" s="46"/>
      <c r="VLS140" s="46"/>
      <c r="VLT140" s="46"/>
      <c r="VLU140" s="46"/>
      <c r="VLV140" s="46"/>
      <c r="VLW140" s="46"/>
      <c r="VLX140" s="46"/>
      <c r="VLY140" s="46"/>
      <c r="VLZ140" s="46"/>
      <c r="VMA140" s="46"/>
      <c r="VMB140" s="46"/>
      <c r="VMC140" s="46"/>
      <c r="VMD140" s="46"/>
      <c r="VME140" s="46"/>
      <c r="VMF140" s="46"/>
      <c r="VMG140" s="46"/>
      <c r="VMH140" s="46"/>
      <c r="VMI140" s="46"/>
      <c r="VMJ140" s="46"/>
      <c r="VMK140" s="46"/>
      <c r="VML140" s="46"/>
      <c r="VMM140" s="46"/>
      <c r="VMN140" s="46"/>
      <c r="VMO140" s="46"/>
      <c r="VMP140" s="46"/>
      <c r="VMQ140" s="46"/>
      <c r="VMR140" s="46"/>
      <c r="VMS140" s="46"/>
      <c r="VMT140" s="46"/>
      <c r="VMU140" s="46"/>
      <c r="VMV140" s="46"/>
      <c r="VMW140" s="46"/>
      <c r="VMX140" s="46"/>
      <c r="VMY140" s="46"/>
      <c r="VMZ140" s="46"/>
      <c r="VNA140" s="46"/>
      <c r="VNB140" s="46"/>
      <c r="VNC140" s="46"/>
      <c r="VND140" s="46"/>
      <c r="VNE140" s="46"/>
      <c r="VNF140" s="46"/>
      <c r="VNG140" s="46"/>
      <c r="VNH140" s="46"/>
      <c r="VNI140" s="46"/>
      <c r="VNJ140" s="46"/>
      <c r="VNK140" s="46"/>
      <c r="VNL140" s="46"/>
      <c r="VNM140" s="46"/>
      <c r="VNN140" s="46"/>
      <c r="VNO140" s="46"/>
      <c r="VNP140" s="46"/>
      <c r="VNQ140" s="46"/>
      <c r="VNR140" s="46"/>
      <c r="VNS140" s="46"/>
      <c r="VNT140" s="46"/>
      <c r="VNU140" s="46"/>
      <c r="VNV140" s="46"/>
      <c r="VNW140" s="46"/>
      <c r="VNX140" s="46"/>
      <c r="VNY140" s="46"/>
      <c r="VNZ140" s="46"/>
      <c r="VOA140" s="46"/>
      <c r="VOB140" s="46"/>
      <c r="VOC140" s="46"/>
      <c r="VOD140" s="46"/>
      <c r="VOE140" s="46"/>
      <c r="VOF140" s="46"/>
      <c r="VOG140" s="46"/>
      <c r="VOH140" s="46"/>
      <c r="VOI140" s="46"/>
      <c r="VOJ140" s="46"/>
      <c r="VOK140" s="46"/>
      <c r="VOL140" s="46"/>
      <c r="VOM140" s="46"/>
      <c r="VON140" s="46"/>
      <c r="VOO140" s="46"/>
      <c r="VOP140" s="46"/>
      <c r="VOQ140" s="46"/>
      <c r="VOR140" s="46"/>
      <c r="VOS140" s="46"/>
      <c r="VOT140" s="46"/>
      <c r="VOU140" s="46"/>
      <c r="VOV140" s="46"/>
      <c r="VOW140" s="46"/>
      <c r="VOX140" s="46"/>
      <c r="VOY140" s="46"/>
      <c r="VOZ140" s="46"/>
      <c r="VPA140" s="46"/>
      <c r="VPB140" s="46"/>
      <c r="VPC140" s="46"/>
      <c r="VPD140" s="46"/>
      <c r="VPE140" s="46"/>
      <c r="VPF140" s="46"/>
      <c r="VPG140" s="46"/>
      <c r="VPH140" s="46"/>
      <c r="VPI140" s="46"/>
      <c r="VPJ140" s="46"/>
      <c r="VPK140" s="46"/>
      <c r="VPL140" s="46"/>
      <c r="VPM140" s="46"/>
      <c r="VPN140" s="46"/>
      <c r="VPO140" s="46"/>
      <c r="VPP140" s="46"/>
      <c r="VPQ140" s="46"/>
      <c r="VPR140" s="46"/>
      <c r="VPS140" s="46"/>
      <c r="VPT140" s="46"/>
      <c r="VPU140" s="46"/>
      <c r="VPV140" s="46"/>
      <c r="VPW140" s="46"/>
      <c r="VPX140" s="46"/>
      <c r="VPY140" s="46"/>
      <c r="VPZ140" s="46"/>
      <c r="VQA140" s="46"/>
      <c r="VQB140" s="46"/>
      <c r="VQC140" s="46"/>
      <c r="VQD140" s="46"/>
      <c r="VQE140" s="46"/>
      <c r="VQF140" s="46"/>
      <c r="VQG140" s="46"/>
      <c r="VQH140" s="46"/>
      <c r="VQI140" s="46"/>
      <c r="VQJ140" s="46"/>
      <c r="VQK140" s="46"/>
      <c r="VQL140" s="46"/>
      <c r="VQM140" s="46"/>
      <c r="VQN140" s="46"/>
      <c r="VQO140" s="46"/>
      <c r="VQP140" s="46"/>
      <c r="VQQ140" s="46"/>
      <c r="VQR140" s="46"/>
      <c r="VQS140" s="46"/>
      <c r="VQT140" s="46"/>
      <c r="VQU140" s="46"/>
      <c r="VQV140" s="46"/>
      <c r="VQW140" s="46"/>
      <c r="VQX140" s="46"/>
      <c r="VQY140" s="46"/>
      <c r="VQZ140" s="46"/>
      <c r="VRA140" s="46"/>
      <c r="VRB140" s="46"/>
      <c r="VRC140" s="46"/>
      <c r="VRD140" s="46"/>
      <c r="VRE140" s="46"/>
      <c r="VRF140" s="46"/>
      <c r="VRG140" s="46"/>
      <c r="VRH140" s="46"/>
      <c r="VRI140" s="46"/>
      <c r="VRJ140" s="46"/>
      <c r="VRK140" s="46"/>
      <c r="VRL140" s="46"/>
      <c r="VRM140" s="46"/>
      <c r="VRN140" s="46"/>
      <c r="VRO140" s="46"/>
      <c r="VRP140" s="46"/>
      <c r="VRQ140" s="46"/>
      <c r="VRR140" s="46"/>
      <c r="VRS140" s="46"/>
      <c r="VRT140" s="46"/>
      <c r="VRU140" s="46"/>
      <c r="VRV140" s="46"/>
      <c r="VRW140" s="46"/>
      <c r="VRX140" s="46"/>
      <c r="VRY140" s="46"/>
      <c r="VRZ140" s="46"/>
      <c r="VSA140" s="46"/>
      <c r="VSB140" s="46"/>
      <c r="VSC140" s="46"/>
      <c r="VSD140" s="46"/>
      <c r="VSE140" s="46"/>
      <c r="VSF140" s="46"/>
      <c r="VSG140" s="46"/>
      <c r="VSH140" s="46"/>
      <c r="VSI140" s="46"/>
      <c r="VSJ140" s="46"/>
      <c r="VSK140" s="46"/>
      <c r="VSL140" s="46"/>
      <c r="VSM140" s="46"/>
      <c r="VSN140" s="46"/>
      <c r="VSO140" s="46"/>
      <c r="VSP140" s="46"/>
      <c r="VSQ140" s="46"/>
      <c r="VSR140" s="46"/>
      <c r="VSS140" s="46"/>
      <c r="VST140" s="46"/>
      <c r="VSU140" s="46"/>
      <c r="VSV140" s="46"/>
      <c r="VSW140" s="46"/>
      <c r="VSX140" s="46"/>
      <c r="VSY140" s="46"/>
      <c r="VSZ140" s="46"/>
      <c r="VTA140" s="46"/>
      <c r="VTB140" s="46"/>
      <c r="VTC140" s="46"/>
      <c r="VTD140" s="46"/>
      <c r="VTE140" s="46"/>
      <c r="VTF140" s="46"/>
      <c r="VTG140" s="46"/>
      <c r="VTH140" s="46"/>
      <c r="VTI140" s="46"/>
      <c r="VTJ140" s="46"/>
      <c r="VTK140" s="46"/>
      <c r="VTL140" s="46"/>
      <c r="VTM140" s="46"/>
      <c r="VTN140" s="46"/>
      <c r="VTO140" s="46"/>
      <c r="VTP140" s="46"/>
      <c r="VTQ140" s="46"/>
      <c r="VTR140" s="46"/>
      <c r="VTS140" s="46"/>
      <c r="VTT140" s="46"/>
      <c r="VTU140" s="46"/>
      <c r="VTV140" s="46"/>
      <c r="VTW140" s="46"/>
      <c r="VTX140" s="46"/>
    </row>
    <row r="141" spans="3:58 15024:15416" s="1" customFormat="1" ht="15" hidden="1" customHeight="1" x14ac:dyDescent="0.25">
      <c r="C141" s="15"/>
      <c r="D141" s="30" t="s">
        <v>29</v>
      </c>
      <c r="E141" s="60"/>
      <c r="F141" s="13"/>
      <c r="G141" s="33"/>
      <c r="H141" s="33"/>
      <c r="I141" s="33"/>
      <c r="J141" s="33"/>
      <c r="K141" s="33"/>
      <c r="L141" s="33"/>
      <c r="M141" s="33"/>
      <c r="N141" s="33"/>
      <c r="O141" s="33"/>
      <c r="P141" s="33"/>
      <c r="Q141" s="33"/>
      <c r="R141" s="33"/>
      <c r="S141" s="1913"/>
      <c r="T141" s="33"/>
      <c r="U141" s="33"/>
      <c r="V141" s="33"/>
      <c r="W141" s="33"/>
      <c r="X141" s="33"/>
      <c r="Y141" s="33"/>
      <c r="Z141" s="33"/>
      <c r="AA141" s="33"/>
      <c r="AB141" s="33"/>
      <c r="AC141" s="33"/>
      <c r="AD141" s="33"/>
      <c r="AE141" s="33"/>
      <c r="AF141" s="33"/>
      <c r="AG141" s="33"/>
      <c r="AH141" s="33"/>
      <c r="AJ141" s="63" t="s">
        <v>29</v>
      </c>
      <c r="AZ141" s="508"/>
      <c r="BA141" s="508"/>
      <c r="BF141" s="141"/>
    </row>
    <row r="142" spans="3:58 15024:15416" s="1" customFormat="1" ht="15" hidden="1" customHeight="1" x14ac:dyDescent="0.25">
      <c r="C142" s="15"/>
      <c r="D142" s="11" t="s">
        <v>45</v>
      </c>
      <c r="E142" s="125">
        <v>0.3</v>
      </c>
      <c r="F142" s="20" t="s">
        <v>25</v>
      </c>
      <c r="G142" s="34"/>
      <c r="H142" s="34"/>
      <c r="I142" s="34"/>
      <c r="J142" s="34"/>
      <c r="K142" s="34"/>
      <c r="L142" s="34"/>
      <c r="M142" s="34"/>
      <c r="N142" s="34"/>
      <c r="O142" s="34"/>
      <c r="P142" s="34"/>
      <c r="Q142" s="34"/>
      <c r="R142" s="34"/>
      <c r="S142" s="1914"/>
      <c r="T142" s="34"/>
      <c r="U142" s="34"/>
      <c r="V142" s="34"/>
      <c r="W142" s="34"/>
      <c r="X142" s="34"/>
      <c r="Y142" s="34"/>
      <c r="Z142" s="34"/>
      <c r="AA142" s="34"/>
      <c r="AB142" s="34"/>
      <c r="AC142" s="34"/>
      <c r="AD142" s="34"/>
      <c r="AE142" s="34"/>
      <c r="AF142" s="34"/>
      <c r="AG142" s="34"/>
      <c r="AH142" s="34"/>
      <c r="AJ142" s="58" t="e">
        <v>#DIV/0!</v>
      </c>
      <c r="AZ142" s="508"/>
      <c r="BA142" s="508"/>
      <c r="BF142" s="141"/>
    </row>
    <row r="143" spans="3:58 15024:15416" s="1" customFormat="1" ht="15" hidden="1" customHeight="1" x14ac:dyDescent="0.25">
      <c r="C143" s="15"/>
      <c r="D143" s="11" t="s">
        <v>44</v>
      </c>
      <c r="E143" s="125">
        <v>0.3</v>
      </c>
      <c r="F143" s="20" t="s">
        <v>25</v>
      </c>
      <c r="G143" s="34"/>
      <c r="H143" s="34"/>
      <c r="I143" s="34"/>
      <c r="J143" s="34"/>
      <c r="K143" s="34"/>
      <c r="L143" s="34"/>
      <c r="M143" s="34"/>
      <c r="N143" s="34"/>
      <c r="O143" s="34"/>
      <c r="P143" s="34"/>
      <c r="Q143" s="34"/>
      <c r="R143" s="34"/>
      <c r="S143" s="1914"/>
      <c r="T143" s="34"/>
      <c r="U143" s="34"/>
      <c r="V143" s="34"/>
      <c r="W143" s="34"/>
      <c r="X143" s="34"/>
      <c r="Y143" s="34"/>
      <c r="Z143" s="34"/>
      <c r="AA143" s="34"/>
      <c r="AB143" s="34"/>
      <c r="AC143" s="34"/>
      <c r="AD143" s="34"/>
      <c r="AE143" s="34"/>
      <c r="AF143" s="34"/>
      <c r="AG143" s="34"/>
      <c r="AH143" s="34"/>
      <c r="AJ143" s="58" t="e">
        <v>#DIV/0!</v>
      </c>
      <c r="AZ143" s="508"/>
      <c r="BA143" s="508"/>
      <c r="BF143" s="141"/>
    </row>
    <row r="144" spans="3:58 15024:15416" s="1" customFormat="1" ht="15" hidden="1" customHeight="1" x14ac:dyDescent="0.25">
      <c r="C144" s="15"/>
      <c r="D144" s="30" t="s">
        <v>28</v>
      </c>
      <c r="E144" s="125"/>
      <c r="F144" s="13"/>
      <c r="G144" s="34"/>
      <c r="H144" s="34"/>
      <c r="I144" s="34"/>
      <c r="J144" s="34"/>
      <c r="K144" s="34"/>
      <c r="L144" s="34"/>
      <c r="M144" s="34"/>
      <c r="N144" s="34"/>
      <c r="O144" s="34"/>
      <c r="P144" s="34"/>
      <c r="Q144" s="34"/>
      <c r="R144" s="34"/>
      <c r="S144" s="1914"/>
      <c r="T144" s="34"/>
      <c r="U144" s="34"/>
      <c r="V144" s="34"/>
      <c r="W144" s="34"/>
      <c r="X144" s="34"/>
      <c r="Y144" s="34"/>
      <c r="Z144" s="34"/>
      <c r="AA144" s="34"/>
      <c r="AB144" s="34"/>
      <c r="AC144" s="34"/>
      <c r="AD144" s="34"/>
      <c r="AE144" s="34"/>
      <c r="AF144" s="34"/>
      <c r="AG144" s="34"/>
      <c r="AH144" s="34"/>
      <c r="AJ144" s="63" t="s">
        <v>28</v>
      </c>
      <c r="AZ144" s="508"/>
      <c r="BA144" s="508"/>
      <c r="BF144" s="141"/>
    </row>
    <row r="145" spans="3:58" s="1" customFormat="1" ht="15" hidden="1" customHeight="1" x14ac:dyDescent="0.25">
      <c r="C145" s="15"/>
      <c r="D145" s="11" t="s">
        <v>45</v>
      </c>
      <c r="E145" s="125">
        <v>0.5</v>
      </c>
      <c r="F145" s="20" t="s">
        <v>25</v>
      </c>
      <c r="G145" s="34"/>
      <c r="H145" s="34"/>
      <c r="I145" s="34"/>
      <c r="J145" s="34"/>
      <c r="K145" s="34"/>
      <c r="L145" s="34"/>
      <c r="M145" s="34"/>
      <c r="N145" s="34"/>
      <c r="O145" s="34"/>
      <c r="P145" s="34"/>
      <c r="Q145" s="34"/>
      <c r="R145" s="34"/>
      <c r="S145" s="1914"/>
      <c r="T145" s="34"/>
      <c r="U145" s="34"/>
      <c r="V145" s="34"/>
      <c r="W145" s="34"/>
      <c r="X145" s="34"/>
      <c r="Y145" s="34"/>
      <c r="Z145" s="34"/>
      <c r="AA145" s="34"/>
      <c r="AB145" s="34"/>
      <c r="AC145" s="34"/>
      <c r="AD145" s="34"/>
      <c r="AE145" s="34"/>
      <c r="AF145" s="34"/>
      <c r="AG145" s="34"/>
      <c r="AH145" s="34"/>
      <c r="AJ145" s="58" t="e">
        <v>#DIV/0!</v>
      </c>
      <c r="AZ145" s="508"/>
      <c r="BA145" s="508"/>
      <c r="BF145" s="141"/>
    </row>
    <row r="146" spans="3:58" s="1" customFormat="1" ht="15" hidden="1" customHeight="1" x14ac:dyDescent="0.25">
      <c r="C146" s="15"/>
      <c r="D146" s="11" t="s">
        <v>44</v>
      </c>
      <c r="E146" s="125">
        <v>0.5</v>
      </c>
      <c r="F146" s="20" t="s">
        <v>25</v>
      </c>
      <c r="G146" s="34"/>
      <c r="H146" s="34"/>
      <c r="I146" s="34"/>
      <c r="J146" s="34"/>
      <c r="K146" s="34"/>
      <c r="L146" s="34"/>
      <c r="M146" s="34"/>
      <c r="N146" s="34"/>
      <c r="O146" s="34"/>
      <c r="P146" s="34"/>
      <c r="Q146" s="34"/>
      <c r="R146" s="34"/>
      <c r="S146" s="1914"/>
      <c r="T146" s="34"/>
      <c r="U146" s="34"/>
      <c r="V146" s="34"/>
      <c r="W146" s="34"/>
      <c r="X146" s="34"/>
      <c r="Y146" s="34"/>
      <c r="Z146" s="34"/>
      <c r="AA146" s="34"/>
      <c r="AB146" s="34"/>
      <c r="AC146" s="34"/>
      <c r="AD146" s="34"/>
      <c r="AE146" s="34"/>
      <c r="AF146" s="34"/>
      <c r="AG146" s="34"/>
      <c r="AH146" s="34"/>
      <c r="AJ146" s="58" t="e">
        <v>#DIV/0!</v>
      </c>
      <c r="AZ146" s="508"/>
      <c r="BA146" s="508"/>
      <c r="BF146" s="141"/>
    </row>
    <row r="147" spans="3:58" s="1" customFormat="1" ht="15" hidden="1" customHeight="1" x14ac:dyDescent="0.25">
      <c r="C147" s="15"/>
      <c r="D147" s="47" t="s">
        <v>43</v>
      </c>
      <c r="E147" s="126"/>
      <c r="F147" s="92"/>
      <c r="G147" s="281"/>
      <c r="H147" s="281"/>
      <c r="I147" s="281"/>
      <c r="J147" s="281"/>
      <c r="K147" s="281"/>
      <c r="L147" s="281"/>
      <c r="M147" s="281"/>
      <c r="N147" s="281"/>
      <c r="O147" s="281"/>
      <c r="P147" s="281"/>
      <c r="Q147" s="281"/>
      <c r="R147" s="281"/>
      <c r="S147" s="1928"/>
      <c r="T147" s="281"/>
      <c r="U147" s="281"/>
      <c r="V147" s="281"/>
      <c r="W147" s="281"/>
      <c r="X147" s="281"/>
      <c r="Y147" s="281"/>
      <c r="Z147" s="281"/>
      <c r="AA147" s="281"/>
      <c r="AB147" s="281"/>
      <c r="AC147" s="281"/>
      <c r="AD147" s="281"/>
      <c r="AE147" s="281"/>
      <c r="AF147" s="281"/>
      <c r="AG147" s="281"/>
      <c r="AH147" s="281"/>
      <c r="AI147" s="18"/>
      <c r="AJ147" s="78" t="s">
        <v>129</v>
      </c>
      <c r="AZ147" s="508"/>
      <c r="BA147" s="508"/>
    </row>
    <row r="148" spans="3:58" s="1" customFormat="1" ht="15" hidden="1" customHeight="1" x14ac:dyDescent="0.25">
      <c r="C148" s="15"/>
      <c r="D148" s="28" t="s">
        <v>113</v>
      </c>
      <c r="E148" s="125"/>
      <c r="F148" s="20" t="s">
        <v>14</v>
      </c>
      <c r="G148" s="42"/>
      <c r="H148" s="42"/>
      <c r="I148" s="42"/>
      <c r="J148" s="42"/>
      <c r="K148" s="42"/>
      <c r="L148" s="42"/>
      <c r="M148" s="42"/>
      <c r="N148" s="42"/>
      <c r="O148" s="42"/>
      <c r="P148" s="42"/>
      <c r="Q148" s="42"/>
      <c r="R148" s="42"/>
      <c r="S148" s="1915"/>
      <c r="T148" s="42"/>
      <c r="U148" s="42"/>
      <c r="V148" s="42"/>
      <c r="W148" s="42"/>
      <c r="X148" s="42"/>
      <c r="Y148" s="42"/>
      <c r="Z148" s="42"/>
      <c r="AA148" s="42"/>
      <c r="AB148" s="42"/>
      <c r="AC148" s="42"/>
      <c r="AD148" s="42"/>
      <c r="AE148" s="42"/>
      <c r="AF148" s="42"/>
      <c r="AG148" s="42"/>
      <c r="AH148" s="42"/>
      <c r="AI148" s="35"/>
      <c r="AJ148" s="89">
        <v>0</v>
      </c>
      <c r="AZ148" s="508"/>
      <c r="BA148" s="508"/>
    </row>
    <row r="149" spans="3:58" s="1" customFormat="1" ht="15" hidden="1" customHeight="1" x14ac:dyDescent="0.25">
      <c r="C149" s="15"/>
      <c r="D149" s="28" t="s">
        <v>114</v>
      </c>
      <c r="E149" s="125"/>
      <c r="F149" s="20" t="s">
        <v>14</v>
      </c>
      <c r="G149" s="34"/>
      <c r="H149" s="34"/>
      <c r="I149" s="34"/>
      <c r="J149" s="34"/>
      <c r="K149" s="34"/>
      <c r="L149" s="34"/>
      <c r="M149" s="34"/>
      <c r="N149" s="34"/>
      <c r="O149" s="34"/>
      <c r="P149" s="34"/>
      <c r="Q149" s="34"/>
      <c r="R149" s="34"/>
      <c r="S149" s="1914"/>
      <c r="T149" s="34"/>
      <c r="U149" s="34"/>
      <c r="V149" s="34"/>
      <c r="W149" s="34"/>
      <c r="X149" s="34"/>
      <c r="Y149" s="34"/>
      <c r="Z149" s="34"/>
      <c r="AA149" s="34"/>
      <c r="AB149" s="34"/>
      <c r="AC149" s="34"/>
      <c r="AD149" s="34"/>
      <c r="AE149" s="34"/>
      <c r="AF149" s="34"/>
      <c r="AG149" s="34"/>
      <c r="AH149" s="34"/>
      <c r="AI149" s="36"/>
      <c r="AJ149" s="93">
        <v>0</v>
      </c>
      <c r="AZ149" s="508"/>
      <c r="BA149" s="508"/>
    </row>
    <row r="150" spans="3:58" s="1" customFormat="1" ht="15" hidden="1" customHeight="1" x14ac:dyDescent="0.25">
      <c r="C150" s="15"/>
      <c r="D150" s="30" t="s">
        <v>39</v>
      </c>
      <c r="E150" s="125"/>
      <c r="F150" s="20" t="s">
        <v>14</v>
      </c>
      <c r="G150" s="34"/>
      <c r="H150" s="34"/>
      <c r="I150" s="34"/>
      <c r="J150" s="34"/>
      <c r="K150" s="34"/>
      <c r="L150" s="34"/>
      <c r="M150" s="34"/>
      <c r="N150" s="34"/>
      <c r="O150" s="34"/>
      <c r="P150" s="34"/>
      <c r="Q150" s="34"/>
      <c r="R150" s="34"/>
      <c r="S150" s="1914"/>
      <c r="T150" s="34"/>
      <c r="U150" s="34"/>
      <c r="V150" s="34"/>
      <c r="W150" s="34"/>
      <c r="X150" s="34"/>
      <c r="Y150" s="34"/>
      <c r="Z150" s="34"/>
      <c r="AA150" s="34"/>
      <c r="AB150" s="34"/>
      <c r="AC150" s="34"/>
      <c r="AD150" s="34"/>
      <c r="AE150" s="34"/>
      <c r="AF150" s="34"/>
      <c r="AG150" s="34"/>
      <c r="AH150" s="34"/>
      <c r="AI150" s="18"/>
      <c r="AJ150" s="58">
        <v>0</v>
      </c>
      <c r="AZ150" s="508"/>
      <c r="BA150" s="508"/>
    </row>
    <row r="151" spans="3:58" s="1" customFormat="1" ht="15" hidden="1" customHeight="1" x14ac:dyDescent="0.25">
      <c r="C151" s="15"/>
      <c r="D151" s="30" t="s">
        <v>38</v>
      </c>
      <c r="E151" s="125"/>
      <c r="F151" s="20" t="s">
        <v>14</v>
      </c>
      <c r="G151" s="34"/>
      <c r="H151" s="34"/>
      <c r="I151" s="34"/>
      <c r="J151" s="34"/>
      <c r="K151" s="34"/>
      <c r="L151" s="34"/>
      <c r="M151" s="34"/>
      <c r="N151" s="34"/>
      <c r="O151" s="34"/>
      <c r="P151" s="34"/>
      <c r="Q151" s="34"/>
      <c r="R151" s="34"/>
      <c r="S151" s="1914"/>
      <c r="T151" s="34"/>
      <c r="U151" s="34"/>
      <c r="V151" s="34"/>
      <c r="W151" s="34"/>
      <c r="X151" s="34"/>
      <c r="Y151" s="34"/>
      <c r="Z151" s="34"/>
      <c r="AA151" s="34"/>
      <c r="AB151" s="34"/>
      <c r="AC151" s="34"/>
      <c r="AD151" s="34"/>
      <c r="AE151" s="34"/>
      <c r="AF151" s="34"/>
      <c r="AG151" s="34"/>
      <c r="AH151" s="34"/>
      <c r="AI151" s="18"/>
      <c r="AJ151" s="58">
        <v>0</v>
      </c>
      <c r="AZ151" s="508"/>
      <c r="BA151" s="508"/>
    </row>
    <row r="152" spans="3:58" s="1" customFormat="1" ht="15" hidden="1" customHeight="1" x14ac:dyDescent="0.25">
      <c r="C152" s="15"/>
      <c r="D152" s="30" t="s">
        <v>29</v>
      </c>
      <c r="E152" s="125"/>
      <c r="F152" s="13"/>
      <c r="G152" s="33"/>
      <c r="H152" s="33"/>
      <c r="I152" s="33"/>
      <c r="J152" s="33"/>
      <c r="K152" s="33"/>
      <c r="L152" s="33"/>
      <c r="M152" s="33"/>
      <c r="N152" s="33"/>
      <c r="O152" s="33"/>
      <c r="P152" s="33"/>
      <c r="Q152" s="33"/>
      <c r="R152" s="33"/>
      <c r="S152" s="1913"/>
      <c r="T152" s="33"/>
      <c r="U152" s="33"/>
      <c r="V152" s="33"/>
      <c r="W152" s="33"/>
      <c r="X152" s="33"/>
      <c r="Y152" s="33"/>
      <c r="Z152" s="33"/>
      <c r="AA152" s="33"/>
      <c r="AB152" s="33"/>
      <c r="AC152" s="33"/>
      <c r="AD152" s="33"/>
      <c r="AE152" s="33"/>
      <c r="AF152" s="33"/>
      <c r="AG152" s="33"/>
      <c r="AH152" s="33"/>
      <c r="AI152" s="6"/>
      <c r="AJ152" s="63" t="s">
        <v>29</v>
      </c>
      <c r="AZ152" s="508"/>
      <c r="BA152" s="508"/>
    </row>
    <row r="153" spans="3:58" s="1" customFormat="1" ht="15" hidden="1" customHeight="1" x14ac:dyDescent="0.2">
      <c r="C153" s="15"/>
      <c r="D153" s="11" t="s">
        <v>42</v>
      </c>
      <c r="E153" s="125"/>
      <c r="F153" s="32" t="s">
        <v>31</v>
      </c>
      <c r="G153" s="33"/>
      <c r="H153" s="33"/>
      <c r="I153" s="33"/>
      <c r="J153" s="33"/>
      <c r="K153" s="33"/>
      <c r="L153" s="33"/>
      <c r="M153" s="33"/>
      <c r="N153" s="33"/>
      <c r="O153" s="33"/>
      <c r="P153" s="33"/>
      <c r="Q153" s="33"/>
      <c r="R153" s="33"/>
      <c r="S153" s="1913"/>
      <c r="T153" s="33"/>
      <c r="U153" s="33"/>
      <c r="V153" s="33"/>
      <c r="W153" s="33"/>
      <c r="X153" s="33"/>
      <c r="Y153" s="33"/>
      <c r="Z153" s="33"/>
      <c r="AA153" s="33"/>
      <c r="AB153" s="33"/>
      <c r="AC153" s="33"/>
      <c r="AD153" s="33"/>
      <c r="AE153" s="33"/>
      <c r="AF153" s="33"/>
      <c r="AG153" s="33"/>
      <c r="AH153" s="33"/>
      <c r="AI153" s="37"/>
      <c r="AJ153" s="91">
        <v>0</v>
      </c>
      <c r="AZ153" s="508"/>
      <c r="BA153" s="508"/>
    </row>
    <row r="154" spans="3:58" s="1" customFormat="1" ht="15" hidden="1" customHeight="1" x14ac:dyDescent="0.2">
      <c r="C154" s="15"/>
      <c r="D154" s="11" t="s">
        <v>41</v>
      </c>
      <c r="E154" s="125"/>
      <c r="F154" s="32" t="s">
        <v>31</v>
      </c>
      <c r="G154" s="33"/>
      <c r="H154" s="33"/>
      <c r="I154" s="33"/>
      <c r="J154" s="33"/>
      <c r="K154" s="33"/>
      <c r="L154" s="33"/>
      <c r="M154" s="33"/>
      <c r="N154" s="33"/>
      <c r="O154" s="33"/>
      <c r="P154" s="33"/>
      <c r="Q154" s="33"/>
      <c r="R154" s="33"/>
      <c r="S154" s="1913"/>
      <c r="T154" s="33"/>
      <c r="U154" s="33"/>
      <c r="V154" s="33"/>
      <c r="W154" s="33"/>
      <c r="X154" s="33"/>
      <c r="Y154" s="33"/>
      <c r="Z154" s="33"/>
      <c r="AA154" s="33"/>
      <c r="AB154" s="33"/>
      <c r="AC154" s="33"/>
      <c r="AD154" s="33"/>
      <c r="AE154" s="33"/>
      <c r="AF154" s="33"/>
      <c r="AG154" s="33"/>
      <c r="AH154" s="33"/>
      <c r="AI154" s="37"/>
      <c r="AJ154" s="91">
        <v>0</v>
      </c>
      <c r="AZ154" s="508"/>
      <c r="BA154" s="508"/>
    </row>
    <row r="155" spans="3:58" s="1" customFormat="1" ht="15" hidden="1" customHeight="1" x14ac:dyDescent="0.25">
      <c r="C155" s="15"/>
      <c r="D155" s="30" t="s">
        <v>28</v>
      </c>
      <c r="E155" s="125"/>
      <c r="F155" s="13"/>
      <c r="G155" s="33"/>
      <c r="H155" s="33"/>
      <c r="I155" s="33"/>
      <c r="J155" s="33"/>
      <c r="K155" s="33"/>
      <c r="L155" s="33"/>
      <c r="M155" s="33"/>
      <c r="N155" s="33"/>
      <c r="O155" s="33"/>
      <c r="P155" s="33"/>
      <c r="Q155" s="33"/>
      <c r="R155" s="33"/>
      <c r="S155" s="1913"/>
      <c r="T155" s="33"/>
      <c r="U155" s="33"/>
      <c r="V155" s="33"/>
      <c r="W155" s="33"/>
      <c r="X155" s="33"/>
      <c r="Y155" s="33"/>
      <c r="Z155" s="33"/>
      <c r="AA155" s="33"/>
      <c r="AB155" s="33"/>
      <c r="AC155" s="33"/>
      <c r="AD155" s="33"/>
      <c r="AE155" s="33"/>
      <c r="AF155" s="33"/>
      <c r="AG155" s="33"/>
      <c r="AH155" s="33"/>
      <c r="AI155" s="6"/>
      <c r="AJ155" s="63" t="s">
        <v>28</v>
      </c>
      <c r="AZ155" s="508"/>
      <c r="BA155" s="508"/>
    </row>
    <row r="156" spans="3:58" s="1" customFormat="1" ht="15" hidden="1" customHeight="1" x14ac:dyDescent="0.25">
      <c r="C156" s="15"/>
      <c r="D156" s="11" t="s">
        <v>42</v>
      </c>
      <c r="E156" s="125"/>
      <c r="F156" s="20" t="s">
        <v>28</v>
      </c>
      <c r="G156" s="33"/>
      <c r="H156" s="33"/>
      <c r="I156" s="33"/>
      <c r="J156" s="33"/>
      <c r="K156" s="33"/>
      <c r="L156" s="33"/>
      <c r="M156" s="33"/>
      <c r="N156" s="33"/>
      <c r="O156" s="33"/>
      <c r="P156" s="33"/>
      <c r="Q156" s="33"/>
      <c r="R156" s="33"/>
      <c r="S156" s="1913"/>
      <c r="T156" s="33"/>
      <c r="U156" s="33"/>
      <c r="V156" s="33"/>
      <c r="W156" s="33"/>
      <c r="X156" s="33"/>
      <c r="Y156" s="33"/>
      <c r="Z156" s="33"/>
      <c r="AA156" s="33"/>
      <c r="AB156" s="33"/>
      <c r="AC156" s="33"/>
      <c r="AD156" s="33"/>
      <c r="AE156" s="33"/>
      <c r="AF156" s="33"/>
      <c r="AG156" s="33"/>
      <c r="AH156" s="33"/>
      <c r="AI156" s="6"/>
      <c r="AJ156" s="54">
        <v>0</v>
      </c>
      <c r="AZ156" s="508"/>
      <c r="BA156" s="508"/>
    </row>
    <row r="157" spans="3:58" s="1" customFormat="1" ht="15" hidden="1" customHeight="1" x14ac:dyDescent="0.25">
      <c r="C157" s="15"/>
      <c r="D157" s="11" t="s">
        <v>41</v>
      </c>
      <c r="E157" s="125"/>
      <c r="F157" s="20" t="s">
        <v>28</v>
      </c>
      <c r="G157" s="33"/>
      <c r="H157" s="33"/>
      <c r="I157" s="33"/>
      <c r="J157" s="33"/>
      <c r="K157" s="33"/>
      <c r="L157" s="33"/>
      <c r="M157" s="33"/>
      <c r="N157" s="33"/>
      <c r="O157" s="33"/>
      <c r="P157" s="33"/>
      <c r="Q157" s="33"/>
      <c r="R157" s="33"/>
      <c r="S157" s="1913"/>
      <c r="T157" s="33"/>
      <c r="U157" s="33"/>
      <c r="V157" s="33"/>
      <c r="W157" s="33"/>
      <c r="X157" s="33"/>
      <c r="Y157" s="33"/>
      <c r="Z157" s="33"/>
      <c r="AA157" s="33"/>
      <c r="AB157" s="33"/>
      <c r="AC157" s="33"/>
      <c r="AD157" s="33"/>
      <c r="AE157" s="33"/>
      <c r="AF157" s="33"/>
      <c r="AG157" s="33"/>
      <c r="AH157" s="33"/>
      <c r="AI157" s="6"/>
      <c r="AJ157" s="54">
        <v>0</v>
      </c>
      <c r="AZ157" s="508"/>
      <c r="BA157" s="508"/>
    </row>
    <row r="158" spans="3:58" s="1" customFormat="1" ht="15" hidden="1" customHeight="1" x14ac:dyDescent="0.25">
      <c r="C158" s="15"/>
      <c r="D158" s="30" t="s">
        <v>36</v>
      </c>
      <c r="E158" s="125"/>
      <c r="F158" s="20" t="s">
        <v>35</v>
      </c>
      <c r="G158" s="33"/>
      <c r="H158" s="33"/>
      <c r="I158" s="33"/>
      <c r="J158" s="33"/>
      <c r="K158" s="33"/>
      <c r="L158" s="33"/>
      <c r="M158" s="33"/>
      <c r="N158" s="33"/>
      <c r="O158" s="33"/>
      <c r="P158" s="33"/>
      <c r="Q158" s="33"/>
      <c r="R158" s="33"/>
      <c r="S158" s="1913"/>
      <c r="T158" s="33"/>
      <c r="U158" s="33"/>
      <c r="V158" s="33"/>
      <c r="W158" s="33"/>
      <c r="X158" s="33"/>
      <c r="Y158" s="33"/>
      <c r="Z158" s="33"/>
      <c r="AA158" s="33"/>
      <c r="AB158" s="33"/>
      <c r="AC158" s="33"/>
      <c r="AD158" s="33"/>
      <c r="AE158" s="33"/>
      <c r="AF158" s="33"/>
      <c r="AG158" s="33"/>
      <c r="AH158" s="33"/>
      <c r="AI158" s="6"/>
      <c r="AJ158" s="54">
        <v>0</v>
      </c>
      <c r="AZ158" s="508"/>
      <c r="BA158" s="508"/>
    </row>
    <row r="159" spans="3:58" s="1" customFormat="1" ht="15" hidden="1" customHeight="1" x14ac:dyDescent="0.25">
      <c r="C159" s="15"/>
      <c r="D159" s="30" t="s">
        <v>34</v>
      </c>
      <c r="E159" s="125"/>
      <c r="F159" s="20" t="s">
        <v>33</v>
      </c>
      <c r="G159" s="33"/>
      <c r="H159" s="33"/>
      <c r="I159" s="33"/>
      <c r="J159" s="33"/>
      <c r="K159" s="33"/>
      <c r="L159" s="33"/>
      <c r="M159" s="33"/>
      <c r="N159" s="33"/>
      <c r="O159" s="33"/>
      <c r="P159" s="33"/>
      <c r="Q159" s="33"/>
      <c r="R159" s="33"/>
      <c r="S159" s="1913"/>
      <c r="T159" s="33"/>
      <c r="U159" s="33"/>
      <c r="V159" s="33"/>
      <c r="W159" s="33"/>
      <c r="X159" s="33"/>
      <c r="Y159" s="33"/>
      <c r="Z159" s="33"/>
      <c r="AA159" s="33"/>
      <c r="AB159" s="33"/>
      <c r="AC159" s="33"/>
      <c r="AD159" s="33"/>
      <c r="AE159" s="33"/>
      <c r="AF159" s="33"/>
      <c r="AG159" s="33"/>
      <c r="AH159" s="33"/>
      <c r="AI159" s="6"/>
      <c r="AJ159" s="54">
        <v>0</v>
      </c>
      <c r="AZ159" s="508"/>
      <c r="BA159" s="508"/>
    </row>
    <row r="160" spans="3:58" s="1" customFormat="1" ht="15" hidden="1" customHeight="1" x14ac:dyDescent="0.25">
      <c r="C160" s="15"/>
      <c r="D160" s="47" t="s">
        <v>32</v>
      </c>
      <c r="E160" s="126"/>
      <c r="F160" s="49"/>
      <c r="G160" s="94"/>
      <c r="H160" s="94"/>
      <c r="I160" s="94"/>
      <c r="J160" s="94"/>
      <c r="K160" s="94"/>
      <c r="L160" s="94"/>
      <c r="M160" s="94"/>
      <c r="N160" s="94"/>
      <c r="O160" s="94"/>
      <c r="P160" s="94"/>
      <c r="Q160" s="94"/>
      <c r="R160" s="94"/>
      <c r="S160" s="1916"/>
      <c r="T160" s="94"/>
      <c r="U160" s="94"/>
      <c r="V160" s="94"/>
      <c r="W160" s="94"/>
      <c r="X160" s="94"/>
      <c r="Y160" s="94"/>
      <c r="Z160" s="94"/>
      <c r="AA160" s="94"/>
      <c r="AB160" s="94"/>
      <c r="AC160" s="94"/>
      <c r="AD160" s="94"/>
      <c r="AE160" s="94"/>
      <c r="AF160" s="94"/>
      <c r="AG160" s="94"/>
      <c r="AH160" s="94"/>
      <c r="AI160" s="18"/>
      <c r="AJ160" s="78" t="s">
        <v>130</v>
      </c>
      <c r="AZ160" s="508"/>
      <c r="BA160" s="508"/>
    </row>
    <row r="161" spans="3:58 15024:15416" s="1" customFormat="1" ht="15" hidden="1" customHeight="1" x14ac:dyDescent="0.25">
      <c r="C161" s="15"/>
      <c r="D161" s="30" t="s">
        <v>29</v>
      </c>
      <c r="E161" s="125"/>
      <c r="F161" s="13"/>
      <c r="G161" s="33"/>
      <c r="H161" s="33"/>
      <c r="I161" s="33"/>
      <c r="J161" s="33"/>
      <c r="K161" s="33"/>
      <c r="L161" s="33"/>
      <c r="M161" s="33"/>
      <c r="N161" s="33"/>
      <c r="O161" s="33"/>
      <c r="P161" s="33"/>
      <c r="Q161" s="33"/>
      <c r="R161" s="33"/>
      <c r="S161" s="1913"/>
      <c r="T161" s="33"/>
      <c r="U161" s="33"/>
      <c r="V161" s="33"/>
      <c r="W161" s="33"/>
      <c r="X161" s="33"/>
      <c r="Y161" s="33"/>
      <c r="Z161" s="33"/>
      <c r="AA161" s="33"/>
      <c r="AB161" s="33"/>
      <c r="AC161" s="33"/>
      <c r="AD161" s="33"/>
      <c r="AE161" s="33"/>
      <c r="AF161" s="33"/>
      <c r="AG161" s="33"/>
      <c r="AH161" s="33"/>
      <c r="AI161" s="18"/>
      <c r="AJ161" s="63" t="s">
        <v>29</v>
      </c>
      <c r="AZ161" s="508"/>
      <c r="BA161" s="508"/>
    </row>
    <row r="162" spans="3:58 15024:15416" s="1" customFormat="1" ht="15" hidden="1" customHeight="1" x14ac:dyDescent="0.25">
      <c r="C162" s="15"/>
      <c r="D162" s="11" t="s">
        <v>42</v>
      </c>
      <c r="E162" s="125"/>
      <c r="F162" s="20" t="s">
        <v>31</v>
      </c>
      <c r="G162" s="33"/>
      <c r="H162" s="33"/>
      <c r="I162" s="33"/>
      <c r="J162" s="33"/>
      <c r="K162" s="33"/>
      <c r="L162" s="33"/>
      <c r="M162" s="33"/>
      <c r="N162" s="33"/>
      <c r="O162" s="33"/>
      <c r="P162" s="33"/>
      <c r="Q162" s="33"/>
      <c r="R162" s="33"/>
      <c r="S162" s="1913"/>
      <c r="T162" s="33"/>
      <c r="U162" s="33"/>
      <c r="V162" s="33"/>
      <c r="W162" s="33"/>
      <c r="X162" s="33"/>
      <c r="Y162" s="33"/>
      <c r="Z162" s="33"/>
      <c r="AA162" s="33"/>
      <c r="AB162" s="33"/>
      <c r="AC162" s="33"/>
      <c r="AD162" s="33"/>
      <c r="AE162" s="33"/>
      <c r="AF162" s="33"/>
      <c r="AG162" s="33"/>
      <c r="AH162" s="33"/>
      <c r="AI162" s="18"/>
      <c r="AJ162" s="54">
        <v>0</v>
      </c>
      <c r="AZ162" s="508"/>
      <c r="BA162" s="508"/>
    </row>
    <row r="163" spans="3:58 15024:15416" s="1" customFormat="1" ht="15" hidden="1" customHeight="1" x14ac:dyDescent="0.25">
      <c r="C163" s="15"/>
      <c r="D163" s="11" t="s">
        <v>41</v>
      </c>
      <c r="E163" s="125"/>
      <c r="F163" s="20" t="s">
        <v>31</v>
      </c>
      <c r="G163" s="33"/>
      <c r="H163" s="33"/>
      <c r="I163" s="33"/>
      <c r="J163" s="33"/>
      <c r="K163" s="33"/>
      <c r="L163" s="33"/>
      <c r="M163" s="33"/>
      <c r="N163" s="33"/>
      <c r="O163" s="33"/>
      <c r="P163" s="33"/>
      <c r="Q163" s="33"/>
      <c r="R163" s="33"/>
      <c r="S163" s="1913"/>
      <c r="T163" s="33"/>
      <c r="U163" s="33"/>
      <c r="V163" s="33"/>
      <c r="W163" s="33"/>
      <c r="X163" s="33"/>
      <c r="Y163" s="33"/>
      <c r="Z163" s="33"/>
      <c r="AA163" s="33"/>
      <c r="AB163" s="33"/>
      <c r="AC163" s="33"/>
      <c r="AD163" s="33"/>
      <c r="AE163" s="33"/>
      <c r="AF163" s="33"/>
      <c r="AG163" s="33"/>
      <c r="AH163" s="33"/>
      <c r="AI163" s="18"/>
      <c r="AJ163" s="54">
        <v>0</v>
      </c>
      <c r="AZ163" s="508"/>
      <c r="BA163" s="508"/>
    </row>
    <row r="164" spans="3:58 15024:15416" s="1" customFormat="1" ht="15" hidden="1" customHeight="1" x14ac:dyDescent="0.25">
      <c r="C164" s="15"/>
      <c r="D164" s="30" t="s">
        <v>28</v>
      </c>
      <c r="E164" s="125"/>
      <c r="F164" s="13"/>
      <c r="G164" s="33"/>
      <c r="H164" s="33"/>
      <c r="I164" s="33"/>
      <c r="J164" s="33"/>
      <c r="K164" s="33"/>
      <c r="L164" s="33"/>
      <c r="M164" s="33"/>
      <c r="N164" s="33"/>
      <c r="O164" s="33"/>
      <c r="P164" s="33"/>
      <c r="Q164" s="33"/>
      <c r="R164" s="33"/>
      <c r="S164" s="1913"/>
      <c r="T164" s="33"/>
      <c r="U164" s="33"/>
      <c r="V164" s="33"/>
      <c r="W164" s="33"/>
      <c r="X164" s="33"/>
      <c r="Y164" s="33"/>
      <c r="Z164" s="33"/>
      <c r="AA164" s="33"/>
      <c r="AB164" s="33"/>
      <c r="AC164" s="33"/>
      <c r="AD164" s="33"/>
      <c r="AE164" s="33"/>
      <c r="AF164" s="33"/>
      <c r="AG164" s="33"/>
      <c r="AH164" s="33"/>
      <c r="AI164" s="18"/>
      <c r="AJ164" s="63" t="s">
        <v>28</v>
      </c>
      <c r="AZ164" s="508"/>
      <c r="BA164" s="508"/>
    </row>
    <row r="165" spans="3:58 15024:15416" s="1" customFormat="1" ht="15" hidden="1" customHeight="1" x14ac:dyDescent="0.25">
      <c r="C165" s="15"/>
      <c r="D165" s="11" t="s">
        <v>42</v>
      </c>
      <c r="E165" s="125"/>
      <c r="F165" s="20" t="s">
        <v>28</v>
      </c>
      <c r="G165" s="33"/>
      <c r="H165" s="33"/>
      <c r="I165" s="33"/>
      <c r="J165" s="33"/>
      <c r="K165" s="33"/>
      <c r="L165" s="33"/>
      <c r="M165" s="33"/>
      <c r="N165" s="33"/>
      <c r="O165" s="33"/>
      <c r="P165" s="33"/>
      <c r="Q165" s="33"/>
      <c r="R165" s="33"/>
      <c r="S165" s="1913"/>
      <c r="T165" s="33"/>
      <c r="U165" s="33"/>
      <c r="V165" s="33"/>
      <c r="W165" s="33"/>
      <c r="X165" s="33"/>
      <c r="Y165" s="33"/>
      <c r="Z165" s="33"/>
      <c r="AA165" s="33"/>
      <c r="AB165" s="33"/>
      <c r="AC165" s="33"/>
      <c r="AD165" s="33"/>
      <c r="AE165" s="33"/>
      <c r="AF165" s="33"/>
      <c r="AG165" s="33"/>
      <c r="AH165" s="33"/>
      <c r="AI165" s="18"/>
      <c r="AJ165" s="54">
        <v>0</v>
      </c>
      <c r="AZ165" s="508"/>
      <c r="BA165" s="508"/>
    </row>
    <row r="166" spans="3:58 15024:15416" s="1" customFormat="1" ht="15" hidden="1" customHeight="1" x14ac:dyDescent="0.25">
      <c r="C166" s="15"/>
      <c r="D166" s="11" t="s">
        <v>41</v>
      </c>
      <c r="E166" s="125"/>
      <c r="F166" s="20" t="s">
        <v>28</v>
      </c>
      <c r="G166" s="33"/>
      <c r="H166" s="33"/>
      <c r="I166" s="33"/>
      <c r="J166" s="33"/>
      <c r="K166" s="33"/>
      <c r="L166" s="33"/>
      <c r="M166" s="33"/>
      <c r="N166" s="33"/>
      <c r="O166" s="33"/>
      <c r="P166" s="33"/>
      <c r="Q166" s="33"/>
      <c r="R166" s="33"/>
      <c r="S166" s="1913"/>
      <c r="T166" s="33"/>
      <c r="U166" s="33"/>
      <c r="V166" s="33"/>
      <c r="W166" s="33"/>
      <c r="X166" s="33"/>
      <c r="Y166" s="33"/>
      <c r="Z166" s="33"/>
      <c r="AA166" s="33"/>
      <c r="AB166" s="33"/>
      <c r="AC166" s="33"/>
      <c r="AD166" s="33"/>
      <c r="AE166" s="33"/>
      <c r="AF166" s="33"/>
      <c r="AG166" s="33"/>
      <c r="AH166" s="33"/>
      <c r="AI166" s="18"/>
      <c r="AJ166" s="54">
        <v>0</v>
      </c>
      <c r="AZ166" s="508"/>
      <c r="BA166" s="508"/>
    </row>
    <row r="167" spans="3:58 15024:15416" s="1" customFormat="1" ht="15" hidden="1" customHeight="1" x14ac:dyDescent="0.25">
      <c r="C167" s="15"/>
      <c r="D167" s="47" t="s">
        <v>30</v>
      </c>
      <c r="E167" s="126"/>
      <c r="F167" s="92"/>
      <c r="G167" s="94"/>
      <c r="H167" s="94"/>
      <c r="I167" s="94"/>
      <c r="J167" s="94"/>
      <c r="K167" s="94"/>
      <c r="L167" s="94"/>
      <c r="M167" s="94"/>
      <c r="N167" s="94"/>
      <c r="O167" s="94"/>
      <c r="P167" s="94"/>
      <c r="Q167" s="94"/>
      <c r="R167" s="94"/>
      <c r="S167" s="1916"/>
      <c r="T167" s="94"/>
      <c r="U167" s="94"/>
      <c r="V167" s="94"/>
      <c r="W167" s="94"/>
      <c r="X167" s="94"/>
      <c r="Y167" s="94"/>
      <c r="Z167" s="94"/>
      <c r="AA167" s="94"/>
      <c r="AB167" s="94"/>
      <c r="AC167" s="94"/>
      <c r="AD167" s="94"/>
      <c r="AE167" s="94"/>
      <c r="AF167" s="94"/>
      <c r="AG167" s="94"/>
      <c r="AH167" s="94"/>
      <c r="AI167" s="18"/>
      <c r="AJ167" s="95"/>
      <c r="AZ167" s="508"/>
      <c r="BA167" s="508"/>
    </row>
    <row r="168" spans="3:58 15024:15416" s="1" customFormat="1" ht="15" hidden="1" customHeight="1" x14ac:dyDescent="0.25">
      <c r="C168" s="15"/>
      <c r="D168" s="30" t="s">
        <v>29</v>
      </c>
      <c r="E168" s="125"/>
      <c r="F168" s="20"/>
      <c r="G168" s="33"/>
      <c r="H168" s="33"/>
      <c r="I168" s="33"/>
      <c r="J168" s="33"/>
      <c r="K168" s="33"/>
      <c r="L168" s="33"/>
      <c r="M168" s="33"/>
      <c r="N168" s="33"/>
      <c r="O168" s="33"/>
      <c r="P168" s="33"/>
      <c r="Q168" s="33"/>
      <c r="R168" s="33"/>
      <c r="S168" s="1913"/>
      <c r="T168" s="33"/>
      <c r="U168" s="33"/>
      <c r="V168" s="33"/>
      <c r="W168" s="33"/>
      <c r="X168" s="33"/>
      <c r="Y168" s="33"/>
      <c r="Z168" s="33"/>
      <c r="AA168" s="33"/>
      <c r="AB168" s="33"/>
      <c r="AC168" s="33"/>
      <c r="AD168" s="33"/>
      <c r="AE168" s="33"/>
      <c r="AF168" s="33"/>
      <c r="AG168" s="33"/>
      <c r="AH168" s="33"/>
      <c r="AI168" s="18"/>
      <c r="AJ168" s="54"/>
      <c r="AZ168" s="508"/>
      <c r="BA168" s="508"/>
    </row>
    <row r="169" spans="3:58 15024:15416" s="1" customFormat="1" ht="15" hidden="1" customHeight="1" x14ac:dyDescent="0.25">
      <c r="C169" s="15"/>
      <c r="D169" s="11" t="s">
        <v>42</v>
      </c>
      <c r="E169" s="125"/>
      <c r="F169" s="20" t="s">
        <v>25</v>
      </c>
      <c r="G169" s="33"/>
      <c r="H169" s="33"/>
      <c r="I169" s="33"/>
      <c r="J169" s="33"/>
      <c r="K169" s="33"/>
      <c r="L169" s="33"/>
      <c r="M169" s="33"/>
      <c r="N169" s="33"/>
      <c r="O169" s="33"/>
      <c r="P169" s="33"/>
      <c r="Q169" s="33"/>
      <c r="R169" s="33"/>
      <c r="S169" s="1913"/>
      <c r="T169" s="33"/>
      <c r="U169" s="33"/>
      <c r="V169" s="33"/>
      <c r="W169" s="33"/>
      <c r="X169" s="33"/>
      <c r="Y169" s="33"/>
      <c r="Z169" s="33"/>
      <c r="AA169" s="33"/>
      <c r="AB169" s="33"/>
      <c r="AC169" s="33"/>
      <c r="AD169" s="33"/>
      <c r="AE169" s="33"/>
      <c r="AF169" s="33"/>
      <c r="AG169" s="33"/>
      <c r="AH169" s="33"/>
      <c r="AI169" s="37"/>
      <c r="AJ169" s="54" t="e">
        <v>#DIV/0!</v>
      </c>
      <c r="AZ169" s="508"/>
      <c r="BA169" s="508"/>
    </row>
    <row r="170" spans="3:58 15024:15416" s="1" customFormat="1" ht="15" hidden="1" customHeight="1" x14ac:dyDescent="0.25">
      <c r="C170" s="15"/>
      <c r="D170" s="11" t="s">
        <v>90</v>
      </c>
      <c r="E170" s="125"/>
      <c r="F170" s="20" t="s">
        <v>25</v>
      </c>
      <c r="G170" s="33"/>
      <c r="H170" s="33"/>
      <c r="I170" s="33"/>
      <c r="J170" s="33"/>
      <c r="K170" s="33"/>
      <c r="L170" s="33"/>
      <c r="M170" s="33"/>
      <c r="N170" s="33"/>
      <c r="O170" s="33"/>
      <c r="P170" s="33"/>
      <c r="Q170" s="33"/>
      <c r="R170" s="33"/>
      <c r="S170" s="1913"/>
      <c r="T170" s="33"/>
      <c r="U170" s="33"/>
      <c r="V170" s="33"/>
      <c r="W170" s="33"/>
      <c r="X170" s="33"/>
      <c r="Y170" s="33"/>
      <c r="Z170" s="33"/>
      <c r="AA170" s="33"/>
      <c r="AB170" s="33"/>
      <c r="AC170" s="33"/>
      <c r="AD170" s="33"/>
      <c r="AE170" s="33"/>
      <c r="AF170" s="33"/>
      <c r="AG170" s="33"/>
      <c r="AH170" s="33"/>
      <c r="AI170" s="37"/>
      <c r="AJ170" s="54" t="e">
        <v>#DIV/0!</v>
      </c>
      <c r="AZ170" s="508"/>
      <c r="BA170" s="508"/>
    </row>
    <row r="171" spans="3:58 15024:15416" s="1" customFormat="1" ht="15" hidden="1" customHeight="1" x14ac:dyDescent="0.25">
      <c r="C171" s="15"/>
      <c r="D171" s="30" t="s">
        <v>28</v>
      </c>
      <c r="E171" s="125"/>
      <c r="F171" s="13"/>
      <c r="G171" s="33"/>
      <c r="H171" s="33"/>
      <c r="I171" s="33"/>
      <c r="J171" s="33"/>
      <c r="K171" s="33"/>
      <c r="L171" s="33"/>
      <c r="M171" s="33"/>
      <c r="N171" s="33"/>
      <c r="O171" s="33"/>
      <c r="P171" s="33"/>
      <c r="Q171" s="33"/>
      <c r="R171" s="33"/>
      <c r="S171" s="1913"/>
      <c r="T171" s="33"/>
      <c r="U171" s="33"/>
      <c r="V171" s="33"/>
      <c r="W171" s="33"/>
      <c r="X171" s="33"/>
      <c r="Y171" s="33"/>
      <c r="Z171" s="33"/>
      <c r="AA171" s="33"/>
      <c r="AB171" s="33"/>
      <c r="AC171" s="33"/>
      <c r="AD171" s="33"/>
      <c r="AE171" s="33"/>
      <c r="AF171" s="33"/>
      <c r="AG171" s="33"/>
      <c r="AH171" s="33"/>
      <c r="AI171" s="37"/>
      <c r="AJ171" s="54"/>
      <c r="AZ171" s="508"/>
      <c r="BA171" s="508"/>
    </row>
    <row r="172" spans="3:58 15024:15416" s="1" customFormat="1" ht="15" hidden="1" customHeight="1" x14ac:dyDescent="0.25">
      <c r="C172" s="15"/>
      <c r="D172" s="11" t="s">
        <v>42</v>
      </c>
      <c r="E172" s="125"/>
      <c r="F172" s="20" t="s">
        <v>25</v>
      </c>
      <c r="G172" s="33"/>
      <c r="H172" s="33"/>
      <c r="I172" s="33"/>
      <c r="J172" s="33"/>
      <c r="K172" s="33"/>
      <c r="L172" s="33"/>
      <c r="M172" s="33"/>
      <c r="N172" s="33"/>
      <c r="O172" s="33"/>
      <c r="P172" s="33"/>
      <c r="Q172" s="33"/>
      <c r="R172" s="33"/>
      <c r="S172" s="1913"/>
      <c r="T172" s="33"/>
      <c r="U172" s="33"/>
      <c r="V172" s="33"/>
      <c r="W172" s="33"/>
      <c r="X172" s="33"/>
      <c r="Y172" s="33"/>
      <c r="Z172" s="33"/>
      <c r="AA172" s="33"/>
      <c r="AB172" s="33"/>
      <c r="AC172" s="33"/>
      <c r="AD172" s="33"/>
      <c r="AE172" s="33"/>
      <c r="AF172" s="33"/>
      <c r="AG172" s="33"/>
      <c r="AH172" s="33"/>
      <c r="AI172" s="37"/>
      <c r="AJ172" s="54" t="e">
        <v>#DIV/0!</v>
      </c>
      <c r="AZ172" s="508"/>
      <c r="BA172" s="508"/>
    </row>
    <row r="173" spans="3:58 15024:15416" s="1" customFormat="1" ht="15.75" hidden="1" customHeight="1" x14ac:dyDescent="0.25">
      <c r="C173" s="19"/>
      <c r="D173" s="11" t="s">
        <v>90</v>
      </c>
      <c r="E173" s="125"/>
      <c r="F173" s="20" t="s">
        <v>25</v>
      </c>
      <c r="G173" s="33"/>
      <c r="H173" s="33"/>
      <c r="I173" s="33"/>
      <c r="J173" s="33"/>
      <c r="K173" s="33"/>
      <c r="L173" s="33"/>
      <c r="M173" s="33"/>
      <c r="N173" s="33"/>
      <c r="O173" s="33"/>
      <c r="P173" s="33"/>
      <c r="Q173" s="33"/>
      <c r="R173" s="33"/>
      <c r="S173" s="1913"/>
      <c r="T173" s="33"/>
      <c r="U173" s="33"/>
      <c r="V173" s="33"/>
      <c r="W173" s="33"/>
      <c r="X173" s="33"/>
      <c r="Y173" s="33"/>
      <c r="Z173" s="33"/>
      <c r="AA173" s="33"/>
      <c r="AB173" s="33"/>
      <c r="AC173" s="33"/>
      <c r="AD173" s="33"/>
      <c r="AE173" s="33"/>
      <c r="AF173" s="33"/>
      <c r="AG173" s="33"/>
      <c r="AH173" s="33"/>
      <c r="AI173" s="37"/>
      <c r="AJ173" s="54" t="e">
        <v>#DIV/0!</v>
      </c>
      <c r="AZ173" s="508"/>
      <c r="BA173" s="508"/>
    </row>
    <row r="174" spans="3:58 15024:15416" s="1" customFormat="1" ht="15" hidden="1" customHeight="1" x14ac:dyDescent="0.25">
      <c r="C174" s="8">
        <v>6</v>
      </c>
      <c r="D174" s="47" t="s">
        <v>40</v>
      </c>
      <c r="E174" s="48"/>
      <c r="F174" s="49"/>
      <c r="G174" s="94"/>
      <c r="H174" s="94"/>
      <c r="I174" s="94"/>
      <c r="J174" s="94"/>
      <c r="K174" s="94"/>
      <c r="L174" s="94"/>
      <c r="M174" s="94"/>
      <c r="N174" s="94"/>
      <c r="O174" s="94"/>
      <c r="P174" s="94"/>
      <c r="Q174" s="94"/>
      <c r="R174" s="94"/>
      <c r="S174" s="1916"/>
      <c r="T174" s="94"/>
      <c r="U174" s="94"/>
      <c r="V174" s="94"/>
      <c r="W174" s="94"/>
      <c r="X174" s="94"/>
      <c r="Y174" s="94"/>
      <c r="Z174" s="94"/>
      <c r="AA174" s="94"/>
      <c r="AB174" s="94"/>
      <c r="AC174" s="94"/>
      <c r="AD174" s="94"/>
      <c r="AE174" s="94"/>
      <c r="AF174" s="94"/>
      <c r="AG174" s="94"/>
      <c r="AH174" s="94"/>
      <c r="AI174" s="3"/>
      <c r="AJ174" s="78" t="s">
        <v>129</v>
      </c>
      <c r="AZ174" s="508"/>
      <c r="BA174" s="508"/>
      <c r="BF174" s="140"/>
      <c r="VEV174" s="46"/>
      <c r="VEW174" s="46"/>
      <c r="VEX174" s="46"/>
      <c r="VEY174" s="46"/>
      <c r="VEZ174" s="46"/>
      <c r="VFA174" s="46"/>
      <c r="VFB174" s="46"/>
      <c r="VFC174" s="46"/>
      <c r="VFD174" s="46"/>
      <c r="VFE174" s="46"/>
      <c r="VFF174" s="46"/>
      <c r="VFG174" s="46"/>
      <c r="VFH174" s="46"/>
      <c r="VFI174" s="46"/>
      <c r="VFJ174" s="46"/>
      <c r="VFK174" s="46"/>
      <c r="VFL174" s="46"/>
      <c r="VFM174" s="46"/>
      <c r="VFN174" s="46"/>
      <c r="VFO174" s="46"/>
      <c r="VFP174" s="46"/>
      <c r="VFQ174" s="46"/>
      <c r="VFR174" s="46"/>
      <c r="VFS174" s="46"/>
      <c r="VFT174" s="46"/>
      <c r="VFU174" s="46"/>
      <c r="VFV174" s="46"/>
      <c r="VFW174" s="46"/>
      <c r="VFX174" s="46"/>
      <c r="VFY174" s="46"/>
      <c r="VFZ174" s="46"/>
      <c r="VGA174" s="46"/>
      <c r="VGB174" s="46"/>
      <c r="VGC174" s="46"/>
      <c r="VGD174" s="46"/>
      <c r="VGE174" s="46"/>
      <c r="VGF174" s="46"/>
      <c r="VGG174" s="46"/>
      <c r="VGH174" s="46"/>
      <c r="VGI174" s="46"/>
      <c r="VGJ174" s="46"/>
      <c r="VGK174" s="46"/>
      <c r="VGL174" s="46"/>
      <c r="VGM174" s="46"/>
      <c r="VGN174" s="46"/>
      <c r="VGO174" s="46"/>
      <c r="VGP174" s="46"/>
      <c r="VGQ174" s="46"/>
      <c r="VGR174" s="46"/>
      <c r="VGS174" s="46"/>
      <c r="VGT174" s="46"/>
      <c r="VGU174" s="46"/>
      <c r="VGV174" s="46"/>
      <c r="VGW174" s="46"/>
      <c r="VGX174" s="46"/>
      <c r="VGY174" s="46"/>
      <c r="VGZ174" s="46"/>
      <c r="VHA174" s="46"/>
      <c r="VHB174" s="46"/>
      <c r="VHC174" s="46"/>
      <c r="VHD174" s="46"/>
      <c r="VHE174" s="46"/>
      <c r="VHF174" s="46"/>
      <c r="VHG174" s="46"/>
      <c r="VHH174" s="46"/>
      <c r="VHI174" s="46"/>
      <c r="VHJ174" s="46"/>
      <c r="VHK174" s="46"/>
      <c r="VHL174" s="46"/>
      <c r="VHM174" s="46"/>
      <c r="VHN174" s="46"/>
      <c r="VHO174" s="46"/>
      <c r="VHP174" s="46"/>
      <c r="VHQ174" s="46"/>
      <c r="VHR174" s="46"/>
      <c r="VHS174" s="46"/>
      <c r="VHT174" s="46"/>
      <c r="VHU174" s="46"/>
      <c r="VHV174" s="46"/>
      <c r="VHW174" s="46"/>
      <c r="VHX174" s="46"/>
      <c r="VHY174" s="46"/>
      <c r="VHZ174" s="46"/>
      <c r="VIA174" s="46"/>
      <c r="VIB174" s="46"/>
      <c r="VIC174" s="46"/>
      <c r="VID174" s="46"/>
      <c r="VIE174" s="46"/>
      <c r="VIF174" s="46"/>
      <c r="VIG174" s="46"/>
      <c r="VIH174" s="46"/>
      <c r="VII174" s="46"/>
      <c r="VIJ174" s="46"/>
      <c r="VIK174" s="46"/>
      <c r="VIL174" s="46"/>
      <c r="VIM174" s="46"/>
      <c r="VIN174" s="46"/>
      <c r="VIO174" s="46"/>
      <c r="VIP174" s="46"/>
      <c r="VIQ174" s="46"/>
      <c r="VIR174" s="46"/>
      <c r="VIS174" s="46"/>
      <c r="VIT174" s="46"/>
      <c r="VIU174" s="46"/>
      <c r="VIV174" s="46"/>
      <c r="VIW174" s="46"/>
      <c r="VIX174" s="46"/>
      <c r="VIY174" s="46"/>
      <c r="VIZ174" s="46"/>
      <c r="VJA174" s="46"/>
      <c r="VJB174" s="46"/>
      <c r="VJC174" s="46"/>
      <c r="VJD174" s="46"/>
      <c r="VJE174" s="46"/>
      <c r="VJF174" s="46"/>
      <c r="VJG174" s="46"/>
      <c r="VJH174" s="46"/>
      <c r="VJI174" s="46"/>
      <c r="VJJ174" s="46"/>
      <c r="VJK174" s="46"/>
      <c r="VJL174" s="46"/>
      <c r="VJM174" s="46"/>
      <c r="VJN174" s="46"/>
      <c r="VJO174" s="46"/>
      <c r="VJP174" s="46"/>
      <c r="VJQ174" s="46"/>
      <c r="VJR174" s="46"/>
      <c r="VJS174" s="46"/>
      <c r="VJT174" s="46"/>
      <c r="VJU174" s="46"/>
      <c r="VJV174" s="46"/>
      <c r="VJW174" s="46"/>
      <c r="VJX174" s="46"/>
      <c r="VJY174" s="46"/>
      <c r="VJZ174" s="46"/>
      <c r="VKA174" s="46"/>
      <c r="VKB174" s="46"/>
      <c r="VKC174" s="46"/>
      <c r="VKD174" s="46"/>
      <c r="VKE174" s="46"/>
      <c r="VKF174" s="46"/>
      <c r="VKG174" s="46"/>
      <c r="VKH174" s="46"/>
      <c r="VKI174" s="46"/>
      <c r="VKJ174" s="46"/>
      <c r="VKK174" s="46"/>
      <c r="VKL174" s="46"/>
      <c r="VKM174" s="46"/>
      <c r="VKN174" s="46"/>
      <c r="VKO174" s="46"/>
      <c r="VKP174" s="46"/>
      <c r="VKQ174" s="46"/>
      <c r="VKR174" s="46"/>
      <c r="VKS174" s="46"/>
      <c r="VKT174" s="46"/>
      <c r="VKU174" s="46"/>
      <c r="VKV174" s="46"/>
      <c r="VKW174" s="46"/>
      <c r="VKX174" s="46"/>
      <c r="VKY174" s="46"/>
      <c r="VKZ174" s="46"/>
      <c r="VLA174" s="46"/>
      <c r="VLB174" s="46"/>
      <c r="VLC174" s="46"/>
      <c r="VLD174" s="46"/>
      <c r="VLE174" s="46"/>
      <c r="VLF174" s="46"/>
      <c r="VLG174" s="46"/>
      <c r="VLH174" s="46"/>
      <c r="VLI174" s="46"/>
      <c r="VLJ174" s="46"/>
      <c r="VLK174" s="46"/>
      <c r="VLL174" s="46"/>
      <c r="VLM174" s="46"/>
      <c r="VLN174" s="46"/>
      <c r="VLO174" s="46"/>
      <c r="VLP174" s="46"/>
      <c r="VLQ174" s="46"/>
      <c r="VLR174" s="46"/>
      <c r="VLS174" s="46"/>
      <c r="VLT174" s="46"/>
      <c r="VLU174" s="46"/>
      <c r="VLV174" s="46"/>
      <c r="VLW174" s="46"/>
      <c r="VLX174" s="46"/>
      <c r="VLY174" s="46"/>
      <c r="VLZ174" s="46"/>
      <c r="VMA174" s="46"/>
      <c r="VMB174" s="46"/>
      <c r="VMC174" s="46"/>
      <c r="VMD174" s="46"/>
      <c r="VME174" s="46"/>
      <c r="VMF174" s="46"/>
      <c r="VMG174" s="46"/>
      <c r="VMH174" s="46"/>
      <c r="VMI174" s="46"/>
      <c r="VMJ174" s="46"/>
      <c r="VMK174" s="46"/>
      <c r="VML174" s="46"/>
      <c r="VMM174" s="46"/>
      <c r="VMN174" s="46"/>
      <c r="VMO174" s="46"/>
      <c r="VMP174" s="46"/>
      <c r="VMQ174" s="46"/>
      <c r="VMR174" s="46"/>
      <c r="VMS174" s="46"/>
      <c r="VMT174" s="46"/>
      <c r="VMU174" s="46"/>
      <c r="VMV174" s="46"/>
      <c r="VMW174" s="46"/>
      <c r="VMX174" s="46"/>
      <c r="VMY174" s="46"/>
      <c r="VMZ174" s="46"/>
      <c r="VNA174" s="46"/>
      <c r="VNB174" s="46"/>
      <c r="VNC174" s="46"/>
      <c r="VND174" s="46"/>
      <c r="VNE174" s="46"/>
      <c r="VNF174" s="46"/>
      <c r="VNG174" s="46"/>
      <c r="VNH174" s="46"/>
      <c r="VNI174" s="46"/>
      <c r="VNJ174" s="46"/>
      <c r="VNK174" s="46"/>
      <c r="VNL174" s="46"/>
      <c r="VNM174" s="46"/>
      <c r="VNN174" s="46"/>
      <c r="VNO174" s="46"/>
      <c r="VNP174" s="46"/>
      <c r="VNQ174" s="46"/>
      <c r="VNR174" s="46"/>
      <c r="VNS174" s="46"/>
      <c r="VNT174" s="46"/>
      <c r="VNU174" s="46"/>
      <c r="VNV174" s="46"/>
      <c r="VNW174" s="46"/>
      <c r="VNX174" s="46"/>
      <c r="VNY174" s="46"/>
      <c r="VNZ174" s="46"/>
      <c r="VOA174" s="46"/>
      <c r="VOB174" s="46"/>
      <c r="VOC174" s="46"/>
      <c r="VOD174" s="46"/>
      <c r="VOE174" s="46"/>
      <c r="VOF174" s="46"/>
      <c r="VOG174" s="46"/>
      <c r="VOH174" s="46"/>
      <c r="VOI174" s="46"/>
      <c r="VOJ174" s="46"/>
      <c r="VOK174" s="46"/>
      <c r="VOL174" s="46"/>
      <c r="VOM174" s="46"/>
      <c r="VON174" s="46"/>
      <c r="VOO174" s="46"/>
      <c r="VOP174" s="46"/>
      <c r="VOQ174" s="46"/>
      <c r="VOR174" s="46"/>
      <c r="VOS174" s="46"/>
      <c r="VOT174" s="46"/>
      <c r="VOU174" s="46"/>
      <c r="VOV174" s="46"/>
      <c r="VOW174" s="46"/>
      <c r="VOX174" s="46"/>
      <c r="VOY174" s="46"/>
      <c r="VOZ174" s="46"/>
      <c r="VPA174" s="46"/>
      <c r="VPB174" s="46"/>
      <c r="VPC174" s="46"/>
      <c r="VPD174" s="46"/>
      <c r="VPE174" s="46"/>
      <c r="VPF174" s="46"/>
      <c r="VPG174" s="46"/>
      <c r="VPH174" s="46"/>
      <c r="VPI174" s="46"/>
      <c r="VPJ174" s="46"/>
      <c r="VPK174" s="46"/>
      <c r="VPL174" s="46"/>
      <c r="VPM174" s="46"/>
      <c r="VPN174" s="46"/>
      <c r="VPO174" s="46"/>
      <c r="VPP174" s="46"/>
      <c r="VPQ174" s="46"/>
      <c r="VPR174" s="46"/>
      <c r="VPS174" s="46"/>
      <c r="VPT174" s="46"/>
      <c r="VPU174" s="46"/>
      <c r="VPV174" s="46"/>
      <c r="VPW174" s="46"/>
      <c r="VPX174" s="46"/>
      <c r="VPY174" s="46"/>
      <c r="VPZ174" s="46"/>
      <c r="VQA174" s="46"/>
      <c r="VQB174" s="46"/>
      <c r="VQC174" s="46"/>
      <c r="VQD174" s="46"/>
      <c r="VQE174" s="46"/>
      <c r="VQF174" s="46"/>
      <c r="VQG174" s="46"/>
      <c r="VQH174" s="46"/>
      <c r="VQI174" s="46"/>
      <c r="VQJ174" s="46"/>
      <c r="VQK174" s="46"/>
      <c r="VQL174" s="46"/>
      <c r="VQM174" s="46"/>
      <c r="VQN174" s="46"/>
      <c r="VQO174" s="46"/>
      <c r="VQP174" s="46"/>
      <c r="VQQ174" s="46"/>
      <c r="VQR174" s="46"/>
      <c r="VQS174" s="46"/>
      <c r="VQT174" s="46"/>
      <c r="VQU174" s="46"/>
      <c r="VQV174" s="46"/>
      <c r="VQW174" s="46"/>
      <c r="VQX174" s="46"/>
      <c r="VQY174" s="46"/>
      <c r="VQZ174" s="46"/>
      <c r="VRA174" s="46"/>
      <c r="VRB174" s="46"/>
      <c r="VRC174" s="46"/>
      <c r="VRD174" s="46"/>
      <c r="VRE174" s="46"/>
      <c r="VRF174" s="46"/>
      <c r="VRG174" s="46"/>
      <c r="VRH174" s="46"/>
      <c r="VRI174" s="46"/>
      <c r="VRJ174" s="46"/>
      <c r="VRK174" s="46"/>
      <c r="VRL174" s="46"/>
      <c r="VRM174" s="46"/>
      <c r="VRN174" s="46"/>
      <c r="VRO174" s="46"/>
      <c r="VRP174" s="46"/>
      <c r="VRQ174" s="46"/>
      <c r="VRR174" s="46"/>
      <c r="VRS174" s="46"/>
      <c r="VRT174" s="46"/>
      <c r="VRU174" s="46"/>
      <c r="VRV174" s="46"/>
      <c r="VRW174" s="46"/>
      <c r="VRX174" s="46"/>
      <c r="VRY174" s="46"/>
      <c r="VRZ174" s="46"/>
      <c r="VSA174" s="46"/>
      <c r="VSB174" s="46"/>
      <c r="VSC174" s="46"/>
      <c r="VSD174" s="46"/>
      <c r="VSE174" s="46"/>
      <c r="VSF174" s="46"/>
      <c r="VSG174" s="46"/>
      <c r="VSH174" s="46"/>
      <c r="VSI174" s="46"/>
      <c r="VSJ174" s="46"/>
      <c r="VSK174" s="46"/>
      <c r="VSL174" s="46"/>
      <c r="VSM174" s="46"/>
      <c r="VSN174" s="46"/>
      <c r="VSO174" s="46"/>
      <c r="VSP174" s="46"/>
      <c r="VSQ174" s="46"/>
      <c r="VSR174" s="46"/>
      <c r="VSS174" s="46"/>
      <c r="VST174" s="46"/>
      <c r="VSU174" s="46"/>
      <c r="VSV174" s="46"/>
      <c r="VSW174" s="46"/>
      <c r="VSX174" s="46"/>
      <c r="VSY174" s="46"/>
      <c r="VSZ174" s="46"/>
      <c r="VTA174" s="46"/>
      <c r="VTB174" s="46"/>
      <c r="VTC174" s="46"/>
      <c r="VTD174" s="46"/>
      <c r="VTE174" s="46"/>
      <c r="VTF174" s="46"/>
      <c r="VTG174" s="46"/>
      <c r="VTH174" s="46"/>
      <c r="VTI174" s="46"/>
      <c r="VTJ174" s="46"/>
      <c r="VTK174" s="46"/>
      <c r="VTL174" s="46"/>
      <c r="VTM174" s="46"/>
      <c r="VTN174" s="46"/>
      <c r="VTO174" s="46"/>
      <c r="VTP174" s="46"/>
      <c r="VTQ174" s="46"/>
      <c r="VTR174" s="46"/>
      <c r="VTS174" s="46"/>
      <c r="VTT174" s="46"/>
      <c r="VTU174" s="46"/>
      <c r="VTV174" s="46"/>
      <c r="VTW174" s="46"/>
      <c r="VTX174" s="46"/>
    </row>
    <row r="175" spans="3:58 15024:15416" s="1" customFormat="1" ht="15" hidden="1" customHeight="1" x14ac:dyDescent="0.25">
      <c r="C175" s="15"/>
      <c r="D175" s="28" t="s">
        <v>114</v>
      </c>
      <c r="E175" s="90"/>
      <c r="F175" s="20" t="s">
        <v>14</v>
      </c>
      <c r="G175" s="42"/>
      <c r="H175" s="42"/>
      <c r="I175" s="42"/>
      <c r="J175" s="42"/>
      <c r="K175" s="42"/>
      <c r="L175" s="42"/>
      <c r="M175" s="42"/>
      <c r="N175" s="42"/>
      <c r="O175" s="42"/>
      <c r="P175" s="42"/>
      <c r="Q175" s="42"/>
      <c r="R175" s="42"/>
      <c r="S175" s="1915"/>
      <c r="T175" s="42"/>
      <c r="U175" s="42"/>
      <c r="V175" s="42"/>
      <c r="W175" s="42"/>
      <c r="X175" s="42"/>
      <c r="Y175" s="42"/>
      <c r="Z175" s="42"/>
      <c r="AA175" s="42"/>
      <c r="AB175" s="42"/>
      <c r="AC175" s="42"/>
      <c r="AD175" s="42"/>
      <c r="AE175" s="42"/>
      <c r="AF175" s="42"/>
      <c r="AG175" s="42"/>
      <c r="AH175" s="42"/>
      <c r="AI175" s="2"/>
      <c r="AJ175" s="89">
        <v>0</v>
      </c>
      <c r="AZ175" s="508"/>
      <c r="BA175" s="508"/>
      <c r="BF175" s="141"/>
    </row>
    <row r="176" spans="3:58 15024:15416" s="1" customFormat="1" ht="15" hidden="1" customHeight="1" x14ac:dyDescent="0.25">
      <c r="C176" s="15"/>
      <c r="D176" s="30" t="s">
        <v>39</v>
      </c>
      <c r="E176" s="60"/>
      <c r="F176" s="20" t="s">
        <v>14</v>
      </c>
      <c r="G176" s="34"/>
      <c r="H176" s="34"/>
      <c r="I176" s="34"/>
      <c r="J176" s="34"/>
      <c r="K176" s="34"/>
      <c r="L176" s="34"/>
      <c r="M176" s="34"/>
      <c r="N176" s="34"/>
      <c r="O176" s="34"/>
      <c r="P176" s="34"/>
      <c r="Q176" s="34"/>
      <c r="R176" s="34"/>
      <c r="S176" s="1914"/>
      <c r="T176" s="34"/>
      <c r="U176" s="34"/>
      <c r="V176" s="34"/>
      <c r="W176" s="34"/>
      <c r="X176" s="34"/>
      <c r="Y176" s="34"/>
      <c r="Z176" s="34"/>
      <c r="AA176" s="34"/>
      <c r="AB176" s="34"/>
      <c r="AC176" s="34"/>
      <c r="AD176" s="34"/>
      <c r="AE176" s="34"/>
      <c r="AF176" s="34"/>
      <c r="AG176" s="34"/>
      <c r="AH176" s="34"/>
      <c r="AJ176" s="58">
        <v>0</v>
      </c>
      <c r="AZ176" s="508"/>
      <c r="BA176" s="508"/>
      <c r="BF176" s="141"/>
    </row>
    <row r="177" spans="3:58 15024:15416" s="1" customFormat="1" ht="15" hidden="1" customHeight="1" x14ac:dyDescent="0.25">
      <c r="C177" s="15"/>
      <c r="D177" s="30" t="s">
        <v>38</v>
      </c>
      <c r="E177" s="60"/>
      <c r="F177" s="20" t="s">
        <v>14</v>
      </c>
      <c r="G177" s="34"/>
      <c r="H177" s="34"/>
      <c r="I177" s="34"/>
      <c r="J177" s="34"/>
      <c r="K177" s="34"/>
      <c r="L177" s="34"/>
      <c r="M177" s="34"/>
      <c r="N177" s="34"/>
      <c r="O177" s="34"/>
      <c r="P177" s="34"/>
      <c r="Q177" s="34"/>
      <c r="R177" s="34"/>
      <c r="S177" s="1914"/>
      <c r="T177" s="34"/>
      <c r="U177" s="34"/>
      <c r="V177" s="34"/>
      <c r="W177" s="34"/>
      <c r="X177" s="34"/>
      <c r="Y177" s="34"/>
      <c r="Z177" s="34"/>
      <c r="AA177" s="34"/>
      <c r="AB177" s="34"/>
      <c r="AC177" s="34"/>
      <c r="AD177" s="34"/>
      <c r="AE177" s="34"/>
      <c r="AF177" s="34"/>
      <c r="AG177" s="34"/>
      <c r="AH177" s="34"/>
      <c r="AJ177" s="58">
        <v>0</v>
      </c>
      <c r="AZ177" s="508"/>
      <c r="BA177" s="508"/>
      <c r="BF177" s="141"/>
    </row>
    <row r="178" spans="3:58 15024:15416" s="1" customFormat="1" ht="15" hidden="1" customHeight="1" x14ac:dyDescent="0.25">
      <c r="C178" s="15"/>
      <c r="D178" s="30" t="s">
        <v>29</v>
      </c>
      <c r="E178" s="60"/>
      <c r="F178" s="13"/>
      <c r="G178" s="33"/>
      <c r="H178" s="33"/>
      <c r="I178" s="33"/>
      <c r="J178" s="33"/>
      <c r="K178" s="33"/>
      <c r="L178" s="33"/>
      <c r="M178" s="33"/>
      <c r="N178" s="33"/>
      <c r="O178" s="33"/>
      <c r="P178" s="33"/>
      <c r="Q178" s="33"/>
      <c r="R178" s="33"/>
      <c r="S178" s="1913"/>
      <c r="T178" s="33"/>
      <c r="U178" s="33"/>
      <c r="V178" s="33"/>
      <c r="W178" s="33"/>
      <c r="X178" s="33"/>
      <c r="Y178" s="33"/>
      <c r="Z178" s="33"/>
      <c r="AA178" s="33"/>
      <c r="AB178" s="33"/>
      <c r="AC178" s="33"/>
      <c r="AD178" s="33"/>
      <c r="AE178" s="33"/>
      <c r="AF178" s="33"/>
      <c r="AG178" s="33"/>
      <c r="AH178" s="33"/>
      <c r="AJ178" s="63" t="s">
        <v>29</v>
      </c>
      <c r="AZ178" s="508"/>
      <c r="BA178" s="508"/>
      <c r="BF178" s="141"/>
    </row>
    <row r="179" spans="3:58 15024:15416" s="1" customFormat="1" ht="15" hidden="1" customHeight="1" x14ac:dyDescent="0.2">
      <c r="C179" s="15"/>
      <c r="D179" s="11" t="s">
        <v>115</v>
      </c>
      <c r="E179" s="60"/>
      <c r="F179" s="32" t="s">
        <v>31</v>
      </c>
      <c r="G179" s="33"/>
      <c r="H179" s="33"/>
      <c r="I179" s="33"/>
      <c r="J179" s="33"/>
      <c r="K179" s="33"/>
      <c r="L179" s="33"/>
      <c r="M179" s="33"/>
      <c r="N179" s="33"/>
      <c r="O179" s="33"/>
      <c r="P179" s="33"/>
      <c r="Q179" s="33"/>
      <c r="R179" s="33"/>
      <c r="S179" s="1913"/>
      <c r="T179" s="33"/>
      <c r="U179" s="33"/>
      <c r="V179" s="33"/>
      <c r="W179" s="33"/>
      <c r="X179" s="33"/>
      <c r="Y179" s="33"/>
      <c r="Z179" s="33"/>
      <c r="AA179" s="33"/>
      <c r="AB179" s="33"/>
      <c r="AC179" s="33"/>
      <c r="AD179" s="33"/>
      <c r="AE179" s="33"/>
      <c r="AF179" s="33"/>
      <c r="AG179" s="33"/>
      <c r="AH179" s="33"/>
      <c r="AJ179" s="91">
        <v>0</v>
      </c>
      <c r="AZ179" s="508"/>
      <c r="BA179" s="508"/>
      <c r="BF179" s="141"/>
    </row>
    <row r="180" spans="3:58 15024:15416" s="16" customFormat="1" ht="15" hidden="1" customHeight="1" x14ac:dyDescent="0.25">
      <c r="C180" s="17"/>
      <c r="D180" s="11" t="s">
        <v>27</v>
      </c>
      <c r="E180" s="53"/>
      <c r="F180" s="32" t="s">
        <v>31</v>
      </c>
      <c r="G180" s="33"/>
      <c r="H180" s="33"/>
      <c r="I180" s="33"/>
      <c r="J180" s="33"/>
      <c r="K180" s="33"/>
      <c r="L180" s="33"/>
      <c r="M180" s="33"/>
      <c r="N180" s="33"/>
      <c r="O180" s="33"/>
      <c r="P180" s="33"/>
      <c r="Q180" s="33"/>
      <c r="R180" s="33"/>
      <c r="S180" s="1913"/>
      <c r="T180" s="33"/>
      <c r="U180" s="33"/>
      <c r="V180" s="33"/>
      <c r="W180" s="33"/>
      <c r="X180" s="33"/>
      <c r="Y180" s="33"/>
      <c r="Z180" s="33"/>
      <c r="AA180" s="33"/>
      <c r="AB180" s="33"/>
      <c r="AC180" s="33"/>
      <c r="AD180" s="33"/>
      <c r="AE180" s="33"/>
      <c r="AF180" s="33"/>
      <c r="AG180" s="33"/>
      <c r="AH180" s="33"/>
      <c r="AJ180" s="91">
        <v>0</v>
      </c>
      <c r="AZ180" s="508"/>
      <c r="BA180" s="508"/>
      <c r="BF180" s="147"/>
    </row>
    <row r="181" spans="3:58 15024:15416" s="16" customFormat="1" ht="15" hidden="1" customHeight="1" x14ac:dyDescent="0.25">
      <c r="C181" s="17"/>
      <c r="D181" s="11" t="s">
        <v>26</v>
      </c>
      <c r="E181" s="53"/>
      <c r="F181" s="32" t="s">
        <v>31</v>
      </c>
      <c r="G181" s="33"/>
      <c r="H181" s="33"/>
      <c r="I181" s="33"/>
      <c r="J181" s="33"/>
      <c r="K181" s="33"/>
      <c r="L181" s="33"/>
      <c r="M181" s="33"/>
      <c r="N181" s="33"/>
      <c r="O181" s="33"/>
      <c r="P181" s="33"/>
      <c r="Q181" s="33"/>
      <c r="R181" s="33"/>
      <c r="S181" s="1913"/>
      <c r="T181" s="33"/>
      <c r="U181" s="33"/>
      <c r="V181" s="33"/>
      <c r="W181" s="33"/>
      <c r="X181" s="33"/>
      <c r="Y181" s="33"/>
      <c r="Z181" s="33"/>
      <c r="AA181" s="33"/>
      <c r="AB181" s="33"/>
      <c r="AC181" s="33"/>
      <c r="AD181" s="33"/>
      <c r="AE181" s="33"/>
      <c r="AF181" s="33"/>
      <c r="AG181" s="33"/>
      <c r="AH181" s="33"/>
      <c r="AJ181" s="91">
        <v>0</v>
      </c>
      <c r="AZ181" s="508"/>
      <c r="BA181" s="508"/>
      <c r="BF181" s="147"/>
    </row>
    <row r="182" spans="3:58 15024:15416" s="16" customFormat="1" ht="15" hidden="1" customHeight="1" x14ac:dyDescent="0.25">
      <c r="C182" s="17"/>
      <c r="D182" s="11" t="s">
        <v>37</v>
      </c>
      <c r="E182" s="53"/>
      <c r="F182" s="32" t="s">
        <v>31</v>
      </c>
      <c r="G182" s="33"/>
      <c r="H182" s="33"/>
      <c r="I182" s="33"/>
      <c r="J182" s="33"/>
      <c r="K182" s="33"/>
      <c r="L182" s="33"/>
      <c r="M182" s="33"/>
      <c r="N182" s="33"/>
      <c r="O182" s="33"/>
      <c r="P182" s="33"/>
      <c r="Q182" s="33"/>
      <c r="R182" s="33"/>
      <c r="S182" s="1913"/>
      <c r="T182" s="33"/>
      <c r="U182" s="33"/>
      <c r="V182" s="33"/>
      <c r="W182" s="33"/>
      <c r="X182" s="33"/>
      <c r="Y182" s="33"/>
      <c r="Z182" s="33"/>
      <c r="AA182" s="33"/>
      <c r="AB182" s="33"/>
      <c r="AC182" s="33"/>
      <c r="AD182" s="33"/>
      <c r="AE182" s="33"/>
      <c r="AF182" s="33"/>
      <c r="AG182" s="33"/>
      <c r="AH182" s="33"/>
      <c r="AJ182" s="91">
        <v>0</v>
      </c>
      <c r="AZ182" s="508"/>
      <c r="BA182" s="508"/>
      <c r="BF182" s="147"/>
    </row>
    <row r="183" spans="3:58 15024:15416" s="1" customFormat="1" ht="15" hidden="1" customHeight="1" x14ac:dyDescent="0.25">
      <c r="C183" s="15"/>
      <c r="D183" s="30" t="s">
        <v>28</v>
      </c>
      <c r="E183" s="60"/>
      <c r="F183" s="13"/>
      <c r="G183" s="33"/>
      <c r="H183" s="33"/>
      <c r="I183" s="33"/>
      <c r="J183" s="33"/>
      <c r="K183" s="33"/>
      <c r="L183" s="33"/>
      <c r="M183" s="33"/>
      <c r="N183" s="33"/>
      <c r="O183" s="33"/>
      <c r="P183" s="33"/>
      <c r="Q183" s="33"/>
      <c r="R183" s="33"/>
      <c r="S183" s="1913"/>
      <c r="T183" s="33"/>
      <c r="U183" s="33"/>
      <c r="V183" s="33"/>
      <c r="W183" s="33"/>
      <c r="X183" s="33"/>
      <c r="Y183" s="33"/>
      <c r="Z183" s="33"/>
      <c r="AA183" s="33"/>
      <c r="AB183" s="33"/>
      <c r="AC183" s="33"/>
      <c r="AD183" s="33"/>
      <c r="AE183" s="33"/>
      <c r="AF183" s="33"/>
      <c r="AG183" s="33"/>
      <c r="AH183" s="33"/>
      <c r="AJ183" s="63" t="s">
        <v>28</v>
      </c>
      <c r="AZ183" s="508"/>
      <c r="BA183" s="508"/>
      <c r="BF183" s="141"/>
    </row>
    <row r="184" spans="3:58 15024:15416" s="1" customFormat="1" ht="15" hidden="1" customHeight="1" x14ac:dyDescent="0.25">
      <c r="C184" s="15"/>
      <c r="D184" s="11" t="s">
        <v>115</v>
      </c>
      <c r="E184" s="60"/>
      <c r="F184" s="20" t="s">
        <v>28</v>
      </c>
      <c r="G184" s="33"/>
      <c r="H184" s="33"/>
      <c r="I184" s="33"/>
      <c r="J184" s="33"/>
      <c r="K184" s="33"/>
      <c r="L184" s="33"/>
      <c r="M184" s="33"/>
      <c r="N184" s="33"/>
      <c r="O184" s="33"/>
      <c r="P184" s="33"/>
      <c r="Q184" s="33"/>
      <c r="R184" s="33"/>
      <c r="S184" s="1913"/>
      <c r="T184" s="33"/>
      <c r="U184" s="33"/>
      <c r="V184" s="33"/>
      <c r="W184" s="33"/>
      <c r="X184" s="33"/>
      <c r="Y184" s="33"/>
      <c r="Z184" s="33"/>
      <c r="AA184" s="33"/>
      <c r="AB184" s="33"/>
      <c r="AC184" s="33"/>
      <c r="AD184" s="33"/>
      <c r="AE184" s="33"/>
      <c r="AF184" s="33"/>
      <c r="AG184" s="33"/>
      <c r="AH184" s="33"/>
      <c r="AJ184" s="63"/>
      <c r="AZ184" s="508"/>
      <c r="BA184" s="508"/>
      <c r="BF184" s="141"/>
    </row>
    <row r="185" spans="3:58 15024:15416" s="1" customFormat="1" ht="15" hidden="1" customHeight="1" x14ac:dyDescent="0.25">
      <c r="C185" s="15"/>
      <c r="D185" s="11" t="s">
        <v>27</v>
      </c>
      <c r="E185" s="60"/>
      <c r="F185" s="20" t="s">
        <v>28</v>
      </c>
      <c r="G185" s="33"/>
      <c r="H185" s="33"/>
      <c r="I185" s="33"/>
      <c r="J185" s="33"/>
      <c r="K185" s="33"/>
      <c r="L185" s="33"/>
      <c r="M185" s="33"/>
      <c r="N185" s="33"/>
      <c r="O185" s="33"/>
      <c r="P185" s="33"/>
      <c r="Q185" s="33"/>
      <c r="R185" s="33"/>
      <c r="S185" s="1913"/>
      <c r="T185" s="33"/>
      <c r="U185" s="33"/>
      <c r="V185" s="33"/>
      <c r="W185" s="33"/>
      <c r="X185" s="33"/>
      <c r="Y185" s="33"/>
      <c r="Z185" s="33"/>
      <c r="AA185" s="33"/>
      <c r="AB185" s="33"/>
      <c r="AC185" s="33"/>
      <c r="AD185" s="33"/>
      <c r="AE185" s="33"/>
      <c r="AF185" s="33"/>
      <c r="AG185" s="33"/>
      <c r="AH185" s="33"/>
      <c r="AJ185" s="54">
        <v>0</v>
      </c>
      <c r="AZ185" s="508"/>
      <c r="BA185" s="508"/>
      <c r="BF185" s="141"/>
    </row>
    <row r="186" spans="3:58 15024:15416" s="1" customFormat="1" ht="15" hidden="1" customHeight="1" x14ac:dyDescent="0.25">
      <c r="C186" s="15"/>
      <c r="D186" s="11" t="s">
        <v>26</v>
      </c>
      <c r="E186" s="60"/>
      <c r="F186" s="20" t="s">
        <v>28</v>
      </c>
      <c r="G186" s="33"/>
      <c r="H186" s="33"/>
      <c r="I186" s="33"/>
      <c r="J186" s="33"/>
      <c r="K186" s="33"/>
      <c r="L186" s="33"/>
      <c r="M186" s="33"/>
      <c r="N186" s="33"/>
      <c r="O186" s="33"/>
      <c r="P186" s="33"/>
      <c r="Q186" s="33"/>
      <c r="R186" s="33"/>
      <c r="S186" s="1913"/>
      <c r="T186" s="33"/>
      <c r="U186" s="33"/>
      <c r="V186" s="33"/>
      <c r="W186" s="33"/>
      <c r="X186" s="33"/>
      <c r="Y186" s="33"/>
      <c r="Z186" s="33"/>
      <c r="AA186" s="33"/>
      <c r="AB186" s="33"/>
      <c r="AC186" s="33"/>
      <c r="AD186" s="33"/>
      <c r="AE186" s="33"/>
      <c r="AF186" s="33"/>
      <c r="AG186" s="33"/>
      <c r="AH186" s="33"/>
      <c r="AJ186" s="54">
        <v>0</v>
      </c>
      <c r="AZ186" s="508"/>
      <c r="BA186" s="508"/>
      <c r="BF186" s="141"/>
    </row>
    <row r="187" spans="3:58 15024:15416" s="1" customFormat="1" ht="15" hidden="1" customHeight="1" x14ac:dyDescent="0.25">
      <c r="C187" s="15"/>
      <c r="D187" s="11" t="s">
        <v>37</v>
      </c>
      <c r="E187" s="60"/>
      <c r="F187" s="20" t="s">
        <v>28</v>
      </c>
      <c r="G187" s="33"/>
      <c r="H187" s="33"/>
      <c r="I187" s="33"/>
      <c r="J187" s="33"/>
      <c r="K187" s="33"/>
      <c r="L187" s="33"/>
      <c r="M187" s="33"/>
      <c r="N187" s="33"/>
      <c r="O187" s="33"/>
      <c r="P187" s="33"/>
      <c r="Q187" s="33"/>
      <c r="R187" s="33"/>
      <c r="S187" s="1913"/>
      <c r="T187" s="33"/>
      <c r="U187" s="33"/>
      <c r="V187" s="33"/>
      <c r="W187" s="33"/>
      <c r="X187" s="33"/>
      <c r="Y187" s="33"/>
      <c r="Z187" s="33"/>
      <c r="AA187" s="33"/>
      <c r="AB187" s="33"/>
      <c r="AC187" s="33"/>
      <c r="AD187" s="33"/>
      <c r="AE187" s="33"/>
      <c r="AF187" s="33"/>
      <c r="AG187" s="33"/>
      <c r="AH187" s="33"/>
      <c r="AJ187" s="54">
        <v>0</v>
      </c>
      <c r="AZ187" s="508"/>
      <c r="BA187" s="508"/>
      <c r="BF187" s="141"/>
    </row>
    <row r="188" spans="3:58 15024:15416" s="1" customFormat="1" ht="15" hidden="1" customHeight="1" x14ac:dyDescent="0.25">
      <c r="C188" s="15"/>
      <c r="D188" s="30" t="s">
        <v>36</v>
      </c>
      <c r="E188" s="60"/>
      <c r="F188" s="20" t="s">
        <v>35</v>
      </c>
      <c r="G188" s="33"/>
      <c r="H188" s="33"/>
      <c r="I188" s="33"/>
      <c r="J188" s="33"/>
      <c r="K188" s="33"/>
      <c r="L188" s="33"/>
      <c r="M188" s="33"/>
      <c r="N188" s="33"/>
      <c r="O188" s="33"/>
      <c r="P188" s="33"/>
      <c r="Q188" s="33"/>
      <c r="R188" s="33"/>
      <c r="S188" s="1913"/>
      <c r="T188" s="33"/>
      <c r="U188" s="33"/>
      <c r="V188" s="33"/>
      <c r="W188" s="33"/>
      <c r="X188" s="33"/>
      <c r="Y188" s="33"/>
      <c r="Z188" s="33"/>
      <c r="AA188" s="33"/>
      <c r="AB188" s="33"/>
      <c r="AC188" s="33"/>
      <c r="AD188" s="33"/>
      <c r="AE188" s="33"/>
      <c r="AF188" s="33"/>
      <c r="AG188" s="33"/>
      <c r="AH188" s="33"/>
      <c r="AJ188" s="54">
        <v>0</v>
      </c>
      <c r="AZ188" s="508"/>
      <c r="BA188" s="508"/>
      <c r="BF188" s="141"/>
    </row>
    <row r="189" spans="3:58 15024:15416" s="1" customFormat="1" ht="15" hidden="1" customHeight="1" x14ac:dyDescent="0.25">
      <c r="C189" s="15"/>
      <c r="D189" s="30" t="s">
        <v>34</v>
      </c>
      <c r="E189" s="60"/>
      <c r="F189" s="20" t="s">
        <v>33</v>
      </c>
      <c r="G189" s="33"/>
      <c r="H189" s="33"/>
      <c r="I189" s="33"/>
      <c r="J189" s="33"/>
      <c r="K189" s="33"/>
      <c r="L189" s="33"/>
      <c r="M189" s="33"/>
      <c r="N189" s="33"/>
      <c r="O189" s="33"/>
      <c r="P189" s="33"/>
      <c r="Q189" s="33"/>
      <c r="R189" s="33"/>
      <c r="S189" s="1913"/>
      <c r="T189" s="33"/>
      <c r="U189" s="33"/>
      <c r="V189" s="33"/>
      <c r="W189" s="33"/>
      <c r="X189" s="33"/>
      <c r="Y189" s="33"/>
      <c r="Z189" s="33"/>
      <c r="AA189" s="33"/>
      <c r="AB189" s="33"/>
      <c r="AC189" s="33"/>
      <c r="AD189" s="33"/>
      <c r="AE189" s="33"/>
      <c r="AF189" s="33"/>
      <c r="AG189" s="33"/>
      <c r="AH189" s="33"/>
      <c r="AJ189" s="54">
        <v>0</v>
      </c>
      <c r="AZ189" s="508"/>
      <c r="BA189" s="508"/>
      <c r="BF189" s="141"/>
    </row>
    <row r="190" spans="3:58 15024:15416" s="1" customFormat="1" ht="15" hidden="1" customHeight="1" x14ac:dyDescent="0.25">
      <c r="C190" s="8"/>
      <c r="D190" s="47" t="s">
        <v>32</v>
      </c>
      <c r="E190" s="48"/>
      <c r="F190" s="49"/>
      <c r="G190" s="94"/>
      <c r="H190" s="94"/>
      <c r="I190" s="94"/>
      <c r="J190" s="94"/>
      <c r="K190" s="94"/>
      <c r="L190" s="94"/>
      <c r="M190" s="94"/>
      <c r="N190" s="94"/>
      <c r="O190" s="94"/>
      <c r="P190" s="94"/>
      <c r="Q190" s="94"/>
      <c r="R190" s="94"/>
      <c r="S190" s="1916"/>
      <c r="T190" s="94"/>
      <c r="U190" s="94"/>
      <c r="V190" s="94"/>
      <c r="W190" s="94"/>
      <c r="X190" s="94"/>
      <c r="Y190" s="94"/>
      <c r="Z190" s="94"/>
      <c r="AA190" s="94"/>
      <c r="AB190" s="94"/>
      <c r="AC190" s="94"/>
      <c r="AD190" s="94"/>
      <c r="AE190" s="94"/>
      <c r="AF190" s="94"/>
      <c r="AG190" s="94"/>
      <c r="AH190" s="94"/>
      <c r="AI190" s="3"/>
      <c r="AJ190" s="78" t="s">
        <v>130</v>
      </c>
      <c r="AZ190" s="508"/>
      <c r="BA190" s="508"/>
      <c r="BF190" s="140"/>
      <c r="VEV190" s="46"/>
      <c r="VEW190" s="46"/>
      <c r="VEX190" s="46"/>
      <c r="VEY190" s="46"/>
      <c r="VEZ190" s="46"/>
      <c r="VFA190" s="46"/>
      <c r="VFB190" s="46"/>
      <c r="VFC190" s="46"/>
      <c r="VFD190" s="46"/>
      <c r="VFE190" s="46"/>
      <c r="VFF190" s="46"/>
      <c r="VFG190" s="46"/>
      <c r="VFH190" s="46"/>
      <c r="VFI190" s="46"/>
      <c r="VFJ190" s="46"/>
      <c r="VFK190" s="46"/>
      <c r="VFL190" s="46"/>
      <c r="VFM190" s="46"/>
      <c r="VFN190" s="46"/>
      <c r="VFO190" s="46"/>
      <c r="VFP190" s="46"/>
      <c r="VFQ190" s="46"/>
      <c r="VFR190" s="46"/>
      <c r="VFS190" s="46"/>
      <c r="VFT190" s="46"/>
      <c r="VFU190" s="46"/>
      <c r="VFV190" s="46"/>
      <c r="VFW190" s="46"/>
      <c r="VFX190" s="46"/>
      <c r="VFY190" s="46"/>
      <c r="VFZ190" s="46"/>
      <c r="VGA190" s="46"/>
      <c r="VGB190" s="46"/>
      <c r="VGC190" s="46"/>
      <c r="VGD190" s="46"/>
      <c r="VGE190" s="46"/>
      <c r="VGF190" s="46"/>
      <c r="VGG190" s="46"/>
      <c r="VGH190" s="46"/>
      <c r="VGI190" s="46"/>
      <c r="VGJ190" s="46"/>
      <c r="VGK190" s="46"/>
      <c r="VGL190" s="46"/>
      <c r="VGM190" s="46"/>
      <c r="VGN190" s="46"/>
      <c r="VGO190" s="46"/>
      <c r="VGP190" s="46"/>
      <c r="VGQ190" s="46"/>
      <c r="VGR190" s="46"/>
      <c r="VGS190" s="46"/>
      <c r="VGT190" s="46"/>
      <c r="VGU190" s="46"/>
      <c r="VGV190" s="46"/>
      <c r="VGW190" s="46"/>
      <c r="VGX190" s="46"/>
      <c r="VGY190" s="46"/>
      <c r="VGZ190" s="46"/>
      <c r="VHA190" s="46"/>
      <c r="VHB190" s="46"/>
      <c r="VHC190" s="46"/>
      <c r="VHD190" s="46"/>
      <c r="VHE190" s="46"/>
      <c r="VHF190" s="46"/>
      <c r="VHG190" s="46"/>
      <c r="VHH190" s="46"/>
      <c r="VHI190" s="46"/>
      <c r="VHJ190" s="46"/>
      <c r="VHK190" s="46"/>
      <c r="VHL190" s="46"/>
      <c r="VHM190" s="46"/>
      <c r="VHN190" s="46"/>
      <c r="VHO190" s="46"/>
      <c r="VHP190" s="46"/>
      <c r="VHQ190" s="46"/>
      <c r="VHR190" s="46"/>
      <c r="VHS190" s="46"/>
      <c r="VHT190" s="46"/>
      <c r="VHU190" s="46"/>
      <c r="VHV190" s="46"/>
      <c r="VHW190" s="46"/>
      <c r="VHX190" s="46"/>
      <c r="VHY190" s="46"/>
      <c r="VHZ190" s="46"/>
      <c r="VIA190" s="46"/>
      <c r="VIB190" s="46"/>
      <c r="VIC190" s="46"/>
      <c r="VID190" s="46"/>
      <c r="VIE190" s="46"/>
      <c r="VIF190" s="46"/>
      <c r="VIG190" s="46"/>
      <c r="VIH190" s="46"/>
      <c r="VII190" s="46"/>
      <c r="VIJ190" s="46"/>
      <c r="VIK190" s="46"/>
      <c r="VIL190" s="46"/>
      <c r="VIM190" s="46"/>
      <c r="VIN190" s="46"/>
      <c r="VIO190" s="46"/>
      <c r="VIP190" s="46"/>
      <c r="VIQ190" s="46"/>
      <c r="VIR190" s="46"/>
      <c r="VIS190" s="46"/>
      <c r="VIT190" s="46"/>
      <c r="VIU190" s="46"/>
      <c r="VIV190" s="46"/>
      <c r="VIW190" s="46"/>
      <c r="VIX190" s="46"/>
      <c r="VIY190" s="46"/>
      <c r="VIZ190" s="46"/>
      <c r="VJA190" s="46"/>
      <c r="VJB190" s="46"/>
      <c r="VJC190" s="46"/>
      <c r="VJD190" s="46"/>
      <c r="VJE190" s="46"/>
      <c r="VJF190" s="46"/>
      <c r="VJG190" s="46"/>
      <c r="VJH190" s="46"/>
      <c r="VJI190" s="46"/>
      <c r="VJJ190" s="46"/>
      <c r="VJK190" s="46"/>
      <c r="VJL190" s="46"/>
      <c r="VJM190" s="46"/>
      <c r="VJN190" s="46"/>
      <c r="VJO190" s="46"/>
      <c r="VJP190" s="46"/>
      <c r="VJQ190" s="46"/>
      <c r="VJR190" s="46"/>
      <c r="VJS190" s="46"/>
      <c r="VJT190" s="46"/>
      <c r="VJU190" s="46"/>
      <c r="VJV190" s="46"/>
      <c r="VJW190" s="46"/>
      <c r="VJX190" s="46"/>
      <c r="VJY190" s="46"/>
      <c r="VJZ190" s="46"/>
      <c r="VKA190" s="46"/>
      <c r="VKB190" s="46"/>
      <c r="VKC190" s="46"/>
      <c r="VKD190" s="46"/>
      <c r="VKE190" s="46"/>
      <c r="VKF190" s="46"/>
      <c r="VKG190" s="46"/>
      <c r="VKH190" s="46"/>
      <c r="VKI190" s="46"/>
      <c r="VKJ190" s="46"/>
      <c r="VKK190" s="46"/>
      <c r="VKL190" s="46"/>
      <c r="VKM190" s="46"/>
      <c r="VKN190" s="46"/>
      <c r="VKO190" s="46"/>
      <c r="VKP190" s="46"/>
      <c r="VKQ190" s="46"/>
      <c r="VKR190" s="46"/>
      <c r="VKS190" s="46"/>
      <c r="VKT190" s="46"/>
      <c r="VKU190" s="46"/>
      <c r="VKV190" s="46"/>
      <c r="VKW190" s="46"/>
      <c r="VKX190" s="46"/>
      <c r="VKY190" s="46"/>
      <c r="VKZ190" s="46"/>
      <c r="VLA190" s="46"/>
      <c r="VLB190" s="46"/>
      <c r="VLC190" s="46"/>
      <c r="VLD190" s="46"/>
      <c r="VLE190" s="46"/>
      <c r="VLF190" s="46"/>
      <c r="VLG190" s="46"/>
      <c r="VLH190" s="46"/>
      <c r="VLI190" s="46"/>
      <c r="VLJ190" s="46"/>
      <c r="VLK190" s="46"/>
      <c r="VLL190" s="46"/>
      <c r="VLM190" s="46"/>
      <c r="VLN190" s="46"/>
      <c r="VLO190" s="46"/>
      <c r="VLP190" s="46"/>
      <c r="VLQ190" s="46"/>
      <c r="VLR190" s="46"/>
      <c r="VLS190" s="46"/>
      <c r="VLT190" s="46"/>
      <c r="VLU190" s="46"/>
      <c r="VLV190" s="46"/>
      <c r="VLW190" s="46"/>
      <c r="VLX190" s="46"/>
      <c r="VLY190" s="46"/>
      <c r="VLZ190" s="46"/>
      <c r="VMA190" s="46"/>
      <c r="VMB190" s="46"/>
      <c r="VMC190" s="46"/>
      <c r="VMD190" s="46"/>
      <c r="VME190" s="46"/>
      <c r="VMF190" s="46"/>
      <c r="VMG190" s="46"/>
      <c r="VMH190" s="46"/>
      <c r="VMI190" s="46"/>
      <c r="VMJ190" s="46"/>
      <c r="VMK190" s="46"/>
      <c r="VML190" s="46"/>
      <c r="VMM190" s="46"/>
      <c r="VMN190" s="46"/>
      <c r="VMO190" s="46"/>
      <c r="VMP190" s="46"/>
      <c r="VMQ190" s="46"/>
      <c r="VMR190" s="46"/>
      <c r="VMS190" s="46"/>
      <c r="VMT190" s="46"/>
      <c r="VMU190" s="46"/>
      <c r="VMV190" s="46"/>
      <c r="VMW190" s="46"/>
      <c r="VMX190" s="46"/>
      <c r="VMY190" s="46"/>
      <c r="VMZ190" s="46"/>
      <c r="VNA190" s="46"/>
      <c r="VNB190" s="46"/>
      <c r="VNC190" s="46"/>
      <c r="VND190" s="46"/>
      <c r="VNE190" s="46"/>
      <c r="VNF190" s="46"/>
      <c r="VNG190" s="46"/>
      <c r="VNH190" s="46"/>
      <c r="VNI190" s="46"/>
      <c r="VNJ190" s="46"/>
      <c r="VNK190" s="46"/>
      <c r="VNL190" s="46"/>
      <c r="VNM190" s="46"/>
      <c r="VNN190" s="46"/>
      <c r="VNO190" s="46"/>
      <c r="VNP190" s="46"/>
      <c r="VNQ190" s="46"/>
      <c r="VNR190" s="46"/>
      <c r="VNS190" s="46"/>
      <c r="VNT190" s="46"/>
      <c r="VNU190" s="46"/>
      <c r="VNV190" s="46"/>
      <c r="VNW190" s="46"/>
      <c r="VNX190" s="46"/>
      <c r="VNY190" s="46"/>
      <c r="VNZ190" s="46"/>
      <c r="VOA190" s="46"/>
      <c r="VOB190" s="46"/>
      <c r="VOC190" s="46"/>
      <c r="VOD190" s="46"/>
      <c r="VOE190" s="46"/>
      <c r="VOF190" s="46"/>
      <c r="VOG190" s="46"/>
      <c r="VOH190" s="46"/>
      <c r="VOI190" s="46"/>
      <c r="VOJ190" s="46"/>
      <c r="VOK190" s="46"/>
      <c r="VOL190" s="46"/>
      <c r="VOM190" s="46"/>
      <c r="VON190" s="46"/>
      <c r="VOO190" s="46"/>
      <c r="VOP190" s="46"/>
      <c r="VOQ190" s="46"/>
      <c r="VOR190" s="46"/>
      <c r="VOS190" s="46"/>
      <c r="VOT190" s="46"/>
      <c r="VOU190" s="46"/>
      <c r="VOV190" s="46"/>
      <c r="VOW190" s="46"/>
      <c r="VOX190" s="46"/>
      <c r="VOY190" s="46"/>
      <c r="VOZ190" s="46"/>
      <c r="VPA190" s="46"/>
      <c r="VPB190" s="46"/>
      <c r="VPC190" s="46"/>
      <c r="VPD190" s="46"/>
      <c r="VPE190" s="46"/>
      <c r="VPF190" s="46"/>
      <c r="VPG190" s="46"/>
      <c r="VPH190" s="46"/>
      <c r="VPI190" s="46"/>
      <c r="VPJ190" s="46"/>
      <c r="VPK190" s="46"/>
      <c r="VPL190" s="46"/>
      <c r="VPM190" s="46"/>
      <c r="VPN190" s="46"/>
      <c r="VPO190" s="46"/>
      <c r="VPP190" s="46"/>
      <c r="VPQ190" s="46"/>
      <c r="VPR190" s="46"/>
      <c r="VPS190" s="46"/>
      <c r="VPT190" s="46"/>
      <c r="VPU190" s="46"/>
      <c r="VPV190" s="46"/>
      <c r="VPW190" s="46"/>
      <c r="VPX190" s="46"/>
      <c r="VPY190" s="46"/>
      <c r="VPZ190" s="46"/>
      <c r="VQA190" s="46"/>
      <c r="VQB190" s="46"/>
      <c r="VQC190" s="46"/>
      <c r="VQD190" s="46"/>
      <c r="VQE190" s="46"/>
      <c r="VQF190" s="46"/>
      <c r="VQG190" s="46"/>
      <c r="VQH190" s="46"/>
      <c r="VQI190" s="46"/>
      <c r="VQJ190" s="46"/>
      <c r="VQK190" s="46"/>
      <c r="VQL190" s="46"/>
      <c r="VQM190" s="46"/>
      <c r="VQN190" s="46"/>
      <c r="VQO190" s="46"/>
      <c r="VQP190" s="46"/>
      <c r="VQQ190" s="46"/>
      <c r="VQR190" s="46"/>
      <c r="VQS190" s="46"/>
      <c r="VQT190" s="46"/>
      <c r="VQU190" s="46"/>
      <c r="VQV190" s="46"/>
      <c r="VQW190" s="46"/>
      <c r="VQX190" s="46"/>
      <c r="VQY190" s="46"/>
      <c r="VQZ190" s="46"/>
      <c r="VRA190" s="46"/>
      <c r="VRB190" s="46"/>
      <c r="VRC190" s="46"/>
      <c r="VRD190" s="46"/>
      <c r="VRE190" s="46"/>
      <c r="VRF190" s="46"/>
      <c r="VRG190" s="46"/>
      <c r="VRH190" s="46"/>
      <c r="VRI190" s="46"/>
      <c r="VRJ190" s="46"/>
      <c r="VRK190" s="46"/>
      <c r="VRL190" s="46"/>
      <c r="VRM190" s="46"/>
      <c r="VRN190" s="46"/>
      <c r="VRO190" s="46"/>
      <c r="VRP190" s="46"/>
      <c r="VRQ190" s="46"/>
      <c r="VRR190" s="46"/>
      <c r="VRS190" s="46"/>
      <c r="VRT190" s="46"/>
      <c r="VRU190" s="46"/>
      <c r="VRV190" s="46"/>
      <c r="VRW190" s="46"/>
      <c r="VRX190" s="46"/>
      <c r="VRY190" s="46"/>
      <c r="VRZ190" s="46"/>
      <c r="VSA190" s="46"/>
      <c r="VSB190" s="46"/>
      <c r="VSC190" s="46"/>
      <c r="VSD190" s="46"/>
      <c r="VSE190" s="46"/>
      <c r="VSF190" s="46"/>
      <c r="VSG190" s="46"/>
      <c r="VSH190" s="46"/>
      <c r="VSI190" s="46"/>
      <c r="VSJ190" s="46"/>
      <c r="VSK190" s="46"/>
      <c r="VSL190" s="46"/>
      <c r="VSM190" s="46"/>
      <c r="VSN190" s="46"/>
      <c r="VSO190" s="46"/>
      <c r="VSP190" s="46"/>
      <c r="VSQ190" s="46"/>
      <c r="VSR190" s="46"/>
      <c r="VSS190" s="46"/>
      <c r="VST190" s="46"/>
      <c r="VSU190" s="46"/>
      <c r="VSV190" s="46"/>
      <c r="VSW190" s="46"/>
      <c r="VSX190" s="46"/>
      <c r="VSY190" s="46"/>
      <c r="VSZ190" s="46"/>
      <c r="VTA190" s="46"/>
      <c r="VTB190" s="46"/>
      <c r="VTC190" s="46"/>
      <c r="VTD190" s="46"/>
      <c r="VTE190" s="46"/>
      <c r="VTF190" s="46"/>
      <c r="VTG190" s="46"/>
      <c r="VTH190" s="46"/>
      <c r="VTI190" s="46"/>
      <c r="VTJ190" s="46"/>
      <c r="VTK190" s="46"/>
      <c r="VTL190" s="46"/>
      <c r="VTM190" s="46"/>
      <c r="VTN190" s="46"/>
      <c r="VTO190" s="46"/>
      <c r="VTP190" s="46"/>
      <c r="VTQ190" s="46"/>
      <c r="VTR190" s="46"/>
      <c r="VTS190" s="46"/>
      <c r="VTT190" s="46"/>
      <c r="VTU190" s="46"/>
      <c r="VTV190" s="46"/>
      <c r="VTW190" s="46"/>
      <c r="VTX190" s="46"/>
    </row>
    <row r="191" spans="3:58 15024:15416" s="1" customFormat="1" ht="15" hidden="1" customHeight="1" x14ac:dyDescent="0.25">
      <c r="C191" s="15"/>
      <c r="D191" s="30" t="s">
        <v>29</v>
      </c>
      <c r="E191" s="60"/>
      <c r="F191" s="13"/>
      <c r="G191" s="33"/>
      <c r="H191" s="33"/>
      <c r="I191" s="33"/>
      <c r="J191" s="33"/>
      <c r="K191" s="33"/>
      <c r="L191" s="33"/>
      <c r="M191" s="33"/>
      <c r="N191" s="33"/>
      <c r="O191" s="33"/>
      <c r="P191" s="33"/>
      <c r="Q191" s="33"/>
      <c r="R191" s="33"/>
      <c r="S191" s="1913"/>
      <c r="T191" s="33"/>
      <c r="U191" s="33"/>
      <c r="V191" s="33"/>
      <c r="W191" s="33"/>
      <c r="X191" s="33"/>
      <c r="Y191" s="33"/>
      <c r="Z191" s="33"/>
      <c r="AA191" s="33"/>
      <c r="AB191" s="33"/>
      <c r="AC191" s="33"/>
      <c r="AD191" s="33"/>
      <c r="AE191" s="33"/>
      <c r="AF191" s="33"/>
      <c r="AG191" s="33"/>
      <c r="AH191" s="33"/>
      <c r="AJ191" s="63" t="s">
        <v>29</v>
      </c>
      <c r="AZ191" s="508"/>
      <c r="BA191" s="508"/>
      <c r="BF191" s="141"/>
    </row>
    <row r="192" spans="3:58 15024:15416" s="1" customFormat="1" ht="15" hidden="1" customHeight="1" x14ac:dyDescent="0.25">
      <c r="C192" s="15"/>
      <c r="D192" s="11" t="s">
        <v>115</v>
      </c>
      <c r="E192" s="60"/>
      <c r="F192" s="20" t="s">
        <v>31</v>
      </c>
      <c r="G192" s="33"/>
      <c r="H192" s="33"/>
      <c r="I192" s="33"/>
      <c r="J192" s="33"/>
      <c r="K192" s="33"/>
      <c r="L192" s="33"/>
      <c r="M192" s="33"/>
      <c r="N192" s="33"/>
      <c r="O192" s="33"/>
      <c r="P192" s="33"/>
      <c r="Q192" s="33"/>
      <c r="R192" s="33"/>
      <c r="S192" s="1913"/>
      <c r="T192" s="33"/>
      <c r="U192" s="33"/>
      <c r="V192" s="33"/>
      <c r="W192" s="33"/>
      <c r="X192" s="33"/>
      <c r="Y192" s="33"/>
      <c r="Z192" s="33"/>
      <c r="AA192" s="33"/>
      <c r="AB192" s="33"/>
      <c r="AC192" s="33"/>
      <c r="AD192" s="33"/>
      <c r="AE192" s="33"/>
      <c r="AF192" s="33"/>
      <c r="AG192" s="33"/>
      <c r="AH192" s="33"/>
      <c r="AJ192" s="63"/>
      <c r="AZ192" s="508"/>
      <c r="BA192" s="508"/>
      <c r="BF192" s="141"/>
    </row>
    <row r="193" spans="3:58 15024:15416" s="1" customFormat="1" ht="15" hidden="1" customHeight="1" x14ac:dyDescent="0.25">
      <c r="C193" s="15"/>
      <c r="D193" s="11" t="s">
        <v>27</v>
      </c>
      <c r="E193" s="60"/>
      <c r="F193" s="20" t="s">
        <v>31</v>
      </c>
      <c r="G193" s="33"/>
      <c r="H193" s="33"/>
      <c r="I193" s="33"/>
      <c r="J193" s="33"/>
      <c r="K193" s="33"/>
      <c r="L193" s="33"/>
      <c r="M193" s="33"/>
      <c r="N193" s="33"/>
      <c r="O193" s="33"/>
      <c r="P193" s="33"/>
      <c r="Q193" s="33"/>
      <c r="R193" s="33"/>
      <c r="S193" s="1913"/>
      <c r="T193" s="33"/>
      <c r="U193" s="33"/>
      <c r="V193" s="33"/>
      <c r="W193" s="33"/>
      <c r="X193" s="33"/>
      <c r="Y193" s="33"/>
      <c r="Z193" s="33"/>
      <c r="AA193" s="33"/>
      <c r="AB193" s="33"/>
      <c r="AC193" s="33"/>
      <c r="AD193" s="33"/>
      <c r="AE193" s="33"/>
      <c r="AF193" s="33"/>
      <c r="AG193" s="33"/>
      <c r="AH193" s="33"/>
      <c r="AJ193" s="54">
        <v>0</v>
      </c>
      <c r="AZ193" s="508"/>
      <c r="BA193" s="508"/>
      <c r="BF193" s="141"/>
    </row>
    <row r="194" spans="3:58 15024:15416" s="1" customFormat="1" ht="15" hidden="1" customHeight="1" x14ac:dyDescent="0.25">
      <c r="C194" s="15"/>
      <c r="D194" s="11" t="s">
        <v>26</v>
      </c>
      <c r="E194" s="60"/>
      <c r="F194" s="20" t="s">
        <v>31</v>
      </c>
      <c r="G194" s="33"/>
      <c r="H194" s="33"/>
      <c r="I194" s="33"/>
      <c r="J194" s="33"/>
      <c r="K194" s="33"/>
      <c r="L194" s="33"/>
      <c r="M194" s="33"/>
      <c r="N194" s="33"/>
      <c r="O194" s="33"/>
      <c r="P194" s="33"/>
      <c r="Q194" s="33"/>
      <c r="R194" s="33"/>
      <c r="S194" s="1913"/>
      <c r="T194" s="33"/>
      <c r="U194" s="33"/>
      <c r="V194" s="33"/>
      <c r="W194" s="33"/>
      <c r="X194" s="33"/>
      <c r="Y194" s="33"/>
      <c r="Z194" s="33"/>
      <c r="AA194" s="33"/>
      <c r="AB194" s="33"/>
      <c r="AC194" s="33"/>
      <c r="AD194" s="33"/>
      <c r="AE194" s="33"/>
      <c r="AF194" s="33"/>
      <c r="AG194" s="33"/>
      <c r="AH194" s="33"/>
      <c r="AJ194" s="54">
        <v>0</v>
      </c>
      <c r="AZ194" s="508"/>
      <c r="BA194" s="508"/>
      <c r="BF194" s="141"/>
    </row>
    <row r="195" spans="3:58 15024:15416" s="1" customFormat="1" ht="15" hidden="1" customHeight="1" x14ac:dyDescent="0.25">
      <c r="C195" s="15"/>
      <c r="D195" s="30" t="s">
        <v>28</v>
      </c>
      <c r="E195" s="60"/>
      <c r="F195" s="13"/>
      <c r="G195" s="33"/>
      <c r="H195" s="33"/>
      <c r="I195" s="33"/>
      <c r="J195" s="33"/>
      <c r="K195" s="33"/>
      <c r="L195" s="33"/>
      <c r="M195" s="33"/>
      <c r="N195" s="33"/>
      <c r="O195" s="33"/>
      <c r="P195" s="33"/>
      <c r="Q195" s="33"/>
      <c r="R195" s="33"/>
      <c r="S195" s="1913"/>
      <c r="T195" s="33"/>
      <c r="U195" s="33"/>
      <c r="V195" s="33"/>
      <c r="W195" s="33"/>
      <c r="X195" s="33"/>
      <c r="Y195" s="33"/>
      <c r="Z195" s="33"/>
      <c r="AA195" s="33"/>
      <c r="AB195" s="33"/>
      <c r="AC195" s="33"/>
      <c r="AD195" s="33"/>
      <c r="AE195" s="33"/>
      <c r="AF195" s="33"/>
      <c r="AG195" s="33"/>
      <c r="AH195" s="33"/>
      <c r="AJ195" s="63" t="s">
        <v>28</v>
      </c>
      <c r="AZ195" s="508"/>
      <c r="BA195" s="508"/>
      <c r="BF195" s="141"/>
    </row>
    <row r="196" spans="3:58 15024:15416" s="1" customFormat="1" ht="15" hidden="1" customHeight="1" x14ac:dyDescent="0.25">
      <c r="C196" s="15"/>
      <c r="D196" s="11" t="s">
        <v>115</v>
      </c>
      <c r="E196" s="60"/>
      <c r="F196" s="20" t="s">
        <v>28</v>
      </c>
      <c r="G196" s="33"/>
      <c r="H196" s="33"/>
      <c r="I196" s="33"/>
      <c r="J196" s="33"/>
      <c r="K196" s="33"/>
      <c r="L196" s="33"/>
      <c r="M196" s="33"/>
      <c r="N196" s="33"/>
      <c r="O196" s="33"/>
      <c r="P196" s="33"/>
      <c r="Q196" s="33"/>
      <c r="R196" s="33"/>
      <c r="S196" s="1913"/>
      <c r="T196" s="33"/>
      <c r="U196" s="33"/>
      <c r="V196" s="33"/>
      <c r="W196" s="33"/>
      <c r="X196" s="33"/>
      <c r="Y196" s="33"/>
      <c r="Z196" s="33"/>
      <c r="AA196" s="33"/>
      <c r="AB196" s="33"/>
      <c r="AC196" s="33"/>
      <c r="AD196" s="33"/>
      <c r="AE196" s="33"/>
      <c r="AF196" s="33"/>
      <c r="AG196" s="33"/>
      <c r="AH196" s="33"/>
      <c r="AJ196" s="63"/>
      <c r="AZ196" s="508"/>
      <c r="BA196" s="508"/>
      <c r="BF196" s="141"/>
    </row>
    <row r="197" spans="3:58 15024:15416" s="1" customFormat="1" ht="15" hidden="1" customHeight="1" x14ac:dyDescent="0.25">
      <c r="C197" s="15"/>
      <c r="D197" s="11" t="s">
        <v>27</v>
      </c>
      <c r="E197" s="60"/>
      <c r="F197" s="20" t="s">
        <v>28</v>
      </c>
      <c r="G197" s="33"/>
      <c r="H197" s="33"/>
      <c r="I197" s="33"/>
      <c r="J197" s="33"/>
      <c r="K197" s="33"/>
      <c r="L197" s="33"/>
      <c r="M197" s="33"/>
      <c r="N197" s="33"/>
      <c r="O197" s="33"/>
      <c r="P197" s="33"/>
      <c r="Q197" s="33"/>
      <c r="R197" s="33"/>
      <c r="S197" s="1913"/>
      <c r="T197" s="33"/>
      <c r="U197" s="33"/>
      <c r="V197" s="33"/>
      <c r="W197" s="33"/>
      <c r="X197" s="33"/>
      <c r="Y197" s="33"/>
      <c r="Z197" s="33"/>
      <c r="AA197" s="33"/>
      <c r="AB197" s="33"/>
      <c r="AC197" s="33"/>
      <c r="AD197" s="33"/>
      <c r="AE197" s="33"/>
      <c r="AF197" s="33"/>
      <c r="AG197" s="33"/>
      <c r="AH197" s="33"/>
      <c r="AJ197" s="54">
        <v>0</v>
      </c>
      <c r="AZ197" s="508"/>
      <c r="BA197" s="508"/>
      <c r="BF197" s="141"/>
    </row>
    <row r="198" spans="3:58 15024:15416" s="1" customFormat="1" ht="15" hidden="1" customHeight="1" x14ac:dyDescent="0.25">
      <c r="C198" s="15"/>
      <c r="D198" s="11" t="s">
        <v>26</v>
      </c>
      <c r="E198" s="60"/>
      <c r="F198" s="20" t="s">
        <v>28</v>
      </c>
      <c r="G198" s="33"/>
      <c r="H198" s="33"/>
      <c r="I198" s="33"/>
      <c r="J198" s="33"/>
      <c r="K198" s="33"/>
      <c r="L198" s="33"/>
      <c r="M198" s="33"/>
      <c r="N198" s="33"/>
      <c r="O198" s="33"/>
      <c r="P198" s="33"/>
      <c r="Q198" s="33"/>
      <c r="R198" s="33"/>
      <c r="S198" s="1913"/>
      <c r="T198" s="33"/>
      <c r="U198" s="33"/>
      <c r="V198" s="33"/>
      <c r="W198" s="33"/>
      <c r="X198" s="33"/>
      <c r="Y198" s="33"/>
      <c r="Z198" s="33"/>
      <c r="AA198" s="33"/>
      <c r="AB198" s="33"/>
      <c r="AC198" s="33"/>
      <c r="AD198" s="33"/>
      <c r="AE198" s="33"/>
      <c r="AF198" s="33"/>
      <c r="AG198" s="33"/>
      <c r="AH198" s="33"/>
      <c r="AJ198" s="54">
        <v>0</v>
      </c>
      <c r="AZ198" s="508"/>
      <c r="BA198" s="508"/>
      <c r="BF198" s="141"/>
    </row>
    <row r="199" spans="3:58 15024:15416" s="1" customFormat="1" ht="15" hidden="1" customHeight="1" x14ac:dyDescent="0.25">
      <c r="C199" s="8"/>
      <c r="D199" s="47" t="s">
        <v>30</v>
      </c>
      <c r="E199" s="48"/>
      <c r="F199" s="49"/>
      <c r="G199" s="94"/>
      <c r="H199" s="94"/>
      <c r="I199" s="94"/>
      <c r="J199" s="94"/>
      <c r="K199" s="94"/>
      <c r="L199" s="94"/>
      <c r="M199" s="94"/>
      <c r="N199" s="94"/>
      <c r="O199" s="94"/>
      <c r="P199" s="94"/>
      <c r="Q199" s="94"/>
      <c r="R199" s="94"/>
      <c r="S199" s="1916"/>
      <c r="T199" s="94"/>
      <c r="U199" s="94"/>
      <c r="V199" s="94"/>
      <c r="W199" s="94"/>
      <c r="X199" s="94"/>
      <c r="Y199" s="94"/>
      <c r="Z199" s="94"/>
      <c r="AA199" s="94"/>
      <c r="AB199" s="94"/>
      <c r="AC199" s="94"/>
      <c r="AD199" s="94"/>
      <c r="AE199" s="94"/>
      <c r="AF199" s="94"/>
      <c r="AG199" s="94"/>
      <c r="AH199" s="94"/>
      <c r="AI199" s="3"/>
      <c r="AJ199" s="78" t="s">
        <v>130</v>
      </c>
      <c r="AZ199" s="508"/>
      <c r="BA199" s="508"/>
      <c r="BF199" s="140"/>
      <c r="VEV199" s="46"/>
      <c r="VEW199" s="46"/>
      <c r="VEX199" s="46"/>
      <c r="VEY199" s="46"/>
      <c r="VEZ199" s="46"/>
      <c r="VFA199" s="46"/>
      <c r="VFB199" s="46"/>
      <c r="VFC199" s="46"/>
      <c r="VFD199" s="46"/>
      <c r="VFE199" s="46"/>
      <c r="VFF199" s="46"/>
      <c r="VFG199" s="46"/>
      <c r="VFH199" s="46"/>
      <c r="VFI199" s="46"/>
      <c r="VFJ199" s="46"/>
      <c r="VFK199" s="46"/>
      <c r="VFL199" s="46"/>
      <c r="VFM199" s="46"/>
      <c r="VFN199" s="46"/>
      <c r="VFO199" s="46"/>
      <c r="VFP199" s="46"/>
      <c r="VFQ199" s="46"/>
      <c r="VFR199" s="46"/>
      <c r="VFS199" s="46"/>
      <c r="VFT199" s="46"/>
      <c r="VFU199" s="46"/>
      <c r="VFV199" s="46"/>
      <c r="VFW199" s="46"/>
      <c r="VFX199" s="46"/>
      <c r="VFY199" s="46"/>
      <c r="VFZ199" s="46"/>
      <c r="VGA199" s="46"/>
      <c r="VGB199" s="46"/>
      <c r="VGC199" s="46"/>
      <c r="VGD199" s="46"/>
      <c r="VGE199" s="46"/>
      <c r="VGF199" s="46"/>
      <c r="VGG199" s="46"/>
      <c r="VGH199" s="46"/>
      <c r="VGI199" s="46"/>
      <c r="VGJ199" s="46"/>
      <c r="VGK199" s="46"/>
      <c r="VGL199" s="46"/>
      <c r="VGM199" s="46"/>
      <c r="VGN199" s="46"/>
      <c r="VGO199" s="46"/>
      <c r="VGP199" s="46"/>
      <c r="VGQ199" s="46"/>
      <c r="VGR199" s="46"/>
      <c r="VGS199" s="46"/>
      <c r="VGT199" s="46"/>
      <c r="VGU199" s="46"/>
      <c r="VGV199" s="46"/>
      <c r="VGW199" s="46"/>
      <c r="VGX199" s="46"/>
      <c r="VGY199" s="46"/>
      <c r="VGZ199" s="46"/>
      <c r="VHA199" s="46"/>
      <c r="VHB199" s="46"/>
      <c r="VHC199" s="46"/>
      <c r="VHD199" s="46"/>
      <c r="VHE199" s="46"/>
      <c r="VHF199" s="46"/>
      <c r="VHG199" s="46"/>
      <c r="VHH199" s="46"/>
      <c r="VHI199" s="46"/>
      <c r="VHJ199" s="46"/>
      <c r="VHK199" s="46"/>
      <c r="VHL199" s="46"/>
      <c r="VHM199" s="46"/>
      <c r="VHN199" s="46"/>
      <c r="VHO199" s="46"/>
      <c r="VHP199" s="46"/>
      <c r="VHQ199" s="46"/>
      <c r="VHR199" s="46"/>
      <c r="VHS199" s="46"/>
      <c r="VHT199" s="46"/>
      <c r="VHU199" s="46"/>
      <c r="VHV199" s="46"/>
      <c r="VHW199" s="46"/>
      <c r="VHX199" s="46"/>
      <c r="VHY199" s="46"/>
      <c r="VHZ199" s="46"/>
      <c r="VIA199" s="46"/>
      <c r="VIB199" s="46"/>
      <c r="VIC199" s="46"/>
      <c r="VID199" s="46"/>
      <c r="VIE199" s="46"/>
      <c r="VIF199" s="46"/>
      <c r="VIG199" s="46"/>
      <c r="VIH199" s="46"/>
      <c r="VII199" s="46"/>
      <c r="VIJ199" s="46"/>
      <c r="VIK199" s="46"/>
      <c r="VIL199" s="46"/>
      <c r="VIM199" s="46"/>
      <c r="VIN199" s="46"/>
      <c r="VIO199" s="46"/>
      <c r="VIP199" s="46"/>
      <c r="VIQ199" s="46"/>
      <c r="VIR199" s="46"/>
      <c r="VIS199" s="46"/>
      <c r="VIT199" s="46"/>
      <c r="VIU199" s="46"/>
      <c r="VIV199" s="46"/>
      <c r="VIW199" s="46"/>
      <c r="VIX199" s="46"/>
      <c r="VIY199" s="46"/>
      <c r="VIZ199" s="46"/>
      <c r="VJA199" s="46"/>
      <c r="VJB199" s="46"/>
      <c r="VJC199" s="46"/>
      <c r="VJD199" s="46"/>
      <c r="VJE199" s="46"/>
      <c r="VJF199" s="46"/>
      <c r="VJG199" s="46"/>
      <c r="VJH199" s="46"/>
      <c r="VJI199" s="46"/>
      <c r="VJJ199" s="46"/>
      <c r="VJK199" s="46"/>
      <c r="VJL199" s="46"/>
      <c r="VJM199" s="46"/>
      <c r="VJN199" s="46"/>
      <c r="VJO199" s="46"/>
      <c r="VJP199" s="46"/>
      <c r="VJQ199" s="46"/>
      <c r="VJR199" s="46"/>
      <c r="VJS199" s="46"/>
      <c r="VJT199" s="46"/>
      <c r="VJU199" s="46"/>
      <c r="VJV199" s="46"/>
      <c r="VJW199" s="46"/>
      <c r="VJX199" s="46"/>
      <c r="VJY199" s="46"/>
      <c r="VJZ199" s="46"/>
      <c r="VKA199" s="46"/>
      <c r="VKB199" s="46"/>
      <c r="VKC199" s="46"/>
      <c r="VKD199" s="46"/>
      <c r="VKE199" s="46"/>
      <c r="VKF199" s="46"/>
      <c r="VKG199" s="46"/>
      <c r="VKH199" s="46"/>
      <c r="VKI199" s="46"/>
      <c r="VKJ199" s="46"/>
      <c r="VKK199" s="46"/>
      <c r="VKL199" s="46"/>
      <c r="VKM199" s="46"/>
      <c r="VKN199" s="46"/>
      <c r="VKO199" s="46"/>
      <c r="VKP199" s="46"/>
      <c r="VKQ199" s="46"/>
      <c r="VKR199" s="46"/>
      <c r="VKS199" s="46"/>
      <c r="VKT199" s="46"/>
      <c r="VKU199" s="46"/>
      <c r="VKV199" s="46"/>
      <c r="VKW199" s="46"/>
      <c r="VKX199" s="46"/>
      <c r="VKY199" s="46"/>
      <c r="VKZ199" s="46"/>
      <c r="VLA199" s="46"/>
      <c r="VLB199" s="46"/>
      <c r="VLC199" s="46"/>
      <c r="VLD199" s="46"/>
      <c r="VLE199" s="46"/>
      <c r="VLF199" s="46"/>
      <c r="VLG199" s="46"/>
      <c r="VLH199" s="46"/>
      <c r="VLI199" s="46"/>
      <c r="VLJ199" s="46"/>
      <c r="VLK199" s="46"/>
      <c r="VLL199" s="46"/>
      <c r="VLM199" s="46"/>
      <c r="VLN199" s="46"/>
      <c r="VLO199" s="46"/>
      <c r="VLP199" s="46"/>
      <c r="VLQ199" s="46"/>
      <c r="VLR199" s="46"/>
      <c r="VLS199" s="46"/>
      <c r="VLT199" s="46"/>
      <c r="VLU199" s="46"/>
      <c r="VLV199" s="46"/>
      <c r="VLW199" s="46"/>
      <c r="VLX199" s="46"/>
      <c r="VLY199" s="46"/>
      <c r="VLZ199" s="46"/>
      <c r="VMA199" s="46"/>
      <c r="VMB199" s="46"/>
      <c r="VMC199" s="46"/>
      <c r="VMD199" s="46"/>
      <c r="VME199" s="46"/>
      <c r="VMF199" s="46"/>
      <c r="VMG199" s="46"/>
      <c r="VMH199" s="46"/>
      <c r="VMI199" s="46"/>
      <c r="VMJ199" s="46"/>
      <c r="VMK199" s="46"/>
      <c r="VML199" s="46"/>
      <c r="VMM199" s="46"/>
      <c r="VMN199" s="46"/>
      <c r="VMO199" s="46"/>
      <c r="VMP199" s="46"/>
      <c r="VMQ199" s="46"/>
      <c r="VMR199" s="46"/>
      <c r="VMS199" s="46"/>
      <c r="VMT199" s="46"/>
      <c r="VMU199" s="46"/>
      <c r="VMV199" s="46"/>
      <c r="VMW199" s="46"/>
      <c r="VMX199" s="46"/>
      <c r="VMY199" s="46"/>
      <c r="VMZ199" s="46"/>
      <c r="VNA199" s="46"/>
      <c r="VNB199" s="46"/>
      <c r="VNC199" s="46"/>
      <c r="VND199" s="46"/>
      <c r="VNE199" s="46"/>
      <c r="VNF199" s="46"/>
      <c r="VNG199" s="46"/>
      <c r="VNH199" s="46"/>
      <c r="VNI199" s="46"/>
      <c r="VNJ199" s="46"/>
      <c r="VNK199" s="46"/>
      <c r="VNL199" s="46"/>
      <c r="VNM199" s="46"/>
      <c r="VNN199" s="46"/>
      <c r="VNO199" s="46"/>
      <c r="VNP199" s="46"/>
      <c r="VNQ199" s="46"/>
      <c r="VNR199" s="46"/>
      <c r="VNS199" s="46"/>
      <c r="VNT199" s="46"/>
      <c r="VNU199" s="46"/>
      <c r="VNV199" s="46"/>
      <c r="VNW199" s="46"/>
      <c r="VNX199" s="46"/>
      <c r="VNY199" s="46"/>
      <c r="VNZ199" s="46"/>
      <c r="VOA199" s="46"/>
      <c r="VOB199" s="46"/>
      <c r="VOC199" s="46"/>
      <c r="VOD199" s="46"/>
      <c r="VOE199" s="46"/>
      <c r="VOF199" s="46"/>
      <c r="VOG199" s="46"/>
      <c r="VOH199" s="46"/>
      <c r="VOI199" s="46"/>
      <c r="VOJ199" s="46"/>
      <c r="VOK199" s="46"/>
      <c r="VOL199" s="46"/>
      <c r="VOM199" s="46"/>
      <c r="VON199" s="46"/>
      <c r="VOO199" s="46"/>
      <c r="VOP199" s="46"/>
      <c r="VOQ199" s="46"/>
      <c r="VOR199" s="46"/>
      <c r="VOS199" s="46"/>
      <c r="VOT199" s="46"/>
      <c r="VOU199" s="46"/>
      <c r="VOV199" s="46"/>
      <c r="VOW199" s="46"/>
      <c r="VOX199" s="46"/>
      <c r="VOY199" s="46"/>
      <c r="VOZ199" s="46"/>
      <c r="VPA199" s="46"/>
      <c r="VPB199" s="46"/>
      <c r="VPC199" s="46"/>
      <c r="VPD199" s="46"/>
      <c r="VPE199" s="46"/>
      <c r="VPF199" s="46"/>
      <c r="VPG199" s="46"/>
      <c r="VPH199" s="46"/>
      <c r="VPI199" s="46"/>
      <c r="VPJ199" s="46"/>
      <c r="VPK199" s="46"/>
      <c r="VPL199" s="46"/>
      <c r="VPM199" s="46"/>
      <c r="VPN199" s="46"/>
      <c r="VPO199" s="46"/>
      <c r="VPP199" s="46"/>
      <c r="VPQ199" s="46"/>
      <c r="VPR199" s="46"/>
      <c r="VPS199" s="46"/>
      <c r="VPT199" s="46"/>
      <c r="VPU199" s="46"/>
      <c r="VPV199" s="46"/>
      <c r="VPW199" s="46"/>
      <c r="VPX199" s="46"/>
      <c r="VPY199" s="46"/>
      <c r="VPZ199" s="46"/>
      <c r="VQA199" s="46"/>
      <c r="VQB199" s="46"/>
      <c r="VQC199" s="46"/>
      <c r="VQD199" s="46"/>
      <c r="VQE199" s="46"/>
      <c r="VQF199" s="46"/>
      <c r="VQG199" s="46"/>
      <c r="VQH199" s="46"/>
      <c r="VQI199" s="46"/>
      <c r="VQJ199" s="46"/>
      <c r="VQK199" s="46"/>
      <c r="VQL199" s="46"/>
      <c r="VQM199" s="46"/>
      <c r="VQN199" s="46"/>
      <c r="VQO199" s="46"/>
      <c r="VQP199" s="46"/>
      <c r="VQQ199" s="46"/>
      <c r="VQR199" s="46"/>
      <c r="VQS199" s="46"/>
      <c r="VQT199" s="46"/>
      <c r="VQU199" s="46"/>
      <c r="VQV199" s="46"/>
      <c r="VQW199" s="46"/>
      <c r="VQX199" s="46"/>
      <c r="VQY199" s="46"/>
      <c r="VQZ199" s="46"/>
      <c r="VRA199" s="46"/>
      <c r="VRB199" s="46"/>
      <c r="VRC199" s="46"/>
      <c r="VRD199" s="46"/>
      <c r="VRE199" s="46"/>
      <c r="VRF199" s="46"/>
      <c r="VRG199" s="46"/>
      <c r="VRH199" s="46"/>
      <c r="VRI199" s="46"/>
      <c r="VRJ199" s="46"/>
      <c r="VRK199" s="46"/>
      <c r="VRL199" s="46"/>
      <c r="VRM199" s="46"/>
      <c r="VRN199" s="46"/>
      <c r="VRO199" s="46"/>
      <c r="VRP199" s="46"/>
      <c r="VRQ199" s="46"/>
      <c r="VRR199" s="46"/>
      <c r="VRS199" s="46"/>
      <c r="VRT199" s="46"/>
      <c r="VRU199" s="46"/>
      <c r="VRV199" s="46"/>
      <c r="VRW199" s="46"/>
      <c r="VRX199" s="46"/>
      <c r="VRY199" s="46"/>
      <c r="VRZ199" s="46"/>
      <c r="VSA199" s="46"/>
      <c r="VSB199" s="46"/>
      <c r="VSC199" s="46"/>
      <c r="VSD199" s="46"/>
      <c r="VSE199" s="46"/>
      <c r="VSF199" s="46"/>
      <c r="VSG199" s="46"/>
      <c r="VSH199" s="46"/>
      <c r="VSI199" s="46"/>
      <c r="VSJ199" s="46"/>
      <c r="VSK199" s="46"/>
      <c r="VSL199" s="46"/>
      <c r="VSM199" s="46"/>
      <c r="VSN199" s="46"/>
      <c r="VSO199" s="46"/>
      <c r="VSP199" s="46"/>
      <c r="VSQ199" s="46"/>
      <c r="VSR199" s="46"/>
      <c r="VSS199" s="46"/>
      <c r="VST199" s="46"/>
      <c r="VSU199" s="46"/>
      <c r="VSV199" s="46"/>
      <c r="VSW199" s="46"/>
      <c r="VSX199" s="46"/>
      <c r="VSY199" s="46"/>
      <c r="VSZ199" s="46"/>
      <c r="VTA199" s="46"/>
      <c r="VTB199" s="46"/>
      <c r="VTC199" s="46"/>
      <c r="VTD199" s="46"/>
      <c r="VTE199" s="46"/>
      <c r="VTF199" s="46"/>
      <c r="VTG199" s="46"/>
      <c r="VTH199" s="46"/>
      <c r="VTI199" s="46"/>
      <c r="VTJ199" s="46"/>
      <c r="VTK199" s="46"/>
      <c r="VTL199" s="46"/>
      <c r="VTM199" s="46"/>
      <c r="VTN199" s="46"/>
      <c r="VTO199" s="46"/>
      <c r="VTP199" s="46"/>
      <c r="VTQ199" s="46"/>
      <c r="VTR199" s="46"/>
      <c r="VTS199" s="46"/>
      <c r="VTT199" s="46"/>
      <c r="VTU199" s="46"/>
      <c r="VTV199" s="46"/>
      <c r="VTW199" s="46"/>
      <c r="VTX199" s="46"/>
    </row>
    <row r="200" spans="3:58 15024:15416" s="1" customFormat="1" ht="15" hidden="1" customHeight="1" x14ac:dyDescent="0.25">
      <c r="C200" s="15"/>
      <c r="D200" s="30" t="s">
        <v>29</v>
      </c>
      <c r="E200" s="60"/>
      <c r="F200" s="13"/>
      <c r="G200" s="33"/>
      <c r="H200" s="33"/>
      <c r="I200" s="33"/>
      <c r="J200" s="33"/>
      <c r="K200" s="33"/>
      <c r="L200" s="33"/>
      <c r="M200" s="33"/>
      <c r="N200" s="33"/>
      <c r="O200" s="33"/>
      <c r="P200" s="33"/>
      <c r="Q200" s="33"/>
      <c r="R200" s="33"/>
      <c r="S200" s="1913"/>
      <c r="T200" s="33"/>
      <c r="U200" s="33"/>
      <c r="V200" s="33"/>
      <c r="W200" s="33"/>
      <c r="X200" s="33"/>
      <c r="Y200" s="33"/>
      <c r="Z200" s="33"/>
      <c r="AA200" s="33"/>
      <c r="AB200" s="33"/>
      <c r="AC200" s="33"/>
      <c r="AD200" s="33"/>
      <c r="AE200" s="33"/>
      <c r="AF200" s="33"/>
      <c r="AG200" s="33"/>
      <c r="AH200" s="33"/>
      <c r="AJ200" s="63" t="s">
        <v>29</v>
      </c>
      <c r="AZ200" s="508"/>
      <c r="BA200" s="508"/>
      <c r="BF200" s="141"/>
    </row>
    <row r="201" spans="3:58 15024:15416" s="1" customFormat="1" ht="15" hidden="1" customHeight="1" x14ac:dyDescent="0.25">
      <c r="C201" s="15"/>
      <c r="D201" s="11" t="s">
        <v>115</v>
      </c>
      <c r="E201" s="125">
        <v>0.3</v>
      </c>
      <c r="F201" s="20" t="s">
        <v>25</v>
      </c>
      <c r="G201" s="34"/>
      <c r="H201" s="34"/>
      <c r="I201" s="34"/>
      <c r="J201" s="34"/>
      <c r="K201" s="34"/>
      <c r="L201" s="34"/>
      <c r="M201" s="34"/>
      <c r="N201" s="34"/>
      <c r="O201" s="34"/>
      <c r="P201" s="34"/>
      <c r="Q201" s="34"/>
      <c r="R201" s="34"/>
      <c r="S201" s="1914"/>
      <c r="T201" s="34"/>
      <c r="U201" s="34"/>
      <c r="V201" s="34"/>
      <c r="W201" s="34"/>
      <c r="X201" s="34"/>
      <c r="Y201" s="34"/>
      <c r="Z201" s="34"/>
      <c r="AA201" s="34"/>
      <c r="AB201" s="34"/>
      <c r="AC201" s="34"/>
      <c r="AD201" s="34"/>
      <c r="AE201" s="34"/>
      <c r="AF201" s="34"/>
      <c r="AG201" s="34"/>
      <c r="AH201" s="34"/>
      <c r="AJ201" s="63"/>
      <c r="AZ201" s="508"/>
      <c r="BA201" s="508"/>
      <c r="BF201" s="141"/>
    </row>
    <row r="202" spans="3:58 15024:15416" s="1" customFormat="1" ht="15" hidden="1" customHeight="1" x14ac:dyDescent="0.25">
      <c r="C202" s="15"/>
      <c r="D202" s="11" t="s">
        <v>27</v>
      </c>
      <c r="E202" s="125">
        <v>0.3</v>
      </c>
      <c r="F202" s="20" t="s">
        <v>25</v>
      </c>
      <c r="G202" s="34"/>
      <c r="H202" s="34"/>
      <c r="I202" s="34"/>
      <c r="J202" s="34"/>
      <c r="K202" s="34"/>
      <c r="L202" s="34"/>
      <c r="M202" s="34"/>
      <c r="N202" s="34"/>
      <c r="O202" s="34"/>
      <c r="P202" s="34"/>
      <c r="Q202" s="34"/>
      <c r="R202" s="34"/>
      <c r="S202" s="1914"/>
      <c r="T202" s="34"/>
      <c r="U202" s="34"/>
      <c r="V202" s="34"/>
      <c r="W202" s="34"/>
      <c r="X202" s="34"/>
      <c r="Y202" s="34"/>
      <c r="Z202" s="34"/>
      <c r="AA202" s="34"/>
      <c r="AB202" s="34"/>
      <c r="AC202" s="34"/>
      <c r="AD202" s="34"/>
      <c r="AE202" s="34"/>
      <c r="AF202" s="34"/>
      <c r="AG202" s="34"/>
      <c r="AH202" s="34"/>
      <c r="AJ202" s="58" t="e">
        <v>#DIV/0!</v>
      </c>
      <c r="AZ202" s="508"/>
      <c r="BA202" s="508"/>
      <c r="BF202" s="141"/>
    </row>
    <row r="203" spans="3:58 15024:15416" s="1" customFormat="1" ht="15" hidden="1" customHeight="1" x14ac:dyDescent="0.25">
      <c r="C203" s="15"/>
      <c r="D203" s="11" t="s">
        <v>26</v>
      </c>
      <c r="E203" s="125">
        <v>0.3</v>
      </c>
      <c r="F203" s="20" t="s">
        <v>25</v>
      </c>
      <c r="G203" s="34"/>
      <c r="H203" s="34"/>
      <c r="I203" s="34"/>
      <c r="J203" s="34"/>
      <c r="K203" s="34"/>
      <c r="L203" s="34"/>
      <c r="M203" s="34"/>
      <c r="N203" s="34"/>
      <c r="O203" s="34"/>
      <c r="P203" s="34"/>
      <c r="Q203" s="34"/>
      <c r="R203" s="34"/>
      <c r="S203" s="1914"/>
      <c r="T203" s="34"/>
      <c r="U203" s="34"/>
      <c r="V203" s="34"/>
      <c r="W203" s="34"/>
      <c r="X203" s="34"/>
      <c r="Y203" s="34"/>
      <c r="Z203" s="34"/>
      <c r="AA203" s="34"/>
      <c r="AB203" s="34"/>
      <c r="AC203" s="34"/>
      <c r="AD203" s="34"/>
      <c r="AE203" s="34"/>
      <c r="AF203" s="34"/>
      <c r="AG203" s="34"/>
      <c r="AH203" s="34"/>
      <c r="AJ203" s="58" t="e">
        <v>#DIV/0!</v>
      </c>
      <c r="AZ203" s="508"/>
      <c r="BA203" s="508"/>
      <c r="BF203" s="141"/>
    </row>
    <row r="204" spans="3:58 15024:15416" s="1" customFormat="1" ht="15" hidden="1" customHeight="1" x14ac:dyDescent="0.25">
      <c r="C204" s="15"/>
      <c r="D204" s="30" t="s">
        <v>28</v>
      </c>
      <c r="E204" s="125"/>
      <c r="F204" s="13"/>
      <c r="G204" s="34"/>
      <c r="H204" s="34"/>
      <c r="I204" s="34"/>
      <c r="J204" s="34"/>
      <c r="K204" s="34"/>
      <c r="L204" s="34"/>
      <c r="M204" s="34"/>
      <c r="N204" s="34"/>
      <c r="O204" s="34"/>
      <c r="P204" s="34"/>
      <c r="Q204" s="34"/>
      <c r="R204" s="34"/>
      <c r="S204" s="1914"/>
      <c r="T204" s="34"/>
      <c r="U204" s="34"/>
      <c r="V204" s="34"/>
      <c r="W204" s="34"/>
      <c r="X204" s="34"/>
      <c r="Y204" s="34"/>
      <c r="Z204" s="34"/>
      <c r="AA204" s="34"/>
      <c r="AB204" s="34"/>
      <c r="AC204" s="34"/>
      <c r="AD204" s="34"/>
      <c r="AE204" s="34"/>
      <c r="AF204" s="34"/>
      <c r="AG204" s="34"/>
      <c r="AH204" s="34"/>
      <c r="AJ204" s="63" t="s">
        <v>28</v>
      </c>
      <c r="AZ204" s="508"/>
      <c r="BA204" s="508"/>
      <c r="BF204" s="141"/>
    </row>
    <row r="205" spans="3:58 15024:15416" s="1" customFormat="1" ht="15" hidden="1" customHeight="1" x14ac:dyDescent="0.25">
      <c r="C205" s="15"/>
      <c r="D205" s="11" t="s">
        <v>115</v>
      </c>
      <c r="E205" s="125">
        <v>0.5</v>
      </c>
      <c r="F205" s="20" t="s">
        <v>25</v>
      </c>
      <c r="G205" s="34"/>
      <c r="H205" s="34"/>
      <c r="I205" s="34"/>
      <c r="J205" s="34"/>
      <c r="K205" s="34"/>
      <c r="L205" s="34"/>
      <c r="M205" s="34"/>
      <c r="N205" s="34"/>
      <c r="O205" s="34"/>
      <c r="P205" s="34"/>
      <c r="Q205" s="34"/>
      <c r="R205" s="34"/>
      <c r="S205" s="1914"/>
      <c r="T205" s="34"/>
      <c r="U205" s="34"/>
      <c r="V205" s="34"/>
      <c r="W205" s="34"/>
      <c r="X205" s="34"/>
      <c r="Y205" s="34"/>
      <c r="Z205" s="34"/>
      <c r="AA205" s="34"/>
      <c r="AB205" s="34"/>
      <c r="AC205" s="34"/>
      <c r="AD205" s="34"/>
      <c r="AE205" s="34"/>
      <c r="AF205" s="34"/>
      <c r="AG205" s="34"/>
      <c r="AH205" s="34"/>
      <c r="AJ205" s="63"/>
      <c r="AZ205" s="508"/>
      <c r="BA205" s="508"/>
      <c r="BF205" s="141"/>
    </row>
    <row r="206" spans="3:58 15024:15416" s="1" customFormat="1" ht="15" hidden="1" customHeight="1" x14ac:dyDescent="0.25">
      <c r="C206" s="15"/>
      <c r="D206" s="11" t="s">
        <v>27</v>
      </c>
      <c r="E206" s="125">
        <v>0.5</v>
      </c>
      <c r="F206" s="20" t="s">
        <v>25</v>
      </c>
      <c r="G206" s="34"/>
      <c r="H206" s="34"/>
      <c r="I206" s="34"/>
      <c r="J206" s="34"/>
      <c r="K206" s="34"/>
      <c r="L206" s="34"/>
      <c r="M206" s="34"/>
      <c r="N206" s="34"/>
      <c r="O206" s="34"/>
      <c r="P206" s="34"/>
      <c r="Q206" s="34"/>
      <c r="R206" s="34"/>
      <c r="S206" s="1914"/>
      <c r="T206" s="34"/>
      <c r="U206" s="34"/>
      <c r="V206" s="34"/>
      <c r="W206" s="34"/>
      <c r="X206" s="34"/>
      <c r="Y206" s="34"/>
      <c r="Z206" s="34"/>
      <c r="AA206" s="34"/>
      <c r="AB206" s="34"/>
      <c r="AC206" s="34"/>
      <c r="AD206" s="34"/>
      <c r="AE206" s="34"/>
      <c r="AF206" s="34"/>
      <c r="AG206" s="34"/>
      <c r="AH206" s="34"/>
      <c r="AJ206" s="58" t="e">
        <v>#DIV/0!</v>
      </c>
      <c r="AZ206" s="508"/>
      <c r="BA206" s="508"/>
      <c r="BF206" s="141"/>
    </row>
    <row r="207" spans="3:58 15024:15416" s="1" customFormat="1" ht="15.75" hidden="1" customHeight="1" x14ac:dyDescent="0.25">
      <c r="C207" s="19"/>
      <c r="D207" s="11" t="s">
        <v>26</v>
      </c>
      <c r="E207" s="125">
        <v>0.5</v>
      </c>
      <c r="F207" s="20" t="s">
        <v>25</v>
      </c>
      <c r="G207" s="34"/>
      <c r="H207" s="34"/>
      <c r="I207" s="34"/>
      <c r="J207" s="34"/>
      <c r="K207" s="34"/>
      <c r="L207" s="34"/>
      <c r="M207" s="34"/>
      <c r="N207" s="34"/>
      <c r="O207" s="34"/>
      <c r="P207" s="34"/>
      <c r="Q207" s="34"/>
      <c r="R207" s="34"/>
      <c r="S207" s="1914"/>
      <c r="T207" s="34"/>
      <c r="U207" s="34"/>
      <c r="V207" s="34"/>
      <c r="W207" s="34"/>
      <c r="X207" s="34"/>
      <c r="Y207" s="34"/>
      <c r="Z207" s="34"/>
      <c r="AA207" s="34"/>
      <c r="AB207" s="34"/>
      <c r="AC207" s="34"/>
      <c r="AD207" s="34"/>
      <c r="AE207" s="34"/>
      <c r="AF207" s="34"/>
      <c r="AG207" s="34"/>
      <c r="AH207" s="34"/>
      <c r="AJ207" s="58" t="e">
        <v>#DIV/0!</v>
      </c>
      <c r="AZ207" s="508"/>
      <c r="BA207" s="508"/>
      <c r="BF207" s="141"/>
    </row>
    <row r="208" spans="3:58 15024:15416" s="1" customFormat="1" ht="15" hidden="1" customHeight="1" x14ac:dyDescent="0.25">
      <c r="C208" s="8">
        <v>7</v>
      </c>
      <c r="D208" s="47" t="s">
        <v>86</v>
      </c>
      <c r="E208" s="126"/>
      <c r="F208" s="127"/>
      <c r="G208" s="282"/>
      <c r="H208" s="282"/>
      <c r="I208" s="282"/>
      <c r="J208" s="282"/>
      <c r="K208" s="282"/>
      <c r="L208" s="282"/>
      <c r="M208" s="282"/>
      <c r="N208" s="282"/>
      <c r="O208" s="282"/>
      <c r="P208" s="282"/>
      <c r="Q208" s="282"/>
      <c r="R208" s="282"/>
      <c r="S208" s="1929"/>
      <c r="T208" s="282"/>
      <c r="U208" s="282"/>
      <c r="V208" s="282"/>
      <c r="W208" s="282"/>
      <c r="X208" s="282"/>
      <c r="Y208" s="282"/>
      <c r="Z208" s="282"/>
      <c r="AA208" s="282"/>
      <c r="AB208" s="282"/>
      <c r="AC208" s="282"/>
      <c r="AD208" s="282"/>
      <c r="AE208" s="282"/>
      <c r="AF208" s="282"/>
      <c r="AG208" s="282"/>
      <c r="AH208" s="282"/>
      <c r="AI208" s="128"/>
      <c r="AJ208" s="78" t="s">
        <v>129</v>
      </c>
      <c r="AZ208" s="508"/>
      <c r="BA208" s="508"/>
    </row>
    <row r="209" spans="3:53" s="1" customFormat="1" ht="15" hidden="1" customHeight="1" x14ac:dyDescent="0.25">
      <c r="C209" s="15"/>
      <c r="D209" s="26" t="s">
        <v>91</v>
      </c>
      <c r="E209" s="125"/>
      <c r="F209" s="20" t="s">
        <v>14</v>
      </c>
      <c r="G209" s="42"/>
      <c r="H209" s="42"/>
      <c r="I209" s="42"/>
      <c r="J209" s="42"/>
      <c r="K209" s="42"/>
      <c r="L209" s="42"/>
      <c r="M209" s="42"/>
      <c r="N209" s="42"/>
      <c r="O209" s="42"/>
      <c r="P209" s="42"/>
      <c r="Q209" s="42"/>
      <c r="R209" s="42"/>
      <c r="S209" s="1915"/>
      <c r="T209" s="42"/>
      <c r="U209" s="42"/>
      <c r="V209" s="42"/>
      <c r="W209" s="42"/>
      <c r="X209" s="42"/>
      <c r="Y209" s="42"/>
      <c r="Z209" s="42"/>
      <c r="AA209" s="42"/>
      <c r="AB209" s="42"/>
      <c r="AC209" s="42"/>
      <c r="AD209" s="42"/>
      <c r="AE209" s="42"/>
      <c r="AF209" s="42"/>
      <c r="AG209" s="42"/>
      <c r="AH209" s="42"/>
      <c r="AI209" s="18"/>
      <c r="AJ209" s="89">
        <v>0</v>
      </c>
      <c r="AZ209" s="508"/>
      <c r="BA209" s="508"/>
    </row>
    <row r="210" spans="3:53" s="1" customFormat="1" ht="15" hidden="1" customHeight="1" x14ac:dyDescent="0.25">
      <c r="C210" s="15"/>
      <c r="D210" s="11" t="s">
        <v>92</v>
      </c>
      <c r="E210" s="125"/>
      <c r="F210" s="20" t="s">
        <v>14</v>
      </c>
      <c r="G210" s="34"/>
      <c r="H210" s="34"/>
      <c r="I210" s="34"/>
      <c r="J210" s="34"/>
      <c r="K210" s="34"/>
      <c r="L210" s="34"/>
      <c r="M210" s="34"/>
      <c r="N210" s="34"/>
      <c r="O210" s="34"/>
      <c r="P210" s="34"/>
      <c r="Q210" s="34"/>
      <c r="R210" s="34"/>
      <c r="S210" s="1914"/>
      <c r="T210" s="34"/>
      <c r="U210" s="34"/>
      <c r="V210" s="34"/>
      <c r="W210" s="34"/>
      <c r="X210" s="34"/>
      <c r="Y210" s="34"/>
      <c r="Z210" s="34"/>
      <c r="AA210" s="34"/>
      <c r="AB210" s="34"/>
      <c r="AC210" s="34"/>
      <c r="AD210" s="34"/>
      <c r="AE210" s="34"/>
      <c r="AF210" s="34"/>
      <c r="AG210" s="34"/>
      <c r="AH210" s="34"/>
      <c r="AI210" s="18"/>
      <c r="AJ210" s="89">
        <v>0</v>
      </c>
      <c r="AZ210" s="508"/>
      <c r="BA210" s="508"/>
    </row>
    <row r="211" spans="3:53" s="1" customFormat="1" ht="15" hidden="1" customHeight="1" x14ac:dyDescent="0.25">
      <c r="C211" s="15"/>
      <c r="D211" s="11" t="s">
        <v>39</v>
      </c>
      <c r="E211" s="125"/>
      <c r="F211" s="20" t="s">
        <v>14</v>
      </c>
      <c r="G211" s="34"/>
      <c r="H211" s="34"/>
      <c r="I211" s="34"/>
      <c r="J211" s="34"/>
      <c r="K211" s="34"/>
      <c r="L211" s="34"/>
      <c r="M211" s="34"/>
      <c r="N211" s="34"/>
      <c r="O211" s="34"/>
      <c r="P211" s="34"/>
      <c r="Q211" s="34"/>
      <c r="R211" s="34"/>
      <c r="S211" s="1914"/>
      <c r="T211" s="34"/>
      <c r="U211" s="34"/>
      <c r="V211" s="34"/>
      <c r="W211" s="34"/>
      <c r="X211" s="34"/>
      <c r="Y211" s="34"/>
      <c r="Z211" s="34"/>
      <c r="AA211" s="34"/>
      <c r="AB211" s="34"/>
      <c r="AC211" s="34"/>
      <c r="AD211" s="34"/>
      <c r="AE211" s="34"/>
      <c r="AF211" s="34"/>
      <c r="AG211" s="34"/>
      <c r="AH211" s="34"/>
      <c r="AI211" s="18"/>
      <c r="AJ211" s="89">
        <v>0</v>
      </c>
      <c r="AZ211" s="508"/>
      <c r="BA211" s="508"/>
    </row>
    <row r="212" spans="3:53" s="1" customFormat="1" ht="15" hidden="1" customHeight="1" x14ac:dyDescent="0.25">
      <c r="C212" s="15"/>
      <c r="D212" s="11" t="s">
        <v>38</v>
      </c>
      <c r="E212" s="125"/>
      <c r="F212" s="20" t="s">
        <v>14</v>
      </c>
      <c r="G212" s="34"/>
      <c r="H212" s="34"/>
      <c r="I212" s="34"/>
      <c r="J212" s="34"/>
      <c r="K212" s="34"/>
      <c r="L212" s="34"/>
      <c r="M212" s="34"/>
      <c r="N212" s="34"/>
      <c r="O212" s="34"/>
      <c r="P212" s="34"/>
      <c r="Q212" s="34"/>
      <c r="R212" s="34"/>
      <c r="S212" s="1914"/>
      <c r="T212" s="34"/>
      <c r="U212" s="34"/>
      <c r="V212" s="34"/>
      <c r="W212" s="34"/>
      <c r="X212" s="34"/>
      <c r="Y212" s="34"/>
      <c r="Z212" s="34"/>
      <c r="AA212" s="34"/>
      <c r="AB212" s="34"/>
      <c r="AC212" s="34"/>
      <c r="AD212" s="34"/>
      <c r="AE212" s="34"/>
      <c r="AF212" s="34"/>
      <c r="AG212" s="34"/>
      <c r="AH212" s="34"/>
      <c r="AI212" s="18"/>
      <c r="AJ212" s="89">
        <v>0</v>
      </c>
      <c r="AZ212" s="508"/>
      <c r="BA212" s="508"/>
    </row>
    <row r="213" spans="3:53" s="1" customFormat="1" ht="15" hidden="1" customHeight="1" x14ac:dyDescent="0.25">
      <c r="C213" s="15"/>
      <c r="D213" s="30" t="s">
        <v>50</v>
      </c>
      <c r="E213" s="125"/>
      <c r="F213" s="13" t="s">
        <v>14</v>
      </c>
      <c r="G213" s="34"/>
      <c r="H213" s="34"/>
      <c r="I213" s="34"/>
      <c r="J213" s="34"/>
      <c r="K213" s="34"/>
      <c r="L213" s="34"/>
      <c r="M213" s="34"/>
      <c r="N213" s="34"/>
      <c r="O213" s="34"/>
      <c r="P213" s="34"/>
      <c r="Q213" s="34"/>
      <c r="R213" s="34"/>
      <c r="S213" s="1914"/>
      <c r="T213" s="34"/>
      <c r="U213" s="34"/>
      <c r="V213" s="34"/>
      <c r="W213" s="34"/>
      <c r="X213" s="34"/>
      <c r="Y213" s="34"/>
      <c r="Z213" s="34"/>
      <c r="AA213" s="34"/>
      <c r="AB213" s="34"/>
      <c r="AC213" s="34"/>
      <c r="AD213" s="34"/>
      <c r="AE213" s="34"/>
      <c r="AF213" s="34"/>
      <c r="AG213" s="34"/>
      <c r="AH213" s="34"/>
      <c r="AI213" s="18"/>
      <c r="AJ213" s="58">
        <v>0</v>
      </c>
      <c r="AZ213" s="508"/>
      <c r="BA213" s="508"/>
    </row>
    <row r="214" spans="3:53" s="1" customFormat="1" ht="15" hidden="1" customHeight="1" x14ac:dyDescent="0.25">
      <c r="C214" s="15"/>
      <c r="D214" s="11" t="s">
        <v>29</v>
      </c>
      <c r="E214" s="125"/>
      <c r="F214" s="20"/>
      <c r="G214" s="34"/>
      <c r="H214" s="34"/>
      <c r="I214" s="34"/>
      <c r="J214" s="34"/>
      <c r="K214" s="34"/>
      <c r="L214" s="34"/>
      <c r="M214" s="34"/>
      <c r="N214" s="34"/>
      <c r="O214" s="34"/>
      <c r="P214" s="34"/>
      <c r="Q214" s="34"/>
      <c r="R214" s="34"/>
      <c r="S214" s="1914"/>
      <c r="T214" s="34"/>
      <c r="U214" s="34"/>
      <c r="V214" s="34"/>
      <c r="W214" s="34"/>
      <c r="X214" s="34"/>
      <c r="Y214" s="34"/>
      <c r="Z214" s="34"/>
      <c r="AA214" s="34"/>
      <c r="AB214" s="34"/>
      <c r="AC214" s="34"/>
      <c r="AD214" s="34"/>
      <c r="AE214" s="34"/>
      <c r="AF214" s="34"/>
      <c r="AG214" s="34"/>
      <c r="AH214" s="34"/>
      <c r="AI214" s="18"/>
      <c r="AJ214" s="58" t="s">
        <v>29</v>
      </c>
      <c r="AZ214" s="508"/>
      <c r="BA214" s="508"/>
    </row>
    <row r="215" spans="3:53" s="1" customFormat="1" ht="15" hidden="1" customHeight="1" x14ac:dyDescent="0.25">
      <c r="C215" s="15"/>
      <c r="D215" s="11" t="s">
        <v>87</v>
      </c>
      <c r="E215" s="125"/>
      <c r="F215" s="20" t="s">
        <v>31</v>
      </c>
      <c r="G215" s="33"/>
      <c r="H215" s="33"/>
      <c r="I215" s="33"/>
      <c r="J215" s="33"/>
      <c r="K215" s="33"/>
      <c r="L215" s="33"/>
      <c r="M215" s="33"/>
      <c r="N215" s="33"/>
      <c r="O215" s="33"/>
      <c r="P215" s="33"/>
      <c r="Q215" s="33"/>
      <c r="R215" s="33"/>
      <c r="S215" s="1913"/>
      <c r="T215" s="33"/>
      <c r="U215" s="33"/>
      <c r="V215" s="33"/>
      <c r="W215" s="33"/>
      <c r="X215" s="33"/>
      <c r="Y215" s="33"/>
      <c r="Z215" s="33"/>
      <c r="AA215" s="33"/>
      <c r="AB215" s="33"/>
      <c r="AC215" s="33"/>
      <c r="AD215" s="33"/>
      <c r="AE215" s="33"/>
      <c r="AF215" s="33"/>
      <c r="AG215" s="33"/>
      <c r="AH215" s="33"/>
      <c r="AI215" s="18"/>
      <c r="AJ215" s="91">
        <v>0</v>
      </c>
      <c r="AZ215" s="508"/>
      <c r="BA215" s="508"/>
    </row>
    <row r="216" spans="3:53" s="1" customFormat="1" ht="15" hidden="1" customHeight="1" x14ac:dyDescent="0.25">
      <c r="C216" s="15"/>
      <c r="D216" s="11" t="s">
        <v>116</v>
      </c>
      <c r="E216" s="125"/>
      <c r="F216" s="20" t="s">
        <v>31</v>
      </c>
      <c r="G216" s="33"/>
      <c r="H216" s="33"/>
      <c r="I216" s="33"/>
      <c r="J216" s="33"/>
      <c r="K216" s="33"/>
      <c r="L216" s="33"/>
      <c r="M216" s="33"/>
      <c r="N216" s="33"/>
      <c r="O216" s="33"/>
      <c r="P216" s="33"/>
      <c r="Q216" s="33"/>
      <c r="R216" s="33"/>
      <c r="S216" s="1913"/>
      <c r="T216" s="33"/>
      <c r="U216" s="33"/>
      <c r="V216" s="33"/>
      <c r="W216" s="33"/>
      <c r="X216" s="33"/>
      <c r="Y216" s="33"/>
      <c r="Z216" s="33"/>
      <c r="AA216" s="33"/>
      <c r="AB216" s="33"/>
      <c r="AC216" s="33"/>
      <c r="AD216" s="33"/>
      <c r="AE216" s="33"/>
      <c r="AF216" s="33"/>
      <c r="AG216" s="33"/>
      <c r="AH216" s="33"/>
      <c r="AI216" s="18"/>
      <c r="AJ216" s="91">
        <v>0</v>
      </c>
      <c r="AZ216" s="508"/>
      <c r="BA216" s="508"/>
    </row>
    <row r="217" spans="3:53" s="1" customFormat="1" ht="15" hidden="1" customHeight="1" x14ac:dyDescent="0.25">
      <c r="C217" s="15"/>
      <c r="D217" s="38" t="s">
        <v>28</v>
      </c>
      <c r="E217" s="125"/>
      <c r="F217" s="20"/>
      <c r="G217" s="34"/>
      <c r="H217" s="34"/>
      <c r="I217" s="34"/>
      <c r="J217" s="34"/>
      <c r="K217" s="34"/>
      <c r="L217" s="34"/>
      <c r="M217" s="34"/>
      <c r="N217" s="34"/>
      <c r="O217" s="34"/>
      <c r="P217" s="34"/>
      <c r="Q217" s="34"/>
      <c r="R217" s="34"/>
      <c r="S217" s="1914"/>
      <c r="T217" s="34"/>
      <c r="U217" s="34"/>
      <c r="V217" s="34"/>
      <c r="W217" s="34"/>
      <c r="X217" s="34"/>
      <c r="Y217" s="34"/>
      <c r="Z217" s="34"/>
      <c r="AA217" s="34"/>
      <c r="AB217" s="34"/>
      <c r="AC217" s="34"/>
      <c r="AD217" s="34"/>
      <c r="AE217" s="34"/>
      <c r="AF217" s="34"/>
      <c r="AG217" s="34"/>
      <c r="AH217" s="34"/>
      <c r="AI217" s="18"/>
      <c r="AJ217" s="58" t="s">
        <v>28</v>
      </c>
      <c r="AZ217" s="508"/>
      <c r="BA217" s="508"/>
    </row>
    <row r="218" spans="3:53" s="1" customFormat="1" ht="15" hidden="1" customHeight="1" x14ac:dyDescent="0.25">
      <c r="C218" s="15"/>
      <c r="D218" s="11" t="s">
        <v>87</v>
      </c>
      <c r="E218" s="125"/>
      <c r="F218" s="20" t="s">
        <v>28</v>
      </c>
      <c r="G218" s="33"/>
      <c r="H218" s="33"/>
      <c r="I218" s="33"/>
      <c r="J218" s="33"/>
      <c r="K218" s="33"/>
      <c r="L218" s="33"/>
      <c r="M218" s="33"/>
      <c r="N218" s="33"/>
      <c r="O218" s="33"/>
      <c r="P218" s="33"/>
      <c r="Q218" s="33"/>
      <c r="R218" s="33"/>
      <c r="S218" s="1913"/>
      <c r="T218" s="33"/>
      <c r="U218" s="33"/>
      <c r="V218" s="33"/>
      <c r="W218" s="33"/>
      <c r="X218" s="33"/>
      <c r="Y218" s="33"/>
      <c r="Z218" s="33"/>
      <c r="AA218" s="33"/>
      <c r="AB218" s="33"/>
      <c r="AC218" s="33"/>
      <c r="AD218" s="33"/>
      <c r="AE218" s="33"/>
      <c r="AF218" s="33"/>
      <c r="AG218" s="33"/>
      <c r="AH218" s="33"/>
      <c r="AI218" s="6"/>
      <c r="AJ218" s="54">
        <v>0</v>
      </c>
      <c r="AZ218" s="508"/>
      <c r="BA218" s="508"/>
    </row>
    <row r="219" spans="3:53" s="1" customFormat="1" ht="15" hidden="1" customHeight="1" x14ac:dyDescent="0.25">
      <c r="C219" s="15"/>
      <c r="D219" s="11" t="s">
        <v>116</v>
      </c>
      <c r="E219" s="125"/>
      <c r="F219" s="20" t="s">
        <v>28</v>
      </c>
      <c r="G219" s="33"/>
      <c r="H219" s="33"/>
      <c r="I219" s="33"/>
      <c r="J219" s="33"/>
      <c r="K219" s="33"/>
      <c r="L219" s="33"/>
      <c r="M219" s="33"/>
      <c r="N219" s="33"/>
      <c r="O219" s="33"/>
      <c r="P219" s="33"/>
      <c r="Q219" s="33"/>
      <c r="R219" s="33"/>
      <c r="S219" s="1913"/>
      <c r="T219" s="33"/>
      <c r="U219" s="33"/>
      <c r="V219" s="33"/>
      <c r="W219" s="33"/>
      <c r="X219" s="33"/>
      <c r="Y219" s="33"/>
      <c r="Z219" s="33"/>
      <c r="AA219" s="33"/>
      <c r="AB219" s="33"/>
      <c r="AC219" s="33"/>
      <c r="AD219" s="33"/>
      <c r="AE219" s="33"/>
      <c r="AF219" s="33"/>
      <c r="AG219" s="33"/>
      <c r="AH219" s="33"/>
      <c r="AI219" s="6"/>
      <c r="AJ219" s="54"/>
      <c r="AZ219" s="508"/>
      <c r="BA219" s="508"/>
    </row>
    <row r="220" spans="3:53" s="1" customFormat="1" ht="15" hidden="1" customHeight="1" x14ac:dyDescent="0.25">
      <c r="C220" s="15"/>
      <c r="D220" s="11" t="s">
        <v>36</v>
      </c>
      <c r="E220" s="125"/>
      <c r="F220" s="20" t="s">
        <v>35</v>
      </c>
      <c r="G220" s="33"/>
      <c r="H220" s="33"/>
      <c r="I220" s="33"/>
      <c r="J220" s="33"/>
      <c r="K220" s="33"/>
      <c r="L220" s="33"/>
      <c r="M220" s="33"/>
      <c r="N220" s="33"/>
      <c r="O220" s="33"/>
      <c r="P220" s="33"/>
      <c r="Q220" s="33"/>
      <c r="R220" s="33"/>
      <c r="S220" s="1913"/>
      <c r="T220" s="33"/>
      <c r="U220" s="33"/>
      <c r="V220" s="33"/>
      <c r="W220" s="33"/>
      <c r="X220" s="33"/>
      <c r="Y220" s="33"/>
      <c r="Z220" s="33"/>
      <c r="AA220" s="33"/>
      <c r="AB220" s="33"/>
      <c r="AC220" s="33"/>
      <c r="AD220" s="33"/>
      <c r="AE220" s="33"/>
      <c r="AF220" s="33"/>
      <c r="AG220" s="33"/>
      <c r="AH220" s="33"/>
      <c r="AI220" s="6"/>
      <c r="AJ220" s="54">
        <v>0</v>
      </c>
      <c r="AZ220" s="508"/>
      <c r="BA220" s="508"/>
    </row>
    <row r="221" spans="3:53" s="1" customFormat="1" ht="15" hidden="1" customHeight="1" x14ac:dyDescent="0.25">
      <c r="C221" s="15"/>
      <c r="D221" s="11" t="s">
        <v>34</v>
      </c>
      <c r="E221" s="125"/>
      <c r="F221" s="20" t="s">
        <v>33</v>
      </c>
      <c r="G221" s="33"/>
      <c r="H221" s="33"/>
      <c r="I221" s="33"/>
      <c r="J221" s="33"/>
      <c r="K221" s="33"/>
      <c r="L221" s="33"/>
      <c r="M221" s="33"/>
      <c r="N221" s="33"/>
      <c r="O221" s="33"/>
      <c r="P221" s="33"/>
      <c r="Q221" s="33"/>
      <c r="R221" s="33"/>
      <c r="S221" s="1913"/>
      <c r="T221" s="33"/>
      <c r="U221" s="33"/>
      <c r="V221" s="33"/>
      <c r="W221" s="33"/>
      <c r="X221" s="33"/>
      <c r="Y221" s="33"/>
      <c r="Z221" s="33"/>
      <c r="AA221" s="33"/>
      <c r="AB221" s="33"/>
      <c r="AC221" s="33"/>
      <c r="AD221" s="33"/>
      <c r="AE221" s="33"/>
      <c r="AF221" s="33"/>
      <c r="AG221" s="33"/>
      <c r="AH221" s="33"/>
      <c r="AI221" s="6"/>
      <c r="AJ221" s="96">
        <v>0</v>
      </c>
      <c r="AZ221" s="508"/>
      <c r="BA221" s="508"/>
    </row>
    <row r="222" spans="3:53" s="1" customFormat="1" ht="15" hidden="1" customHeight="1" x14ac:dyDescent="0.25">
      <c r="C222" s="15"/>
      <c r="D222" s="47" t="s">
        <v>32</v>
      </c>
      <c r="E222" s="126"/>
      <c r="F222" s="92"/>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97"/>
      <c r="AJ222" s="98" t="s">
        <v>130</v>
      </c>
      <c r="AZ222" s="508"/>
      <c r="BA222" s="508"/>
    </row>
    <row r="223" spans="3:53" s="1" customFormat="1" ht="15" hidden="1" customHeight="1" x14ac:dyDescent="0.25">
      <c r="C223" s="15"/>
      <c r="D223" s="11" t="s">
        <v>29</v>
      </c>
      <c r="E223" s="125"/>
      <c r="F223" s="20"/>
      <c r="G223" s="34"/>
      <c r="H223" s="34"/>
      <c r="I223" s="34"/>
      <c r="J223" s="34"/>
      <c r="K223" s="34"/>
      <c r="L223" s="34"/>
      <c r="M223" s="34"/>
      <c r="N223" s="34"/>
      <c r="O223" s="34"/>
      <c r="P223" s="34"/>
      <c r="Q223" s="34"/>
      <c r="R223" s="34"/>
      <c r="S223" s="1914"/>
      <c r="T223" s="34"/>
      <c r="U223" s="34"/>
      <c r="V223" s="34"/>
      <c r="W223" s="34"/>
      <c r="X223" s="34"/>
      <c r="Y223" s="34"/>
      <c r="Z223" s="34"/>
      <c r="AA223" s="34"/>
      <c r="AB223" s="34"/>
      <c r="AC223" s="34"/>
      <c r="AD223" s="34"/>
      <c r="AE223" s="34"/>
      <c r="AF223" s="34"/>
      <c r="AG223" s="34"/>
      <c r="AH223" s="34"/>
      <c r="AI223" s="18"/>
      <c r="AJ223" s="58"/>
      <c r="AZ223" s="508"/>
      <c r="BA223" s="508"/>
    </row>
    <row r="224" spans="3:53" s="1" customFormat="1" ht="15" hidden="1" customHeight="1" x14ac:dyDescent="0.25">
      <c r="C224" s="15"/>
      <c r="D224" s="11" t="s">
        <v>87</v>
      </c>
      <c r="E224" s="125"/>
      <c r="F224" s="20" t="s">
        <v>31</v>
      </c>
      <c r="G224" s="33"/>
      <c r="H224" s="33"/>
      <c r="I224" s="33"/>
      <c r="J224" s="33"/>
      <c r="K224" s="33"/>
      <c r="L224" s="33"/>
      <c r="M224" s="33"/>
      <c r="N224" s="33"/>
      <c r="O224" s="33"/>
      <c r="P224" s="33"/>
      <c r="Q224" s="33"/>
      <c r="R224" s="33"/>
      <c r="S224" s="1913"/>
      <c r="T224" s="33"/>
      <c r="U224" s="33"/>
      <c r="V224" s="33"/>
      <c r="W224" s="33"/>
      <c r="X224" s="33"/>
      <c r="Y224" s="33"/>
      <c r="Z224" s="33"/>
      <c r="AA224" s="33"/>
      <c r="AB224" s="33"/>
      <c r="AC224" s="33"/>
      <c r="AD224" s="33"/>
      <c r="AE224" s="33"/>
      <c r="AF224" s="33"/>
      <c r="AG224" s="33"/>
      <c r="AH224" s="33"/>
      <c r="AI224" s="18"/>
      <c r="AJ224" s="91">
        <v>0</v>
      </c>
      <c r="AZ224" s="508"/>
      <c r="BA224" s="508"/>
    </row>
    <row r="225" spans="3:53" s="1" customFormat="1" ht="15" hidden="1" customHeight="1" x14ac:dyDescent="0.25">
      <c r="C225" s="15"/>
      <c r="D225" s="11" t="s">
        <v>116</v>
      </c>
      <c r="E225" s="125"/>
      <c r="F225" s="20" t="s">
        <v>31</v>
      </c>
      <c r="G225" s="33"/>
      <c r="H225" s="33"/>
      <c r="I225" s="33"/>
      <c r="J225" s="33"/>
      <c r="K225" s="33"/>
      <c r="L225" s="33"/>
      <c r="M225" s="33"/>
      <c r="N225" s="33"/>
      <c r="O225" s="33"/>
      <c r="P225" s="33"/>
      <c r="Q225" s="33"/>
      <c r="R225" s="33"/>
      <c r="S225" s="1913"/>
      <c r="T225" s="33"/>
      <c r="U225" s="33"/>
      <c r="V225" s="33"/>
      <c r="W225" s="33"/>
      <c r="X225" s="33"/>
      <c r="Y225" s="33"/>
      <c r="Z225" s="33"/>
      <c r="AA225" s="33"/>
      <c r="AB225" s="33"/>
      <c r="AC225" s="33"/>
      <c r="AD225" s="33"/>
      <c r="AE225" s="33"/>
      <c r="AF225" s="33"/>
      <c r="AG225" s="33"/>
      <c r="AH225" s="33"/>
      <c r="AI225" s="18"/>
      <c r="AJ225" s="91">
        <v>0</v>
      </c>
      <c r="AZ225" s="508"/>
      <c r="BA225" s="508"/>
    </row>
    <row r="226" spans="3:53" s="1" customFormat="1" ht="15" hidden="1" customHeight="1" x14ac:dyDescent="0.25">
      <c r="C226" s="15"/>
      <c r="D226" s="11" t="s">
        <v>28</v>
      </c>
      <c r="E226" s="125"/>
      <c r="F226" s="20"/>
      <c r="G226" s="34"/>
      <c r="H226" s="34"/>
      <c r="I226" s="34"/>
      <c r="J226" s="34"/>
      <c r="K226" s="34"/>
      <c r="L226" s="34"/>
      <c r="M226" s="34"/>
      <c r="N226" s="34"/>
      <c r="O226" s="34"/>
      <c r="P226" s="34"/>
      <c r="Q226" s="34"/>
      <c r="R226" s="34"/>
      <c r="S226" s="1914"/>
      <c r="T226" s="34"/>
      <c r="U226" s="34"/>
      <c r="V226" s="34"/>
      <c r="W226" s="34"/>
      <c r="X226" s="34"/>
      <c r="Y226" s="34"/>
      <c r="Z226" s="34"/>
      <c r="AA226" s="34"/>
      <c r="AB226" s="34"/>
      <c r="AC226" s="34"/>
      <c r="AD226" s="34"/>
      <c r="AE226" s="34"/>
      <c r="AF226" s="34"/>
      <c r="AG226" s="34"/>
      <c r="AH226" s="34"/>
      <c r="AI226" s="18"/>
      <c r="AJ226" s="58"/>
      <c r="AZ226" s="508"/>
      <c r="BA226" s="508"/>
    </row>
    <row r="227" spans="3:53" s="1" customFormat="1" ht="15" hidden="1" customHeight="1" x14ac:dyDescent="0.25">
      <c r="C227" s="15"/>
      <c r="D227" s="11" t="s">
        <v>87</v>
      </c>
      <c r="E227" s="125"/>
      <c r="F227" s="20" t="s">
        <v>28</v>
      </c>
      <c r="G227" s="33"/>
      <c r="H227" s="33"/>
      <c r="I227" s="33"/>
      <c r="J227" s="33"/>
      <c r="K227" s="33"/>
      <c r="L227" s="33"/>
      <c r="M227" s="33"/>
      <c r="N227" s="33"/>
      <c r="O227" s="33"/>
      <c r="P227" s="33"/>
      <c r="Q227" s="33"/>
      <c r="R227" s="33"/>
      <c r="S227" s="1913"/>
      <c r="T227" s="33"/>
      <c r="U227" s="33"/>
      <c r="V227" s="33"/>
      <c r="W227" s="33"/>
      <c r="X227" s="33"/>
      <c r="Y227" s="33"/>
      <c r="Z227" s="33"/>
      <c r="AA227" s="33"/>
      <c r="AB227" s="33"/>
      <c r="AC227" s="33"/>
      <c r="AD227" s="33"/>
      <c r="AE227" s="33"/>
      <c r="AF227" s="33"/>
      <c r="AG227" s="33"/>
      <c r="AH227" s="33"/>
      <c r="AI227" s="18"/>
      <c r="AJ227" s="91">
        <v>0</v>
      </c>
      <c r="AZ227" s="508"/>
      <c r="BA227" s="508"/>
    </row>
    <row r="228" spans="3:53" s="1" customFormat="1" ht="15" hidden="1" customHeight="1" x14ac:dyDescent="0.25">
      <c r="C228" s="15"/>
      <c r="D228" s="11" t="s">
        <v>116</v>
      </c>
      <c r="E228" s="125"/>
      <c r="F228" s="20" t="s">
        <v>28</v>
      </c>
      <c r="G228" s="33"/>
      <c r="H228" s="33"/>
      <c r="I228" s="33"/>
      <c r="J228" s="33"/>
      <c r="K228" s="33"/>
      <c r="L228" s="33"/>
      <c r="M228" s="33"/>
      <c r="N228" s="33"/>
      <c r="O228" s="33"/>
      <c r="P228" s="33"/>
      <c r="Q228" s="33"/>
      <c r="R228" s="33"/>
      <c r="S228" s="1913"/>
      <c r="T228" s="33"/>
      <c r="U228" s="33"/>
      <c r="V228" s="33"/>
      <c r="W228" s="33"/>
      <c r="X228" s="33"/>
      <c r="Y228" s="33"/>
      <c r="Z228" s="33"/>
      <c r="AA228" s="33"/>
      <c r="AB228" s="33"/>
      <c r="AC228" s="33"/>
      <c r="AD228" s="33"/>
      <c r="AE228" s="33"/>
      <c r="AF228" s="33"/>
      <c r="AG228" s="33"/>
      <c r="AH228" s="33"/>
      <c r="AI228" s="18"/>
      <c r="AJ228" s="91">
        <v>0</v>
      </c>
      <c r="AZ228" s="508"/>
      <c r="BA228" s="508"/>
    </row>
    <row r="229" spans="3:53" s="1" customFormat="1" ht="15" hidden="1" customHeight="1" x14ac:dyDescent="0.25">
      <c r="C229" s="15"/>
      <c r="D229" s="47" t="s">
        <v>30</v>
      </c>
      <c r="E229" s="129"/>
      <c r="F229" s="99"/>
      <c r="G229" s="268"/>
      <c r="H229" s="268"/>
      <c r="I229" s="268"/>
      <c r="J229" s="268"/>
      <c r="K229" s="268"/>
      <c r="L229" s="268"/>
      <c r="M229" s="268"/>
      <c r="N229" s="268"/>
      <c r="O229" s="268"/>
      <c r="P229" s="268"/>
      <c r="Q229" s="268"/>
      <c r="R229" s="268"/>
      <c r="S229" s="1919"/>
      <c r="T229" s="268"/>
      <c r="U229" s="268"/>
      <c r="V229" s="268"/>
      <c r="W229" s="268"/>
      <c r="X229" s="268"/>
      <c r="Y229" s="268"/>
      <c r="Z229" s="268"/>
      <c r="AA229" s="268"/>
      <c r="AB229" s="268"/>
      <c r="AC229" s="268"/>
      <c r="AD229" s="268"/>
      <c r="AE229" s="268"/>
      <c r="AF229" s="268"/>
      <c r="AG229" s="268"/>
      <c r="AH229" s="268"/>
      <c r="AI229" s="18"/>
      <c r="AJ229" s="78" t="s">
        <v>130</v>
      </c>
      <c r="AZ229" s="508"/>
      <c r="BA229" s="508"/>
    </row>
    <row r="230" spans="3:53" s="1" customFormat="1" ht="15" hidden="1" customHeight="1" x14ac:dyDescent="0.25">
      <c r="C230" s="15"/>
      <c r="D230" s="30" t="s">
        <v>29</v>
      </c>
      <c r="E230" s="125"/>
      <c r="F230" s="20"/>
      <c r="G230" s="33"/>
      <c r="H230" s="33"/>
      <c r="I230" s="33"/>
      <c r="J230" s="33"/>
      <c r="K230" s="33"/>
      <c r="L230" s="33"/>
      <c r="M230" s="33"/>
      <c r="N230" s="33"/>
      <c r="O230" s="33"/>
      <c r="P230" s="33"/>
      <c r="Q230" s="33"/>
      <c r="R230" s="33"/>
      <c r="S230" s="1913"/>
      <c r="T230" s="33"/>
      <c r="U230" s="33"/>
      <c r="V230" s="33"/>
      <c r="W230" s="33"/>
      <c r="X230" s="33"/>
      <c r="Y230" s="33"/>
      <c r="Z230" s="33"/>
      <c r="AA230" s="33"/>
      <c r="AB230" s="33"/>
      <c r="AC230" s="33"/>
      <c r="AD230" s="33"/>
      <c r="AE230" s="33"/>
      <c r="AF230" s="33"/>
      <c r="AG230" s="33"/>
      <c r="AH230" s="33"/>
      <c r="AI230" s="18"/>
      <c r="AJ230" s="91"/>
      <c r="AZ230" s="508"/>
      <c r="BA230" s="508"/>
    </row>
    <row r="231" spans="3:53" s="1" customFormat="1" ht="15" hidden="1" customHeight="1" x14ac:dyDescent="0.25">
      <c r="C231" s="15"/>
      <c r="D231" s="11" t="s">
        <v>87</v>
      </c>
      <c r="E231" s="125">
        <v>0.3</v>
      </c>
      <c r="F231" s="20" t="s">
        <v>25</v>
      </c>
      <c r="G231" s="33"/>
      <c r="H231" s="33"/>
      <c r="I231" s="33"/>
      <c r="J231" s="33"/>
      <c r="K231" s="33"/>
      <c r="L231" s="33"/>
      <c r="M231" s="33"/>
      <c r="N231" s="33"/>
      <c r="O231" s="33"/>
      <c r="P231" s="33"/>
      <c r="Q231" s="33"/>
      <c r="R231" s="33"/>
      <c r="S231" s="1913"/>
      <c r="T231" s="33"/>
      <c r="U231" s="33"/>
      <c r="V231" s="33"/>
      <c r="W231" s="33"/>
      <c r="X231" s="33"/>
      <c r="Y231" s="33"/>
      <c r="Z231" s="33"/>
      <c r="AA231" s="33"/>
      <c r="AB231" s="33"/>
      <c r="AC231" s="33"/>
      <c r="AD231" s="33"/>
      <c r="AE231" s="33"/>
      <c r="AF231" s="33"/>
      <c r="AG231" s="33"/>
      <c r="AH231" s="33"/>
      <c r="AI231" s="18"/>
      <c r="AJ231" s="100" t="e">
        <v>#DIV/0!</v>
      </c>
      <c r="AZ231" s="508"/>
      <c r="BA231" s="508"/>
    </row>
    <row r="232" spans="3:53" s="1" customFormat="1" ht="15" hidden="1" customHeight="1" x14ac:dyDescent="0.25">
      <c r="C232" s="15"/>
      <c r="D232" s="11" t="s">
        <v>116</v>
      </c>
      <c r="E232" s="125">
        <v>0.3</v>
      </c>
      <c r="F232" s="20" t="s">
        <v>25</v>
      </c>
      <c r="G232" s="33"/>
      <c r="H232" s="33"/>
      <c r="I232" s="33"/>
      <c r="J232" s="33"/>
      <c r="K232" s="33"/>
      <c r="L232" s="33"/>
      <c r="M232" s="33"/>
      <c r="N232" s="33"/>
      <c r="O232" s="33"/>
      <c r="P232" s="33"/>
      <c r="Q232" s="33"/>
      <c r="R232" s="33"/>
      <c r="S232" s="1913"/>
      <c r="T232" s="33"/>
      <c r="U232" s="33"/>
      <c r="V232" s="33"/>
      <c r="W232" s="33"/>
      <c r="X232" s="33"/>
      <c r="Y232" s="33"/>
      <c r="Z232" s="33"/>
      <c r="AA232" s="33"/>
      <c r="AB232" s="33"/>
      <c r="AC232" s="33"/>
      <c r="AD232" s="33"/>
      <c r="AE232" s="33"/>
      <c r="AF232" s="33"/>
      <c r="AG232" s="33"/>
      <c r="AH232" s="33"/>
      <c r="AI232" s="18"/>
      <c r="AJ232" s="100" t="e">
        <v>#DIV/0!</v>
      </c>
      <c r="AZ232" s="508"/>
      <c r="BA232" s="508"/>
    </row>
    <row r="233" spans="3:53" s="1" customFormat="1" ht="15" hidden="1" customHeight="1" x14ac:dyDescent="0.25">
      <c r="C233" s="15"/>
      <c r="D233" s="30" t="s">
        <v>28</v>
      </c>
      <c r="E233" s="125"/>
      <c r="F233" s="20"/>
      <c r="G233" s="33"/>
      <c r="H233" s="33"/>
      <c r="I233" s="33"/>
      <c r="J233" s="33"/>
      <c r="K233" s="33"/>
      <c r="L233" s="33"/>
      <c r="M233" s="33"/>
      <c r="N233" s="33"/>
      <c r="O233" s="33"/>
      <c r="P233" s="33"/>
      <c r="Q233" s="33"/>
      <c r="R233" s="33"/>
      <c r="S233" s="1913"/>
      <c r="T233" s="33"/>
      <c r="U233" s="33"/>
      <c r="V233" s="33"/>
      <c r="W233" s="33"/>
      <c r="X233" s="33"/>
      <c r="Y233" s="33"/>
      <c r="Z233" s="33"/>
      <c r="AA233" s="33"/>
      <c r="AB233" s="33"/>
      <c r="AC233" s="33"/>
      <c r="AD233" s="33"/>
      <c r="AE233" s="33"/>
      <c r="AF233" s="33"/>
      <c r="AG233" s="33"/>
      <c r="AH233" s="33"/>
      <c r="AI233" s="18"/>
      <c r="AJ233" s="91"/>
      <c r="AZ233" s="508"/>
      <c r="BA233" s="508"/>
    </row>
    <row r="234" spans="3:53" s="1" customFormat="1" ht="15" hidden="1" customHeight="1" x14ac:dyDescent="0.25">
      <c r="C234" s="15"/>
      <c r="D234" s="11" t="s">
        <v>87</v>
      </c>
      <c r="E234" s="125">
        <v>0.5</v>
      </c>
      <c r="F234" s="20" t="s">
        <v>25</v>
      </c>
      <c r="G234" s="33"/>
      <c r="H234" s="33"/>
      <c r="I234" s="33"/>
      <c r="J234" s="33"/>
      <c r="K234" s="33"/>
      <c r="L234" s="33"/>
      <c r="M234" s="33"/>
      <c r="N234" s="33"/>
      <c r="O234" s="33"/>
      <c r="P234" s="33"/>
      <c r="Q234" s="33"/>
      <c r="R234" s="33"/>
      <c r="S234" s="1913"/>
      <c r="T234" s="33"/>
      <c r="U234" s="33"/>
      <c r="V234" s="33"/>
      <c r="W234" s="33"/>
      <c r="X234" s="33"/>
      <c r="Y234" s="33"/>
      <c r="Z234" s="33"/>
      <c r="AA234" s="33"/>
      <c r="AB234" s="33"/>
      <c r="AC234" s="33"/>
      <c r="AD234" s="33"/>
      <c r="AE234" s="33"/>
      <c r="AF234" s="33"/>
      <c r="AG234" s="33"/>
      <c r="AH234" s="33"/>
      <c r="AI234" s="18"/>
      <c r="AJ234" s="58" t="e">
        <v>#DIV/0!</v>
      </c>
      <c r="AZ234" s="508"/>
      <c r="BA234" s="508"/>
    </row>
    <row r="235" spans="3:53" s="1" customFormat="1" ht="15" hidden="1" customHeight="1" x14ac:dyDescent="0.25">
      <c r="C235" s="15"/>
      <c r="D235" s="11" t="s">
        <v>116</v>
      </c>
      <c r="E235" s="125">
        <v>0.5</v>
      </c>
      <c r="F235" s="20" t="s">
        <v>25</v>
      </c>
      <c r="G235" s="33"/>
      <c r="H235" s="33"/>
      <c r="I235" s="33"/>
      <c r="J235" s="33"/>
      <c r="K235" s="33"/>
      <c r="L235" s="33"/>
      <c r="M235" s="33"/>
      <c r="N235" s="33"/>
      <c r="O235" s="33"/>
      <c r="P235" s="33"/>
      <c r="Q235" s="33"/>
      <c r="R235" s="33"/>
      <c r="S235" s="1913"/>
      <c r="T235" s="33"/>
      <c r="U235" s="33"/>
      <c r="V235" s="33"/>
      <c r="W235" s="33"/>
      <c r="X235" s="33"/>
      <c r="Y235" s="33"/>
      <c r="Z235" s="33"/>
      <c r="AA235" s="33"/>
      <c r="AB235" s="33"/>
      <c r="AC235" s="33"/>
      <c r="AD235" s="33"/>
      <c r="AE235" s="33"/>
      <c r="AF235" s="33"/>
      <c r="AG235" s="33"/>
      <c r="AH235" s="33"/>
      <c r="AI235" s="18"/>
      <c r="AJ235" s="58" t="e">
        <v>#DIV/0!</v>
      </c>
      <c r="AZ235" s="508"/>
      <c r="BA235" s="508"/>
    </row>
    <row r="236" spans="3:53" s="1" customFormat="1" ht="15" hidden="1" customHeight="1" x14ac:dyDescent="0.25">
      <c r="C236" s="15"/>
      <c r="D236" s="101" t="s">
        <v>93</v>
      </c>
      <c r="E236" s="130"/>
      <c r="F236" s="102" t="s">
        <v>14</v>
      </c>
      <c r="G236" s="284"/>
      <c r="H236" s="284"/>
      <c r="I236" s="284"/>
      <c r="J236" s="284"/>
      <c r="K236" s="284"/>
      <c r="L236" s="284"/>
      <c r="M236" s="284"/>
      <c r="N236" s="284"/>
      <c r="O236" s="284"/>
      <c r="P236" s="284"/>
      <c r="Q236" s="284"/>
      <c r="R236" s="284"/>
      <c r="S236" s="1930"/>
      <c r="T236" s="284"/>
      <c r="U236" s="284"/>
      <c r="V236" s="284"/>
      <c r="W236" s="284"/>
      <c r="X236" s="284"/>
      <c r="Y236" s="284"/>
      <c r="Z236" s="284"/>
      <c r="AA236" s="284"/>
      <c r="AB236" s="284"/>
      <c r="AC236" s="284"/>
      <c r="AD236" s="284"/>
      <c r="AE236" s="284"/>
      <c r="AF236" s="284"/>
      <c r="AG236" s="284"/>
      <c r="AH236" s="284"/>
      <c r="AI236" s="131"/>
      <c r="AJ236" s="103">
        <v>0</v>
      </c>
      <c r="AZ236" s="508"/>
      <c r="BA236" s="508"/>
    </row>
    <row r="237" spans="3:53" s="1" customFormat="1" ht="15" hidden="1" customHeight="1" x14ac:dyDescent="0.25">
      <c r="C237" s="15"/>
      <c r="D237" s="71" t="s">
        <v>117</v>
      </c>
      <c r="E237" s="132"/>
      <c r="F237" s="65" t="s">
        <v>14</v>
      </c>
      <c r="G237" s="285"/>
      <c r="H237" s="285"/>
      <c r="I237" s="285"/>
      <c r="J237" s="285"/>
      <c r="K237" s="285"/>
      <c r="L237" s="285"/>
      <c r="M237" s="285"/>
      <c r="N237" s="285"/>
      <c r="O237" s="285"/>
      <c r="P237" s="285"/>
      <c r="Q237" s="285"/>
      <c r="R237" s="285"/>
      <c r="S237" s="1931"/>
      <c r="T237" s="285"/>
      <c r="U237" s="285"/>
      <c r="V237" s="285"/>
      <c r="W237" s="285"/>
      <c r="X237" s="285"/>
      <c r="Y237" s="285"/>
      <c r="Z237" s="285"/>
      <c r="AA237" s="285"/>
      <c r="AB237" s="285"/>
      <c r="AC237" s="285"/>
      <c r="AD237" s="285"/>
      <c r="AE237" s="285"/>
      <c r="AF237" s="285"/>
      <c r="AG237" s="285"/>
      <c r="AH237" s="285"/>
      <c r="AI237" s="131"/>
      <c r="AJ237" s="57">
        <v>0</v>
      </c>
      <c r="AZ237" s="508"/>
      <c r="BA237" s="508"/>
    </row>
    <row r="238" spans="3:53" s="1" customFormat="1" ht="15" hidden="1" customHeight="1" x14ac:dyDescent="0.25">
      <c r="C238" s="15"/>
      <c r="D238" s="104" t="s">
        <v>88</v>
      </c>
      <c r="E238" s="133"/>
      <c r="F238" s="105" t="s">
        <v>14</v>
      </c>
      <c r="G238" s="286"/>
      <c r="H238" s="286"/>
      <c r="I238" s="286"/>
      <c r="J238" s="286"/>
      <c r="K238" s="286"/>
      <c r="L238" s="286"/>
      <c r="M238" s="286"/>
      <c r="N238" s="286"/>
      <c r="O238" s="286"/>
      <c r="P238" s="286"/>
      <c r="Q238" s="286"/>
      <c r="R238" s="286"/>
      <c r="S238" s="1932"/>
      <c r="T238" s="286"/>
      <c r="U238" s="286"/>
      <c r="V238" s="286"/>
      <c r="W238" s="286"/>
      <c r="X238" s="286"/>
      <c r="Y238" s="286"/>
      <c r="Z238" s="286"/>
      <c r="AA238" s="286"/>
      <c r="AB238" s="286"/>
      <c r="AC238" s="286"/>
      <c r="AD238" s="286"/>
      <c r="AE238" s="286"/>
      <c r="AF238" s="286"/>
      <c r="AG238" s="286"/>
      <c r="AH238" s="286"/>
      <c r="AI238" s="131"/>
      <c r="AJ238" s="106">
        <v>0</v>
      </c>
      <c r="AZ238" s="508"/>
      <c r="BA238" s="508"/>
    </row>
    <row r="239" spans="3:53" s="1" customFormat="1" ht="15" hidden="1" customHeight="1" x14ac:dyDescent="0.25">
      <c r="C239" s="15"/>
      <c r="D239" s="107" t="s">
        <v>89</v>
      </c>
      <c r="E239" s="134"/>
      <c r="F239" s="108" t="s">
        <v>85</v>
      </c>
      <c r="G239" s="287"/>
      <c r="H239" s="287"/>
      <c r="I239" s="287"/>
      <c r="J239" s="287"/>
      <c r="K239" s="287"/>
      <c r="L239" s="287"/>
      <c r="M239" s="287"/>
      <c r="N239" s="287"/>
      <c r="O239" s="287"/>
      <c r="P239" s="287"/>
      <c r="Q239" s="287"/>
      <c r="R239" s="287"/>
      <c r="S239" s="1933"/>
      <c r="T239" s="287"/>
      <c r="U239" s="287"/>
      <c r="V239" s="287"/>
      <c r="W239" s="287"/>
      <c r="X239" s="287"/>
      <c r="Y239" s="287"/>
      <c r="Z239" s="287"/>
      <c r="AA239" s="287"/>
      <c r="AB239" s="287"/>
      <c r="AC239" s="287"/>
      <c r="AD239" s="287"/>
      <c r="AE239" s="287"/>
      <c r="AF239" s="287"/>
      <c r="AG239" s="287"/>
      <c r="AH239" s="287"/>
      <c r="AI239" s="131"/>
      <c r="AJ239" s="109">
        <v>0</v>
      </c>
      <c r="AZ239" s="508"/>
      <c r="BA239" s="508"/>
    </row>
    <row r="240" spans="3:53" s="1" customFormat="1" ht="15" hidden="1" customHeight="1" x14ac:dyDescent="0.25">
      <c r="C240" s="15"/>
      <c r="D240" s="110" t="s">
        <v>94</v>
      </c>
      <c r="E240" s="134"/>
      <c r="F240" s="111" t="s">
        <v>14</v>
      </c>
      <c r="G240" s="288"/>
      <c r="H240" s="288"/>
      <c r="I240" s="288"/>
      <c r="J240" s="288"/>
      <c r="K240" s="288"/>
      <c r="L240" s="288"/>
      <c r="M240" s="288"/>
      <c r="N240" s="288"/>
      <c r="O240" s="288"/>
      <c r="P240" s="288"/>
      <c r="Q240" s="288"/>
      <c r="R240" s="288"/>
      <c r="S240" s="1934"/>
      <c r="T240" s="288"/>
      <c r="U240" s="288"/>
      <c r="V240" s="288"/>
      <c r="W240" s="288"/>
      <c r="X240" s="288"/>
      <c r="Y240" s="288"/>
      <c r="Z240" s="288"/>
      <c r="AA240" s="288"/>
      <c r="AB240" s="288"/>
      <c r="AC240" s="288"/>
      <c r="AD240" s="288"/>
      <c r="AE240" s="288"/>
      <c r="AF240" s="288"/>
      <c r="AG240" s="288"/>
      <c r="AH240" s="288"/>
      <c r="AI240" s="113"/>
      <c r="AJ240" s="114">
        <v>0</v>
      </c>
      <c r="AZ240" s="508"/>
      <c r="BA240" s="508"/>
    </row>
    <row r="241" spans="3:58 15024:15416" s="1" customFormat="1" x14ac:dyDescent="0.25">
      <c r="C241" s="8">
        <v>4</v>
      </c>
      <c r="D241" s="75" t="s">
        <v>24</v>
      </c>
      <c r="E241" s="48"/>
      <c r="F241" s="77"/>
      <c r="G241" s="94"/>
      <c r="H241" s="94"/>
      <c r="I241" s="94"/>
      <c r="J241" s="94"/>
      <c r="K241" s="94"/>
      <c r="L241" s="94"/>
      <c r="M241" s="94"/>
      <c r="N241" s="94"/>
      <c r="O241" s="94"/>
      <c r="P241" s="94"/>
      <c r="Q241" s="94"/>
      <c r="R241" s="94"/>
      <c r="S241" s="1916"/>
      <c r="T241" s="1916"/>
      <c r="U241" s="94"/>
      <c r="V241" s="94"/>
      <c r="W241" s="94"/>
      <c r="X241" s="94"/>
      <c r="Y241" s="94"/>
      <c r="Z241" s="94"/>
      <c r="AA241" s="94"/>
      <c r="AB241" s="94"/>
      <c r="AC241" s="94"/>
      <c r="AD241" s="94"/>
      <c r="AE241" s="94"/>
      <c r="AF241" s="94"/>
      <c r="AG241" s="94"/>
      <c r="AH241" s="94"/>
      <c r="AJ241" s="81" t="s">
        <v>131</v>
      </c>
      <c r="AZ241" s="508"/>
      <c r="BA241" s="508"/>
      <c r="BF241" s="140"/>
      <c r="VEV241" s="46"/>
      <c r="VEW241" s="46"/>
      <c r="VEX241" s="46"/>
      <c r="VEY241" s="46"/>
      <c r="VEZ241" s="46"/>
      <c r="VFA241" s="46"/>
      <c r="VFB241" s="46"/>
      <c r="VFC241" s="46"/>
      <c r="VFD241" s="46"/>
      <c r="VFE241" s="46"/>
      <c r="VFF241" s="46"/>
      <c r="VFG241" s="46"/>
      <c r="VFH241" s="46"/>
      <c r="VFI241" s="46"/>
      <c r="VFJ241" s="46"/>
      <c r="VFK241" s="46"/>
      <c r="VFL241" s="46"/>
      <c r="VFM241" s="46"/>
      <c r="VFN241" s="46"/>
      <c r="VFO241" s="46"/>
      <c r="VFP241" s="46"/>
      <c r="VFQ241" s="46"/>
      <c r="VFR241" s="46"/>
      <c r="VFS241" s="46"/>
      <c r="VFT241" s="46"/>
      <c r="VFU241" s="46"/>
      <c r="VFV241" s="46"/>
      <c r="VFW241" s="46"/>
      <c r="VFX241" s="46"/>
      <c r="VFY241" s="46"/>
      <c r="VFZ241" s="46"/>
      <c r="VGA241" s="46"/>
      <c r="VGB241" s="46"/>
      <c r="VGC241" s="46"/>
      <c r="VGD241" s="46"/>
      <c r="VGE241" s="46"/>
      <c r="VGF241" s="46"/>
      <c r="VGG241" s="46"/>
      <c r="VGH241" s="46"/>
      <c r="VGI241" s="46"/>
      <c r="VGJ241" s="46"/>
      <c r="VGK241" s="46"/>
      <c r="VGL241" s="46"/>
      <c r="VGM241" s="46"/>
      <c r="VGN241" s="46"/>
      <c r="VGO241" s="46"/>
      <c r="VGP241" s="46"/>
      <c r="VGQ241" s="46"/>
      <c r="VGR241" s="46"/>
      <c r="VGS241" s="46"/>
      <c r="VGT241" s="46"/>
      <c r="VGU241" s="46"/>
      <c r="VGV241" s="46"/>
      <c r="VGW241" s="46"/>
      <c r="VGX241" s="46"/>
      <c r="VGY241" s="46"/>
      <c r="VGZ241" s="46"/>
      <c r="VHA241" s="46"/>
      <c r="VHB241" s="46"/>
      <c r="VHC241" s="46"/>
      <c r="VHD241" s="46"/>
      <c r="VHE241" s="46"/>
      <c r="VHF241" s="46"/>
      <c r="VHG241" s="46"/>
      <c r="VHH241" s="46"/>
      <c r="VHI241" s="46"/>
      <c r="VHJ241" s="46"/>
      <c r="VHK241" s="46"/>
      <c r="VHL241" s="46"/>
      <c r="VHM241" s="46"/>
      <c r="VHN241" s="46"/>
      <c r="VHO241" s="46"/>
      <c r="VHP241" s="46"/>
      <c r="VHQ241" s="46"/>
      <c r="VHR241" s="46"/>
      <c r="VHS241" s="46"/>
      <c r="VHT241" s="46"/>
      <c r="VHU241" s="46"/>
      <c r="VHV241" s="46"/>
      <c r="VHW241" s="46"/>
      <c r="VHX241" s="46"/>
      <c r="VHY241" s="46"/>
      <c r="VHZ241" s="46"/>
      <c r="VIA241" s="46"/>
      <c r="VIB241" s="46"/>
      <c r="VIC241" s="46"/>
      <c r="VID241" s="46"/>
      <c r="VIE241" s="46"/>
      <c r="VIF241" s="46"/>
      <c r="VIG241" s="46"/>
      <c r="VIH241" s="46"/>
      <c r="VII241" s="46"/>
      <c r="VIJ241" s="46"/>
      <c r="VIK241" s="46"/>
      <c r="VIL241" s="46"/>
      <c r="VIM241" s="46"/>
      <c r="VIN241" s="46"/>
      <c r="VIO241" s="46"/>
      <c r="VIP241" s="46"/>
      <c r="VIQ241" s="46"/>
      <c r="VIR241" s="46"/>
      <c r="VIS241" s="46"/>
      <c r="VIT241" s="46"/>
      <c r="VIU241" s="46"/>
      <c r="VIV241" s="46"/>
      <c r="VIW241" s="46"/>
      <c r="VIX241" s="46"/>
      <c r="VIY241" s="46"/>
      <c r="VIZ241" s="46"/>
      <c r="VJA241" s="46"/>
      <c r="VJB241" s="46"/>
      <c r="VJC241" s="46"/>
      <c r="VJD241" s="46"/>
      <c r="VJE241" s="46"/>
      <c r="VJF241" s="46"/>
      <c r="VJG241" s="46"/>
      <c r="VJH241" s="46"/>
      <c r="VJI241" s="46"/>
      <c r="VJJ241" s="46"/>
      <c r="VJK241" s="46"/>
      <c r="VJL241" s="46"/>
      <c r="VJM241" s="46"/>
      <c r="VJN241" s="46"/>
      <c r="VJO241" s="46"/>
      <c r="VJP241" s="46"/>
      <c r="VJQ241" s="46"/>
      <c r="VJR241" s="46"/>
      <c r="VJS241" s="46"/>
      <c r="VJT241" s="46"/>
      <c r="VJU241" s="46"/>
      <c r="VJV241" s="46"/>
      <c r="VJW241" s="46"/>
      <c r="VJX241" s="46"/>
      <c r="VJY241" s="46"/>
      <c r="VJZ241" s="46"/>
      <c r="VKA241" s="46"/>
      <c r="VKB241" s="46"/>
      <c r="VKC241" s="46"/>
      <c r="VKD241" s="46"/>
      <c r="VKE241" s="46"/>
      <c r="VKF241" s="46"/>
      <c r="VKG241" s="46"/>
      <c r="VKH241" s="46"/>
      <c r="VKI241" s="46"/>
      <c r="VKJ241" s="46"/>
      <c r="VKK241" s="46"/>
      <c r="VKL241" s="46"/>
      <c r="VKM241" s="46"/>
      <c r="VKN241" s="46"/>
      <c r="VKO241" s="46"/>
      <c r="VKP241" s="46"/>
      <c r="VKQ241" s="46"/>
      <c r="VKR241" s="46"/>
      <c r="VKS241" s="46"/>
      <c r="VKT241" s="46"/>
      <c r="VKU241" s="46"/>
      <c r="VKV241" s="46"/>
      <c r="VKW241" s="46"/>
      <c r="VKX241" s="46"/>
      <c r="VKY241" s="46"/>
      <c r="VKZ241" s="46"/>
      <c r="VLA241" s="46"/>
      <c r="VLB241" s="46"/>
      <c r="VLC241" s="46"/>
      <c r="VLD241" s="46"/>
      <c r="VLE241" s="46"/>
      <c r="VLF241" s="46"/>
      <c r="VLG241" s="46"/>
      <c r="VLH241" s="46"/>
      <c r="VLI241" s="46"/>
      <c r="VLJ241" s="46"/>
      <c r="VLK241" s="46"/>
      <c r="VLL241" s="46"/>
      <c r="VLM241" s="46"/>
      <c r="VLN241" s="46"/>
      <c r="VLO241" s="46"/>
      <c r="VLP241" s="46"/>
      <c r="VLQ241" s="46"/>
      <c r="VLR241" s="46"/>
      <c r="VLS241" s="46"/>
      <c r="VLT241" s="46"/>
      <c r="VLU241" s="46"/>
      <c r="VLV241" s="46"/>
      <c r="VLW241" s="46"/>
      <c r="VLX241" s="46"/>
      <c r="VLY241" s="46"/>
      <c r="VLZ241" s="46"/>
      <c r="VMA241" s="46"/>
      <c r="VMB241" s="46"/>
      <c r="VMC241" s="46"/>
      <c r="VMD241" s="46"/>
      <c r="VME241" s="46"/>
      <c r="VMF241" s="46"/>
      <c r="VMG241" s="46"/>
      <c r="VMH241" s="46"/>
      <c r="VMI241" s="46"/>
      <c r="VMJ241" s="46"/>
      <c r="VMK241" s="46"/>
      <c r="VML241" s="46"/>
      <c r="VMM241" s="46"/>
      <c r="VMN241" s="46"/>
      <c r="VMO241" s="46"/>
      <c r="VMP241" s="46"/>
      <c r="VMQ241" s="46"/>
      <c r="VMR241" s="46"/>
      <c r="VMS241" s="46"/>
      <c r="VMT241" s="46"/>
      <c r="VMU241" s="46"/>
      <c r="VMV241" s="46"/>
      <c r="VMW241" s="46"/>
      <c r="VMX241" s="46"/>
      <c r="VMY241" s="46"/>
      <c r="VMZ241" s="46"/>
      <c r="VNA241" s="46"/>
      <c r="VNB241" s="46"/>
      <c r="VNC241" s="46"/>
      <c r="VND241" s="46"/>
      <c r="VNE241" s="46"/>
      <c r="VNF241" s="46"/>
      <c r="VNG241" s="46"/>
      <c r="VNH241" s="46"/>
      <c r="VNI241" s="46"/>
      <c r="VNJ241" s="46"/>
      <c r="VNK241" s="46"/>
      <c r="VNL241" s="46"/>
      <c r="VNM241" s="46"/>
      <c r="VNN241" s="46"/>
      <c r="VNO241" s="46"/>
      <c r="VNP241" s="46"/>
      <c r="VNQ241" s="46"/>
      <c r="VNR241" s="46"/>
      <c r="VNS241" s="46"/>
      <c r="VNT241" s="46"/>
      <c r="VNU241" s="46"/>
      <c r="VNV241" s="46"/>
      <c r="VNW241" s="46"/>
      <c r="VNX241" s="46"/>
      <c r="VNY241" s="46"/>
      <c r="VNZ241" s="46"/>
      <c r="VOA241" s="46"/>
      <c r="VOB241" s="46"/>
      <c r="VOC241" s="46"/>
      <c r="VOD241" s="46"/>
      <c r="VOE241" s="46"/>
      <c r="VOF241" s="46"/>
      <c r="VOG241" s="46"/>
      <c r="VOH241" s="46"/>
      <c r="VOI241" s="46"/>
      <c r="VOJ241" s="46"/>
      <c r="VOK241" s="46"/>
      <c r="VOL241" s="46"/>
      <c r="VOM241" s="46"/>
      <c r="VON241" s="46"/>
      <c r="VOO241" s="46"/>
      <c r="VOP241" s="46"/>
      <c r="VOQ241" s="46"/>
      <c r="VOR241" s="46"/>
      <c r="VOS241" s="46"/>
      <c r="VOT241" s="46"/>
      <c r="VOU241" s="46"/>
      <c r="VOV241" s="46"/>
      <c r="VOW241" s="46"/>
      <c r="VOX241" s="46"/>
      <c r="VOY241" s="46"/>
      <c r="VOZ241" s="46"/>
      <c r="VPA241" s="46"/>
      <c r="VPB241" s="46"/>
      <c r="VPC241" s="46"/>
      <c r="VPD241" s="46"/>
      <c r="VPE241" s="46"/>
      <c r="VPF241" s="46"/>
      <c r="VPG241" s="46"/>
      <c r="VPH241" s="46"/>
      <c r="VPI241" s="46"/>
      <c r="VPJ241" s="46"/>
      <c r="VPK241" s="46"/>
      <c r="VPL241" s="46"/>
      <c r="VPM241" s="46"/>
      <c r="VPN241" s="46"/>
      <c r="VPO241" s="46"/>
      <c r="VPP241" s="46"/>
      <c r="VPQ241" s="46"/>
      <c r="VPR241" s="46"/>
      <c r="VPS241" s="46"/>
      <c r="VPT241" s="46"/>
      <c r="VPU241" s="46"/>
      <c r="VPV241" s="46"/>
      <c r="VPW241" s="46"/>
      <c r="VPX241" s="46"/>
      <c r="VPY241" s="46"/>
      <c r="VPZ241" s="46"/>
      <c r="VQA241" s="46"/>
      <c r="VQB241" s="46"/>
      <c r="VQC241" s="46"/>
      <c r="VQD241" s="46"/>
      <c r="VQE241" s="46"/>
      <c r="VQF241" s="46"/>
      <c r="VQG241" s="46"/>
      <c r="VQH241" s="46"/>
      <c r="VQI241" s="46"/>
      <c r="VQJ241" s="46"/>
      <c r="VQK241" s="46"/>
      <c r="VQL241" s="46"/>
      <c r="VQM241" s="46"/>
      <c r="VQN241" s="46"/>
      <c r="VQO241" s="46"/>
      <c r="VQP241" s="46"/>
      <c r="VQQ241" s="46"/>
      <c r="VQR241" s="46"/>
      <c r="VQS241" s="46"/>
      <c r="VQT241" s="46"/>
      <c r="VQU241" s="46"/>
      <c r="VQV241" s="46"/>
      <c r="VQW241" s="46"/>
      <c r="VQX241" s="46"/>
      <c r="VQY241" s="46"/>
      <c r="VQZ241" s="46"/>
      <c r="VRA241" s="46"/>
      <c r="VRB241" s="46"/>
      <c r="VRC241" s="46"/>
      <c r="VRD241" s="46"/>
      <c r="VRE241" s="46"/>
      <c r="VRF241" s="46"/>
      <c r="VRG241" s="46"/>
      <c r="VRH241" s="46"/>
      <c r="VRI241" s="46"/>
      <c r="VRJ241" s="46"/>
      <c r="VRK241" s="46"/>
      <c r="VRL241" s="46"/>
      <c r="VRM241" s="46"/>
      <c r="VRN241" s="46"/>
      <c r="VRO241" s="46"/>
      <c r="VRP241" s="46"/>
      <c r="VRQ241" s="46"/>
      <c r="VRR241" s="46"/>
      <c r="VRS241" s="46"/>
      <c r="VRT241" s="46"/>
      <c r="VRU241" s="46"/>
      <c r="VRV241" s="46"/>
      <c r="VRW241" s="46"/>
      <c r="VRX241" s="46"/>
      <c r="VRY241" s="46"/>
      <c r="VRZ241" s="46"/>
      <c r="VSA241" s="46"/>
      <c r="VSB241" s="46"/>
      <c r="VSC241" s="46"/>
      <c r="VSD241" s="46"/>
      <c r="VSE241" s="46"/>
      <c r="VSF241" s="46"/>
      <c r="VSG241" s="46"/>
      <c r="VSH241" s="46"/>
      <c r="VSI241" s="46"/>
      <c r="VSJ241" s="46"/>
      <c r="VSK241" s="46"/>
      <c r="VSL241" s="46"/>
      <c r="VSM241" s="46"/>
      <c r="VSN241" s="46"/>
      <c r="VSO241" s="46"/>
      <c r="VSP241" s="46"/>
      <c r="VSQ241" s="46"/>
      <c r="VSR241" s="46"/>
      <c r="VSS241" s="46"/>
      <c r="VST241" s="46"/>
      <c r="VSU241" s="46"/>
      <c r="VSV241" s="46"/>
      <c r="VSW241" s="46"/>
      <c r="VSX241" s="46"/>
      <c r="VSY241" s="46"/>
      <c r="VSZ241" s="46"/>
      <c r="VTA241" s="46"/>
      <c r="VTB241" s="46"/>
      <c r="VTC241" s="46"/>
      <c r="VTD241" s="46"/>
      <c r="VTE241" s="46"/>
      <c r="VTF241" s="46"/>
      <c r="VTG241" s="46"/>
      <c r="VTH241" s="46"/>
      <c r="VTI241" s="46"/>
      <c r="VTJ241" s="46"/>
      <c r="VTK241" s="46"/>
      <c r="VTL241" s="46"/>
      <c r="VTM241" s="46"/>
      <c r="VTN241" s="46"/>
      <c r="VTO241" s="46"/>
      <c r="VTP241" s="46"/>
      <c r="VTQ241" s="46"/>
      <c r="VTR241" s="46"/>
      <c r="VTS241" s="46"/>
      <c r="VTT241" s="46"/>
      <c r="VTU241" s="46"/>
      <c r="VTV241" s="46"/>
      <c r="VTW241" s="46"/>
      <c r="VTX241" s="46"/>
    </row>
    <row r="242" spans="3:58 15024:15416" s="62" customFormat="1" x14ac:dyDescent="0.25">
      <c r="C242" s="68"/>
      <c r="D242" s="232" t="s">
        <v>22</v>
      </c>
      <c r="E242" s="256">
        <v>1460.001</v>
      </c>
      <c r="F242" s="233" t="s">
        <v>19</v>
      </c>
      <c r="G242" s="289"/>
      <c r="H242" s="289"/>
      <c r="I242" s="289"/>
      <c r="J242" s="289"/>
      <c r="K242" s="289"/>
      <c r="L242" s="289"/>
      <c r="M242" s="289"/>
      <c r="N242" s="289"/>
      <c r="O242" s="289"/>
      <c r="P242" s="289"/>
      <c r="Q242" s="289"/>
      <c r="R242" s="1962"/>
      <c r="S242" s="1962"/>
      <c r="T242" s="1962"/>
      <c r="U242" s="289"/>
      <c r="V242" s="289"/>
      <c r="W242" s="1985"/>
      <c r="X242" s="1985"/>
      <c r="Y242" s="1985"/>
      <c r="Z242" s="1985"/>
      <c r="AA242" s="1947"/>
      <c r="AB242" s="289"/>
      <c r="AC242" s="289"/>
      <c r="AD242" s="289"/>
      <c r="AE242" s="289"/>
      <c r="AF242" s="289"/>
      <c r="AG242" s="289"/>
      <c r="AH242" s="289"/>
      <c r="AJ242" s="2093">
        <v>26890.591961393569</v>
      </c>
      <c r="AZ242" s="2098"/>
      <c r="BA242" s="2098"/>
      <c r="BF242" s="142"/>
    </row>
    <row r="243" spans="3:58 15024:15416" s="62" customFormat="1" x14ac:dyDescent="0.25">
      <c r="C243" s="68"/>
      <c r="D243" s="232"/>
      <c r="E243" s="256"/>
      <c r="F243" s="233"/>
      <c r="G243" s="289"/>
      <c r="H243" s="289"/>
      <c r="I243" s="289"/>
      <c r="J243" s="289"/>
      <c r="K243" s="289"/>
      <c r="L243" s="289"/>
      <c r="M243" s="289"/>
      <c r="N243" s="289"/>
      <c r="O243" s="289"/>
      <c r="P243" s="289"/>
      <c r="Q243" s="289"/>
      <c r="R243" s="1962"/>
      <c r="S243" s="1962"/>
      <c r="T243" s="1962"/>
      <c r="U243" s="289"/>
      <c r="V243" s="289"/>
      <c r="W243" s="1985"/>
      <c r="X243" s="1985"/>
      <c r="Y243" s="1985"/>
      <c r="Z243" s="289"/>
      <c r="AA243" s="1947"/>
      <c r="AB243" s="289"/>
      <c r="AC243" s="289"/>
      <c r="AD243" s="289"/>
      <c r="AE243" s="289"/>
      <c r="AF243" s="289"/>
      <c r="AG243" s="289"/>
      <c r="AH243" s="289"/>
      <c r="AJ243" s="54">
        <f>AJ242/AJ6</f>
        <v>8963.5306537978558</v>
      </c>
      <c r="AZ243" s="2098"/>
      <c r="BA243" s="2098"/>
      <c r="BF243" s="142"/>
    </row>
    <row r="244" spans="3:58 15024:15416" s="1" customFormat="1" x14ac:dyDescent="0.25">
      <c r="C244" s="8"/>
      <c r="D244" s="232" t="s">
        <v>23</v>
      </c>
      <c r="E244" s="250"/>
      <c r="F244" s="233" t="s">
        <v>19</v>
      </c>
      <c r="G244" s="289"/>
      <c r="H244" s="289"/>
      <c r="I244" s="289"/>
      <c r="J244" s="289"/>
      <c r="K244" s="289"/>
      <c r="L244" s="289"/>
      <c r="M244" s="289"/>
      <c r="N244" s="289"/>
      <c r="O244" s="289"/>
      <c r="P244" s="289"/>
      <c r="Q244" s="289"/>
      <c r="R244" s="1962"/>
      <c r="S244" s="1962"/>
      <c r="T244" s="1962"/>
      <c r="U244" s="289"/>
      <c r="V244" s="289"/>
      <c r="W244" s="1985"/>
      <c r="X244" s="1985"/>
      <c r="Y244" s="1985"/>
      <c r="Z244" s="289"/>
      <c r="AA244" s="1947"/>
      <c r="AB244" s="289"/>
      <c r="AC244" s="289"/>
      <c r="AD244" s="289"/>
      <c r="AE244" s="289"/>
      <c r="AF244" s="289"/>
      <c r="AG244" s="289"/>
      <c r="AH244" s="289"/>
      <c r="AJ244" s="2093">
        <f>SUM(G244:AH244)</f>
        <v>0</v>
      </c>
      <c r="AZ244" s="508"/>
      <c r="BA244" s="508"/>
      <c r="BF244" s="141"/>
    </row>
    <row r="245" spans="3:58 15024:15416" s="1" customFormat="1" x14ac:dyDescent="0.25">
      <c r="C245" s="15"/>
      <c r="D245" s="28" t="s">
        <v>11</v>
      </c>
      <c r="E245" s="250"/>
      <c r="F245" s="13"/>
      <c r="G245" s="291"/>
      <c r="H245" s="291"/>
      <c r="I245" s="291"/>
      <c r="J245" s="291"/>
      <c r="K245" s="291"/>
      <c r="L245" s="291"/>
      <c r="M245" s="291"/>
      <c r="N245" s="291"/>
      <c r="O245" s="291"/>
      <c r="P245" s="291"/>
      <c r="Q245" s="291"/>
      <c r="R245" s="291"/>
      <c r="S245" s="1973"/>
      <c r="T245" s="1973"/>
      <c r="U245" s="1972"/>
      <c r="V245" s="291"/>
      <c r="W245" s="1986"/>
      <c r="X245" s="1986"/>
      <c r="Y245" s="1986"/>
      <c r="Z245" s="291"/>
      <c r="AA245" s="291"/>
      <c r="AB245" s="291"/>
      <c r="AC245" s="291"/>
      <c r="AD245" s="291"/>
      <c r="AE245" s="291"/>
      <c r="AF245" s="291"/>
      <c r="AG245" s="291"/>
      <c r="AH245" s="291"/>
      <c r="AJ245" s="115" t="s">
        <v>11</v>
      </c>
      <c r="AZ245" s="508"/>
      <c r="BA245" s="508"/>
      <c r="BF245" s="140"/>
      <c r="VEV245" s="46"/>
      <c r="VEW245" s="46"/>
      <c r="VEX245" s="46"/>
      <c r="VEY245" s="46"/>
      <c r="VEZ245" s="46"/>
      <c r="VFA245" s="46"/>
      <c r="VFB245" s="46"/>
      <c r="VFC245" s="46"/>
      <c r="VFD245" s="46"/>
      <c r="VFE245" s="46"/>
      <c r="VFF245" s="46"/>
      <c r="VFG245" s="46"/>
      <c r="VFH245" s="46"/>
      <c r="VFI245" s="46"/>
      <c r="VFJ245" s="46"/>
      <c r="VFK245" s="46"/>
      <c r="VFL245" s="46"/>
      <c r="VFM245" s="46"/>
      <c r="VFN245" s="46"/>
      <c r="VFO245" s="46"/>
      <c r="VFP245" s="46"/>
      <c r="VFQ245" s="46"/>
      <c r="VFR245" s="46"/>
      <c r="VFS245" s="46"/>
      <c r="VFT245" s="46"/>
      <c r="VFU245" s="46"/>
      <c r="VFV245" s="46"/>
      <c r="VFW245" s="46"/>
      <c r="VFX245" s="46"/>
      <c r="VFY245" s="46"/>
      <c r="VFZ245" s="46"/>
      <c r="VGA245" s="46"/>
      <c r="VGB245" s="46"/>
      <c r="VGC245" s="46"/>
      <c r="VGD245" s="46"/>
      <c r="VGE245" s="46"/>
      <c r="VGF245" s="46"/>
      <c r="VGG245" s="46"/>
      <c r="VGH245" s="46"/>
      <c r="VGI245" s="46"/>
      <c r="VGJ245" s="46"/>
      <c r="VGK245" s="46"/>
      <c r="VGL245" s="46"/>
      <c r="VGM245" s="46"/>
      <c r="VGN245" s="46"/>
      <c r="VGO245" s="46"/>
      <c r="VGP245" s="46"/>
      <c r="VGQ245" s="46"/>
      <c r="VGR245" s="46"/>
      <c r="VGS245" s="46"/>
      <c r="VGT245" s="46"/>
      <c r="VGU245" s="46"/>
      <c r="VGV245" s="46"/>
      <c r="VGW245" s="46"/>
      <c r="VGX245" s="46"/>
      <c r="VGY245" s="46"/>
      <c r="VGZ245" s="46"/>
      <c r="VHA245" s="46"/>
      <c r="VHB245" s="46"/>
      <c r="VHC245" s="46"/>
      <c r="VHD245" s="46"/>
      <c r="VHE245" s="46"/>
      <c r="VHF245" s="46"/>
      <c r="VHG245" s="46"/>
      <c r="VHH245" s="46"/>
      <c r="VHI245" s="46"/>
      <c r="VHJ245" s="46"/>
      <c r="VHK245" s="46"/>
      <c r="VHL245" s="46"/>
      <c r="VHM245" s="46"/>
      <c r="VHN245" s="46"/>
      <c r="VHO245" s="46"/>
      <c r="VHP245" s="46"/>
      <c r="VHQ245" s="46"/>
      <c r="VHR245" s="46"/>
      <c r="VHS245" s="46"/>
      <c r="VHT245" s="46"/>
      <c r="VHU245" s="46"/>
      <c r="VHV245" s="46"/>
      <c r="VHW245" s="46"/>
      <c r="VHX245" s="46"/>
      <c r="VHY245" s="46"/>
      <c r="VHZ245" s="46"/>
      <c r="VIA245" s="46"/>
      <c r="VIB245" s="46"/>
      <c r="VIC245" s="46"/>
      <c r="VID245" s="46"/>
      <c r="VIE245" s="46"/>
      <c r="VIF245" s="46"/>
      <c r="VIG245" s="46"/>
      <c r="VIH245" s="46"/>
      <c r="VII245" s="46"/>
      <c r="VIJ245" s="46"/>
      <c r="VIK245" s="46"/>
      <c r="VIL245" s="46"/>
      <c r="VIM245" s="46"/>
      <c r="VIN245" s="46"/>
      <c r="VIO245" s="46"/>
      <c r="VIP245" s="46"/>
      <c r="VIQ245" s="46"/>
      <c r="VIR245" s="46"/>
      <c r="VIS245" s="46"/>
      <c r="VIT245" s="46"/>
      <c r="VIU245" s="46"/>
      <c r="VIV245" s="46"/>
      <c r="VIW245" s="46"/>
      <c r="VIX245" s="46"/>
      <c r="VIY245" s="46"/>
      <c r="VIZ245" s="46"/>
      <c r="VJA245" s="46"/>
      <c r="VJB245" s="46"/>
      <c r="VJC245" s="46"/>
      <c r="VJD245" s="46"/>
      <c r="VJE245" s="46"/>
      <c r="VJF245" s="46"/>
      <c r="VJG245" s="46"/>
      <c r="VJH245" s="46"/>
      <c r="VJI245" s="46"/>
      <c r="VJJ245" s="46"/>
      <c r="VJK245" s="46"/>
      <c r="VJL245" s="46"/>
      <c r="VJM245" s="46"/>
      <c r="VJN245" s="46"/>
      <c r="VJO245" s="46"/>
      <c r="VJP245" s="46"/>
      <c r="VJQ245" s="46"/>
      <c r="VJR245" s="46"/>
      <c r="VJS245" s="46"/>
      <c r="VJT245" s="46"/>
      <c r="VJU245" s="46"/>
      <c r="VJV245" s="46"/>
      <c r="VJW245" s="46"/>
      <c r="VJX245" s="46"/>
      <c r="VJY245" s="46"/>
      <c r="VJZ245" s="46"/>
      <c r="VKA245" s="46"/>
      <c r="VKB245" s="46"/>
      <c r="VKC245" s="46"/>
      <c r="VKD245" s="46"/>
      <c r="VKE245" s="46"/>
      <c r="VKF245" s="46"/>
      <c r="VKG245" s="46"/>
      <c r="VKH245" s="46"/>
      <c r="VKI245" s="46"/>
      <c r="VKJ245" s="46"/>
      <c r="VKK245" s="46"/>
      <c r="VKL245" s="46"/>
      <c r="VKM245" s="46"/>
      <c r="VKN245" s="46"/>
      <c r="VKO245" s="46"/>
      <c r="VKP245" s="46"/>
      <c r="VKQ245" s="46"/>
      <c r="VKR245" s="46"/>
      <c r="VKS245" s="46"/>
      <c r="VKT245" s="46"/>
      <c r="VKU245" s="46"/>
      <c r="VKV245" s="46"/>
      <c r="VKW245" s="46"/>
      <c r="VKX245" s="46"/>
      <c r="VKY245" s="46"/>
      <c r="VKZ245" s="46"/>
      <c r="VLA245" s="46"/>
      <c r="VLB245" s="46"/>
      <c r="VLC245" s="46"/>
      <c r="VLD245" s="46"/>
      <c r="VLE245" s="46"/>
      <c r="VLF245" s="46"/>
      <c r="VLG245" s="46"/>
      <c r="VLH245" s="46"/>
      <c r="VLI245" s="46"/>
      <c r="VLJ245" s="46"/>
      <c r="VLK245" s="46"/>
      <c r="VLL245" s="46"/>
      <c r="VLM245" s="46"/>
      <c r="VLN245" s="46"/>
      <c r="VLO245" s="46"/>
      <c r="VLP245" s="46"/>
      <c r="VLQ245" s="46"/>
      <c r="VLR245" s="46"/>
      <c r="VLS245" s="46"/>
      <c r="VLT245" s="46"/>
      <c r="VLU245" s="46"/>
      <c r="VLV245" s="46"/>
      <c r="VLW245" s="46"/>
      <c r="VLX245" s="46"/>
      <c r="VLY245" s="46"/>
      <c r="VLZ245" s="46"/>
      <c r="VMA245" s="46"/>
      <c r="VMB245" s="46"/>
      <c r="VMC245" s="46"/>
      <c r="VMD245" s="46"/>
      <c r="VME245" s="46"/>
      <c r="VMF245" s="46"/>
      <c r="VMG245" s="46"/>
      <c r="VMH245" s="46"/>
      <c r="VMI245" s="46"/>
      <c r="VMJ245" s="46"/>
      <c r="VMK245" s="46"/>
      <c r="VML245" s="46"/>
      <c r="VMM245" s="46"/>
      <c r="VMN245" s="46"/>
      <c r="VMO245" s="46"/>
      <c r="VMP245" s="46"/>
      <c r="VMQ245" s="46"/>
      <c r="VMR245" s="46"/>
      <c r="VMS245" s="46"/>
      <c r="VMT245" s="46"/>
      <c r="VMU245" s="46"/>
      <c r="VMV245" s="46"/>
      <c r="VMW245" s="46"/>
      <c r="VMX245" s="46"/>
      <c r="VMY245" s="46"/>
      <c r="VMZ245" s="46"/>
      <c r="VNA245" s="46"/>
      <c r="VNB245" s="46"/>
      <c r="VNC245" s="46"/>
      <c r="VND245" s="46"/>
      <c r="VNE245" s="46"/>
      <c r="VNF245" s="46"/>
      <c r="VNG245" s="46"/>
      <c r="VNH245" s="46"/>
      <c r="VNI245" s="46"/>
      <c r="VNJ245" s="46"/>
      <c r="VNK245" s="46"/>
      <c r="VNL245" s="46"/>
      <c r="VNM245" s="46"/>
      <c r="VNN245" s="46"/>
      <c r="VNO245" s="46"/>
      <c r="VNP245" s="46"/>
      <c r="VNQ245" s="46"/>
      <c r="VNR245" s="46"/>
      <c r="VNS245" s="46"/>
      <c r="VNT245" s="46"/>
      <c r="VNU245" s="46"/>
      <c r="VNV245" s="46"/>
      <c r="VNW245" s="46"/>
      <c r="VNX245" s="46"/>
      <c r="VNY245" s="46"/>
      <c r="VNZ245" s="46"/>
      <c r="VOA245" s="46"/>
      <c r="VOB245" s="46"/>
      <c r="VOC245" s="46"/>
      <c r="VOD245" s="46"/>
      <c r="VOE245" s="46"/>
      <c r="VOF245" s="46"/>
      <c r="VOG245" s="46"/>
      <c r="VOH245" s="46"/>
      <c r="VOI245" s="46"/>
      <c r="VOJ245" s="46"/>
      <c r="VOK245" s="46"/>
      <c r="VOL245" s="46"/>
      <c r="VOM245" s="46"/>
      <c r="VON245" s="46"/>
      <c r="VOO245" s="46"/>
      <c r="VOP245" s="46"/>
      <c r="VOQ245" s="46"/>
      <c r="VOR245" s="46"/>
      <c r="VOS245" s="46"/>
      <c r="VOT245" s="46"/>
      <c r="VOU245" s="46"/>
      <c r="VOV245" s="46"/>
      <c r="VOW245" s="46"/>
      <c r="VOX245" s="46"/>
      <c r="VOY245" s="46"/>
      <c r="VOZ245" s="46"/>
      <c r="VPA245" s="46"/>
      <c r="VPB245" s="46"/>
      <c r="VPC245" s="46"/>
      <c r="VPD245" s="46"/>
      <c r="VPE245" s="46"/>
      <c r="VPF245" s="46"/>
      <c r="VPG245" s="46"/>
      <c r="VPH245" s="46"/>
      <c r="VPI245" s="46"/>
      <c r="VPJ245" s="46"/>
      <c r="VPK245" s="46"/>
      <c r="VPL245" s="46"/>
      <c r="VPM245" s="46"/>
      <c r="VPN245" s="46"/>
      <c r="VPO245" s="46"/>
      <c r="VPP245" s="46"/>
      <c r="VPQ245" s="46"/>
      <c r="VPR245" s="46"/>
      <c r="VPS245" s="46"/>
      <c r="VPT245" s="46"/>
      <c r="VPU245" s="46"/>
      <c r="VPV245" s="46"/>
      <c r="VPW245" s="46"/>
      <c r="VPX245" s="46"/>
      <c r="VPY245" s="46"/>
      <c r="VPZ245" s="46"/>
      <c r="VQA245" s="46"/>
      <c r="VQB245" s="46"/>
      <c r="VQC245" s="46"/>
      <c r="VQD245" s="46"/>
      <c r="VQE245" s="46"/>
      <c r="VQF245" s="46"/>
      <c r="VQG245" s="46"/>
      <c r="VQH245" s="46"/>
      <c r="VQI245" s="46"/>
      <c r="VQJ245" s="46"/>
      <c r="VQK245" s="46"/>
      <c r="VQL245" s="46"/>
      <c r="VQM245" s="46"/>
      <c r="VQN245" s="46"/>
      <c r="VQO245" s="46"/>
      <c r="VQP245" s="46"/>
      <c r="VQQ245" s="46"/>
      <c r="VQR245" s="46"/>
      <c r="VQS245" s="46"/>
      <c r="VQT245" s="46"/>
      <c r="VQU245" s="46"/>
      <c r="VQV245" s="46"/>
      <c r="VQW245" s="46"/>
      <c r="VQX245" s="46"/>
      <c r="VQY245" s="46"/>
      <c r="VQZ245" s="46"/>
      <c r="VRA245" s="46"/>
      <c r="VRB245" s="46"/>
      <c r="VRC245" s="46"/>
      <c r="VRD245" s="46"/>
      <c r="VRE245" s="46"/>
      <c r="VRF245" s="46"/>
      <c r="VRG245" s="46"/>
      <c r="VRH245" s="46"/>
      <c r="VRI245" s="46"/>
      <c r="VRJ245" s="46"/>
      <c r="VRK245" s="46"/>
      <c r="VRL245" s="46"/>
      <c r="VRM245" s="46"/>
      <c r="VRN245" s="46"/>
      <c r="VRO245" s="46"/>
      <c r="VRP245" s="46"/>
      <c r="VRQ245" s="46"/>
      <c r="VRR245" s="46"/>
      <c r="VRS245" s="46"/>
      <c r="VRT245" s="46"/>
      <c r="VRU245" s="46"/>
      <c r="VRV245" s="46"/>
      <c r="VRW245" s="46"/>
      <c r="VRX245" s="46"/>
      <c r="VRY245" s="46"/>
      <c r="VRZ245" s="46"/>
      <c r="VSA245" s="46"/>
      <c r="VSB245" s="46"/>
      <c r="VSC245" s="46"/>
      <c r="VSD245" s="46"/>
      <c r="VSE245" s="46"/>
      <c r="VSF245" s="46"/>
      <c r="VSG245" s="46"/>
      <c r="VSH245" s="46"/>
      <c r="VSI245" s="46"/>
      <c r="VSJ245" s="46"/>
      <c r="VSK245" s="46"/>
      <c r="VSL245" s="46"/>
      <c r="VSM245" s="46"/>
      <c r="VSN245" s="46"/>
      <c r="VSO245" s="46"/>
      <c r="VSP245" s="46"/>
      <c r="VSQ245" s="46"/>
      <c r="VSR245" s="46"/>
      <c r="VSS245" s="46"/>
      <c r="VST245" s="46"/>
      <c r="VSU245" s="46"/>
      <c r="VSV245" s="46"/>
      <c r="VSW245" s="46"/>
      <c r="VSX245" s="46"/>
      <c r="VSY245" s="46"/>
      <c r="VSZ245" s="46"/>
      <c r="VTA245" s="46"/>
      <c r="VTB245" s="46"/>
      <c r="VTC245" s="46"/>
      <c r="VTD245" s="46"/>
      <c r="VTE245" s="46"/>
      <c r="VTF245" s="46"/>
      <c r="VTG245" s="46"/>
      <c r="VTH245" s="46"/>
      <c r="VTI245" s="46"/>
      <c r="VTJ245" s="46"/>
      <c r="VTK245" s="46"/>
      <c r="VTL245" s="46"/>
      <c r="VTM245" s="46"/>
      <c r="VTN245" s="46"/>
      <c r="VTO245" s="46"/>
      <c r="VTP245" s="46"/>
      <c r="VTQ245" s="46"/>
      <c r="VTR245" s="46"/>
      <c r="VTS245" s="46"/>
      <c r="VTT245" s="46"/>
      <c r="VTU245" s="46"/>
      <c r="VTV245" s="46"/>
      <c r="VTW245" s="46"/>
      <c r="VTX245" s="46"/>
    </row>
    <row r="246" spans="3:58 15024:15416" s="1" customFormat="1" x14ac:dyDescent="0.25">
      <c r="C246" s="15"/>
      <c r="D246" s="232" t="s">
        <v>21</v>
      </c>
      <c r="E246" s="248">
        <f>298</f>
        <v>298</v>
      </c>
      <c r="F246" s="233" t="s">
        <v>1019</v>
      </c>
      <c r="G246" s="271"/>
      <c r="H246" s="271"/>
      <c r="I246" s="271"/>
      <c r="J246" s="271">
        <f>404.9*5</f>
        <v>2024.5</v>
      </c>
      <c r="K246" s="271">
        <f>612.9*5</f>
        <v>3064.5</v>
      </c>
      <c r="L246" s="271">
        <f>0*5</f>
        <v>0</v>
      </c>
      <c r="M246" s="271"/>
      <c r="N246" s="271"/>
      <c r="O246" s="271"/>
      <c r="P246" s="271"/>
      <c r="Q246" s="1632"/>
      <c r="R246" s="2122"/>
      <c r="S246" s="2122"/>
      <c r="T246" s="2122"/>
      <c r="U246" s="1971"/>
      <c r="V246" s="1971"/>
      <c r="W246" s="1971"/>
      <c r="X246" s="1971"/>
      <c r="Y246" s="1971"/>
      <c r="Z246" s="271"/>
      <c r="AA246" s="271"/>
      <c r="AB246" s="271"/>
      <c r="AC246" s="271"/>
      <c r="AD246" s="271"/>
      <c r="AE246" s="271"/>
      <c r="AF246" s="271"/>
      <c r="AG246" s="271"/>
      <c r="AH246" s="271"/>
      <c r="AJ246" s="54">
        <f>SUM(G246:AH246)</f>
        <v>5089</v>
      </c>
      <c r="AZ246" s="508"/>
      <c r="BA246" s="508"/>
      <c r="BE246" s="39"/>
      <c r="BF246" s="140"/>
      <c r="VEV246" s="46"/>
      <c r="VEW246" s="46"/>
      <c r="VEX246" s="46"/>
      <c r="VEY246" s="46"/>
      <c r="VEZ246" s="46"/>
      <c r="VFA246" s="46"/>
      <c r="VFB246" s="46"/>
      <c r="VFC246" s="46"/>
      <c r="VFD246" s="46"/>
      <c r="VFE246" s="46"/>
      <c r="VFF246" s="46"/>
      <c r="VFG246" s="46"/>
      <c r="VFH246" s="46"/>
      <c r="VFI246" s="46"/>
      <c r="VFJ246" s="46"/>
      <c r="VFK246" s="46"/>
      <c r="VFL246" s="46"/>
      <c r="VFM246" s="46"/>
      <c r="VFN246" s="46"/>
      <c r="VFO246" s="46"/>
      <c r="VFP246" s="46"/>
      <c r="VFQ246" s="46"/>
      <c r="VFR246" s="46"/>
      <c r="VFS246" s="46"/>
      <c r="VFT246" s="46"/>
      <c r="VFU246" s="46"/>
      <c r="VFV246" s="46"/>
      <c r="VFW246" s="46"/>
      <c r="VFX246" s="46"/>
      <c r="VFY246" s="46"/>
      <c r="VFZ246" s="46"/>
      <c r="VGA246" s="46"/>
      <c r="VGB246" s="46"/>
      <c r="VGC246" s="46"/>
      <c r="VGD246" s="46"/>
      <c r="VGE246" s="46"/>
      <c r="VGF246" s="46"/>
      <c r="VGG246" s="46"/>
      <c r="VGH246" s="46"/>
      <c r="VGI246" s="46"/>
      <c r="VGJ246" s="46"/>
      <c r="VGK246" s="46"/>
      <c r="VGL246" s="46"/>
      <c r="VGM246" s="46"/>
      <c r="VGN246" s="46"/>
      <c r="VGO246" s="46"/>
      <c r="VGP246" s="46"/>
      <c r="VGQ246" s="46"/>
      <c r="VGR246" s="46"/>
      <c r="VGS246" s="46"/>
      <c r="VGT246" s="46"/>
      <c r="VGU246" s="46"/>
      <c r="VGV246" s="46"/>
      <c r="VGW246" s="46"/>
      <c r="VGX246" s="46"/>
      <c r="VGY246" s="46"/>
      <c r="VGZ246" s="46"/>
      <c r="VHA246" s="46"/>
      <c r="VHB246" s="46"/>
      <c r="VHC246" s="46"/>
      <c r="VHD246" s="46"/>
      <c r="VHE246" s="46"/>
      <c r="VHF246" s="46"/>
      <c r="VHG246" s="46"/>
      <c r="VHH246" s="46"/>
      <c r="VHI246" s="46"/>
      <c r="VHJ246" s="46"/>
      <c r="VHK246" s="46"/>
      <c r="VHL246" s="46"/>
      <c r="VHM246" s="46"/>
      <c r="VHN246" s="46"/>
      <c r="VHO246" s="46"/>
      <c r="VHP246" s="46"/>
      <c r="VHQ246" s="46"/>
      <c r="VHR246" s="46"/>
      <c r="VHS246" s="46"/>
      <c r="VHT246" s="46"/>
      <c r="VHU246" s="46"/>
      <c r="VHV246" s="46"/>
      <c r="VHW246" s="46"/>
      <c r="VHX246" s="46"/>
      <c r="VHY246" s="46"/>
      <c r="VHZ246" s="46"/>
      <c r="VIA246" s="46"/>
      <c r="VIB246" s="46"/>
      <c r="VIC246" s="46"/>
      <c r="VID246" s="46"/>
      <c r="VIE246" s="46"/>
      <c r="VIF246" s="46"/>
      <c r="VIG246" s="46"/>
      <c r="VIH246" s="46"/>
      <c r="VII246" s="46"/>
      <c r="VIJ246" s="46"/>
      <c r="VIK246" s="46"/>
      <c r="VIL246" s="46"/>
      <c r="VIM246" s="46"/>
      <c r="VIN246" s="46"/>
      <c r="VIO246" s="46"/>
      <c r="VIP246" s="46"/>
      <c r="VIQ246" s="46"/>
      <c r="VIR246" s="46"/>
      <c r="VIS246" s="46"/>
      <c r="VIT246" s="46"/>
      <c r="VIU246" s="46"/>
      <c r="VIV246" s="46"/>
      <c r="VIW246" s="46"/>
      <c r="VIX246" s="46"/>
      <c r="VIY246" s="46"/>
      <c r="VIZ246" s="46"/>
      <c r="VJA246" s="46"/>
      <c r="VJB246" s="46"/>
      <c r="VJC246" s="46"/>
      <c r="VJD246" s="46"/>
      <c r="VJE246" s="46"/>
      <c r="VJF246" s="46"/>
      <c r="VJG246" s="46"/>
      <c r="VJH246" s="46"/>
      <c r="VJI246" s="46"/>
      <c r="VJJ246" s="46"/>
      <c r="VJK246" s="46"/>
      <c r="VJL246" s="46"/>
      <c r="VJM246" s="46"/>
      <c r="VJN246" s="46"/>
      <c r="VJO246" s="46"/>
      <c r="VJP246" s="46"/>
      <c r="VJQ246" s="46"/>
      <c r="VJR246" s="46"/>
      <c r="VJS246" s="46"/>
      <c r="VJT246" s="46"/>
      <c r="VJU246" s="46"/>
      <c r="VJV246" s="46"/>
      <c r="VJW246" s="46"/>
      <c r="VJX246" s="46"/>
      <c r="VJY246" s="46"/>
      <c r="VJZ246" s="46"/>
      <c r="VKA246" s="46"/>
      <c r="VKB246" s="46"/>
      <c r="VKC246" s="46"/>
      <c r="VKD246" s="46"/>
      <c r="VKE246" s="46"/>
      <c r="VKF246" s="46"/>
      <c r="VKG246" s="46"/>
      <c r="VKH246" s="46"/>
      <c r="VKI246" s="46"/>
      <c r="VKJ246" s="46"/>
      <c r="VKK246" s="46"/>
      <c r="VKL246" s="46"/>
      <c r="VKM246" s="46"/>
      <c r="VKN246" s="46"/>
      <c r="VKO246" s="46"/>
      <c r="VKP246" s="46"/>
      <c r="VKQ246" s="46"/>
      <c r="VKR246" s="46"/>
      <c r="VKS246" s="46"/>
      <c r="VKT246" s="46"/>
      <c r="VKU246" s="46"/>
      <c r="VKV246" s="46"/>
      <c r="VKW246" s="46"/>
      <c r="VKX246" s="46"/>
      <c r="VKY246" s="46"/>
      <c r="VKZ246" s="46"/>
      <c r="VLA246" s="46"/>
      <c r="VLB246" s="46"/>
      <c r="VLC246" s="46"/>
      <c r="VLD246" s="46"/>
      <c r="VLE246" s="46"/>
      <c r="VLF246" s="46"/>
      <c r="VLG246" s="46"/>
      <c r="VLH246" s="46"/>
      <c r="VLI246" s="46"/>
      <c r="VLJ246" s="46"/>
      <c r="VLK246" s="46"/>
      <c r="VLL246" s="46"/>
      <c r="VLM246" s="46"/>
      <c r="VLN246" s="46"/>
      <c r="VLO246" s="46"/>
      <c r="VLP246" s="46"/>
      <c r="VLQ246" s="46"/>
      <c r="VLR246" s="46"/>
      <c r="VLS246" s="46"/>
      <c r="VLT246" s="46"/>
      <c r="VLU246" s="46"/>
      <c r="VLV246" s="46"/>
      <c r="VLW246" s="46"/>
      <c r="VLX246" s="46"/>
      <c r="VLY246" s="46"/>
      <c r="VLZ246" s="46"/>
      <c r="VMA246" s="46"/>
      <c r="VMB246" s="46"/>
      <c r="VMC246" s="46"/>
      <c r="VMD246" s="46"/>
      <c r="VME246" s="46"/>
      <c r="VMF246" s="46"/>
      <c r="VMG246" s="46"/>
      <c r="VMH246" s="46"/>
      <c r="VMI246" s="46"/>
      <c r="VMJ246" s="46"/>
      <c r="VMK246" s="46"/>
      <c r="VML246" s="46"/>
      <c r="VMM246" s="46"/>
      <c r="VMN246" s="46"/>
      <c r="VMO246" s="46"/>
      <c r="VMP246" s="46"/>
      <c r="VMQ246" s="46"/>
      <c r="VMR246" s="46"/>
      <c r="VMS246" s="46"/>
      <c r="VMT246" s="46"/>
      <c r="VMU246" s="46"/>
      <c r="VMV246" s="46"/>
      <c r="VMW246" s="46"/>
      <c r="VMX246" s="46"/>
      <c r="VMY246" s="46"/>
      <c r="VMZ246" s="46"/>
      <c r="VNA246" s="46"/>
      <c r="VNB246" s="46"/>
      <c r="VNC246" s="46"/>
      <c r="VND246" s="46"/>
      <c r="VNE246" s="46"/>
      <c r="VNF246" s="46"/>
      <c r="VNG246" s="46"/>
      <c r="VNH246" s="46"/>
      <c r="VNI246" s="46"/>
      <c r="VNJ246" s="46"/>
      <c r="VNK246" s="46"/>
      <c r="VNL246" s="46"/>
      <c r="VNM246" s="46"/>
      <c r="VNN246" s="46"/>
      <c r="VNO246" s="46"/>
      <c r="VNP246" s="46"/>
      <c r="VNQ246" s="46"/>
      <c r="VNR246" s="46"/>
      <c r="VNS246" s="46"/>
      <c r="VNT246" s="46"/>
      <c r="VNU246" s="46"/>
      <c r="VNV246" s="46"/>
      <c r="VNW246" s="46"/>
      <c r="VNX246" s="46"/>
      <c r="VNY246" s="46"/>
      <c r="VNZ246" s="46"/>
      <c r="VOA246" s="46"/>
      <c r="VOB246" s="46"/>
      <c r="VOC246" s="46"/>
      <c r="VOD246" s="46"/>
      <c r="VOE246" s="46"/>
      <c r="VOF246" s="46"/>
      <c r="VOG246" s="46"/>
      <c r="VOH246" s="46"/>
      <c r="VOI246" s="46"/>
      <c r="VOJ246" s="46"/>
      <c r="VOK246" s="46"/>
      <c r="VOL246" s="46"/>
      <c r="VOM246" s="46"/>
      <c r="VON246" s="46"/>
      <c r="VOO246" s="46"/>
      <c r="VOP246" s="46"/>
      <c r="VOQ246" s="46"/>
      <c r="VOR246" s="46"/>
      <c r="VOS246" s="46"/>
      <c r="VOT246" s="46"/>
      <c r="VOU246" s="46"/>
      <c r="VOV246" s="46"/>
      <c r="VOW246" s="46"/>
      <c r="VOX246" s="46"/>
      <c r="VOY246" s="46"/>
      <c r="VOZ246" s="46"/>
      <c r="VPA246" s="46"/>
      <c r="VPB246" s="46"/>
      <c r="VPC246" s="46"/>
      <c r="VPD246" s="46"/>
      <c r="VPE246" s="46"/>
      <c r="VPF246" s="46"/>
      <c r="VPG246" s="46"/>
      <c r="VPH246" s="46"/>
      <c r="VPI246" s="46"/>
      <c r="VPJ246" s="46"/>
      <c r="VPK246" s="46"/>
      <c r="VPL246" s="46"/>
      <c r="VPM246" s="46"/>
      <c r="VPN246" s="46"/>
      <c r="VPO246" s="46"/>
      <c r="VPP246" s="46"/>
      <c r="VPQ246" s="46"/>
      <c r="VPR246" s="46"/>
      <c r="VPS246" s="46"/>
      <c r="VPT246" s="46"/>
      <c r="VPU246" s="46"/>
      <c r="VPV246" s="46"/>
      <c r="VPW246" s="46"/>
      <c r="VPX246" s="46"/>
      <c r="VPY246" s="46"/>
      <c r="VPZ246" s="46"/>
      <c r="VQA246" s="46"/>
      <c r="VQB246" s="46"/>
      <c r="VQC246" s="46"/>
      <c r="VQD246" s="46"/>
      <c r="VQE246" s="46"/>
      <c r="VQF246" s="46"/>
      <c r="VQG246" s="46"/>
      <c r="VQH246" s="46"/>
      <c r="VQI246" s="46"/>
      <c r="VQJ246" s="46"/>
      <c r="VQK246" s="46"/>
      <c r="VQL246" s="46"/>
      <c r="VQM246" s="46"/>
      <c r="VQN246" s="46"/>
      <c r="VQO246" s="46"/>
      <c r="VQP246" s="46"/>
      <c r="VQQ246" s="46"/>
      <c r="VQR246" s="46"/>
      <c r="VQS246" s="46"/>
      <c r="VQT246" s="46"/>
      <c r="VQU246" s="46"/>
      <c r="VQV246" s="46"/>
      <c r="VQW246" s="46"/>
      <c r="VQX246" s="46"/>
      <c r="VQY246" s="46"/>
      <c r="VQZ246" s="46"/>
      <c r="VRA246" s="46"/>
      <c r="VRB246" s="46"/>
      <c r="VRC246" s="46"/>
      <c r="VRD246" s="46"/>
      <c r="VRE246" s="46"/>
      <c r="VRF246" s="46"/>
      <c r="VRG246" s="46"/>
      <c r="VRH246" s="46"/>
      <c r="VRI246" s="46"/>
      <c r="VRJ246" s="46"/>
      <c r="VRK246" s="46"/>
      <c r="VRL246" s="46"/>
      <c r="VRM246" s="46"/>
      <c r="VRN246" s="46"/>
      <c r="VRO246" s="46"/>
      <c r="VRP246" s="46"/>
      <c r="VRQ246" s="46"/>
      <c r="VRR246" s="46"/>
      <c r="VRS246" s="46"/>
      <c r="VRT246" s="46"/>
      <c r="VRU246" s="46"/>
      <c r="VRV246" s="46"/>
      <c r="VRW246" s="46"/>
      <c r="VRX246" s="46"/>
      <c r="VRY246" s="46"/>
      <c r="VRZ246" s="46"/>
      <c r="VSA246" s="46"/>
      <c r="VSB246" s="46"/>
      <c r="VSC246" s="46"/>
      <c r="VSD246" s="46"/>
      <c r="VSE246" s="46"/>
      <c r="VSF246" s="46"/>
      <c r="VSG246" s="46"/>
      <c r="VSH246" s="46"/>
      <c r="VSI246" s="46"/>
      <c r="VSJ246" s="46"/>
      <c r="VSK246" s="46"/>
      <c r="VSL246" s="46"/>
      <c r="VSM246" s="46"/>
      <c r="VSN246" s="46"/>
      <c r="VSO246" s="46"/>
      <c r="VSP246" s="46"/>
      <c r="VSQ246" s="46"/>
      <c r="VSR246" s="46"/>
      <c r="VSS246" s="46"/>
      <c r="VST246" s="46"/>
      <c r="VSU246" s="46"/>
      <c r="VSV246" s="46"/>
      <c r="VSW246" s="46"/>
      <c r="VSX246" s="46"/>
      <c r="VSY246" s="46"/>
      <c r="VSZ246" s="46"/>
      <c r="VTA246" s="46"/>
      <c r="VTB246" s="46"/>
      <c r="VTC246" s="46"/>
      <c r="VTD246" s="46"/>
      <c r="VTE246" s="46"/>
      <c r="VTF246" s="46"/>
      <c r="VTG246" s="46"/>
      <c r="VTH246" s="46"/>
      <c r="VTI246" s="46"/>
      <c r="VTJ246" s="46"/>
      <c r="VTK246" s="46"/>
      <c r="VTL246" s="46"/>
      <c r="VTM246" s="46"/>
      <c r="VTN246" s="46"/>
      <c r="VTO246" s="46"/>
      <c r="VTP246" s="46"/>
      <c r="VTQ246" s="46"/>
      <c r="VTR246" s="46"/>
      <c r="VTS246" s="46"/>
      <c r="VTT246" s="46"/>
      <c r="VTU246" s="46"/>
      <c r="VTV246" s="46"/>
      <c r="VTW246" s="46"/>
      <c r="VTX246" s="46"/>
    </row>
    <row r="247" spans="3:58 15024:15416" s="1" customFormat="1" hidden="1" x14ac:dyDescent="0.25">
      <c r="C247" s="15"/>
      <c r="D247" s="232" t="s">
        <v>21</v>
      </c>
      <c r="E247" s="248"/>
      <c r="F247" s="233" t="s">
        <v>1019</v>
      </c>
      <c r="G247" s="271"/>
      <c r="H247" s="271"/>
      <c r="I247" s="271"/>
      <c r="J247" s="271"/>
      <c r="K247" s="271"/>
      <c r="L247" s="271"/>
      <c r="M247" s="271"/>
      <c r="N247" s="271"/>
      <c r="O247" s="271"/>
      <c r="P247" s="271"/>
      <c r="Q247" s="271"/>
      <c r="R247" s="2009"/>
      <c r="S247" s="2010"/>
      <c r="T247" s="2010"/>
      <c r="U247" s="1971"/>
      <c r="V247" s="1971"/>
      <c r="W247" s="1971"/>
      <c r="X247" s="1971"/>
      <c r="Y247" s="1971"/>
      <c r="Z247" s="271"/>
      <c r="AA247" s="1632"/>
      <c r="AB247" s="271"/>
      <c r="AC247" s="271"/>
      <c r="AD247" s="271"/>
      <c r="AE247" s="271"/>
      <c r="AF247" s="1632"/>
      <c r="AG247" s="1632"/>
      <c r="AH247" s="1632"/>
      <c r="AJ247" s="54"/>
      <c r="AZ247" s="508"/>
      <c r="BA247" s="508"/>
      <c r="BE247" s="39"/>
      <c r="BF247" s="140"/>
      <c r="VEV247" s="46"/>
      <c r="VEW247" s="46"/>
      <c r="VEX247" s="46"/>
      <c r="VEY247" s="46"/>
      <c r="VEZ247" s="46"/>
      <c r="VFA247" s="46"/>
      <c r="VFB247" s="46"/>
      <c r="VFC247" s="46"/>
      <c r="VFD247" s="46"/>
      <c r="VFE247" s="46"/>
      <c r="VFF247" s="46"/>
      <c r="VFG247" s="46"/>
      <c r="VFH247" s="46"/>
      <c r="VFI247" s="46"/>
      <c r="VFJ247" s="46"/>
      <c r="VFK247" s="46"/>
      <c r="VFL247" s="46"/>
      <c r="VFM247" s="46"/>
      <c r="VFN247" s="46"/>
      <c r="VFO247" s="46"/>
      <c r="VFP247" s="46"/>
      <c r="VFQ247" s="46"/>
      <c r="VFR247" s="46"/>
      <c r="VFS247" s="46"/>
      <c r="VFT247" s="46"/>
      <c r="VFU247" s="46"/>
      <c r="VFV247" s="46"/>
      <c r="VFW247" s="46"/>
      <c r="VFX247" s="46"/>
      <c r="VFY247" s="46"/>
      <c r="VFZ247" s="46"/>
      <c r="VGA247" s="46"/>
      <c r="VGB247" s="46"/>
      <c r="VGC247" s="46"/>
      <c r="VGD247" s="46"/>
      <c r="VGE247" s="46"/>
      <c r="VGF247" s="46"/>
      <c r="VGG247" s="46"/>
      <c r="VGH247" s="46"/>
      <c r="VGI247" s="46"/>
      <c r="VGJ247" s="46"/>
      <c r="VGK247" s="46"/>
      <c r="VGL247" s="46"/>
      <c r="VGM247" s="46"/>
      <c r="VGN247" s="46"/>
      <c r="VGO247" s="46"/>
      <c r="VGP247" s="46"/>
      <c r="VGQ247" s="46"/>
      <c r="VGR247" s="46"/>
      <c r="VGS247" s="46"/>
      <c r="VGT247" s="46"/>
      <c r="VGU247" s="46"/>
      <c r="VGV247" s="46"/>
      <c r="VGW247" s="46"/>
      <c r="VGX247" s="46"/>
      <c r="VGY247" s="46"/>
      <c r="VGZ247" s="46"/>
      <c r="VHA247" s="46"/>
      <c r="VHB247" s="46"/>
      <c r="VHC247" s="46"/>
      <c r="VHD247" s="46"/>
      <c r="VHE247" s="46"/>
      <c r="VHF247" s="46"/>
      <c r="VHG247" s="46"/>
      <c r="VHH247" s="46"/>
      <c r="VHI247" s="46"/>
      <c r="VHJ247" s="46"/>
      <c r="VHK247" s="46"/>
      <c r="VHL247" s="46"/>
      <c r="VHM247" s="46"/>
      <c r="VHN247" s="46"/>
      <c r="VHO247" s="46"/>
      <c r="VHP247" s="46"/>
      <c r="VHQ247" s="46"/>
      <c r="VHR247" s="46"/>
      <c r="VHS247" s="46"/>
      <c r="VHT247" s="46"/>
      <c r="VHU247" s="46"/>
      <c r="VHV247" s="46"/>
      <c r="VHW247" s="46"/>
      <c r="VHX247" s="46"/>
      <c r="VHY247" s="46"/>
      <c r="VHZ247" s="46"/>
      <c r="VIA247" s="46"/>
      <c r="VIB247" s="46"/>
      <c r="VIC247" s="46"/>
      <c r="VID247" s="46"/>
      <c r="VIE247" s="46"/>
      <c r="VIF247" s="46"/>
      <c r="VIG247" s="46"/>
      <c r="VIH247" s="46"/>
      <c r="VII247" s="46"/>
      <c r="VIJ247" s="46"/>
      <c r="VIK247" s="46"/>
      <c r="VIL247" s="46"/>
      <c r="VIM247" s="46"/>
      <c r="VIN247" s="46"/>
      <c r="VIO247" s="46"/>
      <c r="VIP247" s="46"/>
      <c r="VIQ247" s="46"/>
      <c r="VIR247" s="46"/>
      <c r="VIS247" s="46"/>
      <c r="VIT247" s="46"/>
      <c r="VIU247" s="46"/>
      <c r="VIV247" s="46"/>
      <c r="VIW247" s="46"/>
      <c r="VIX247" s="46"/>
      <c r="VIY247" s="46"/>
      <c r="VIZ247" s="46"/>
      <c r="VJA247" s="46"/>
      <c r="VJB247" s="46"/>
      <c r="VJC247" s="46"/>
      <c r="VJD247" s="46"/>
      <c r="VJE247" s="46"/>
      <c r="VJF247" s="46"/>
      <c r="VJG247" s="46"/>
      <c r="VJH247" s="46"/>
      <c r="VJI247" s="46"/>
      <c r="VJJ247" s="46"/>
      <c r="VJK247" s="46"/>
      <c r="VJL247" s="46"/>
      <c r="VJM247" s="46"/>
      <c r="VJN247" s="46"/>
      <c r="VJO247" s="46"/>
      <c r="VJP247" s="46"/>
      <c r="VJQ247" s="46"/>
      <c r="VJR247" s="46"/>
      <c r="VJS247" s="46"/>
      <c r="VJT247" s="46"/>
      <c r="VJU247" s="46"/>
      <c r="VJV247" s="46"/>
      <c r="VJW247" s="46"/>
      <c r="VJX247" s="46"/>
      <c r="VJY247" s="46"/>
      <c r="VJZ247" s="46"/>
      <c r="VKA247" s="46"/>
      <c r="VKB247" s="46"/>
      <c r="VKC247" s="46"/>
      <c r="VKD247" s="46"/>
      <c r="VKE247" s="46"/>
      <c r="VKF247" s="46"/>
      <c r="VKG247" s="46"/>
      <c r="VKH247" s="46"/>
      <c r="VKI247" s="46"/>
      <c r="VKJ247" s="46"/>
      <c r="VKK247" s="46"/>
      <c r="VKL247" s="46"/>
      <c r="VKM247" s="46"/>
      <c r="VKN247" s="46"/>
      <c r="VKO247" s="46"/>
      <c r="VKP247" s="46"/>
      <c r="VKQ247" s="46"/>
      <c r="VKR247" s="46"/>
      <c r="VKS247" s="46"/>
      <c r="VKT247" s="46"/>
      <c r="VKU247" s="46"/>
      <c r="VKV247" s="46"/>
      <c r="VKW247" s="46"/>
      <c r="VKX247" s="46"/>
      <c r="VKY247" s="46"/>
      <c r="VKZ247" s="46"/>
      <c r="VLA247" s="46"/>
      <c r="VLB247" s="46"/>
      <c r="VLC247" s="46"/>
      <c r="VLD247" s="46"/>
      <c r="VLE247" s="46"/>
      <c r="VLF247" s="46"/>
      <c r="VLG247" s="46"/>
      <c r="VLH247" s="46"/>
      <c r="VLI247" s="46"/>
      <c r="VLJ247" s="46"/>
      <c r="VLK247" s="46"/>
      <c r="VLL247" s="46"/>
      <c r="VLM247" s="46"/>
      <c r="VLN247" s="46"/>
      <c r="VLO247" s="46"/>
      <c r="VLP247" s="46"/>
      <c r="VLQ247" s="46"/>
      <c r="VLR247" s="46"/>
      <c r="VLS247" s="46"/>
      <c r="VLT247" s="46"/>
      <c r="VLU247" s="46"/>
      <c r="VLV247" s="46"/>
      <c r="VLW247" s="46"/>
      <c r="VLX247" s="46"/>
      <c r="VLY247" s="46"/>
      <c r="VLZ247" s="46"/>
      <c r="VMA247" s="46"/>
      <c r="VMB247" s="46"/>
      <c r="VMC247" s="46"/>
      <c r="VMD247" s="46"/>
      <c r="VME247" s="46"/>
      <c r="VMF247" s="46"/>
      <c r="VMG247" s="46"/>
      <c r="VMH247" s="46"/>
      <c r="VMI247" s="46"/>
      <c r="VMJ247" s="46"/>
      <c r="VMK247" s="46"/>
      <c r="VML247" s="46"/>
      <c r="VMM247" s="46"/>
      <c r="VMN247" s="46"/>
      <c r="VMO247" s="46"/>
      <c r="VMP247" s="46"/>
      <c r="VMQ247" s="46"/>
      <c r="VMR247" s="46"/>
      <c r="VMS247" s="46"/>
      <c r="VMT247" s="46"/>
      <c r="VMU247" s="46"/>
      <c r="VMV247" s="46"/>
      <c r="VMW247" s="46"/>
      <c r="VMX247" s="46"/>
      <c r="VMY247" s="46"/>
      <c r="VMZ247" s="46"/>
      <c r="VNA247" s="46"/>
      <c r="VNB247" s="46"/>
      <c r="VNC247" s="46"/>
      <c r="VND247" s="46"/>
      <c r="VNE247" s="46"/>
      <c r="VNF247" s="46"/>
      <c r="VNG247" s="46"/>
      <c r="VNH247" s="46"/>
      <c r="VNI247" s="46"/>
      <c r="VNJ247" s="46"/>
      <c r="VNK247" s="46"/>
      <c r="VNL247" s="46"/>
      <c r="VNM247" s="46"/>
      <c r="VNN247" s="46"/>
      <c r="VNO247" s="46"/>
      <c r="VNP247" s="46"/>
      <c r="VNQ247" s="46"/>
      <c r="VNR247" s="46"/>
      <c r="VNS247" s="46"/>
      <c r="VNT247" s="46"/>
      <c r="VNU247" s="46"/>
      <c r="VNV247" s="46"/>
      <c r="VNW247" s="46"/>
      <c r="VNX247" s="46"/>
      <c r="VNY247" s="46"/>
      <c r="VNZ247" s="46"/>
      <c r="VOA247" s="46"/>
      <c r="VOB247" s="46"/>
      <c r="VOC247" s="46"/>
      <c r="VOD247" s="46"/>
      <c r="VOE247" s="46"/>
      <c r="VOF247" s="46"/>
      <c r="VOG247" s="46"/>
      <c r="VOH247" s="46"/>
      <c r="VOI247" s="46"/>
      <c r="VOJ247" s="46"/>
      <c r="VOK247" s="46"/>
      <c r="VOL247" s="46"/>
      <c r="VOM247" s="46"/>
      <c r="VON247" s="46"/>
      <c r="VOO247" s="46"/>
      <c r="VOP247" s="46"/>
      <c r="VOQ247" s="46"/>
      <c r="VOR247" s="46"/>
      <c r="VOS247" s="46"/>
      <c r="VOT247" s="46"/>
      <c r="VOU247" s="46"/>
      <c r="VOV247" s="46"/>
      <c r="VOW247" s="46"/>
      <c r="VOX247" s="46"/>
      <c r="VOY247" s="46"/>
      <c r="VOZ247" s="46"/>
      <c r="VPA247" s="46"/>
      <c r="VPB247" s="46"/>
      <c r="VPC247" s="46"/>
      <c r="VPD247" s="46"/>
      <c r="VPE247" s="46"/>
      <c r="VPF247" s="46"/>
      <c r="VPG247" s="46"/>
      <c r="VPH247" s="46"/>
      <c r="VPI247" s="46"/>
      <c r="VPJ247" s="46"/>
      <c r="VPK247" s="46"/>
      <c r="VPL247" s="46"/>
      <c r="VPM247" s="46"/>
      <c r="VPN247" s="46"/>
      <c r="VPO247" s="46"/>
      <c r="VPP247" s="46"/>
      <c r="VPQ247" s="46"/>
      <c r="VPR247" s="46"/>
      <c r="VPS247" s="46"/>
      <c r="VPT247" s="46"/>
      <c r="VPU247" s="46"/>
      <c r="VPV247" s="46"/>
      <c r="VPW247" s="46"/>
      <c r="VPX247" s="46"/>
      <c r="VPY247" s="46"/>
      <c r="VPZ247" s="46"/>
      <c r="VQA247" s="46"/>
      <c r="VQB247" s="46"/>
      <c r="VQC247" s="46"/>
      <c r="VQD247" s="46"/>
      <c r="VQE247" s="46"/>
      <c r="VQF247" s="46"/>
      <c r="VQG247" s="46"/>
      <c r="VQH247" s="46"/>
      <c r="VQI247" s="46"/>
      <c r="VQJ247" s="46"/>
      <c r="VQK247" s="46"/>
      <c r="VQL247" s="46"/>
      <c r="VQM247" s="46"/>
      <c r="VQN247" s="46"/>
      <c r="VQO247" s="46"/>
      <c r="VQP247" s="46"/>
      <c r="VQQ247" s="46"/>
      <c r="VQR247" s="46"/>
      <c r="VQS247" s="46"/>
      <c r="VQT247" s="46"/>
      <c r="VQU247" s="46"/>
      <c r="VQV247" s="46"/>
      <c r="VQW247" s="46"/>
      <c r="VQX247" s="46"/>
      <c r="VQY247" s="46"/>
      <c r="VQZ247" s="46"/>
      <c r="VRA247" s="46"/>
      <c r="VRB247" s="46"/>
      <c r="VRC247" s="46"/>
      <c r="VRD247" s="46"/>
      <c r="VRE247" s="46"/>
      <c r="VRF247" s="46"/>
      <c r="VRG247" s="46"/>
      <c r="VRH247" s="46"/>
      <c r="VRI247" s="46"/>
      <c r="VRJ247" s="46"/>
      <c r="VRK247" s="46"/>
      <c r="VRL247" s="46"/>
      <c r="VRM247" s="46"/>
      <c r="VRN247" s="46"/>
      <c r="VRO247" s="46"/>
      <c r="VRP247" s="46"/>
      <c r="VRQ247" s="46"/>
      <c r="VRR247" s="46"/>
      <c r="VRS247" s="46"/>
      <c r="VRT247" s="46"/>
      <c r="VRU247" s="46"/>
      <c r="VRV247" s="46"/>
      <c r="VRW247" s="46"/>
      <c r="VRX247" s="46"/>
      <c r="VRY247" s="46"/>
      <c r="VRZ247" s="46"/>
      <c r="VSA247" s="46"/>
      <c r="VSB247" s="46"/>
      <c r="VSC247" s="46"/>
      <c r="VSD247" s="46"/>
      <c r="VSE247" s="46"/>
      <c r="VSF247" s="46"/>
      <c r="VSG247" s="46"/>
      <c r="VSH247" s="46"/>
      <c r="VSI247" s="46"/>
      <c r="VSJ247" s="46"/>
      <c r="VSK247" s="46"/>
      <c r="VSL247" s="46"/>
      <c r="VSM247" s="46"/>
      <c r="VSN247" s="46"/>
      <c r="VSO247" s="46"/>
      <c r="VSP247" s="46"/>
      <c r="VSQ247" s="46"/>
      <c r="VSR247" s="46"/>
      <c r="VSS247" s="46"/>
      <c r="VST247" s="46"/>
      <c r="VSU247" s="46"/>
      <c r="VSV247" s="46"/>
      <c r="VSW247" s="46"/>
      <c r="VSX247" s="46"/>
      <c r="VSY247" s="46"/>
      <c r="VSZ247" s="46"/>
      <c r="VTA247" s="46"/>
      <c r="VTB247" s="46"/>
      <c r="VTC247" s="46"/>
      <c r="VTD247" s="46"/>
      <c r="VTE247" s="46"/>
      <c r="VTF247" s="46"/>
      <c r="VTG247" s="46"/>
      <c r="VTH247" s="46"/>
      <c r="VTI247" s="46"/>
      <c r="VTJ247" s="46"/>
      <c r="VTK247" s="46"/>
      <c r="VTL247" s="46"/>
      <c r="VTM247" s="46"/>
      <c r="VTN247" s="46"/>
      <c r="VTO247" s="46"/>
      <c r="VTP247" s="46"/>
      <c r="VTQ247" s="46"/>
      <c r="VTR247" s="46"/>
      <c r="VTS247" s="46"/>
      <c r="VTT247" s="46"/>
      <c r="VTU247" s="46"/>
      <c r="VTV247" s="46"/>
      <c r="VTW247" s="46"/>
      <c r="VTX247" s="46"/>
    </row>
    <row r="248" spans="3:58 15024:15416" s="1" customFormat="1" x14ac:dyDescent="0.25">
      <c r="C248" s="15"/>
      <c r="D248" s="232"/>
      <c r="E248" s="248"/>
      <c r="F248" s="233" t="s">
        <v>19</v>
      </c>
      <c r="G248" s="290"/>
      <c r="H248" s="290"/>
      <c r="I248" s="290"/>
      <c r="J248" s="290">
        <f>J246/25.3</f>
        <v>80.019762845849797</v>
      </c>
      <c r="K248" s="290">
        <f>K246/25.3</f>
        <v>121.12648221343873</v>
      </c>
      <c r="L248" s="290">
        <f>L246/25.3</f>
        <v>0</v>
      </c>
      <c r="M248" s="290">
        <f t="shared" ref="M248:P248" si="171">M246/25.3</f>
        <v>0</v>
      </c>
      <c r="N248" s="290">
        <f t="shared" si="171"/>
        <v>0</v>
      </c>
      <c r="O248" s="290">
        <f t="shared" si="171"/>
        <v>0</v>
      </c>
      <c r="P248" s="290">
        <f t="shared" si="171"/>
        <v>0</v>
      </c>
      <c r="Q248" s="290">
        <f t="shared" ref="Q248:U248" si="172">Q246/25.3</f>
        <v>0</v>
      </c>
      <c r="R248" s="290">
        <f t="shared" si="172"/>
        <v>0</v>
      </c>
      <c r="S248" s="290">
        <f t="shared" si="172"/>
        <v>0</v>
      </c>
      <c r="T248" s="290">
        <f t="shared" si="172"/>
        <v>0</v>
      </c>
      <c r="U248" s="290">
        <f t="shared" si="172"/>
        <v>0</v>
      </c>
      <c r="V248" s="290">
        <f t="shared" ref="V248:W248" si="173">V246/25.3</f>
        <v>0</v>
      </c>
      <c r="W248" s="290">
        <f t="shared" si="173"/>
        <v>0</v>
      </c>
      <c r="X248" s="290">
        <f t="shared" ref="X248:Y248" si="174">X246/25.3</f>
        <v>0</v>
      </c>
      <c r="Y248" s="290">
        <f t="shared" si="174"/>
        <v>0</v>
      </c>
      <c r="Z248" s="290">
        <f t="shared" ref="Z248:AB248" si="175">Z246/25.3</f>
        <v>0</v>
      </c>
      <c r="AA248" s="290">
        <f t="shared" si="175"/>
        <v>0</v>
      </c>
      <c r="AB248" s="290">
        <f t="shared" si="175"/>
        <v>0</v>
      </c>
      <c r="AC248" s="290">
        <f t="shared" ref="AC248:AD248" si="176">AC246/25.3</f>
        <v>0</v>
      </c>
      <c r="AD248" s="290">
        <f t="shared" si="176"/>
        <v>0</v>
      </c>
      <c r="AE248" s="290">
        <f t="shared" ref="AE248:AF248" si="177">AE246/25.3</f>
        <v>0</v>
      </c>
      <c r="AF248" s="290">
        <f t="shared" si="177"/>
        <v>0</v>
      </c>
      <c r="AG248" s="290">
        <f t="shared" ref="AG248:AH248" si="178">AG246/25.3</f>
        <v>0</v>
      </c>
      <c r="AH248" s="290">
        <f t="shared" si="178"/>
        <v>0</v>
      </c>
      <c r="AJ248" s="1148">
        <f>SUM(G248:AH248)</f>
        <v>201.14624505928853</v>
      </c>
      <c r="AZ248" s="508"/>
      <c r="BA248" s="508"/>
      <c r="BE248" s="39"/>
      <c r="BF248" s="140"/>
      <c r="VEV248" s="46"/>
      <c r="VEW248" s="46"/>
      <c r="VEX248" s="46"/>
      <c r="VEY248" s="46"/>
      <c r="VEZ248" s="46"/>
      <c r="VFA248" s="46"/>
      <c r="VFB248" s="46"/>
      <c r="VFC248" s="46"/>
      <c r="VFD248" s="46"/>
      <c r="VFE248" s="46"/>
      <c r="VFF248" s="46"/>
      <c r="VFG248" s="46"/>
      <c r="VFH248" s="46"/>
      <c r="VFI248" s="46"/>
      <c r="VFJ248" s="46"/>
      <c r="VFK248" s="46"/>
      <c r="VFL248" s="46"/>
      <c r="VFM248" s="46"/>
      <c r="VFN248" s="46"/>
      <c r="VFO248" s="46"/>
      <c r="VFP248" s="46"/>
      <c r="VFQ248" s="46"/>
      <c r="VFR248" s="46"/>
      <c r="VFS248" s="46"/>
      <c r="VFT248" s="46"/>
      <c r="VFU248" s="46"/>
      <c r="VFV248" s="46"/>
      <c r="VFW248" s="46"/>
      <c r="VFX248" s="46"/>
      <c r="VFY248" s="46"/>
      <c r="VFZ248" s="46"/>
      <c r="VGA248" s="46"/>
      <c r="VGB248" s="46"/>
      <c r="VGC248" s="46"/>
      <c r="VGD248" s="46"/>
      <c r="VGE248" s="46"/>
      <c r="VGF248" s="46"/>
      <c r="VGG248" s="46"/>
      <c r="VGH248" s="46"/>
      <c r="VGI248" s="46"/>
      <c r="VGJ248" s="46"/>
      <c r="VGK248" s="46"/>
      <c r="VGL248" s="46"/>
      <c r="VGM248" s="46"/>
      <c r="VGN248" s="46"/>
      <c r="VGO248" s="46"/>
      <c r="VGP248" s="46"/>
      <c r="VGQ248" s="46"/>
      <c r="VGR248" s="46"/>
      <c r="VGS248" s="46"/>
      <c r="VGT248" s="46"/>
      <c r="VGU248" s="46"/>
      <c r="VGV248" s="46"/>
      <c r="VGW248" s="46"/>
      <c r="VGX248" s="46"/>
      <c r="VGY248" s="46"/>
      <c r="VGZ248" s="46"/>
      <c r="VHA248" s="46"/>
      <c r="VHB248" s="46"/>
      <c r="VHC248" s="46"/>
      <c r="VHD248" s="46"/>
      <c r="VHE248" s="46"/>
      <c r="VHF248" s="46"/>
      <c r="VHG248" s="46"/>
      <c r="VHH248" s="46"/>
      <c r="VHI248" s="46"/>
      <c r="VHJ248" s="46"/>
      <c r="VHK248" s="46"/>
      <c r="VHL248" s="46"/>
      <c r="VHM248" s="46"/>
      <c r="VHN248" s="46"/>
      <c r="VHO248" s="46"/>
      <c r="VHP248" s="46"/>
      <c r="VHQ248" s="46"/>
      <c r="VHR248" s="46"/>
      <c r="VHS248" s="46"/>
      <c r="VHT248" s="46"/>
      <c r="VHU248" s="46"/>
      <c r="VHV248" s="46"/>
      <c r="VHW248" s="46"/>
      <c r="VHX248" s="46"/>
      <c r="VHY248" s="46"/>
      <c r="VHZ248" s="46"/>
      <c r="VIA248" s="46"/>
      <c r="VIB248" s="46"/>
      <c r="VIC248" s="46"/>
      <c r="VID248" s="46"/>
      <c r="VIE248" s="46"/>
      <c r="VIF248" s="46"/>
      <c r="VIG248" s="46"/>
      <c r="VIH248" s="46"/>
      <c r="VII248" s="46"/>
      <c r="VIJ248" s="46"/>
      <c r="VIK248" s="46"/>
      <c r="VIL248" s="46"/>
      <c r="VIM248" s="46"/>
      <c r="VIN248" s="46"/>
      <c r="VIO248" s="46"/>
      <c r="VIP248" s="46"/>
      <c r="VIQ248" s="46"/>
      <c r="VIR248" s="46"/>
      <c r="VIS248" s="46"/>
      <c r="VIT248" s="46"/>
      <c r="VIU248" s="46"/>
      <c r="VIV248" s="46"/>
      <c r="VIW248" s="46"/>
      <c r="VIX248" s="46"/>
      <c r="VIY248" s="46"/>
      <c r="VIZ248" s="46"/>
      <c r="VJA248" s="46"/>
      <c r="VJB248" s="46"/>
      <c r="VJC248" s="46"/>
      <c r="VJD248" s="46"/>
      <c r="VJE248" s="46"/>
      <c r="VJF248" s="46"/>
      <c r="VJG248" s="46"/>
      <c r="VJH248" s="46"/>
      <c r="VJI248" s="46"/>
      <c r="VJJ248" s="46"/>
      <c r="VJK248" s="46"/>
      <c r="VJL248" s="46"/>
      <c r="VJM248" s="46"/>
      <c r="VJN248" s="46"/>
      <c r="VJO248" s="46"/>
      <c r="VJP248" s="46"/>
      <c r="VJQ248" s="46"/>
      <c r="VJR248" s="46"/>
      <c r="VJS248" s="46"/>
      <c r="VJT248" s="46"/>
      <c r="VJU248" s="46"/>
      <c r="VJV248" s="46"/>
      <c r="VJW248" s="46"/>
      <c r="VJX248" s="46"/>
      <c r="VJY248" s="46"/>
      <c r="VJZ248" s="46"/>
      <c r="VKA248" s="46"/>
      <c r="VKB248" s="46"/>
      <c r="VKC248" s="46"/>
      <c r="VKD248" s="46"/>
      <c r="VKE248" s="46"/>
      <c r="VKF248" s="46"/>
      <c r="VKG248" s="46"/>
      <c r="VKH248" s="46"/>
      <c r="VKI248" s="46"/>
      <c r="VKJ248" s="46"/>
      <c r="VKK248" s="46"/>
      <c r="VKL248" s="46"/>
      <c r="VKM248" s="46"/>
      <c r="VKN248" s="46"/>
      <c r="VKO248" s="46"/>
      <c r="VKP248" s="46"/>
      <c r="VKQ248" s="46"/>
      <c r="VKR248" s="46"/>
      <c r="VKS248" s="46"/>
      <c r="VKT248" s="46"/>
      <c r="VKU248" s="46"/>
      <c r="VKV248" s="46"/>
      <c r="VKW248" s="46"/>
      <c r="VKX248" s="46"/>
      <c r="VKY248" s="46"/>
      <c r="VKZ248" s="46"/>
      <c r="VLA248" s="46"/>
      <c r="VLB248" s="46"/>
      <c r="VLC248" s="46"/>
      <c r="VLD248" s="46"/>
      <c r="VLE248" s="46"/>
      <c r="VLF248" s="46"/>
      <c r="VLG248" s="46"/>
      <c r="VLH248" s="46"/>
      <c r="VLI248" s="46"/>
      <c r="VLJ248" s="46"/>
      <c r="VLK248" s="46"/>
      <c r="VLL248" s="46"/>
      <c r="VLM248" s="46"/>
      <c r="VLN248" s="46"/>
      <c r="VLO248" s="46"/>
      <c r="VLP248" s="46"/>
      <c r="VLQ248" s="46"/>
      <c r="VLR248" s="46"/>
      <c r="VLS248" s="46"/>
      <c r="VLT248" s="46"/>
      <c r="VLU248" s="46"/>
      <c r="VLV248" s="46"/>
      <c r="VLW248" s="46"/>
      <c r="VLX248" s="46"/>
      <c r="VLY248" s="46"/>
      <c r="VLZ248" s="46"/>
      <c r="VMA248" s="46"/>
      <c r="VMB248" s="46"/>
      <c r="VMC248" s="46"/>
      <c r="VMD248" s="46"/>
      <c r="VME248" s="46"/>
      <c r="VMF248" s="46"/>
      <c r="VMG248" s="46"/>
      <c r="VMH248" s="46"/>
      <c r="VMI248" s="46"/>
      <c r="VMJ248" s="46"/>
      <c r="VMK248" s="46"/>
      <c r="VML248" s="46"/>
      <c r="VMM248" s="46"/>
      <c r="VMN248" s="46"/>
      <c r="VMO248" s="46"/>
      <c r="VMP248" s="46"/>
      <c r="VMQ248" s="46"/>
      <c r="VMR248" s="46"/>
      <c r="VMS248" s="46"/>
      <c r="VMT248" s="46"/>
      <c r="VMU248" s="46"/>
      <c r="VMV248" s="46"/>
      <c r="VMW248" s="46"/>
      <c r="VMX248" s="46"/>
      <c r="VMY248" s="46"/>
      <c r="VMZ248" s="46"/>
      <c r="VNA248" s="46"/>
      <c r="VNB248" s="46"/>
      <c r="VNC248" s="46"/>
      <c r="VND248" s="46"/>
      <c r="VNE248" s="46"/>
      <c r="VNF248" s="46"/>
      <c r="VNG248" s="46"/>
      <c r="VNH248" s="46"/>
      <c r="VNI248" s="46"/>
      <c r="VNJ248" s="46"/>
      <c r="VNK248" s="46"/>
      <c r="VNL248" s="46"/>
      <c r="VNM248" s="46"/>
      <c r="VNN248" s="46"/>
      <c r="VNO248" s="46"/>
      <c r="VNP248" s="46"/>
      <c r="VNQ248" s="46"/>
      <c r="VNR248" s="46"/>
      <c r="VNS248" s="46"/>
      <c r="VNT248" s="46"/>
      <c r="VNU248" s="46"/>
      <c r="VNV248" s="46"/>
      <c r="VNW248" s="46"/>
      <c r="VNX248" s="46"/>
      <c r="VNY248" s="46"/>
      <c r="VNZ248" s="46"/>
      <c r="VOA248" s="46"/>
      <c r="VOB248" s="46"/>
      <c r="VOC248" s="46"/>
      <c r="VOD248" s="46"/>
      <c r="VOE248" s="46"/>
      <c r="VOF248" s="46"/>
      <c r="VOG248" s="46"/>
      <c r="VOH248" s="46"/>
      <c r="VOI248" s="46"/>
      <c r="VOJ248" s="46"/>
      <c r="VOK248" s="46"/>
      <c r="VOL248" s="46"/>
      <c r="VOM248" s="46"/>
      <c r="VON248" s="46"/>
      <c r="VOO248" s="46"/>
      <c r="VOP248" s="46"/>
      <c r="VOQ248" s="46"/>
      <c r="VOR248" s="46"/>
      <c r="VOS248" s="46"/>
      <c r="VOT248" s="46"/>
      <c r="VOU248" s="46"/>
      <c r="VOV248" s="46"/>
      <c r="VOW248" s="46"/>
      <c r="VOX248" s="46"/>
      <c r="VOY248" s="46"/>
      <c r="VOZ248" s="46"/>
      <c r="VPA248" s="46"/>
      <c r="VPB248" s="46"/>
      <c r="VPC248" s="46"/>
      <c r="VPD248" s="46"/>
      <c r="VPE248" s="46"/>
      <c r="VPF248" s="46"/>
      <c r="VPG248" s="46"/>
      <c r="VPH248" s="46"/>
      <c r="VPI248" s="46"/>
      <c r="VPJ248" s="46"/>
      <c r="VPK248" s="46"/>
      <c r="VPL248" s="46"/>
      <c r="VPM248" s="46"/>
      <c r="VPN248" s="46"/>
      <c r="VPO248" s="46"/>
      <c r="VPP248" s="46"/>
      <c r="VPQ248" s="46"/>
      <c r="VPR248" s="46"/>
      <c r="VPS248" s="46"/>
      <c r="VPT248" s="46"/>
      <c r="VPU248" s="46"/>
      <c r="VPV248" s="46"/>
      <c r="VPW248" s="46"/>
      <c r="VPX248" s="46"/>
      <c r="VPY248" s="46"/>
      <c r="VPZ248" s="46"/>
      <c r="VQA248" s="46"/>
      <c r="VQB248" s="46"/>
      <c r="VQC248" s="46"/>
      <c r="VQD248" s="46"/>
      <c r="VQE248" s="46"/>
      <c r="VQF248" s="46"/>
      <c r="VQG248" s="46"/>
      <c r="VQH248" s="46"/>
      <c r="VQI248" s="46"/>
      <c r="VQJ248" s="46"/>
      <c r="VQK248" s="46"/>
      <c r="VQL248" s="46"/>
      <c r="VQM248" s="46"/>
      <c r="VQN248" s="46"/>
      <c r="VQO248" s="46"/>
      <c r="VQP248" s="46"/>
      <c r="VQQ248" s="46"/>
      <c r="VQR248" s="46"/>
      <c r="VQS248" s="46"/>
      <c r="VQT248" s="46"/>
      <c r="VQU248" s="46"/>
      <c r="VQV248" s="46"/>
      <c r="VQW248" s="46"/>
      <c r="VQX248" s="46"/>
      <c r="VQY248" s="46"/>
      <c r="VQZ248" s="46"/>
      <c r="VRA248" s="46"/>
      <c r="VRB248" s="46"/>
      <c r="VRC248" s="46"/>
      <c r="VRD248" s="46"/>
      <c r="VRE248" s="46"/>
      <c r="VRF248" s="46"/>
      <c r="VRG248" s="46"/>
      <c r="VRH248" s="46"/>
      <c r="VRI248" s="46"/>
      <c r="VRJ248" s="46"/>
      <c r="VRK248" s="46"/>
      <c r="VRL248" s="46"/>
      <c r="VRM248" s="46"/>
      <c r="VRN248" s="46"/>
      <c r="VRO248" s="46"/>
      <c r="VRP248" s="46"/>
      <c r="VRQ248" s="46"/>
      <c r="VRR248" s="46"/>
      <c r="VRS248" s="46"/>
      <c r="VRT248" s="46"/>
      <c r="VRU248" s="46"/>
      <c r="VRV248" s="46"/>
      <c r="VRW248" s="46"/>
      <c r="VRX248" s="46"/>
      <c r="VRY248" s="46"/>
      <c r="VRZ248" s="46"/>
      <c r="VSA248" s="46"/>
      <c r="VSB248" s="46"/>
      <c r="VSC248" s="46"/>
      <c r="VSD248" s="46"/>
      <c r="VSE248" s="46"/>
      <c r="VSF248" s="46"/>
      <c r="VSG248" s="46"/>
      <c r="VSH248" s="46"/>
      <c r="VSI248" s="46"/>
      <c r="VSJ248" s="46"/>
      <c r="VSK248" s="46"/>
      <c r="VSL248" s="46"/>
      <c r="VSM248" s="46"/>
      <c r="VSN248" s="46"/>
      <c r="VSO248" s="46"/>
      <c r="VSP248" s="46"/>
      <c r="VSQ248" s="46"/>
      <c r="VSR248" s="46"/>
      <c r="VSS248" s="46"/>
      <c r="VST248" s="46"/>
      <c r="VSU248" s="46"/>
      <c r="VSV248" s="46"/>
      <c r="VSW248" s="46"/>
      <c r="VSX248" s="46"/>
      <c r="VSY248" s="46"/>
      <c r="VSZ248" s="46"/>
      <c r="VTA248" s="46"/>
      <c r="VTB248" s="46"/>
      <c r="VTC248" s="46"/>
      <c r="VTD248" s="46"/>
      <c r="VTE248" s="46"/>
      <c r="VTF248" s="46"/>
      <c r="VTG248" s="46"/>
      <c r="VTH248" s="46"/>
      <c r="VTI248" s="46"/>
      <c r="VTJ248" s="46"/>
      <c r="VTK248" s="46"/>
      <c r="VTL248" s="46"/>
      <c r="VTM248" s="46"/>
      <c r="VTN248" s="46"/>
      <c r="VTO248" s="46"/>
      <c r="VTP248" s="46"/>
      <c r="VTQ248" s="46"/>
      <c r="VTR248" s="46"/>
      <c r="VTS248" s="46"/>
      <c r="VTT248" s="46"/>
      <c r="VTU248" s="46"/>
      <c r="VTV248" s="46"/>
      <c r="VTW248" s="46"/>
      <c r="VTX248" s="46"/>
    </row>
    <row r="249" spans="3:58 15024:15416" s="1" customFormat="1" x14ac:dyDescent="0.25">
      <c r="C249" s="15"/>
      <c r="D249" s="74" t="s">
        <v>375</v>
      </c>
      <c r="E249" s="912"/>
      <c r="F249" s="69"/>
      <c r="G249" s="269"/>
      <c r="H249" s="269"/>
      <c r="I249" s="269"/>
      <c r="J249" s="269">
        <f t="shared" ref="J249:K249" si="179">J248/J9*1000</f>
        <v>0.27517112395409143</v>
      </c>
      <c r="K249" s="269">
        <f t="shared" si="179"/>
        <v>0.21362695275738755</v>
      </c>
      <c r="L249" s="269" t="e">
        <f t="shared" ref="L249" si="180">L248/L9*1000</f>
        <v>#DIV/0!</v>
      </c>
      <c r="M249" s="269" t="e">
        <f t="shared" ref="M249:P249" si="181">M248/M9*1000</f>
        <v>#DIV/0!</v>
      </c>
      <c r="N249" s="269" t="e">
        <f t="shared" si="181"/>
        <v>#DIV/0!</v>
      </c>
      <c r="O249" s="269" t="e">
        <f t="shared" si="181"/>
        <v>#DIV/0!</v>
      </c>
      <c r="P249" s="269" t="e">
        <f t="shared" si="181"/>
        <v>#DIV/0!</v>
      </c>
      <c r="Q249" s="269" t="e">
        <f t="shared" ref="Q249:U249" si="182">Q248/Q9*1000</f>
        <v>#DIV/0!</v>
      </c>
      <c r="R249" s="269" t="e">
        <f t="shared" si="182"/>
        <v>#DIV/0!</v>
      </c>
      <c r="S249" s="269" t="e">
        <f t="shared" si="182"/>
        <v>#DIV/0!</v>
      </c>
      <c r="T249" s="269" t="e">
        <f t="shared" si="182"/>
        <v>#DIV/0!</v>
      </c>
      <c r="U249" s="269" t="e">
        <f t="shared" si="182"/>
        <v>#DIV/0!</v>
      </c>
      <c r="V249" s="269" t="e">
        <f t="shared" ref="V249:W249" si="183">V248/V9*1000</f>
        <v>#DIV/0!</v>
      </c>
      <c r="W249" s="269" t="e">
        <f t="shared" si="183"/>
        <v>#DIV/0!</v>
      </c>
      <c r="X249" s="269" t="e">
        <f t="shared" ref="X249:Y249" si="184">X248/X9*1000</f>
        <v>#DIV/0!</v>
      </c>
      <c r="Y249" s="269" t="e">
        <f t="shared" si="184"/>
        <v>#DIV/0!</v>
      </c>
      <c r="Z249" s="269" t="e">
        <f t="shared" ref="Z249:AB249" si="185">Z248/Z9*1000</f>
        <v>#DIV/0!</v>
      </c>
      <c r="AA249" s="269" t="e">
        <f t="shared" si="185"/>
        <v>#DIV/0!</v>
      </c>
      <c r="AB249" s="269" t="e">
        <f t="shared" si="185"/>
        <v>#DIV/0!</v>
      </c>
      <c r="AC249" s="269" t="e">
        <f t="shared" ref="AC249:AD249" si="186">AC248/AC9*1000</f>
        <v>#DIV/0!</v>
      </c>
      <c r="AD249" s="269" t="e">
        <f t="shared" si="186"/>
        <v>#DIV/0!</v>
      </c>
      <c r="AE249" s="269" t="e">
        <f t="shared" ref="AE249:AF249" si="187">AE248/AE9*1000</f>
        <v>#DIV/0!</v>
      </c>
      <c r="AF249" s="269" t="e">
        <f t="shared" si="187"/>
        <v>#DIV/0!</v>
      </c>
      <c r="AG249" s="269" t="e">
        <f t="shared" ref="AG249:AH249" si="188">AG248/AG9*1000</f>
        <v>#DIV/0!</v>
      </c>
      <c r="AH249" s="269" t="e">
        <f t="shared" si="188"/>
        <v>#DIV/0!</v>
      </c>
      <c r="AI249" s="62"/>
      <c r="AJ249" s="84">
        <f>(AJ248/AJ9)*1000</f>
        <v>0.23449084292292904</v>
      </c>
      <c r="AK249" s="2182"/>
      <c r="AL249" s="39"/>
      <c r="AZ249" s="508"/>
      <c r="BA249" s="508"/>
      <c r="BE249" s="39"/>
      <c r="BF249" s="140"/>
      <c r="VEV249" s="46"/>
      <c r="VEW249" s="46"/>
      <c r="VEX249" s="46"/>
      <c r="VEY249" s="46"/>
      <c r="VEZ249" s="46"/>
      <c r="VFA249" s="46"/>
      <c r="VFB249" s="46"/>
      <c r="VFC249" s="46"/>
      <c r="VFD249" s="46"/>
      <c r="VFE249" s="46"/>
      <c r="VFF249" s="46"/>
      <c r="VFG249" s="46"/>
      <c r="VFH249" s="46"/>
      <c r="VFI249" s="46"/>
      <c r="VFJ249" s="46"/>
      <c r="VFK249" s="46"/>
      <c r="VFL249" s="46"/>
      <c r="VFM249" s="46"/>
      <c r="VFN249" s="46"/>
      <c r="VFO249" s="46"/>
      <c r="VFP249" s="46"/>
      <c r="VFQ249" s="46"/>
      <c r="VFR249" s="46"/>
      <c r="VFS249" s="46"/>
      <c r="VFT249" s="46"/>
      <c r="VFU249" s="46"/>
      <c r="VFV249" s="46"/>
      <c r="VFW249" s="46"/>
      <c r="VFX249" s="46"/>
      <c r="VFY249" s="46"/>
      <c r="VFZ249" s="46"/>
      <c r="VGA249" s="46"/>
      <c r="VGB249" s="46"/>
      <c r="VGC249" s="46"/>
      <c r="VGD249" s="46"/>
      <c r="VGE249" s="46"/>
      <c r="VGF249" s="46"/>
      <c r="VGG249" s="46"/>
      <c r="VGH249" s="46"/>
      <c r="VGI249" s="46"/>
      <c r="VGJ249" s="46"/>
      <c r="VGK249" s="46"/>
      <c r="VGL249" s="46"/>
      <c r="VGM249" s="46"/>
      <c r="VGN249" s="46"/>
      <c r="VGO249" s="46"/>
      <c r="VGP249" s="46"/>
      <c r="VGQ249" s="46"/>
      <c r="VGR249" s="46"/>
      <c r="VGS249" s="46"/>
      <c r="VGT249" s="46"/>
      <c r="VGU249" s="46"/>
      <c r="VGV249" s="46"/>
      <c r="VGW249" s="46"/>
      <c r="VGX249" s="46"/>
      <c r="VGY249" s="46"/>
      <c r="VGZ249" s="46"/>
      <c r="VHA249" s="46"/>
      <c r="VHB249" s="46"/>
      <c r="VHC249" s="46"/>
      <c r="VHD249" s="46"/>
      <c r="VHE249" s="46"/>
      <c r="VHF249" s="46"/>
      <c r="VHG249" s="46"/>
      <c r="VHH249" s="46"/>
      <c r="VHI249" s="46"/>
      <c r="VHJ249" s="46"/>
      <c r="VHK249" s="46"/>
      <c r="VHL249" s="46"/>
      <c r="VHM249" s="46"/>
      <c r="VHN249" s="46"/>
      <c r="VHO249" s="46"/>
      <c r="VHP249" s="46"/>
      <c r="VHQ249" s="46"/>
      <c r="VHR249" s="46"/>
      <c r="VHS249" s="46"/>
      <c r="VHT249" s="46"/>
      <c r="VHU249" s="46"/>
      <c r="VHV249" s="46"/>
      <c r="VHW249" s="46"/>
      <c r="VHX249" s="46"/>
      <c r="VHY249" s="46"/>
      <c r="VHZ249" s="46"/>
      <c r="VIA249" s="46"/>
      <c r="VIB249" s="46"/>
      <c r="VIC249" s="46"/>
      <c r="VID249" s="46"/>
      <c r="VIE249" s="46"/>
      <c r="VIF249" s="46"/>
      <c r="VIG249" s="46"/>
      <c r="VIH249" s="46"/>
      <c r="VII249" s="46"/>
      <c r="VIJ249" s="46"/>
      <c r="VIK249" s="46"/>
      <c r="VIL249" s="46"/>
      <c r="VIM249" s="46"/>
      <c r="VIN249" s="46"/>
      <c r="VIO249" s="46"/>
      <c r="VIP249" s="46"/>
      <c r="VIQ249" s="46"/>
      <c r="VIR249" s="46"/>
      <c r="VIS249" s="46"/>
      <c r="VIT249" s="46"/>
      <c r="VIU249" s="46"/>
      <c r="VIV249" s="46"/>
      <c r="VIW249" s="46"/>
      <c r="VIX249" s="46"/>
      <c r="VIY249" s="46"/>
      <c r="VIZ249" s="46"/>
      <c r="VJA249" s="46"/>
      <c r="VJB249" s="46"/>
      <c r="VJC249" s="46"/>
      <c r="VJD249" s="46"/>
      <c r="VJE249" s="46"/>
      <c r="VJF249" s="46"/>
      <c r="VJG249" s="46"/>
      <c r="VJH249" s="46"/>
      <c r="VJI249" s="46"/>
      <c r="VJJ249" s="46"/>
      <c r="VJK249" s="46"/>
      <c r="VJL249" s="46"/>
      <c r="VJM249" s="46"/>
      <c r="VJN249" s="46"/>
      <c r="VJO249" s="46"/>
      <c r="VJP249" s="46"/>
      <c r="VJQ249" s="46"/>
      <c r="VJR249" s="46"/>
      <c r="VJS249" s="46"/>
      <c r="VJT249" s="46"/>
      <c r="VJU249" s="46"/>
      <c r="VJV249" s="46"/>
      <c r="VJW249" s="46"/>
      <c r="VJX249" s="46"/>
      <c r="VJY249" s="46"/>
      <c r="VJZ249" s="46"/>
      <c r="VKA249" s="46"/>
      <c r="VKB249" s="46"/>
      <c r="VKC249" s="46"/>
      <c r="VKD249" s="46"/>
      <c r="VKE249" s="46"/>
      <c r="VKF249" s="46"/>
      <c r="VKG249" s="46"/>
      <c r="VKH249" s="46"/>
      <c r="VKI249" s="46"/>
      <c r="VKJ249" s="46"/>
      <c r="VKK249" s="46"/>
      <c r="VKL249" s="46"/>
      <c r="VKM249" s="46"/>
      <c r="VKN249" s="46"/>
      <c r="VKO249" s="46"/>
      <c r="VKP249" s="46"/>
      <c r="VKQ249" s="46"/>
      <c r="VKR249" s="46"/>
      <c r="VKS249" s="46"/>
      <c r="VKT249" s="46"/>
      <c r="VKU249" s="46"/>
      <c r="VKV249" s="46"/>
      <c r="VKW249" s="46"/>
      <c r="VKX249" s="46"/>
      <c r="VKY249" s="46"/>
      <c r="VKZ249" s="46"/>
      <c r="VLA249" s="46"/>
      <c r="VLB249" s="46"/>
      <c r="VLC249" s="46"/>
      <c r="VLD249" s="46"/>
      <c r="VLE249" s="46"/>
      <c r="VLF249" s="46"/>
      <c r="VLG249" s="46"/>
      <c r="VLH249" s="46"/>
      <c r="VLI249" s="46"/>
      <c r="VLJ249" s="46"/>
      <c r="VLK249" s="46"/>
      <c r="VLL249" s="46"/>
      <c r="VLM249" s="46"/>
      <c r="VLN249" s="46"/>
      <c r="VLO249" s="46"/>
      <c r="VLP249" s="46"/>
      <c r="VLQ249" s="46"/>
      <c r="VLR249" s="46"/>
      <c r="VLS249" s="46"/>
      <c r="VLT249" s="46"/>
      <c r="VLU249" s="46"/>
      <c r="VLV249" s="46"/>
      <c r="VLW249" s="46"/>
      <c r="VLX249" s="46"/>
      <c r="VLY249" s="46"/>
      <c r="VLZ249" s="46"/>
      <c r="VMA249" s="46"/>
      <c r="VMB249" s="46"/>
      <c r="VMC249" s="46"/>
      <c r="VMD249" s="46"/>
      <c r="VME249" s="46"/>
      <c r="VMF249" s="46"/>
      <c r="VMG249" s="46"/>
      <c r="VMH249" s="46"/>
      <c r="VMI249" s="46"/>
      <c r="VMJ249" s="46"/>
      <c r="VMK249" s="46"/>
      <c r="VML249" s="46"/>
      <c r="VMM249" s="46"/>
      <c r="VMN249" s="46"/>
      <c r="VMO249" s="46"/>
      <c r="VMP249" s="46"/>
      <c r="VMQ249" s="46"/>
      <c r="VMR249" s="46"/>
      <c r="VMS249" s="46"/>
      <c r="VMT249" s="46"/>
      <c r="VMU249" s="46"/>
      <c r="VMV249" s="46"/>
      <c r="VMW249" s="46"/>
      <c r="VMX249" s="46"/>
      <c r="VMY249" s="46"/>
      <c r="VMZ249" s="46"/>
      <c r="VNA249" s="46"/>
      <c r="VNB249" s="46"/>
      <c r="VNC249" s="46"/>
      <c r="VND249" s="46"/>
      <c r="VNE249" s="46"/>
      <c r="VNF249" s="46"/>
      <c r="VNG249" s="46"/>
      <c r="VNH249" s="46"/>
      <c r="VNI249" s="46"/>
      <c r="VNJ249" s="46"/>
      <c r="VNK249" s="46"/>
      <c r="VNL249" s="46"/>
      <c r="VNM249" s="46"/>
      <c r="VNN249" s="46"/>
      <c r="VNO249" s="46"/>
      <c r="VNP249" s="46"/>
      <c r="VNQ249" s="46"/>
      <c r="VNR249" s="46"/>
      <c r="VNS249" s="46"/>
      <c r="VNT249" s="46"/>
      <c r="VNU249" s="46"/>
      <c r="VNV249" s="46"/>
      <c r="VNW249" s="46"/>
      <c r="VNX249" s="46"/>
      <c r="VNY249" s="46"/>
      <c r="VNZ249" s="46"/>
      <c r="VOA249" s="46"/>
      <c r="VOB249" s="46"/>
      <c r="VOC249" s="46"/>
      <c r="VOD249" s="46"/>
      <c r="VOE249" s="46"/>
      <c r="VOF249" s="46"/>
      <c r="VOG249" s="46"/>
      <c r="VOH249" s="46"/>
      <c r="VOI249" s="46"/>
      <c r="VOJ249" s="46"/>
      <c r="VOK249" s="46"/>
      <c r="VOL249" s="46"/>
      <c r="VOM249" s="46"/>
      <c r="VON249" s="46"/>
      <c r="VOO249" s="46"/>
      <c r="VOP249" s="46"/>
      <c r="VOQ249" s="46"/>
      <c r="VOR249" s="46"/>
      <c r="VOS249" s="46"/>
      <c r="VOT249" s="46"/>
      <c r="VOU249" s="46"/>
      <c r="VOV249" s="46"/>
      <c r="VOW249" s="46"/>
      <c r="VOX249" s="46"/>
      <c r="VOY249" s="46"/>
      <c r="VOZ249" s="46"/>
      <c r="VPA249" s="46"/>
      <c r="VPB249" s="46"/>
      <c r="VPC249" s="46"/>
      <c r="VPD249" s="46"/>
      <c r="VPE249" s="46"/>
      <c r="VPF249" s="46"/>
      <c r="VPG249" s="46"/>
      <c r="VPH249" s="46"/>
      <c r="VPI249" s="46"/>
      <c r="VPJ249" s="46"/>
      <c r="VPK249" s="46"/>
      <c r="VPL249" s="46"/>
      <c r="VPM249" s="46"/>
      <c r="VPN249" s="46"/>
      <c r="VPO249" s="46"/>
      <c r="VPP249" s="46"/>
      <c r="VPQ249" s="46"/>
      <c r="VPR249" s="46"/>
      <c r="VPS249" s="46"/>
      <c r="VPT249" s="46"/>
      <c r="VPU249" s="46"/>
      <c r="VPV249" s="46"/>
      <c r="VPW249" s="46"/>
      <c r="VPX249" s="46"/>
      <c r="VPY249" s="46"/>
      <c r="VPZ249" s="46"/>
      <c r="VQA249" s="46"/>
      <c r="VQB249" s="46"/>
      <c r="VQC249" s="46"/>
      <c r="VQD249" s="46"/>
      <c r="VQE249" s="46"/>
      <c r="VQF249" s="46"/>
      <c r="VQG249" s="46"/>
      <c r="VQH249" s="46"/>
      <c r="VQI249" s="46"/>
      <c r="VQJ249" s="46"/>
      <c r="VQK249" s="46"/>
      <c r="VQL249" s="46"/>
      <c r="VQM249" s="46"/>
      <c r="VQN249" s="46"/>
      <c r="VQO249" s="46"/>
      <c r="VQP249" s="46"/>
      <c r="VQQ249" s="46"/>
      <c r="VQR249" s="46"/>
      <c r="VQS249" s="46"/>
      <c r="VQT249" s="46"/>
      <c r="VQU249" s="46"/>
      <c r="VQV249" s="46"/>
      <c r="VQW249" s="46"/>
      <c r="VQX249" s="46"/>
      <c r="VQY249" s="46"/>
      <c r="VQZ249" s="46"/>
      <c r="VRA249" s="46"/>
      <c r="VRB249" s="46"/>
      <c r="VRC249" s="46"/>
      <c r="VRD249" s="46"/>
      <c r="VRE249" s="46"/>
      <c r="VRF249" s="46"/>
      <c r="VRG249" s="46"/>
      <c r="VRH249" s="46"/>
      <c r="VRI249" s="46"/>
      <c r="VRJ249" s="46"/>
      <c r="VRK249" s="46"/>
      <c r="VRL249" s="46"/>
      <c r="VRM249" s="46"/>
      <c r="VRN249" s="46"/>
      <c r="VRO249" s="46"/>
      <c r="VRP249" s="46"/>
      <c r="VRQ249" s="46"/>
      <c r="VRR249" s="46"/>
      <c r="VRS249" s="46"/>
      <c r="VRT249" s="46"/>
      <c r="VRU249" s="46"/>
      <c r="VRV249" s="46"/>
      <c r="VRW249" s="46"/>
      <c r="VRX249" s="46"/>
      <c r="VRY249" s="46"/>
      <c r="VRZ249" s="46"/>
      <c r="VSA249" s="46"/>
      <c r="VSB249" s="46"/>
      <c r="VSC249" s="46"/>
      <c r="VSD249" s="46"/>
      <c r="VSE249" s="46"/>
      <c r="VSF249" s="46"/>
      <c r="VSG249" s="46"/>
      <c r="VSH249" s="46"/>
      <c r="VSI249" s="46"/>
      <c r="VSJ249" s="46"/>
      <c r="VSK249" s="46"/>
      <c r="VSL249" s="46"/>
      <c r="VSM249" s="46"/>
      <c r="VSN249" s="46"/>
      <c r="VSO249" s="46"/>
      <c r="VSP249" s="46"/>
      <c r="VSQ249" s="46"/>
      <c r="VSR249" s="46"/>
      <c r="VSS249" s="46"/>
      <c r="VST249" s="46"/>
      <c r="VSU249" s="46"/>
      <c r="VSV249" s="46"/>
      <c r="VSW249" s="46"/>
      <c r="VSX249" s="46"/>
      <c r="VSY249" s="46"/>
      <c r="VSZ249" s="46"/>
      <c r="VTA249" s="46"/>
      <c r="VTB249" s="46"/>
      <c r="VTC249" s="46"/>
      <c r="VTD249" s="46"/>
      <c r="VTE249" s="46"/>
      <c r="VTF249" s="46"/>
      <c r="VTG249" s="46"/>
      <c r="VTH249" s="46"/>
      <c r="VTI249" s="46"/>
      <c r="VTJ249" s="46"/>
      <c r="VTK249" s="46"/>
      <c r="VTL249" s="46"/>
      <c r="VTM249" s="46"/>
      <c r="VTN249" s="46"/>
      <c r="VTO249" s="46"/>
      <c r="VTP249" s="46"/>
      <c r="VTQ249" s="46"/>
      <c r="VTR249" s="46"/>
      <c r="VTS249" s="46"/>
      <c r="VTT249" s="46"/>
      <c r="VTU249" s="46"/>
      <c r="VTV249" s="46"/>
      <c r="VTW249" s="46"/>
      <c r="VTX249" s="46"/>
    </row>
    <row r="250" spans="3:58 15024:15416" s="1" customFormat="1" ht="15" customHeight="1" x14ac:dyDescent="0.25">
      <c r="C250" s="15"/>
      <c r="D250" s="14" t="s">
        <v>1135</v>
      </c>
      <c r="E250" s="248">
        <v>1168.001</v>
      </c>
      <c r="F250" s="20" t="s">
        <v>19</v>
      </c>
      <c r="G250" s="33"/>
      <c r="H250" s="2005"/>
      <c r="I250" s="2005"/>
      <c r="J250" s="33">
        <f t="shared" ref="J250:K250" si="189">J242-J248</f>
        <v>-80.019762845849797</v>
      </c>
      <c r="K250" s="33">
        <f t="shared" si="189"/>
        <v>-121.12648221343873</v>
      </c>
      <c r="L250" s="33">
        <f t="shared" ref="L250" si="190">L242-L248</f>
        <v>0</v>
      </c>
      <c r="M250" s="33">
        <f t="shared" ref="M250:P250" si="191">M242-M248</f>
        <v>0</v>
      </c>
      <c r="N250" s="33">
        <f t="shared" si="191"/>
        <v>0</v>
      </c>
      <c r="O250" s="33">
        <f t="shared" si="191"/>
        <v>0</v>
      </c>
      <c r="P250" s="33">
        <f t="shared" si="191"/>
        <v>0</v>
      </c>
      <c r="Q250" s="33">
        <f t="shared" ref="Q250:U250" si="192">Q242-Q248</f>
        <v>0</v>
      </c>
      <c r="R250" s="33">
        <f t="shared" si="192"/>
        <v>0</v>
      </c>
      <c r="S250" s="33">
        <f t="shared" si="192"/>
        <v>0</v>
      </c>
      <c r="T250" s="33">
        <f t="shared" si="192"/>
        <v>0</v>
      </c>
      <c r="U250" s="33">
        <f t="shared" si="192"/>
        <v>0</v>
      </c>
      <c r="V250" s="33">
        <f t="shared" ref="V250:W250" si="193">V242-V248</f>
        <v>0</v>
      </c>
      <c r="W250" s="33">
        <f t="shared" si="193"/>
        <v>0</v>
      </c>
      <c r="X250" s="33">
        <f t="shared" ref="X250:Y250" si="194">X242-X248</f>
        <v>0</v>
      </c>
      <c r="Y250" s="33">
        <f t="shared" si="194"/>
        <v>0</v>
      </c>
      <c r="Z250" s="33">
        <f t="shared" ref="Z250:AB250" si="195">Z242-Z248</f>
        <v>0</v>
      </c>
      <c r="AA250" s="33">
        <f t="shared" si="195"/>
        <v>0</v>
      </c>
      <c r="AB250" s="33">
        <f t="shared" si="195"/>
        <v>0</v>
      </c>
      <c r="AC250" s="33">
        <f t="shared" ref="AC250:AD250" si="196">AC242-AC248</f>
        <v>0</v>
      </c>
      <c r="AD250" s="33">
        <f t="shared" si="196"/>
        <v>0</v>
      </c>
      <c r="AE250" s="33">
        <f t="shared" ref="AE250:AF250" si="197">AE242-AE248</f>
        <v>0</v>
      </c>
      <c r="AF250" s="33">
        <f t="shared" si="197"/>
        <v>0</v>
      </c>
      <c r="AG250" s="33">
        <f t="shared" ref="AG250:AH250" si="198">AG242-AG248</f>
        <v>0</v>
      </c>
      <c r="AH250" s="33">
        <f t="shared" si="198"/>
        <v>0</v>
      </c>
      <c r="AJ250" s="567">
        <f>SUM(G250:AH250)</f>
        <v>-201.14624505928853</v>
      </c>
      <c r="AZ250" s="508"/>
      <c r="BA250" s="508"/>
      <c r="BF250" s="140"/>
      <c r="VEV250" s="46"/>
      <c r="VEW250" s="46"/>
      <c r="VEX250" s="46"/>
      <c r="VEY250" s="46"/>
      <c r="VEZ250" s="46"/>
      <c r="VFA250" s="46"/>
      <c r="VFB250" s="46"/>
      <c r="VFC250" s="46"/>
      <c r="VFD250" s="46"/>
      <c r="VFE250" s="46"/>
      <c r="VFF250" s="46"/>
      <c r="VFG250" s="46"/>
      <c r="VFH250" s="46"/>
      <c r="VFI250" s="46"/>
      <c r="VFJ250" s="46"/>
      <c r="VFK250" s="46"/>
      <c r="VFL250" s="46"/>
      <c r="VFM250" s="46"/>
      <c r="VFN250" s="46"/>
      <c r="VFO250" s="46"/>
      <c r="VFP250" s="46"/>
      <c r="VFQ250" s="46"/>
      <c r="VFR250" s="46"/>
      <c r="VFS250" s="46"/>
      <c r="VFT250" s="46"/>
      <c r="VFU250" s="46"/>
      <c r="VFV250" s="46"/>
      <c r="VFW250" s="46"/>
      <c r="VFX250" s="46"/>
      <c r="VFY250" s="46"/>
      <c r="VFZ250" s="46"/>
      <c r="VGA250" s="46"/>
      <c r="VGB250" s="46"/>
      <c r="VGC250" s="46"/>
      <c r="VGD250" s="46"/>
      <c r="VGE250" s="46"/>
      <c r="VGF250" s="46"/>
      <c r="VGG250" s="46"/>
      <c r="VGH250" s="46"/>
      <c r="VGI250" s="46"/>
      <c r="VGJ250" s="46"/>
      <c r="VGK250" s="46"/>
      <c r="VGL250" s="46"/>
      <c r="VGM250" s="46"/>
      <c r="VGN250" s="46"/>
      <c r="VGO250" s="46"/>
      <c r="VGP250" s="46"/>
      <c r="VGQ250" s="46"/>
      <c r="VGR250" s="46"/>
      <c r="VGS250" s="46"/>
      <c r="VGT250" s="46"/>
      <c r="VGU250" s="46"/>
      <c r="VGV250" s="46"/>
      <c r="VGW250" s="46"/>
      <c r="VGX250" s="46"/>
      <c r="VGY250" s="46"/>
      <c r="VGZ250" s="46"/>
      <c r="VHA250" s="46"/>
      <c r="VHB250" s="46"/>
      <c r="VHC250" s="46"/>
      <c r="VHD250" s="46"/>
      <c r="VHE250" s="46"/>
      <c r="VHF250" s="46"/>
      <c r="VHG250" s="46"/>
      <c r="VHH250" s="46"/>
      <c r="VHI250" s="46"/>
      <c r="VHJ250" s="46"/>
      <c r="VHK250" s="46"/>
      <c r="VHL250" s="46"/>
      <c r="VHM250" s="46"/>
      <c r="VHN250" s="46"/>
      <c r="VHO250" s="46"/>
      <c r="VHP250" s="46"/>
      <c r="VHQ250" s="46"/>
      <c r="VHR250" s="46"/>
      <c r="VHS250" s="46"/>
      <c r="VHT250" s="46"/>
      <c r="VHU250" s="46"/>
      <c r="VHV250" s="46"/>
      <c r="VHW250" s="46"/>
      <c r="VHX250" s="46"/>
      <c r="VHY250" s="46"/>
      <c r="VHZ250" s="46"/>
      <c r="VIA250" s="46"/>
      <c r="VIB250" s="46"/>
      <c r="VIC250" s="46"/>
      <c r="VID250" s="46"/>
      <c r="VIE250" s="46"/>
      <c r="VIF250" s="46"/>
      <c r="VIG250" s="46"/>
      <c r="VIH250" s="46"/>
      <c r="VII250" s="46"/>
      <c r="VIJ250" s="46"/>
      <c r="VIK250" s="46"/>
      <c r="VIL250" s="46"/>
      <c r="VIM250" s="46"/>
      <c r="VIN250" s="46"/>
      <c r="VIO250" s="46"/>
      <c r="VIP250" s="46"/>
      <c r="VIQ250" s="46"/>
      <c r="VIR250" s="46"/>
      <c r="VIS250" s="46"/>
      <c r="VIT250" s="46"/>
      <c r="VIU250" s="46"/>
      <c r="VIV250" s="46"/>
      <c r="VIW250" s="46"/>
      <c r="VIX250" s="46"/>
      <c r="VIY250" s="46"/>
      <c r="VIZ250" s="46"/>
      <c r="VJA250" s="46"/>
      <c r="VJB250" s="46"/>
      <c r="VJC250" s="46"/>
      <c r="VJD250" s="46"/>
      <c r="VJE250" s="46"/>
      <c r="VJF250" s="46"/>
      <c r="VJG250" s="46"/>
      <c r="VJH250" s="46"/>
      <c r="VJI250" s="46"/>
      <c r="VJJ250" s="46"/>
      <c r="VJK250" s="46"/>
      <c r="VJL250" s="46"/>
      <c r="VJM250" s="46"/>
      <c r="VJN250" s="46"/>
      <c r="VJO250" s="46"/>
      <c r="VJP250" s="46"/>
      <c r="VJQ250" s="46"/>
      <c r="VJR250" s="46"/>
      <c r="VJS250" s="46"/>
      <c r="VJT250" s="46"/>
      <c r="VJU250" s="46"/>
      <c r="VJV250" s="46"/>
      <c r="VJW250" s="46"/>
      <c r="VJX250" s="46"/>
      <c r="VJY250" s="46"/>
      <c r="VJZ250" s="46"/>
      <c r="VKA250" s="46"/>
      <c r="VKB250" s="46"/>
      <c r="VKC250" s="46"/>
      <c r="VKD250" s="46"/>
      <c r="VKE250" s="46"/>
      <c r="VKF250" s="46"/>
      <c r="VKG250" s="46"/>
      <c r="VKH250" s="46"/>
      <c r="VKI250" s="46"/>
      <c r="VKJ250" s="46"/>
      <c r="VKK250" s="46"/>
      <c r="VKL250" s="46"/>
      <c r="VKM250" s="46"/>
      <c r="VKN250" s="46"/>
      <c r="VKO250" s="46"/>
      <c r="VKP250" s="46"/>
      <c r="VKQ250" s="46"/>
      <c r="VKR250" s="46"/>
      <c r="VKS250" s="46"/>
      <c r="VKT250" s="46"/>
      <c r="VKU250" s="46"/>
      <c r="VKV250" s="46"/>
      <c r="VKW250" s="46"/>
      <c r="VKX250" s="46"/>
      <c r="VKY250" s="46"/>
      <c r="VKZ250" s="46"/>
      <c r="VLA250" s="46"/>
      <c r="VLB250" s="46"/>
      <c r="VLC250" s="46"/>
      <c r="VLD250" s="46"/>
      <c r="VLE250" s="46"/>
      <c r="VLF250" s="46"/>
      <c r="VLG250" s="46"/>
      <c r="VLH250" s="46"/>
      <c r="VLI250" s="46"/>
      <c r="VLJ250" s="46"/>
      <c r="VLK250" s="46"/>
      <c r="VLL250" s="46"/>
      <c r="VLM250" s="46"/>
      <c r="VLN250" s="46"/>
      <c r="VLO250" s="46"/>
      <c r="VLP250" s="46"/>
      <c r="VLQ250" s="46"/>
      <c r="VLR250" s="46"/>
      <c r="VLS250" s="46"/>
      <c r="VLT250" s="46"/>
      <c r="VLU250" s="46"/>
      <c r="VLV250" s="46"/>
      <c r="VLW250" s="46"/>
      <c r="VLX250" s="46"/>
      <c r="VLY250" s="46"/>
      <c r="VLZ250" s="46"/>
      <c r="VMA250" s="46"/>
      <c r="VMB250" s="46"/>
      <c r="VMC250" s="46"/>
      <c r="VMD250" s="46"/>
      <c r="VME250" s="46"/>
      <c r="VMF250" s="46"/>
      <c r="VMG250" s="46"/>
      <c r="VMH250" s="46"/>
      <c r="VMI250" s="46"/>
      <c r="VMJ250" s="46"/>
      <c r="VMK250" s="46"/>
      <c r="VML250" s="46"/>
      <c r="VMM250" s="46"/>
      <c r="VMN250" s="46"/>
      <c r="VMO250" s="46"/>
      <c r="VMP250" s="46"/>
      <c r="VMQ250" s="46"/>
      <c r="VMR250" s="46"/>
      <c r="VMS250" s="46"/>
      <c r="VMT250" s="46"/>
      <c r="VMU250" s="46"/>
      <c r="VMV250" s="46"/>
      <c r="VMW250" s="46"/>
      <c r="VMX250" s="46"/>
      <c r="VMY250" s="46"/>
      <c r="VMZ250" s="46"/>
      <c r="VNA250" s="46"/>
      <c r="VNB250" s="46"/>
      <c r="VNC250" s="46"/>
      <c r="VND250" s="46"/>
      <c r="VNE250" s="46"/>
      <c r="VNF250" s="46"/>
      <c r="VNG250" s="46"/>
      <c r="VNH250" s="46"/>
      <c r="VNI250" s="46"/>
      <c r="VNJ250" s="46"/>
      <c r="VNK250" s="46"/>
      <c r="VNL250" s="46"/>
      <c r="VNM250" s="46"/>
      <c r="VNN250" s="46"/>
      <c r="VNO250" s="46"/>
      <c r="VNP250" s="46"/>
      <c r="VNQ250" s="46"/>
      <c r="VNR250" s="46"/>
      <c r="VNS250" s="46"/>
      <c r="VNT250" s="46"/>
      <c r="VNU250" s="46"/>
      <c r="VNV250" s="46"/>
      <c r="VNW250" s="46"/>
      <c r="VNX250" s="46"/>
      <c r="VNY250" s="46"/>
      <c r="VNZ250" s="46"/>
      <c r="VOA250" s="46"/>
      <c r="VOB250" s="46"/>
      <c r="VOC250" s="46"/>
      <c r="VOD250" s="46"/>
      <c r="VOE250" s="46"/>
      <c r="VOF250" s="46"/>
      <c r="VOG250" s="46"/>
      <c r="VOH250" s="46"/>
      <c r="VOI250" s="46"/>
      <c r="VOJ250" s="46"/>
      <c r="VOK250" s="46"/>
      <c r="VOL250" s="46"/>
      <c r="VOM250" s="46"/>
      <c r="VON250" s="46"/>
      <c r="VOO250" s="46"/>
      <c r="VOP250" s="46"/>
      <c r="VOQ250" s="46"/>
      <c r="VOR250" s="46"/>
      <c r="VOS250" s="46"/>
      <c r="VOT250" s="46"/>
      <c r="VOU250" s="46"/>
      <c r="VOV250" s="46"/>
      <c r="VOW250" s="46"/>
      <c r="VOX250" s="46"/>
      <c r="VOY250" s="46"/>
      <c r="VOZ250" s="46"/>
      <c r="VPA250" s="46"/>
      <c r="VPB250" s="46"/>
      <c r="VPC250" s="46"/>
      <c r="VPD250" s="46"/>
      <c r="VPE250" s="46"/>
      <c r="VPF250" s="46"/>
      <c r="VPG250" s="46"/>
      <c r="VPH250" s="46"/>
      <c r="VPI250" s="46"/>
      <c r="VPJ250" s="46"/>
      <c r="VPK250" s="46"/>
      <c r="VPL250" s="46"/>
      <c r="VPM250" s="46"/>
      <c r="VPN250" s="46"/>
      <c r="VPO250" s="46"/>
      <c r="VPP250" s="46"/>
      <c r="VPQ250" s="46"/>
      <c r="VPR250" s="46"/>
      <c r="VPS250" s="46"/>
      <c r="VPT250" s="46"/>
      <c r="VPU250" s="46"/>
      <c r="VPV250" s="46"/>
      <c r="VPW250" s="46"/>
      <c r="VPX250" s="46"/>
      <c r="VPY250" s="46"/>
      <c r="VPZ250" s="46"/>
      <c r="VQA250" s="46"/>
      <c r="VQB250" s="46"/>
      <c r="VQC250" s="46"/>
      <c r="VQD250" s="46"/>
      <c r="VQE250" s="46"/>
      <c r="VQF250" s="46"/>
      <c r="VQG250" s="46"/>
      <c r="VQH250" s="46"/>
      <c r="VQI250" s="46"/>
      <c r="VQJ250" s="46"/>
      <c r="VQK250" s="46"/>
      <c r="VQL250" s="46"/>
      <c r="VQM250" s="46"/>
      <c r="VQN250" s="46"/>
      <c r="VQO250" s="46"/>
      <c r="VQP250" s="46"/>
      <c r="VQQ250" s="46"/>
      <c r="VQR250" s="46"/>
      <c r="VQS250" s="46"/>
      <c r="VQT250" s="46"/>
      <c r="VQU250" s="46"/>
      <c r="VQV250" s="46"/>
      <c r="VQW250" s="46"/>
      <c r="VQX250" s="46"/>
      <c r="VQY250" s="46"/>
      <c r="VQZ250" s="46"/>
      <c r="VRA250" s="46"/>
      <c r="VRB250" s="46"/>
      <c r="VRC250" s="46"/>
      <c r="VRD250" s="46"/>
      <c r="VRE250" s="46"/>
      <c r="VRF250" s="46"/>
      <c r="VRG250" s="46"/>
      <c r="VRH250" s="46"/>
      <c r="VRI250" s="46"/>
      <c r="VRJ250" s="46"/>
      <c r="VRK250" s="46"/>
      <c r="VRL250" s="46"/>
      <c r="VRM250" s="46"/>
      <c r="VRN250" s="46"/>
      <c r="VRO250" s="46"/>
      <c r="VRP250" s="46"/>
      <c r="VRQ250" s="46"/>
      <c r="VRR250" s="46"/>
      <c r="VRS250" s="46"/>
      <c r="VRT250" s="46"/>
      <c r="VRU250" s="46"/>
      <c r="VRV250" s="46"/>
      <c r="VRW250" s="46"/>
      <c r="VRX250" s="46"/>
      <c r="VRY250" s="46"/>
      <c r="VRZ250" s="46"/>
      <c r="VSA250" s="46"/>
      <c r="VSB250" s="46"/>
      <c r="VSC250" s="46"/>
      <c r="VSD250" s="46"/>
      <c r="VSE250" s="46"/>
      <c r="VSF250" s="46"/>
      <c r="VSG250" s="46"/>
      <c r="VSH250" s="46"/>
      <c r="VSI250" s="46"/>
      <c r="VSJ250" s="46"/>
      <c r="VSK250" s="46"/>
      <c r="VSL250" s="46"/>
      <c r="VSM250" s="46"/>
      <c r="VSN250" s="46"/>
      <c r="VSO250" s="46"/>
      <c r="VSP250" s="46"/>
      <c r="VSQ250" s="46"/>
      <c r="VSR250" s="46"/>
      <c r="VSS250" s="46"/>
      <c r="VST250" s="46"/>
      <c r="VSU250" s="46"/>
      <c r="VSV250" s="46"/>
      <c r="VSW250" s="46"/>
      <c r="VSX250" s="46"/>
      <c r="VSY250" s="46"/>
      <c r="VSZ250" s="46"/>
      <c r="VTA250" s="46"/>
      <c r="VTB250" s="46"/>
      <c r="VTC250" s="46"/>
      <c r="VTD250" s="46"/>
      <c r="VTE250" s="46"/>
      <c r="VTF250" s="46"/>
      <c r="VTG250" s="46"/>
      <c r="VTH250" s="46"/>
      <c r="VTI250" s="46"/>
      <c r="VTJ250" s="46"/>
      <c r="VTK250" s="46"/>
      <c r="VTL250" s="46"/>
      <c r="VTM250" s="46"/>
      <c r="VTN250" s="46"/>
      <c r="VTO250" s="46"/>
      <c r="VTP250" s="46"/>
      <c r="VTQ250" s="46"/>
      <c r="VTR250" s="46"/>
      <c r="VTS250" s="46"/>
      <c r="VTT250" s="46"/>
      <c r="VTU250" s="46"/>
      <c r="VTV250" s="46"/>
      <c r="VTW250" s="46"/>
      <c r="VTX250" s="46"/>
    </row>
    <row r="251" spans="3:58 15024:15416" s="2" customFormat="1" ht="15.75" thickBot="1" x14ac:dyDescent="0.3">
      <c r="C251" s="40"/>
      <c r="D251" s="41" t="s">
        <v>1</v>
      </c>
      <c r="E251" s="257">
        <v>1460.001</v>
      </c>
      <c r="F251" s="25" t="s">
        <v>19</v>
      </c>
      <c r="G251" s="292"/>
      <c r="H251" s="292"/>
      <c r="I251" s="292"/>
      <c r="J251" s="292">
        <f t="shared" ref="J251:K251" si="199">J248+J250</f>
        <v>0</v>
      </c>
      <c r="K251" s="292">
        <f t="shared" si="199"/>
        <v>0</v>
      </c>
      <c r="L251" s="292">
        <f t="shared" ref="L251" si="200">L248+L250</f>
        <v>0</v>
      </c>
      <c r="M251" s="292">
        <f t="shared" ref="M251:P251" si="201">M248+M250</f>
        <v>0</v>
      </c>
      <c r="N251" s="292">
        <f t="shared" si="201"/>
        <v>0</v>
      </c>
      <c r="O251" s="292">
        <f t="shared" si="201"/>
        <v>0</v>
      </c>
      <c r="P251" s="292">
        <f t="shared" si="201"/>
        <v>0</v>
      </c>
      <c r="Q251" s="292">
        <f t="shared" ref="Q251:U251" si="202">Q248+Q250</f>
        <v>0</v>
      </c>
      <c r="R251" s="292">
        <f t="shared" si="202"/>
        <v>0</v>
      </c>
      <c r="S251" s="292">
        <f t="shared" si="202"/>
        <v>0</v>
      </c>
      <c r="T251" s="292">
        <f t="shared" si="202"/>
        <v>0</v>
      </c>
      <c r="U251" s="292">
        <f t="shared" si="202"/>
        <v>0</v>
      </c>
      <c r="V251" s="292">
        <f t="shared" ref="V251:W251" si="203">V248+V250</f>
        <v>0</v>
      </c>
      <c r="W251" s="292">
        <f t="shared" si="203"/>
        <v>0</v>
      </c>
      <c r="X251" s="292">
        <f t="shared" ref="X251:Y251" si="204">X248+X250</f>
        <v>0</v>
      </c>
      <c r="Y251" s="292">
        <f t="shared" si="204"/>
        <v>0</v>
      </c>
      <c r="Z251" s="292">
        <f t="shared" ref="Z251:AB251" si="205">Z248+Z250</f>
        <v>0</v>
      </c>
      <c r="AA251" s="292">
        <f t="shared" si="205"/>
        <v>0</v>
      </c>
      <c r="AB251" s="292">
        <f t="shared" si="205"/>
        <v>0</v>
      </c>
      <c r="AC251" s="292">
        <f t="shared" ref="AC251:AD251" si="206">AC248+AC250</f>
        <v>0</v>
      </c>
      <c r="AD251" s="292">
        <f t="shared" si="206"/>
        <v>0</v>
      </c>
      <c r="AE251" s="292">
        <f t="shared" ref="AE251:AF251" si="207">AE248+AE250</f>
        <v>0</v>
      </c>
      <c r="AF251" s="292">
        <f t="shared" si="207"/>
        <v>0</v>
      </c>
      <c r="AG251" s="292">
        <f t="shared" ref="AG251:AH251" si="208">AG248+AG250</f>
        <v>0</v>
      </c>
      <c r="AH251" s="292">
        <f t="shared" si="208"/>
        <v>0</v>
      </c>
      <c r="AJ251" s="116">
        <f>SUM(G251:AH251)</f>
        <v>0</v>
      </c>
      <c r="AZ251" s="2097"/>
      <c r="BA251" s="2097"/>
      <c r="BF251" s="150"/>
    </row>
    <row r="252" spans="3:58 15024:15416" s="2" customFormat="1" x14ac:dyDescent="0.25">
      <c r="C252" s="8">
        <v>5</v>
      </c>
      <c r="D252" s="117" t="s">
        <v>18</v>
      </c>
      <c r="E252" s="118"/>
      <c r="F252" s="118"/>
      <c r="G252" s="293"/>
      <c r="H252" s="293"/>
      <c r="I252" s="293"/>
      <c r="J252" s="293"/>
      <c r="K252" s="293"/>
      <c r="L252" s="293"/>
      <c r="M252" s="293"/>
      <c r="N252" s="293"/>
      <c r="O252" s="293"/>
      <c r="P252" s="293"/>
      <c r="Q252" s="293"/>
      <c r="R252" s="293"/>
      <c r="S252" s="1935"/>
      <c r="T252" s="1935"/>
      <c r="U252" s="293"/>
      <c r="V252" s="293"/>
      <c r="W252" s="293"/>
      <c r="X252" s="293"/>
      <c r="Y252" s="293"/>
      <c r="Z252" s="293"/>
      <c r="AA252" s="293"/>
      <c r="AB252" s="293"/>
      <c r="AC252" s="293"/>
      <c r="AD252" s="293"/>
      <c r="AE252" s="293"/>
      <c r="AF252" s="293"/>
      <c r="AG252" s="293"/>
      <c r="AH252" s="293"/>
      <c r="AJ252" s="135" t="s">
        <v>132</v>
      </c>
      <c r="AZ252" s="2097"/>
      <c r="BA252" s="2097"/>
      <c r="BF252" s="150"/>
    </row>
    <row r="253" spans="3:58 15024:15416" s="2" customFormat="1" x14ac:dyDescent="0.25">
      <c r="C253" s="8"/>
      <c r="D253" s="232" t="s">
        <v>4</v>
      </c>
      <c r="E253" s="1700">
        <v>408000</v>
      </c>
      <c r="F253" s="233" t="s">
        <v>14</v>
      </c>
      <c r="G253" s="1633"/>
      <c r="H253" s="1633"/>
      <c r="I253" s="1633"/>
      <c r="J253" s="1633"/>
      <c r="K253" s="1633"/>
      <c r="L253" s="1633"/>
      <c r="M253" s="1633"/>
      <c r="N253" s="1633"/>
      <c r="O253" s="1633"/>
      <c r="P253" s="1633"/>
      <c r="Q253" s="1633"/>
      <c r="R253" s="2028"/>
      <c r="S253" s="2028"/>
      <c r="T253" s="2028"/>
      <c r="U253" s="2028"/>
      <c r="V253" s="1633"/>
      <c r="W253" s="1987"/>
      <c r="X253" s="1987"/>
      <c r="Y253" s="1987"/>
      <c r="Z253" s="1987"/>
      <c r="AA253" s="1949"/>
      <c r="AB253" s="1633"/>
      <c r="AC253" s="1633"/>
      <c r="AD253" s="1633"/>
      <c r="AE253" s="1633"/>
      <c r="AF253" s="1633"/>
      <c r="AG253" s="1633"/>
      <c r="AH253" s="1633"/>
      <c r="AJ253" s="2004">
        <f>SUM(G253:AH253)</f>
        <v>0</v>
      </c>
      <c r="AZ253" s="2097"/>
      <c r="BA253" s="2097"/>
      <c r="BF253" s="150"/>
    </row>
    <row r="254" spans="3:58 15024:15416" s="2" customFormat="1" x14ac:dyDescent="0.25">
      <c r="C254" s="8"/>
      <c r="D254" s="2076" t="s">
        <v>1128</v>
      </c>
      <c r="E254" s="118"/>
      <c r="F254" s="118"/>
      <c r="G254" s="2075"/>
      <c r="H254" s="2075"/>
      <c r="I254" s="2075"/>
      <c r="J254" s="2075"/>
      <c r="K254" s="2075"/>
      <c r="L254" s="2075"/>
      <c r="M254" s="2075"/>
      <c r="N254" s="2075"/>
      <c r="O254" s="2075"/>
      <c r="P254" s="2075"/>
      <c r="Q254" s="2075"/>
      <c r="R254" s="2075"/>
      <c r="S254" s="2075"/>
      <c r="T254" s="2075"/>
      <c r="U254" s="2075"/>
      <c r="V254" s="2075"/>
      <c r="W254" s="2075"/>
      <c r="X254" s="2075"/>
      <c r="Y254" s="2075"/>
      <c r="Z254" s="2075"/>
      <c r="AA254" s="2075"/>
      <c r="AB254" s="2075"/>
      <c r="AC254" s="2075"/>
      <c r="AD254" s="2075"/>
      <c r="AE254" s="2075"/>
      <c r="AF254" s="2075"/>
      <c r="AG254" s="2075"/>
      <c r="AH254" s="2075"/>
      <c r="AJ254" s="63">
        <f>(AJ256+AJ258+AJ260)</f>
        <v>-677.13360399713974</v>
      </c>
      <c r="AL254" s="27"/>
      <c r="AZ254" s="2097"/>
      <c r="BA254" s="2097"/>
      <c r="BF254" s="150"/>
    </row>
    <row r="255" spans="3:58 15024:15416" s="1" customFormat="1" x14ac:dyDescent="0.25">
      <c r="C255" s="15"/>
      <c r="D255" s="232" t="s">
        <v>16</v>
      </c>
      <c r="E255" s="1890">
        <v>70000</v>
      </c>
      <c r="F255" s="233" t="s">
        <v>1029</v>
      </c>
      <c r="G255" s="241"/>
      <c r="H255" s="241"/>
      <c r="I255" s="241"/>
      <c r="J255" s="241">
        <v>98.3</v>
      </c>
      <c r="K255" s="241">
        <v>134.1</v>
      </c>
      <c r="L255" s="1491">
        <v>32.700000000000003</v>
      </c>
      <c r="M255" s="241"/>
      <c r="N255" s="1491"/>
      <c r="O255" s="1491"/>
      <c r="P255" s="1491"/>
      <c r="Q255" s="1491"/>
      <c r="R255" s="1491"/>
      <c r="S255" s="1491"/>
      <c r="T255" s="1491"/>
      <c r="U255" s="1491"/>
      <c r="V255" s="1491"/>
      <c r="W255" s="241"/>
      <c r="X255" s="241"/>
      <c r="Y255" s="241"/>
      <c r="Z255" s="241"/>
      <c r="AA255" s="1948"/>
      <c r="AB255" s="1632"/>
      <c r="AC255" s="241"/>
      <c r="AD255" s="241"/>
      <c r="AE255" s="241"/>
      <c r="AF255" s="241"/>
      <c r="AG255" s="241"/>
      <c r="AH255" s="241"/>
      <c r="AJ255" s="2004">
        <f>SUM(G255:AH255)</f>
        <v>265.09999999999997</v>
      </c>
      <c r="AZ255" s="508"/>
      <c r="BA255" s="508"/>
      <c r="BF255" s="140"/>
      <c r="VEV255" s="46"/>
      <c r="VEW255" s="46"/>
      <c r="VEX255" s="46"/>
      <c r="VEY255" s="46"/>
      <c r="VEZ255" s="46"/>
      <c r="VFA255" s="46"/>
      <c r="VFB255" s="46"/>
      <c r="VFC255" s="46"/>
      <c r="VFD255" s="46"/>
      <c r="VFE255" s="46"/>
      <c r="VFF255" s="46"/>
      <c r="VFG255" s="46"/>
      <c r="VFH255" s="46"/>
      <c r="VFI255" s="46"/>
      <c r="VFJ255" s="46"/>
      <c r="VFK255" s="46"/>
      <c r="VFL255" s="46"/>
      <c r="VFM255" s="46"/>
      <c r="VFN255" s="46"/>
      <c r="VFO255" s="46"/>
      <c r="VFP255" s="46"/>
      <c r="VFQ255" s="46"/>
      <c r="VFR255" s="46"/>
      <c r="VFS255" s="46"/>
      <c r="VFT255" s="46"/>
      <c r="VFU255" s="46"/>
      <c r="VFV255" s="46"/>
      <c r="VFW255" s="46"/>
      <c r="VFX255" s="46"/>
      <c r="VFY255" s="46"/>
      <c r="VFZ255" s="46"/>
      <c r="VGA255" s="46"/>
      <c r="VGB255" s="46"/>
      <c r="VGC255" s="46"/>
      <c r="VGD255" s="46"/>
      <c r="VGE255" s="46"/>
      <c r="VGF255" s="46"/>
      <c r="VGG255" s="46"/>
      <c r="VGH255" s="46"/>
      <c r="VGI255" s="46"/>
      <c r="VGJ255" s="46"/>
      <c r="VGK255" s="46"/>
      <c r="VGL255" s="46"/>
      <c r="VGM255" s="46"/>
      <c r="VGN255" s="46"/>
      <c r="VGO255" s="46"/>
      <c r="VGP255" s="46"/>
      <c r="VGQ255" s="46"/>
      <c r="VGR255" s="46"/>
      <c r="VGS255" s="46"/>
      <c r="VGT255" s="46"/>
      <c r="VGU255" s="46"/>
      <c r="VGV255" s="46"/>
      <c r="VGW255" s="46"/>
      <c r="VGX255" s="46"/>
      <c r="VGY255" s="46"/>
      <c r="VGZ255" s="46"/>
      <c r="VHA255" s="46"/>
      <c r="VHB255" s="46"/>
      <c r="VHC255" s="46"/>
      <c r="VHD255" s="46"/>
      <c r="VHE255" s="46"/>
      <c r="VHF255" s="46"/>
      <c r="VHG255" s="46"/>
      <c r="VHH255" s="46"/>
      <c r="VHI255" s="46"/>
      <c r="VHJ255" s="46"/>
      <c r="VHK255" s="46"/>
      <c r="VHL255" s="46"/>
      <c r="VHM255" s="46"/>
      <c r="VHN255" s="46"/>
      <c r="VHO255" s="46"/>
      <c r="VHP255" s="46"/>
      <c r="VHQ255" s="46"/>
      <c r="VHR255" s="46"/>
      <c r="VHS255" s="46"/>
      <c r="VHT255" s="46"/>
      <c r="VHU255" s="46"/>
      <c r="VHV255" s="46"/>
      <c r="VHW255" s="46"/>
      <c r="VHX255" s="46"/>
      <c r="VHY255" s="46"/>
      <c r="VHZ255" s="46"/>
      <c r="VIA255" s="46"/>
      <c r="VIB255" s="46"/>
      <c r="VIC255" s="46"/>
      <c r="VID255" s="46"/>
      <c r="VIE255" s="46"/>
      <c r="VIF255" s="46"/>
      <c r="VIG255" s="46"/>
      <c r="VIH255" s="46"/>
      <c r="VII255" s="46"/>
      <c r="VIJ255" s="46"/>
      <c r="VIK255" s="46"/>
      <c r="VIL255" s="46"/>
      <c r="VIM255" s="46"/>
      <c r="VIN255" s="46"/>
      <c r="VIO255" s="46"/>
      <c r="VIP255" s="46"/>
      <c r="VIQ255" s="46"/>
      <c r="VIR255" s="46"/>
      <c r="VIS255" s="46"/>
      <c r="VIT255" s="46"/>
      <c r="VIU255" s="46"/>
      <c r="VIV255" s="46"/>
      <c r="VIW255" s="46"/>
      <c r="VIX255" s="46"/>
      <c r="VIY255" s="46"/>
      <c r="VIZ255" s="46"/>
      <c r="VJA255" s="46"/>
      <c r="VJB255" s="46"/>
      <c r="VJC255" s="46"/>
      <c r="VJD255" s="46"/>
      <c r="VJE255" s="46"/>
      <c r="VJF255" s="46"/>
      <c r="VJG255" s="46"/>
      <c r="VJH255" s="46"/>
      <c r="VJI255" s="46"/>
      <c r="VJJ255" s="46"/>
      <c r="VJK255" s="46"/>
      <c r="VJL255" s="46"/>
      <c r="VJM255" s="46"/>
      <c r="VJN255" s="46"/>
      <c r="VJO255" s="46"/>
      <c r="VJP255" s="46"/>
      <c r="VJQ255" s="46"/>
      <c r="VJR255" s="46"/>
      <c r="VJS255" s="46"/>
      <c r="VJT255" s="46"/>
      <c r="VJU255" s="46"/>
      <c r="VJV255" s="46"/>
      <c r="VJW255" s="46"/>
      <c r="VJX255" s="46"/>
      <c r="VJY255" s="46"/>
      <c r="VJZ255" s="46"/>
      <c r="VKA255" s="46"/>
      <c r="VKB255" s="46"/>
      <c r="VKC255" s="46"/>
      <c r="VKD255" s="46"/>
      <c r="VKE255" s="46"/>
      <c r="VKF255" s="46"/>
      <c r="VKG255" s="46"/>
      <c r="VKH255" s="46"/>
      <c r="VKI255" s="46"/>
      <c r="VKJ255" s="46"/>
      <c r="VKK255" s="46"/>
      <c r="VKL255" s="46"/>
      <c r="VKM255" s="46"/>
      <c r="VKN255" s="46"/>
      <c r="VKO255" s="46"/>
      <c r="VKP255" s="46"/>
      <c r="VKQ255" s="46"/>
      <c r="VKR255" s="46"/>
      <c r="VKS255" s="46"/>
      <c r="VKT255" s="46"/>
      <c r="VKU255" s="46"/>
      <c r="VKV255" s="46"/>
      <c r="VKW255" s="46"/>
      <c r="VKX255" s="46"/>
      <c r="VKY255" s="46"/>
      <c r="VKZ255" s="46"/>
      <c r="VLA255" s="46"/>
      <c r="VLB255" s="46"/>
      <c r="VLC255" s="46"/>
      <c r="VLD255" s="46"/>
      <c r="VLE255" s="46"/>
      <c r="VLF255" s="46"/>
      <c r="VLG255" s="46"/>
      <c r="VLH255" s="46"/>
      <c r="VLI255" s="46"/>
      <c r="VLJ255" s="46"/>
      <c r="VLK255" s="46"/>
      <c r="VLL255" s="46"/>
      <c r="VLM255" s="46"/>
      <c r="VLN255" s="46"/>
      <c r="VLO255" s="46"/>
      <c r="VLP255" s="46"/>
      <c r="VLQ255" s="46"/>
      <c r="VLR255" s="46"/>
      <c r="VLS255" s="46"/>
      <c r="VLT255" s="46"/>
      <c r="VLU255" s="46"/>
      <c r="VLV255" s="46"/>
      <c r="VLW255" s="46"/>
      <c r="VLX255" s="46"/>
      <c r="VLY255" s="46"/>
      <c r="VLZ255" s="46"/>
      <c r="VMA255" s="46"/>
      <c r="VMB255" s="46"/>
      <c r="VMC255" s="46"/>
      <c r="VMD255" s="46"/>
      <c r="VME255" s="46"/>
      <c r="VMF255" s="46"/>
      <c r="VMG255" s="46"/>
      <c r="VMH255" s="46"/>
      <c r="VMI255" s="46"/>
      <c r="VMJ255" s="46"/>
      <c r="VMK255" s="46"/>
      <c r="VML255" s="46"/>
      <c r="VMM255" s="46"/>
      <c r="VMN255" s="46"/>
      <c r="VMO255" s="46"/>
      <c r="VMP255" s="46"/>
      <c r="VMQ255" s="46"/>
      <c r="VMR255" s="46"/>
      <c r="VMS255" s="46"/>
      <c r="VMT255" s="46"/>
      <c r="VMU255" s="46"/>
      <c r="VMV255" s="46"/>
      <c r="VMW255" s="46"/>
      <c r="VMX255" s="46"/>
      <c r="VMY255" s="46"/>
      <c r="VMZ255" s="46"/>
      <c r="VNA255" s="46"/>
      <c r="VNB255" s="46"/>
      <c r="VNC255" s="46"/>
      <c r="VND255" s="46"/>
      <c r="VNE255" s="46"/>
      <c r="VNF255" s="46"/>
      <c r="VNG255" s="46"/>
      <c r="VNH255" s="46"/>
      <c r="VNI255" s="46"/>
      <c r="VNJ255" s="46"/>
      <c r="VNK255" s="46"/>
      <c r="VNL255" s="46"/>
      <c r="VNM255" s="46"/>
      <c r="VNN255" s="46"/>
      <c r="VNO255" s="46"/>
      <c r="VNP255" s="46"/>
      <c r="VNQ255" s="46"/>
      <c r="VNR255" s="46"/>
      <c r="VNS255" s="46"/>
      <c r="VNT255" s="46"/>
      <c r="VNU255" s="46"/>
      <c r="VNV255" s="46"/>
      <c r="VNW255" s="46"/>
      <c r="VNX255" s="46"/>
      <c r="VNY255" s="46"/>
      <c r="VNZ255" s="46"/>
      <c r="VOA255" s="46"/>
      <c r="VOB255" s="46"/>
      <c r="VOC255" s="46"/>
      <c r="VOD255" s="46"/>
      <c r="VOE255" s="46"/>
      <c r="VOF255" s="46"/>
      <c r="VOG255" s="46"/>
      <c r="VOH255" s="46"/>
      <c r="VOI255" s="46"/>
      <c r="VOJ255" s="46"/>
      <c r="VOK255" s="46"/>
      <c r="VOL255" s="46"/>
      <c r="VOM255" s="46"/>
      <c r="VON255" s="46"/>
      <c r="VOO255" s="46"/>
      <c r="VOP255" s="46"/>
      <c r="VOQ255" s="46"/>
      <c r="VOR255" s="46"/>
      <c r="VOS255" s="46"/>
      <c r="VOT255" s="46"/>
      <c r="VOU255" s="46"/>
      <c r="VOV255" s="46"/>
      <c r="VOW255" s="46"/>
      <c r="VOX255" s="46"/>
      <c r="VOY255" s="46"/>
      <c r="VOZ255" s="46"/>
      <c r="VPA255" s="46"/>
      <c r="VPB255" s="46"/>
      <c r="VPC255" s="46"/>
      <c r="VPD255" s="46"/>
      <c r="VPE255" s="46"/>
      <c r="VPF255" s="46"/>
      <c r="VPG255" s="46"/>
      <c r="VPH255" s="46"/>
      <c r="VPI255" s="46"/>
      <c r="VPJ255" s="46"/>
      <c r="VPK255" s="46"/>
      <c r="VPL255" s="46"/>
      <c r="VPM255" s="46"/>
      <c r="VPN255" s="46"/>
      <c r="VPO255" s="46"/>
      <c r="VPP255" s="46"/>
      <c r="VPQ255" s="46"/>
      <c r="VPR255" s="46"/>
      <c r="VPS255" s="46"/>
      <c r="VPT255" s="46"/>
      <c r="VPU255" s="46"/>
      <c r="VPV255" s="46"/>
      <c r="VPW255" s="46"/>
      <c r="VPX255" s="46"/>
      <c r="VPY255" s="46"/>
      <c r="VPZ255" s="46"/>
      <c r="VQA255" s="46"/>
      <c r="VQB255" s="46"/>
      <c r="VQC255" s="46"/>
      <c r="VQD255" s="46"/>
      <c r="VQE255" s="46"/>
      <c r="VQF255" s="46"/>
      <c r="VQG255" s="46"/>
      <c r="VQH255" s="46"/>
      <c r="VQI255" s="46"/>
      <c r="VQJ255" s="46"/>
      <c r="VQK255" s="46"/>
      <c r="VQL255" s="46"/>
      <c r="VQM255" s="46"/>
      <c r="VQN255" s="46"/>
      <c r="VQO255" s="46"/>
      <c r="VQP255" s="46"/>
      <c r="VQQ255" s="46"/>
      <c r="VQR255" s="46"/>
      <c r="VQS255" s="46"/>
      <c r="VQT255" s="46"/>
      <c r="VQU255" s="46"/>
      <c r="VQV255" s="46"/>
      <c r="VQW255" s="46"/>
      <c r="VQX255" s="46"/>
      <c r="VQY255" s="46"/>
      <c r="VQZ255" s="46"/>
      <c r="VRA255" s="46"/>
      <c r="VRB255" s="46"/>
      <c r="VRC255" s="46"/>
      <c r="VRD255" s="46"/>
      <c r="VRE255" s="46"/>
      <c r="VRF255" s="46"/>
      <c r="VRG255" s="46"/>
      <c r="VRH255" s="46"/>
      <c r="VRI255" s="46"/>
      <c r="VRJ255" s="46"/>
      <c r="VRK255" s="46"/>
      <c r="VRL255" s="46"/>
      <c r="VRM255" s="46"/>
      <c r="VRN255" s="46"/>
      <c r="VRO255" s="46"/>
      <c r="VRP255" s="46"/>
      <c r="VRQ255" s="46"/>
      <c r="VRR255" s="46"/>
      <c r="VRS255" s="46"/>
      <c r="VRT255" s="46"/>
      <c r="VRU255" s="46"/>
      <c r="VRV255" s="46"/>
      <c r="VRW255" s="46"/>
      <c r="VRX255" s="46"/>
      <c r="VRY255" s="46"/>
      <c r="VRZ255" s="46"/>
      <c r="VSA255" s="46"/>
      <c r="VSB255" s="46"/>
      <c r="VSC255" s="46"/>
      <c r="VSD255" s="46"/>
      <c r="VSE255" s="46"/>
      <c r="VSF255" s="46"/>
      <c r="VSG255" s="46"/>
      <c r="VSH255" s="46"/>
      <c r="VSI255" s="46"/>
      <c r="VSJ255" s="46"/>
      <c r="VSK255" s="46"/>
      <c r="VSL255" s="46"/>
      <c r="VSM255" s="46"/>
      <c r="VSN255" s="46"/>
      <c r="VSO255" s="46"/>
      <c r="VSP255" s="46"/>
      <c r="VSQ255" s="46"/>
      <c r="VSR255" s="46"/>
      <c r="VSS255" s="46"/>
      <c r="VST255" s="46"/>
      <c r="VSU255" s="46"/>
      <c r="VSV255" s="46"/>
      <c r="VSW255" s="46"/>
      <c r="VSX255" s="46"/>
      <c r="VSY255" s="46"/>
      <c r="VSZ255" s="46"/>
      <c r="VTA255" s="46"/>
      <c r="VTB255" s="46"/>
      <c r="VTC255" s="46"/>
      <c r="VTD255" s="46"/>
      <c r="VTE255" s="46"/>
      <c r="VTF255" s="46"/>
      <c r="VTG255" s="46"/>
      <c r="VTH255" s="46"/>
      <c r="VTI255" s="46"/>
      <c r="VTJ255" s="46"/>
      <c r="VTK255" s="46"/>
      <c r="VTL255" s="46"/>
      <c r="VTM255" s="46"/>
      <c r="VTN255" s="46"/>
      <c r="VTO255" s="46"/>
      <c r="VTP255" s="46"/>
      <c r="VTQ255" s="46"/>
      <c r="VTR255" s="46"/>
      <c r="VTS255" s="46"/>
      <c r="VTT255" s="46"/>
      <c r="VTU255" s="46"/>
      <c r="VTV255" s="46"/>
      <c r="VTW255" s="46"/>
      <c r="VTX255" s="46"/>
    </row>
    <row r="256" spans="3:58 15024:15416" s="1" customFormat="1" x14ac:dyDescent="0.25">
      <c r="C256" s="15"/>
      <c r="D256" s="14"/>
      <c r="E256" s="231">
        <f>E255/2500</f>
        <v>28</v>
      </c>
      <c r="F256" s="20" t="s">
        <v>353</v>
      </c>
      <c r="G256" s="33"/>
      <c r="H256" s="33"/>
      <c r="I256" s="33"/>
      <c r="J256" s="33">
        <f t="shared" ref="J256:L256" si="209">J255/J9*1000000</f>
        <v>338.03301237964234</v>
      </c>
      <c r="K256" s="33">
        <f t="shared" si="209"/>
        <v>236.50793650793651</v>
      </c>
      <c r="L256" s="33" t="e">
        <f t="shared" si="209"/>
        <v>#DIV/0!</v>
      </c>
      <c r="M256" s="33" t="e">
        <f t="shared" ref="M256:U256" si="210">M255/M9*1000000</f>
        <v>#DIV/0!</v>
      </c>
      <c r="N256" s="33" t="e">
        <f t="shared" si="210"/>
        <v>#DIV/0!</v>
      </c>
      <c r="O256" s="33" t="e">
        <f t="shared" si="210"/>
        <v>#DIV/0!</v>
      </c>
      <c r="P256" s="33" t="e">
        <f t="shared" si="210"/>
        <v>#DIV/0!</v>
      </c>
      <c r="Q256" s="33" t="e">
        <f t="shared" si="210"/>
        <v>#DIV/0!</v>
      </c>
      <c r="R256" s="33" t="e">
        <f t="shared" si="210"/>
        <v>#DIV/0!</v>
      </c>
      <c r="S256" s="33" t="e">
        <f t="shared" si="210"/>
        <v>#DIV/0!</v>
      </c>
      <c r="T256" s="33" t="e">
        <f t="shared" si="210"/>
        <v>#DIV/0!</v>
      </c>
      <c r="U256" s="33" t="e">
        <f t="shared" si="210"/>
        <v>#DIV/0!</v>
      </c>
      <c r="V256" s="33" t="e">
        <f t="shared" ref="V256:W256" si="211">V255/V9*1000000</f>
        <v>#DIV/0!</v>
      </c>
      <c r="W256" s="33" t="e">
        <f t="shared" si="211"/>
        <v>#DIV/0!</v>
      </c>
      <c r="X256" s="33" t="e">
        <f t="shared" ref="X256:AD256" si="212">X255/X9*1000000</f>
        <v>#DIV/0!</v>
      </c>
      <c r="Y256" s="33" t="e">
        <f t="shared" si="212"/>
        <v>#DIV/0!</v>
      </c>
      <c r="Z256" s="33" t="e">
        <f t="shared" si="212"/>
        <v>#DIV/0!</v>
      </c>
      <c r="AA256" s="33" t="e">
        <f t="shared" si="212"/>
        <v>#DIV/0!</v>
      </c>
      <c r="AB256" s="33" t="e">
        <f t="shared" si="212"/>
        <v>#DIV/0!</v>
      </c>
      <c r="AC256" s="33" t="e">
        <f t="shared" si="212"/>
        <v>#DIV/0!</v>
      </c>
      <c r="AD256" s="33" t="e">
        <f t="shared" si="212"/>
        <v>#DIV/0!</v>
      </c>
      <c r="AE256" s="33" t="e">
        <f t="shared" ref="AE256:AF256" si="213">AE255/AE9*1000000</f>
        <v>#DIV/0!</v>
      </c>
      <c r="AF256" s="33" t="e">
        <f t="shared" si="213"/>
        <v>#DIV/0!</v>
      </c>
      <c r="AG256" s="33" t="e">
        <f t="shared" ref="AG256:AH256" si="214">AG255/AG9*1000000</f>
        <v>#DIV/0!</v>
      </c>
      <c r="AH256" s="33" t="e">
        <f t="shared" si="214"/>
        <v>#DIV/0!</v>
      </c>
      <c r="AJ256" s="1490">
        <f>AJ255/AJ9*1000000</f>
        <v>309.04639776171598</v>
      </c>
      <c r="AZ256" s="508"/>
      <c r="BA256" s="508"/>
      <c r="BF256" s="140"/>
      <c r="VEV256" s="46"/>
      <c r="VEW256" s="46"/>
      <c r="VEX256" s="46"/>
      <c r="VEY256" s="46"/>
      <c r="VEZ256" s="46"/>
      <c r="VFA256" s="46"/>
      <c r="VFB256" s="46"/>
      <c r="VFC256" s="46"/>
      <c r="VFD256" s="46"/>
      <c r="VFE256" s="46"/>
      <c r="VFF256" s="46"/>
      <c r="VFG256" s="46"/>
      <c r="VFH256" s="46"/>
      <c r="VFI256" s="46"/>
      <c r="VFJ256" s="46"/>
      <c r="VFK256" s="46"/>
      <c r="VFL256" s="46"/>
      <c r="VFM256" s="46"/>
      <c r="VFN256" s="46"/>
      <c r="VFO256" s="46"/>
      <c r="VFP256" s="46"/>
      <c r="VFQ256" s="46"/>
      <c r="VFR256" s="46"/>
      <c r="VFS256" s="46"/>
      <c r="VFT256" s="46"/>
      <c r="VFU256" s="46"/>
      <c r="VFV256" s="46"/>
      <c r="VFW256" s="46"/>
      <c r="VFX256" s="46"/>
      <c r="VFY256" s="46"/>
      <c r="VFZ256" s="46"/>
      <c r="VGA256" s="46"/>
      <c r="VGB256" s="46"/>
      <c r="VGC256" s="46"/>
      <c r="VGD256" s="46"/>
      <c r="VGE256" s="46"/>
      <c r="VGF256" s="46"/>
      <c r="VGG256" s="46"/>
      <c r="VGH256" s="46"/>
      <c r="VGI256" s="46"/>
      <c r="VGJ256" s="46"/>
      <c r="VGK256" s="46"/>
      <c r="VGL256" s="46"/>
      <c r="VGM256" s="46"/>
      <c r="VGN256" s="46"/>
      <c r="VGO256" s="46"/>
      <c r="VGP256" s="46"/>
      <c r="VGQ256" s="46"/>
      <c r="VGR256" s="46"/>
      <c r="VGS256" s="46"/>
      <c r="VGT256" s="46"/>
      <c r="VGU256" s="46"/>
      <c r="VGV256" s="46"/>
      <c r="VGW256" s="46"/>
      <c r="VGX256" s="46"/>
      <c r="VGY256" s="46"/>
      <c r="VGZ256" s="46"/>
      <c r="VHA256" s="46"/>
      <c r="VHB256" s="46"/>
      <c r="VHC256" s="46"/>
      <c r="VHD256" s="46"/>
      <c r="VHE256" s="46"/>
      <c r="VHF256" s="46"/>
      <c r="VHG256" s="46"/>
      <c r="VHH256" s="46"/>
      <c r="VHI256" s="46"/>
      <c r="VHJ256" s="46"/>
      <c r="VHK256" s="46"/>
      <c r="VHL256" s="46"/>
      <c r="VHM256" s="46"/>
      <c r="VHN256" s="46"/>
      <c r="VHO256" s="46"/>
      <c r="VHP256" s="46"/>
      <c r="VHQ256" s="46"/>
      <c r="VHR256" s="46"/>
      <c r="VHS256" s="46"/>
      <c r="VHT256" s="46"/>
      <c r="VHU256" s="46"/>
      <c r="VHV256" s="46"/>
      <c r="VHW256" s="46"/>
      <c r="VHX256" s="46"/>
      <c r="VHY256" s="46"/>
      <c r="VHZ256" s="46"/>
      <c r="VIA256" s="46"/>
      <c r="VIB256" s="46"/>
      <c r="VIC256" s="46"/>
      <c r="VID256" s="46"/>
      <c r="VIE256" s="46"/>
      <c r="VIF256" s="46"/>
      <c r="VIG256" s="46"/>
      <c r="VIH256" s="46"/>
      <c r="VII256" s="46"/>
      <c r="VIJ256" s="46"/>
      <c r="VIK256" s="46"/>
      <c r="VIL256" s="46"/>
      <c r="VIM256" s="46"/>
      <c r="VIN256" s="46"/>
      <c r="VIO256" s="46"/>
      <c r="VIP256" s="46"/>
      <c r="VIQ256" s="46"/>
      <c r="VIR256" s="46"/>
      <c r="VIS256" s="46"/>
      <c r="VIT256" s="46"/>
      <c r="VIU256" s="46"/>
      <c r="VIV256" s="46"/>
      <c r="VIW256" s="46"/>
      <c r="VIX256" s="46"/>
      <c r="VIY256" s="46"/>
      <c r="VIZ256" s="46"/>
      <c r="VJA256" s="46"/>
      <c r="VJB256" s="46"/>
      <c r="VJC256" s="46"/>
      <c r="VJD256" s="46"/>
      <c r="VJE256" s="46"/>
      <c r="VJF256" s="46"/>
      <c r="VJG256" s="46"/>
      <c r="VJH256" s="46"/>
      <c r="VJI256" s="46"/>
      <c r="VJJ256" s="46"/>
      <c r="VJK256" s="46"/>
      <c r="VJL256" s="46"/>
      <c r="VJM256" s="46"/>
      <c r="VJN256" s="46"/>
      <c r="VJO256" s="46"/>
      <c r="VJP256" s="46"/>
      <c r="VJQ256" s="46"/>
      <c r="VJR256" s="46"/>
      <c r="VJS256" s="46"/>
      <c r="VJT256" s="46"/>
      <c r="VJU256" s="46"/>
      <c r="VJV256" s="46"/>
      <c r="VJW256" s="46"/>
      <c r="VJX256" s="46"/>
      <c r="VJY256" s="46"/>
      <c r="VJZ256" s="46"/>
      <c r="VKA256" s="46"/>
      <c r="VKB256" s="46"/>
      <c r="VKC256" s="46"/>
      <c r="VKD256" s="46"/>
      <c r="VKE256" s="46"/>
      <c r="VKF256" s="46"/>
      <c r="VKG256" s="46"/>
      <c r="VKH256" s="46"/>
      <c r="VKI256" s="46"/>
      <c r="VKJ256" s="46"/>
      <c r="VKK256" s="46"/>
      <c r="VKL256" s="46"/>
      <c r="VKM256" s="46"/>
      <c r="VKN256" s="46"/>
      <c r="VKO256" s="46"/>
      <c r="VKP256" s="46"/>
      <c r="VKQ256" s="46"/>
      <c r="VKR256" s="46"/>
      <c r="VKS256" s="46"/>
      <c r="VKT256" s="46"/>
      <c r="VKU256" s="46"/>
      <c r="VKV256" s="46"/>
      <c r="VKW256" s="46"/>
      <c r="VKX256" s="46"/>
      <c r="VKY256" s="46"/>
      <c r="VKZ256" s="46"/>
      <c r="VLA256" s="46"/>
      <c r="VLB256" s="46"/>
      <c r="VLC256" s="46"/>
      <c r="VLD256" s="46"/>
      <c r="VLE256" s="46"/>
      <c r="VLF256" s="46"/>
      <c r="VLG256" s="46"/>
      <c r="VLH256" s="46"/>
      <c r="VLI256" s="46"/>
      <c r="VLJ256" s="46"/>
      <c r="VLK256" s="46"/>
      <c r="VLL256" s="46"/>
      <c r="VLM256" s="46"/>
      <c r="VLN256" s="46"/>
      <c r="VLO256" s="46"/>
      <c r="VLP256" s="46"/>
      <c r="VLQ256" s="46"/>
      <c r="VLR256" s="46"/>
      <c r="VLS256" s="46"/>
      <c r="VLT256" s="46"/>
      <c r="VLU256" s="46"/>
      <c r="VLV256" s="46"/>
      <c r="VLW256" s="46"/>
      <c r="VLX256" s="46"/>
      <c r="VLY256" s="46"/>
      <c r="VLZ256" s="46"/>
      <c r="VMA256" s="46"/>
      <c r="VMB256" s="46"/>
      <c r="VMC256" s="46"/>
      <c r="VMD256" s="46"/>
      <c r="VME256" s="46"/>
      <c r="VMF256" s="46"/>
      <c r="VMG256" s="46"/>
      <c r="VMH256" s="46"/>
      <c r="VMI256" s="46"/>
      <c r="VMJ256" s="46"/>
      <c r="VMK256" s="46"/>
      <c r="VML256" s="46"/>
      <c r="VMM256" s="46"/>
      <c r="VMN256" s="46"/>
      <c r="VMO256" s="46"/>
      <c r="VMP256" s="46"/>
      <c r="VMQ256" s="46"/>
      <c r="VMR256" s="46"/>
      <c r="VMS256" s="46"/>
      <c r="VMT256" s="46"/>
      <c r="VMU256" s="46"/>
      <c r="VMV256" s="46"/>
      <c r="VMW256" s="46"/>
      <c r="VMX256" s="46"/>
      <c r="VMY256" s="46"/>
      <c r="VMZ256" s="46"/>
      <c r="VNA256" s="46"/>
      <c r="VNB256" s="46"/>
      <c r="VNC256" s="46"/>
      <c r="VND256" s="46"/>
      <c r="VNE256" s="46"/>
      <c r="VNF256" s="46"/>
      <c r="VNG256" s="46"/>
      <c r="VNH256" s="46"/>
      <c r="VNI256" s="46"/>
      <c r="VNJ256" s="46"/>
      <c r="VNK256" s="46"/>
      <c r="VNL256" s="46"/>
      <c r="VNM256" s="46"/>
      <c r="VNN256" s="46"/>
      <c r="VNO256" s="46"/>
      <c r="VNP256" s="46"/>
      <c r="VNQ256" s="46"/>
      <c r="VNR256" s="46"/>
      <c r="VNS256" s="46"/>
      <c r="VNT256" s="46"/>
      <c r="VNU256" s="46"/>
      <c r="VNV256" s="46"/>
      <c r="VNW256" s="46"/>
      <c r="VNX256" s="46"/>
      <c r="VNY256" s="46"/>
      <c r="VNZ256" s="46"/>
      <c r="VOA256" s="46"/>
      <c r="VOB256" s="46"/>
      <c r="VOC256" s="46"/>
      <c r="VOD256" s="46"/>
      <c r="VOE256" s="46"/>
      <c r="VOF256" s="46"/>
      <c r="VOG256" s="46"/>
      <c r="VOH256" s="46"/>
      <c r="VOI256" s="46"/>
      <c r="VOJ256" s="46"/>
      <c r="VOK256" s="46"/>
      <c r="VOL256" s="46"/>
      <c r="VOM256" s="46"/>
      <c r="VON256" s="46"/>
      <c r="VOO256" s="46"/>
      <c r="VOP256" s="46"/>
      <c r="VOQ256" s="46"/>
      <c r="VOR256" s="46"/>
      <c r="VOS256" s="46"/>
      <c r="VOT256" s="46"/>
      <c r="VOU256" s="46"/>
      <c r="VOV256" s="46"/>
      <c r="VOW256" s="46"/>
      <c r="VOX256" s="46"/>
      <c r="VOY256" s="46"/>
      <c r="VOZ256" s="46"/>
      <c r="VPA256" s="46"/>
      <c r="VPB256" s="46"/>
      <c r="VPC256" s="46"/>
      <c r="VPD256" s="46"/>
      <c r="VPE256" s="46"/>
      <c r="VPF256" s="46"/>
      <c r="VPG256" s="46"/>
      <c r="VPH256" s="46"/>
      <c r="VPI256" s="46"/>
      <c r="VPJ256" s="46"/>
      <c r="VPK256" s="46"/>
      <c r="VPL256" s="46"/>
      <c r="VPM256" s="46"/>
      <c r="VPN256" s="46"/>
      <c r="VPO256" s="46"/>
      <c r="VPP256" s="46"/>
      <c r="VPQ256" s="46"/>
      <c r="VPR256" s="46"/>
      <c r="VPS256" s="46"/>
      <c r="VPT256" s="46"/>
      <c r="VPU256" s="46"/>
      <c r="VPV256" s="46"/>
      <c r="VPW256" s="46"/>
      <c r="VPX256" s="46"/>
      <c r="VPY256" s="46"/>
      <c r="VPZ256" s="46"/>
      <c r="VQA256" s="46"/>
      <c r="VQB256" s="46"/>
      <c r="VQC256" s="46"/>
      <c r="VQD256" s="46"/>
      <c r="VQE256" s="46"/>
      <c r="VQF256" s="46"/>
      <c r="VQG256" s="46"/>
      <c r="VQH256" s="46"/>
      <c r="VQI256" s="46"/>
      <c r="VQJ256" s="46"/>
      <c r="VQK256" s="46"/>
      <c r="VQL256" s="46"/>
      <c r="VQM256" s="46"/>
      <c r="VQN256" s="46"/>
      <c r="VQO256" s="46"/>
      <c r="VQP256" s="46"/>
      <c r="VQQ256" s="46"/>
      <c r="VQR256" s="46"/>
      <c r="VQS256" s="46"/>
      <c r="VQT256" s="46"/>
      <c r="VQU256" s="46"/>
      <c r="VQV256" s="46"/>
      <c r="VQW256" s="46"/>
      <c r="VQX256" s="46"/>
      <c r="VQY256" s="46"/>
      <c r="VQZ256" s="46"/>
      <c r="VRA256" s="46"/>
      <c r="VRB256" s="46"/>
      <c r="VRC256" s="46"/>
      <c r="VRD256" s="46"/>
      <c r="VRE256" s="46"/>
      <c r="VRF256" s="46"/>
      <c r="VRG256" s="46"/>
      <c r="VRH256" s="46"/>
      <c r="VRI256" s="46"/>
      <c r="VRJ256" s="46"/>
      <c r="VRK256" s="46"/>
      <c r="VRL256" s="46"/>
      <c r="VRM256" s="46"/>
      <c r="VRN256" s="46"/>
      <c r="VRO256" s="46"/>
      <c r="VRP256" s="46"/>
      <c r="VRQ256" s="46"/>
      <c r="VRR256" s="46"/>
      <c r="VRS256" s="46"/>
      <c r="VRT256" s="46"/>
      <c r="VRU256" s="46"/>
      <c r="VRV256" s="46"/>
      <c r="VRW256" s="46"/>
      <c r="VRX256" s="46"/>
      <c r="VRY256" s="46"/>
      <c r="VRZ256" s="46"/>
      <c r="VSA256" s="46"/>
      <c r="VSB256" s="46"/>
      <c r="VSC256" s="46"/>
      <c r="VSD256" s="46"/>
      <c r="VSE256" s="46"/>
      <c r="VSF256" s="46"/>
      <c r="VSG256" s="46"/>
      <c r="VSH256" s="46"/>
      <c r="VSI256" s="46"/>
      <c r="VSJ256" s="46"/>
      <c r="VSK256" s="46"/>
      <c r="VSL256" s="46"/>
      <c r="VSM256" s="46"/>
      <c r="VSN256" s="46"/>
      <c r="VSO256" s="46"/>
      <c r="VSP256" s="46"/>
      <c r="VSQ256" s="46"/>
      <c r="VSR256" s="46"/>
      <c r="VSS256" s="46"/>
      <c r="VST256" s="46"/>
      <c r="VSU256" s="46"/>
      <c r="VSV256" s="46"/>
      <c r="VSW256" s="46"/>
      <c r="VSX256" s="46"/>
      <c r="VSY256" s="46"/>
      <c r="VSZ256" s="46"/>
      <c r="VTA256" s="46"/>
      <c r="VTB256" s="46"/>
      <c r="VTC256" s="46"/>
      <c r="VTD256" s="46"/>
      <c r="VTE256" s="46"/>
      <c r="VTF256" s="46"/>
      <c r="VTG256" s="46"/>
      <c r="VTH256" s="46"/>
      <c r="VTI256" s="46"/>
      <c r="VTJ256" s="46"/>
      <c r="VTK256" s="46"/>
      <c r="VTL256" s="46"/>
      <c r="VTM256" s="46"/>
      <c r="VTN256" s="46"/>
      <c r="VTO256" s="46"/>
      <c r="VTP256" s="46"/>
      <c r="VTQ256" s="46"/>
      <c r="VTR256" s="46"/>
      <c r="VTS256" s="46"/>
      <c r="VTT256" s="46"/>
      <c r="VTU256" s="46"/>
      <c r="VTV256" s="46"/>
      <c r="VTW256" s="46"/>
      <c r="VTX256" s="46"/>
    </row>
    <row r="257" spans="1:58 15024:15416" s="1" customFormat="1" x14ac:dyDescent="0.25">
      <c r="A257" s="1983"/>
      <c r="C257" s="15"/>
      <c r="D257" s="232" t="s">
        <v>15</v>
      </c>
      <c r="E257" s="1765">
        <v>112.8</v>
      </c>
      <c r="F257" s="233" t="s">
        <v>1029</v>
      </c>
      <c r="G257" s="1491"/>
      <c r="H257" s="1491"/>
      <c r="I257" s="1491"/>
      <c r="J257" s="1491">
        <v>0</v>
      </c>
      <c r="K257" s="1491">
        <v>0</v>
      </c>
      <c r="L257" s="1491">
        <v>0</v>
      </c>
      <c r="M257" s="1491">
        <v>54.6</v>
      </c>
      <c r="N257" s="1491">
        <v>66.7</v>
      </c>
      <c r="O257" s="1491">
        <v>62</v>
      </c>
      <c r="P257" s="1491">
        <v>49.8</v>
      </c>
      <c r="Q257" s="1491"/>
      <c r="R257" s="2029"/>
      <c r="S257" s="2029"/>
      <c r="T257" s="2029"/>
      <c r="U257" s="2030"/>
      <c r="V257" s="2030"/>
      <c r="W257" s="2030"/>
      <c r="X257" s="2030"/>
      <c r="Y257" s="2030">
        <v>53.2</v>
      </c>
      <c r="Z257" s="1491"/>
      <c r="AA257" s="1491">
        <v>70.099999999999994</v>
      </c>
      <c r="AB257" s="1491">
        <v>70.7</v>
      </c>
      <c r="AC257" s="1491">
        <v>11.9</v>
      </c>
      <c r="AD257" s="1491">
        <v>0</v>
      </c>
      <c r="AE257" s="1491">
        <v>55.9</v>
      </c>
      <c r="AF257" s="1491">
        <v>68.400000000000006</v>
      </c>
      <c r="AG257" s="1491">
        <v>58.9</v>
      </c>
      <c r="AH257" s="2126">
        <v>17.3</v>
      </c>
      <c r="AJ257" s="2004">
        <f>SUM(G257:AH257)</f>
        <v>639.49999999999989</v>
      </c>
      <c r="AZ257" s="508"/>
      <c r="BA257" s="508"/>
      <c r="BF257" s="140"/>
      <c r="VEV257" s="46"/>
      <c r="VEW257" s="46"/>
      <c r="VEX257" s="46"/>
      <c r="VEY257" s="46"/>
      <c r="VEZ257" s="46"/>
      <c r="VFA257" s="46"/>
      <c r="VFB257" s="46"/>
      <c r="VFC257" s="46"/>
      <c r="VFD257" s="46"/>
      <c r="VFE257" s="46"/>
      <c r="VFF257" s="46"/>
      <c r="VFG257" s="46"/>
      <c r="VFH257" s="46"/>
      <c r="VFI257" s="46"/>
      <c r="VFJ257" s="46"/>
      <c r="VFK257" s="46"/>
      <c r="VFL257" s="46"/>
      <c r="VFM257" s="46"/>
      <c r="VFN257" s="46"/>
      <c r="VFO257" s="46"/>
      <c r="VFP257" s="46"/>
      <c r="VFQ257" s="46"/>
      <c r="VFR257" s="46"/>
      <c r="VFS257" s="46"/>
      <c r="VFT257" s="46"/>
      <c r="VFU257" s="46"/>
      <c r="VFV257" s="46"/>
      <c r="VFW257" s="46"/>
      <c r="VFX257" s="46"/>
      <c r="VFY257" s="46"/>
      <c r="VFZ257" s="46"/>
      <c r="VGA257" s="46"/>
      <c r="VGB257" s="46"/>
      <c r="VGC257" s="46"/>
      <c r="VGD257" s="46"/>
      <c r="VGE257" s="46"/>
      <c r="VGF257" s="46"/>
      <c r="VGG257" s="46"/>
      <c r="VGH257" s="46"/>
      <c r="VGI257" s="46"/>
      <c r="VGJ257" s="46"/>
      <c r="VGK257" s="46"/>
      <c r="VGL257" s="46"/>
      <c r="VGM257" s="46"/>
      <c r="VGN257" s="46"/>
      <c r="VGO257" s="46"/>
      <c r="VGP257" s="46"/>
      <c r="VGQ257" s="46"/>
      <c r="VGR257" s="46"/>
      <c r="VGS257" s="46"/>
      <c r="VGT257" s="46"/>
      <c r="VGU257" s="46"/>
      <c r="VGV257" s="46"/>
      <c r="VGW257" s="46"/>
      <c r="VGX257" s="46"/>
      <c r="VGY257" s="46"/>
      <c r="VGZ257" s="46"/>
      <c r="VHA257" s="46"/>
      <c r="VHB257" s="46"/>
      <c r="VHC257" s="46"/>
      <c r="VHD257" s="46"/>
      <c r="VHE257" s="46"/>
      <c r="VHF257" s="46"/>
      <c r="VHG257" s="46"/>
      <c r="VHH257" s="46"/>
      <c r="VHI257" s="46"/>
      <c r="VHJ257" s="46"/>
      <c r="VHK257" s="46"/>
      <c r="VHL257" s="46"/>
      <c r="VHM257" s="46"/>
      <c r="VHN257" s="46"/>
      <c r="VHO257" s="46"/>
      <c r="VHP257" s="46"/>
      <c r="VHQ257" s="46"/>
      <c r="VHR257" s="46"/>
      <c r="VHS257" s="46"/>
      <c r="VHT257" s="46"/>
      <c r="VHU257" s="46"/>
      <c r="VHV257" s="46"/>
      <c r="VHW257" s="46"/>
      <c r="VHX257" s="46"/>
      <c r="VHY257" s="46"/>
      <c r="VHZ257" s="46"/>
      <c r="VIA257" s="46"/>
      <c r="VIB257" s="46"/>
      <c r="VIC257" s="46"/>
      <c r="VID257" s="46"/>
      <c r="VIE257" s="46"/>
      <c r="VIF257" s="46"/>
      <c r="VIG257" s="46"/>
      <c r="VIH257" s="46"/>
      <c r="VII257" s="46"/>
      <c r="VIJ257" s="46"/>
      <c r="VIK257" s="46"/>
      <c r="VIL257" s="46"/>
      <c r="VIM257" s="46"/>
      <c r="VIN257" s="46"/>
      <c r="VIO257" s="46"/>
      <c r="VIP257" s="46"/>
      <c r="VIQ257" s="46"/>
      <c r="VIR257" s="46"/>
      <c r="VIS257" s="46"/>
      <c r="VIT257" s="46"/>
      <c r="VIU257" s="46"/>
      <c r="VIV257" s="46"/>
      <c r="VIW257" s="46"/>
      <c r="VIX257" s="46"/>
      <c r="VIY257" s="46"/>
      <c r="VIZ257" s="46"/>
      <c r="VJA257" s="46"/>
      <c r="VJB257" s="46"/>
      <c r="VJC257" s="46"/>
      <c r="VJD257" s="46"/>
      <c r="VJE257" s="46"/>
      <c r="VJF257" s="46"/>
      <c r="VJG257" s="46"/>
      <c r="VJH257" s="46"/>
      <c r="VJI257" s="46"/>
      <c r="VJJ257" s="46"/>
      <c r="VJK257" s="46"/>
      <c r="VJL257" s="46"/>
      <c r="VJM257" s="46"/>
      <c r="VJN257" s="46"/>
      <c r="VJO257" s="46"/>
      <c r="VJP257" s="46"/>
      <c r="VJQ257" s="46"/>
      <c r="VJR257" s="46"/>
      <c r="VJS257" s="46"/>
      <c r="VJT257" s="46"/>
      <c r="VJU257" s="46"/>
      <c r="VJV257" s="46"/>
      <c r="VJW257" s="46"/>
      <c r="VJX257" s="46"/>
      <c r="VJY257" s="46"/>
      <c r="VJZ257" s="46"/>
      <c r="VKA257" s="46"/>
      <c r="VKB257" s="46"/>
      <c r="VKC257" s="46"/>
      <c r="VKD257" s="46"/>
      <c r="VKE257" s="46"/>
      <c r="VKF257" s="46"/>
      <c r="VKG257" s="46"/>
      <c r="VKH257" s="46"/>
      <c r="VKI257" s="46"/>
      <c r="VKJ257" s="46"/>
      <c r="VKK257" s="46"/>
      <c r="VKL257" s="46"/>
      <c r="VKM257" s="46"/>
      <c r="VKN257" s="46"/>
      <c r="VKO257" s="46"/>
      <c r="VKP257" s="46"/>
      <c r="VKQ257" s="46"/>
      <c r="VKR257" s="46"/>
      <c r="VKS257" s="46"/>
      <c r="VKT257" s="46"/>
      <c r="VKU257" s="46"/>
      <c r="VKV257" s="46"/>
      <c r="VKW257" s="46"/>
      <c r="VKX257" s="46"/>
      <c r="VKY257" s="46"/>
      <c r="VKZ257" s="46"/>
      <c r="VLA257" s="46"/>
      <c r="VLB257" s="46"/>
      <c r="VLC257" s="46"/>
      <c r="VLD257" s="46"/>
      <c r="VLE257" s="46"/>
      <c r="VLF257" s="46"/>
      <c r="VLG257" s="46"/>
      <c r="VLH257" s="46"/>
      <c r="VLI257" s="46"/>
      <c r="VLJ257" s="46"/>
      <c r="VLK257" s="46"/>
      <c r="VLL257" s="46"/>
      <c r="VLM257" s="46"/>
      <c r="VLN257" s="46"/>
      <c r="VLO257" s="46"/>
      <c r="VLP257" s="46"/>
      <c r="VLQ257" s="46"/>
      <c r="VLR257" s="46"/>
      <c r="VLS257" s="46"/>
      <c r="VLT257" s="46"/>
      <c r="VLU257" s="46"/>
      <c r="VLV257" s="46"/>
      <c r="VLW257" s="46"/>
      <c r="VLX257" s="46"/>
      <c r="VLY257" s="46"/>
      <c r="VLZ257" s="46"/>
      <c r="VMA257" s="46"/>
      <c r="VMB257" s="46"/>
      <c r="VMC257" s="46"/>
      <c r="VMD257" s="46"/>
      <c r="VME257" s="46"/>
      <c r="VMF257" s="46"/>
      <c r="VMG257" s="46"/>
      <c r="VMH257" s="46"/>
      <c r="VMI257" s="46"/>
      <c r="VMJ257" s="46"/>
      <c r="VMK257" s="46"/>
      <c r="VML257" s="46"/>
      <c r="VMM257" s="46"/>
      <c r="VMN257" s="46"/>
      <c r="VMO257" s="46"/>
      <c r="VMP257" s="46"/>
      <c r="VMQ257" s="46"/>
      <c r="VMR257" s="46"/>
      <c r="VMS257" s="46"/>
      <c r="VMT257" s="46"/>
      <c r="VMU257" s="46"/>
      <c r="VMV257" s="46"/>
      <c r="VMW257" s="46"/>
      <c r="VMX257" s="46"/>
      <c r="VMY257" s="46"/>
      <c r="VMZ257" s="46"/>
      <c r="VNA257" s="46"/>
      <c r="VNB257" s="46"/>
      <c r="VNC257" s="46"/>
      <c r="VND257" s="46"/>
      <c r="VNE257" s="46"/>
      <c r="VNF257" s="46"/>
      <c r="VNG257" s="46"/>
      <c r="VNH257" s="46"/>
      <c r="VNI257" s="46"/>
      <c r="VNJ257" s="46"/>
      <c r="VNK257" s="46"/>
      <c r="VNL257" s="46"/>
      <c r="VNM257" s="46"/>
      <c r="VNN257" s="46"/>
      <c r="VNO257" s="46"/>
      <c r="VNP257" s="46"/>
      <c r="VNQ257" s="46"/>
      <c r="VNR257" s="46"/>
      <c r="VNS257" s="46"/>
      <c r="VNT257" s="46"/>
      <c r="VNU257" s="46"/>
      <c r="VNV257" s="46"/>
      <c r="VNW257" s="46"/>
      <c r="VNX257" s="46"/>
      <c r="VNY257" s="46"/>
      <c r="VNZ257" s="46"/>
      <c r="VOA257" s="46"/>
      <c r="VOB257" s="46"/>
      <c r="VOC257" s="46"/>
      <c r="VOD257" s="46"/>
      <c r="VOE257" s="46"/>
      <c r="VOF257" s="46"/>
      <c r="VOG257" s="46"/>
      <c r="VOH257" s="46"/>
      <c r="VOI257" s="46"/>
      <c r="VOJ257" s="46"/>
      <c r="VOK257" s="46"/>
      <c r="VOL257" s="46"/>
      <c r="VOM257" s="46"/>
      <c r="VON257" s="46"/>
      <c r="VOO257" s="46"/>
      <c r="VOP257" s="46"/>
      <c r="VOQ257" s="46"/>
      <c r="VOR257" s="46"/>
      <c r="VOS257" s="46"/>
      <c r="VOT257" s="46"/>
      <c r="VOU257" s="46"/>
      <c r="VOV257" s="46"/>
      <c r="VOW257" s="46"/>
      <c r="VOX257" s="46"/>
      <c r="VOY257" s="46"/>
      <c r="VOZ257" s="46"/>
      <c r="VPA257" s="46"/>
      <c r="VPB257" s="46"/>
      <c r="VPC257" s="46"/>
      <c r="VPD257" s="46"/>
      <c r="VPE257" s="46"/>
      <c r="VPF257" s="46"/>
      <c r="VPG257" s="46"/>
      <c r="VPH257" s="46"/>
      <c r="VPI257" s="46"/>
      <c r="VPJ257" s="46"/>
      <c r="VPK257" s="46"/>
      <c r="VPL257" s="46"/>
      <c r="VPM257" s="46"/>
      <c r="VPN257" s="46"/>
      <c r="VPO257" s="46"/>
      <c r="VPP257" s="46"/>
      <c r="VPQ257" s="46"/>
      <c r="VPR257" s="46"/>
      <c r="VPS257" s="46"/>
      <c r="VPT257" s="46"/>
      <c r="VPU257" s="46"/>
      <c r="VPV257" s="46"/>
      <c r="VPW257" s="46"/>
      <c r="VPX257" s="46"/>
      <c r="VPY257" s="46"/>
      <c r="VPZ257" s="46"/>
      <c r="VQA257" s="46"/>
      <c r="VQB257" s="46"/>
      <c r="VQC257" s="46"/>
      <c r="VQD257" s="46"/>
      <c r="VQE257" s="46"/>
      <c r="VQF257" s="46"/>
      <c r="VQG257" s="46"/>
      <c r="VQH257" s="46"/>
      <c r="VQI257" s="46"/>
      <c r="VQJ257" s="46"/>
      <c r="VQK257" s="46"/>
      <c r="VQL257" s="46"/>
      <c r="VQM257" s="46"/>
      <c r="VQN257" s="46"/>
      <c r="VQO257" s="46"/>
      <c r="VQP257" s="46"/>
      <c r="VQQ257" s="46"/>
      <c r="VQR257" s="46"/>
      <c r="VQS257" s="46"/>
      <c r="VQT257" s="46"/>
      <c r="VQU257" s="46"/>
      <c r="VQV257" s="46"/>
      <c r="VQW257" s="46"/>
      <c r="VQX257" s="46"/>
      <c r="VQY257" s="46"/>
      <c r="VQZ257" s="46"/>
      <c r="VRA257" s="46"/>
      <c r="VRB257" s="46"/>
      <c r="VRC257" s="46"/>
      <c r="VRD257" s="46"/>
      <c r="VRE257" s="46"/>
      <c r="VRF257" s="46"/>
      <c r="VRG257" s="46"/>
      <c r="VRH257" s="46"/>
      <c r="VRI257" s="46"/>
      <c r="VRJ257" s="46"/>
      <c r="VRK257" s="46"/>
      <c r="VRL257" s="46"/>
      <c r="VRM257" s="46"/>
      <c r="VRN257" s="46"/>
      <c r="VRO257" s="46"/>
      <c r="VRP257" s="46"/>
      <c r="VRQ257" s="46"/>
      <c r="VRR257" s="46"/>
      <c r="VRS257" s="46"/>
      <c r="VRT257" s="46"/>
      <c r="VRU257" s="46"/>
      <c r="VRV257" s="46"/>
      <c r="VRW257" s="46"/>
      <c r="VRX257" s="46"/>
      <c r="VRY257" s="46"/>
      <c r="VRZ257" s="46"/>
      <c r="VSA257" s="46"/>
      <c r="VSB257" s="46"/>
      <c r="VSC257" s="46"/>
      <c r="VSD257" s="46"/>
      <c r="VSE257" s="46"/>
      <c r="VSF257" s="46"/>
      <c r="VSG257" s="46"/>
      <c r="VSH257" s="46"/>
      <c r="VSI257" s="46"/>
      <c r="VSJ257" s="46"/>
      <c r="VSK257" s="46"/>
      <c r="VSL257" s="46"/>
      <c r="VSM257" s="46"/>
      <c r="VSN257" s="46"/>
      <c r="VSO257" s="46"/>
      <c r="VSP257" s="46"/>
      <c r="VSQ257" s="46"/>
      <c r="VSR257" s="46"/>
      <c r="VSS257" s="46"/>
      <c r="VST257" s="46"/>
      <c r="VSU257" s="46"/>
      <c r="VSV257" s="46"/>
      <c r="VSW257" s="46"/>
      <c r="VSX257" s="46"/>
      <c r="VSY257" s="46"/>
      <c r="VSZ257" s="46"/>
      <c r="VTA257" s="46"/>
      <c r="VTB257" s="46"/>
      <c r="VTC257" s="46"/>
      <c r="VTD257" s="46"/>
      <c r="VTE257" s="46"/>
      <c r="VTF257" s="46"/>
      <c r="VTG257" s="46"/>
      <c r="VTH257" s="46"/>
      <c r="VTI257" s="46"/>
      <c r="VTJ257" s="46"/>
      <c r="VTK257" s="46"/>
      <c r="VTL257" s="46"/>
      <c r="VTM257" s="46"/>
      <c r="VTN257" s="46"/>
      <c r="VTO257" s="46"/>
      <c r="VTP257" s="46"/>
      <c r="VTQ257" s="46"/>
      <c r="VTR257" s="46"/>
      <c r="VTS257" s="46"/>
      <c r="VTT257" s="46"/>
      <c r="VTU257" s="46"/>
      <c r="VTV257" s="46"/>
      <c r="VTW257" s="46"/>
      <c r="VTX257" s="46"/>
    </row>
    <row r="258" spans="1:58 15024:15416" s="1" customFormat="1" x14ac:dyDescent="0.25">
      <c r="C258" s="15"/>
      <c r="D258" s="14"/>
      <c r="E258" s="231">
        <f>E257/2.5</f>
        <v>45.12</v>
      </c>
      <c r="F258" s="20" t="s">
        <v>353</v>
      </c>
      <c r="G258" s="33"/>
      <c r="H258" s="33"/>
      <c r="I258" s="33"/>
      <c r="J258" s="33" t="e">
        <f t="shared" ref="J258:L258" si="215">J257/J29*1000000</f>
        <v>#DIV/0!</v>
      </c>
      <c r="K258" s="33" t="e">
        <f t="shared" si="215"/>
        <v>#DIV/0!</v>
      </c>
      <c r="L258" s="33" t="e">
        <f t="shared" si="215"/>
        <v>#DIV/0!</v>
      </c>
      <c r="M258" s="33">
        <f t="shared" ref="M258:N258" si="216">M257/M29*1000000</f>
        <v>105.83446404341927</v>
      </c>
      <c r="N258" s="33">
        <f t="shared" si="216"/>
        <v>73.498622589531678</v>
      </c>
      <c r="O258" s="33">
        <f t="shared" ref="O258:P258" si="217">O257/O29*1000000</f>
        <v>82.644628099173559</v>
      </c>
      <c r="P258" s="33">
        <f t="shared" si="217"/>
        <v>67.967790364405616</v>
      </c>
      <c r="Q258" s="33" t="e">
        <f t="shared" ref="Q258:U258" si="218">Q257/Q29*1000000</f>
        <v>#DIV/0!</v>
      </c>
      <c r="R258" s="33" t="e">
        <f t="shared" si="218"/>
        <v>#DIV/0!</v>
      </c>
      <c r="S258" s="33" t="e">
        <f t="shared" si="218"/>
        <v>#DIV/0!</v>
      </c>
      <c r="T258" s="33" t="e">
        <f t="shared" si="218"/>
        <v>#DIV/0!</v>
      </c>
      <c r="U258" s="33" t="e">
        <f t="shared" si="218"/>
        <v>#DIV/0!</v>
      </c>
      <c r="V258" s="33" t="e">
        <f t="shared" ref="V258:W258" si="219">V257/V29*1000000</f>
        <v>#DIV/0!</v>
      </c>
      <c r="W258" s="33" t="e">
        <f t="shared" si="219"/>
        <v>#DIV/0!</v>
      </c>
      <c r="X258" s="33" t="e">
        <f t="shared" ref="X258:Y258" si="220">X257/X29*1000000</f>
        <v>#DIV/0!</v>
      </c>
      <c r="Y258" s="33">
        <f t="shared" si="220"/>
        <v>107.17163577759872</v>
      </c>
      <c r="Z258" s="33">
        <f t="shared" ref="Z258:AB258" si="221">Z257/Z29*1000000</f>
        <v>0</v>
      </c>
      <c r="AA258" s="33">
        <f t="shared" si="221"/>
        <v>75.28729459778755</v>
      </c>
      <c r="AB258" s="33">
        <f t="shared" si="221"/>
        <v>71.105300211203868</v>
      </c>
      <c r="AC258" s="33">
        <f t="shared" ref="AC258:AE258" si="222">AC257/AC29*1000000</f>
        <v>57.627118644067799</v>
      </c>
      <c r="AD258" s="33" t="e">
        <f t="shared" si="222"/>
        <v>#DIV/0!</v>
      </c>
      <c r="AE258" s="33">
        <f t="shared" si="222"/>
        <v>105.93140041690354</v>
      </c>
      <c r="AF258" s="33">
        <f t="shared" ref="AF258:AH258" si="223">AF257/AF29*1000000</f>
        <v>58.677189671442058</v>
      </c>
      <c r="AG258" s="33">
        <f t="shared" si="223"/>
        <v>66.878619280118087</v>
      </c>
      <c r="AH258" s="33">
        <f t="shared" si="223"/>
        <v>54.36832181018228</v>
      </c>
      <c r="AJ258" s="1490">
        <f>AJ257/AJ29*1000000</f>
        <v>68.378170309225425</v>
      </c>
      <c r="AZ258" s="508"/>
      <c r="BA258" s="508"/>
      <c r="BF258" s="140"/>
      <c r="VEV258" s="46"/>
      <c r="VEW258" s="46"/>
      <c r="VEX258" s="46"/>
      <c r="VEY258" s="46"/>
      <c r="VEZ258" s="46"/>
      <c r="VFA258" s="46"/>
      <c r="VFB258" s="46"/>
      <c r="VFC258" s="46"/>
      <c r="VFD258" s="46"/>
      <c r="VFE258" s="46"/>
      <c r="VFF258" s="46"/>
      <c r="VFG258" s="46"/>
      <c r="VFH258" s="46"/>
      <c r="VFI258" s="46"/>
      <c r="VFJ258" s="46"/>
      <c r="VFK258" s="46"/>
      <c r="VFL258" s="46"/>
      <c r="VFM258" s="46"/>
      <c r="VFN258" s="46"/>
      <c r="VFO258" s="46"/>
      <c r="VFP258" s="46"/>
      <c r="VFQ258" s="46"/>
      <c r="VFR258" s="46"/>
      <c r="VFS258" s="46"/>
      <c r="VFT258" s="46"/>
      <c r="VFU258" s="46"/>
      <c r="VFV258" s="46"/>
      <c r="VFW258" s="46"/>
      <c r="VFX258" s="46"/>
      <c r="VFY258" s="46"/>
      <c r="VFZ258" s="46"/>
      <c r="VGA258" s="46"/>
      <c r="VGB258" s="46"/>
      <c r="VGC258" s="46"/>
      <c r="VGD258" s="46"/>
      <c r="VGE258" s="46"/>
      <c r="VGF258" s="46"/>
      <c r="VGG258" s="46"/>
      <c r="VGH258" s="46"/>
      <c r="VGI258" s="46"/>
      <c r="VGJ258" s="46"/>
      <c r="VGK258" s="46"/>
      <c r="VGL258" s="46"/>
      <c r="VGM258" s="46"/>
      <c r="VGN258" s="46"/>
      <c r="VGO258" s="46"/>
      <c r="VGP258" s="46"/>
      <c r="VGQ258" s="46"/>
      <c r="VGR258" s="46"/>
      <c r="VGS258" s="46"/>
      <c r="VGT258" s="46"/>
      <c r="VGU258" s="46"/>
      <c r="VGV258" s="46"/>
      <c r="VGW258" s="46"/>
      <c r="VGX258" s="46"/>
      <c r="VGY258" s="46"/>
      <c r="VGZ258" s="46"/>
      <c r="VHA258" s="46"/>
      <c r="VHB258" s="46"/>
      <c r="VHC258" s="46"/>
      <c r="VHD258" s="46"/>
      <c r="VHE258" s="46"/>
      <c r="VHF258" s="46"/>
      <c r="VHG258" s="46"/>
      <c r="VHH258" s="46"/>
      <c r="VHI258" s="46"/>
      <c r="VHJ258" s="46"/>
      <c r="VHK258" s="46"/>
      <c r="VHL258" s="46"/>
      <c r="VHM258" s="46"/>
      <c r="VHN258" s="46"/>
      <c r="VHO258" s="46"/>
      <c r="VHP258" s="46"/>
      <c r="VHQ258" s="46"/>
      <c r="VHR258" s="46"/>
      <c r="VHS258" s="46"/>
      <c r="VHT258" s="46"/>
      <c r="VHU258" s="46"/>
      <c r="VHV258" s="46"/>
      <c r="VHW258" s="46"/>
      <c r="VHX258" s="46"/>
      <c r="VHY258" s="46"/>
      <c r="VHZ258" s="46"/>
      <c r="VIA258" s="46"/>
      <c r="VIB258" s="46"/>
      <c r="VIC258" s="46"/>
      <c r="VID258" s="46"/>
      <c r="VIE258" s="46"/>
      <c r="VIF258" s="46"/>
      <c r="VIG258" s="46"/>
      <c r="VIH258" s="46"/>
      <c r="VII258" s="46"/>
      <c r="VIJ258" s="46"/>
      <c r="VIK258" s="46"/>
      <c r="VIL258" s="46"/>
      <c r="VIM258" s="46"/>
      <c r="VIN258" s="46"/>
      <c r="VIO258" s="46"/>
      <c r="VIP258" s="46"/>
      <c r="VIQ258" s="46"/>
      <c r="VIR258" s="46"/>
      <c r="VIS258" s="46"/>
      <c r="VIT258" s="46"/>
      <c r="VIU258" s="46"/>
      <c r="VIV258" s="46"/>
      <c r="VIW258" s="46"/>
      <c r="VIX258" s="46"/>
      <c r="VIY258" s="46"/>
      <c r="VIZ258" s="46"/>
      <c r="VJA258" s="46"/>
      <c r="VJB258" s="46"/>
      <c r="VJC258" s="46"/>
      <c r="VJD258" s="46"/>
      <c r="VJE258" s="46"/>
      <c r="VJF258" s="46"/>
      <c r="VJG258" s="46"/>
      <c r="VJH258" s="46"/>
      <c r="VJI258" s="46"/>
      <c r="VJJ258" s="46"/>
      <c r="VJK258" s="46"/>
      <c r="VJL258" s="46"/>
      <c r="VJM258" s="46"/>
      <c r="VJN258" s="46"/>
      <c r="VJO258" s="46"/>
      <c r="VJP258" s="46"/>
      <c r="VJQ258" s="46"/>
      <c r="VJR258" s="46"/>
      <c r="VJS258" s="46"/>
      <c r="VJT258" s="46"/>
      <c r="VJU258" s="46"/>
      <c r="VJV258" s="46"/>
      <c r="VJW258" s="46"/>
      <c r="VJX258" s="46"/>
      <c r="VJY258" s="46"/>
      <c r="VJZ258" s="46"/>
      <c r="VKA258" s="46"/>
      <c r="VKB258" s="46"/>
      <c r="VKC258" s="46"/>
      <c r="VKD258" s="46"/>
      <c r="VKE258" s="46"/>
      <c r="VKF258" s="46"/>
      <c r="VKG258" s="46"/>
      <c r="VKH258" s="46"/>
      <c r="VKI258" s="46"/>
      <c r="VKJ258" s="46"/>
      <c r="VKK258" s="46"/>
      <c r="VKL258" s="46"/>
      <c r="VKM258" s="46"/>
      <c r="VKN258" s="46"/>
      <c r="VKO258" s="46"/>
      <c r="VKP258" s="46"/>
      <c r="VKQ258" s="46"/>
      <c r="VKR258" s="46"/>
      <c r="VKS258" s="46"/>
      <c r="VKT258" s="46"/>
      <c r="VKU258" s="46"/>
      <c r="VKV258" s="46"/>
      <c r="VKW258" s="46"/>
      <c r="VKX258" s="46"/>
      <c r="VKY258" s="46"/>
      <c r="VKZ258" s="46"/>
      <c r="VLA258" s="46"/>
      <c r="VLB258" s="46"/>
      <c r="VLC258" s="46"/>
      <c r="VLD258" s="46"/>
      <c r="VLE258" s="46"/>
      <c r="VLF258" s="46"/>
      <c r="VLG258" s="46"/>
      <c r="VLH258" s="46"/>
      <c r="VLI258" s="46"/>
      <c r="VLJ258" s="46"/>
      <c r="VLK258" s="46"/>
      <c r="VLL258" s="46"/>
      <c r="VLM258" s="46"/>
      <c r="VLN258" s="46"/>
      <c r="VLO258" s="46"/>
      <c r="VLP258" s="46"/>
      <c r="VLQ258" s="46"/>
      <c r="VLR258" s="46"/>
      <c r="VLS258" s="46"/>
      <c r="VLT258" s="46"/>
      <c r="VLU258" s="46"/>
      <c r="VLV258" s="46"/>
      <c r="VLW258" s="46"/>
      <c r="VLX258" s="46"/>
      <c r="VLY258" s="46"/>
      <c r="VLZ258" s="46"/>
      <c r="VMA258" s="46"/>
      <c r="VMB258" s="46"/>
      <c r="VMC258" s="46"/>
      <c r="VMD258" s="46"/>
      <c r="VME258" s="46"/>
      <c r="VMF258" s="46"/>
      <c r="VMG258" s="46"/>
      <c r="VMH258" s="46"/>
      <c r="VMI258" s="46"/>
      <c r="VMJ258" s="46"/>
      <c r="VMK258" s="46"/>
      <c r="VML258" s="46"/>
      <c r="VMM258" s="46"/>
      <c r="VMN258" s="46"/>
      <c r="VMO258" s="46"/>
      <c r="VMP258" s="46"/>
      <c r="VMQ258" s="46"/>
      <c r="VMR258" s="46"/>
      <c r="VMS258" s="46"/>
      <c r="VMT258" s="46"/>
      <c r="VMU258" s="46"/>
      <c r="VMV258" s="46"/>
      <c r="VMW258" s="46"/>
      <c r="VMX258" s="46"/>
      <c r="VMY258" s="46"/>
      <c r="VMZ258" s="46"/>
      <c r="VNA258" s="46"/>
      <c r="VNB258" s="46"/>
      <c r="VNC258" s="46"/>
      <c r="VND258" s="46"/>
      <c r="VNE258" s="46"/>
      <c r="VNF258" s="46"/>
      <c r="VNG258" s="46"/>
      <c r="VNH258" s="46"/>
      <c r="VNI258" s="46"/>
      <c r="VNJ258" s="46"/>
      <c r="VNK258" s="46"/>
      <c r="VNL258" s="46"/>
      <c r="VNM258" s="46"/>
      <c r="VNN258" s="46"/>
      <c r="VNO258" s="46"/>
      <c r="VNP258" s="46"/>
      <c r="VNQ258" s="46"/>
      <c r="VNR258" s="46"/>
      <c r="VNS258" s="46"/>
      <c r="VNT258" s="46"/>
      <c r="VNU258" s="46"/>
      <c r="VNV258" s="46"/>
      <c r="VNW258" s="46"/>
      <c r="VNX258" s="46"/>
      <c r="VNY258" s="46"/>
      <c r="VNZ258" s="46"/>
      <c r="VOA258" s="46"/>
      <c r="VOB258" s="46"/>
      <c r="VOC258" s="46"/>
      <c r="VOD258" s="46"/>
      <c r="VOE258" s="46"/>
      <c r="VOF258" s="46"/>
      <c r="VOG258" s="46"/>
      <c r="VOH258" s="46"/>
      <c r="VOI258" s="46"/>
      <c r="VOJ258" s="46"/>
      <c r="VOK258" s="46"/>
      <c r="VOL258" s="46"/>
      <c r="VOM258" s="46"/>
      <c r="VON258" s="46"/>
      <c r="VOO258" s="46"/>
      <c r="VOP258" s="46"/>
      <c r="VOQ258" s="46"/>
      <c r="VOR258" s="46"/>
      <c r="VOS258" s="46"/>
      <c r="VOT258" s="46"/>
      <c r="VOU258" s="46"/>
      <c r="VOV258" s="46"/>
      <c r="VOW258" s="46"/>
      <c r="VOX258" s="46"/>
      <c r="VOY258" s="46"/>
      <c r="VOZ258" s="46"/>
      <c r="VPA258" s="46"/>
      <c r="VPB258" s="46"/>
      <c r="VPC258" s="46"/>
      <c r="VPD258" s="46"/>
      <c r="VPE258" s="46"/>
      <c r="VPF258" s="46"/>
      <c r="VPG258" s="46"/>
      <c r="VPH258" s="46"/>
      <c r="VPI258" s="46"/>
      <c r="VPJ258" s="46"/>
      <c r="VPK258" s="46"/>
      <c r="VPL258" s="46"/>
      <c r="VPM258" s="46"/>
      <c r="VPN258" s="46"/>
      <c r="VPO258" s="46"/>
      <c r="VPP258" s="46"/>
      <c r="VPQ258" s="46"/>
      <c r="VPR258" s="46"/>
      <c r="VPS258" s="46"/>
      <c r="VPT258" s="46"/>
      <c r="VPU258" s="46"/>
      <c r="VPV258" s="46"/>
      <c r="VPW258" s="46"/>
      <c r="VPX258" s="46"/>
      <c r="VPY258" s="46"/>
      <c r="VPZ258" s="46"/>
      <c r="VQA258" s="46"/>
      <c r="VQB258" s="46"/>
      <c r="VQC258" s="46"/>
      <c r="VQD258" s="46"/>
      <c r="VQE258" s="46"/>
      <c r="VQF258" s="46"/>
      <c r="VQG258" s="46"/>
      <c r="VQH258" s="46"/>
      <c r="VQI258" s="46"/>
      <c r="VQJ258" s="46"/>
      <c r="VQK258" s="46"/>
      <c r="VQL258" s="46"/>
      <c r="VQM258" s="46"/>
      <c r="VQN258" s="46"/>
      <c r="VQO258" s="46"/>
      <c r="VQP258" s="46"/>
      <c r="VQQ258" s="46"/>
      <c r="VQR258" s="46"/>
      <c r="VQS258" s="46"/>
      <c r="VQT258" s="46"/>
      <c r="VQU258" s="46"/>
      <c r="VQV258" s="46"/>
      <c r="VQW258" s="46"/>
      <c r="VQX258" s="46"/>
      <c r="VQY258" s="46"/>
      <c r="VQZ258" s="46"/>
      <c r="VRA258" s="46"/>
      <c r="VRB258" s="46"/>
      <c r="VRC258" s="46"/>
      <c r="VRD258" s="46"/>
      <c r="VRE258" s="46"/>
      <c r="VRF258" s="46"/>
      <c r="VRG258" s="46"/>
      <c r="VRH258" s="46"/>
      <c r="VRI258" s="46"/>
      <c r="VRJ258" s="46"/>
      <c r="VRK258" s="46"/>
      <c r="VRL258" s="46"/>
      <c r="VRM258" s="46"/>
      <c r="VRN258" s="46"/>
      <c r="VRO258" s="46"/>
      <c r="VRP258" s="46"/>
      <c r="VRQ258" s="46"/>
      <c r="VRR258" s="46"/>
      <c r="VRS258" s="46"/>
      <c r="VRT258" s="46"/>
      <c r="VRU258" s="46"/>
      <c r="VRV258" s="46"/>
      <c r="VRW258" s="46"/>
      <c r="VRX258" s="46"/>
      <c r="VRY258" s="46"/>
      <c r="VRZ258" s="46"/>
      <c r="VSA258" s="46"/>
      <c r="VSB258" s="46"/>
      <c r="VSC258" s="46"/>
      <c r="VSD258" s="46"/>
      <c r="VSE258" s="46"/>
      <c r="VSF258" s="46"/>
      <c r="VSG258" s="46"/>
      <c r="VSH258" s="46"/>
      <c r="VSI258" s="46"/>
      <c r="VSJ258" s="46"/>
      <c r="VSK258" s="46"/>
      <c r="VSL258" s="46"/>
      <c r="VSM258" s="46"/>
      <c r="VSN258" s="46"/>
      <c r="VSO258" s="46"/>
      <c r="VSP258" s="46"/>
      <c r="VSQ258" s="46"/>
      <c r="VSR258" s="46"/>
      <c r="VSS258" s="46"/>
      <c r="VST258" s="46"/>
      <c r="VSU258" s="46"/>
      <c r="VSV258" s="46"/>
      <c r="VSW258" s="46"/>
      <c r="VSX258" s="46"/>
      <c r="VSY258" s="46"/>
      <c r="VSZ258" s="46"/>
      <c r="VTA258" s="46"/>
      <c r="VTB258" s="46"/>
      <c r="VTC258" s="46"/>
      <c r="VTD258" s="46"/>
      <c r="VTE258" s="46"/>
      <c r="VTF258" s="46"/>
      <c r="VTG258" s="46"/>
      <c r="VTH258" s="46"/>
      <c r="VTI258" s="46"/>
      <c r="VTJ258" s="46"/>
      <c r="VTK258" s="46"/>
      <c r="VTL258" s="46"/>
      <c r="VTM258" s="46"/>
      <c r="VTN258" s="46"/>
      <c r="VTO258" s="46"/>
      <c r="VTP258" s="46"/>
      <c r="VTQ258" s="46"/>
      <c r="VTR258" s="46"/>
      <c r="VTS258" s="46"/>
      <c r="VTT258" s="46"/>
      <c r="VTU258" s="46"/>
      <c r="VTV258" s="46"/>
      <c r="VTW258" s="46"/>
      <c r="VTX258" s="46"/>
    </row>
    <row r="259" spans="1:58 15024:15416" s="1" customFormat="1" x14ac:dyDescent="0.25">
      <c r="C259" s="15"/>
      <c r="D259" s="14" t="s">
        <v>7</v>
      </c>
      <c r="E259" s="231">
        <v>106000</v>
      </c>
      <c r="F259" s="20" t="s">
        <v>14</v>
      </c>
      <c r="G259" s="268"/>
      <c r="H259" s="268"/>
      <c r="I259" s="268"/>
      <c r="J259" s="268">
        <f t="shared" ref="J259:K259" si="224">J253-J255-J257</f>
        <v>-98.3</v>
      </c>
      <c r="K259" s="268">
        <f t="shared" si="224"/>
        <v>-134.1</v>
      </c>
      <c r="L259" s="268">
        <f t="shared" ref="L259" si="225">L253-L255-L257</f>
        <v>-32.700000000000003</v>
      </c>
      <c r="M259" s="268">
        <f t="shared" ref="M259:N259" si="226">M253-M255-M257</f>
        <v>-54.6</v>
      </c>
      <c r="N259" s="268">
        <f t="shared" si="226"/>
        <v>-66.7</v>
      </c>
      <c r="O259" s="268">
        <f t="shared" ref="O259:P259" si="227">O253-O255-O257</f>
        <v>-62</v>
      </c>
      <c r="P259" s="268">
        <f t="shared" si="227"/>
        <v>-49.8</v>
      </c>
      <c r="Q259" s="268">
        <f t="shared" ref="Q259:U259" si="228">Q253-Q255-Q257</f>
        <v>0</v>
      </c>
      <c r="R259" s="268">
        <f t="shared" si="228"/>
        <v>0</v>
      </c>
      <c r="S259" s="268">
        <f t="shared" si="228"/>
        <v>0</v>
      </c>
      <c r="T259" s="268">
        <f t="shared" si="228"/>
        <v>0</v>
      </c>
      <c r="U259" s="268">
        <f t="shared" si="228"/>
        <v>0</v>
      </c>
      <c r="V259" s="268">
        <f t="shared" ref="V259:W259" si="229">V253-V255-V257</f>
        <v>0</v>
      </c>
      <c r="W259" s="268">
        <f t="shared" si="229"/>
        <v>0</v>
      </c>
      <c r="X259" s="268">
        <f t="shared" ref="X259:Y259" si="230">X253-X255-X257</f>
        <v>0</v>
      </c>
      <c r="Y259" s="268">
        <f t="shared" si="230"/>
        <v>-53.2</v>
      </c>
      <c r="Z259" s="268">
        <f t="shared" ref="Z259:AB259" si="231">Z253-Z255-Z257</f>
        <v>0</v>
      </c>
      <c r="AA259" s="268">
        <f t="shared" si="231"/>
        <v>-70.099999999999994</v>
      </c>
      <c r="AB259" s="268">
        <f t="shared" si="231"/>
        <v>-70.7</v>
      </c>
      <c r="AC259" s="268">
        <f t="shared" ref="AC259:AD259" si="232">AC253-AC255-AC257</f>
        <v>-11.9</v>
      </c>
      <c r="AD259" s="268">
        <f t="shared" si="232"/>
        <v>0</v>
      </c>
      <c r="AE259" s="268">
        <f t="shared" ref="AE259:AF259" si="233">AE253-AE255-AE257</f>
        <v>-55.9</v>
      </c>
      <c r="AF259" s="268">
        <f t="shared" si="233"/>
        <v>-68.400000000000006</v>
      </c>
      <c r="AG259" s="268">
        <f t="shared" ref="AG259:AH259" si="234">AG253-AG255-AG257</f>
        <v>-58.9</v>
      </c>
      <c r="AH259" s="268">
        <f t="shared" si="234"/>
        <v>-17.3</v>
      </c>
      <c r="AJ259" s="54">
        <f>AJ253-AJ255-AJ257</f>
        <v>-904.59999999999991</v>
      </c>
      <c r="AL259" s="3"/>
      <c r="AZ259" s="508"/>
      <c r="BA259" s="508"/>
      <c r="BF259" s="140"/>
      <c r="VEV259" s="46"/>
      <c r="VEW259" s="46"/>
      <c r="VEX259" s="46"/>
      <c r="VEY259" s="46"/>
      <c r="VEZ259" s="46"/>
      <c r="VFA259" s="46"/>
      <c r="VFB259" s="46"/>
      <c r="VFC259" s="46"/>
      <c r="VFD259" s="46"/>
      <c r="VFE259" s="46"/>
      <c r="VFF259" s="46"/>
      <c r="VFG259" s="46"/>
      <c r="VFH259" s="46"/>
      <c r="VFI259" s="46"/>
      <c r="VFJ259" s="46"/>
      <c r="VFK259" s="46"/>
      <c r="VFL259" s="46"/>
      <c r="VFM259" s="46"/>
      <c r="VFN259" s="46"/>
      <c r="VFO259" s="46"/>
      <c r="VFP259" s="46"/>
      <c r="VFQ259" s="46"/>
      <c r="VFR259" s="46"/>
      <c r="VFS259" s="46"/>
      <c r="VFT259" s="46"/>
      <c r="VFU259" s="46"/>
      <c r="VFV259" s="46"/>
      <c r="VFW259" s="46"/>
      <c r="VFX259" s="46"/>
      <c r="VFY259" s="46"/>
      <c r="VFZ259" s="46"/>
      <c r="VGA259" s="46"/>
      <c r="VGB259" s="46"/>
      <c r="VGC259" s="46"/>
      <c r="VGD259" s="46"/>
      <c r="VGE259" s="46"/>
      <c r="VGF259" s="46"/>
      <c r="VGG259" s="46"/>
      <c r="VGH259" s="46"/>
      <c r="VGI259" s="46"/>
      <c r="VGJ259" s="46"/>
      <c r="VGK259" s="46"/>
      <c r="VGL259" s="46"/>
      <c r="VGM259" s="46"/>
      <c r="VGN259" s="46"/>
      <c r="VGO259" s="46"/>
      <c r="VGP259" s="46"/>
      <c r="VGQ259" s="46"/>
      <c r="VGR259" s="46"/>
      <c r="VGS259" s="46"/>
      <c r="VGT259" s="46"/>
      <c r="VGU259" s="46"/>
      <c r="VGV259" s="46"/>
      <c r="VGW259" s="46"/>
      <c r="VGX259" s="46"/>
      <c r="VGY259" s="46"/>
      <c r="VGZ259" s="46"/>
      <c r="VHA259" s="46"/>
      <c r="VHB259" s="46"/>
      <c r="VHC259" s="46"/>
      <c r="VHD259" s="46"/>
      <c r="VHE259" s="46"/>
      <c r="VHF259" s="46"/>
      <c r="VHG259" s="46"/>
      <c r="VHH259" s="46"/>
      <c r="VHI259" s="46"/>
      <c r="VHJ259" s="46"/>
      <c r="VHK259" s="46"/>
      <c r="VHL259" s="46"/>
      <c r="VHM259" s="46"/>
      <c r="VHN259" s="46"/>
      <c r="VHO259" s="46"/>
      <c r="VHP259" s="46"/>
      <c r="VHQ259" s="46"/>
      <c r="VHR259" s="46"/>
      <c r="VHS259" s="46"/>
      <c r="VHT259" s="46"/>
      <c r="VHU259" s="46"/>
      <c r="VHV259" s="46"/>
      <c r="VHW259" s="46"/>
      <c r="VHX259" s="46"/>
      <c r="VHY259" s="46"/>
      <c r="VHZ259" s="46"/>
      <c r="VIA259" s="46"/>
      <c r="VIB259" s="46"/>
      <c r="VIC259" s="46"/>
      <c r="VID259" s="46"/>
      <c r="VIE259" s="46"/>
      <c r="VIF259" s="46"/>
      <c r="VIG259" s="46"/>
      <c r="VIH259" s="46"/>
      <c r="VII259" s="46"/>
      <c r="VIJ259" s="46"/>
      <c r="VIK259" s="46"/>
      <c r="VIL259" s="46"/>
      <c r="VIM259" s="46"/>
      <c r="VIN259" s="46"/>
      <c r="VIO259" s="46"/>
      <c r="VIP259" s="46"/>
      <c r="VIQ259" s="46"/>
      <c r="VIR259" s="46"/>
      <c r="VIS259" s="46"/>
      <c r="VIT259" s="46"/>
      <c r="VIU259" s="46"/>
      <c r="VIV259" s="46"/>
      <c r="VIW259" s="46"/>
      <c r="VIX259" s="46"/>
      <c r="VIY259" s="46"/>
      <c r="VIZ259" s="46"/>
      <c r="VJA259" s="46"/>
      <c r="VJB259" s="46"/>
      <c r="VJC259" s="46"/>
      <c r="VJD259" s="46"/>
      <c r="VJE259" s="46"/>
      <c r="VJF259" s="46"/>
      <c r="VJG259" s="46"/>
      <c r="VJH259" s="46"/>
      <c r="VJI259" s="46"/>
      <c r="VJJ259" s="46"/>
      <c r="VJK259" s="46"/>
      <c r="VJL259" s="46"/>
      <c r="VJM259" s="46"/>
      <c r="VJN259" s="46"/>
      <c r="VJO259" s="46"/>
      <c r="VJP259" s="46"/>
      <c r="VJQ259" s="46"/>
      <c r="VJR259" s="46"/>
      <c r="VJS259" s="46"/>
      <c r="VJT259" s="46"/>
      <c r="VJU259" s="46"/>
      <c r="VJV259" s="46"/>
      <c r="VJW259" s="46"/>
      <c r="VJX259" s="46"/>
      <c r="VJY259" s="46"/>
      <c r="VJZ259" s="46"/>
      <c r="VKA259" s="46"/>
      <c r="VKB259" s="46"/>
      <c r="VKC259" s="46"/>
      <c r="VKD259" s="46"/>
      <c r="VKE259" s="46"/>
      <c r="VKF259" s="46"/>
      <c r="VKG259" s="46"/>
      <c r="VKH259" s="46"/>
      <c r="VKI259" s="46"/>
      <c r="VKJ259" s="46"/>
      <c r="VKK259" s="46"/>
      <c r="VKL259" s="46"/>
      <c r="VKM259" s="46"/>
      <c r="VKN259" s="46"/>
      <c r="VKO259" s="46"/>
      <c r="VKP259" s="46"/>
      <c r="VKQ259" s="46"/>
      <c r="VKR259" s="46"/>
      <c r="VKS259" s="46"/>
      <c r="VKT259" s="46"/>
      <c r="VKU259" s="46"/>
      <c r="VKV259" s="46"/>
      <c r="VKW259" s="46"/>
      <c r="VKX259" s="46"/>
      <c r="VKY259" s="46"/>
      <c r="VKZ259" s="46"/>
      <c r="VLA259" s="46"/>
      <c r="VLB259" s="46"/>
      <c r="VLC259" s="46"/>
      <c r="VLD259" s="46"/>
      <c r="VLE259" s="46"/>
      <c r="VLF259" s="46"/>
      <c r="VLG259" s="46"/>
      <c r="VLH259" s="46"/>
      <c r="VLI259" s="46"/>
      <c r="VLJ259" s="46"/>
      <c r="VLK259" s="46"/>
      <c r="VLL259" s="46"/>
      <c r="VLM259" s="46"/>
      <c r="VLN259" s="46"/>
      <c r="VLO259" s="46"/>
      <c r="VLP259" s="46"/>
      <c r="VLQ259" s="46"/>
      <c r="VLR259" s="46"/>
      <c r="VLS259" s="46"/>
      <c r="VLT259" s="46"/>
      <c r="VLU259" s="46"/>
      <c r="VLV259" s="46"/>
      <c r="VLW259" s="46"/>
      <c r="VLX259" s="46"/>
      <c r="VLY259" s="46"/>
      <c r="VLZ259" s="46"/>
      <c r="VMA259" s="46"/>
      <c r="VMB259" s="46"/>
      <c r="VMC259" s="46"/>
      <c r="VMD259" s="46"/>
      <c r="VME259" s="46"/>
      <c r="VMF259" s="46"/>
      <c r="VMG259" s="46"/>
      <c r="VMH259" s="46"/>
      <c r="VMI259" s="46"/>
      <c r="VMJ259" s="46"/>
      <c r="VMK259" s="46"/>
      <c r="VML259" s="46"/>
      <c r="VMM259" s="46"/>
      <c r="VMN259" s="46"/>
      <c r="VMO259" s="46"/>
      <c r="VMP259" s="46"/>
      <c r="VMQ259" s="46"/>
      <c r="VMR259" s="46"/>
      <c r="VMS259" s="46"/>
      <c r="VMT259" s="46"/>
      <c r="VMU259" s="46"/>
      <c r="VMV259" s="46"/>
      <c r="VMW259" s="46"/>
      <c r="VMX259" s="46"/>
      <c r="VMY259" s="46"/>
      <c r="VMZ259" s="46"/>
      <c r="VNA259" s="46"/>
      <c r="VNB259" s="46"/>
      <c r="VNC259" s="46"/>
      <c r="VND259" s="46"/>
      <c r="VNE259" s="46"/>
      <c r="VNF259" s="46"/>
      <c r="VNG259" s="46"/>
      <c r="VNH259" s="46"/>
      <c r="VNI259" s="46"/>
      <c r="VNJ259" s="46"/>
      <c r="VNK259" s="46"/>
      <c r="VNL259" s="46"/>
      <c r="VNM259" s="46"/>
      <c r="VNN259" s="46"/>
      <c r="VNO259" s="46"/>
      <c r="VNP259" s="46"/>
      <c r="VNQ259" s="46"/>
      <c r="VNR259" s="46"/>
      <c r="VNS259" s="46"/>
      <c r="VNT259" s="46"/>
      <c r="VNU259" s="46"/>
      <c r="VNV259" s="46"/>
      <c r="VNW259" s="46"/>
      <c r="VNX259" s="46"/>
      <c r="VNY259" s="46"/>
      <c r="VNZ259" s="46"/>
      <c r="VOA259" s="46"/>
      <c r="VOB259" s="46"/>
      <c r="VOC259" s="46"/>
      <c r="VOD259" s="46"/>
      <c r="VOE259" s="46"/>
      <c r="VOF259" s="46"/>
      <c r="VOG259" s="46"/>
      <c r="VOH259" s="46"/>
      <c r="VOI259" s="46"/>
      <c r="VOJ259" s="46"/>
      <c r="VOK259" s="46"/>
      <c r="VOL259" s="46"/>
      <c r="VOM259" s="46"/>
      <c r="VON259" s="46"/>
      <c r="VOO259" s="46"/>
      <c r="VOP259" s="46"/>
      <c r="VOQ259" s="46"/>
      <c r="VOR259" s="46"/>
      <c r="VOS259" s="46"/>
      <c r="VOT259" s="46"/>
      <c r="VOU259" s="46"/>
      <c r="VOV259" s="46"/>
      <c r="VOW259" s="46"/>
      <c r="VOX259" s="46"/>
      <c r="VOY259" s="46"/>
      <c r="VOZ259" s="46"/>
      <c r="VPA259" s="46"/>
      <c r="VPB259" s="46"/>
      <c r="VPC259" s="46"/>
      <c r="VPD259" s="46"/>
      <c r="VPE259" s="46"/>
      <c r="VPF259" s="46"/>
      <c r="VPG259" s="46"/>
      <c r="VPH259" s="46"/>
      <c r="VPI259" s="46"/>
      <c r="VPJ259" s="46"/>
      <c r="VPK259" s="46"/>
      <c r="VPL259" s="46"/>
      <c r="VPM259" s="46"/>
      <c r="VPN259" s="46"/>
      <c r="VPO259" s="46"/>
      <c r="VPP259" s="46"/>
      <c r="VPQ259" s="46"/>
      <c r="VPR259" s="46"/>
      <c r="VPS259" s="46"/>
      <c r="VPT259" s="46"/>
      <c r="VPU259" s="46"/>
      <c r="VPV259" s="46"/>
      <c r="VPW259" s="46"/>
      <c r="VPX259" s="46"/>
      <c r="VPY259" s="46"/>
      <c r="VPZ259" s="46"/>
      <c r="VQA259" s="46"/>
      <c r="VQB259" s="46"/>
      <c r="VQC259" s="46"/>
      <c r="VQD259" s="46"/>
      <c r="VQE259" s="46"/>
      <c r="VQF259" s="46"/>
      <c r="VQG259" s="46"/>
      <c r="VQH259" s="46"/>
      <c r="VQI259" s="46"/>
      <c r="VQJ259" s="46"/>
      <c r="VQK259" s="46"/>
      <c r="VQL259" s="46"/>
      <c r="VQM259" s="46"/>
      <c r="VQN259" s="46"/>
      <c r="VQO259" s="46"/>
      <c r="VQP259" s="46"/>
      <c r="VQQ259" s="46"/>
      <c r="VQR259" s="46"/>
      <c r="VQS259" s="46"/>
      <c r="VQT259" s="46"/>
      <c r="VQU259" s="46"/>
      <c r="VQV259" s="46"/>
      <c r="VQW259" s="46"/>
      <c r="VQX259" s="46"/>
      <c r="VQY259" s="46"/>
      <c r="VQZ259" s="46"/>
      <c r="VRA259" s="46"/>
      <c r="VRB259" s="46"/>
      <c r="VRC259" s="46"/>
      <c r="VRD259" s="46"/>
      <c r="VRE259" s="46"/>
      <c r="VRF259" s="46"/>
      <c r="VRG259" s="46"/>
      <c r="VRH259" s="46"/>
      <c r="VRI259" s="46"/>
      <c r="VRJ259" s="46"/>
      <c r="VRK259" s="46"/>
      <c r="VRL259" s="46"/>
      <c r="VRM259" s="46"/>
      <c r="VRN259" s="46"/>
      <c r="VRO259" s="46"/>
      <c r="VRP259" s="46"/>
      <c r="VRQ259" s="46"/>
      <c r="VRR259" s="46"/>
      <c r="VRS259" s="46"/>
      <c r="VRT259" s="46"/>
      <c r="VRU259" s="46"/>
      <c r="VRV259" s="46"/>
      <c r="VRW259" s="46"/>
      <c r="VRX259" s="46"/>
      <c r="VRY259" s="46"/>
      <c r="VRZ259" s="46"/>
      <c r="VSA259" s="46"/>
      <c r="VSB259" s="46"/>
      <c r="VSC259" s="46"/>
      <c r="VSD259" s="46"/>
      <c r="VSE259" s="46"/>
      <c r="VSF259" s="46"/>
      <c r="VSG259" s="46"/>
      <c r="VSH259" s="46"/>
      <c r="VSI259" s="46"/>
      <c r="VSJ259" s="46"/>
      <c r="VSK259" s="46"/>
      <c r="VSL259" s="46"/>
      <c r="VSM259" s="46"/>
      <c r="VSN259" s="46"/>
      <c r="VSO259" s="46"/>
      <c r="VSP259" s="46"/>
      <c r="VSQ259" s="46"/>
      <c r="VSR259" s="46"/>
      <c r="VSS259" s="46"/>
      <c r="VST259" s="46"/>
      <c r="VSU259" s="46"/>
      <c r="VSV259" s="46"/>
      <c r="VSW259" s="46"/>
      <c r="VSX259" s="46"/>
      <c r="VSY259" s="46"/>
      <c r="VSZ259" s="46"/>
      <c r="VTA259" s="46"/>
      <c r="VTB259" s="46"/>
      <c r="VTC259" s="46"/>
      <c r="VTD259" s="46"/>
      <c r="VTE259" s="46"/>
      <c r="VTF259" s="46"/>
      <c r="VTG259" s="46"/>
      <c r="VTH259" s="46"/>
      <c r="VTI259" s="46"/>
      <c r="VTJ259" s="46"/>
      <c r="VTK259" s="46"/>
      <c r="VTL259" s="46"/>
      <c r="VTM259" s="46"/>
      <c r="VTN259" s="46"/>
      <c r="VTO259" s="46"/>
      <c r="VTP259" s="46"/>
      <c r="VTQ259" s="46"/>
      <c r="VTR259" s="46"/>
      <c r="VTS259" s="46"/>
      <c r="VTT259" s="46"/>
      <c r="VTU259" s="46"/>
      <c r="VTV259" s="46"/>
      <c r="VTW259" s="46"/>
      <c r="VTX259" s="46"/>
    </row>
    <row r="260" spans="1:58 15024:15416" s="1" customFormat="1" x14ac:dyDescent="0.25">
      <c r="C260" s="15"/>
      <c r="D260" s="14"/>
      <c r="E260" s="231"/>
      <c r="F260" s="20"/>
      <c r="G260" s="33"/>
      <c r="H260" s="33"/>
      <c r="I260" s="33"/>
      <c r="J260" s="1913"/>
      <c r="K260" s="1913"/>
      <c r="L260" s="1913"/>
      <c r="M260" s="1913"/>
      <c r="N260" s="33"/>
      <c r="O260" s="33"/>
      <c r="P260" s="33"/>
      <c r="Q260" s="33"/>
      <c r="R260" s="33"/>
      <c r="S260" s="33"/>
      <c r="T260" s="33"/>
      <c r="U260" s="33"/>
      <c r="V260" s="33"/>
      <c r="W260" s="33"/>
      <c r="X260" s="33"/>
      <c r="Y260" s="33"/>
      <c r="Z260" s="33"/>
      <c r="AA260" s="33"/>
      <c r="AB260" s="33"/>
      <c r="AC260" s="33"/>
      <c r="AD260" s="33"/>
      <c r="AE260" s="33"/>
      <c r="AF260" s="33"/>
      <c r="AG260" s="33"/>
      <c r="AH260" s="33"/>
      <c r="AJ260" s="1148">
        <f>AJ259/AJ9*1000000</f>
        <v>-1054.5581720680811</v>
      </c>
      <c r="AL260" s="3"/>
      <c r="AZ260" s="508"/>
      <c r="BA260" s="508"/>
      <c r="BF260" s="140"/>
      <c r="VEV260" s="46"/>
      <c r="VEW260" s="46"/>
      <c r="VEX260" s="46"/>
      <c r="VEY260" s="46"/>
      <c r="VEZ260" s="46"/>
      <c r="VFA260" s="46"/>
      <c r="VFB260" s="46"/>
      <c r="VFC260" s="46"/>
      <c r="VFD260" s="46"/>
      <c r="VFE260" s="46"/>
      <c r="VFF260" s="46"/>
      <c r="VFG260" s="46"/>
      <c r="VFH260" s="46"/>
      <c r="VFI260" s="46"/>
      <c r="VFJ260" s="46"/>
      <c r="VFK260" s="46"/>
      <c r="VFL260" s="46"/>
      <c r="VFM260" s="46"/>
      <c r="VFN260" s="46"/>
      <c r="VFO260" s="46"/>
      <c r="VFP260" s="46"/>
      <c r="VFQ260" s="46"/>
      <c r="VFR260" s="46"/>
      <c r="VFS260" s="46"/>
      <c r="VFT260" s="46"/>
      <c r="VFU260" s="46"/>
      <c r="VFV260" s="46"/>
      <c r="VFW260" s="46"/>
      <c r="VFX260" s="46"/>
      <c r="VFY260" s="46"/>
      <c r="VFZ260" s="46"/>
      <c r="VGA260" s="46"/>
      <c r="VGB260" s="46"/>
      <c r="VGC260" s="46"/>
      <c r="VGD260" s="46"/>
      <c r="VGE260" s="46"/>
      <c r="VGF260" s="46"/>
      <c r="VGG260" s="46"/>
      <c r="VGH260" s="46"/>
      <c r="VGI260" s="46"/>
      <c r="VGJ260" s="46"/>
      <c r="VGK260" s="46"/>
      <c r="VGL260" s="46"/>
      <c r="VGM260" s="46"/>
      <c r="VGN260" s="46"/>
      <c r="VGO260" s="46"/>
      <c r="VGP260" s="46"/>
      <c r="VGQ260" s="46"/>
      <c r="VGR260" s="46"/>
      <c r="VGS260" s="46"/>
      <c r="VGT260" s="46"/>
      <c r="VGU260" s="46"/>
      <c r="VGV260" s="46"/>
      <c r="VGW260" s="46"/>
      <c r="VGX260" s="46"/>
      <c r="VGY260" s="46"/>
      <c r="VGZ260" s="46"/>
      <c r="VHA260" s="46"/>
      <c r="VHB260" s="46"/>
      <c r="VHC260" s="46"/>
      <c r="VHD260" s="46"/>
      <c r="VHE260" s="46"/>
      <c r="VHF260" s="46"/>
      <c r="VHG260" s="46"/>
      <c r="VHH260" s="46"/>
      <c r="VHI260" s="46"/>
      <c r="VHJ260" s="46"/>
      <c r="VHK260" s="46"/>
      <c r="VHL260" s="46"/>
      <c r="VHM260" s="46"/>
      <c r="VHN260" s="46"/>
      <c r="VHO260" s="46"/>
      <c r="VHP260" s="46"/>
      <c r="VHQ260" s="46"/>
      <c r="VHR260" s="46"/>
      <c r="VHS260" s="46"/>
      <c r="VHT260" s="46"/>
      <c r="VHU260" s="46"/>
      <c r="VHV260" s="46"/>
      <c r="VHW260" s="46"/>
      <c r="VHX260" s="46"/>
      <c r="VHY260" s="46"/>
      <c r="VHZ260" s="46"/>
      <c r="VIA260" s="46"/>
      <c r="VIB260" s="46"/>
      <c r="VIC260" s="46"/>
      <c r="VID260" s="46"/>
      <c r="VIE260" s="46"/>
      <c r="VIF260" s="46"/>
      <c r="VIG260" s="46"/>
      <c r="VIH260" s="46"/>
      <c r="VII260" s="46"/>
      <c r="VIJ260" s="46"/>
      <c r="VIK260" s="46"/>
      <c r="VIL260" s="46"/>
      <c r="VIM260" s="46"/>
      <c r="VIN260" s="46"/>
      <c r="VIO260" s="46"/>
      <c r="VIP260" s="46"/>
      <c r="VIQ260" s="46"/>
      <c r="VIR260" s="46"/>
      <c r="VIS260" s="46"/>
      <c r="VIT260" s="46"/>
      <c r="VIU260" s="46"/>
      <c r="VIV260" s="46"/>
      <c r="VIW260" s="46"/>
      <c r="VIX260" s="46"/>
      <c r="VIY260" s="46"/>
      <c r="VIZ260" s="46"/>
      <c r="VJA260" s="46"/>
      <c r="VJB260" s="46"/>
      <c r="VJC260" s="46"/>
      <c r="VJD260" s="46"/>
      <c r="VJE260" s="46"/>
      <c r="VJF260" s="46"/>
      <c r="VJG260" s="46"/>
      <c r="VJH260" s="46"/>
      <c r="VJI260" s="46"/>
      <c r="VJJ260" s="46"/>
      <c r="VJK260" s="46"/>
      <c r="VJL260" s="46"/>
      <c r="VJM260" s="46"/>
      <c r="VJN260" s="46"/>
      <c r="VJO260" s="46"/>
      <c r="VJP260" s="46"/>
      <c r="VJQ260" s="46"/>
      <c r="VJR260" s="46"/>
      <c r="VJS260" s="46"/>
      <c r="VJT260" s="46"/>
      <c r="VJU260" s="46"/>
      <c r="VJV260" s="46"/>
      <c r="VJW260" s="46"/>
      <c r="VJX260" s="46"/>
      <c r="VJY260" s="46"/>
      <c r="VJZ260" s="46"/>
      <c r="VKA260" s="46"/>
      <c r="VKB260" s="46"/>
      <c r="VKC260" s="46"/>
      <c r="VKD260" s="46"/>
      <c r="VKE260" s="46"/>
      <c r="VKF260" s="46"/>
      <c r="VKG260" s="46"/>
      <c r="VKH260" s="46"/>
      <c r="VKI260" s="46"/>
      <c r="VKJ260" s="46"/>
      <c r="VKK260" s="46"/>
      <c r="VKL260" s="46"/>
      <c r="VKM260" s="46"/>
      <c r="VKN260" s="46"/>
      <c r="VKO260" s="46"/>
      <c r="VKP260" s="46"/>
      <c r="VKQ260" s="46"/>
      <c r="VKR260" s="46"/>
      <c r="VKS260" s="46"/>
      <c r="VKT260" s="46"/>
      <c r="VKU260" s="46"/>
      <c r="VKV260" s="46"/>
      <c r="VKW260" s="46"/>
      <c r="VKX260" s="46"/>
      <c r="VKY260" s="46"/>
      <c r="VKZ260" s="46"/>
      <c r="VLA260" s="46"/>
      <c r="VLB260" s="46"/>
      <c r="VLC260" s="46"/>
      <c r="VLD260" s="46"/>
      <c r="VLE260" s="46"/>
      <c r="VLF260" s="46"/>
      <c r="VLG260" s="46"/>
      <c r="VLH260" s="46"/>
      <c r="VLI260" s="46"/>
      <c r="VLJ260" s="46"/>
      <c r="VLK260" s="46"/>
      <c r="VLL260" s="46"/>
      <c r="VLM260" s="46"/>
      <c r="VLN260" s="46"/>
      <c r="VLO260" s="46"/>
      <c r="VLP260" s="46"/>
      <c r="VLQ260" s="46"/>
      <c r="VLR260" s="46"/>
      <c r="VLS260" s="46"/>
      <c r="VLT260" s="46"/>
      <c r="VLU260" s="46"/>
      <c r="VLV260" s="46"/>
      <c r="VLW260" s="46"/>
      <c r="VLX260" s="46"/>
      <c r="VLY260" s="46"/>
      <c r="VLZ260" s="46"/>
      <c r="VMA260" s="46"/>
      <c r="VMB260" s="46"/>
      <c r="VMC260" s="46"/>
      <c r="VMD260" s="46"/>
      <c r="VME260" s="46"/>
      <c r="VMF260" s="46"/>
      <c r="VMG260" s="46"/>
      <c r="VMH260" s="46"/>
      <c r="VMI260" s="46"/>
      <c r="VMJ260" s="46"/>
      <c r="VMK260" s="46"/>
      <c r="VML260" s="46"/>
      <c r="VMM260" s="46"/>
      <c r="VMN260" s="46"/>
      <c r="VMO260" s="46"/>
      <c r="VMP260" s="46"/>
      <c r="VMQ260" s="46"/>
      <c r="VMR260" s="46"/>
      <c r="VMS260" s="46"/>
      <c r="VMT260" s="46"/>
      <c r="VMU260" s="46"/>
      <c r="VMV260" s="46"/>
      <c r="VMW260" s="46"/>
      <c r="VMX260" s="46"/>
      <c r="VMY260" s="46"/>
      <c r="VMZ260" s="46"/>
      <c r="VNA260" s="46"/>
      <c r="VNB260" s="46"/>
      <c r="VNC260" s="46"/>
      <c r="VND260" s="46"/>
      <c r="VNE260" s="46"/>
      <c r="VNF260" s="46"/>
      <c r="VNG260" s="46"/>
      <c r="VNH260" s="46"/>
      <c r="VNI260" s="46"/>
      <c r="VNJ260" s="46"/>
      <c r="VNK260" s="46"/>
      <c r="VNL260" s="46"/>
      <c r="VNM260" s="46"/>
      <c r="VNN260" s="46"/>
      <c r="VNO260" s="46"/>
      <c r="VNP260" s="46"/>
      <c r="VNQ260" s="46"/>
      <c r="VNR260" s="46"/>
      <c r="VNS260" s="46"/>
      <c r="VNT260" s="46"/>
      <c r="VNU260" s="46"/>
      <c r="VNV260" s="46"/>
      <c r="VNW260" s="46"/>
      <c r="VNX260" s="46"/>
      <c r="VNY260" s="46"/>
      <c r="VNZ260" s="46"/>
      <c r="VOA260" s="46"/>
      <c r="VOB260" s="46"/>
      <c r="VOC260" s="46"/>
      <c r="VOD260" s="46"/>
      <c r="VOE260" s="46"/>
      <c r="VOF260" s="46"/>
      <c r="VOG260" s="46"/>
      <c r="VOH260" s="46"/>
      <c r="VOI260" s="46"/>
      <c r="VOJ260" s="46"/>
      <c r="VOK260" s="46"/>
      <c r="VOL260" s="46"/>
      <c r="VOM260" s="46"/>
      <c r="VON260" s="46"/>
      <c r="VOO260" s="46"/>
      <c r="VOP260" s="46"/>
      <c r="VOQ260" s="46"/>
      <c r="VOR260" s="46"/>
      <c r="VOS260" s="46"/>
      <c r="VOT260" s="46"/>
      <c r="VOU260" s="46"/>
      <c r="VOV260" s="46"/>
      <c r="VOW260" s="46"/>
      <c r="VOX260" s="46"/>
      <c r="VOY260" s="46"/>
      <c r="VOZ260" s="46"/>
      <c r="VPA260" s="46"/>
      <c r="VPB260" s="46"/>
      <c r="VPC260" s="46"/>
      <c r="VPD260" s="46"/>
      <c r="VPE260" s="46"/>
      <c r="VPF260" s="46"/>
      <c r="VPG260" s="46"/>
      <c r="VPH260" s="46"/>
      <c r="VPI260" s="46"/>
      <c r="VPJ260" s="46"/>
      <c r="VPK260" s="46"/>
      <c r="VPL260" s="46"/>
      <c r="VPM260" s="46"/>
      <c r="VPN260" s="46"/>
      <c r="VPO260" s="46"/>
      <c r="VPP260" s="46"/>
      <c r="VPQ260" s="46"/>
      <c r="VPR260" s="46"/>
      <c r="VPS260" s="46"/>
      <c r="VPT260" s="46"/>
      <c r="VPU260" s="46"/>
      <c r="VPV260" s="46"/>
      <c r="VPW260" s="46"/>
      <c r="VPX260" s="46"/>
      <c r="VPY260" s="46"/>
      <c r="VPZ260" s="46"/>
      <c r="VQA260" s="46"/>
      <c r="VQB260" s="46"/>
      <c r="VQC260" s="46"/>
      <c r="VQD260" s="46"/>
      <c r="VQE260" s="46"/>
      <c r="VQF260" s="46"/>
      <c r="VQG260" s="46"/>
      <c r="VQH260" s="46"/>
      <c r="VQI260" s="46"/>
      <c r="VQJ260" s="46"/>
      <c r="VQK260" s="46"/>
      <c r="VQL260" s="46"/>
      <c r="VQM260" s="46"/>
      <c r="VQN260" s="46"/>
      <c r="VQO260" s="46"/>
      <c r="VQP260" s="46"/>
      <c r="VQQ260" s="46"/>
      <c r="VQR260" s="46"/>
      <c r="VQS260" s="46"/>
      <c r="VQT260" s="46"/>
      <c r="VQU260" s="46"/>
      <c r="VQV260" s="46"/>
      <c r="VQW260" s="46"/>
      <c r="VQX260" s="46"/>
      <c r="VQY260" s="46"/>
      <c r="VQZ260" s="46"/>
      <c r="VRA260" s="46"/>
      <c r="VRB260" s="46"/>
      <c r="VRC260" s="46"/>
      <c r="VRD260" s="46"/>
      <c r="VRE260" s="46"/>
      <c r="VRF260" s="46"/>
      <c r="VRG260" s="46"/>
      <c r="VRH260" s="46"/>
      <c r="VRI260" s="46"/>
      <c r="VRJ260" s="46"/>
      <c r="VRK260" s="46"/>
      <c r="VRL260" s="46"/>
      <c r="VRM260" s="46"/>
      <c r="VRN260" s="46"/>
      <c r="VRO260" s="46"/>
      <c r="VRP260" s="46"/>
      <c r="VRQ260" s="46"/>
      <c r="VRR260" s="46"/>
      <c r="VRS260" s="46"/>
      <c r="VRT260" s="46"/>
      <c r="VRU260" s="46"/>
      <c r="VRV260" s="46"/>
      <c r="VRW260" s="46"/>
      <c r="VRX260" s="46"/>
      <c r="VRY260" s="46"/>
      <c r="VRZ260" s="46"/>
      <c r="VSA260" s="46"/>
      <c r="VSB260" s="46"/>
      <c r="VSC260" s="46"/>
      <c r="VSD260" s="46"/>
      <c r="VSE260" s="46"/>
      <c r="VSF260" s="46"/>
      <c r="VSG260" s="46"/>
      <c r="VSH260" s="46"/>
      <c r="VSI260" s="46"/>
      <c r="VSJ260" s="46"/>
      <c r="VSK260" s="46"/>
      <c r="VSL260" s="46"/>
      <c r="VSM260" s="46"/>
      <c r="VSN260" s="46"/>
      <c r="VSO260" s="46"/>
      <c r="VSP260" s="46"/>
      <c r="VSQ260" s="46"/>
      <c r="VSR260" s="46"/>
      <c r="VSS260" s="46"/>
      <c r="VST260" s="46"/>
      <c r="VSU260" s="46"/>
      <c r="VSV260" s="46"/>
      <c r="VSW260" s="46"/>
      <c r="VSX260" s="46"/>
      <c r="VSY260" s="46"/>
      <c r="VSZ260" s="46"/>
      <c r="VTA260" s="46"/>
      <c r="VTB260" s="46"/>
      <c r="VTC260" s="46"/>
      <c r="VTD260" s="46"/>
      <c r="VTE260" s="46"/>
      <c r="VTF260" s="46"/>
      <c r="VTG260" s="46"/>
      <c r="VTH260" s="46"/>
      <c r="VTI260" s="46"/>
      <c r="VTJ260" s="46"/>
      <c r="VTK260" s="46"/>
      <c r="VTL260" s="46"/>
      <c r="VTM260" s="46"/>
      <c r="VTN260" s="46"/>
      <c r="VTO260" s="46"/>
      <c r="VTP260" s="46"/>
      <c r="VTQ260" s="46"/>
      <c r="VTR260" s="46"/>
      <c r="VTS260" s="46"/>
      <c r="VTT260" s="46"/>
      <c r="VTU260" s="46"/>
      <c r="VTV260" s="46"/>
      <c r="VTW260" s="46"/>
      <c r="VTX260" s="46"/>
    </row>
    <row r="261" spans="1:58 15024:15416" s="2" customFormat="1" ht="15.75" thickBot="1" x14ac:dyDescent="0.3">
      <c r="C261" s="2081"/>
      <c r="D261" s="41" t="s">
        <v>1</v>
      </c>
      <c r="E261" s="2082">
        <v>408000</v>
      </c>
      <c r="F261" s="25" t="s">
        <v>14</v>
      </c>
      <c r="G261" s="2083"/>
      <c r="H261" s="2083"/>
      <c r="I261" s="2083"/>
      <c r="J261" s="2083">
        <f t="shared" ref="J261:P261" si="235">SUM(J255,J257,J259)</f>
        <v>0</v>
      </c>
      <c r="K261" s="2083">
        <f t="shared" si="235"/>
        <v>0</v>
      </c>
      <c r="L261" s="2083">
        <f t="shared" si="235"/>
        <v>0</v>
      </c>
      <c r="M261" s="2083">
        <f t="shared" si="235"/>
        <v>0</v>
      </c>
      <c r="N261" s="2083">
        <f t="shared" si="235"/>
        <v>0</v>
      </c>
      <c r="O261" s="2083">
        <f t="shared" si="235"/>
        <v>0</v>
      </c>
      <c r="P261" s="2083">
        <f t="shared" si="235"/>
        <v>0</v>
      </c>
      <c r="Q261" s="2083">
        <f t="shared" ref="Q261:U261" si="236">SUM(Q255,Q257,Q259)</f>
        <v>0</v>
      </c>
      <c r="R261" s="2083">
        <f t="shared" si="236"/>
        <v>0</v>
      </c>
      <c r="S261" s="2083">
        <f t="shared" si="236"/>
        <v>0</v>
      </c>
      <c r="T261" s="2083">
        <f t="shared" si="236"/>
        <v>0</v>
      </c>
      <c r="U261" s="2083">
        <f t="shared" si="236"/>
        <v>0</v>
      </c>
      <c r="V261" s="2083">
        <f t="shared" ref="V261:W261" si="237">SUM(V255,V257,V259)</f>
        <v>0</v>
      </c>
      <c r="W261" s="2083">
        <f t="shared" si="237"/>
        <v>0</v>
      </c>
      <c r="X261" s="2083">
        <f t="shared" ref="X261:Y261" si="238">SUM(X255,X257,X259)</f>
        <v>0</v>
      </c>
      <c r="Y261" s="2083">
        <f t="shared" si="238"/>
        <v>0</v>
      </c>
      <c r="Z261" s="2083">
        <f t="shared" ref="Z261:AB261" si="239">SUM(Z255,Z257,Z259)</f>
        <v>0</v>
      </c>
      <c r="AA261" s="2083">
        <f t="shared" si="239"/>
        <v>0</v>
      </c>
      <c r="AB261" s="2083">
        <f t="shared" si="239"/>
        <v>0</v>
      </c>
      <c r="AC261" s="2083">
        <f t="shared" ref="AC261:AD261" si="240">SUM(AC255,AC257,AC259)</f>
        <v>0</v>
      </c>
      <c r="AD261" s="2083">
        <f t="shared" si="240"/>
        <v>0</v>
      </c>
      <c r="AE261" s="2083">
        <f t="shared" ref="AE261:AF261" si="241">SUM(AE255,AE257,AE259)</f>
        <v>0</v>
      </c>
      <c r="AF261" s="2083">
        <f t="shared" si="241"/>
        <v>0</v>
      </c>
      <c r="AG261" s="2083">
        <f t="shared" ref="AG261:AH261" si="242">SUM(AG255,AG257,AG259)</f>
        <v>0</v>
      </c>
      <c r="AH261" s="2083">
        <f t="shared" si="242"/>
        <v>0</v>
      </c>
      <c r="AJ261" s="2128">
        <f>AJ255+AJ257+AJ259</f>
        <v>0</v>
      </c>
      <c r="AZ261" s="2097"/>
      <c r="BA261" s="2097"/>
      <c r="BF261" s="150"/>
    </row>
    <row r="262" spans="1:58 15024:15416" s="2" customFormat="1" hidden="1" x14ac:dyDescent="0.25">
      <c r="C262" s="8"/>
      <c r="D262" s="2080" t="s">
        <v>1128</v>
      </c>
      <c r="E262" s="118"/>
      <c r="F262" s="118"/>
      <c r="G262" s="2075"/>
      <c r="H262" s="2075"/>
      <c r="I262" s="2075"/>
      <c r="J262" s="2075"/>
      <c r="K262" s="2075"/>
      <c r="L262" s="2075"/>
      <c r="M262" s="2075"/>
      <c r="N262" s="2075"/>
      <c r="O262" s="2075"/>
      <c r="P262" s="2075"/>
      <c r="Q262" s="2075"/>
      <c r="R262" s="2075"/>
      <c r="S262" s="2075"/>
      <c r="T262" s="2075"/>
      <c r="U262" s="2075"/>
      <c r="V262" s="2075"/>
      <c r="W262" s="2075"/>
      <c r="X262" s="2075"/>
      <c r="Y262" s="2075"/>
      <c r="Z262" s="2075"/>
      <c r="AA262" s="2075"/>
      <c r="AB262" s="2075"/>
      <c r="AC262" s="2075"/>
      <c r="AD262" s="2075"/>
      <c r="AE262" s="2075"/>
      <c r="AF262" s="2075"/>
      <c r="AG262" s="2075"/>
      <c r="AH262" s="2075"/>
      <c r="AJ262" s="63"/>
      <c r="AZ262" s="2097"/>
      <c r="BA262" s="2097"/>
      <c r="BF262" s="150"/>
    </row>
    <row r="263" spans="1:58 15024:15416" s="2" customFormat="1" hidden="1" x14ac:dyDescent="0.25">
      <c r="C263" s="15"/>
      <c r="D263" s="232" t="s">
        <v>16</v>
      </c>
      <c r="E263" s="1890">
        <v>70000</v>
      </c>
      <c r="F263" s="233" t="s">
        <v>1029</v>
      </c>
      <c r="G263" s="241"/>
      <c r="H263" s="241"/>
      <c r="I263" s="241"/>
      <c r="J263" s="241"/>
      <c r="K263" s="241"/>
      <c r="L263" s="241"/>
      <c r="M263" s="241"/>
      <c r="N263" s="241"/>
      <c r="O263" s="241"/>
      <c r="P263" s="241"/>
      <c r="Q263" s="241"/>
      <c r="R263" s="241"/>
      <c r="S263" s="241"/>
      <c r="T263" s="241"/>
      <c r="U263" s="241"/>
      <c r="V263" s="241"/>
      <c r="W263" s="241"/>
      <c r="X263" s="241"/>
      <c r="Y263" s="241"/>
      <c r="Z263" s="241"/>
      <c r="AA263" s="241"/>
      <c r="AB263" s="241"/>
      <c r="AC263" s="241"/>
      <c r="AD263" s="241"/>
      <c r="AE263" s="1632"/>
      <c r="AF263" s="1632"/>
      <c r="AG263" s="1632"/>
      <c r="AH263" s="1632"/>
      <c r="AJ263" s="2004">
        <f>SUM(G263:AH263)</f>
        <v>0</v>
      </c>
      <c r="AZ263" s="2097"/>
      <c r="BA263" s="2097"/>
      <c r="BF263" s="150"/>
    </row>
    <row r="264" spans="1:58 15024:15416" s="2" customFormat="1" hidden="1" x14ac:dyDescent="0.25">
      <c r="C264" s="15"/>
      <c r="D264" s="14"/>
      <c r="E264" s="231">
        <f>E263/2500</f>
        <v>28</v>
      </c>
      <c r="F264" s="20" t="s">
        <v>353</v>
      </c>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J264" s="1490">
        <f>AJ263/3193725*1000000</f>
        <v>0</v>
      </c>
      <c r="AZ264" s="2097"/>
      <c r="BA264" s="2097"/>
      <c r="BF264" s="150"/>
    </row>
    <row r="265" spans="1:58 15024:15416" s="2" customFormat="1" hidden="1" x14ac:dyDescent="0.25">
      <c r="C265" s="15"/>
      <c r="D265" s="232" t="s">
        <v>15</v>
      </c>
      <c r="E265" s="1765">
        <v>112.8</v>
      </c>
      <c r="F265" s="233" t="s">
        <v>1029</v>
      </c>
      <c r="G265" s="1491"/>
      <c r="H265" s="1491"/>
      <c r="I265" s="1491"/>
      <c r="J265" s="1491"/>
      <c r="K265" s="1491"/>
      <c r="L265" s="1491"/>
      <c r="M265" s="1491"/>
      <c r="N265" s="1491"/>
      <c r="O265" s="1491"/>
      <c r="P265" s="1491"/>
      <c r="Q265" s="1491"/>
      <c r="R265" s="1491"/>
      <c r="S265" s="1491"/>
      <c r="T265" s="1491"/>
      <c r="U265" s="1491"/>
      <c r="V265" s="1491"/>
      <c r="W265" s="1491"/>
      <c r="X265" s="1491"/>
      <c r="Y265" s="1491"/>
      <c r="Z265" s="1491"/>
      <c r="AA265" s="1491"/>
      <c r="AB265" s="1491"/>
      <c r="AC265" s="1491"/>
      <c r="AD265" s="1491"/>
      <c r="AE265" s="1491"/>
      <c r="AF265" s="1491"/>
      <c r="AG265" s="1491"/>
      <c r="AH265" s="1491"/>
      <c r="AJ265" s="2004">
        <f>SUM(G265:AH265)</f>
        <v>0</v>
      </c>
      <c r="AZ265" s="2097"/>
      <c r="BA265" s="2097"/>
      <c r="BF265" s="150"/>
    </row>
    <row r="266" spans="1:58 15024:15416" s="2" customFormat="1" hidden="1" x14ac:dyDescent="0.25">
      <c r="C266" s="15"/>
      <c r="D266" s="14"/>
      <c r="E266" s="231">
        <f>E265/2.5</f>
        <v>45.12</v>
      </c>
      <c r="F266" s="20" t="s">
        <v>353</v>
      </c>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J266" s="1490" t="e">
        <f>AJ265/AJ37*1000000</f>
        <v>#DIV/0!</v>
      </c>
      <c r="AZ266" s="2097"/>
      <c r="BA266" s="2097"/>
      <c r="BF266" s="150"/>
    </row>
    <row r="267" spans="1:58 15024:15416" s="2" customFormat="1" hidden="1" x14ac:dyDescent="0.25">
      <c r="C267" s="15"/>
      <c r="D267" s="14" t="s">
        <v>7</v>
      </c>
      <c r="E267" s="231">
        <v>106000</v>
      </c>
      <c r="F267" s="20" t="s">
        <v>14</v>
      </c>
      <c r="G267" s="268"/>
      <c r="H267" s="268"/>
      <c r="I267" s="268"/>
      <c r="J267" s="268"/>
      <c r="K267" s="268"/>
      <c r="L267" s="268"/>
      <c r="M267" s="268"/>
      <c r="N267" s="268"/>
      <c r="O267" s="268"/>
      <c r="P267" s="268"/>
      <c r="Q267" s="268"/>
      <c r="R267" s="268"/>
      <c r="S267" s="268"/>
      <c r="T267" s="268"/>
      <c r="U267" s="268"/>
      <c r="V267" s="268"/>
      <c r="W267" s="268"/>
      <c r="X267" s="268"/>
      <c r="Y267" s="268"/>
      <c r="Z267" s="268"/>
      <c r="AA267" s="268"/>
      <c r="AB267" s="268"/>
      <c r="AC267" s="268"/>
      <c r="AD267" s="268"/>
      <c r="AE267" s="268"/>
      <c r="AF267" s="268"/>
      <c r="AG267" s="268"/>
      <c r="AH267" s="268"/>
      <c r="AJ267" s="567">
        <f>AJ253-AJ263-AJ265</f>
        <v>0</v>
      </c>
      <c r="AZ267" s="2097"/>
      <c r="BA267" s="2097"/>
      <c r="BF267" s="150"/>
    </row>
    <row r="268" spans="1:58 15024:15416" s="2" customFormat="1" hidden="1" x14ac:dyDescent="0.25">
      <c r="C268" s="15"/>
      <c r="D268" s="14"/>
      <c r="E268" s="231"/>
      <c r="F268" s="20"/>
      <c r="G268" s="33"/>
      <c r="H268" s="33"/>
      <c r="I268" s="33"/>
      <c r="J268" s="33"/>
      <c r="K268" s="33"/>
      <c r="L268" s="33"/>
      <c r="M268" s="33"/>
      <c r="N268" s="33"/>
      <c r="O268" s="33"/>
      <c r="P268" s="33"/>
      <c r="Q268" s="33"/>
      <c r="R268" s="1644"/>
      <c r="S268" s="1644"/>
      <c r="T268" s="1644"/>
      <c r="U268" s="1644"/>
      <c r="V268" s="1644"/>
      <c r="W268" s="1644"/>
      <c r="X268" s="1644"/>
      <c r="Y268" s="1644"/>
      <c r="Z268" s="1644"/>
      <c r="AA268" s="1644"/>
      <c r="AB268" s="1644"/>
      <c r="AC268" s="1644"/>
      <c r="AD268" s="1644"/>
      <c r="AE268" s="1644"/>
      <c r="AF268" s="1644"/>
      <c r="AG268" s="1644"/>
      <c r="AH268" s="1644"/>
      <c r="AJ268" s="1148"/>
      <c r="AZ268" s="2097"/>
      <c r="BA268" s="2097"/>
      <c r="BF268" s="150"/>
    </row>
    <row r="269" spans="1:58 15024:15416" s="2" customFormat="1" ht="15.75" hidden="1" thickBot="1" x14ac:dyDescent="0.3">
      <c r="C269" s="40"/>
      <c r="D269" s="28" t="s">
        <v>1</v>
      </c>
      <c r="E269" s="259">
        <v>408000</v>
      </c>
      <c r="F269" s="20" t="s">
        <v>14</v>
      </c>
      <c r="G269" s="1644"/>
      <c r="H269" s="1644"/>
      <c r="I269" s="1644"/>
      <c r="J269" s="1644"/>
      <c r="K269" s="1644"/>
      <c r="L269" s="1644"/>
      <c r="M269" s="1644"/>
      <c r="N269" s="1644"/>
      <c r="O269" s="1644"/>
      <c r="P269" s="1644"/>
      <c r="Q269" s="1644"/>
      <c r="R269" s="1644"/>
      <c r="S269" s="1644"/>
      <c r="T269" s="1644"/>
      <c r="U269" s="1644"/>
      <c r="V269" s="1644"/>
      <c r="W269" s="1644"/>
      <c r="X269" s="1644"/>
      <c r="Y269" s="1644"/>
      <c r="Z269" s="1644"/>
      <c r="AA269" s="1644"/>
      <c r="AB269" s="1644"/>
      <c r="AC269" s="1644"/>
      <c r="AD269" s="1644"/>
      <c r="AE269" s="1644"/>
      <c r="AF269" s="1644"/>
      <c r="AG269" s="1644"/>
      <c r="AH269" s="1644"/>
      <c r="AJ269" s="2077">
        <f>AJ263+AJ265+AJ267</f>
        <v>0</v>
      </c>
      <c r="AZ269" s="2097"/>
      <c r="BA269" s="2097"/>
      <c r="BF269" s="150"/>
    </row>
    <row r="270" spans="1:58 15024:15416" s="1" customFormat="1" x14ac:dyDescent="0.25">
      <c r="C270" s="8">
        <v>6</v>
      </c>
      <c r="D270" s="75" t="s">
        <v>13</v>
      </c>
      <c r="E270" s="76"/>
      <c r="F270" s="77"/>
      <c r="G270" s="94"/>
      <c r="H270" s="94"/>
      <c r="I270" s="94"/>
      <c r="J270" s="94"/>
      <c r="K270" s="94"/>
      <c r="L270" s="94"/>
      <c r="M270" s="94"/>
      <c r="N270" s="94"/>
      <c r="O270" s="94"/>
      <c r="P270" s="94"/>
      <c r="Q270" s="94"/>
      <c r="R270" s="94"/>
      <c r="S270" s="1916"/>
      <c r="T270" s="1916"/>
      <c r="U270" s="94"/>
      <c r="V270" s="94"/>
      <c r="W270" s="94"/>
      <c r="X270" s="94"/>
      <c r="Y270" s="94"/>
      <c r="Z270" s="94"/>
      <c r="AA270" s="94"/>
      <c r="AB270" s="94"/>
      <c r="AC270" s="94"/>
      <c r="AD270" s="94"/>
      <c r="AE270" s="94"/>
      <c r="AF270" s="94"/>
      <c r="AG270" s="94"/>
      <c r="AH270" s="94"/>
      <c r="AJ270" s="135" t="s">
        <v>133</v>
      </c>
      <c r="AZ270" s="508"/>
      <c r="BA270" s="508"/>
      <c r="BF270" s="140"/>
      <c r="VEV270" s="46"/>
      <c r="VEW270" s="46"/>
      <c r="VEX270" s="46"/>
      <c r="VEY270" s="46"/>
      <c r="VEZ270" s="46"/>
      <c r="VFA270" s="46"/>
      <c r="VFB270" s="46"/>
      <c r="VFC270" s="46"/>
      <c r="VFD270" s="46"/>
      <c r="VFE270" s="46"/>
      <c r="VFF270" s="46"/>
      <c r="VFG270" s="46"/>
      <c r="VFH270" s="46"/>
      <c r="VFI270" s="46"/>
      <c r="VFJ270" s="46"/>
      <c r="VFK270" s="46"/>
      <c r="VFL270" s="46"/>
      <c r="VFM270" s="46"/>
      <c r="VFN270" s="46"/>
      <c r="VFO270" s="46"/>
      <c r="VFP270" s="46"/>
      <c r="VFQ270" s="46"/>
      <c r="VFR270" s="46"/>
      <c r="VFS270" s="46"/>
      <c r="VFT270" s="46"/>
      <c r="VFU270" s="46"/>
      <c r="VFV270" s="46"/>
      <c r="VFW270" s="46"/>
      <c r="VFX270" s="46"/>
      <c r="VFY270" s="46"/>
      <c r="VFZ270" s="46"/>
      <c r="VGA270" s="46"/>
      <c r="VGB270" s="46"/>
      <c r="VGC270" s="46"/>
      <c r="VGD270" s="46"/>
      <c r="VGE270" s="46"/>
      <c r="VGF270" s="46"/>
      <c r="VGG270" s="46"/>
      <c r="VGH270" s="46"/>
      <c r="VGI270" s="46"/>
      <c r="VGJ270" s="46"/>
      <c r="VGK270" s="46"/>
      <c r="VGL270" s="46"/>
      <c r="VGM270" s="46"/>
      <c r="VGN270" s="46"/>
      <c r="VGO270" s="46"/>
      <c r="VGP270" s="46"/>
      <c r="VGQ270" s="46"/>
      <c r="VGR270" s="46"/>
      <c r="VGS270" s="46"/>
      <c r="VGT270" s="46"/>
      <c r="VGU270" s="46"/>
      <c r="VGV270" s="46"/>
      <c r="VGW270" s="46"/>
      <c r="VGX270" s="46"/>
      <c r="VGY270" s="46"/>
      <c r="VGZ270" s="46"/>
      <c r="VHA270" s="46"/>
      <c r="VHB270" s="46"/>
      <c r="VHC270" s="46"/>
      <c r="VHD270" s="46"/>
      <c r="VHE270" s="46"/>
      <c r="VHF270" s="46"/>
      <c r="VHG270" s="46"/>
      <c r="VHH270" s="46"/>
      <c r="VHI270" s="46"/>
      <c r="VHJ270" s="46"/>
      <c r="VHK270" s="46"/>
      <c r="VHL270" s="46"/>
      <c r="VHM270" s="46"/>
      <c r="VHN270" s="46"/>
      <c r="VHO270" s="46"/>
      <c r="VHP270" s="46"/>
      <c r="VHQ270" s="46"/>
      <c r="VHR270" s="46"/>
      <c r="VHS270" s="46"/>
      <c r="VHT270" s="46"/>
      <c r="VHU270" s="46"/>
      <c r="VHV270" s="46"/>
      <c r="VHW270" s="46"/>
      <c r="VHX270" s="46"/>
      <c r="VHY270" s="46"/>
      <c r="VHZ270" s="46"/>
      <c r="VIA270" s="46"/>
      <c r="VIB270" s="46"/>
      <c r="VIC270" s="46"/>
      <c r="VID270" s="46"/>
      <c r="VIE270" s="46"/>
      <c r="VIF270" s="46"/>
      <c r="VIG270" s="46"/>
      <c r="VIH270" s="46"/>
      <c r="VII270" s="46"/>
      <c r="VIJ270" s="46"/>
      <c r="VIK270" s="46"/>
      <c r="VIL270" s="46"/>
      <c r="VIM270" s="46"/>
      <c r="VIN270" s="46"/>
      <c r="VIO270" s="46"/>
      <c r="VIP270" s="46"/>
      <c r="VIQ270" s="46"/>
      <c r="VIR270" s="46"/>
      <c r="VIS270" s="46"/>
      <c r="VIT270" s="46"/>
      <c r="VIU270" s="46"/>
      <c r="VIV270" s="46"/>
      <c r="VIW270" s="46"/>
      <c r="VIX270" s="46"/>
      <c r="VIY270" s="46"/>
      <c r="VIZ270" s="46"/>
      <c r="VJA270" s="46"/>
      <c r="VJB270" s="46"/>
      <c r="VJC270" s="46"/>
      <c r="VJD270" s="46"/>
      <c r="VJE270" s="46"/>
      <c r="VJF270" s="46"/>
      <c r="VJG270" s="46"/>
      <c r="VJH270" s="46"/>
      <c r="VJI270" s="46"/>
      <c r="VJJ270" s="46"/>
      <c r="VJK270" s="46"/>
      <c r="VJL270" s="46"/>
      <c r="VJM270" s="46"/>
      <c r="VJN270" s="46"/>
      <c r="VJO270" s="46"/>
      <c r="VJP270" s="46"/>
      <c r="VJQ270" s="46"/>
      <c r="VJR270" s="46"/>
      <c r="VJS270" s="46"/>
      <c r="VJT270" s="46"/>
      <c r="VJU270" s="46"/>
      <c r="VJV270" s="46"/>
      <c r="VJW270" s="46"/>
      <c r="VJX270" s="46"/>
      <c r="VJY270" s="46"/>
      <c r="VJZ270" s="46"/>
      <c r="VKA270" s="46"/>
      <c r="VKB270" s="46"/>
      <c r="VKC270" s="46"/>
      <c r="VKD270" s="46"/>
      <c r="VKE270" s="46"/>
      <c r="VKF270" s="46"/>
      <c r="VKG270" s="46"/>
      <c r="VKH270" s="46"/>
      <c r="VKI270" s="46"/>
      <c r="VKJ270" s="46"/>
      <c r="VKK270" s="46"/>
      <c r="VKL270" s="46"/>
      <c r="VKM270" s="46"/>
      <c r="VKN270" s="46"/>
      <c r="VKO270" s="46"/>
      <c r="VKP270" s="46"/>
      <c r="VKQ270" s="46"/>
      <c r="VKR270" s="46"/>
      <c r="VKS270" s="46"/>
      <c r="VKT270" s="46"/>
      <c r="VKU270" s="46"/>
      <c r="VKV270" s="46"/>
      <c r="VKW270" s="46"/>
      <c r="VKX270" s="46"/>
      <c r="VKY270" s="46"/>
      <c r="VKZ270" s="46"/>
      <c r="VLA270" s="46"/>
      <c r="VLB270" s="46"/>
      <c r="VLC270" s="46"/>
      <c r="VLD270" s="46"/>
      <c r="VLE270" s="46"/>
      <c r="VLF270" s="46"/>
      <c r="VLG270" s="46"/>
      <c r="VLH270" s="46"/>
      <c r="VLI270" s="46"/>
      <c r="VLJ270" s="46"/>
      <c r="VLK270" s="46"/>
      <c r="VLL270" s="46"/>
      <c r="VLM270" s="46"/>
      <c r="VLN270" s="46"/>
      <c r="VLO270" s="46"/>
      <c r="VLP270" s="46"/>
      <c r="VLQ270" s="46"/>
      <c r="VLR270" s="46"/>
      <c r="VLS270" s="46"/>
      <c r="VLT270" s="46"/>
      <c r="VLU270" s="46"/>
      <c r="VLV270" s="46"/>
      <c r="VLW270" s="46"/>
      <c r="VLX270" s="46"/>
      <c r="VLY270" s="46"/>
      <c r="VLZ270" s="46"/>
      <c r="VMA270" s="46"/>
      <c r="VMB270" s="46"/>
      <c r="VMC270" s="46"/>
      <c r="VMD270" s="46"/>
      <c r="VME270" s="46"/>
      <c r="VMF270" s="46"/>
      <c r="VMG270" s="46"/>
      <c r="VMH270" s="46"/>
      <c r="VMI270" s="46"/>
      <c r="VMJ270" s="46"/>
      <c r="VMK270" s="46"/>
      <c r="VML270" s="46"/>
      <c r="VMM270" s="46"/>
      <c r="VMN270" s="46"/>
      <c r="VMO270" s="46"/>
      <c r="VMP270" s="46"/>
      <c r="VMQ270" s="46"/>
      <c r="VMR270" s="46"/>
      <c r="VMS270" s="46"/>
      <c r="VMT270" s="46"/>
      <c r="VMU270" s="46"/>
      <c r="VMV270" s="46"/>
      <c r="VMW270" s="46"/>
      <c r="VMX270" s="46"/>
      <c r="VMY270" s="46"/>
      <c r="VMZ270" s="46"/>
      <c r="VNA270" s="46"/>
      <c r="VNB270" s="46"/>
      <c r="VNC270" s="46"/>
      <c r="VND270" s="46"/>
      <c r="VNE270" s="46"/>
      <c r="VNF270" s="46"/>
      <c r="VNG270" s="46"/>
      <c r="VNH270" s="46"/>
      <c r="VNI270" s="46"/>
      <c r="VNJ270" s="46"/>
      <c r="VNK270" s="46"/>
      <c r="VNL270" s="46"/>
      <c r="VNM270" s="46"/>
      <c r="VNN270" s="46"/>
      <c r="VNO270" s="46"/>
      <c r="VNP270" s="46"/>
      <c r="VNQ270" s="46"/>
      <c r="VNR270" s="46"/>
      <c r="VNS270" s="46"/>
      <c r="VNT270" s="46"/>
      <c r="VNU270" s="46"/>
      <c r="VNV270" s="46"/>
      <c r="VNW270" s="46"/>
      <c r="VNX270" s="46"/>
      <c r="VNY270" s="46"/>
      <c r="VNZ270" s="46"/>
      <c r="VOA270" s="46"/>
      <c r="VOB270" s="46"/>
      <c r="VOC270" s="46"/>
      <c r="VOD270" s="46"/>
      <c r="VOE270" s="46"/>
      <c r="VOF270" s="46"/>
      <c r="VOG270" s="46"/>
      <c r="VOH270" s="46"/>
      <c r="VOI270" s="46"/>
      <c r="VOJ270" s="46"/>
      <c r="VOK270" s="46"/>
      <c r="VOL270" s="46"/>
      <c r="VOM270" s="46"/>
      <c r="VON270" s="46"/>
      <c r="VOO270" s="46"/>
      <c r="VOP270" s="46"/>
      <c r="VOQ270" s="46"/>
      <c r="VOR270" s="46"/>
      <c r="VOS270" s="46"/>
      <c r="VOT270" s="46"/>
      <c r="VOU270" s="46"/>
      <c r="VOV270" s="46"/>
      <c r="VOW270" s="46"/>
      <c r="VOX270" s="46"/>
      <c r="VOY270" s="46"/>
      <c r="VOZ270" s="46"/>
      <c r="VPA270" s="46"/>
      <c r="VPB270" s="46"/>
      <c r="VPC270" s="46"/>
      <c r="VPD270" s="46"/>
      <c r="VPE270" s="46"/>
      <c r="VPF270" s="46"/>
      <c r="VPG270" s="46"/>
      <c r="VPH270" s="46"/>
      <c r="VPI270" s="46"/>
      <c r="VPJ270" s="46"/>
      <c r="VPK270" s="46"/>
      <c r="VPL270" s="46"/>
      <c r="VPM270" s="46"/>
      <c r="VPN270" s="46"/>
      <c r="VPO270" s="46"/>
      <c r="VPP270" s="46"/>
      <c r="VPQ270" s="46"/>
      <c r="VPR270" s="46"/>
      <c r="VPS270" s="46"/>
      <c r="VPT270" s="46"/>
      <c r="VPU270" s="46"/>
      <c r="VPV270" s="46"/>
      <c r="VPW270" s="46"/>
      <c r="VPX270" s="46"/>
      <c r="VPY270" s="46"/>
      <c r="VPZ270" s="46"/>
      <c r="VQA270" s="46"/>
      <c r="VQB270" s="46"/>
      <c r="VQC270" s="46"/>
      <c r="VQD270" s="46"/>
      <c r="VQE270" s="46"/>
      <c r="VQF270" s="46"/>
      <c r="VQG270" s="46"/>
      <c r="VQH270" s="46"/>
      <c r="VQI270" s="46"/>
      <c r="VQJ270" s="46"/>
      <c r="VQK270" s="46"/>
      <c r="VQL270" s="46"/>
      <c r="VQM270" s="46"/>
      <c r="VQN270" s="46"/>
      <c r="VQO270" s="46"/>
      <c r="VQP270" s="46"/>
      <c r="VQQ270" s="46"/>
      <c r="VQR270" s="46"/>
      <c r="VQS270" s="46"/>
      <c r="VQT270" s="46"/>
      <c r="VQU270" s="46"/>
      <c r="VQV270" s="46"/>
      <c r="VQW270" s="46"/>
      <c r="VQX270" s="46"/>
      <c r="VQY270" s="46"/>
      <c r="VQZ270" s="46"/>
      <c r="VRA270" s="46"/>
      <c r="VRB270" s="46"/>
      <c r="VRC270" s="46"/>
      <c r="VRD270" s="46"/>
      <c r="VRE270" s="46"/>
      <c r="VRF270" s="46"/>
      <c r="VRG270" s="46"/>
      <c r="VRH270" s="46"/>
      <c r="VRI270" s="46"/>
      <c r="VRJ270" s="46"/>
      <c r="VRK270" s="46"/>
      <c r="VRL270" s="46"/>
      <c r="VRM270" s="46"/>
      <c r="VRN270" s="46"/>
      <c r="VRO270" s="46"/>
      <c r="VRP270" s="46"/>
      <c r="VRQ270" s="46"/>
      <c r="VRR270" s="46"/>
      <c r="VRS270" s="46"/>
      <c r="VRT270" s="46"/>
      <c r="VRU270" s="46"/>
      <c r="VRV270" s="46"/>
      <c r="VRW270" s="46"/>
      <c r="VRX270" s="46"/>
      <c r="VRY270" s="46"/>
      <c r="VRZ270" s="46"/>
      <c r="VSA270" s="46"/>
      <c r="VSB270" s="46"/>
      <c r="VSC270" s="46"/>
      <c r="VSD270" s="46"/>
      <c r="VSE270" s="46"/>
      <c r="VSF270" s="46"/>
      <c r="VSG270" s="46"/>
      <c r="VSH270" s="46"/>
      <c r="VSI270" s="46"/>
      <c r="VSJ270" s="46"/>
      <c r="VSK270" s="46"/>
      <c r="VSL270" s="46"/>
      <c r="VSM270" s="46"/>
      <c r="VSN270" s="46"/>
      <c r="VSO270" s="46"/>
      <c r="VSP270" s="46"/>
      <c r="VSQ270" s="46"/>
      <c r="VSR270" s="46"/>
      <c r="VSS270" s="46"/>
      <c r="VST270" s="46"/>
      <c r="VSU270" s="46"/>
      <c r="VSV270" s="46"/>
      <c r="VSW270" s="46"/>
      <c r="VSX270" s="46"/>
      <c r="VSY270" s="46"/>
      <c r="VSZ270" s="46"/>
      <c r="VTA270" s="46"/>
      <c r="VTB270" s="46"/>
      <c r="VTC270" s="46"/>
      <c r="VTD270" s="46"/>
      <c r="VTE270" s="46"/>
      <c r="VTF270" s="46"/>
      <c r="VTG270" s="46"/>
      <c r="VTH270" s="46"/>
      <c r="VTI270" s="46"/>
      <c r="VTJ270" s="46"/>
      <c r="VTK270" s="46"/>
      <c r="VTL270" s="46"/>
      <c r="VTM270" s="46"/>
      <c r="VTN270" s="46"/>
      <c r="VTO270" s="46"/>
      <c r="VTP270" s="46"/>
      <c r="VTQ270" s="46"/>
      <c r="VTR270" s="46"/>
      <c r="VTS270" s="46"/>
      <c r="VTT270" s="46"/>
      <c r="VTU270" s="46"/>
      <c r="VTV270" s="46"/>
      <c r="VTW270" s="46"/>
      <c r="VTX270" s="46"/>
    </row>
    <row r="271" spans="1:58 15024:15416" s="16" customFormat="1" x14ac:dyDescent="0.2">
      <c r="C271" s="17"/>
      <c r="D271" s="238" t="s">
        <v>12</v>
      </c>
      <c r="E271" s="260">
        <v>1100</v>
      </c>
      <c r="F271" s="239" t="s">
        <v>123</v>
      </c>
      <c r="G271" s="240"/>
      <c r="H271" s="240"/>
      <c r="I271" s="240"/>
      <c r="J271" s="240"/>
      <c r="K271" s="240"/>
      <c r="L271" s="240"/>
      <c r="M271" s="240"/>
      <c r="N271" s="240"/>
      <c r="O271" s="240"/>
      <c r="P271" s="240"/>
      <c r="Q271" s="240"/>
      <c r="R271" s="1963"/>
      <c r="S271" s="1977"/>
      <c r="T271" s="1977"/>
      <c r="U271" s="1976"/>
      <c r="V271" s="1976"/>
      <c r="W271" s="1976"/>
      <c r="X271" s="1976"/>
      <c r="Y271" s="1976"/>
      <c r="Z271" s="240"/>
      <c r="AA271" s="1950"/>
      <c r="AB271" s="240"/>
      <c r="AC271" s="240"/>
      <c r="AD271" s="240"/>
      <c r="AE271" s="240"/>
      <c r="AF271" s="240"/>
      <c r="AG271" s="240"/>
      <c r="AH271" s="1950"/>
      <c r="AI271" s="722"/>
      <c r="AJ271" s="788">
        <f>SUM(G271:AH271)/AJ6</f>
        <v>0</v>
      </c>
      <c r="AM271" s="1559"/>
      <c r="AZ271" s="508"/>
      <c r="BA271" s="508"/>
      <c r="BF271" s="143"/>
    </row>
    <row r="272" spans="1:58 15024:15416" s="16" customFormat="1" x14ac:dyDescent="0.25">
      <c r="C272" s="17"/>
      <c r="D272" s="2078" t="s">
        <v>1130</v>
      </c>
      <c r="E272" s="1772"/>
      <c r="F272" s="2079"/>
      <c r="G272" s="1695"/>
      <c r="H272" s="1695"/>
      <c r="I272" s="1695"/>
      <c r="J272" s="1695"/>
      <c r="K272" s="1695"/>
      <c r="L272" s="1695"/>
      <c r="M272" s="1695"/>
      <c r="N272" s="1695"/>
      <c r="O272" s="1695"/>
      <c r="P272" s="1695"/>
      <c r="Q272" s="1695"/>
      <c r="R272" s="1695"/>
      <c r="S272" s="1695"/>
      <c r="T272" s="1695"/>
      <c r="U272" s="1695"/>
      <c r="V272" s="1695"/>
      <c r="W272" s="1695"/>
      <c r="X272" s="1695"/>
      <c r="Y272" s="1695"/>
      <c r="Z272" s="1695"/>
      <c r="AA272" s="1695"/>
      <c r="AB272" s="1695"/>
      <c r="AC272" s="1695"/>
      <c r="AD272" s="1695"/>
      <c r="AE272" s="1695"/>
      <c r="AF272" s="1695"/>
      <c r="AG272" s="1695"/>
      <c r="AH272" s="1695"/>
      <c r="AJ272" s="119">
        <f>AJ273+AJ275+AJ277</f>
        <v>1332</v>
      </c>
      <c r="AL272" s="138"/>
      <c r="AZ272" s="508"/>
      <c r="BA272" s="508"/>
      <c r="BF272" s="143"/>
    </row>
    <row r="273" spans="3:58" s="16" customFormat="1" x14ac:dyDescent="0.2">
      <c r="C273" s="17"/>
      <c r="D273" s="238" t="s">
        <v>10</v>
      </c>
      <c r="E273" s="261">
        <v>93.6</v>
      </c>
      <c r="F273" s="239" t="s">
        <v>1025</v>
      </c>
      <c r="G273" s="241"/>
      <c r="H273" s="241"/>
      <c r="I273" s="241"/>
      <c r="J273" s="241">
        <v>164</v>
      </c>
      <c r="K273" s="241">
        <v>138</v>
      </c>
      <c r="L273" s="241">
        <v>75</v>
      </c>
      <c r="M273" s="241"/>
      <c r="N273" s="241"/>
      <c r="O273" s="241">
        <v>0</v>
      </c>
      <c r="P273" s="241"/>
      <c r="Q273" s="241"/>
      <c r="R273" s="2031"/>
      <c r="S273" s="2031"/>
      <c r="T273" s="2031"/>
      <c r="U273" s="2032"/>
      <c r="V273" s="2032"/>
      <c r="W273" s="2032"/>
      <c r="X273" s="2032"/>
      <c r="Y273" s="2032"/>
      <c r="Z273" s="2032"/>
      <c r="AA273" s="1951"/>
      <c r="AB273" s="241"/>
      <c r="AC273" s="241"/>
      <c r="AD273" s="241"/>
      <c r="AE273" s="241"/>
      <c r="AF273" s="241"/>
      <c r="AG273" s="241"/>
      <c r="AH273" s="1951"/>
      <c r="AJ273" s="788">
        <f>SUM(G273:AH273)</f>
        <v>377</v>
      </c>
      <c r="AZ273" s="508"/>
      <c r="BA273" s="508"/>
      <c r="BF273" s="143"/>
    </row>
    <row r="274" spans="3:58" s="16" customFormat="1" x14ac:dyDescent="0.25">
      <c r="C274" s="17"/>
      <c r="D274" s="31"/>
      <c r="E274" s="261">
        <f>E273/2500</f>
        <v>3.7440000000000001E-2</v>
      </c>
      <c r="F274" s="32" t="s">
        <v>354</v>
      </c>
      <c r="G274" s="34"/>
      <c r="H274" s="34"/>
      <c r="I274" s="34"/>
      <c r="J274" s="34">
        <f t="shared" ref="J274:U274" si="243">J273/(J9/1000)</f>
        <v>0.56396148555708392</v>
      </c>
      <c r="K274" s="34">
        <f t="shared" si="243"/>
        <v>0.24338624338624337</v>
      </c>
      <c r="L274" s="34" t="e">
        <f t="shared" si="243"/>
        <v>#DIV/0!</v>
      </c>
      <c r="M274" s="34" t="e">
        <f t="shared" si="243"/>
        <v>#DIV/0!</v>
      </c>
      <c r="N274" s="34" t="e">
        <f t="shared" si="243"/>
        <v>#DIV/0!</v>
      </c>
      <c r="O274" s="34" t="e">
        <f t="shared" si="243"/>
        <v>#DIV/0!</v>
      </c>
      <c r="P274" s="34" t="e">
        <f t="shared" si="243"/>
        <v>#DIV/0!</v>
      </c>
      <c r="Q274" s="34" t="e">
        <f t="shared" si="243"/>
        <v>#DIV/0!</v>
      </c>
      <c r="R274" s="34" t="e">
        <f t="shared" si="243"/>
        <v>#DIV/0!</v>
      </c>
      <c r="S274" s="34" t="e">
        <f t="shared" si="243"/>
        <v>#DIV/0!</v>
      </c>
      <c r="T274" s="34" t="e">
        <f t="shared" si="243"/>
        <v>#DIV/0!</v>
      </c>
      <c r="U274" s="34" t="e">
        <f t="shared" si="243"/>
        <v>#DIV/0!</v>
      </c>
      <c r="V274" s="34" t="e">
        <f t="shared" ref="V274:W274" si="244">V273/(V9/1000)</f>
        <v>#DIV/0!</v>
      </c>
      <c r="W274" s="34" t="e">
        <f t="shared" si="244"/>
        <v>#DIV/0!</v>
      </c>
      <c r="X274" s="34" t="e">
        <f t="shared" ref="X274:AH274" si="245">X273/(X9/1000)</f>
        <v>#DIV/0!</v>
      </c>
      <c r="Y274" s="34" t="e">
        <f t="shared" si="245"/>
        <v>#DIV/0!</v>
      </c>
      <c r="Z274" s="34" t="e">
        <f t="shared" si="245"/>
        <v>#DIV/0!</v>
      </c>
      <c r="AA274" s="34" t="e">
        <f t="shared" si="245"/>
        <v>#DIV/0!</v>
      </c>
      <c r="AB274" s="34" t="e">
        <f t="shared" si="245"/>
        <v>#DIV/0!</v>
      </c>
      <c r="AC274" s="34" t="e">
        <f t="shared" si="245"/>
        <v>#DIV/0!</v>
      </c>
      <c r="AD274" s="34" t="e">
        <f t="shared" si="245"/>
        <v>#DIV/0!</v>
      </c>
      <c r="AE274" s="34" t="e">
        <f t="shared" si="245"/>
        <v>#DIV/0!</v>
      </c>
      <c r="AF274" s="34" t="e">
        <f t="shared" si="245"/>
        <v>#DIV/0!</v>
      </c>
      <c r="AG274" s="34" t="e">
        <f t="shared" si="245"/>
        <v>#DIV/0!</v>
      </c>
      <c r="AH274" s="34" t="e">
        <f t="shared" si="245"/>
        <v>#DIV/0!</v>
      </c>
      <c r="AJ274" s="2103">
        <f>AJ273/AJ9*1000</f>
        <v>0.43949638610398695</v>
      </c>
      <c r="AZ274" s="508"/>
      <c r="BA274" s="508"/>
      <c r="BF274" s="143"/>
    </row>
    <row r="275" spans="3:58" s="16" customFormat="1" x14ac:dyDescent="0.2">
      <c r="C275" s="17"/>
      <c r="D275" s="238" t="s">
        <v>9</v>
      </c>
      <c r="E275" s="1766">
        <v>326</v>
      </c>
      <c r="F275" s="239" t="s">
        <v>1025</v>
      </c>
      <c r="G275" s="241"/>
      <c r="H275" s="241"/>
      <c r="I275" s="241"/>
      <c r="J275" s="241">
        <v>0</v>
      </c>
      <c r="K275" s="241">
        <v>0</v>
      </c>
      <c r="L275" s="241">
        <v>0</v>
      </c>
      <c r="M275" s="241">
        <v>99</v>
      </c>
      <c r="N275" s="241">
        <v>71</v>
      </c>
      <c r="O275" s="241">
        <v>110</v>
      </c>
      <c r="P275" s="241">
        <v>52</v>
      </c>
      <c r="Q275" s="241"/>
      <c r="R275" s="2012"/>
      <c r="S275" s="2012"/>
      <c r="T275" s="2012"/>
      <c r="U275" s="2016"/>
      <c r="V275" s="2016"/>
      <c r="W275" s="2016"/>
      <c r="X275" s="2016"/>
      <c r="Y275" s="2016">
        <v>66</v>
      </c>
      <c r="Z275" s="241"/>
      <c r="AA275" s="241">
        <v>83</v>
      </c>
      <c r="AB275" s="241">
        <v>130</v>
      </c>
      <c r="AC275" s="241">
        <v>35</v>
      </c>
      <c r="AD275" s="241">
        <v>0</v>
      </c>
      <c r="AE275" s="241">
        <v>65</v>
      </c>
      <c r="AF275" s="241">
        <v>129</v>
      </c>
      <c r="AG275" s="241">
        <v>75</v>
      </c>
      <c r="AH275" s="241">
        <v>40</v>
      </c>
      <c r="AJ275" s="788">
        <f>SUM(G275:AH275)</f>
        <v>955</v>
      </c>
      <c r="AZ275" s="508"/>
      <c r="BA275" s="508"/>
      <c r="BF275" s="143"/>
    </row>
    <row r="276" spans="3:58" s="16" customFormat="1" x14ac:dyDescent="0.25">
      <c r="C276" s="17"/>
      <c r="D276" s="31"/>
      <c r="E276" s="261">
        <f>E275/2500</f>
        <v>0.13039999999999999</v>
      </c>
      <c r="F276" s="32" t="s">
        <v>354</v>
      </c>
      <c r="G276" s="34"/>
      <c r="H276" s="34"/>
      <c r="I276" s="34"/>
      <c r="J276" s="34" t="e">
        <f t="shared" ref="J276:U276" si="246">J275/J29*1000</f>
        <v>#DIV/0!</v>
      </c>
      <c r="K276" s="34" t="e">
        <f t="shared" si="246"/>
        <v>#DIV/0!</v>
      </c>
      <c r="L276" s="34" t="e">
        <f t="shared" si="246"/>
        <v>#DIV/0!</v>
      </c>
      <c r="M276" s="34">
        <f t="shared" si="246"/>
        <v>0.19189765458422176</v>
      </c>
      <c r="N276" s="34">
        <f t="shared" si="246"/>
        <v>7.8236914600550961E-2</v>
      </c>
      <c r="O276" s="34">
        <f t="shared" si="246"/>
        <v>0.1466275659824047</v>
      </c>
      <c r="P276" s="34">
        <f t="shared" si="246"/>
        <v>7.0970383513033988E-2</v>
      </c>
      <c r="Q276" s="34" t="e">
        <f t="shared" si="246"/>
        <v>#DIV/0!</v>
      </c>
      <c r="R276" s="34" t="e">
        <f t="shared" si="246"/>
        <v>#DIV/0!</v>
      </c>
      <c r="S276" s="34" t="e">
        <f t="shared" si="246"/>
        <v>#DIV/0!</v>
      </c>
      <c r="T276" s="34" t="e">
        <f t="shared" si="246"/>
        <v>#DIV/0!</v>
      </c>
      <c r="U276" s="34" t="e">
        <f t="shared" si="246"/>
        <v>#DIV/0!</v>
      </c>
      <c r="V276" s="34" t="e">
        <f t="shared" ref="V276:W276" si="247">V275/V29*1000</f>
        <v>#DIV/0!</v>
      </c>
      <c r="W276" s="34" t="e">
        <f t="shared" si="247"/>
        <v>#DIV/0!</v>
      </c>
      <c r="X276" s="34" t="e">
        <f t="shared" ref="X276:AE276" si="248">X275/X29*1000</f>
        <v>#DIV/0!</v>
      </c>
      <c r="Y276" s="34">
        <f t="shared" si="248"/>
        <v>0.13295729250604352</v>
      </c>
      <c r="Z276" s="34">
        <f t="shared" si="248"/>
        <v>0</v>
      </c>
      <c r="AA276" s="34">
        <f t="shared" si="248"/>
        <v>8.9141875201374718E-2</v>
      </c>
      <c r="AB276" s="34">
        <f t="shared" si="248"/>
        <v>0.13074524791310468</v>
      </c>
      <c r="AC276" s="34">
        <f t="shared" si="248"/>
        <v>0.16949152542372883</v>
      </c>
      <c r="AD276" s="34" t="e">
        <f t="shared" si="248"/>
        <v>#DIV/0!</v>
      </c>
      <c r="AE276" s="34">
        <f t="shared" si="248"/>
        <v>0.12317604699639946</v>
      </c>
      <c r="AF276" s="34">
        <f t="shared" ref="AF276:AH276" si="249">AF275/AF29*1000</f>
        <v>0.11066312087157931</v>
      </c>
      <c r="AG276" s="34">
        <f t="shared" si="249"/>
        <v>8.5159532190303172E-2</v>
      </c>
      <c r="AH276" s="34">
        <f t="shared" si="249"/>
        <v>0.12570710245128849</v>
      </c>
      <c r="AI276" s="1488"/>
      <c r="AJ276" s="2103">
        <f>(AJ275/AJ29)*1000</f>
        <v>0.10211282665412086</v>
      </c>
      <c r="AZ276" s="508"/>
      <c r="BA276" s="508"/>
      <c r="BF276" s="143"/>
    </row>
    <row r="277" spans="3:58" s="16" customFormat="1" x14ac:dyDescent="0.2">
      <c r="C277" s="17"/>
      <c r="D277" s="238" t="s">
        <v>8</v>
      </c>
      <c r="E277" s="260">
        <v>491.59</v>
      </c>
      <c r="F277" s="239" t="s">
        <v>123</v>
      </c>
      <c r="G277" s="241"/>
      <c r="H277" s="241"/>
      <c r="I277" s="241"/>
      <c r="J277" s="241"/>
      <c r="K277" s="241"/>
      <c r="L277" s="241"/>
      <c r="M277" s="241"/>
      <c r="N277" s="241"/>
      <c r="O277" s="241"/>
      <c r="P277" s="241"/>
      <c r="Q277" s="241"/>
      <c r="R277" s="1964"/>
      <c r="S277" s="1970"/>
      <c r="T277" s="1970"/>
      <c r="U277" s="1978"/>
      <c r="V277" s="1978"/>
      <c r="W277" s="1978"/>
      <c r="X277" s="1978"/>
      <c r="Y277" s="1978"/>
      <c r="Z277" s="241"/>
      <c r="AA277" s="1952"/>
      <c r="AB277" s="241"/>
      <c r="AC277" s="241"/>
      <c r="AD277" s="241"/>
      <c r="AE277" s="241"/>
      <c r="AF277" s="241"/>
      <c r="AG277" s="241"/>
      <c r="AH277" s="241"/>
      <c r="AJ277" s="788">
        <f>SUM(G277:AH277)</f>
        <v>0</v>
      </c>
      <c r="AZ277" s="508"/>
      <c r="BA277" s="508"/>
      <c r="BF277" s="143"/>
    </row>
    <row r="278" spans="3:58" s="16" customFormat="1" x14ac:dyDescent="0.2">
      <c r="C278" s="17"/>
      <c r="D278" s="31" t="s">
        <v>7</v>
      </c>
      <c r="E278" s="260">
        <v>337.28</v>
      </c>
      <c r="F278" s="32" t="s">
        <v>123</v>
      </c>
      <c r="G278" s="34"/>
      <c r="H278" s="34"/>
      <c r="I278" s="34"/>
      <c r="J278" s="34">
        <f t="shared" ref="J278:U278" si="250">J271-J273-J275-J277</f>
        <v>-164</v>
      </c>
      <c r="K278" s="34">
        <f t="shared" si="250"/>
        <v>-138</v>
      </c>
      <c r="L278" s="34">
        <f t="shared" si="250"/>
        <v>-75</v>
      </c>
      <c r="M278" s="34">
        <f t="shared" si="250"/>
        <v>-99</v>
      </c>
      <c r="N278" s="34">
        <f t="shared" si="250"/>
        <v>-71</v>
      </c>
      <c r="O278" s="34">
        <f t="shared" si="250"/>
        <v>-110</v>
      </c>
      <c r="P278" s="34">
        <f t="shared" si="250"/>
        <v>-52</v>
      </c>
      <c r="Q278" s="34">
        <f t="shared" si="250"/>
        <v>0</v>
      </c>
      <c r="R278" s="34">
        <f t="shared" si="250"/>
        <v>0</v>
      </c>
      <c r="S278" s="34">
        <f t="shared" si="250"/>
        <v>0</v>
      </c>
      <c r="T278" s="34">
        <f t="shared" si="250"/>
        <v>0</v>
      </c>
      <c r="U278" s="34">
        <f t="shared" si="250"/>
        <v>0</v>
      </c>
      <c r="V278" s="34">
        <f t="shared" ref="V278:W278" si="251">V271-V273-V275-V277</f>
        <v>0</v>
      </c>
      <c r="W278" s="34">
        <f t="shared" si="251"/>
        <v>0</v>
      </c>
      <c r="X278" s="34">
        <f t="shared" ref="X278:AC278" si="252">X271-X273-X275-X277</f>
        <v>0</v>
      </c>
      <c r="Y278" s="34">
        <f t="shared" si="252"/>
        <v>-66</v>
      </c>
      <c r="Z278" s="34">
        <f t="shared" si="252"/>
        <v>0</v>
      </c>
      <c r="AA278" s="34">
        <f t="shared" si="252"/>
        <v>-83</v>
      </c>
      <c r="AB278" s="34">
        <f t="shared" si="252"/>
        <v>-130</v>
      </c>
      <c r="AC278" s="34">
        <f t="shared" si="252"/>
        <v>-35</v>
      </c>
      <c r="AD278" s="34">
        <f t="shared" ref="AD278:AE278" si="253">AD271-AD273-AD275-AD277</f>
        <v>0</v>
      </c>
      <c r="AE278" s="34">
        <f t="shared" si="253"/>
        <v>-65</v>
      </c>
      <c r="AF278" s="34">
        <f t="shared" ref="AF278:AH278" si="254">AF271-AF273-AF275-AF277</f>
        <v>-129</v>
      </c>
      <c r="AG278" s="34">
        <f t="shared" si="254"/>
        <v>-75</v>
      </c>
      <c r="AH278" s="34">
        <f t="shared" si="254"/>
        <v>-40</v>
      </c>
      <c r="AJ278" s="54">
        <f>SUM(G278:AH278)</f>
        <v>-1332</v>
      </c>
      <c r="AZ278" s="508"/>
      <c r="BA278" s="508"/>
      <c r="BF278" s="143"/>
    </row>
    <row r="279" spans="3:58" s="16" customFormat="1" x14ac:dyDescent="0.2">
      <c r="C279" s="17"/>
      <c r="D279" s="238" t="s">
        <v>6</v>
      </c>
      <c r="E279" s="260">
        <v>330</v>
      </c>
      <c r="F279" s="239" t="s">
        <v>123</v>
      </c>
      <c r="G279" s="241"/>
      <c r="H279" s="241"/>
      <c r="I279" s="241"/>
      <c r="J279" s="241"/>
      <c r="K279" s="241"/>
      <c r="L279" s="241"/>
      <c r="M279" s="241"/>
      <c r="N279" s="241"/>
      <c r="O279" s="241"/>
      <c r="P279" s="241"/>
      <c r="Q279" s="241"/>
      <c r="R279" s="1965"/>
      <c r="S279" s="1965"/>
      <c r="T279" s="1965"/>
      <c r="U279" s="1979"/>
      <c r="V279" s="1979"/>
      <c r="W279" s="1979"/>
      <c r="X279" s="1979"/>
      <c r="Y279" s="1979"/>
      <c r="Z279" s="241"/>
      <c r="AA279" s="1952"/>
      <c r="AB279" s="241"/>
      <c r="AC279" s="241"/>
      <c r="AD279" s="241"/>
      <c r="AE279" s="241"/>
      <c r="AF279" s="241"/>
      <c r="AG279" s="241"/>
      <c r="AH279" s="241"/>
      <c r="AJ279" s="922">
        <f>SUM(G279:AH279)</f>
        <v>0</v>
      </c>
      <c r="AZ279" s="508"/>
      <c r="BA279" s="508"/>
      <c r="BF279" s="143"/>
    </row>
    <row r="280" spans="3:58" s="16" customFormat="1" x14ac:dyDescent="0.2">
      <c r="C280" s="917"/>
      <c r="D280" s="918"/>
      <c r="E280" s="919"/>
      <c r="F280" s="920"/>
      <c r="G280" s="269"/>
      <c r="H280" s="269"/>
      <c r="I280" s="269"/>
      <c r="J280" s="269"/>
      <c r="K280" s="269"/>
      <c r="L280" s="269"/>
      <c r="M280" s="269"/>
      <c r="N280" s="269"/>
      <c r="O280" s="269"/>
      <c r="P280" s="269"/>
      <c r="Q280" s="269"/>
      <c r="R280" s="269"/>
      <c r="S280" s="1920"/>
      <c r="T280" s="1920"/>
      <c r="U280" s="269"/>
      <c r="V280" s="269"/>
      <c r="W280" s="269"/>
      <c r="X280" s="269"/>
      <c r="Y280" s="269"/>
      <c r="Z280" s="269"/>
      <c r="AA280" s="269"/>
      <c r="AB280" s="269"/>
      <c r="AC280" s="269"/>
      <c r="AD280" s="269"/>
      <c r="AE280" s="2092"/>
      <c r="AF280" s="2092"/>
      <c r="AG280" s="2092"/>
      <c r="AH280" s="2092"/>
      <c r="AI280" s="773"/>
      <c r="AJ280" s="921" t="s">
        <v>346</v>
      </c>
      <c r="AZ280" s="508"/>
      <c r="BA280" s="508"/>
      <c r="BF280" s="143"/>
    </row>
    <row r="281" spans="3:58" s="16" customFormat="1" hidden="1" x14ac:dyDescent="0.25">
      <c r="C281" s="17"/>
      <c r="D281" s="2091" t="s">
        <v>1130</v>
      </c>
      <c r="E281" s="48"/>
      <c r="F281" s="49"/>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773"/>
      <c r="AJ281" s="2118">
        <f>AJ282+AJ284+AJ286</f>
        <v>0</v>
      </c>
      <c r="AZ281" s="508"/>
      <c r="BA281" s="508"/>
      <c r="BF281" s="143"/>
    </row>
    <row r="282" spans="3:58" s="16" customFormat="1" hidden="1" x14ac:dyDescent="0.2">
      <c r="C282" s="17"/>
      <c r="D282" s="238" t="s">
        <v>10</v>
      </c>
      <c r="E282" s="261">
        <v>93.6</v>
      </c>
      <c r="F282" s="239" t="s">
        <v>1025</v>
      </c>
      <c r="G282" s="241"/>
      <c r="H282" s="241"/>
      <c r="I282" s="241"/>
      <c r="J282" s="241"/>
      <c r="K282" s="241"/>
      <c r="L282" s="241"/>
      <c r="M282" s="241"/>
      <c r="N282" s="241"/>
      <c r="O282" s="241"/>
      <c r="P282" s="241"/>
      <c r="Q282" s="241"/>
      <c r="R282" s="241"/>
      <c r="S282" s="241"/>
      <c r="T282" s="241"/>
      <c r="U282" s="241"/>
      <c r="V282" s="241"/>
      <c r="W282" s="241"/>
      <c r="X282" s="241"/>
      <c r="Y282" s="241"/>
      <c r="Z282" s="241"/>
      <c r="AA282" s="241"/>
      <c r="AB282" s="241"/>
      <c r="AC282" s="241"/>
      <c r="AD282" s="241"/>
      <c r="AE282" s="241"/>
      <c r="AF282" s="241"/>
      <c r="AG282" s="241"/>
      <c r="AH282" s="241"/>
      <c r="AI282" s="773"/>
      <c r="AJ282" s="788">
        <f>SUM(G282:AH282)</f>
        <v>0</v>
      </c>
      <c r="AU282" s="2119"/>
      <c r="AZ282" s="508"/>
      <c r="BA282" s="508"/>
      <c r="BF282" s="143"/>
    </row>
    <row r="283" spans="3:58" s="16" customFormat="1" hidden="1" x14ac:dyDescent="0.25">
      <c r="C283" s="17"/>
      <c r="D283" s="31"/>
      <c r="E283" s="261">
        <f>E282/2500</f>
        <v>3.7440000000000001E-2</v>
      </c>
      <c r="F283" s="32" t="s">
        <v>354</v>
      </c>
      <c r="G283" s="33"/>
      <c r="H283" s="33"/>
      <c r="I283" s="33"/>
      <c r="J283" s="33"/>
      <c r="K283" s="33"/>
      <c r="L283" s="33"/>
      <c r="M283" s="33"/>
      <c r="N283" s="33"/>
      <c r="O283" s="33"/>
      <c r="P283" s="33"/>
      <c r="Q283" s="33"/>
      <c r="R283" s="33"/>
      <c r="S283" s="33"/>
      <c r="T283" s="33"/>
      <c r="U283" s="33"/>
      <c r="V283" s="33"/>
      <c r="W283" s="33"/>
      <c r="X283" s="33"/>
      <c r="Y283" s="33"/>
      <c r="Z283" s="33"/>
      <c r="AA283" s="33"/>
      <c r="AB283" s="33"/>
      <c r="AC283" s="34"/>
      <c r="AD283" s="34"/>
      <c r="AE283" s="33"/>
      <c r="AF283" s="33"/>
      <c r="AG283" s="33"/>
      <c r="AH283" s="33"/>
      <c r="AI283" s="773"/>
      <c r="AJ283" s="2103">
        <f>AJ282/AJ9*1000</f>
        <v>0</v>
      </c>
      <c r="AZ283" s="508"/>
      <c r="BA283" s="508"/>
      <c r="BF283" s="143"/>
    </row>
    <row r="284" spans="3:58" s="16" customFormat="1" hidden="1" x14ac:dyDescent="0.2">
      <c r="C284" s="17"/>
      <c r="D284" s="238" t="s">
        <v>9</v>
      </c>
      <c r="E284" s="1766">
        <v>326</v>
      </c>
      <c r="F284" s="239" t="s">
        <v>1025</v>
      </c>
      <c r="G284" s="241"/>
      <c r="H284" s="241"/>
      <c r="I284" s="241"/>
      <c r="J284" s="241"/>
      <c r="K284" s="241"/>
      <c r="L284" s="241"/>
      <c r="M284" s="241"/>
      <c r="N284" s="241"/>
      <c r="O284" s="241"/>
      <c r="P284" s="241"/>
      <c r="Q284" s="241"/>
      <c r="R284" s="241"/>
      <c r="S284" s="241"/>
      <c r="T284" s="241"/>
      <c r="U284" s="241"/>
      <c r="V284" s="241"/>
      <c r="W284" s="241"/>
      <c r="X284" s="241"/>
      <c r="Y284" s="241"/>
      <c r="Z284" s="241"/>
      <c r="AA284" s="241"/>
      <c r="AB284" s="241"/>
      <c r="AC284" s="241"/>
      <c r="AD284" s="241"/>
      <c r="AE284" s="241"/>
      <c r="AF284" s="241"/>
      <c r="AG284" s="241"/>
      <c r="AH284" s="241"/>
      <c r="AI284" s="773"/>
      <c r="AJ284" s="788">
        <f>SUM(G284:AH284)</f>
        <v>0</v>
      </c>
      <c r="AZ284" s="508"/>
      <c r="BA284" s="508"/>
      <c r="BF284" s="143"/>
    </row>
    <row r="285" spans="3:58" s="16" customFormat="1" hidden="1" x14ac:dyDescent="0.25">
      <c r="C285" s="17"/>
      <c r="D285" s="31"/>
      <c r="E285" s="261">
        <f>E284/2500</f>
        <v>0.13039999999999999</v>
      </c>
      <c r="F285" s="32" t="s">
        <v>354</v>
      </c>
      <c r="G285" s="33"/>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773"/>
      <c r="AJ285" s="1490" t="e">
        <f>(AJ284/AJ38)*1000000</f>
        <v>#DIV/0!</v>
      </c>
      <c r="AZ285" s="508"/>
      <c r="BA285" s="508"/>
      <c r="BF285" s="143"/>
    </row>
    <row r="286" spans="3:58" s="16" customFormat="1" hidden="1" x14ac:dyDescent="0.2">
      <c r="C286" s="17"/>
      <c r="D286" s="238" t="s">
        <v>8</v>
      </c>
      <c r="E286" s="260">
        <v>491.59</v>
      </c>
      <c r="F286" s="239" t="s">
        <v>123</v>
      </c>
      <c r="G286" s="241"/>
      <c r="H286" s="241"/>
      <c r="I286" s="241"/>
      <c r="J286" s="241"/>
      <c r="K286" s="241"/>
      <c r="L286" s="241"/>
      <c r="M286" s="241"/>
      <c r="N286" s="241"/>
      <c r="O286" s="241"/>
      <c r="P286" s="241"/>
      <c r="Q286" s="241"/>
      <c r="R286" s="241"/>
      <c r="S286" s="241"/>
      <c r="T286" s="241"/>
      <c r="U286" s="241"/>
      <c r="V286" s="241"/>
      <c r="W286" s="241"/>
      <c r="X286" s="241"/>
      <c r="Y286" s="241"/>
      <c r="Z286" s="241"/>
      <c r="AA286" s="241"/>
      <c r="AB286" s="241"/>
      <c r="AC286" s="241"/>
      <c r="AD286" s="241"/>
      <c r="AE286" s="241"/>
      <c r="AF286" s="241"/>
      <c r="AG286" s="241"/>
      <c r="AH286" s="241"/>
      <c r="AI286" s="773"/>
      <c r="AJ286" s="788">
        <f>SUM(G286:AH286)</f>
        <v>0</v>
      </c>
      <c r="AZ286" s="508"/>
      <c r="BA286" s="508"/>
      <c r="BF286" s="143"/>
    </row>
    <row r="287" spans="3:58" s="16" customFormat="1" hidden="1" x14ac:dyDescent="0.2">
      <c r="C287" s="17"/>
      <c r="D287" s="31" t="s">
        <v>7</v>
      </c>
      <c r="E287" s="260">
        <v>337.28</v>
      </c>
      <c r="F287" s="32" t="s">
        <v>123</v>
      </c>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773"/>
      <c r="AJ287" s="54">
        <f>SUM(G287:AH287)</f>
        <v>0</v>
      </c>
      <c r="AZ287" s="508"/>
      <c r="BA287" s="508"/>
      <c r="BF287" s="143"/>
    </row>
    <row r="288" spans="3:58" s="16" customFormat="1" hidden="1" x14ac:dyDescent="0.2">
      <c r="C288" s="17"/>
      <c r="D288" s="238" t="s">
        <v>6</v>
      </c>
      <c r="E288" s="260">
        <v>330</v>
      </c>
      <c r="F288" s="239" t="s">
        <v>123</v>
      </c>
      <c r="G288" s="241"/>
      <c r="H288" s="241"/>
      <c r="I288" s="241"/>
      <c r="J288" s="241"/>
      <c r="K288" s="241"/>
      <c r="L288" s="241"/>
      <c r="M288" s="241"/>
      <c r="N288" s="241"/>
      <c r="O288" s="241"/>
      <c r="P288" s="241"/>
      <c r="Q288" s="241"/>
      <c r="R288" s="241"/>
      <c r="S288" s="241"/>
      <c r="T288" s="241"/>
      <c r="U288" s="241"/>
      <c r="V288" s="241"/>
      <c r="W288" s="241"/>
      <c r="X288" s="241"/>
      <c r="Y288" s="241"/>
      <c r="Z288" s="241"/>
      <c r="AA288" s="241"/>
      <c r="AB288" s="241"/>
      <c r="AC288" s="241"/>
      <c r="AD288" s="241"/>
      <c r="AE288" s="241"/>
      <c r="AF288" s="241"/>
      <c r="AG288" s="241"/>
      <c r="AH288" s="241"/>
      <c r="AI288" s="773"/>
      <c r="AJ288" s="922"/>
      <c r="AZ288" s="508"/>
      <c r="BA288" s="508"/>
      <c r="BF288" s="143"/>
    </row>
    <row r="289" spans="3:58 15024:15416" s="16" customFormat="1" hidden="1" x14ac:dyDescent="0.2">
      <c r="C289" s="17"/>
      <c r="D289" s="918"/>
      <c r="E289" s="919"/>
      <c r="F289" s="920"/>
      <c r="G289" s="269"/>
      <c r="H289" s="269"/>
      <c r="I289" s="269"/>
      <c r="J289" s="269"/>
      <c r="K289" s="269"/>
      <c r="L289" s="269"/>
      <c r="M289" s="269"/>
      <c r="N289" s="269"/>
      <c r="O289" s="269"/>
      <c r="P289" s="269"/>
      <c r="Q289" s="269"/>
      <c r="R289" s="269"/>
      <c r="S289" s="269"/>
      <c r="T289" s="269"/>
      <c r="U289" s="269"/>
      <c r="V289" s="269"/>
      <c r="W289" s="269"/>
      <c r="X289" s="269"/>
      <c r="Y289" s="269"/>
      <c r="Z289" s="269"/>
      <c r="AA289" s="269"/>
      <c r="AB289" s="269"/>
      <c r="AC289" s="269"/>
      <c r="AD289" s="269"/>
      <c r="AE289" s="269"/>
      <c r="AF289" s="269"/>
      <c r="AG289" s="269"/>
      <c r="AH289" s="269"/>
      <c r="AI289" s="773"/>
      <c r="AJ289" s="921"/>
      <c r="AZ289" s="508"/>
      <c r="BA289" s="508"/>
      <c r="BF289" s="143"/>
    </row>
    <row r="290" spans="3:58 15024:15416" s="1" customFormat="1" x14ac:dyDescent="0.25">
      <c r="C290" s="83">
        <v>7</v>
      </c>
      <c r="D290" s="75" t="s">
        <v>5</v>
      </c>
      <c r="E290" s="76"/>
      <c r="F290" s="77"/>
      <c r="G290" s="94"/>
      <c r="H290" s="94"/>
      <c r="I290" s="94"/>
      <c r="J290" s="94"/>
      <c r="K290" s="94"/>
      <c r="L290" s="94"/>
      <c r="M290" s="94"/>
      <c r="N290" s="94"/>
      <c r="O290" s="94"/>
      <c r="P290" s="94"/>
      <c r="Q290" s="94"/>
      <c r="R290" s="94"/>
      <c r="S290" s="1916"/>
      <c r="T290" s="1916"/>
      <c r="U290" s="94"/>
      <c r="V290" s="94"/>
      <c r="W290" s="94"/>
      <c r="X290" s="94"/>
      <c r="Y290" s="94"/>
      <c r="Z290" s="94"/>
      <c r="AA290" s="94"/>
      <c r="AB290" s="94"/>
      <c r="AC290" s="94"/>
      <c r="AD290" s="94"/>
      <c r="AE290" s="94"/>
      <c r="AF290" s="94"/>
      <c r="AG290" s="94"/>
      <c r="AH290" s="94"/>
      <c r="AJ290" s="120" t="s">
        <v>134</v>
      </c>
      <c r="AZ290" s="508"/>
      <c r="BA290" s="508"/>
      <c r="BF290" s="140"/>
      <c r="VEV290" s="46"/>
      <c r="VEW290" s="46"/>
      <c r="VEX290" s="46"/>
      <c r="VEY290" s="46"/>
      <c r="VEZ290" s="46"/>
      <c r="VFA290" s="46"/>
      <c r="VFB290" s="46"/>
      <c r="VFC290" s="46"/>
      <c r="VFD290" s="46"/>
      <c r="VFE290" s="46"/>
      <c r="VFF290" s="46"/>
      <c r="VFG290" s="46"/>
      <c r="VFH290" s="46"/>
      <c r="VFI290" s="46"/>
      <c r="VFJ290" s="46"/>
      <c r="VFK290" s="46"/>
      <c r="VFL290" s="46"/>
      <c r="VFM290" s="46"/>
      <c r="VFN290" s="46"/>
      <c r="VFO290" s="46"/>
      <c r="VFP290" s="46"/>
      <c r="VFQ290" s="46"/>
      <c r="VFR290" s="46"/>
      <c r="VFS290" s="46"/>
      <c r="VFT290" s="46"/>
      <c r="VFU290" s="46"/>
      <c r="VFV290" s="46"/>
      <c r="VFW290" s="46"/>
      <c r="VFX290" s="46"/>
      <c r="VFY290" s="46"/>
      <c r="VFZ290" s="46"/>
      <c r="VGA290" s="46"/>
      <c r="VGB290" s="46"/>
      <c r="VGC290" s="46"/>
      <c r="VGD290" s="46"/>
      <c r="VGE290" s="46"/>
      <c r="VGF290" s="46"/>
      <c r="VGG290" s="46"/>
      <c r="VGH290" s="46"/>
      <c r="VGI290" s="46"/>
      <c r="VGJ290" s="46"/>
      <c r="VGK290" s="46"/>
      <c r="VGL290" s="46"/>
      <c r="VGM290" s="46"/>
      <c r="VGN290" s="46"/>
      <c r="VGO290" s="46"/>
      <c r="VGP290" s="46"/>
      <c r="VGQ290" s="46"/>
      <c r="VGR290" s="46"/>
      <c r="VGS290" s="46"/>
      <c r="VGT290" s="46"/>
      <c r="VGU290" s="46"/>
      <c r="VGV290" s="46"/>
      <c r="VGW290" s="46"/>
      <c r="VGX290" s="46"/>
      <c r="VGY290" s="46"/>
      <c r="VGZ290" s="46"/>
      <c r="VHA290" s="46"/>
      <c r="VHB290" s="46"/>
      <c r="VHC290" s="46"/>
      <c r="VHD290" s="46"/>
      <c r="VHE290" s="46"/>
      <c r="VHF290" s="46"/>
      <c r="VHG290" s="46"/>
      <c r="VHH290" s="46"/>
      <c r="VHI290" s="46"/>
      <c r="VHJ290" s="46"/>
      <c r="VHK290" s="46"/>
      <c r="VHL290" s="46"/>
      <c r="VHM290" s="46"/>
      <c r="VHN290" s="46"/>
      <c r="VHO290" s="46"/>
      <c r="VHP290" s="46"/>
      <c r="VHQ290" s="46"/>
      <c r="VHR290" s="46"/>
      <c r="VHS290" s="46"/>
      <c r="VHT290" s="46"/>
      <c r="VHU290" s="46"/>
      <c r="VHV290" s="46"/>
      <c r="VHW290" s="46"/>
      <c r="VHX290" s="46"/>
      <c r="VHY290" s="46"/>
      <c r="VHZ290" s="46"/>
      <c r="VIA290" s="46"/>
      <c r="VIB290" s="46"/>
      <c r="VIC290" s="46"/>
      <c r="VID290" s="46"/>
      <c r="VIE290" s="46"/>
      <c r="VIF290" s="46"/>
      <c r="VIG290" s="46"/>
      <c r="VIH290" s="46"/>
      <c r="VII290" s="46"/>
      <c r="VIJ290" s="46"/>
      <c r="VIK290" s="46"/>
      <c r="VIL290" s="46"/>
      <c r="VIM290" s="46"/>
      <c r="VIN290" s="46"/>
      <c r="VIO290" s="46"/>
      <c r="VIP290" s="46"/>
      <c r="VIQ290" s="46"/>
      <c r="VIR290" s="46"/>
      <c r="VIS290" s="46"/>
      <c r="VIT290" s="46"/>
      <c r="VIU290" s="46"/>
      <c r="VIV290" s="46"/>
      <c r="VIW290" s="46"/>
      <c r="VIX290" s="46"/>
      <c r="VIY290" s="46"/>
      <c r="VIZ290" s="46"/>
      <c r="VJA290" s="46"/>
      <c r="VJB290" s="46"/>
      <c r="VJC290" s="46"/>
      <c r="VJD290" s="46"/>
      <c r="VJE290" s="46"/>
      <c r="VJF290" s="46"/>
      <c r="VJG290" s="46"/>
      <c r="VJH290" s="46"/>
      <c r="VJI290" s="46"/>
      <c r="VJJ290" s="46"/>
      <c r="VJK290" s="46"/>
      <c r="VJL290" s="46"/>
      <c r="VJM290" s="46"/>
      <c r="VJN290" s="46"/>
      <c r="VJO290" s="46"/>
      <c r="VJP290" s="46"/>
      <c r="VJQ290" s="46"/>
      <c r="VJR290" s="46"/>
      <c r="VJS290" s="46"/>
      <c r="VJT290" s="46"/>
      <c r="VJU290" s="46"/>
      <c r="VJV290" s="46"/>
      <c r="VJW290" s="46"/>
      <c r="VJX290" s="46"/>
      <c r="VJY290" s="46"/>
      <c r="VJZ290" s="46"/>
      <c r="VKA290" s="46"/>
      <c r="VKB290" s="46"/>
      <c r="VKC290" s="46"/>
      <c r="VKD290" s="46"/>
      <c r="VKE290" s="46"/>
      <c r="VKF290" s="46"/>
      <c r="VKG290" s="46"/>
      <c r="VKH290" s="46"/>
      <c r="VKI290" s="46"/>
      <c r="VKJ290" s="46"/>
      <c r="VKK290" s="46"/>
      <c r="VKL290" s="46"/>
      <c r="VKM290" s="46"/>
      <c r="VKN290" s="46"/>
      <c r="VKO290" s="46"/>
      <c r="VKP290" s="46"/>
      <c r="VKQ290" s="46"/>
      <c r="VKR290" s="46"/>
      <c r="VKS290" s="46"/>
      <c r="VKT290" s="46"/>
      <c r="VKU290" s="46"/>
      <c r="VKV290" s="46"/>
      <c r="VKW290" s="46"/>
      <c r="VKX290" s="46"/>
      <c r="VKY290" s="46"/>
      <c r="VKZ290" s="46"/>
      <c r="VLA290" s="46"/>
      <c r="VLB290" s="46"/>
      <c r="VLC290" s="46"/>
      <c r="VLD290" s="46"/>
      <c r="VLE290" s="46"/>
      <c r="VLF290" s="46"/>
      <c r="VLG290" s="46"/>
      <c r="VLH290" s="46"/>
      <c r="VLI290" s="46"/>
      <c r="VLJ290" s="46"/>
      <c r="VLK290" s="46"/>
      <c r="VLL290" s="46"/>
      <c r="VLM290" s="46"/>
      <c r="VLN290" s="46"/>
      <c r="VLO290" s="46"/>
      <c r="VLP290" s="46"/>
      <c r="VLQ290" s="46"/>
      <c r="VLR290" s="46"/>
      <c r="VLS290" s="46"/>
      <c r="VLT290" s="46"/>
      <c r="VLU290" s="46"/>
      <c r="VLV290" s="46"/>
      <c r="VLW290" s="46"/>
      <c r="VLX290" s="46"/>
      <c r="VLY290" s="46"/>
      <c r="VLZ290" s="46"/>
      <c r="VMA290" s="46"/>
      <c r="VMB290" s="46"/>
      <c r="VMC290" s="46"/>
      <c r="VMD290" s="46"/>
      <c r="VME290" s="46"/>
      <c r="VMF290" s="46"/>
      <c r="VMG290" s="46"/>
      <c r="VMH290" s="46"/>
      <c r="VMI290" s="46"/>
      <c r="VMJ290" s="46"/>
      <c r="VMK290" s="46"/>
      <c r="VML290" s="46"/>
      <c r="VMM290" s="46"/>
      <c r="VMN290" s="46"/>
      <c r="VMO290" s="46"/>
      <c r="VMP290" s="46"/>
      <c r="VMQ290" s="46"/>
      <c r="VMR290" s="46"/>
      <c r="VMS290" s="46"/>
      <c r="VMT290" s="46"/>
      <c r="VMU290" s="46"/>
      <c r="VMV290" s="46"/>
      <c r="VMW290" s="46"/>
      <c r="VMX290" s="46"/>
      <c r="VMY290" s="46"/>
      <c r="VMZ290" s="46"/>
      <c r="VNA290" s="46"/>
      <c r="VNB290" s="46"/>
      <c r="VNC290" s="46"/>
      <c r="VND290" s="46"/>
      <c r="VNE290" s="46"/>
      <c r="VNF290" s="46"/>
      <c r="VNG290" s="46"/>
      <c r="VNH290" s="46"/>
      <c r="VNI290" s="46"/>
      <c r="VNJ290" s="46"/>
      <c r="VNK290" s="46"/>
      <c r="VNL290" s="46"/>
      <c r="VNM290" s="46"/>
      <c r="VNN290" s="46"/>
      <c r="VNO290" s="46"/>
      <c r="VNP290" s="46"/>
      <c r="VNQ290" s="46"/>
      <c r="VNR290" s="46"/>
      <c r="VNS290" s="46"/>
      <c r="VNT290" s="46"/>
      <c r="VNU290" s="46"/>
      <c r="VNV290" s="46"/>
      <c r="VNW290" s="46"/>
      <c r="VNX290" s="46"/>
      <c r="VNY290" s="46"/>
      <c r="VNZ290" s="46"/>
      <c r="VOA290" s="46"/>
      <c r="VOB290" s="46"/>
      <c r="VOC290" s="46"/>
      <c r="VOD290" s="46"/>
      <c r="VOE290" s="46"/>
      <c r="VOF290" s="46"/>
      <c r="VOG290" s="46"/>
      <c r="VOH290" s="46"/>
      <c r="VOI290" s="46"/>
      <c r="VOJ290" s="46"/>
      <c r="VOK290" s="46"/>
      <c r="VOL290" s="46"/>
      <c r="VOM290" s="46"/>
      <c r="VON290" s="46"/>
      <c r="VOO290" s="46"/>
      <c r="VOP290" s="46"/>
      <c r="VOQ290" s="46"/>
      <c r="VOR290" s="46"/>
      <c r="VOS290" s="46"/>
      <c r="VOT290" s="46"/>
      <c r="VOU290" s="46"/>
      <c r="VOV290" s="46"/>
      <c r="VOW290" s="46"/>
      <c r="VOX290" s="46"/>
      <c r="VOY290" s="46"/>
      <c r="VOZ290" s="46"/>
      <c r="VPA290" s="46"/>
      <c r="VPB290" s="46"/>
      <c r="VPC290" s="46"/>
      <c r="VPD290" s="46"/>
      <c r="VPE290" s="46"/>
      <c r="VPF290" s="46"/>
      <c r="VPG290" s="46"/>
      <c r="VPH290" s="46"/>
      <c r="VPI290" s="46"/>
      <c r="VPJ290" s="46"/>
      <c r="VPK290" s="46"/>
      <c r="VPL290" s="46"/>
      <c r="VPM290" s="46"/>
      <c r="VPN290" s="46"/>
      <c r="VPO290" s="46"/>
      <c r="VPP290" s="46"/>
      <c r="VPQ290" s="46"/>
      <c r="VPR290" s="46"/>
      <c r="VPS290" s="46"/>
      <c r="VPT290" s="46"/>
      <c r="VPU290" s="46"/>
      <c r="VPV290" s="46"/>
      <c r="VPW290" s="46"/>
      <c r="VPX290" s="46"/>
      <c r="VPY290" s="46"/>
      <c r="VPZ290" s="46"/>
      <c r="VQA290" s="46"/>
      <c r="VQB290" s="46"/>
      <c r="VQC290" s="46"/>
      <c r="VQD290" s="46"/>
      <c r="VQE290" s="46"/>
      <c r="VQF290" s="46"/>
      <c r="VQG290" s="46"/>
      <c r="VQH290" s="46"/>
      <c r="VQI290" s="46"/>
      <c r="VQJ290" s="46"/>
      <c r="VQK290" s="46"/>
      <c r="VQL290" s="46"/>
      <c r="VQM290" s="46"/>
      <c r="VQN290" s="46"/>
      <c r="VQO290" s="46"/>
      <c r="VQP290" s="46"/>
      <c r="VQQ290" s="46"/>
      <c r="VQR290" s="46"/>
      <c r="VQS290" s="46"/>
      <c r="VQT290" s="46"/>
      <c r="VQU290" s="46"/>
      <c r="VQV290" s="46"/>
      <c r="VQW290" s="46"/>
      <c r="VQX290" s="46"/>
      <c r="VQY290" s="46"/>
      <c r="VQZ290" s="46"/>
      <c r="VRA290" s="46"/>
      <c r="VRB290" s="46"/>
      <c r="VRC290" s="46"/>
      <c r="VRD290" s="46"/>
      <c r="VRE290" s="46"/>
      <c r="VRF290" s="46"/>
      <c r="VRG290" s="46"/>
      <c r="VRH290" s="46"/>
      <c r="VRI290" s="46"/>
      <c r="VRJ290" s="46"/>
      <c r="VRK290" s="46"/>
      <c r="VRL290" s="46"/>
      <c r="VRM290" s="46"/>
      <c r="VRN290" s="46"/>
      <c r="VRO290" s="46"/>
      <c r="VRP290" s="46"/>
      <c r="VRQ290" s="46"/>
      <c r="VRR290" s="46"/>
      <c r="VRS290" s="46"/>
      <c r="VRT290" s="46"/>
      <c r="VRU290" s="46"/>
      <c r="VRV290" s="46"/>
      <c r="VRW290" s="46"/>
      <c r="VRX290" s="46"/>
      <c r="VRY290" s="46"/>
      <c r="VRZ290" s="46"/>
      <c r="VSA290" s="46"/>
      <c r="VSB290" s="46"/>
      <c r="VSC290" s="46"/>
      <c r="VSD290" s="46"/>
      <c r="VSE290" s="46"/>
      <c r="VSF290" s="46"/>
      <c r="VSG290" s="46"/>
      <c r="VSH290" s="46"/>
      <c r="VSI290" s="46"/>
      <c r="VSJ290" s="46"/>
      <c r="VSK290" s="46"/>
      <c r="VSL290" s="46"/>
      <c r="VSM290" s="46"/>
      <c r="VSN290" s="46"/>
      <c r="VSO290" s="46"/>
      <c r="VSP290" s="46"/>
      <c r="VSQ290" s="46"/>
      <c r="VSR290" s="46"/>
      <c r="VSS290" s="46"/>
      <c r="VST290" s="46"/>
      <c r="VSU290" s="46"/>
      <c r="VSV290" s="46"/>
      <c r="VSW290" s="46"/>
      <c r="VSX290" s="46"/>
      <c r="VSY290" s="46"/>
      <c r="VSZ290" s="46"/>
      <c r="VTA290" s="46"/>
      <c r="VTB290" s="46"/>
      <c r="VTC290" s="46"/>
      <c r="VTD290" s="46"/>
      <c r="VTE290" s="46"/>
      <c r="VTF290" s="46"/>
      <c r="VTG290" s="46"/>
      <c r="VTH290" s="46"/>
      <c r="VTI290" s="46"/>
      <c r="VTJ290" s="46"/>
      <c r="VTK290" s="46"/>
      <c r="VTL290" s="46"/>
      <c r="VTM290" s="46"/>
      <c r="VTN290" s="46"/>
      <c r="VTO290" s="46"/>
      <c r="VTP290" s="46"/>
      <c r="VTQ290" s="46"/>
      <c r="VTR290" s="46"/>
      <c r="VTS290" s="46"/>
      <c r="VTT290" s="46"/>
      <c r="VTU290" s="46"/>
      <c r="VTV290" s="46"/>
      <c r="VTW290" s="46"/>
      <c r="VTX290" s="46"/>
    </row>
    <row r="291" spans="3:58 15024:15416" s="1" customFormat="1" x14ac:dyDescent="0.25">
      <c r="C291" s="83"/>
      <c r="D291" s="121" t="s">
        <v>4</v>
      </c>
      <c r="E291" s="1028"/>
      <c r="F291" s="122"/>
      <c r="G291" s="33"/>
      <c r="H291" s="33"/>
      <c r="I291" s="33"/>
      <c r="J291" s="33"/>
      <c r="K291" s="33"/>
      <c r="L291" s="33"/>
      <c r="M291" s="33"/>
      <c r="N291" s="33"/>
      <c r="O291" s="33"/>
      <c r="P291" s="33"/>
      <c r="Q291" s="33"/>
      <c r="R291" s="33"/>
      <c r="S291" s="1913"/>
      <c r="T291" s="1913"/>
      <c r="U291" s="33"/>
      <c r="V291" s="33"/>
      <c r="W291" s="33"/>
      <c r="X291" s="33"/>
      <c r="Y291" s="33"/>
      <c r="Z291" s="33"/>
      <c r="AA291" s="33"/>
      <c r="AB291" s="33"/>
      <c r="AC291" s="33"/>
      <c r="AD291" s="33"/>
      <c r="AE291" s="33"/>
      <c r="AF291" s="33"/>
      <c r="AG291" s="33"/>
      <c r="AH291" s="33"/>
      <c r="AJ291" s="52" t="s">
        <v>4</v>
      </c>
      <c r="AZ291" s="508"/>
      <c r="BA291" s="508"/>
      <c r="BF291" s="140"/>
      <c r="VEV291" s="46"/>
      <c r="VEW291" s="46"/>
      <c r="VEX291" s="46"/>
      <c r="VEY291" s="46"/>
      <c r="VEZ291" s="46"/>
      <c r="VFA291" s="46"/>
      <c r="VFB291" s="46"/>
      <c r="VFC291" s="46"/>
      <c r="VFD291" s="46"/>
      <c r="VFE291" s="46"/>
      <c r="VFF291" s="46"/>
      <c r="VFG291" s="46"/>
      <c r="VFH291" s="46"/>
      <c r="VFI291" s="46"/>
      <c r="VFJ291" s="46"/>
      <c r="VFK291" s="46"/>
      <c r="VFL291" s="46"/>
      <c r="VFM291" s="46"/>
      <c r="VFN291" s="46"/>
      <c r="VFO291" s="46"/>
      <c r="VFP291" s="46"/>
      <c r="VFQ291" s="46"/>
      <c r="VFR291" s="46"/>
      <c r="VFS291" s="46"/>
      <c r="VFT291" s="46"/>
      <c r="VFU291" s="46"/>
      <c r="VFV291" s="46"/>
      <c r="VFW291" s="46"/>
      <c r="VFX291" s="46"/>
      <c r="VFY291" s="46"/>
      <c r="VFZ291" s="46"/>
      <c r="VGA291" s="46"/>
      <c r="VGB291" s="46"/>
      <c r="VGC291" s="46"/>
      <c r="VGD291" s="46"/>
      <c r="VGE291" s="46"/>
      <c r="VGF291" s="46"/>
      <c r="VGG291" s="46"/>
      <c r="VGH291" s="46"/>
      <c r="VGI291" s="46"/>
      <c r="VGJ291" s="46"/>
      <c r="VGK291" s="46"/>
      <c r="VGL291" s="46"/>
      <c r="VGM291" s="46"/>
      <c r="VGN291" s="46"/>
      <c r="VGO291" s="46"/>
      <c r="VGP291" s="46"/>
      <c r="VGQ291" s="46"/>
      <c r="VGR291" s="46"/>
      <c r="VGS291" s="46"/>
      <c r="VGT291" s="46"/>
      <c r="VGU291" s="46"/>
      <c r="VGV291" s="46"/>
      <c r="VGW291" s="46"/>
      <c r="VGX291" s="46"/>
      <c r="VGY291" s="46"/>
      <c r="VGZ291" s="46"/>
      <c r="VHA291" s="46"/>
      <c r="VHB291" s="46"/>
      <c r="VHC291" s="46"/>
      <c r="VHD291" s="46"/>
      <c r="VHE291" s="46"/>
      <c r="VHF291" s="46"/>
      <c r="VHG291" s="46"/>
      <c r="VHH291" s="46"/>
      <c r="VHI291" s="46"/>
      <c r="VHJ291" s="46"/>
      <c r="VHK291" s="46"/>
      <c r="VHL291" s="46"/>
      <c r="VHM291" s="46"/>
      <c r="VHN291" s="46"/>
      <c r="VHO291" s="46"/>
      <c r="VHP291" s="46"/>
      <c r="VHQ291" s="46"/>
      <c r="VHR291" s="46"/>
      <c r="VHS291" s="46"/>
      <c r="VHT291" s="46"/>
      <c r="VHU291" s="46"/>
      <c r="VHV291" s="46"/>
      <c r="VHW291" s="46"/>
      <c r="VHX291" s="46"/>
      <c r="VHY291" s="46"/>
      <c r="VHZ291" s="46"/>
      <c r="VIA291" s="46"/>
      <c r="VIB291" s="46"/>
      <c r="VIC291" s="46"/>
      <c r="VID291" s="46"/>
      <c r="VIE291" s="46"/>
      <c r="VIF291" s="46"/>
      <c r="VIG291" s="46"/>
      <c r="VIH291" s="46"/>
      <c r="VII291" s="46"/>
      <c r="VIJ291" s="46"/>
      <c r="VIK291" s="46"/>
      <c r="VIL291" s="46"/>
      <c r="VIM291" s="46"/>
      <c r="VIN291" s="46"/>
      <c r="VIO291" s="46"/>
      <c r="VIP291" s="46"/>
      <c r="VIQ291" s="46"/>
      <c r="VIR291" s="46"/>
      <c r="VIS291" s="46"/>
      <c r="VIT291" s="46"/>
      <c r="VIU291" s="46"/>
      <c r="VIV291" s="46"/>
      <c r="VIW291" s="46"/>
      <c r="VIX291" s="46"/>
      <c r="VIY291" s="46"/>
      <c r="VIZ291" s="46"/>
      <c r="VJA291" s="46"/>
      <c r="VJB291" s="46"/>
      <c r="VJC291" s="46"/>
      <c r="VJD291" s="46"/>
      <c r="VJE291" s="46"/>
      <c r="VJF291" s="46"/>
      <c r="VJG291" s="46"/>
      <c r="VJH291" s="46"/>
      <c r="VJI291" s="46"/>
      <c r="VJJ291" s="46"/>
      <c r="VJK291" s="46"/>
      <c r="VJL291" s="46"/>
      <c r="VJM291" s="46"/>
      <c r="VJN291" s="46"/>
      <c r="VJO291" s="46"/>
      <c r="VJP291" s="46"/>
      <c r="VJQ291" s="46"/>
      <c r="VJR291" s="46"/>
      <c r="VJS291" s="46"/>
      <c r="VJT291" s="46"/>
      <c r="VJU291" s="46"/>
      <c r="VJV291" s="46"/>
      <c r="VJW291" s="46"/>
      <c r="VJX291" s="46"/>
      <c r="VJY291" s="46"/>
      <c r="VJZ291" s="46"/>
      <c r="VKA291" s="46"/>
      <c r="VKB291" s="46"/>
      <c r="VKC291" s="46"/>
      <c r="VKD291" s="46"/>
      <c r="VKE291" s="46"/>
      <c r="VKF291" s="46"/>
      <c r="VKG291" s="46"/>
      <c r="VKH291" s="46"/>
      <c r="VKI291" s="46"/>
      <c r="VKJ291" s="46"/>
      <c r="VKK291" s="46"/>
      <c r="VKL291" s="46"/>
      <c r="VKM291" s="46"/>
      <c r="VKN291" s="46"/>
      <c r="VKO291" s="46"/>
      <c r="VKP291" s="46"/>
      <c r="VKQ291" s="46"/>
      <c r="VKR291" s="46"/>
      <c r="VKS291" s="46"/>
      <c r="VKT291" s="46"/>
      <c r="VKU291" s="46"/>
      <c r="VKV291" s="46"/>
      <c r="VKW291" s="46"/>
      <c r="VKX291" s="46"/>
      <c r="VKY291" s="46"/>
      <c r="VKZ291" s="46"/>
      <c r="VLA291" s="46"/>
      <c r="VLB291" s="46"/>
      <c r="VLC291" s="46"/>
      <c r="VLD291" s="46"/>
      <c r="VLE291" s="46"/>
      <c r="VLF291" s="46"/>
      <c r="VLG291" s="46"/>
      <c r="VLH291" s="46"/>
      <c r="VLI291" s="46"/>
      <c r="VLJ291" s="46"/>
      <c r="VLK291" s="46"/>
      <c r="VLL291" s="46"/>
      <c r="VLM291" s="46"/>
      <c r="VLN291" s="46"/>
      <c r="VLO291" s="46"/>
      <c r="VLP291" s="46"/>
      <c r="VLQ291" s="46"/>
      <c r="VLR291" s="46"/>
      <c r="VLS291" s="46"/>
      <c r="VLT291" s="46"/>
      <c r="VLU291" s="46"/>
      <c r="VLV291" s="46"/>
      <c r="VLW291" s="46"/>
      <c r="VLX291" s="46"/>
      <c r="VLY291" s="46"/>
      <c r="VLZ291" s="46"/>
      <c r="VMA291" s="46"/>
      <c r="VMB291" s="46"/>
      <c r="VMC291" s="46"/>
      <c r="VMD291" s="46"/>
      <c r="VME291" s="46"/>
      <c r="VMF291" s="46"/>
      <c r="VMG291" s="46"/>
      <c r="VMH291" s="46"/>
      <c r="VMI291" s="46"/>
      <c r="VMJ291" s="46"/>
      <c r="VMK291" s="46"/>
      <c r="VML291" s="46"/>
      <c r="VMM291" s="46"/>
      <c r="VMN291" s="46"/>
      <c r="VMO291" s="46"/>
      <c r="VMP291" s="46"/>
      <c r="VMQ291" s="46"/>
      <c r="VMR291" s="46"/>
      <c r="VMS291" s="46"/>
      <c r="VMT291" s="46"/>
      <c r="VMU291" s="46"/>
      <c r="VMV291" s="46"/>
      <c r="VMW291" s="46"/>
      <c r="VMX291" s="46"/>
      <c r="VMY291" s="46"/>
      <c r="VMZ291" s="46"/>
      <c r="VNA291" s="46"/>
      <c r="VNB291" s="46"/>
      <c r="VNC291" s="46"/>
      <c r="VND291" s="46"/>
      <c r="VNE291" s="46"/>
      <c r="VNF291" s="46"/>
      <c r="VNG291" s="46"/>
      <c r="VNH291" s="46"/>
      <c r="VNI291" s="46"/>
      <c r="VNJ291" s="46"/>
      <c r="VNK291" s="46"/>
      <c r="VNL291" s="46"/>
      <c r="VNM291" s="46"/>
      <c r="VNN291" s="46"/>
      <c r="VNO291" s="46"/>
      <c r="VNP291" s="46"/>
      <c r="VNQ291" s="46"/>
      <c r="VNR291" s="46"/>
      <c r="VNS291" s="46"/>
      <c r="VNT291" s="46"/>
      <c r="VNU291" s="46"/>
      <c r="VNV291" s="46"/>
      <c r="VNW291" s="46"/>
      <c r="VNX291" s="46"/>
      <c r="VNY291" s="46"/>
      <c r="VNZ291" s="46"/>
      <c r="VOA291" s="46"/>
      <c r="VOB291" s="46"/>
      <c r="VOC291" s="46"/>
      <c r="VOD291" s="46"/>
      <c r="VOE291" s="46"/>
      <c r="VOF291" s="46"/>
      <c r="VOG291" s="46"/>
      <c r="VOH291" s="46"/>
      <c r="VOI291" s="46"/>
      <c r="VOJ291" s="46"/>
      <c r="VOK291" s="46"/>
      <c r="VOL291" s="46"/>
      <c r="VOM291" s="46"/>
      <c r="VON291" s="46"/>
      <c r="VOO291" s="46"/>
      <c r="VOP291" s="46"/>
      <c r="VOQ291" s="46"/>
      <c r="VOR291" s="46"/>
      <c r="VOS291" s="46"/>
      <c r="VOT291" s="46"/>
      <c r="VOU291" s="46"/>
      <c r="VOV291" s="46"/>
      <c r="VOW291" s="46"/>
      <c r="VOX291" s="46"/>
      <c r="VOY291" s="46"/>
      <c r="VOZ291" s="46"/>
      <c r="VPA291" s="46"/>
      <c r="VPB291" s="46"/>
      <c r="VPC291" s="46"/>
      <c r="VPD291" s="46"/>
      <c r="VPE291" s="46"/>
      <c r="VPF291" s="46"/>
      <c r="VPG291" s="46"/>
      <c r="VPH291" s="46"/>
      <c r="VPI291" s="46"/>
      <c r="VPJ291" s="46"/>
      <c r="VPK291" s="46"/>
      <c r="VPL291" s="46"/>
      <c r="VPM291" s="46"/>
      <c r="VPN291" s="46"/>
      <c r="VPO291" s="46"/>
      <c r="VPP291" s="46"/>
      <c r="VPQ291" s="46"/>
      <c r="VPR291" s="46"/>
      <c r="VPS291" s="46"/>
      <c r="VPT291" s="46"/>
      <c r="VPU291" s="46"/>
      <c r="VPV291" s="46"/>
      <c r="VPW291" s="46"/>
      <c r="VPX291" s="46"/>
      <c r="VPY291" s="46"/>
      <c r="VPZ291" s="46"/>
      <c r="VQA291" s="46"/>
      <c r="VQB291" s="46"/>
      <c r="VQC291" s="46"/>
      <c r="VQD291" s="46"/>
      <c r="VQE291" s="46"/>
      <c r="VQF291" s="46"/>
      <c r="VQG291" s="46"/>
      <c r="VQH291" s="46"/>
      <c r="VQI291" s="46"/>
      <c r="VQJ291" s="46"/>
      <c r="VQK291" s="46"/>
      <c r="VQL291" s="46"/>
      <c r="VQM291" s="46"/>
      <c r="VQN291" s="46"/>
      <c r="VQO291" s="46"/>
      <c r="VQP291" s="46"/>
      <c r="VQQ291" s="46"/>
      <c r="VQR291" s="46"/>
      <c r="VQS291" s="46"/>
      <c r="VQT291" s="46"/>
      <c r="VQU291" s="46"/>
      <c r="VQV291" s="46"/>
      <c r="VQW291" s="46"/>
      <c r="VQX291" s="46"/>
      <c r="VQY291" s="46"/>
      <c r="VQZ291" s="46"/>
      <c r="VRA291" s="46"/>
      <c r="VRB291" s="46"/>
      <c r="VRC291" s="46"/>
      <c r="VRD291" s="46"/>
      <c r="VRE291" s="46"/>
      <c r="VRF291" s="46"/>
      <c r="VRG291" s="46"/>
      <c r="VRH291" s="46"/>
      <c r="VRI291" s="46"/>
      <c r="VRJ291" s="46"/>
      <c r="VRK291" s="46"/>
      <c r="VRL291" s="46"/>
      <c r="VRM291" s="46"/>
      <c r="VRN291" s="46"/>
      <c r="VRO291" s="46"/>
      <c r="VRP291" s="46"/>
      <c r="VRQ291" s="46"/>
      <c r="VRR291" s="46"/>
      <c r="VRS291" s="46"/>
      <c r="VRT291" s="46"/>
      <c r="VRU291" s="46"/>
      <c r="VRV291" s="46"/>
      <c r="VRW291" s="46"/>
      <c r="VRX291" s="46"/>
      <c r="VRY291" s="46"/>
      <c r="VRZ291" s="46"/>
      <c r="VSA291" s="46"/>
      <c r="VSB291" s="46"/>
      <c r="VSC291" s="46"/>
      <c r="VSD291" s="46"/>
      <c r="VSE291" s="46"/>
      <c r="VSF291" s="46"/>
      <c r="VSG291" s="46"/>
      <c r="VSH291" s="46"/>
      <c r="VSI291" s="46"/>
      <c r="VSJ291" s="46"/>
      <c r="VSK291" s="46"/>
      <c r="VSL291" s="46"/>
      <c r="VSM291" s="46"/>
      <c r="VSN291" s="46"/>
      <c r="VSO291" s="46"/>
      <c r="VSP291" s="46"/>
      <c r="VSQ291" s="46"/>
      <c r="VSR291" s="46"/>
      <c r="VSS291" s="46"/>
      <c r="VST291" s="46"/>
      <c r="VSU291" s="46"/>
      <c r="VSV291" s="46"/>
      <c r="VSW291" s="46"/>
      <c r="VSX291" s="46"/>
      <c r="VSY291" s="46"/>
      <c r="VSZ291" s="46"/>
      <c r="VTA291" s="46"/>
      <c r="VTB291" s="46"/>
      <c r="VTC291" s="46"/>
      <c r="VTD291" s="46"/>
      <c r="VTE291" s="46"/>
      <c r="VTF291" s="46"/>
      <c r="VTG291" s="46"/>
      <c r="VTH291" s="46"/>
      <c r="VTI291" s="46"/>
      <c r="VTJ291" s="46"/>
      <c r="VTK291" s="46"/>
      <c r="VTL291" s="46"/>
      <c r="VTM291" s="46"/>
      <c r="VTN291" s="46"/>
      <c r="VTO291" s="46"/>
      <c r="VTP291" s="46"/>
      <c r="VTQ291" s="46"/>
      <c r="VTR291" s="46"/>
      <c r="VTS291" s="46"/>
      <c r="VTT291" s="46"/>
      <c r="VTU291" s="46"/>
      <c r="VTV291" s="46"/>
      <c r="VTW291" s="46"/>
      <c r="VTX291" s="46"/>
    </row>
    <row r="292" spans="3:58 15024:15416" s="1" customFormat="1" x14ac:dyDescent="0.25">
      <c r="C292" s="83"/>
      <c r="D292" s="232" t="s">
        <v>3</v>
      </c>
      <c r="E292" s="231">
        <v>50</v>
      </c>
      <c r="F292" s="242" t="s">
        <v>943</v>
      </c>
      <c r="G292" s="241">
        <v>6.6</v>
      </c>
      <c r="H292" s="241">
        <v>7.1</v>
      </c>
      <c r="I292" s="241">
        <v>6.4</v>
      </c>
      <c r="J292" s="241">
        <v>12.1</v>
      </c>
      <c r="K292" s="241">
        <v>16.3</v>
      </c>
      <c r="L292" s="241">
        <v>9.9</v>
      </c>
      <c r="M292" s="241">
        <v>9.8000000000000007</v>
      </c>
      <c r="N292" s="241">
        <v>10.199999999999999</v>
      </c>
      <c r="O292" s="241">
        <v>10.4</v>
      </c>
      <c r="P292" s="241">
        <v>9.1</v>
      </c>
      <c r="Q292" s="241">
        <v>5.7</v>
      </c>
      <c r="R292" s="241">
        <v>5.0999999999999996</v>
      </c>
      <c r="S292" s="2050">
        <v>4.7</v>
      </c>
      <c r="T292" s="2050">
        <v>4.4000000000000004</v>
      </c>
      <c r="U292" s="2051">
        <v>4.2</v>
      </c>
      <c r="V292" s="2051"/>
      <c r="W292" s="2052"/>
      <c r="X292" s="2052"/>
      <c r="Y292" s="2052">
        <v>12</v>
      </c>
      <c r="Z292" s="2046">
        <v>12.7</v>
      </c>
      <c r="AA292" s="2060">
        <v>13.2</v>
      </c>
      <c r="AB292" s="2060">
        <v>12.7</v>
      </c>
      <c r="AC292" s="2060">
        <v>6.2</v>
      </c>
      <c r="AD292" s="241">
        <v>5.6</v>
      </c>
      <c r="AE292" s="241">
        <v>10.3</v>
      </c>
      <c r="AF292" s="241">
        <v>11.9</v>
      </c>
      <c r="AG292" s="241">
        <v>10.7</v>
      </c>
      <c r="AH292" s="2060">
        <v>5.5</v>
      </c>
      <c r="AI292" s="302"/>
      <c r="AJ292" s="925">
        <f>SUM(G292:AH292)/AJ6</f>
        <v>74.266666666666652</v>
      </c>
      <c r="AL292" s="1990">
        <f>AJ292/AJ9*100000</f>
        <v>8.6578067925701383</v>
      </c>
      <c r="AU292" s="3"/>
      <c r="AZ292" s="508"/>
      <c r="BA292" s="508"/>
      <c r="BF292" s="140"/>
      <c r="VEV292" s="46"/>
      <c r="VEW292" s="46"/>
      <c r="VEX292" s="46"/>
      <c r="VEY292" s="46"/>
      <c r="VEZ292" s="46"/>
      <c r="VFA292" s="46"/>
      <c r="VFB292" s="46"/>
      <c r="VFC292" s="46"/>
      <c r="VFD292" s="46"/>
      <c r="VFE292" s="46"/>
      <c r="VFF292" s="46"/>
      <c r="VFG292" s="46"/>
      <c r="VFH292" s="46"/>
      <c r="VFI292" s="46"/>
      <c r="VFJ292" s="46"/>
      <c r="VFK292" s="46"/>
      <c r="VFL292" s="46"/>
      <c r="VFM292" s="46"/>
      <c r="VFN292" s="46"/>
      <c r="VFO292" s="46"/>
      <c r="VFP292" s="46"/>
      <c r="VFQ292" s="46"/>
      <c r="VFR292" s="46"/>
      <c r="VFS292" s="46"/>
      <c r="VFT292" s="46"/>
      <c r="VFU292" s="46"/>
      <c r="VFV292" s="46"/>
      <c r="VFW292" s="46"/>
      <c r="VFX292" s="46"/>
      <c r="VFY292" s="46"/>
      <c r="VFZ292" s="46"/>
      <c r="VGA292" s="46"/>
      <c r="VGB292" s="46"/>
      <c r="VGC292" s="46"/>
      <c r="VGD292" s="46"/>
      <c r="VGE292" s="46"/>
      <c r="VGF292" s="46"/>
      <c r="VGG292" s="46"/>
      <c r="VGH292" s="46"/>
      <c r="VGI292" s="46"/>
      <c r="VGJ292" s="46"/>
      <c r="VGK292" s="46"/>
      <c r="VGL292" s="46"/>
      <c r="VGM292" s="46"/>
      <c r="VGN292" s="46"/>
      <c r="VGO292" s="46"/>
      <c r="VGP292" s="46"/>
      <c r="VGQ292" s="46"/>
      <c r="VGR292" s="46"/>
      <c r="VGS292" s="46"/>
      <c r="VGT292" s="46"/>
      <c r="VGU292" s="46"/>
      <c r="VGV292" s="46"/>
      <c r="VGW292" s="46"/>
      <c r="VGX292" s="46"/>
      <c r="VGY292" s="46"/>
      <c r="VGZ292" s="46"/>
      <c r="VHA292" s="46"/>
      <c r="VHB292" s="46"/>
      <c r="VHC292" s="46"/>
      <c r="VHD292" s="46"/>
      <c r="VHE292" s="46"/>
      <c r="VHF292" s="46"/>
      <c r="VHG292" s="46"/>
      <c r="VHH292" s="46"/>
      <c r="VHI292" s="46"/>
      <c r="VHJ292" s="46"/>
      <c r="VHK292" s="46"/>
      <c r="VHL292" s="46"/>
      <c r="VHM292" s="46"/>
      <c r="VHN292" s="46"/>
      <c r="VHO292" s="46"/>
      <c r="VHP292" s="46"/>
      <c r="VHQ292" s="46"/>
      <c r="VHR292" s="46"/>
      <c r="VHS292" s="46"/>
      <c r="VHT292" s="46"/>
      <c r="VHU292" s="46"/>
      <c r="VHV292" s="46"/>
      <c r="VHW292" s="46"/>
      <c r="VHX292" s="46"/>
      <c r="VHY292" s="46"/>
      <c r="VHZ292" s="46"/>
      <c r="VIA292" s="46"/>
      <c r="VIB292" s="46"/>
      <c r="VIC292" s="46"/>
      <c r="VID292" s="46"/>
      <c r="VIE292" s="46"/>
      <c r="VIF292" s="46"/>
      <c r="VIG292" s="46"/>
      <c r="VIH292" s="46"/>
      <c r="VII292" s="46"/>
      <c r="VIJ292" s="46"/>
      <c r="VIK292" s="46"/>
      <c r="VIL292" s="46"/>
      <c r="VIM292" s="46"/>
      <c r="VIN292" s="46"/>
      <c r="VIO292" s="46"/>
      <c r="VIP292" s="46"/>
      <c r="VIQ292" s="46"/>
      <c r="VIR292" s="46"/>
      <c r="VIS292" s="46"/>
      <c r="VIT292" s="46"/>
      <c r="VIU292" s="46"/>
      <c r="VIV292" s="46"/>
      <c r="VIW292" s="46"/>
      <c r="VIX292" s="46"/>
      <c r="VIY292" s="46"/>
      <c r="VIZ292" s="46"/>
      <c r="VJA292" s="46"/>
      <c r="VJB292" s="46"/>
      <c r="VJC292" s="46"/>
      <c r="VJD292" s="46"/>
      <c r="VJE292" s="46"/>
      <c r="VJF292" s="46"/>
      <c r="VJG292" s="46"/>
      <c r="VJH292" s="46"/>
      <c r="VJI292" s="46"/>
      <c r="VJJ292" s="46"/>
      <c r="VJK292" s="46"/>
      <c r="VJL292" s="46"/>
      <c r="VJM292" s="46"/>
      <c r="VJN292" s="46"/>
      <c r="VJO292" s="46"/>
      <c r="VJP292" s="46"/>
      <c r="VJQ292" s="46"/>
      <c r="VJR292" s="46"/>
      <c r="VJS292" s="46"/>
      <c r="VJT292" s="46"/>
      <c r="VJU292" s="46"/>
      <c r="VJV292" s="46"/>
      <c r="VJW292" s="46"/>
      <c r="VJX292" s="46"/>
      <c r="VJY292" s="46"/>
      <c r="VJZ292" s="46"/>
      <c r="VKA292" s="46"/>
      <c r="VKB292" s="46"/>
      <c r="VKC292" s="46"/>
      <c r="VKD292" s="46"/>
      <c r="VKE292" s="46"/>
      <c r="VKF292" s="46"/>
      <c r="VKG292" s="46"/>
      <c r="VKH292" s="46"/>
      <c r="VKI292" s="46"/>
      <c r="VKJ292" s="46"/>
      <c r="VKK292" s="46"/>
      <c r="VKL292" s="46"/>
      <c r="VKM292" s="46"/>
      <c r="VKN292" s="46"/>
      <c r="VKO292" s="46"/>
      <c r="VKP292" s="46"/>
      <c r="VKQ292" s="46"/>
      <c r="VKR292" s="46"/>
      <c r="VKS292" s="46"/>
      <c r="VKT292" s="46"/>
      <c r="VKU292" s="46"/>
      <c r="VKV292" s="46"/>
      <c r="VKW292" s="46"/>
      <c r="VKX292" s="46"/>
      <c r="VKY292" s="46"/>
      <c r="VKZ292" s="46"/>
      <c r="VLA292" s="46"/>
      <c r="VLB292" s="46"/>
      <c r="VLC292" s="46"/>
      <c r="VLD292" s="46"/>
      <c r="VLE292" s="46"/>
      <c r="VLF292" s="46"/>
      <c r="VLG292" s="46"/>
      <c r="VLH292" s="46"/>
      <c r="VLI292" s="46"/>
      <c r="VLJ292" s="46"/>
      <c r="VLK292" s="46"/>
      <c r="VLL292" s="46"/>
      <c r="VLM292" s="46"/>
      <c r="VLN292" s="46"/>
      <c r="VLO292" s="46"/>
      <c r="VLP292" s="46"/>
      <c r="VLQ292" s="46"/>
      <c r="VLR292" s="46"/>
      <c r="VLS292" s="46"/>
      <c r="VLT292" s="46"/>
      <c r="VLU292" s="46"/>
      <c r="VLV292" s="46"/>
      <c r="VLW292" s="46"/>
      <c r="VLX292" s="46"/>
      <c r="VLY292" s="46"/>
      <c r="VLZ292" s="46"/>
      <c r="VMA292" s="46"/>
      <c r="VMB292" s="46"/>
      <c r="VMC292" s="46"/>
      <c r="VMD292" s="46"/>
      <c r="VME292" s="46"/>
      <c r="VMF292" s="46"/>
      <c r="VMG292" s="46"/>
      <c r="VMH292" s="46"/>
      <c r="VMI292" s="46"/>
      <c r="VMJ292" s="46"/>
      <c r="VMK292" s="46"/>
      <c r="VML292" s="46"/>
      <c r="VMM292" s="46"/>
      <c r="VMN292" s="46"/>
      <c r="VMO292" s="46"/>
      <c r="VMP292" s="46"/>
      <c r="VMQ292" s="46"/>
      <c r="VMR292" s="46"/>
      <c r="VMS292" s="46"/>
      <c r="VMT292" s="46"/>
      <c r="VMU292" s="46"/>
      <c r="VMV292" s="46"/>
      <c r="VMW292" s="46"/>
      <c r="VMX292" s="46"/>
      <c r="VMY292" s="46"/>
      <c r="VMZ292" s="46"/>
      <c r="VNA292" s="46"/>
      <c r="VNB292" s="46"/>
      <c r="VNC292" s="46"/>
      <c r="VND292" s="46"/>
      <c r="VNE292" s="46"/>
      <c r="VNF292" s="46"/>
      <c r="VNG292" s="46"/>
      <c r="VNH292" s="46"/>
      <c r="VNI292" s="46"/>
      <c r="VNJ292" s="46"/>
      <c r="VNK292" s="46"/>
      <c r="VNL292" s="46"/>
      <c r="VNM292" s="46"/>
      <c r="VNN292" s="46"/>
      <c r="VNO292" s="46"/>
      <c r="VNP292" s="46"/>
      <c r="VNQ292" s="46"/>
      <c r="VNR292" s="46"/>
      <c r="VNS292" s="46"/>
      <c r="VNT292" s="46"/>
      <c r="VNU292" s="46"/>
      <c r="VNV292" s="46"/>
      <c r="VNW292" s="46"/>
      <c r="VNX292" s="46"/>
      <c r="VNY292" s="46"/>
      <c r="VNZ292" s="46"/>
      <c r="VOA292" s="46"/>
      <c r="VOB292" s="46"/>
      <c r="VOC292" s="46"/>
      <c r="VOD292" s="46"/>
      <c r="VOE292" s="46"/>
      <c r="VOF292" s="46"/>
      <c r="VOG292" s="46"/>
      <c r="VOH292" s="46"/>
      <c r="VOI292" s="46"/>
      <c r="VOJ292" s="46"/>
      <c r="VOK292" s="46"/>
      <c r="VOL292" s="46"/>
      <c r="VOM292" s="46"/>
      <c r="VON292" s="46"/>
      <c r="VOO292" s="46"/>
      <c r="VOP292" s="46"/>
      <c r="VOQ292" s="46"/>
      <c r="VOR292" s="46"/>
      <c r="VOS292" s="46"/>
      <c r="VOT292" s="46"/>
      <c r="VOU292" s="46"/>
      <c r="VOV292" s="46"/>
      <c r="VOW292" s="46"/>
      <c r="VOX292" s="46"/>
      <c r="VOY292" s="46"/>
      <c r="VOZ292" s="46"/>
      <c r="VPA292" s="46"/>
      <c r="VPB292" s="46"/>
      <c r="VPC292" s="46"/>
      <c r="VPD292" s="46"/>
      <c r="VPE292" s="46"/>
      <c r="VPF292" s="46"/>
      <c r="VPG292" s="46"/>
      <c r="VPH292" s="46"/>
      <c r="VPI292" s="46"/>
      <c r="VPJ292" s="46"/>
      <c r="VPK292" s="46"/>
      <c r="VPL292" s="46"/>
      <c r="VPM292" s="46"/>
      <c r="VPN292" s="46"/>
      <c r="VPO292" s="46"/>
      <c r="VPP292" s="46"/>
      <c r="VPQ292" s="46"/>
      <c r="VPR292" s="46"/>
      <c r="VPS292" s="46"/>
      <c r="VPT292" s="46"/>
      <c r="VPU292" s="46"/>
      <c r="VPV292" s="46"/>
      <c r="VPW292" s="46"/>
      <c r="VPX292" s="46"/>
      <c r="VPY292" s="46"/>
      <c r="VPZ292" s="46"/>
      <c r="VQA292" s="46"/>
      <c r="VQB292" s="46"/>
      <c r="VQC292" s="46"/>
      <c r="VQD292" s="46"/>
      <c r="VQE292" s="46"/>
      <c r="VQF292" s="46"/>
      <c r="VQG292" s="46"/>
      <c r="VQH292" s="46"/>
      <c r="VQI292" s="46"/>
      <c r="VQJ292" s="46"/>
      <c r="VQK292" s="46"/>
      <c r="VQL292" s="46"/>
      <c r="VQM292" s="46"/>
      <c r="VQN292" s="46"/>
      <c r="VQO292" s="46"/>
      <c r="VQP292" s="46"/>
      <c r="VQQ292" s="46"/>
      <c r="VQR292" s="46"/>
      <c r="VQS292" s="46"/>
      <c r="VQT292" s="46"/>
      <c r="VQU292" s="46"/>
      <c r="VQV292" s="46"/>
      <c r="VQW292" s="46"/>
      <c r="VQX292" s="46"/>
      <c r="VQY292" s="46"/>
      <c r="VQZ292" s="46"/>
      <c r="VRA292" s="46"/>
      <c r="VRB292" s="46"/>
      <c r="VRC292" s="46"/>
      <c r="VRD292" s="46"/>
      <c r="VRE292" s="46"/>
      <c r="VRF292" s="46"/>
      <c r="VRG292" s="46"/>
      <c r="VRH292" s="46"/>
      <c r="VRI292" s="46"/>
      <c r="VRJ292" s="46"/>
      <c r="VRK292" s="46"/>
      <c r="VRL292" s="46"/>
      <c r="VRM292" s="46"/>
      <c r="VRN292" s="46"/>
      <c r="VRO292" s="46"/>
      <c r="VRP292" s="46"/>
      <c r="VRQ292" s="46"/>
      <c r="VRR292" s="46"/>
      <c r="VRS292" s="46"/>
      <c r="VRT292" s="46"/>
      <c r="VRU292" s="46"/>
      <c r="VRV292" s="46"/>
      <c r="VRW292" s="46"/>
      <c r="VRX292" s="46"/>
      <c r="VRY292" s="46"/>
      <c r="VRZ292" s="46"/>
      <c r="VSA292" s="46"/>
      <c r="VSB292" s="46"/>
      <c r="VSC292" s="46"/>
      <c r="VSD292" s="46"/>
      <c r="VSE292" s="46"/>
      <c r="VSF292" s="46"/>
      <c r="VSG292" s="46"/>
      <c r="VSH292" s="46"/>
      <c r="VSI292" s="46"/>
      <c r="VSJ292" s="46"/>
      <c r="VSK292" s="46"/>
      <c r="VSL292" s="46"/>
      <c r="VSM292" s="46"/>
      <c r="VSN292" s="46"/>
      <c r="VSO292" s="46"/>
      <c r="VSP292" s="46"/>
      <c r="VSQ292" s="46"/>
      <c r="VSR292" s="46"/>
      <c r="VSS292" s="46"/>
      <c r="VST292" s="46"/>
      <c r="VSU292" s="46"/>
      <c r="VSV292" s="46"/>
      <c r="VSW292" s="46"/>
      <c r="VSX292" s="46"/>
      <c r="VSY292" s="46"/>
      <c r="VSZ292" s="46"/>
      <c r="VTA292" s="46"/>
      <c r="VTB292" s="46"/>
      <c r="VTC292" s="46"/>
      <c r="VTD292" s="46"/>
      <c r="VTE292" s="46"/>
      <c r="VTF292" s="46"/>
      <c r="VTG292" s="46"/>
      <c r="VTH292" s="46"/>
      <c r="VTI292" s="46"/>
      <c r="VTJ292" s="46"/>
      <c r="VTK292" s="46"/>
      <c r="VTL292" s="46"/>
      <c r="VTM292" s="46"/>
      <c r="VTN292" s="46"/>
      <c r="VTO292" s="46"/>
      <c r="VTP292" s="46"/>
      <c r="VTQ292" s="46"/>
      <c r="VTR292" s="46"/>
      <c r="VTS292" s="46"/>
      <c r="VTT292" s="46"/>
      <c r="VTU292" s="46"/>
      <c r="VTV292" s="46"/>
      <c r="VTW292" s="46"/>
      <c r="VTX292" s="46"/>
    </row>
    <row r="293" spans="3:58 15024:15416" s="1" customFormat="1" x14ac:dyDescent="0.25">
      <c r="C293" s="83"/>
      <c r="D293" s="121" t="s">
        <v>1</v>
      </c>
      <c r="E293" s="13"/>
      <c r="F293" s="69" t="s">
        <v>0</v>
      </c>
      <c r="G293" s="278">
        <f t="shared" ref="G293:P293" si="255">G292*1000</f>
        <v>6600</v>
      </c>
      <c r="H293" s="278">
        <f t="shared" si="255"/>
        <v>7100</v>
      </c>
      <c r="I293" s="278">
        <f t="shared" si="255"/>
        <v>6400</v>
      </c>
      <c r="J293" s="278">
        <f t="shared" si="255"/>
        <v>12100</v>
      </c>
      <c r="K293" s="278">
        <f t="shared" si="255"/>
        <v>16300</v>
      </c>
      <c r="L293" s="278">
        <f t="shared" si="255"/>
        <v>9900</v>
      </c>
      <c r="M293" s="278">
        <f t="shared" si="255"/>
        <v>9800</v>
      </c>
      <c r="N293" s="278">
        <f t="shared" si="255"/>
        <v>10200</v>
      </c>
      <c r="O293" s="278">
        <f t="shared" si="255"/>
        <v>10400</v>
      </c>
      <c r="P293" s="278">
        <f t="shared" si="255"/>
        <v>9100</v>
      </c>
      <c r="Q293" s="278">
        <f t="shared" ref="Q293:U293" si="256">Q292*1000</f>
        <v>5700</v>
      </c>
      <c r="R293" s="278">
        <f t="shared" si="256"/>
        <v>5100</v>
      </c>
      <c r="S293" s="278">
        <f t="shared" si="256"/>
        <v>4700</v>
      </c>
      <c r="T293" s="278">
        <f t="shared" si="256"/>
        <v>4400</v>
      </c>
      <c r="U293" s="278">
        <f t="shared" si="256"/>
        <v>4200</v>
      </c>
      <c r="V293" s="278">
        <f t="shared" ref="V293:W293" si="257">V292*1000</f>
        <v>0</v>
      </c>
      <c r="W293" s="278">
        <f t="shared" si="257"/>
        <v>0</v>
      </c>
      <c r="X293" s="278">
        <f t="shared" ref="X293:AH293" si="258">X292*1000</f>
        <v>0</v>
      </c>
      <c r="Y293" s="278">
        <f t="shared" si="258"/>
        <v>12000</v>
      </c>
      <c r="Z293" s="278">
        <f t="shared" si="258"/>
        <v>12700</v>
      </c>
      <c r="AA293" s="278">
        <f t="shared" si="258"/>
        <v>13200</v>
      </c>
      <c r="AB293" s="278">
        <f t="shared" si="258"/>
        <v>12700</v>
      </c>
      <c r="AC293" s="278">
        <f t="shared" si="258"/>
        <v>6200</v>
      </c>
      <c r="AD293" s="278">
        <f t="shared" si="258"/>
        <v>5600</v>
      </c>
      <c r="AE293" s="278">
        <f t="shared" si="258"/>
        <v>10300</v>
      </c>
      <c r="AF293" s="278">
        <f t="shared" si="258"/>
        <v>11900</v>
      </c>
      <c r="AG293" s="278">
        <f t="shared" si="258"/>
        <v>10700</v>
      </c>
      <c r="AH293" s="278">
        <f t="shared" si="258"/>
        <v>5500</v>
      </c>
      <c r="AI293" s="62"/>
      <c r="AJ293" s="82">
        <f>SUM(G293:AH293)</f>
        <v>222800</v>
      </c>
      <c r="AZ293" s="508"/>
      <c r="BA293" s="508"/>
      <c r="BF293" s="140"/>
      <c r="VEV293" s="46"/>
      <c r="VEW293" s="46"/>
      <c r="VEX293" s="46"/>
      <c r="VEY293" s="46"/>
      <c r="VEZ293" s="46"/>
      <c r="VFA293" s="46"/>
      <c r="VFB293" s="46"/>
      <c r="VFC293" s="46"/>
      <c r="VFD293" s="46"/>
      <c r="VFE293" s="46"/>
      <c r="VFF293" s="46"/>
      <c r="VFG293" s="46"/>
      <c r="VFH293" s="46"/>
      <c r="VFI293" s="46"/>
      <c r="VFJ293" s="46"/>
      <c r="VFK293" s="46"/>
      <c r="VFL293" s="46"/>
      <c r="VFM293" s="46"/>
      <c r="VFN293" s="46"/>
      <c r="VFO293" s="46"/>
      <c r="VFP293" s="46"/>
      <c r="VFQ293" s="46"/>
      <c r="VFR293" s="46"/>
      <c r="VFS293" s="46"/>
      <c r="VFT293" s="46"/>
      <c r="VFU293" s="46"/>
      <c r="VFV293" s="46"/>
      <c r="VFW293" s="46"/>
      <c r="VFX293" s="46"/>
      <c r="VFY293" s="46"/>
      <c r="VFZ293" s="46"/>
      <c r="VGA293" s="46"/>
      <c r="VGB293" s="46"/>
      <c r="VGC293" s="46"/>
      <c r="VGD293" s="46"/>
      <c r="VGE293" s="46"/>
      <c r="VGF293" s="46"/>
      <c r="VGG293" s="46"/>
      <c r="VGH293" s="46"/>
      <c r="VGI293" s="46"/>
      <c r="VGJ293" s="46"/>
      <c r="VGK293" s="46"/>
      <c r="VGL293" s="46"/>
      <c r="VGM293" s="46"/>
      <c r="VGN293" s="46"/>
      <c r="VGO293" s="46"/>
      <c r="VGP293" s="46"/>
      <c r="VGQ293" s="46"/>
      <c r="VGR293" s="46"/>
      <c r="VGS293" s="46"/>
      <c r="VGT293" s="46"/>
      <c r="VGU293" s="46"/>
      <c r="VGV293" s="46"/>
      <c r="VGW293" s="46"/>
      <c r="VGX293" s="46"/>
      <c r="VGY293" s="46"/>
      <c r="VGZ293" s="46"/>
      <c r="VHA293" s="46"/>
      <c r="VHB293" s="46"/>
      <c r="VHC293" s="46"/>
      <c r="VHD293" s="46"/>
      <c r="VHE293" s="46"/>
      <c r="VHF293" s="46"/>
      <c r="VHG293" s="46"/>
      <c r="VHH293" s="46"/>
      <c r="VHI293" s="46"/>
      <c r="VHJ293" s="46"/>
      <c r="VHK293" s="46"/>
      <c r="VHL293" s="46"/>
      <c r="VHM293" s="46"/>
      <c r="VHN293" s="46"/>
      <c r="VHO293" s="46"/>
      <c r="VHP293" s="46"/>
      <c r="VHQ293" s="46"/>
      <c r="VHR293" s="46"/>
      <c r="VHS293" s="46"/>
      <c r="VHT293" s="46"/>
      <c r="VHU293" s="46"/>
      <c r="VHV293" s="46"/>
      <c r="VHW293" s="46"/>
      <c r="VHX293" s="46"/>
      <c r="VHY293" s="46"/>
      <c r="VHZ293" s="46"/>
      <c r="VIA293" s="46"/>
      <c r="VIB293" s="46"/>
      <c r="VIC293" s="46"/>
      <c r="VID293" s="46"/>
      <c r="VIE293" s="46"/>
      <c r="VIF293" s="46"/>
      <c r="VIG293" s="46"/>
      <c r="VIH293" s="46"/>
      <c r="VII293" s="46"/>
      <c r="VIJ293" s="46"/>
      <c r="VIK293" s="46"/>
      <c r="VIL293" s="46"/>
      <c r="VIM293" s="46"/>
      <c r="VIN293" s="46"/>
      <c r="VIO293" s="46"/>
      <c r="VIP293" s="46"/>
      <c r="VIQ293" s="46"/>
      <c r="VIR293" s="46"/>
      <c r="VIS293" s="46"/>
      <c r="VIT293" s="46"/>
      <c r="VIU293" s="46"/>
      <c r="VIV293" s="46"/>
      <c r="VIW293" s="46"/>
      <c r="VIX293" s="46"/>
      <c r="VIY293" s="46"/>
      <c r="VIZ293" s="46"/>
      <c r="VJA293" s="46"/>
      <c r="VJB293" s="46"/>
      <c r="VJC293" s="46"/>
      <c r="VJD293" s="46"/>
      <c r="VJE293" s="46"/>
      <c r="VJF293" s="46"/>
      <c r="VJG293" s="46"/>
      <c r="VJH293" s="46"/>
      <c r="VJI293" s="46"/>
      <c r="VJJ293" s="46"/>
      <c r="VJK293" s="46"/>
      <c r="VJL293" s="46"/>
      <c r="VJM293" s="46"/>
      <c r="VJN293" s="46"/>
      <c r="VJO293" s="46"/>
      <c r="VJP293" s="46"/>
      <c r="VJQ293" s="46"/>
      <c r="VJR293" s="46"/>
      <c r="VJS293" s="46"/>
      <c r="VJT293" s="46"/>
      <c r="VJU293" s="46"/>
      <c r="VJV293" s="46"/>
      <c r="VJW293" s="46"/>
      <c r="VJX293" s="46"/>
      <c r="VJY293" s="46"/>
      <c r="VJZ293" s="46"/>
      <c r="VKA293" s="46"/>
      <c r="VKB293" s="46"/>
      <c r="VKC293" s="46"/>
      <c r="VKD293" s="46"/>
      <c r="VKE293" s="46"/>
      <c r="VKF293" s="46"/>
      <c r="VKG293" s="46"/>
      <c r="VKH293" s="46"/>
      <c r="VKI293" s="46"/>
      <c r="VKJ293" s="46"/>
      <c r="VKK293" s="46"/>
      <c r="VKL293" s="46"/>
      <c r="VKM293" s="46"/>
      <c r="VKN293" s="46"/>
      <c r="VKO293" s="46"/>
      <c r="VKP293" s="46"/>
      <c r="VKQ293" s="46"/>
      <c r="VKR293" s="46"/>
      <c r="VKS293" s="46"/>
      <c r="VKT293" s="46"/>
      <c r="VKU293" s="46"/>
      <c r="VKV293" s="46"/>
      <c r="VKW293" s="46"/>
      <c r="VKX293" s="46"/>
      <c r="VKY293" s="46"/>
      <c r="VKZ293" s="46"/>
      <c r="VLA293" s="46"/>
      <c r="VLB293" s="46"/>
      <c r="VLC293" s="46"/>
      <c r="VLD293" s="46"/>
      <c r="VLE293" s="46"/>
      <c r="VLF293" s="46"/>
      <c r="VLG293" s="46"/>
      <c r="VLH293" s="46"/>
      <c r="VLI293" s="46"/>
      <c r="VLJ293" s="46"/>
      <c r="VLK293" s="46"/>
      <c r="VLL293" s="46"/>
      <c r="VLM293" s="46"/>
      <c r="VLN293" s="46"/>
      <c r="VLO293" s="46"/>
      <c r="VLP293" s="46"/>
      <c r="VLQ293" s="46"/>
      <c r="VLR293" s="46"/>
      <c r="VLS293" s="46"/>
      <c r="VLT293" s="46"/>
      <c r="VLU293" s="46"/>
      <c r="VLV293" s="46"/>
      <c r="VLW293" s="46"/>
      <c r="VLX293" s="46"/>
      <c r="VLY293" s="46"/>
      <c r="VLZ293" s="46"/>
      <c r="VMA293" s="46"/>
      <c r="VMB293" s="46"/>
      <c r="VMC293" s="46"/>
      <c r="VMD293" s="46"/>
      <c r="VME293" s="46"/>
      <c r="VMF293" s="46"/>
      <c r="VMG293" s="46"/>
      <c r="VMH293" s="46"/>
      <c r="VMI293" s="46"/>
      <c r="VMJ293" s="46"/>
      <c r="VMK293" s="46"/>
      <c r="VML293" s="46"/>
      <c r="VMM293" s="46"/>
      <c r="VMN293" s="46"/>
      <c r="VMO293" s="46"/>
      <c r="VMP293" s="46"/>
      <c r="VMQ293" s="46"/>
      <c r="VMR293" s="46"/>
      <c r="VMS293" s="46"/>
      <c r="VMT293" s="46"/>
      <c r="VMU293" s="46"/>
      <c r="VMV293" s="46"/>
      <c r="VMW293" s="46"/>
      <c r="VMX293" s="46"/>
      <c r="VMY293" s="46"/>
      <c r="VMZ293" s="46"/>
      <c r="VNA293" s="46"/>
      <c r="VNB293" s="46"/>
      <c r="VNC293" s="46"/>
      <c r="VND293" s="46"/>
      <c r="VNE293" s="46"/>
      <c r="VNF293" s="46"/>
      <c r="VNG293" s="46"/>
      <c r="VNH293" s="46"/>
      <c r="VNI293" s="46"/>
      <c r="VNJ293" s="46"/>
      <c r="VNK293" s="46"/>
      <c r="VNL293" s="46"/>
      <c r="VNM293" s="46"/>
      <c r="VNN293" s="46"/>
      <c r="VNO293" s="46"/>
      <c r="VNP293" s="46"/>
      <c r="VNQ293" s="46"/>
      <c r="VNR293" s="46"/>
      <c r="VNS293" s="46"/>
      <c r="VNT293" s="46"/>
      <c r="VNU293" s="46"/>
      <c r="VNV293" s="46"/>
      <c r="VNW293" s="46"/>
      <c r="VNX293" s="46"/>
      <c r="VNY293" s="46"/>
      <c r="VNZ293" s="46"/>
      <c r="VOA293" s="46"/>
      <c r="VOB293" s="46"/>
      <c r="VOC293" s="46"/>
      <c r="VOD293" s="46"/>
      <c r="VOE293" s="46"/>
      <c r="VOF293" s="46"/>
      <c r="VOG293" s="46"/>
      <c r="VOH293" s="46"/>
      <c r="VOI293" s="46"/>
      <c r="VOJ293" s="46"/>
      <c r="VOK293" s="46"/>
      <c r="VOL293" s="46"/>
      <c r="VOM293" s="46"/>
      <c r="VON293" s="46"/>
      <c r="VOO293" s="46"/>
      <c r="VOP293" s="46"/>
      <c r="VOQ293" s="46"/>
      <c r="VOR293" s="46"/>
      <c r="VOS293" s="46"/>
      <c r="VOT293" s="46"/>
      <c r="VOU293" s="46"/>
      <c r="VOV293" s="46"/>
      <c r="VOW293" s="46"/>
      <c r="VOX293" s="46"/>
      <c r="VOY293" s="46"/>
      <c r="VOZ293" s="46"/>
      <c r="VPA293" s="46"/>
      <c r="VPB293" s="46"/>
      <c r="VPC293" s="46"/>
      <c r="VPD293" s="46"/>
      <c r="VPE293" s="46"/>
      <c r="VPF293" s="46"/>
      <c r="VPG293" s="46"/>
      <c r="VPH293" s="46"/>
      <c r="VPI293" s="46"/>
      <c r="VPJ293" s="46"/>
      <c r="VPK293" s="46"/>
      <c r="VPL293" s="46"/>
      <c r="VPM293" s="46"/>
      <c r="VPN293" s="46"/>
      <c r="VPO293" s="46"/>
      <c r="VPP293" s="46"/>
      <c r="VPQ293" s="46"/>
      <c r="VPR293" s="46"/>
      <c r="VPS293" s="46"/>
      <c r="VPT293" s="46"/>
      <c r="VPU293" s="46"/>
      <c r="VPV293" s="46"/>
      <c r="VPW293" s="46"/>
      <c r="VPX293" s="46"/>
      <c r="VPY293" s="46"/>
      <c r="VPZ293" s="46"/>
      <c r="VQA293" s="46"/>
      <c r="VQB293" s="46"/>
      <c r="VQC293" s="46"/>
      <c r="VQD293" s="46"/>
      <c r="VQE293" s="46"/>
      <c r="VQF293" s="46"/>
      <c r="VQG293" s="46"/>
      <c r="VQH293" s="46"/>
      <c r="VQI293" s="46"/>
      <c r="VQJ293" s="46"/>
      <c r="VQK293" s="46"/>
      <c r="VQL293" s="46"/>
      <c r="VQM293" s="46"/>
      <c r="VQN293" s="46"/>
      <c r="VQO293" s="46"/>
      <c r="VQP293" s="46"/>
      <c r="VQQ293" s="46"/>
      <c r="VQR293" s="46"/>
      <c r="VQS293" s="46"/>
      <c r="VQT293" s="46"/>
      <c r="VQU293" s="46"/>
      <c r="VQV293" s="46"/>
      <c r="VQW293" s="46"/>
      <c r="VQX293" s="46"/>
      <c r="VQY293" s="46"/>
      <c r="VQZ293" s="46"/>
      <c r="VRA293" s="46"/>
      <c r="VRB293" s="46"/>
      <c r="VRC293" s="46"/>
      <c r="VRD293" s="46"/>
      <c r="VRE293" s="46"/>
      <c r="VRF293" s="46"/>
      <c r="VRG293" s="46"/>
      <c r="VRH293" s="46"/>
      <c r="VRI293" s="46"/>
      <c r="VRJ293" s="46"/>
      <c r="VRK293" s="46"/>
      <c r="VRL293" s="46"/>
      <c r="VRM293" s="46"/>
      <c r="VRN293" s="46"/>
      <c r="VRO293" s="46"/>
      <c r="VRP293" s="46"/>
      <c r="VRQ293" s="46"/>
      <c r="VRR293" s="46"/>
      <c r="VRS293" s="46"/>
      <c r="VRT293" s="46"/>
      <c r="VRU293" s="46"/>
      <c r="VRV293" s="46"/>
      <c r="VRW293" s="46"/>
      <c r="VRX293" s="46"/>
      <c r="VRY293" s="46"/>
      <c r="VRZ293" s="46"/>
      <c r="VSA293" s="46"/>
      <c r="VSB293" s="46"/>
      <c r="VSC293" s="46"/>
      <c r="VSD293" s="46"/>
      <c r="VSE293" s="46"/>
      <c r="VSF293" s="46"/>
      <c r="VSG293" s="46"/>
      <c r="VSH293" s="46"/>
      <c r="VSI293" s="46"/>
      <c r="VSJ293" s="46"/>
      <c r="VSK293" s="46"/>
      <c r="VSL293" s="46"/>
      <c r="VSM293" s="46"/>
      <c r="VSN293" s="46"/>
      <c r="VSO293" s="46"/>
      <c r="VSP293" s="46"/>
      <c r="VSQ293" s="46"/>
      <c r="VSR293" s="46"/>
      <c r="VSS293" s="46"/>
      <c r="VST293" s="46"/>
      <c r="VSU293" s="46"/>
      <c r="VSV293" s="46"/>
      <c r="VSW293" s="46"/>
      <c r="VSX293" s="46"/>
      <c r="VSY293" s="46"/>
      <c r="VSZ293" s="46"/>
      <c r="VTA293" s="46"/>
      <c r="VTB293" s="46"/>
      <c r="VTC293" s="46"/>
      <c r="VTD293" s="46"/>
      <c r="VTE293" s="46"/>
      <c r="VTF293" s="46"/>
      <c r="VTG293" s="46"/>
      <c r="VTH293" s="46"/>
      <c r="VTI293" s="46"/>
      <c r="VTJ293" s="46"/>
      <c r="VTK293" s="46"/>
      <c r="VTL293" s="46"/>
      <c r="VTM293" s="46"/>
      <c r="VTN293" s="46"/>
      <c r="VTO293" s="46"/>
      <c r="VTP293" s="46"/>
      <c r="VTQ293" s="46"/>
      <c r="VTR293" s="46"/>
      <c r="VTS293" s="46"/>
      <c r="VTT293" s="46"/>
      <c r="VTU293" s="46"/>
      <c r="VTV293" s="46"/>
      <c r="VTW293" s="46"/>
      <c r="VTX293" s="46"/>
    </row>
    <row r="294" spans="3:58 15024:15416" s="1" customFormat="1" x14ac:dyDescent="0.25">
      <c r="C294" s="83"/>
      <c r="D294" s="117" t="s">
        <v>1126</v>
      </c>
      <c r="E294" s="118"/>
      <c r="F294" s="99"/>
      <c r="G294" s="2075"/>
      <c r="H294" s="2075"/>
      <c r="I294" s="2075"/>
      <c r="J294" s="2075"/>
      <c r="K294" s="2075"/>
      <c r="L294" s="2075"/>
      <c r="M294" s="2075"/>
      <c r="N294" s="2075"/>
      <c r="O294" s="2075"/>
      <c r="P294" s="2075"/>
      <c r="Q294" s="2075"/>
      <c r="R294" s="2075"/>
      <c r="S294" s="2075"/>
      <c r="T294" s="2075"/>
      <c r="U294" s="2075"/>
      <c r="V294" s="2075"/>
      <c r="W294" s="2075"/>
      <c r="X294" s="2075"/>
      <c r="Y294" s="2075"/>
      <c r="Z294" s="2075"/>
      <c r="AA294" s="2075"/>
      <c r="AB294" s="2075"/>
      <c r="AC294" s="2075"/>
      <c r="AD294" s="2075"/>
      <c r="AE294" s="2075"/>
      <c r="AF294" s="2075"/>
      <c r="AG294" s="2075"/>
      <c r="AH294" s="2075"/>
      <c r="AI294" s="62"/>
      <c r="AJ294" s="82"/>
      <c r="AZ294" s="508"/>
      <c r="BA294" s="508"/>
      <c r="BF294" s="140"/>
      <c r="VEV294" s="46"/>
      <c r="VEW294" s="46"/>
      <c r="VEX294" s="46"/>
      <c r="VEY294" s="46"/>
      <c r="VEZ294" s="46"/>
      <c r="VFA294" s="46"/>
      <c r="VFB294" s="46"/>
      <c r="VFC294" s="46"/>
      <c r="VFD294" s="46"/>
      <c r="VFE294" s="46"/>
      <c r="VFF294" s="46"/>
      <c r="VFG294" s="46"/>
      <c r="VFH294" s="46"/>
      <c r="VFI294" s="46"/>
      <c r="VFJ294" s="46"/>
      <c r="VFK294" s="46"/>
      <c r="VFL294" s="46"/>
      <c r="VFM294" s="46"/>
      <c r="VFN294" s="46"/>
      <c r="VFO294" s="46"/>
      <c r="VFP294" s="46"/>
      <c r="VFQ294" s="46"/>
      <c r="VFR294" s="46"/>
      <c r="VFS294" s="46"/>
      <c r="VFT294" s="46"/>
      <c r="VFU294" s="46"/>
      <c r="VFV294" s="46"/>
      <c r="VFW294" s="46"/>
      <c r="VFX294" s="46"/>
      <c r="VFY294" s="46"/>
      <c r="VFZ294" s="46"/>
      <c r="VGA294" s="46"/>
      <c r="VGB294" s="46"/>
      <c r="VGC294" s="46"/>
      <c r="VGD294" s="46"/>
      <c r="VGE294" s="46"/>
      <c r="VGF294" s="46"/>
      <c r="VGG294" s="46"/>
      <c r="VGH294" s="46"/>
      <c r="VGI294" s="46"/>
      <c r="VGJ294" s="46"/>
      <c r="VGK294" s="46"/>
      <c r="VGL294" s="46"/>
      <c r="VGM294" s="46"/>
      <c r="VGN294" s="46"/>
      <c r="VGO294" s="46"/>
      <c r="VGP294" s="46"/>
      <c r="VGQ294" s="46"/>
      <c r="VGR294" s="46"/>
      <c r="VGS294" s="46"/>
      <c r="VGT294" s="46"/>
      <c r="VGU294" s="46"/>
      <c r="VGV294" s="46"/>
      <c r="VGW294" s="46"/>
      <c r="VGX294" s="46"/>
      <c r="VGY294" s="46"/>
      <c r="VGZ294" s="46"/>
      <c r="VHA294" s="46"/>
      <c r="VHB294" s="46"/>
      <c r="VHC294" s="46"/>
      <c r="VHD294" s="46"/>
      <c r="VHE294" s="46"/>
      <c r="VHF294" s="46"/>
      <c r="VHG294" s="46"/>
      <c r="VHH294" s="46"/>
      <c r="VHI294" s="46"/>
      <c r="VHJ294" s="46"/>
      <c r="VHK294" s="46"/>
      <c r="VHL294" s="46"/>
      <c r="VHM294" s="46"/>
      <c r="VHN294" s="46"/>
      <c r="VHO294" s="46"/>
      <c r="VHP294" s="46"/>
      <c r="VHQ294" s="46"/>
      <c r="VHR294" s="46"/>
      <c r="VHS294" s="46"/>
      <c r="VHT294" s="46"/>
      <c r="VHU294" s="46"/>
      <c r="VHV294" s="46"/>
      <c r="VHW294" s="46"/>
      <c r="VHX294" s="46"/>
      <c r="VHY294" s="46"/>
      <c r="VHZ294" s="46"/>
      <c r="VIA294" s="46"/>
      <c r="VIB294" s="46"/>
      <c r="VIC294" s="46"/>
      <c r="VID294" s="46"/>
      <c r="VIE294" s="46"/>
      <c r="VIF294" s="46"/>
      <c r="VIG294" s="46"/>
      <c r="VIH294" s="46"/>
      <c r="VII294" s="46"/>
      <c r="VIJ294" s="46"/>
      <c r="VIK294" s="46"/>
      <c r="VIL294" s="46"/>
      <c r="VIM294" s="46"/>
      <c r="VIN294" s="46"/>
      <c r="VIO294" s="46"/>
      <c r="VIP294" s="46"/>
      <c r="VIQ294" s="46"/>
      <c r="VIR294" s="46"/>
      <c r="VIS294" s="46"/>
      <c r="VIT294" s="46"/>
      <c r="VIU294" s="46"/>
      <c r="VIV294" s="46"/>
      <c r="VIW294" s="46"/>
      <c r="VIX294" s="46"/>
      <c r="VIY294" s="46"/>
      <c r="VIZ294" s="46"/>
      <c r="VJA294" s="46"/>
      <c r="VJB294" s="46"/>
      <c r="VJC294" s="46"/>
      <c r="VJD294" s="46"/>
      <c r="VJE294" s="46"/>
      <c r="VJF294" s="46"/>
      <c r="VJG294" s="46"/>
      <c r="VJH294" s="46"/>
      <c r="VJI294" s="46"/>
      <c r="VJJ294" s="46"/>
      <c r="VJK294" s="46"/>
      <c r="VJL294" s="46"/>
      <c r="VJM294" s="46"/>
      <c r="VJN294" s="46"/>
      <c r="VJO294" s="46"/>
      <c r="VJP294" s="46"/>
      <c r="VJQ294" s="46"/>
      <c r="VJR294" s="46"/>
      <c r="VJS294" s="46"/>
      <c r="VJT294" s="46"/>
      <c r="VJU294" s="46"/>
      <c r="VJV294" s="46"/>
      <c r="VJW294" s="46"/>
      <c r="VJX294" s="46"/>
      <c r="VJY294" s="46"/>
      <c r="VJZ294" s="46"/>
      <c r="VKA294" s="46"/>
      <c r="VKB294" s="46"/>
      <c r="VKC294" s="46"/>
      <c r="VKD294" s="46"/>
      <c r="VKE294" s="46"/>
      <c r="VKF294" s="46"/>
      <c r="VKG294" s="46"/>
      <c r="VKH294" s="46"/>
      <c r="VKI294" s="46"/>
      <c r="VKJ294" s="46"/>
      <c r="VKK294" s="46"/>
      <c r="VKL294" s="46"/>
      <c r="VKM294" s="46"/>
      <c r="VKN294" s="46"/>
      <c r="VKO294" s="46"/>
      <c r="VKP294" s="46"/>
      <c r="VKQ294" s="46"/>
      <c r="VKR294" s="46"/>
      <c r="VKS294" s="46"/>
      <c r="VKT294" s="46"/>
      <c r="VKU294" s="46"/>
      <c r="VKV294" s="46"/>
      <c r="VKW294" s="46"/>
      <c r="VKX294" s="46"/>
      <c r="VKY294" s="46"/>
      <c r="VKZ294" s="46"/>
      <c r="VLA294" s="46"/>
      <c r="VLB294" s="46"/>
      <c r="VLC294" s="46"/>
      <c r="VLD294" s="46"/>
      <c r="VLE294" s="46"/>
      <c r="VLF294" s="46"/>
      <c r="VLG294" s="46"/>
      <c r="VLH294" s="46"/>
      <c r="VLI294" s="46"/>
      <c r="VLJ294" s="46"/>
      <c r="VLK294" s="46"/>
      <c r="VLL294" s="46"/>
      <c r="VLM294" s="46"/>
      <c r="VLN294" s="46"/>
      <c r="VLO294" s="46"/>
      <c r="VLP294" s="46"/>
      <c r="VLQ294" s="46"/>
      <c r="VLR294" s="46"/>
      <c r="VLS294" s="46"/>
      <c r="VLT294" s="46"/>
      <c r="VLU294" s="46"/>
      <c r="VLV294" s="46"/>
      <c r="VLW294" s="46"/>
      <c r="VLX294" s="46"/>
      <c r="VLY294" s="46"/>
      <c r="VLZ294" s="46"/>
      <c r="VMA294" s="46"/>
      <c r="VMB294" s="46"/>
      <c r="VMC294" s="46"/>
      <c r="VMD294" s="46"/>
      <c r="VME294" s="46"/>
      <c r="VMF294" s="46"/>
      <c r="VMG294" s="46"/>
      <c r="VMH294" s="46"/>
      <c r="VMI294" s="46"/>
      <c r="VMJ294" s="46"/>
      <c r="VMK294" s="46"/>
      <c r="VML294" s="46"/>
      <c r="VMM294" s="46"/>
      <c r="VMN294" s="46"/>
      <c r="VMO294" s="46"/>
      <c r="VMP294" s="46"/>
      <c r="VMQ294" s="46"/>
      <c r="VMR294" s="46"/>
      <c r="VMS294" s="46"/>
      <c r="VMT294" s="46"/>
      <c r="VMU294" s="46"/>
      <c r="VMV294" s="46"/>
      <c r="VMW294" s="46"/>
      <c r="VMX294" s="46"/>
      <c r="VMY294" s="46"/>
      <c r="VMZ294" s="46"/>
      <c r="VNA294" s="46"/>
      <c r="VNB294" s="46"/>
      <c r="VNC294" s="46"/>
      <c r="VND294" s="46"/>
      <c r="VNE294" s="46"/>
      <c r="VNF294" s="46"/>
      <c r="VNG294" s="46"/>
      <c r="VNH294" s="46"/>
      <c r="VNI294" s="46"/>
      <c r="VNJ294" s="46"/>
      <c r="VNK294" s="46"/>
      <c r="VNL294" s="46"/>
      <c r="VNM294" s="46"/>
      <c r="VNN294" s="46"/>
      <c r="VNO294" s="46"/>
      <c r="VNP294" s="46"/>
      <c r="VNQ294" s="46"/>
      <c r="VNR294" s="46"/>
      <c r="VNS294" s="46"/>
      <c r="VNT294" s="46"/>
      <c r="VNU294" s="46"/>
      <c r="VNV294" s="46"/>
      <c r="VNW294" s="46"/>
      <c r="VNX294" s="46"/>
      <c r="VNY294" s="46"/>
      <c r="VNZ294" s="46"/>
      <c r="VOA294" s="46"/>
      <c r="VOB294" s="46"/>
      <c r="VOC294" s="46"/>
      <c r="VOD294" s="46"/>
      <c r="VOE294" s="46"/>
      <c r="VOF294" s="46"/>
      <c r="VOG294" s="46"/>
      <c r="VOH294" s="46"/>
      <c r="VOI294" s="46"/>
      <c r="VOJ294" s="46"/>
      <c r="VOK294" s="46"/>
      <c r="VOL294" s="46"/>
      <c r="VOM294" s="46"/>
      <c r="VON294" s="46"/>
      <c r="VOO294" s="46"/>
      <c r="VOP294" s="46"/>
      <c r="VOQ294" s="46"/>
      <c r="VOR294" s="46"/>
      <c r="VOS294" s="46"/>
      <c r="VOT294" s="46"/>
      <c r="VOU294" s="46"/>
      <c r="VOV294" s="46"/>
      <c r="VOW294" s="46"/>
      <c r="VOX294" s="46"/>
      <c r="VOY294" s="46"/>
      <c r="VOZ294" s="46"/>
      <c r="VPA294" s="46"/>
      <c r="VPB294" s="46"/>
      <c r="VPC294" s="46"/>
      <c r="VPD294" s="46"/>
      <c r="VPE294" s="46"/>
      <c r="VPF294" s="46"/>
      <c r="VPG294" s="46"/>
      <c r="VPH294" s="46"/>
      <c r="VPI294" s="46"/>
      <c r="VPJ294" s="46"/>
      <c r="VPK294" s="46"/>
      <c r="VPL294" s="46"/>
      <c r="VPM294" s="46"/>
      <c r="VPN294" s="46"/>
      <c r="VPO294" s="46"/>
      <c r="VPP294" s="46"/>
      <c r="VPQ294" s="46"/>
      <c r="VPR294" s="46"/>
      <c r="VPS294" s="46"/>
      <c r="VPT294" s="46"/>
      <c r="VPU294" s="46"/>
      <c r="VPV294" s="46"/>
      <c r="VPW294" s="46"/>
      <c r="VPX294" s="46"/>
      <c r="VPY294" s="46"/>
      <c r="VPZ294" s="46"/>
      <c r="VQA294" s="46"/>
      <c r="VQB294" s="46"/>
      <c r="VQC294" s="46"/>
      <c r="VQD294" s="46"/>
      <c r="VQE294" s="46"/>
      <c r="VQF294" s="46"/>
      <c r="VQG294" s="46"/>
      <c r="VQH294" s="46"/>
      <c r="VQI294" s="46"/>
      <c r="VQJ294" s="46"/>
      <c r="VQK294" s="46"/>
      <c r="VQL294" s="46"/>
      <c r="VQM294" s="46"/>
      <c r="VQN294" s="46"/>
      <c r="VQO294" s="46"/>
      <c r="VQP294" s="46"/>
      <c r="VQQ294" s="46"/>
      <c r="VQR294" s="46"/>
      <c r="VQS294" s="46"/>
      <c r="VQT294" s="46"/>
      <c r="VQU294" s="46"/>
      <c r="VQV294" s="46"/>
      <c r="VQW294" s="46"/>
      <c r="VQX294" s="46"/>
      <c r="VQY294" s="46"/>
      <c r="VQZ294" s="46"/>
      <c r="VRA294" s="46"/>
      <c r="VRB294" s="46"/>
      <c r="VRC294" s="46"/>
      <c r="VRD294" s="46"/>
      <c r="VRE294" s="46"/>
      <c r="VRF294" s="46"/>
      <c r="VRG294" s="46"/>
      <c r="VRH294" s="46"/>
      <c r="VRI294" s="46"/>
      <c r="VRJ294" s="46"/>
      <c r="VRK294" s="46"/>
      <c r="VRL294" s="46"/>
      <c r="VRM294" s="46"/>
      <c r="VRN294" s="46"/>
      <c r="VRO294" s="46"/>
      <c r="VRP294" s="46"/>
      <c r="VRQ294" s="46"/>
      <c r="VRR294" s="46"/>
      <c r="VRS294" s="46"/>
      <c r="VRT294" s="46"/>
      <c r="VRU294" s="46"/>
      <c r="VRV294" s="46"/>
      <c r="VRW294" s="46"/>
      <c r="VRX294" s="46"/>
      <c r="VRY294" s="46"/>
      <c r="VRZ294" s="46"/>
      <c r="VSA294" s="46"/>
      <c r="VSB294" s="46"/>
      <c r="VSC294" s="46"/>
      <c r="VSD294" s="46"/>
      <c r="VSE294" s="46"/>
      <c r="VSF294" s="46"/>
      <c r="VSG294" s="46"/>
      <c r="VSH294" s="46"/>
      <c r="VSI294" s="46"/>
      <c r="VSJ294" s="46"/>
      <c r="VSK294" s="46"/>
      <c r="VSL294" s="46"/>
      <c r="VSM294" s="46"/>
      <c r="VSN294" s="46"/>
      <c r="VSO294" s="46"/>
      <c r="VSP294" s="46"/>
      <c r="VSQ294" s="46"/>
      <c r="VSR294" s="46"/>
      <c r="VSS294" s="46"/>
      <c r="VST294" s="46"/>
      <c r="VSU294" s="46"/>
      <c r="VSV294" s="46"/>
      <c r="VSW294" s="46"/>
      <c r="VSX294" s="46"/>
      <c r="VSY294" s="46"/>
      <c r="VSZ294" s="46"/>
      <c r="VTA294" s="46"/>
      <c r="VTB294" s="46"/>
      <c r="VTC294" s="46"/>
      <c r="VTD294" s="46"/>
      <c r="VTE294" s="46"/>
      <c r="VTF294" s="46"/>
      <c r="VTG294" s="46"/>
      <c r="VTH294" s="46"/>
      <c r="VTI294" s="46"/>
      <c r="VTJ294" s="46"/>
      <c r="VTK294" s="46"/>
      <c r="VTL294" s="46"/>
      <c r="VTM294" s="46"/>
      <c r="VTN294" s="46"/>
      <c r="VTO294" s="46"/>
      <c r="VTP294" s="46"/>
      <c r="VTQ294" s="46"/>
      <c r="VTR294" s="46"/>
      <c r="VTS294" s="46"/>
      <c r="VTT294" s="46"/>
      <c r="VTU294" s="46"/>
      <c r="VTV294" s="46"/>
      <c r="VTW294" s="46"/>
      <c r="VTX294" s="46"/>
    </row>
    <row r="295" spans="3:58 15024:15416" s="1" customFormat="1" x14ac:dyDescent="0.25">
      <c r="C295" s="83"/>
      <c r="D295" s="121" t="s">
        <v>16</v>
      </c>
      <c r="E295" s="13"/>
      <c r="F295" s="69"/>
      <c r="G295" s="278"/>
      <c r="H295" s="278"/>
      <c r="I295" s="278"/>
      <c r="J295" s="278"/>
      <c r="K295" s="278"/>
      <c r="L295" s="278"/>
      <c r="M295" s="278"/>
      <c r="N295" s="278"/>
      <c r="O295" s="278"/>
      <c r="P295" s="278"/>
      <c r="Q295" s="278"/>
      <c r="R295" s="278"/>
      <c r="S295" s="1975"/>
      <c r="T295" s="1975"/>
      <c r="U295" s="1980"/>
      <c r="V295" s="1980"/>
      <c r="W295" s="1980"/>
      <c r="X295" s="1980"/>
      <c r="Y295" s="1980"/>
      <c r="Z295" s="278"/>
      <c r="AA295" s="278"/>
      <c r="AB295" s="278"/>
      <c r="AC295" s="278"/>
      <c r="AD295" s="278"/>
      <c r="AE295" s="278"/>
      <c r="AF295" s="278"/>
      <c r="AG295" s="278"/>
      <c r="AH295" s="278"/>
      <c r="AI295" s="62"/>
      <c r="AJ295" s="123" t="s">
        <v>16</v>
      </c>
      <c r="AZ295" s="508"/>
      <c r="BA295" s="508"/>
      <c r="BF295" s="140"/>
      <c r="VEV295" s="46"/>
      <c r="VEW295" s="46"/>
      <c r="VEX295" s="46"/>
      <c r="VEY295" s="46"/>
      <c r="VEZ295" s="46"/>
      <c r="VFA295" s="46"/>
      <c r="VFB295" s="46"/>
      <c r="VFC295" s="46"/>
      <c r="VFD295" s="46"/>
      <c r="VFE295" s="46"/>
      <c r="VFF295" s="46"/>
      <c r="VFG295" s="46"/>
      <c r="VFH295" s="46"/>
      <c r="VFI295" s="46"/>
      <c r="VFJ295" s="46"/>
      <c r="VFK295" s="46"/>
      <c r="VFL295" s="46"/>
      <c r="VFM295" s="46"/>
      <c r="VFN295" s="46"/>
      <c r="VFO295" s="46"/>
      <c r="VFP295" s="46"/>
      <c r="VFQ295" s="46"/>
      <c r="VFR295" s="46"/>
      <c r="VFS295" s="46"/>
      <c r="VFT295" s="46"/>
      <c r="VFU295" s="46"/>
      <c r="VFV295" s="46"/>
      <c r="VFW295" s="46"/>
      <c r="VFX295" s="46"/>
      <c r="VFY295" s="46"/>
      <c r="VFZ295" s="46"/>
      <c r="VGA295" s="46"/>
      <c r="VGB295" s="46"/>
      <c r="VGC295" s="46"/>
      <c r="VGD295" s="46"/>
      <c r="VGE295" s="46"/>
      <c r="VGF295" s="46"/>
      <c r="VGG295" s="46"/>
      <c r="VGH295" s="46"/>
      <c r="VGI295" s="46"/>
      <c r="VGJ295" s="46"/>
      <c r="VGK295" s="46"/>
      <c r="VGL295" s="46"/>
      <c r="VGM295" s="46"/>
      <c r="VGN295" s="46"/>
      <c r="VGO295" s="46"/>
      <c r="VGP295" s="46"/>
      <c r="VGQ295" s="46"/>
      <c r="VGR295" s="46"/>
      <c r="VGS295" s="46"/>
      <c r="VGT295" s="46"/>
      <c r="VGU295" s="46"/>
      <c r="VGV295" s="46"/>
      <c r="VGW295" s="46"/>
      <c r="VGX295" s="46"/>
      <c r="VGY295" s="46"/>
      <c r="VGZ295" s="46"/>
      <c r="VHA295" s="46"/>
      <c r="VHB295" s="46"/>
      <c r="VHC295" s="46"/>
      <c r="VHD295" s="46"/>
      <c r="VHE295" s="46"/>
      <c r="VHF295" s="46"/>
      <c r="VHG295" s="46"/>
      <c r="VHH295" s="46"/>
      <c r="VHI295" s="46"/>
      <c r="VHJ295" s="46"/>
      <c r="VHK295" s="46"/>
      <c r="VHL295" s="46"/>
      <c r="VHM295" s="46"/>
      <c r="VHN295" s="46"/>
      <c r="VHO295" s="46"/>
      <c r="VHP295" s="46"/>
      <c r="VHQ295" s="46"/>
      <c r="VHR295" s="46"/>
      <c r="VHS295" s="46"/>
      <c r="VHT295" s="46"/>
      <c r="VHU295" s="46"/>
      <c r="VHV295" s="46"/>
      <c r="VHW295" s="46"/>
      <c r="VHX295" s="46"/>
      <c r="VHY295" s="46"/>
      <c r="VHZ295" s="46"/>
      <c r="VIA295" s="46"/>
      <c r="VIB295" s="46"/>
      <c r="VIC295" s="46"/>
      <c r="VID295" s="46"/>
      <c r="VIE295" s="46"/>
      <c r="VIF295" s="46"/>
      <c r="VIG295" s="46"/>
      <c r="VIH295" s="46"/>
      <c r="VII295" s="46"/>
      <c r="VIJ295" s="46"/>
      <c r="VIK295" s="46"/>
      <c r="VIL295" s="46"/>
      <c r="VIM295" s="46"/>
      <c r="VIN295" s="46"/>
      <c r="VIO295" s="46"/>
      <c r="VIP295" s="46"/>
      <c r="VIQ295" s="46"/>
      <c r="VIR295" s="46"/>
      <c r="VIS295" s="46"/>
      <c r="VIT295" s="46"/>
      <c r="VIU295" s="46"/>
      <c r="VIV295" s="46"/>
      <c r="VIW295" s="46"/>
      <c r="VIX295" s="46"/>
      <c r="VIY295" s="46"/>
      <c r="VIZ295" s="46"/>
      <c r="VJA295" s="46"/>
      <c r="VJB295" s="46"/>
      <c r="VJC295" s="46"/>
      <c r="VJD295" s="46"/>
      <c r="VJE295" s="46"/>
      <c r="VJF295" s="46"/>
      <c r="VJG295" s="46"/>
      <c r="VJH295" s="46"/>
      <c r="VJI295" s="46"/>
      <c r="VJJ295" s="46"/>
      <c r="VJK295" s="46"/>
      <c r="VJL295" s="46"/>
      <c r="VJM295" s="46"/>
      <c r="VJN295" s="46"/>
      <c r="VJO295" s="46"/>
      <c r="VJP295" s="46"/>
      <c r="VJQ295" s="46"/>
      <c r="VJR295" s="46"/>
      <c r="VJS295" s="46"/>
      <c r="VJT295" s="46"/>
      <c r="VJU295" s="46"/>
      <c r="VJV295" s="46"/>
      <c r="VJW295" s="46"/>
      <c r="VJX295" s="46"/>
      <c r="VJY295" s="46"/>
      <c r="VJZ295" s="46"/>
      <c r="VKA295" s="46"/>
      <c r="VKB295" s="46"/>
      <c r="VKC295" s="46"/>
      <c r="VKD295" s="46"/>
      <c r="VKE295" s="46"/>
      <c r="VKF295" s="46"/>
      <c r="VKG295" s="46"/>
      <c r="VKH295" s="46"/>
      <c r="VKI295" s="46"/>
      <c r="VKJ295" s="46"/>
      <c r="VKK295" s="46"/>
      <c r="VKL295" s="46"/>
      <c r="VKM295" s="46"/>
      <c r="VKN295" s="46"/>
      <c r="VKO295" s="46"/>
      <c r="VKP295" s="46"/>
      <c r="VKQ295" s="46"/>
      <c r="VKR295" s="46"/>
      <c r="VKS295" s="46"/>
      <c r="VKT295" s="46"/>
      <c r="VKU295" s="46"/>
      <c r="VKV295" s="46"/>
      <c r="VKW295" s="46"/>
      <c r="VKX295" s="46"/>
      <c r="VKY295" s="46"/>
      <c r="VKZ295" s="46"/>
      <c r="VLA295" s="46"/>
      <c r="VLB295" s="46"/>
      <c r="VLC295" s="46"/>
      <c r="VLD295" s="46"/>
      <c r="VLE295" s="46"/>
      <c r="VLF295" s="46"/>
      <c r="VLG295" s="46"/>
      <c r="VLH295" s="46"/>
      <c r="VLI295" s="46"/>
      <c r="VLJ295" s="46"/>
      <c r="VLK295" s="46"/>
      <c r="VLL295" s="46"/>
      <c r="VLM295" s="46"/>
      <c r="VLN295" s="46"/>
      <c r="VLO295" s="46"/>
      <c r="VLP295" s="46"/>
      <c r="VLQ295" s="46"/>
      <c r="VLR295" s="46"/>
      <c r="VLS295" s="46"/>
      <c r="VLT295" s="46"/>
      <c r="VLU295" s="46"/>
      <c r="VLV295" s="46"/>
      <c r="VLW295" s="46"/>
      <c r="VLX295" s="46"/>
      <c r="VLY295" s="46"/>
      <c r="VLZ295" s="46"/>
      <c r="VMA295" s="46"/>
      <c r="VMB295" s="46"/>
      <c r="VMC295" s="46"/>
      <c r="VMD295" s="46"/>
      <c r="VME295" s="46"/>
      <c r="VMF295" s="46"/>
      <c r="VMG295" s="46"/>
      <c r="VMH295" s="46"/>
      <c r="VMI295" s="46"/>
      <c r="VMJ295" s="46"/>
      <c r="VMK295" s="46"/>
      <c r="VML295" s="46"/>
      <c r="VMM295" s="46"/>
      <c r="VMN295" s="46"/>
      <c r="VMO295" s="46"/>
      <c r="VMP295" s="46"/>
      <c r="VMQ295" s="46"/>
      <c r="VMR295" s="46"/>
      <c r="VMS295" s="46"/>
      <c r="VMT295" s="46"/>
      <c r="VMU295" s="46"/>
      <c r="VMV295" s="46"/>
      <c r="VMW295" s="46"/>
      <c r="VMX295" s="46"/>
      <c r="VMY295" s="46"/>
      <c r="VMZ295" s="46"/>
      <c r="VNA295" s="46"/>
      <c r="VNB295" s="46"/>
      <c r="VNC295" s="46"/>
      <c r="VND295" s="46"/>
      <c r="VNE295" s="46"/>
      <c r="VNF295" s="46"/>
      <c r="VNG295" s="46"/>
      <c r="VNH295" s="46"/>
      <c r="VNI295" s="46"/>
      <c r="VNJ295" s="46"/>
      <c r="VNK295" s="46"/>
      <c r="VNL295" s="46"/>
      <c r="VNM295" s="46"/>
      <c r="VNN295" s="46"/>
      <c r="VNO295" s="46"/>
      <c r="VNP295" s="46"/>
      <c r="VNQ295" s="46"/>
      <c r="VNR295" s="46"/>
      <c r="VNS295" s="46"/>
      <c r="VNT295" s="46"/>
      <c r="VNU295" s="46"/>
      <c r="VNV295" s="46"/>
      <c r="VNW295" s="46"/>
      <c r="VNX295" s="46"/>
      <c r="VNY295" s="46"/>
      <c r="VNZ295" s="46"/>
      <c r="VOA295" s="46"/>
      <c r="VOB295" s="46"/>
      <c r="VOC295" s="46"/>
      <c r="VOD295" s="46"/>
      <c r="VOE295" s="46"/>
      <c r="VOF295" s="46"/>
      <c r="VOG295" s="46"/>
      <c r="VOH295" s="46"/>
      <c r="VOI295" s="46"/>
      <c r="VOJ295" s="46"/>
      <c r="VOK295" s="46"/>
      <c r="VOL295" s="46"/>
      <c r="VOM295" s="46"/>
      <c r="VON295" s="46"/>
      <c r="VOO295" s="46"/>
      <c r="VOP295" s="46"/>
      <c r="VOQ295" s="46"/>
      <c r="VOR295" s="46"/>
      <c r="VOS295" s="46"/>
      <c r="VOT295" s="46"/>
      <c r="VOU295" s="46"/>
      <c r="VOV295" s="46"/>
      <c r="VOW295" s="46"/>
      <c r="VOX295" s="46"/>
      <c r="VOY295" s="46"/>
      <c r="VOZ295" s="46"/>
      <c r="VPA295" s="46"/>
      <c r="VPB295" s="46"/>
      <c r="VPC295" s="46"/>
      <c r="VPD295" s="46"/>
      <c r="VPE295" s="46"/>
      <c r="VPF295" s="46"/>
      <c r="VPG295" s="46"/>
      <c r="VPH295" s="46"/>
      <c r="VPI295" s="46"/>
      <c r="VPJ295" s="46"/>
      <c r="VPK295" s="46"/>
      <c r="VPL295" s="46"/>
      <c r="VPM295" s="46"/>
      <c r="VPN295" s="46"/>
      <c r="VPO295" s="46"/>
      <c r="VPP295" s="46"/>
      <c r="VPQ295" s="46"/>
      <c r="VPR295" s="46"/>
      <c r="VPS295" s="46"/>
      <c r="VPT295" s="46"/>
      <c r="VPU295" s="46"/>
      <c r="VPV295" s="46"/>
      <c r="VPW295" s="46"/>
      <c r="VPX295" s="46"/>
      <c r="VPY295" s="46"/>
      <c r="VPZ295" s="46"/>
      <c r="VQA295" s="46"/>
      <c r="VQB295" s="46"/>
      <c r="VQC295" s="46"/>
      <c r="VQD295" s="46"/>
      <c r="VQE295" s="46"/>
      <c r="VQF295" s="46"/>
      <c r="VQG295" s="46"/>
      <c r="VQH295" s="46"/>
      <c r="VQI295" s="46"/>
      <c r="VQJ295" s="46"/>
      <c r="VQK295" s="46"/>
      <c r="VQL295" s="46"/>
      <c r="VQM295" s="46"/>
      <c r="VQN295" s="46"/>
      <c r="VQO295" s="46"/>
      <c r="VQP295" s="46"/>
      <c r="VQQ295" s="46"/>
      <c r="VQR295" s="46"/>
      <c r="VQS295" s="46"/>
      <c r="VQT295" s="46"/>
      <c r="VQU295" s="46"/>
      <c r="VQV295" s="46"/>
      <c r="VQW295" s="46"/>
      <c r="VQX295" s="46"/>
      <c r="VQY295" s="46"/>
      <c r="VQZ295" s="46"/>
      <c r="VRA295" s="46"/>
      <c r="VRB295" s="46"/>
      <c r="VRC295" s="46"/>
      <c r="VRD295" s="46"/>
      <c r="VRE295" s="46"/>
      <c r="VRF295" s="46"/>
      <c r="VRG295" s="46"/>
      <c r="VRH295" s="46"/>
      <c r="VRI295" s="46"/>
      <c r="VRJ295" s="46"/>
      <c r="VRK295" s="46"/>
      <c r="VRL295" s="46"/>
      <c r="VRM295" s="46"/>
      <c r="VRN295" s="46"/>
      <c r="VRO295" s="46"/>
      <c r="VRP295" s="46"/>
      <c r="VRQ295" s="46"/>
      <c r="VRR295" s="46"/>
      <c r="VRS295" s="46"/>
      <c r="VRT295" s="46"/>
      <c r="VRU295" s="46"/>
      <c r="VRV295" s="46"/>
      <c r="VRW295" s="46"/>
      <c r="VRX295" s="46"/>
      <c r="VRY295" s="46"/>
      <c r="VRZ295" s="46"/>
      <c r="VSA295" s="46"/>
      <c r="VSB295" s="46"/>
      <c r="VSC295" s="46"/>
      <c r="VSD295" s="46"/>
      <c r="VSE295" s="46"/>
      <c r="VSF295" s="46"/>
      <c r="VSG295" s="46"/>
      <c r="VSH295" s="46"/>
      <c r="VSI295" s="46"/>
      <c r="VSJ295" s="46"/>
      <c r="VSK295" s="46"/>
      <c r="VSL295" s="46"/>
      <c r="VSM295" s="46"/>
      <c r="VSN295" s="46"/>
      <c r="VSO295" s="46"/>
      <c r="VSP295" s="46"/>
      <c r="VSQ295" s="46"/>
      <c r="VSR295" s="46"/>
      <c r="VSS295" s="46"/>
      <c r="VST295" s="46"/>
      <c r="VSU295" s="46"/>
      <c r="VSV295" s="46"/>
      <c r="VSW295" s="46"/>
      <c r="VSX295" s="46"/>
      <c r="VSY295" s="46"/>
      <c r="VSZ295" s="46"/>
      <c r="VTA295" s="46"/>
      <c r="VTB295" s="46"/>
      <c r="VTC295" s="46"/>
      <c r="VTD295" s="46"/>
      <c r="VTE295" s="46"/>
      <c r="VTF295" s="46"/>
      <c r="VTG295" s="46"/>
      <c r="VTH295" s="46"/>
      <c r="VTI295" s="46"/>
      <c r="VTJ295" s="46"/>
      <c r="VTK295" s="46"/>
      <c r="VTL295" s="46"/>
      <c r="VTM295" s="46"/>
      <c r="VTN295" s="46"/>
      <c r="VTO295" s="46"/>
      <c r="VTP295" s="46"/>
      <c r="VTQ295" s="46"/>
      <c r="VTR295" s="46"/>
      <c r="VTS295" s="46"/>
      <c r="VTT295" s="46"/>
      <c r="VTU295" s="46"/>
      <c r="VTV295" s="46"/>
      <c r="VTW295" s="46"/>
      <c r="VTX295" s="46"/>
    </row>
    <row r="296" spans="3:58 15024:15416" x14ac:dyDescent="0.25">
      <c r="C296" s="15"/>
      <c r="D296" s="243" t="s">
        <v>119</v>
      </c>
      <c r="E296" s="262">
        <v>18374.400000000001</v>
      </c>
      <c r="F296" s="242" t="s">
        <v>1026</v>
      </c>
      <c r="G296" s="271"/>
      <c r="H296" s="271"/>
      <c r="I296" s="271"/>
      <c r="J296" s="271">
        <v>2450</v>
      </c>
      <c r="K296" s="271">
        <v>2940</v>
      </c>
      <c r="L296" s="271">
        <v>1710</v>
      </c>
      <c r="M296" s="271"/>
      <c r="N296" s="271"/>
      <c r="O296" s="271"/>
      <c r="P296" s="271"/>
      <c r="Q296" s="271"/>
      <c r="R296" s="2014"/>
      <c r="S296" s="2008"/>
      <c r="T296" s="2008"/>
      <c r="U296" s="2017"/>
      <c r="V296" s="2017"/>
      <c r="W296" s="2017"/>
      <c r="X296" s="2017"/>
      <c r="Y296" s="2017"/>
      <c r="Z296" s="2017"/>
      <c r="AA296" s="1954"/>
      <c r="AB296" s="271"/>
      <c r="AC296" s="271"/>
      <c r="AD296" s="271"/>
      <c r="AE296" s="271"/>
      <c r="AF296" s="271"/>
      <c r="AG296" s="271"/>
      <c r="AH296" s="1953"/>
      <c r="AJ296" s="82">
        <f>SUM(G296:AH296)</f>
        <v>7100</v>
      </c>
      <c r="AL296" s="3"/>
    </row>
    <row r="297" spans="3:58 15024:15416" x14ac:dyDescent="0.25">
      <c r="C297" s="15"/>
      <c r="D297" s="915"/>
      <c r="E297" s="1697">
        <f>E296/2500</f>
        <v>7.3497600000000007</v>
      </c>
      <c r="F297" s="61" t="s">
        <v>1017</v>
      </c>
      <c r="G297" s="1763"/>
      <c r="H297" s="1763"/>
      <c r="I297" s="1763"/>
      <c r="J297" s="269">
        <f t="shared" ref="J297:U297" si="259">(J296/J9)*1000</f>
        <v>8.4250343878954599</v>
      </c>
      <c r="K297" s="269">
        <f t="shared" si="259"/>
        <v>5.1851851851851851</v>
      </c>
      <c r="L297" s="269" t="e">
        <f t="shared" si="259"/>
        <v>#DIV/0!</v>
      </c>
      <c r="M297" s="269" t="e">
        <f t="shared" si="259"/>
        <v>#DIV/0!</v>
      </c>
      <c r="N297" s="269" t="e">
        <f t="shared" si="259"/>
        <v>#DIV/0!</v>
      </c>
      <c r="O297" s="269" t="e">
        <f t="shared" si="259"/>
        <v>#DIV/0!</v>
      </c>
      <c r="P297" s="269" t="e">
        <f t="shared" si="259"/>
        <v>#DIV/0!</v>
      </c>
      <c r="Q297" s="269" t="e">
        <f t="shared" si="259"/>
        <v>#DIV/0!</v>
      </c>
      <c r="R297" s="269" t="e">
        <f t="shared" si="259"/>
        <v>#DIV/0!</v>
      </c>
      <c r="S297" s="269" t="e">
        <f t="shared" si="259"/>
        <v>#DIV/0!</v>
      </c>
      <c r="T297" s="269" t="e">
        <f t="shared" si="259"/>
        <v>#DIV/0!</v>
      </c>
      <c r="U297" s="269" t="e">
        <f t="shared" si="259"/>
        <v>#DIV/0!</v>
      </c>
      <c r="V297" s="269" t="e">
        <f t="shared" ref="V297:W297" si="260">(V296/V9)*1000</f>
        <v>#DIV/0!</v>
      </c>
      <c r="W297" s="269" t="e">
        <f t="shared" si="260"/>
        <v>#DIV/0!</v>
      </c>
      <c r="X297" s="269" t="e">
        <f t="shared" ref="X297:AE297" si="261">(X296/X9)*1000</f>
        <v>#DIV/0!</v>
      </c>
      <c r="Y297" s="269" t="e">
        <f t="shared" si="261"/>
        <v>#DIV/0!</v>
      </c>
      <c r="Z297" s="269" t="e">
        <f t="shared" si="261"/>
        <v>#DIV/0!</v>
      </c>
      <c r="AA297" s="269" t="e">
        <f t="shared" si="261"/>
        <v>#DIV/0!</v>
      </c>
      <c r="AB297" s="269" t="e">
        <f t="shared" si="261"/>
        <v>#DIV/0!</v>
      </c>
      <c r="AC297" s="269" t="e">
        <f t="shared" si="261"/>
        <v>#DIV/0!</v>
      </c>
      <c r="AD297" s="269" t="e">
        <f t="shared" si="261"/>
        <v>#DIV/0!</v>
      </c>
      <c r="AE297" s="269" t="e">
        <f t="shared" si="261"/>
        <v>#DIV/0!</v>
      </c>
      <c r="AF297" s="269" t="e">
        <f t="shared" ref="AF297:AH297" si="262">(AF296/AF9)*1000</f>
        <v>#DIV/0!</v>
      </c>
      <c r="AG297" s="269" t="e">
        <f t="shared" si="262"/>
        <v>#DIV/0!</v>
      </c>
      <c r="AH297" s="269" t="e">
        <f t="shared" si="262"/>
        <v>#DIV/0!</v>
      </c>
      <c r="AI297" s="62"/>
      <c r="AJ297" s="1940">
        <f>(AJ296/AJ9)*1000</f>
        <v>8.2769876428071818</v>
      </c>
      <c r="AL297" s="1981"/>
      <c r="AR297" s="1981"/>
    </row>
    <row r="298" spans="3:58 15024:15416" x14ac:dyDescent="0.25">
      <c r="C298" s="15"/>
      <c r="D298" s="243" t="s">
        <v>118</v>
      </c>
      <c r="E298" s="262">
        <v>10946.28</v>
      </c>
      <c r="F298" s="242" t="s">
        <v>1026</v>
      </c>
      <c r="G298" s="271"/>
      <c r="H298" s="271"/>
      <c r="I298" s="271"/>
      <c r="J298" s="271">
        <v>2100</v>
      </c>
      <c r="K298" s="271">
        <v>3500</v>
      </c>
      <c r="L298" s="271">
        <v>900</v>
      </c>
      <c r="M298" s="271"/>
      <c r="N298" s="271"/>
      <c r="O298" s="271"/>
      <c r="P298" s="271"/>
      <c r="Q298" s="271"/>
      <c r="R298" s="1966"/>
      <c r="S298" s="1969"/>
      <c r="T298" s="1969"/>
      <c r="U298" s="2018"/>
      <c r="V298" s="2018"/>
      <c r="W298" s="2018"/>
      <c r="X298" s="2018"/>
      <c r="Y298" s="2018"/>
      <c r="Z298" s="2018"/>
      <c r="AA298" s="1954"/>
      <c r="AB298" s="271"/>
      <c r="AC298" s="271"/>
      <c r="AD298" s="271"/>
      <c r="AE298" s="271"/>
      <c r="AF298" s="271"/>
      <c r="AG298" s="271"/>
      <c r="AH298" s="1954"/>
      <c r="AJ298" s="82">
        <f>SUM(G298:AH298)</f>
        <v>6500</v>
      </c>
      <c r="AL298" s="3">
        <f>AJ296+AJ298</f>
        <v>13600</v>
      </c>
    </row>
    <row r="299" spans="3:58 15024:15416" x14ac:dyDescent="0.25">
      <c r="C299" s="15"/>
      <c r="D299" s="915"/>
      <c r="E299" s="1697">
        <f>E298/2500</f>
        <v>4.3785120000000006</v>
      </c>
      <c r="F299" s="61" t="s">
        <v>1017</v>
      </c>
      <c r="G299" s="1763"/>
      <c r="H299" s="1763"/>
      <c r="I299" s="1763"/>
      <c r="J299" s="1763">
        <f t="shared" ref="J299:U299" si="263">(J298/J9)*1000</f>
        <v>7.2214580467675376</v>
      </c>
      <c r="K299" s="1763">
        <f t="shared" si="263"/>
        <v>6.1728395061728394</v>
      </c>
      <c r="L299" s="1763" t="e">
        <f t="shared" si="263"/>
        <v>#DIV/0!</v>
      </c>
      <c r="M299" s="1763" t="e">
        <f t="shared" si="263"/>
        <v>#DIV/0!</v>
      </c>
      <c r="N299" s="1763" t="e">
        <f t="shared" si="263"/>
        <v>#DIV/0!</v>
      </c>
      <c r="O299" s="1763" t="e">
        <f t="shared" si="263"/>
        <v>#DIV/0!</v>
      </c>
      <c r="P299" s="1763" t="e">
        <f t="shared" si="263"/>
        <v>#DIV/0!</v>
      </c>
      <c r="Q299" s="1763" t="e">
        <f t="shared" si="263"/>
        <v>#DIV/0!</v>
      </c>
      <c r="R299" s="1763" t="e">
        <f t="shared" si="263"/>
        <v>#DIV/0!</v>
      </c>
      <c r="S299" s="1763" t="e">
        <f t="shared" si="263"/>
        <v>#DIV/0!</v>
      </c>
      <c r="T299" s="1763" t="e">
        <f t="shared" si="263"/>
        <v>#DIV/0!</v>
      </c>
      <c r="U299" s="1763" t="e">
        <f t="shared" si="263"/>
        <v>#DIV/0!</v>
      </c>
      <c r="V299" s="1763" t="e">
        <f t="shared" ref="V299:W299" si="264">(V298/V9)*1000</f>
        <v>#DIV/0!</v>
      </c>
      <c r="W299" s="1763" t="e">
        <f t="shared" si="264"/>
        <v>#DIV/0!</v>
      </c>
      <c r="X299" s="1763" t="e">
        <f t="shared" ref="X299:AE299" si="265">(X298/X9)*1000</f>
        <v>#DIV/0!</v>
      </c>
      <c r="Y299" s="1763" t="e">
        <f t="shared" si="265"/>
        <v>#DIV/0!</v>
      </c>
      <c r="Z299" s="1763" t="e">
        <f t="shared" si="265"/>
        <v>#DIV/0!</v>
      </c>
      <c r="AA299" s="1763" t="e">
        <f t="shared" si="265"/>
        <v>#DIV/0!</v>
      </c>
      <c r="AB299" s="1763" t="e">
        <f t="shared" si="265"/>
        <v>#DIV/0!</v>
      </c>
      <c r="AC299" s="1763" t="e">
        <f t="shared" si="265"/>
        <v>#DIV/0!</v>
      </c>
      <c r="AD299" s="1763" t="e">
        <f t="shared" si="265"/>
        <v>#DIV/0!</v>
      </c>
      <c r="AE299" s="1763" t="e">
        <f t="shared" si="265"/>
        <v>#DIV/0!</v>
      </c>
      <c r="AF299" s="1763" t="e">
        <f t="shared" ref="AF299:AH299" si="266">(AF298/AF9)*1000</f>
        <v>#DIV/0!</v>
      </c>
      <c r="AG299" s="1763" t="e">
        <f t="shared" si="266"/>
        <v>#DIV/0!</v>
      </c>
      <c r="AH299" s="1763" t="e">
        <f t="shared" si="266"/>
        <v>#DIV/0!</v>
      </c>
      <c r="AI299" s="62"/>
      <c r="AJ299" s="1940">
        <f>AJ298/AJ9*1000</f>
        <v>7.5775238983446025</v>
      </c>
    </row>
    <row r="300" spans="3:58 15024:15416" x14ac:dyDescent="0.25">
      <c r="C300" s="15"/>
      <c r="D300" s="44" t="s">
        <v>15</v>
      </c>
      <c r="E300" s="524"/>
      <c r="F300" s="45"/>
      <c r="G300" s="295"/>
      <c r="H300" s="295"/>
      <c r="I300" s="295"/>
      <c r="J300" s="295"/>
      <c r="K300" s="295"/>
      <c r="L300" s="295"/>
      <c r="M300" s="295"/>
      <c r="N300" s="295"/>
      <c r="O300" s="295"/>
      <c r="P300" s="295"/>
      <c r="Q300" s="295"/>
      <c r="R300" s="295"/>
      <c r="S300" s="1936"/>
      <c r="T300" s="1936"/>
      <c r="U300" s="295"/>
      <c r="V300" s="295"/>
      <c r="W300" s="295"/>
      <c r="X300" s="295"/>
      <c r="Y300" s="295"/>
      <c r="Z300" s="295"/>
      <c r="AA300" s="295"/>
      <c r="AB300" s="295"/>
      <c r="AC300" s="295"/>
      <c r="AD300" s="295"/>
      <c r="AE300" s="295"/>
      <c r="AF300" s="295"/>
      <c r="AG300" s="295"/>
      <c r="AH300" s="295"/>
      <c r="AJ300" s="124" t="s">
        <v>15</v>
      </c>
    </row>
    <row r="301" spans="3:58 15024:15416" x14ac:dyDescent="0.25">
      <c r="C301" s="15"/>
      <c r="D301" s="243" t="s">
        <v>119</v>
      </c>
      <c r="E301" s="262">
        <v>10272</v>
      </c>
      <c r="F301" s="242" t="s">
        <v>1026</v>
      </c>
      <c r="G301" s="271"/>
      <c r="H301" s="271"/>
      <c r="I301" s="271"/>
      <c r="J301" s="271"/>
      <c r="K301" s="271"/>
      <c r="L301" s="271">
        <v>234</v>
      </c>
      <c r="M301" s="271">
        <v>775</v>
      </c>
      <c r="N301" s="271">
        <v>971</v>
      </c>
      <c r="O301" s="271">
        <v>905</v>
      </c>
      <c r="P301" s="271">
        <v>730</v>
      </c>
      <c r="Q301" s="271"/>
      <c r="R301" s="271"/>
      <c r="S301" s="271"/>
      <c r="T301" s="271"/>
      <c r="U301" s="271"/>
      <c r="V301" s="271"/>
      <c r="W301" s="271"/>
      <c r="X301" s="271"/>
      <c r="Y301" s="271">
        <v>684</v>
      </c>
      <c r="Z301" s="271"/>
      <c r="AA301" s="271">
        <v>1034</v>
      </c>
      <c r="AB301" s="271">
        <v>999</v>
      </c>
      <c r="AC301" s="271">
        <v>226</v>
      </c>
      <c r="AD301" s="271">
        <v>0</v>
      </c>
      <c r="AE301" s="271">
        <v>903</v>
      </c>
      <c r="AF301" s="271">
        <v>1011</v>
      </c>
      <c r="AG301" s="271">
        <v>1024</v>
      </c>
      <c r="AH301" s="271">
        <v>293</v>
      </c>
      <c r="AJ301" s="82">
        <f>SUM(G301:AH301)</f>
        <v>9789</v>
      </c>
      <c r="AR301" s="3"/>
      <c r="AU301" s="3"/>
    </row>
    <row r="302" spans="3:58 15024:15416" x14ac:dyDescent="0.25">
      <c r="C302" s="15"/>
      <c r="D302" s="915"/>
      <c r="E302" s="1697">
        <f>E301/2500</f>
        <v>4.1087999999999996</v>
      </c>
      <c r="F302" s="61" t="s">
        <v>1017</v>
      </c>
      <c r="G302" s="34"/>
      <c r="H302" s="34"/>
      <c r="I302" s="34"/>
      <c r="J302" s="34"/>
      <c r="K302" s="34" t="e">
        <f>(K301/K29)*1000</f>
        <v>#DIV/0!</v>
      </c>
      <c r="L302" s="34" t="e">
        <f>(L301/L29)*1000</f>
        <v>#DIV/0!</v>
      </c>
      <c r="M302" s="34">
        <f>(M301/M29)*1000</f>
        <v>1.5022291141694128</v>
      </c>
      <c r="N302" s="34">
        <f t="shared" ref="N302:U302" si="267">(N301/N29)*1000</f>
        <v>1.0699724517906335</v>
      </c>
      <c r="O302" s="34">
        <f t="shared" si="267"/>
        <v>1.2063449746734203</v>
      </c>
      <c r="P302" s="34">
        <f t="shared" si="267"/>
        <v>0.99631499931759249</v>
      </c>
      <c r="Q302" s="34" t="e">
        <f t="shared" si="267"/>
        <v>#DIV/0!</v>
      </c>
      <c r="R302" s="34" t="e">
        <f t="shared" si="267"/>
        <v>#DIV/0!</v>
      </c>
      <c r="S302" s="34" t="e">
        <f t="shared" si="267"/>
        <v>#DIV/0!</v>
      </c>
      <c r="T302" s="34" t="e">
        <f t="shared" si="267"/>
        <v>#DIV/0!</v>
      </c>
      <c r="U302" s="34" t="e">
        <f t="shared" si="267"/>
        <v>#DIV/0!</v>
      </c>
      <c r="V302" s="34" t="e">
        <f t="shared" ref="V302:W302" si="268">(V301/V29)*1000</f>
        <v>#DIV/0!</v>
      </c>
      <c r="W302" s="34" t="e">
        <f t="shared" si="268"/>
        <v>#DIV/0!</v>
      </c>
      <c r="X302" s="34" t="e">
        <f t="shared" ref="X302:AH302" si="269">(X301/X29)*1000</f>
        <v>#DIV/0!</v>
      </c>
      <c r="Y302" s="34">
        <f t="shared" si="269"/>
        <v>1.3779210314262691</v>
      </c>
      <c r="Z302" s="34">
        <f t="shared" si="269"/>
        <v>0</v>
      </c>
      <c r="AA302" s="34">
        <f t="shared" si="269"/>
        <v>1.1105144452797766</v>
      </c>
      <c r="AB302" s="34">
        <f t="shared" si="269"/>
        <v>1.004726943578397</v>
      </c>
      <c r="AC302" s="34">
        <f t="shared" si="269"/>
        <v>1.0944309927360776</v>
      </c>
      <c r="AD302" s="34" t="e">
        <f t="shared" si="269"/>
        <v>#DIV/0!</v>
      </c>
      <c r="AE302" s="34">
        <f t="shared" si="269"/>
        <v>1.7111995451961342</v>
      </c>
      <c r="AF302" s="34">
        <f t="shared" si="269"/>
        <v>0.8672900403191216</v>
      </c>
      <c r="AG302" s="34">
        <f t="shared" si="269"/>
        <v>1.1627114795049394</v>
      </c>
      <c r="AH302" s="34">
        <f t="shared" si="269"/>
        <v>0.92080452545568825</v>
      </c>
      <c r="AJ302" s="1939">
        <f>(AJ301/AJ32)*1000</f>
        <v>2.9766465973362526</v>
      </c>
      <c r="AL302" s="139"/>
    </row>
    <row r="303" spans="3:58 15024:15416" x14ac:dyDescent="0.25">
      <c r="C303" s="15"/>
      <c r="D303" s="243" t="s">
        <v>120</v>
      </c>
      <c r="E303" s="262">
        <v>11201.3</v>
      </c>
      <c r="F303" s="242" t="s">
        <v>1026</v>
      </c>
      <c r="G303" s="271"/>
      <c r="H303" s="271"/>
      <c r="I303" s="271"/>
      <c r="J303" s="271"/>
      <c r="K303" s="271"/>
      <c r="L303" s="271">
        <v>1431.6</v>
      </c>
      <c r="M303" s="271">
        <v>1534.8</v>
      </c>
      <c r="N303" s="271">
        <v>2022.8</v>
      </c>
      <c r="O303" s="271">
        <v>1793.9</v>
      </c>
      <c r="P303" s="271">
        <v>1481</v>
      </c>
      <c r="Q303" s="271"/>
      <c r="R303" s="1967"/>
      <c r="S303" s="1969"/>
      <c r="T303" s="1969"/>
      <c r="U303" s="2019"/>
      <c r="V303" s="2019"/>
      <c r="W303" s="2019"/>
      <c r="X303" s="2019"/>
      <c r="Y303" s="2019">
        <v>1533.4</v>
      </c>
      <c r="Z303" s="271"/>
      <c r="AA303" s="271">
        <v>2031.2</v>
      </c>
      <c r="AB303" s="271">
        <v>1977.5</v>
      </c>
      <c r="AC303" s="271">
        <v>334.4</v>
      </c>
      <c r="AD303" s="271">
        <v>234.6</v>
      </c>
      <c r="AE303" s="271">
        <v>1761.3</v>
      </c>
      <c r="AF303" s="271">
        <v>2242.6999999999998</v>
      </c>
      <c r="AG303" s="271">
        <v>1786.3</v>
      </c>
      <c r="AH303" s="271">
        <v>520</v>
      </c>
      <c r="AJ303" s="82">
        <f>SUM(G303:AH303)</f>
        <v>20685.5</v>
      </c>
      <c r="AL303" s="1982"/>
      <c r="AR303" s="139"/>
    </row>
    <row r="304" spans="3:58 15024:15416" ht="15.75" thickBot="1" x14ac:dyDescent="0.3">
      <c r="C304" s="19"/>
      <c r="D304" s="2053"/>
      <c r="E304" s="2054">
        <f>E303/2500</f>
        <v>4.4805199999999994</v>
      </c>
      <c r="F304" s="2055" t="s">
        <v>1017</v>
      </c>
      <c r="G304" s="2056"/>
      <c r="H304" s="2056"/>
      <c r="I304" s="2056"/>
      <c r="J304" s="2056"/>
      <c r="K304" s="2056" t="e">
        <f t="shared" ref="K304:U304" si="270">(K303/K29)*1000</f>
        <v>#DIV/0!</v>
      </c>
      <c r="L304" s="2056" t="e">
        <f t="shared" si="270"/>
        <v>#DIV/0!</v>
      </c>
      <c r="M304" s="2056">
        <f t="shared" si="270"/>
        <v>2.9749951540996316</v>
      </c>
      <c r="N304" s="2056">
        <f t="shared" si="270"/>
        <v>2.2289807162534436</v>
      </c>
      <c r="O304" s="2056">
        <f t="shared" si="270"/>
        <v>2.391229005598507</v>
      </c>
      <c r="P304" s="2056">
        <f t="shared" si="270"/>
        <v>2.0212911150539101</v>
      </c>
      <c r="Q304" s="2056" t="e">
        <f t="shared" si="270"/>
        <v>#DIV/0!</v>
      </c>
      <c r="R304" s="2056" t="e">
        <f t="shared" si="270"/>
        <v>#DIV/0!</v>
      </c>
      <c r="S304" s="2056" t="e">
        <f t="shared" si="270"/>
        <v>#DIV/0!</v>
      </c>
      <c r="T304" s="2056" t="e">
        <f t="shared" si="270"/>
        <v>#DIV/0!</v>
      </c>
      <c r="U304" s="2056" t="e">
        <f t="shared" si="270"/>
        <v>#DIV/0!</v>
      </c>
      <c r="V304" s="2056" t="e">
        <f t="shared" ref="V304:W304" si="271">(V303/V29)*1000</f>
        <v>#DIV/0!</v>
      </c>
      <c r="W304" s="2056" t="e">
        <f t="shared" si="271"/>
        <v>#DIV/0!</v>
      </c>
      <c r="X304" s="2056" t="e">
        <f t="shared" ref="X304:AH304" si="272">(X303/X29)*1000</f>
        <v>#DIV/0!</v>
      </c>
      <c r="Y304" s="2056">
        <f t="shared" si="272"/>
        <v>3.0890410958904115</v>
      </c>
      <c r="Z304" s="2056">
        <f t="shared" si="272"/>
        <v>0</v>
      </c>
      <c r="AA304" s="2056">
        <f t="shared" si="272"/>
        <v>2.1815057458919558</v>
      </c>
      <c r="AB304" s="2056">
        <f t="shared" si="272"/>
        <v>1.9888363672935736</v>
      </c>
      <c r="AC304" s="2056">
        <f t="shared" si="272"/>
        <v>1.619370460048426</v>
      </c>
      <c r="AD304" s="2056" t="e">
        <f t="shared" si="272"/>
        <v>#DIV/0!</v>
      </c>
      <c r="AE304" s="2056">
        <f t="shared" si="272"/>
        <v>3.3376918703808984</v>
      </c>
      <c r="AF304" s="2056">
        <f t="shared" si="272"/>
        <v>1.9239083812301621</v>
      </c>
      <c r="AG304" s="2056">
        <f t="shared" si="272"/>
        <v>2.0282729646871807</v>
      </c>
      <c r="AH304" s="2056">
        <f t="shared" si="272"/>
        <v>1.6341923318667504</v>
      </c>
      <c r="AI304" s="2059"/>
      <c r="AJ304" s="2058">
        <f>(AJ303/AJ32)*1000</f>
        <v>6.2900626406373528</v>
      </c>
      <c r="AL304" s="3"/>
    </row>
    <row r="305" spans="3:58 15024:15416" hidden="1" x14ac:dyDescent="0.25">
      <c r="C305" s="15"/>
      <c r="D305" s="121" t="s">
        <v>4</v>
      </c>
      <c r="E305" s="1028"/>
      <c r="F305" s="122"/>
      <c r="G305" s="33"/>
      <c r="H305" s="33"/>
      <c r="I305" s="33"/>
      <c r="J305" s="33"/>
      <c r="K305" s="33"/>
      <c r="L305" s="33"/>
      <c r="M305" s="33"/>
      <c r="N305" s="33"/>
      <c r="O305" s="33"/>
      <c r="P305" s="33"/>
      <c r="Q305" s="33"/>
      <c r="R305" s="33"/>
      <c r="S305" s="1913"/>
      <c r="T305" s="33"/>
      <c r="U305" s="33"/>
      <c r="V305" s="33"/>
      <c r="W305" s="33"/>
      <c r="X305" s="33"/>
      <c r="Y305" s="33"/>
      <c r="Z305" s="33"/>
      <c r="AA305" s="33"/>
      <c r="AB305" s="33"/>
      <c r="AC305" s="33"/>
      <c r="AD305" s="33"/>
      <c r="AE305" s="33"/>
      <c r="AF305" s="33"/>
      <c r="AG305" s="33"/>
      <c r="AH305" s="33"/>
      <c r="AI305" s="62"/>
      <c r="AJ305" s="52" t="s">
        <v>4</v>
      </c>
      <c r="AL305" s="3"/>
    </row>
    <row r="306" spans="3:58 15024:15416" hidden="1" x14ac:dyDescent="0.25">
      <c r="C306" s="15"/>
      <c r="D306" s="232" t="s">
        <v>3</v>
      </c>
      <c r="E306" s="231">
        <v>50</v>
      </c>
      <c r="F306" s="242" t="s">
        <v>943</v>
      </c>
      <c r="G306" s="241"/>
      <c r="H306" s="241"/>
      <c r="I306" s="241"/>
      <c r="J306" s="241"/>
      <c r="K306" s="241">
        <v>24.8</v>
      </c>
      <c r="L306" s="241"/>
      <c r="M306" s="241">
        <v>22.6</v>
      </c>
      <c r="N306" s="2047"/>
      <c r="O306" s="2047"/>
      <c r="P306" s="2047"/>
      <c r="Q306" s="2048"/>
      <c r="R306" s="2049">
        <v>19.600000000000001</v>
      </c>
      <c r="S306" s="2050">
        <v>19.2</v>
      </c>
      <c r="T306" s="2051">
        <v>15.2</v>
      </c>
      <c r="U306" s="2051">
        <v>15.5</v>
      </c>
      <c r="V306" s="2051">
        <v>10.7</v>
      </c>
      <c r="W306" s="2052">
        <v>9.1999999999999993</v>
      </c>
      <c r="X306" s="2046"/>
      <c r="Y306" s="2046"/>
      <c r="Z306" s="2046"/>
      <c r="AA306" s="2060"/>
      <c r="AB306" s="2060"/>
      <c r="AC306" s="241"/>
      <c r="AD306" s="241"/>
      <c r="AE306" s="241"/>
      <c r="AF306" s="1632"/>
      <c r="AG306" s="241"/>
      <c r="AH306" s="241"/>
      <c r="AI306" s="62"/>
      <c r="AJ306" s="925">
        <f>SUM(G306:AH306)/3</f>
        <v>45.6</v>
      </c>
      <c r="AL306" s="3"/>
    </row>
    <row r="307" spans="3:58 15024:15416" hidden="1" x14ac:dyDescent="0.25">
      <c r="C307" s="15"/>
      <c r="D307" s="121" t="s">
        <v>1</v>
      </c>
      <c r="E307" s="13"/>
      <c r="F307" s="69" t="s">
        <v>0</v>
      </c>
      <c r="G307" s="278">
        <f>G306*1000</f>
        <v>0</v>
      </c>
      <c r="H307" s="278">
        <f>H306*1000</f>
        <v>0</v>
      </c>
      <c r="I307" s="278">
        <f t="shared" ref="I307:J307" si="273">I306*1000</f>
        <v>0</v>
      </c>
      <c r="J307" s="278">
        <f t="shared" si="273"/>
        <v>0</v>
      </c>
      <c r="K307" s="278">
        <f>K306*1000</f>
        <v>24800</v>
      </c>
      <c r="L307" s="278"/>
      <c r="M307" s="278">
        <v>22600</v>
      </c>
      <c r="N307" s="278"/>
      <c r="O307" s="278"/>
      <c r="P307" s="278"/>
      <c r="Q307" s="278"/>
      <c r="R307" s="278">
        <f t="shared" ref="R307" si="274">R306*1000</f>
        <v>19600</v>
      </c>
      <c r="S307" s="278">
        <f>S306*1000</f>
        <v>19200</v>
      </c>
      <c r="T307" s="278">
        <f t="shared" ref="T307" si="275">T306*1000</f>
        <v>15200</v>
      </c>
      <c r="U307" s="278">
        <f>U306*1000</f>
        <v>15500</v>
      </c>
      <c r="V307" s="278">
        <f>V306*1000</f>
        <v>10700</v>
      </c>
      <c r="W307" s="278">
        <v>9200</v>
      </c>
      <c r="X307" s="278">
        <f>X306*1000</f>
        <v>0</v>
      </c>
      <c r="Y307" s="278">
        <f t="shared" ref="Y307:AH307" si="276">Y306*1000</f>
        <v>0</v>
      </c>
      <c r="Z307" s="278">
        <f t="shared" si="276"/>
        <v>0</v>
      </c>
      <c r="AA307" s="278">
        <f t="shared" si="276"/>
        <v>0</v>
      </c>
      <c r="AB307" s="278">
        <f t="shared" si="276"/>
        <v>0</v>
      </c>
      <c r="AC307" s="278">
        <f t="shared" si="276"/>
        <v>0</v>
      </c>
      <c r="AD307" s="278">
        <f t="shared" si="276"/>
        <v>0</v>
      </c>
      <c r="AE307" s="278">
        <f t="shared" si="276"/>
        <v>0</v>
      </c>
      <c r="AF307" s="278">
        <f t="shared" si="276"/>
        <v>0</v>
      </c>
      <c r="AG307" s="278">
        <f t="shared" si="276"/>
        <v>0</v>
      </c>
      <c r="AH307" s="278">
        <f t="shared" si="276"/>
        <v>0</v>
      </c>
      <c r="AI307" s="62"/>
      <c r="AJ307" s="82">
        <f>SUM(G307:AH307)</f>
        <v>136800</v>
      </c>
      <c r="AL307" s="3"/>
    </row>
    <row r="308" spans="3:58 15024:15416" hidden="1" x14ac:dyDescent="0.25">
      <c r="C308" s="15"/>
      <c r="D308" s="117" t="s">
        <v>1126</v>
      </c>
      <c r="E308" s="2073"/>
      <c r="F308" s="118"/>
      <c r="G308" s="2074"/>
      <c r="H308" s="2074"/>
      <c r="I308" s="2074"/>
      <c r="J308" s="2074"/>
      <c r="K308" s="2074"/>
      <c r="L308" s="2074"/>
      <c r="M308" s="2074"/>
      <c r="N308" s="2074"/>
      <c r="O308" s="2074"/>
      <c r="P308" s="2074"/>
      <c r="Q308" s="2074"/>
      <c r="R308" s="2074"/>
      <c r="S308" s="2074"/>
      <c r="T308" s="2074"/>
      <c r="U308" s="2074"/>
      <c r="V308" s="2074"/>
      <c r="W308" s="2074"/>
      <c r="X308" s="2074"/>
      <c r="Y308" s="2074"/>
      <c r="Z308" s="2074"/>
      <c r="AA308" s="2074"/>
      <c r="AB308" s="2074"/>
      <c r="AC308" s="2074"/>
      <c r="AD308" s="2074"/>
      <c r="AE308" s="2074"/>
      <c r="AF308" s="2074"/>
      <c r="AG308" s="2074"/>
      <c r="AH308" s="2074"/>
      <c r="AI308" s="62"/>
      <c r="AJ308" s="1939"/>
      <c r="AL308" s="3"/>
    </row>
    <row r="309" spans="3:58 15024:15416" s="1" customFormat="1" hidden="1" x14ac:dyDescent="0.25">
      <c r="C309" s="83"/>
      <c r="D309" s="121" t="s">
        <v>16</v>
      </c>
      <c r="E309" s="13"/>
      <c r="F309" s="69"/>
      <c r="G309" s="278"/>
      <c r="H309" s="278"/>
      <c r="I309" s="278"/>
      <c r="J309" s="278"/>
      <c r="K309" s="278"/>
      <c r="L309" s="278"/>
      <c r="M309" s="278"/>
      <c r="N309" s="278"/>
      <c r="O309" s="278"/>
      <c r="P309" s="278"/>
      <c r="Q309" s="278"/>
      <c r="R309" s="278"/>
      <c r="S309" s="1975"/>
      <c r="T309" s="1980"/>
      <c r="U309" s="1980"/>
      <c r="V309" s="278"/>
      <c r="W309" s="1989"/>
      <c r="X309" s="278"/>
      <c r="Y309" s="278"/>
      <c r="Z309" s="278"/>
      <c r="AA309" s="278"/>
      <c r="AB309" s="278"/>
      <c r="AC309" s="278"/>
      <c r="AD309" s="278"/>
      <c r="AE309" s="278"/>
      <c r="AF309" s="278"/>
      <c r="AG309" s="278"/>
      <c r="AH309" s="278"/>
      <c r="AI309" s="62"/>
      <c r="AJ309" s="123" t="s">
        <v>16</v>
      </c>
      <c r="AZ309" s="508"/>
      <c r="BA309" s="508"/>
      <c r="BF309" s="140"/>
      <c r="VEV309" s="46"/>
      <c r="VEW309" s="46"/>
      <c r="VEX309" s="46"/>
      <c r="VEY309" s="46"/>
      <c r="VEZ309" s="46"/>
      <c r="VFA309" s="46"/>
      <c r="VFB309" s="46"/>
      <c r="VFC309" s="46"/>
      <c r="VFD309" s="46"/>
      <c r="VFE309" s="46"/>
      <c r="VFF309" s="46"/>
      <c r="VFG309" s="46"/>
      <c r="VFH309" s="46"/>
      <c r="VFI309" s="46"/>
      <c r="VFJ309" s="46"/>
      <c r="VFK309" s="46"/>
      <c r="VFL309" s="46"/>
      <c r="VFM309" s="46"/>
      <c r="VFN309" s="46"/>
      <c r="VFO309" s="46"/>
      <c r="VFP309" s="46"/>
      <c r="VFQ309" s="46"/>
      <c r="VFR309" s="46"/>
      <c r="VFS309" s="46"/>
      <c r="VFT309" s="46"/>
      <c r="VFU309" s="46"/>
      <c r="VFV309" s="46"/>
      <c r="VFW309" s="46"/>
      <c r="VFX309" s="46"/>
      <c r="VFY309" s="46"/>
      <c r="VFZ309" s="46"/>
      <c r="VGA309" s="46"/>
      <c r="VGB309" s="46"/>
      <c r="VGC309" s="46"/>
      <c r="VGD309" s="46"/>
      <c r="VGE309" s="46"/>
      <c r="VGF309" s="46"/>
      <c r="VGG309" s="46"/>
      <c r="VGH309" s="46"/>
      <c r="VGI309" s="46"/>
      <c r="VGJ309" s="46"/>
      <c r="VGK309" s="46"/>
      <c r="VGL309" s="46"/>
      <c r="VGM309" s="46"/>
      <c r="VGN309" s="46"/>
      <c r="VGO309" s="46"/>
      <c r="VGP309" s="46"/>
      <c r="VGQ309" s="46"/>
      <c r="VGR309" s="46"/>
      <c r="VGS309" s="46"/>
      <c r="VGT309" s="46"/>
      <c r="VGU309" s="46"/>
      <c r="VGV309" s="46"/>
      <c r="VGW309" s="46"/>
      <c r="VGX309" s="46"/>
      <c r="VGY309" s="46"/>
      <c r="VGZ309" s="46"/>
      <c r="VHA309" s="46"/>
      <c r="VHB309" s="46"/>
      <c r="VHC309" s="46"/>
      <c r="VHD309" s="46"/>
      <c r="VHE309" s="46"/>
      <c r="VHF309" s="46"/>
      <c r="VHG309" s="46"/>
      <c r="VHH309" s="46"/>
      <c r="VHI309" s="46"/>
      <c r="VHJ309" s="46"/>
      <c r="VHK309" s="46"/>
      <c r="VHL309" s="46"/>
      <c r="VHM309" s="46"/>
      <c r="VHN309" s="46"/>
      <c r="VHO309" s="46"/>
      <c r="VHP309" s="46"/>
      <c r="VHQ309" s="46"/>
      <c r="VHR309" s="46"/>
      <c r="VHS309" s="46"/>
      <c r="VHT309" s="46"/>
      <c r="VHU309" s="46"/>
      <c r="VHV309" s="46"/>
      <c r="VHW309" s="46"/>
      <c r="VHX309" s="46"/>
      <c r="VHY309" s="46"/>
      <c r="VHZ309" s="46"/>
      <c r="VIA309" s="46"/>
      <c r="VIB309" s="46"/>
      <c r="VIC309" s="46"/>
      <c r="VID309" s="46"/>
      <c r="VIE309" s="46"/>
      <c r="VIF309" s="46"/>
      <c r="VIG309" s="46"/>
      <c r="VIH309" s="46"/>
      <c r="VII309" s="46"/>
      <c r="VIJ309" s="46"/>
      <c r="VIK309" s="46"/>
      <c r="VIL309" s="46"/>
      <c r="VIM309" s="46"/>
      <c r="VIN309" s="46"/>
      <c r="VIO309" s="46"/>
      <c r="VIP309" s="46"/>
      <c r="VIQ309" s="46"/>
      <c r="VIR309" s="46"/>
      <c r="VIS309" s="46"/>
      <c r="VIT309" s="46"/>
      <c r="VIU309" s="46"/>
      <c r="VIV309" s="46"/>
      <c r="VIW309" s="46"/>
      <c r="VIX309" s="46"/>
      <c r="VIY309" s="46"/>
      <c r="VIZ309" s="46"/>
      <c r="VJA309" s="46"/>
      <c r="VJB309" s="46"/>
      <c r="VJC309" s="46"/>
      <c r="VJD309" s="46"/>
      <c r="VJE309" s="46"/>
      <c r="VJF309" s="46"/>
      <c r="VJG309" s="46"/>
      <c r="VJH309" s="46"/>
      <c r="VJI309" s="46"/>
      <c r="VJJ309" s="46"/>
      <c r="VJK309" s="46"/>
      <c r="VJL309" s="46"/>
      <c r="VJM309" s="46"/>
      <c r="VJN309" s="46"/>
      <c r="VJO309" s="46"/>
      <c r="VJP309" s="46"/>
      <c r="VJQ309" s="46"/>
      <c r="VJR309" s="46"/>
      <c r="VJS309" s="46"/>
      <c r="VJT309" s="46"/>
      <c r="VJU309" s="46"/>
      <c r="VJV309" s="46"/>
      <c r="VJW309" s="46"/>
      <c r="VJX309" s="46"/>
      <c r="VJY309" s="46"/>
      <c r="VJZ309" s="46"/>
      <c r="VKA309" s="46"/>
      <c r="VKB309" s="46"/>
      <c r="VKC309" s="46"/>
      <c r="VKD309" s="46"/>
      <c r="VKE309" s="46"/>
      <c r="VKF309" s="46"/>
      <c r="VKG309" s="46"/>
      <c r="VKH309" s="46"/>
      <c r="VKI309" s="46"/>
      <c r="VKJ309" s="46"/>
      <c r="VKK309" s="46"/>
      <c r="VKL309" s="46"/>
      <c r="VKM309" s="46"/>
      <c r="VKN309" s="46"/>
      <c r="VKO309" s="46"/>
      <c r="VKP309" s="46"/>
      <c r="VKQ309" s="46"/>
      <c r="VKR309" s="46"/>
      <c r="VKS309" s="46"/>
      <c r="VKT309" s="46"/>
      <c r="VKU309" s="46"/>
      <c r="VKV309" s="46"/>
      <c r="VKW309" s="46"/>
      <c r="VKX309" s="46"/>
      <c r="VKY309" s="46"/>
      <c r="VKZ309" s="46"/>
      <c r="VLA309" s="46"/>
      <c r="VLB309" s="46"/>
      <c r="VLC309" s="46"/>
      <c r="VLD309" s="46"/>
      <c r="VLE309" s="46"/>
      <c r="VLF309" s="46"/>
      <c r="VLG309" s="46"/>
      <c r="VLH309" s="46"/>
      <c r="VLI309" s="46"/>
      <c r="VLJ309" s="46"/>
      <c r="VLK309" s="46"/>
      <c r="VLL309" s="46"/>
      <c r="VLM309" s="46"/>
      <c r="VLN309" s="46"/>
      <c r="VLO309" s="46"/>
      <c r="VLP309" s="46"/>
      <c r="VLQ309" s="46"/>
      <c r="VLR309" s="46"/>
      <c r="VLS309" s="46"/>
      <c r="VLT309" s="46"/>
      <c r="VLU309" s="46"/>
      <c r="VLV309" s="46"/>
      <c r="VLW309" s="46"/>
      <c r="VLX309" s="46"/>
      <c r="VLY309" s="46"/>
      <c r="VLZ309" s="46"/>
      <c r="VMA309" s="46"/>
      <c r="VMB309" s="46"/>
      <c r="VMC309" s="46"/>
      <c r="VMD309" s="46"/>
      <c r="VME309" s="46"/>
      <c r="VMF309" s="46"/>
      <c r="VMG309" s="46"/>
      <c r="VMH309" s="46"/>
      <c r="VMI309" s="46"/>
      <c r="VMJ309" s="46"/>
      <c r="VMK309" s="46"/>
      <c r="VML309" s="46"/>
      <c r="VMM309" s="46"/>
      <c r="VMN309" s="46"/>
      <c r="VMO309" s="46"/>
      <c r="VMP309" s="46"/>
      <c r="VMQ309" s="46"/>
      <c r="VMR309" s="46"/>
      <c r="VMS309" s="46"/>
      <c r="VMT309" s="46"/>
      <c r="VMU309" s="46"/>
      <c r="VMV309" s="46"/>
      <c r="VMW309" s="46"/>
      <c r="VMX309" s="46"/>
      <c r="VMY309" s="46"/>
      <c r="VMZ309" s="46"/>
      <c r="VNA309" s="46"/>
      <c r="VNB309" s="46"/>
      <c r="VNC309" s="46"/>
      <c r="VND309" s="46"/>
      <c r="VNE309" s="46"/>
      <c r="VNF309" s="46"/>
      <c r="VNG309" s="46"/>
      <c r="VNH309" s="46"/>
      <c r="VNI309" s="46"/>
      <c r="VNJ309" s="46"/>
      <c r="VNK309" s="46"/>
      <c r="VNL309" s="46"/>
      <c r="VNM309" s="46"/>
      <c r="VNN309" s="46"/>
      <c r="VNO309" s="46"/>
      <c r="VNP309" s="46"/>
      <c r="VNQ309" s="46"/>
      <c r="VNR309" s="46"/>
      <c r="VNS309" s="46"/>
      <c r="VNT309" s="46"/>
      <c r="VNU309" s="46"/>
      <c r="VNV309" s="46"/>
      <c r="VNW309" s="46"/>
      <c r="VNX309" s="46"/>
      <c r="VNY309" s="46"/>
      <c r="VNZ309" s="46"/>
      <c r="VOA309" s="46"/>
      <c r="VOB309" s="46"/>
      <c r="VOC309" s="46"/>
      <c r="VOD309" s="46"/>
      <c r="VOE309" s="46"/>
      <c r="VOF309" s="46"/>
      <c r="VOG309" s="46"/>
      <c r="VOH309" s="46"/>
      <c r="VOI309" s="46"/>
      <c r="VOJ309" s="46"/>
      <c r="VOK309" s="46"/>
      <c r="VOL309" s="46"/>
      <c r="VOM309" s="46"/>
      <c r="VON309" s="46"/>
      <c r="VOO309" s="46"/>
      <c r="VOP309" s="46"/>
      <c r="VOQ309" s="46"/>
      <c r="VOR309" s="46"/>
      <c r="VOS309" s="46"/>
      <c r="VOT309" s="46"/>
      <c r="VOU309" s="46"/>
      <c r="VOV309" s="46"/>
      <c r="VOW309" s="46"/>
      <c r="VOX309" s="46"/>
      <c r="VOY309" s="46"/>
      <c r="VOZ309" s="46"/>
      <c r="VPA309" s="46"/>
      <c r="VPB309" s="46"/>
      <c r="VPC309" s="46"/>
      <c r="VPD309" s="46"/>
      <c r="VPE309" s="46"/>
      <c r="VPF309" s="46"/>
      <c r="VPG309" s="46"/>
      <c r="VPH309" s="46"/>
      <c r="VPI309" s="46"/>
      <c r="VPJ309" s="46"/>
      <c r="VPK309" s="46"/>
      <c r="VPL309" s="46"/>
      <c r="VPM309" s="46"/>
      <c r="VPN309" s="46"/>
      <c r="VPO309" s="46"/>
      <c r="VPP309" s="46"/>
      <c r="VPQ309" s="46"/>
      <c r="VPR309" s="46"/>
      <c r="VPS309" s="46"/>
      <c r="VPT309" s="46"/>
      <c r="VPU309" s="46"/>
      <c r="VPV309" s="46"/>
      <c r="VPW309" s="46"/>
      <c r="VPX309" s="46"/>
      <c r="VPY309" s="46"/>
      <c r="VPZ309" s="46"/>
      <c r="VQA309" s="46"/>
      <c r="VQB309" s="46"/>
      <c r="VQC309" s="46"/>
      <c r="VQD309" s="46"/>
      <c r="VQE309" s="46"/>
      <c r="VQF309" s="46"/>
      <c r="VQG309" s="46"/>
      <c r="VQH309" s="46"/>
      <c r="VQI309" s="46"/>
      <c r="VQJ309" s="46"/>
      <c r="VQK309" s="46"/>
      <c r="VQL309" s="46"/>
      <c r="VQM309" s="46"/>
      <c r="VQN309" s="46"/>
      <c r="VQO309" s="46"/>
      <c r="VQP309" s="46"/>
      <c r="VQQ309" s="46"/>
      <c r="VQR309" s="46"/>
      <c r="VQS309" s="46"/>
      <c r="VQT309" s="46"/>
      <c r="VQU309" s="46"/>
      <c r="VQV309" s="46"/>
      <c r="VQW309" s="46"/>
      <c r="VQX309" s="46"/>
      <c r="VQY309" s="46"/>
      <c r="VQZ309" s="46"/>
      <c r="VRA309" s="46"/>
      <c r="VRB309" s="46"/>
      <c r="VRC309" s="46"/>
      <c r="VRD309" s="46"/>
      <c r="VRE309" s="46"/>
      <c r="VRF309" s="46"/>
      <c r="VRG309" s="46"/>
      <c r="VRH309" s="46"/>
      <c r="VRI309" s="46"/>
      <c r="VRJ309" s="46"/>
      <c r="VRK309" s="46"/>
      <c r="VRL309" s="46"/>
      <c r="VRM309" s="46"/>
      <c r="VRN309" s="46"/>
      <c r="VRO309" s="46"/>
      <c r="VRP309" s="46"/>
      <c r="VRQ309" s="46"/>
      <c r="VRR309" s="46"/>
      <c r="VRS309" s="46"/>
      <c r="VRT309" s="46"/>
      <c r="VRU309" s="46"/>
      <c r="VRV309" s="46"/>
      <c r="VRW309" s="46"/>
      <c r="VRX309" s="46"/>
      <c r="VRY309" s="46"/>
      <c r="VRZ309" s="46"/>
      <c r="VSA309" s="46"/>
      <c r="VSB309" s="46"/>
      <c r="VSC309" s="46"/>
      <c r="VSD309" s="46"/>
      <c r="VSE309" s="46"/>
      <c r="VSF309" s="46"/>
      <c r="VSG309" s="46"/>
      <c r="VSH309" s="46"/>
      <c r="VSI309" s="46"/>
      <c r="VSJ309" s="46"/>
      <c r="VSK309" s="46"/>
      <c r="VSL309" s="46"/>
      <c r="VSM309" s="46"/>
      <c r="VSN309" s="46"/>
      <c r="VSO309" s="46"/>
      <c r="VSP309" s="46"/>
      <c r="VSQ309" s="46"/>
      <c r="VSR309" s="46"/>
      <c r="VSS309" s="46"/>
      <c r="VST309" s="46"/>
      <c r="VSU309" s="46"/>
      <c r="VSV309" s="46"/>
      <c r="VSW309" s="46"/>
      <c r="VSX309" s="46"/>
      <c r="VSY309" s="46"/>
      <c r="VSZ309" s="46"/>
      <c r="VTA309" s="46"/>
      <c r="VTB309" s="46"/>
      <c r="VTC309" s="46"/>
      <c r="VTD309" s="46"/>
      <c r="VTE309" s="46"/>
      <c r="VTF309" s="46"/>
      <c r="VTG309" s="46"/>
      <c r="VTH309" s="46"/>
      <c r="VTI309" s="46"/>
      <c r="VTJ309" s="46"/>
      <c r="VTK309" s="46"/>
      <c r="VTL309" s="46"/>
      <c r="VTM309" s="46"/>
      <c r="VTN309" s="46"/>
      <c r="VTO309" s="46"/>
      <c r="VTP309" s="46"/>
      <c r="VTQ309" s="46"/>
      <c r="VTR309" s="46"/>
      <c r="VTS309" s="46"/>
      <c r="VTT309" s="46"/>
      <c r="VTU309" s="46"/>
      <c r="VTV309" s="46"/>
      <c r="VTW309" s="46"/>
      <c r="VTX309" s="46"/>
    </row>
    <row r="310" spans="3:58 15024:15416" hidden="1" x14ac:dyDescent="0.25">
      <c r="C310" s="15"/>
      <c r="D310" s="243" t="s">
        <v>119</v>
      </c>
      <c r="E310" s="262">
        <v>18374.400000000001</v>
      </c>
      <c r="F310" s="242" t="s">
        <v>1026</v>
      </c>
      <c r="G310" s="271"/>
      <c r="H310" s="271"/>
      <c r="I310" s="271"/>
      <c r="J310" s="271"/>
      <c r="K310" s="271"/>
      <c r="L310" s="271"/>
      <c r="M310" s="271">
        <v>3070</v>
      </c>
      <c r="N310" s="2006"/>
      <c r="O310" s="271"/>
      <c r="P310" s="271"/>
      <c r="Q310" s="2013"/>
      <c r="R310" s="2014">
        <v>3030</v>
      </c>
      <c r="S310" s="2008">
        <v>3030</v>
      </c>
      <c r="T310" s="2017">
        <v>2970</v>
      </c>
      <c r="U310" s="2017"/>
      <c r="V310" s="2017"/>
      <c r="W310" s="2017"/>
      <c r="X310" s="271"/>
      <c r="Y310" s="271"/>
      <c r="Z310" s="271"/>
      <c r="AA310" s="1953"/>
      <c r="AB310" s="271"/>
      <c r="AC310" s="271"/>
      <c r="AD310" s="271"/>
      <c r="AE310" s="271"/>
      <c r="AF310" s="271"/>
      <c r="AG310" s="271"/>
      <c r="AH310" s="271"/>
      <c r="AJ310" s="925">
        <f>SUM(G310:AH310)</f>
        <v>12100</v>
      </c>
      <c r="AL310" s="3"/>
    </row>
    <row r="311" spans="3:58 15024:15416" hidden="1" x14ac:dyDescent="0.25">
      <c r="C311" s="15"/>
      <c r="D311" s="915"/>
      <c r="E311" s="1697">
        <f>E310/2500</f>
        <v>7.3497600000000007</v>
      </c>
      <c r="F311" s="61" t="s">
        <v>1017</v>
      </c>
      <c r="G311" s="1763" t="e">
        <f t="shared" ref="G311:K311" si="277">(G310/G19)*1000</f>
        <v>#DIV/0!</v>
      </c>
      <c r="H311" s="1763" t="e">
        <f t="shared" si="277"/>
        <v>#DIV/0!</v>
      </c>
      <c r="I311" s="1763" t="e">
        <f t="shared" si="277"/>
        <v>#DIV/0!</v>
      </c>
      <c r="J311" s="1763" t="e">
        <f t="shared" si="277"/>
        <v>#DIV/0!</v>
      </c>
      <c r="K311" s="1763">
        <f t="shared" si="277"/>
        <v>0</v>
      </c>
      <c r="L311" s="1763"/>
      <c r="M311" s="1763">
        <v>1.7646720698971086</v>
      </c>
      <c r="N311" s="1763"/>
      <c r="O311" s="1763"/>
      <c r="P311" s="1763"/>
      <c r="Q311" s="1763"/>
      <c r="R311" s="1763" t="e">
        <f t="shared" ref="R311:V311" si="278">(R310/R19)*1000</f>
        <v>#DIV/0!</v>
      </c>
      <c r="S311" s="269" t="e">
        <f t="shared" si="278"/>
        <v>#DIV/0!</v>
      </c>
      <c r="T311" s="1763" t="e">
        <f t="shared" si="278"/>
        <v>#DIV/0!</v>
      </c>
      <c r="U311" s="1763" t="e">
        <f t="shared" si="278"/>
        <v>#DIV/0!</v>
      </c>
      <c r="V311" s="1763" t="e">
        <f t="shared" si="278"/>
        <v>#DIV/0!</v>
      </c>
      <c r="W311" s="1763">
        <v>0</v>
      </c>
      <c r="X311" s="1763" t="e">
        <f>(X310/X19)*100</f>
        <v>#DIV/0!</v>
      </c>
      <c r="Y311" s="1763" t="e">
        <f t="shared" ref="Y311:AH311" si="279">(Y310/Y19)*1000</f>
        <v>#DIV/0!</v>
      </c>
      <c r="Z311" s="1763" t="e">
        <f t="shared" si="279"/>
        <v>#DIV/0!</v>
      </c>
      <c r="AA311" s="1763" t="e">
        <f t="shared" si="279"/>
        <v>#DIV/0!</v>
      </c>
      <c r="AB311" s="1763" t="e">
        <f t="shared" si="279"/>
        <v>#DIV/0!</v>
      </c>
      <c r="AC311" s="1763" t="e">
        <f t="shared" si="279"/>
        <v>#DIV/0!</v>
      </c>
      <c r="AD311" s="1763" t="e">
        <f t="shared" si="279"/>
        <v>#DIV/0!</v>
      </c>
      <c r="AE311" s="1763" t="e">
        <f t="shared" si="279"/>
        <v>#DIV/0!</v>
      </c>
      <c r="AF311" s="1763" t="e">
        <f t="shared" si="279"/>
        <v>#DIV/0!</v>
      </c>
      <c r="AG311" s="1763" t="e">
        <f t="shared" si="279"/>
        <v>#DIV/0!</v>
      </c>
      <c r="AH311" s="1763" t="e">
        <f t="shared" si="279"/>
        <v>#DIV/0!</v>
      </c>
      <c r="AI311" s="62"/>
      <c r="AJ311" s="1940">
        <f>(AJ310/AJ19)*1000</f>
        <v>22.830188679245282</v>
      </c>
      <c r="AL311" s="1981"/>
      <c r="AR311" s="1981"/>
    </row>
    <row r="312" spans="3:58 15024:15416" hidden="1" x14ac:dyDescent="0.25">
      <c r="C312" s="15"/>
      <c r="D312" s="243" t="s">
        <v>118</v>
      </c>
      <c r="E312" s="262">
        <v>10946.28</v>
      </c>
      <c r="F312" s="242" t="s">
        <v>1026</v>
      </c>
      <c r="G312" s="271"/>
      <c r="H312" s="271"/>
      <c r="I312" s="271"/>
      <c r="J312" s="271"/>
      <c r="K312" s="271"/>
      <c r="L312" s="271"/>
      <c r="M312" s="271">
        <v>5535</v>
      </c>
      <c r="N312" s="2007"/>
      <c r="O312" s="271"/>
      <c r="P312" s="271"/>
      <c r="Q312" s="271"/>
      <c r="R312" s="1966">
        <v>4707.53</v>
      </c>
      <c r="S312" s="1969">
        <v>4309.88</v>
      </c>
      <c r="T312" s="2018">
        <v>1802.36</v>
      </c>
      <c r="U312" s="2018"/>
      <c r="V312" s="2018"/>
      <c r="W312" s="2018"/>
      <c r="X312" s="271"/>
      <c r="Y312" s="271"/>
      <c r="Z312" s="271"/>
      <c r="AA312" s="1954"/>
      <c r="AB312" s="271"/>
      <c r="AC312" s="271"/>
      <c r="AD312" s="271"/>
      <c r="AE312" s="271"/>
      <c r="AF312" s="271"/>
      <c r="AG312" s="271"/>
      <c r="AH312" s="241"/>
      <c r="AJ312" s="82">
        <f>SUM(G312:AH312)</f>
        <v>16354.77</v>
      </c>
      <c r="AL312" s="3">
        <f>AJ310+AJ312</f>
        <v>28454.77</v>
      </c>
    </row>
    <row r="313" spans="3:58 15024:15416" hidden="1" x14ac:dyDescent="0.25">
      <c r="C313" s="15"/>
      <c r="D313" s="915"/>
      <c r="E313" s="1697">
        <f>E312/2500</f>
        <v>4.3785120000000006</v>
      </c>
      <c r="F313" s="61" t="s">
        <v>1017</v>
      </c>
      <c r="G313" s="1763" t="e">
        <f t="shared" ref="G313:K313" si="280">(G312/G19)*1000</f>
        <v>#DIV/0!</v>
      </c>
      <c r="H313" s="1763" t="e">
        <f t="shared" si="280"/>
        <v>#DIV/0!</v>
      </c>
      <c r="I313" s="1763" t="e">
        <f t="shared" si="280"/>
        <v>#DIV/0!</v>
      </c>
      <c r="J313" s="1763" t="e">
        <f t="shared" si="280"/>
        <v>#DIV/0!</v>
      </c>
      <c r="K313" s="1763">
        <f t="shared" si="280"/>
        <v>0</v>
      </c>
      <c r="L313" s="1763"/>
      <c r="M313" s="1763">
        <v>3.1815830315571647</v>
      </c>
      <c r="N313" s="1763"/>
      <c r="O313" s="1763"/>
      <c r="P313" s="1763"/>
      <c r="Q313" s="1763"/>
      <c r="R313" s="1763" t="e">
        <f t="shared" ref="R313:AH313" si="281">(R312/R19)*1000</f>
        <v>#DIV/0!</v>
      </c>
      <c r="S313" s="1763" t="e">
        <f t="shared" si="281"/>
        <v>#DIV/0!</v>
      </c>
      <c r="T313" s="1763" t="e">
        <f t="shared" si="281"/>
        <v>#DIV/0!</v>
      </c>
      <c r="U313" s="1763" t="e">
        <f t="shared" si="281"/>
        <v>#DIV/0!</v>
      </c>
      <c r="V313" s="1763" t="e">
        <f t="shared" si="281"/>
        <v>#DIV/0!</v>
      </c>
      <c r="W313" s="1763">
        <v>0</v>
      </c>
      <c r="X313" s="1763" t="e">
        <f t="shared" si="281"/>
        <v>#DIV/0!</v>
      </c>
      <c r="Y313" s="1763" t="e">
        <f t="shared" si="281"/>
        <v>#DIV/0!</v>
      </c>
      <c r="Z313" s="1763" t="e">
        <f t="shared" si="281"/>
        <v>#DIV/0!</v>
      </c>
      <c r="AA313" s="1763" t="e">
        <f t="shared" si="281"/>
        <v>#DIV/0!</v>
      </c>
      <c r="AB313" s="1763" t="e">
        <f t="shared" si="281"/>
        <v>#DIV/0!</v>
      </c>
      <c r="AC313" s="1763" t="e">
        <f t="shared" si="281"/>
        <v>#DIV/0!</v>
      </c>
      <c r="AD313" s="1763" t="e">
        <f t="shared" si="281"/>
        <v>#DIV/0!</v>
      </c>
      <c r="AE313" s="1763" t="e">
        <f t="shared" si="281"/>
        <v>#DIV/0!</v>
      </c>
      <c r="AF313" s="1763" t="e">
        <f t="shared" si="281"/>
        <v>#DIV/0!</v>
      </c>
      <c r="AG313" s="1763" t="e">
        <f t="shared" si="281"/>
        <v>#DIV/0!</v>
      </c>
      <c r="AH313" s="1763" t="e">
        <f t="shared" si="281"/>
        <v>#DIV/0!</v>
      </c>
      <c r="AI313" s="62"/>
      <c r="AJ313" s="1940">
        <f>AJ312/AJ19*1000</f>
        <v>30.858056603773584</v>
      </c>
    </row>
    <row r="314" spans="3:58 15024:15416" hidden="1" x14ac:dyDescent="0.25">
      <c r="C314" s="15"/>
      <c r="D314" s="44" t="s">
        <v>15</v>
      </c>
      <c r="E314" s="524"/>
      <c r="F314" s="45"/>
      <c r="G314" s="295"/>
      <c r="H314" s="295"/>
      <c r="I314" s="295"/>
      <c r="J314" s="295"/>
      <c r="K314" s="295"/>
      <c r="L314" s="295"/>
      <c r="M314" s="295"/>
      <c r="N314" s="295"/>
      <c r="O314" s="295"/>
      <c r="P314" s="295"/>
      <c r="Q314" s="295"/>
      <c r="R314" s="295"/>
      <c r="S314" s="1936"/>
      <c r="T314" s="295"/>
      <c r="U314" s="295"/>
      <c r="V314" s="295"/>
      <c r="W314" s="295"/>
      <c r="X314" s="295"/>
      <c r="Y314" s="295"/>
      <c r="Z314" s="295"/>
      <c r="AA314" s="295"/>
      <c r="AB314" s="295"/>
      <c r="AC314" s="295"/>
      <c r="AD314" s="295"/>
      <c r="AE314" s="295"/>
      <c r="AF314" s="295"/>
      <c r="AG314" s="295"/>
      <c r="AH314" s="295"/>
      <c r="AJ314" s="124" t="s">
        <v>15</v>
      </c>
    </row>
    <row r="315" spans="3:58 15024:15416" hidden="1" x14ac:dyDescent="0.25">
      <c r="C315" s="15"/>
      <c r="D315" s="243" t="s">
        <v>119</v>
      </c>
      <c r="E315" s="262">
        <v>10272</v>
      </c>
      <c r="F315" s="242" t="s">
        <v>1026</v>
      </c>
      <c r="G315" s="271"/>
      <c r="H315" s="271"/>
      <c r="I315" s="271"/>
      <c r="J315" s="271"/>
      <c r="K315" s="271"/>
      <c r="L315" s="271"/>
      <c r="M315" s="271">
        <v>2778</v>
      </c>
      <c r="N315" s="271"/>
      <c r="O315" s="271"/>
      <c r="P315" s="271"/>
      <c r="Q315" s="271"/>
      <c r="R315" s="271"/>
      <c r="S315" s="271"/>
      <c r="T315" s="271"/>
      <c r="U315" s="271">
        <v>1134</v>
      </c>
      <c r="V315" s="271"/>
      <c r="W315" s="271"/>
      <c r="X315" s="271"/>
      <c r="Y315" s="271"/>
      <c r="Z315" s="271"/>
      <c r="AA315" s="271"/>
      <c r="AB315" s="271"/>
      <c r="AC315" s="271"/>
      <c r="AD315" s="271"/>
      <c r="AE315" s="271"/>
      <c r="AF315" s="271"/>
      <c r="AG315" s="271"/>
      <c r="AH315" s="271"/>
      <c r="AJ315" s="82">
        <f>SUM(G315:AH315)</f>
        <v>3912</v>
      </c>
      <c r="AR315" s="3"/>
      <c r="AU315" s="3"/>
    </row>
    <row r="316" spans="3:58 15024:15416" hidden="1" x14ac:dyDescent="0.25">
      <c r="C316" s="15"/>
      <c r="D316" s="915"/>
      <c r="E316" s="1697">
        <f>E315/2500</f>
        <v>4.1087999999999996</v>
      </c>
      <c r="F316" s="61" t="s">
        <v>1017</v>
      </c>
      <c r="G316" s="34" t="e">
        <f t="shared" ref="G316:K316" si="282">(G315/G39)*1000</f>
        <v>#DIV/0!</v>
      </c>
      <c r="H316" s="34" t="e">
        <f t="shared" si="282"/>
        <v>#DIV/0!</v>
      </c>
      <c r="I316" s="34" t="e">
        <f t="shared" si="282"/>
        <v>#DIV/0!</v>
      </c>
      <c r="J316" s="34" t="e">
        <f t="shared" si="282"/>
        <v>#DIV/0!</v>
      </c>
      <c r="K316" s="34" t="e">
        <f t="shared" si="282"/>
        <v>#DIV/0!</v>
      </c>
      <c r="L316" s="34"/>
      <c r="M316" s="910" t="e">
        <v>#DIV/0!</v>
      </c>
      <c r="N316" s="910"/>
      <c r="O316" s="1706"/>
      <c r="P316" s="1706"/>
      <c r="Q316" s="1706"/>
      <c r="R316" s="34" t="e">
        <f>(R315/R35)*1000</f>
        <v>#DIV/0!</v>
      </c>
      <c r="S316" s="34" t="e">
        <f>(S315/S39)*1000</f>
        <v>#DIV/0!</v>
      </c>
      <c r="T316" s="34" t="e">
        <f>(T315/T39)*1000</f>
        <v>#DIV/0!</v>
      </c>
      <c r="U316" s="34" t="e">
        <f>(U315/U39)*1000</f>
        <v>#DIV/0!</v>
      </c>
      <c r="V316" s="34" t="e">
        <f>(V315/V39)*1000</f>
        <v>#DIV/0!</v>
      </c>
      <c r="W316" s="34" t="e">
        <v>#DIV/0!</v>
      </c>
      <c r="X316" s="34" t="e">
        <f>(X315/X39)*10000</f>
        <v>#DIV/0!</v>
      </c>
      <c r="Y316" s="34" t="e">
        <f t="shared" ref="Y316:AH316" si="283">(Y315/Y39)*1000</f>
        <v>#DIV/0!</v>
      </c>
      <c r="Z316" s="34" t="e">
        <f t="shared" si="283"/>
        <v>#DIV/0!</v>
      </c>
      <c r="AA316" s="34" t="e">
        <f t="shared" si="283"/>
        <v>#DIV/0!</v>
      </c>
      <c r="AB316" s="34" t="e">
        <f t="shared" si="283"/>
        <v>#DIV/0!</v>
      </c>
      <c r="AC316" s="34" t="e">
        <f t="shared" si="283"/>
        <v>#DIV/0!</v>
      </c>
      <c r="AD316" s="34" t="e">
        <f t="shared" si="283"/>
        <v>#DIV/0!</v>
      </c>
      <c r="AE316" s="34" t="e">
        <f t="shared" si="283"/>
        <v>#DIV/0!</v>
      </c>
      <c r="AF316" s="34" t="e">
        <f t="shared" si="283"/>
        <v>#DIV/0!</v>
      </c>
      <c r="AG316" s="34" t="e">
        <f t="shared" si="283"/>
        <v>#DIV/0!</v>
      </c>
      <c r="AH316" s="34" t="e">
        <f t="shared" si="283"/>
        <v>#DIV/0!</v>
      </c>
      <c r="AJ316" s="1939" t="e">
        <f>(AJ315/AJ42)*100</f>
        <v>#DIV/0!</v>
      </c>
      <c r="AL316" s="139"/>
    </row>
    <row r="317" spans="3:58 15024:15416" hidden="1" x14ac:dyDescent="0.25">
      <c r="C317" s="15"/>
      <c r="D317" s="243" t="s">
        <v>120</v>
      </c>
      <c r="E317" s="262">
        <v>11201.3</v>
      </c>
      <c r="F317" s="242" t="s">
        <v>1026</v>
      </c>
      <c r="G317" s="271"/>
      <c r="H317" s="271"/>
      <c r="I317" s="271"/>
      <c r="J317" s="271"/>
      <c r="K317" s="271"/>
      <c r="L317" s="271"/>
      <c r="M317" s="271">
        <v>53534</v>
      </c>
      <c r="N317" s="2041"/>
      <c r="O317" s="271"/>
      <c r="P317" s="271"/>
      <c r="Q317" s="271"/>
      <c r="R317" s="1967"/>
      <c r="S317" s="1969"/>
      <c r="T317" s="2019"/>
      <c r="U317" s="2019">
        <v>1428</v>
      </c>
      <c r="V317" s="2019"/>
      <c r="W317" s="2019"/>
      <c r="X317" s="271"/>
      <c r="Y317" s="271">
        <v>0</v>
      </c>
      <c r="Z317" s="271"/>
      <c r="AA317" s="271"/>
      <c r="AB317" s="271"/>
      <c r="AC317" s="271"/>
      <c r="AD317" s="271"/>
      <c r="AE317" s="271"/>
      <c r="AF317" s="271"/>
      <c r="AG317" s="271"/>
      <c r="AH317" s="271"/>
      <c r="AJ317" s="82">
        <f>SUM(G317:AH317)</f>
        <v>54962</v>
      </c>
      <c r="AL317" s="1982"/>
      <c r="AR317" s="139"/>
    </row>
    <row r="318" spans="3:58 15024:15416" ht="15.75" hidden="1" thickBot="1" x14ac:dyDescent="0.3">
      <c r="C318" s="19"/>
      <c r="D318" s="2053"/>
      <c r="E318" s="2054">
        <f>E317/2500</f>
        <v>4.4805199999999994</v>
      </c>
      <c r="F318" s="2055" t="s">
        <v>1017</v>
      </c>
      <c r="G318" s="2056" t="e">
        <f t="shared" ref="G318:K318" si="284">(G317/G39)*1000</f>
        <v>#DIV/0!</v>
      </c>
      <c r="H318" s="2056" t="e">
        <f t="shared" si="284"/>
        <v>#DIV/0!</v>
      </c>
      <c r="I318" s="2056" t="e">
        <f t="shared" si="284"/>
        <v>#DIV/0!</v>
      </c>
      <c r="J318" s="2056" t="e">
        <f t="shared" si="284"/>
        <v>#DIV/0!</v>
      </c>
      <c r="K318" s="2056" t="e">
        <f t="shared" si="284"/>
        <v>#DIV/0!</v>
      </c>
      <c r="L318" s="2056"/>
      <c r="M318" s="2056" t="e">
        <v>#DIV/0!</v>
      </c>
      <c r="N318" s="2057"/>
      <c r="O318" s="2056"/>
      <c r="P318" s="2056"/>
      <c r="Q318" s="2056"/>
      <c r="R318" s="2056" t="e">
        <f>(R317/R35)*1000</f>
        <v>#DIV/0!</v>
      </c>
      <c r="S318" s="2056" t="e">
        <f t="shared" ref="S318:AH318" si="285">(S317/S39)*1000</f>
        <v>#DIV/0!</v>
      </c>
      <c r="T318" s="2056" t="e">
        <f t="shared" si="285"/>
        <v>#DIV/0!</v>
      </c>
      <c r="U318" s="2056" t="e">
        <f t="shared" si="285"/>
        <v>#DIV/0!</v>
      </c>
      <c r="V318" s="2056" t="e">
        <f t="shared" si="285"/>
        <v>#DIV/0!</v>
      </c>
      <c r="W318" s="2056" t="e">
        <v>#DIV/0!</v>
      </c>
      <c r="X318" s="2056" t="e">
        <f t="shared" si="285"/>
        <v>#DIV/0!</v>
      </c>
      <c r="Y318" s="2056" t="e">
        <f t="shared" si="285"/>
        <v>#DIV/0!</v>
      </c>
      <c r="Z318" s="2056" t="e">
        <f t="shared" si="285"/>
        <v>#DIV/0!</v>
      </c>
      <c r="AA318" s="2056" t="e">
        <f t="shared" si="285"/>
        <v>#DIV/0!</v>
      </c>
      <c r="AB318" s="2056" t="e">
        <f t="shared" si="285"/>
        <v>#DIV/0!</v>
      </c>
      <c r="AC318" s="2056" t="e">
        <f t="shared" si="285"/>
        <v>#DIV/0!</v>
      </c>
      <c r="AD318" s="2056" t="e">
        <f t="shared" si="285"/>
        <v>#DIV/0!</v>
      </c>
      <c r="AE318" s="2056" t="e">
        <f t="shared" si="285"/>
        <v>#DIV/0!</v>
      </c>
      <c r="AF318" s="2056" t="e">
        <f t="shared" si="285"/>
        <v>#DIV/0!</v>
      </c>
      <c r="AG318" s="2056" t="e">
        <f t="shared" si="285"/>
        <v>#DIV/0!</v>
      </c>
      <c r="AH318" s="2056" t="e">
        <f t="shared" si="285"/>
        <v>#DIV/0!</v>
      </c>
      <c r="AI318" s="2059"/>
      <c r="AJ318" s="2058" t="e">
        <f>(AJ317/AJ42)*100</f>
        <v>#DIV/0!</v>
      </c>
      <c r="AL318" s="3"/>
    </row>
    <row r="319" spans="3:58 15024:15416" hidden="1" x14ac:dyDescent="0.25">
      <c r="C319" s="15"/>
      <c r="D319" s="915"/>
      <c r="E319" s="1697"/>
      <c r="F319" s="61"/>
      <c r="G319" s="1763"/>
      <c r="H319" s="1763"/>
      <c r="I319" s="1763"/>
      <c r="J319" s="1763"/>
      <c r="K319" s="1763"/>
      <c r="L319" s="1763"/>
      <c r="M319" s="1763"/>
      <c r="N319" s="269"/>
      <c r="O319" s="1763"/>
      <c r="P319" s="1763"/>
      <c r="Q319" s="1763"/>
      <c r="R319" s="1763"/>
      <c r="S319" s="1763"/>
      <c r="T319" s="1763"/>
      <c r="U319" s="1763"/>
      <c r="V319" s="1763"/>
      <c r="W319" s="1763"/>
      <c r="X319" s="1763"/>
      <c r="Y319" s="1763"/>
      <c r="Z319" s="1763"/>
      <c r="AA319" s="1763"/>
      <c r="AB319" s="1763"/>
      <c r="AC319" s="1763"/>
      <c r="AD319" s="1763"/>
      <c r="AE319" s="1763"/>
      <c r="AF319" s="1763"/>
      <c r="AG319" s="1763"/>
      <c r="AH319" s="1763"/>
      <c r="AI319" s="2059"/>
      <c r="AJ319" s="1939"/>
      <c r="AL319" s="3"/>
    </row>
    <row r="320" spans="3:58 15024:15416" hidden="1" x14ac:dyDescent="0.25">
      <c r="C320" s="1897"/>
      <c r="D320" s="1898" t="s">
        <v>7</v>
      </c>
      <c r="E320" s="537"/>
      <c r="F320" s="1899"/>
      <c r="G320" s="1956">
        <f t="shared" ref="G320:AG320" si="286">G292-G296-G298-G301-G303</f>
        <v>6.6</v>
      </c>
      <c r="H320" s="1956">
        <f t="shared" si="286"/>
        <v>7.1</v>
      </c>
      <c r="I320" s="1956">
        <f t="shared" si="286"/>
        <v>6.4</v>
      </c>
      <c r="J320" s="1956">
        <f t="shared" si="286"/>
        <v>-4537.8999999999996</v>
      </c>
      <c r="K320" s="1956">
        <f t="shared" si="286"/>
        <v>-6423.7</v>
      </c>
      <c r="L320" s="1956">
        <f t="shared" si="286"/>
        <v>-4265.7</v>
      </c>
      <c r="M320" s="1956">
        <f t="shared" si="286"/>
        <v>-2300</v>
      </c>
      <c r="N320" s="1956">
        <f t="shared" si="286"/>
        <v>-2983.6</v>
      </c>
      <c r="O320" s="1956">
        <f t="shared" si="286"/>
        <v>-2688.5</v>
      </c>
      <c r="P320" s="1956">
        <f t="shared" si="286"/>
        <v>-2201.9</v>
      </c>
      <c r="Q320" s="1956">
        <f t="shared" si="286"/>
        <v>5.7</v>
      </c>
      <c r="R320" s="1956">
        <f t="shared" si="286"/>
        <v>5.0999999999999996</v>
      </c>
      <c r="S320" s="1956">
        <f>S292-S296-S298-S301-S303</f>
        <v>4.7</v>
      </c>
      <c r="T320" s="1956">
        <f t="shared" si="286"/>
        <v>4.4000000000000004</v>
      </c>
      <c r="U320" s="1956">
        <f>U292-U296-U298-U301-U303</f>
        <v>4.2</v>
      </c>
      <c r="V320" s="1956">
        <f>V292-V296-V298-V301-V303</f>
        <v>0</v>
      </c>
      <c r="W320" s="1956">
        <f>W292-W296-W298-W301-W303</f>
        <v>0</v>
      </c>
      <c r="X320" s="1956">
        <f t="shared" si="286"/>
        <v>0</v>
      </c>
      <c r="Y320" s="1956">
        <f t="shared" si="286"/>
        <v>-2205.4</v>
      </c>
      <c r="Z320" s="1956">
        <f t="shared" si="286"/>
        <v>12.7</v>
      </c>
      <c r="AA320" s="1956">
        <f t="shared" si="286"/>
        <v>-3052</v>
      </c>
      <c r="AB320" s="1956">
        <f t="shared" si="286"/>
        <v>-2963.8</v>
      </c>
      <c r="AC320" s="1956">
        <f t="shared" si="286"/>
        <v>-554.20000000000005</v>
      </c>
      <c r="AD320" s="1956">
        <f>AD292-AD296-AD298-AD301-AD303</f>
        <v>-229</v>
      </c>
      <c r="AE320" s="1956">
        <f t="shared" si="286"/>
        <v>-2654</v>
      </c>
      <c r="AF320" s="1956">
        <f t="shared" si="286"/>
        <v>-3241.7999999999997</v>
      </c>
      <c r="AG320" s="1956">
        <f t="shared" si="286"/>
        <v>-2799.6</v>
      </c>
      <c r="AH320" s="1956">
        <f>AH292-AH296-AH298-AH301-AH303</f>
        <v>-807.5</v>
      </c>
      <c r="AI320" s="2026"/>
      <c r="AJ320" s="1900" t="s">
        <v>7</v>
      </c>
      <c r="AL320" s="1983"/>
    </row>
    <row r="321" spans="3:36" hidden="1" x14ac:dyDescent="0.25">
      <c r="C321" s="15"/>
      <c r="D321" s="243" t="s">
        <v>121</v>
      </c>
      <c r="E321" s="262">
        <v>11.81</v>
      </c>
      <c r="F321" s="242" t="s">
        <v>2</v>
      </c>
      <c r="G321" s="241"/>
      <c r="H321" s="241"/>
      <c r="I321" s="241"/>
      <c r="J321" s="241"/>
      <c r="K321" s="241"/>
      <c r="L321" s="241"/>
      <c r="M321" s="241"/>
      <c r="N321" s="241"/>
      <c r="O321" s="241"/>
      <c r="P321" s="241"/>
      <c r="Q321" s="241"/>
      <c r="R321" s="241"/>
      <c r="S321" s="241"/>
      <c r="T321" s="241"/>
      <c r="U321" s="241"/>
      <c r="V321" s="241"/>
      <c r="W321" s="241"/>
      <c r="X321" s="241"/>
      <c r="Y321" s="241"/>
      <c r="Z321" s="241"/>
      <c r="AA321" s="241"/>
      <c r="AB321" s="241"/>
      <c r="AC321" s="241"/>
      <c r="AD321" s="241"/>
      <c r="AE321" s="241"/>
      <c r="AF321" s="241"/>
      <c r="AG321" s="241"/>
      <c r="AH321" s="241"/>
      <c r="AJ321" s="82">
        <f>SUM(G321:AH321)</f>
        <v>0</v>
      </c>
    </row>
    <row r="322" spans="3:36" ht="15.75" hidden="1" thickBot="1" x14ac:dyDescent="0.3">
      <c r="C322" s="19"/>
      <c r="D322" s="244" t="s">
        <v>122</v>
      </c>
      <c r="E322" s="263">
        <v>241.12</v>
      </c>
      <c r="F322" s="245" t="s">
        <v>2</v>
      </c>
      <c r="G322" s="296"/>
      <c r="H322" s="296"/>
      <c r="I322" s="296"/>
      <c r="J322" s="296"/>
      <c r="K322" s="296"/>
      <c r="L322" s="296"/>
      <c r="M322" s="296"/>
      <c r="N322" s="296"/>
      <c r="O322" s="296"/>
      <c r="P322" s="296"/>
      <c r="Q322" s="296"/>
      <c r="R322" s="296"/>
      <c r="S322" s="296"/>
      <c r="T322" s="296"/>
      <c r="U322" s="296"/>
      <c r="V322" s="296"/>
      <c r="W322" s="296"/>
      <c r="X322" s="296"/>
      <c r="Y322" s="296"/>
      <c r="Z322" s="296"/>
      <c r="AA322" s="296"/>
      <c r="AB322" s="296"/>
      <c r="AC322" s="296"/>
      <c r="AD322" s="296"/>
      <c r="AE322" s="296"/>
      <c r="AF322" s="296"/>
      <c r="AG322" s="296"/>
      <c r="AH322" s="296"/>
      <c r="AJ322" s="264">
        <f>SUM(G322:AH322)</f>
        <v>0</v>
      </c>
    </row>
    <row r="324" spans="3:36" x14ac:dyDescent="0.25">
      <c r="E324" s="1886"/>
      <c r="G324" s="3"/>
      <c r="M324" s="3"/>
      <c r="N324" s="3"/>
      <c r="O324" s="3"/>
      <c r="P324" s="3"/>
      <c r="Q324" s="3"/>
      <c r="R324" s="3"/>
      <c r="S324" s="3"/>
      <c r="T324" s="3"/>
      <c r="U324" s="3"/>
      <c r="V324" s="3"/>
      <c r="W324" s="3"/>
      <c r="X324" s="3"/>
      <c r="Y324" s="3"/>
      <c r="Z324" s="3"/>
      <c r="AA324" s="3"/>
      <c r="AB324" s="3"/>
      <c r="AC324" s="3"/>
      <c r="AD324" s="3"/>
      <c r="AE324" s="3"/>
      <c r="AF324" s="3"/>
      <c r="AG324" s="3"/>
      <c r="AH324" s="3"/>
    </row>
    <row r="326" spans="3:36" x14ac:dyDescent="0.25">
      <c r="H326" s="2062"/>
      <c r="M326" s="3"/>
      <c r="N326" s="3"/>
      <c r="O326" s="3"/>
      <c r="P326" s="3"/>
      <c r="Q326" s="3"/>
      <c r="R326" s="3"/>
      <c r="S326" s="3"/>
      <c r="T326" s="3"/>
      <c r="U326" s="3"/>
      <c r="V326" s="3"/>
      <c r="W326" s="3"/>
      <c r="X326" s="3"/>
      <c r="Y326" s="3"/>
      <c r="Z326" s="3"/>
      <c r="AA326" s="3"/>
      <c r="AB326" s="3"/>
      <c r="AC326" s="3"/>
      <c r="AD326" s="3"/>
      <c r="AE326" s="3"/>
      <c r="AF326" s="3"/>
      <c r="AG326" s="3"/>
      <c r="AH326" s="3"/>
    </row>
    <row r="327" spans="3:36" x14ac:dyDescent="0.25">
      <c r="E327" s="1938"/>
    </row>
    <row r="328" spans="3:36" x14ac:dyDescent="0.25">
      <c r="E328" s="1938"/>
      <c r="N328" s="3"/>
    </row>
    <row r="329" spans="3:36" x14ac:dyDescent="0.25">
      <c r="E329" s="1938"/>
      <c r="N329" s="1990"/>
    </row>
    <row r="330" spans="3:36" x14ac:dyDescent="0.25">
      <c r="E330" s="1938"/>
      <c r="N330" s="1983"/>
    </row>
    <row r="331" spans="3:36" x14ac:dyDescent="0.25">
      <c r="E331" s="1938"/>
    </row>
    <row r="332" spans="3:36" x14ac:dyDescent="0.25">
      <c r="K332" s="2096"/>
    </row>
    <row r="339" spans="3:58 15024:15416" x14ac:dyDescent="0.25">
      <c r="U339" s="1938"/>
    </row>
    <row r="340" spans="3:58 15024:15416" x14ac:dyDescent="0.25">
      <c r="U340" s="1938"/>
      <c r="V340" s="1938"/>
      <c r="W340" s="3">
        <f>S55</f>
        <v>0</v>
      </c>
      <c r="X340" s="3">
        <f>W340-V340</f>
        <v>0</v>
      </c>
      <c r="Y340" s="1938"/>
    </row>
    <row r="341" spans="3:58 15024:15416" x14ac:dyDescent="0.25">
      <c r="U341" s="1938"/>
      <c r="Y341" s="1938"/>
    </row>
    <row r="342" spans="3:58 15024:15416" x14ac:dyDescent="0.25">
      <c r="U342" s="1938"/>
      <c r="Y342" s="1938"/>
    </row>
    <row r="343" spans="3:58 15024:15416" x14ac:dyDescent="0.25">
      <c r="Y343" s="1938"/>
    </row>
    <row r="344" spans="3:58 15024:15416" x14ac:dyDescent="0.25">
      <c r="Y344" s="1938"/>
    </row>
    <row r="345" spans="3:58 15024:15416" s="1" customFormat="1" x14ac:dyDescent="0.25">
      <c r="C345" s="5"/>
      <c r="F345" s="2"/>
      <c r="Y345" s="1938"/>
      <c r="AZ345" s="508"/>
      <c r="BA345" s="508"/>
      <c r="BF345" s="140"/>
      <c r="VEV345" s="46"/>
      <c r="VEW345" s="46"/>
      <c r="VEX345" s="46"/>
      <c r="VEY345" s="46"/>
      <c r="VEZ345" s="46"/>
      <c r="VFA345" s="46"/>
      <c r="VFB345" s="46"/>
      <c r="VFC345" s="46"/>
      <c r="VFD345" s="46"/>
      <c r="VFE345" s="46"/>
      <c r="VFF345" s="46"/>
      <c r="VFG345" s="46"/>
      <c r="VFH345" s="46"/>
      <c r="VFI345" s="46"/>
      <c r="VFJ345" s="46"/>
      <c r="VFK345" s="46"/>
      <c r="VFL345" s="46"/>
      <c r="VFM345" s="46"/>
      <c r="VFN345" s="46"/>
      <c r="VFO345" s="46"/>
      <c r="VFP345" s="46"/>
      <c r="VFQ345" s="46"/>
      <c r="VFR345" s="46"/>
      <c r="VFS345" s="46"/>
      <c r="VFT345" s="46"/>
      <c r="VFU345" s="46"/>
      <c r="VFV345" s="46"/>
      <c r="VFW345" s="46"/>
      <c r="VFX345" s="46"/>
      <c r="VFY345" s="46"/>
      <c r="VFZ345" s="46"/>
      <c r="VGA345" s="46"/>
      <c r="VGB345" s="46"/>
      <c r="VGC345" s="46"/>
      <c r="VGD345" s="46"/>
      <c r="VGE345" s="46"/>
      <c r="VGF345" s="46"/>
      <c r="VGG345" s="46"/>
      <c r="VGH345" s="46"/>
      <c r="VGI345" s="46"/>
      <c r="VGJ345" s="46"/>
      <c r="VGK345" s="46"/>
      <c r="VGL345" s="46"/>
      <c r="VGM345" s="46"/>
      <c r="VGN345" s="46"/>
      <c r="VGO345" s="46"/>
      <c r="VGP345" s="46"/>
      <c r="VGQ345" s="46"/>
      <c r="VGR345" s="46"/>
      <c r="VGS345" s="46"/>
      <c r="VGT345" s="46"/>
      <c r="VGU345" s="46"/>
      <c r="VGV345" s="46"/>
      <c r="VGW345" s="46"/>
      <c r="VGX345" s="46"/>
      <c r="VGY345" s="46"/>
      <c r="VGZ345" s="46"/>
      <c r="VHA345" s="46"/>
      <c r="VHB345" s="46"/>
      <c r="VHC345" s="46"/>
      <c r="VHD345" s="46"/>
      <c r="VHE345" s="46"/>
      <c r="VHF345" s="46"/>
      <c r="VHG345" s="46"/>
      <c r="VHH345" s="46"/>
      <c r="VHI345" s="46"/>
      <c r="VHJ345" s="46"/>
      <c r="VHK345" s="46"/>
      <c r="VHL345" s="46"/>
      <c r="VHM345" s="46"/>
      <c r="VHN345" s="46"/>
      <c r="VHO345" s="46"/>
      <c r="VHP345" s="46"/>
      <c r="VHQ345" s="46"/>
      <c r="VHR345" s="46"/>
      <c r="VHS345" s="46"/>
      <c r="VHT345" s="46"/>
      <c r="VHU345" s="46"/>
      <c r="VHV345" s="46"/>
      <c r="VHW345" s="46"/>
      <c r="VHX345" s="46"/>
      <c r="VHY345" s="46"/>
      <c r="VHZ345" s="46"/>
      <c r="VIA345" s="46"/>
      <c r="VIB345" s="46"/>
      <c r="VIC345" s="46"/>
      <c r="VID345" s="46"/>
      <c r="VIE345" s="46"/>
      <c r="VIF345" s="46"/>
      <c r="VIG345" s="46"/>
      <c r="VIH345" s="46"/>
      <c r="VII345" s="46"/>
      <c r="VIJ345" s="46"/>
      <c r="VIK345" s="46"/>
      <c r="VIL345" s="46"/>
      <c r="VIM345" s="46"/>
      <c r="VIN345" s="46"/>
      <c r="VIO345" s="46"/>
      <c r="VIP345" s="46"/>
      <c r="VIQ345" s="46"/>
      <c r="VIR345" s="46"/>
      <c r="VIS345" s="46"/>
      <c r="VIT345" s="46"/>
      <c r="VIU345" s="46"/>
      <c r="VIV345" s="46"/>
      <c r="VIW345" s="46"/>
      <c r="VIX345" s="46"/>
      <c r="VIY345" s="46"/>
      <c r="VIZ345" s="46"/>
      <c r="VJA345" s="46"/>
      <c r="VJB345" s="46"/>
      <c r="VJC345" s="46"/>
      <c r="VJD345" s="46"/>
      <c r="VJE345" s="46"/>
      <c r="VJF345" s="46"/>
      <c r="VJG345" s="46"/>
      <c r="VJH345" s="46"/>
      <c r="VJI345" s="46"/>
      <c r="VJJ345" s="46"/>
      <c r="VJK345" s="46"/>
      <c r="VJL345" s="46"/>
      <c r="VJM345" s="46"/>
      <c r="VJN345" s="46"/>
      <c r="VJO345" s="46"/>
      <c r="VJP345" s="46"/>
      <c r="VJQ345" s="46"/>
      <c r="VJR345" s="46"/>
      <c r="VJS345" s="46"/>
      <c r="VJT345" s="46"/>
      <c r="VJU345" s="46"/>
      <c r="VJV345" s="46"/>
      <c r="VJW345" s="46"/>
      <c r="VJX345" s="46"/>
      <c r="VJY345" s="46"/>
      <c r="VJZ345" s="46"/>
      <c r="VKA345" s="46"/>
      <c r="VKB345" s="46"/>
      <c r="VKC345" s="46"/>
      <c r="VKD345" s="46"/>
      <c r="VKE345" s="46"/>
      <c r="VKF345" s="46"/>
      <c r="VKG345" s="46"/>
      <c r="VKH345" s="46"/>
      <c r="VKI345" s="46"/>
      <c r="VKJ345" s="46"/>
      <c r="VKK345" s="46"/>
      <c r="VKL345" s="46"/>
      <c r="VKM345" s="46"/>
      <c r="VKN345" s="46"/>
      <c r="VKO345" s="46"/>
      <c r="VKP345" s="46"/>
      <c r="VKQ345" s="46"/>
      <c r="VKR345" s="46"/>
      <c r="VKS345" s="46"/>
      <c r="VKT345" s="46"/>
      <c r="VKU345" s="46"/>
      <c r="VKV345" s="46"/>
      <c r="VKW345" s="46"/>
      <c r="VKX345" s="46"/>
      <c r="VKY345" s="46"/>
      <c r="VKZ345" s="46"/>
      <c r="VLA345" s="46"/>
      <c r="VLB345" s="46"/>
      <c r="VLC345" s="46"/>
      <c r="VLD345" s="46"/>
      <c r="VLE345" s="46"/>
      <c r="VLF345" s="46"/>
      <c r="VLG345" s="46"/>
      <c r="VLH345" s="46"/>
      <c r="VLI345" s="46"/>
      <c r="VLJ345" s="46"/>
      <c r="VLK345" s="46"/>
      <c r="VLL345" s="46"/>
      <c r="VLM345" s="46"/>
      <c r="VLN345" s="46"/>
      <c r="VLO345" s="46"/>
      <c r="VLP345" s="46"/>
      <c r="VLQ345" s="46"/>
      <c r="VLR345" s="46"/>
      <c r="VLS345" s="46"/>
      <c r="VLT345" s="46"/>
      <c r="VLU345" s="46"/>
      <c r="VLV345" s="46"/>
      <c r="VLW345" s="46"/>
      <c r="VLX345" s="46"/>
      <c r="VLY345" s="46"/>
      <c r="VLZ345" s="46"/>
      <c r="VMA345" s="46"/>
      <c r="VMB345" s="46"/>
      <c r="VMC345" s="46"/>
      <c r="VMD345" s="46"/>
      <c r="VME345" s="46"/>
      <c r="VMF345" s="46"/>
      <c r="VMG345" s="46"/>
      <c r="VMH345" s="46"/>
      <c r="VMI345" s="46"/>
      <c r="VMJ345" s="46"/>
      <c r="VMK345" s="46"/>
      <c r="VML345" s="46"/>
      <c r="VMM345" s="46"/>
      <c r="VMN345" s="46"/>
      <c r="VMO345" s="46"/>
      <c r="VMP345" s="46"/>
      <c r="VMQ345" s="46"/>
      <c r="VMR345" s="46"/>
      <c r="VMS345" s="46"/>
      <c r="VMT345" s="46"/>
      <c r="VMU345" s="46"/>
      <c r="VMV345" s="46"/>
      <c r="VMW345" s="46"/>
      <c r="VMX345" s="46"/>
      <c r="VMY345" s="46"/>
      <c r="VMZ345" s="46"/>
      <c r="VNA345" s="46"/>
      <c r="VNB345" s="46"/>
      <c r="VNC345" s="46"/>
      <c r="VND345" s="46"/>
      <c r="VNE345" s="46"/>
      <c r="VNF345" s="46"/>
      <c r="VNG345" s="46"/>
      <c r="VNH345" s="46"/>
      <c r="VNI345" s="46"/>
      <c r="VNJ345" s="46"/>
      <c r="VNK345" s="46"/>
      <c r="VNL345" s="46"/>
      <c r="VNM345" s="46"/>
      <c r="VNN345" s="46"/>
      <c r="VNO345" s="46"/>
      <c r="VNP345" s="46"/>
      <c r="VNQ345" s="46"/>
      <c r="VNR345" s="46"/>
      <c r="VNS345" s="46"/>
      <c r="VNT345" s="46"/>
      <c r="VNU345" s="46"/>
      <c r="VNV345" s="46"/>
      <c r="VNW345" s="46"/>
      <c r="VNX345" s="46"/>
      <c r="VNY345" s="46"/>
      <c r="VNZ345" s="46"/>
      <c r="VOA345" s="46"/>
      <c r="VOB345" s="46"/>
      <c r="VOC345" s="46"/>
      <c r="VOD345" s="46"/>
      <c r="VOE345" s="46"/>
      <c r="VOF345" s="46"/>
      <c r="VOG345" s="46"/>
      <c r="VOH345" s="46"/>
      <c r="VOI345" s="46"/>
      <c r="VOJ345" s="46"/>
      <c r="VOK345" s="46"/>
      <c r="VOL345" s="46"/>
      <c r="VOM345" s="46"/>
      <c r="VON345" s="46"/>
      <c r="VOO345" s="46"/>
      <c r="VOP345" s="46"/>
      <c r="VOQ345" s="46"/>
      <c r="VOR345" s="46"/>
      <c r="VOS345" s="46"/>
      <c r="VOT345" s="46"/>
      <c r="VOU345" s="46"/>
      <c r="VOV345" s="46"/>
      <c r="VOW345" s="46"/>
      <c r="VOX345" s="46"/>
      <c r="VOY345" s="46"/>
      <c r="VOZ345" s="46"/>
      <c r="VPA345" s="46"/>
      <c r="VPB345" s="46"/>
      <c r="VPC345" s="46"/>
      <c r="VPD345" s="46"/>
      <c r="VPE345" s="46"/>
      <c r="VPF345" s="46"/>
      <c r="VPG345" s="46"/>
      <c r="VPH345" s="46"/>
      <c r="VPI345" s="46"/>
      <c r="VPJ345" s="46"/>
      <c r="VPK345" s="46"/>
      <c r="VPL345" s="46"/>
      <c r="VPM345" s="46"/>
      <c r="VPN345" s="46"/>
      <c r="VPO345" s="46"/>
      <c r="VPP345" s="46"/>
      <c r="VPQ345" s="46"/>
      <c r="VPR345" s="46"/>
      <c r="VPS345" s="46"/>
      <c r="VPT345" s="46"/>
      <c r="VPU345" s="46"/>
      <c r="VPV345" s="46"/>
      <c r="VPW345" s="46"/>
      <c r="VPX345" s="46"/>
      <c r="VPY345" s="46"/>
      <c r="VPZ345" s="46"/>
      <c r="VQA345" s="46"/>
      <c r="VQB345" s="46"/>
      <c r="VQC345" s="46"/>
      <c r="VQD345" s="46"/>
      <c r="VQE345" s="46"/>
      <c r="VQF345" s="46"/>
      <c r="VQG345" s="46"/>
      <c r="VQH345" s="46"/>
      <c r="VQI345" s="46"/>
      <c r="VQJ345" s="46"/>
      <c r="VQK345" s="46"/>
      <c r="VQL345" s="46"/>
      <c r="VQM345" s="46"/>
      <c r="VQN345" s="46"/>
      <c r="VQO345" s="46"/>
      <c r="VQP345" s="46"/>
      <c r="VQQ345" s="46"/>
      <c r="VQR345" s="46"/>
      <c r="VQS345" s="46"/>
      <c r="VQT345" s="46"/>
      <c r="VQU345" s="46"/>
      <c r="VQV345" s="46"/>
      <c r="VQW345" s="46"/>
      <c r="VQX345" s="46"/>
      <c r="VQY345" s="46"/>
      <c r="VQZ345" s="46"/>
      <c r="VRA345" s="46"/>
      <c r="VRB345" s="46"/>
      <c r="VRC345" s="46"/>
      <c r="VRD345" s="46"/>
      <c r="VRE345" s="46"/>
      <c r="VRF345" s="46"/>
      <c r="VRG345" s="46"/>
      <c r="VRH345" s="46"/>
      <c r="VRI345" s="46"/>
      <c r="VRJ345" s="46"/>
      <c r="VRK345" s="46"/>
      <c r="VRL345" s="46"/>
      <c r="VRM345" s="46"/>
      <c r="VRN345" s="46"/>
      <c r="VRO345" s="46"/>
      <c r="VRP345" s="46"/>
      <c r="VRQ345" s="46"/>
      <c r="VRR345" s="46"/>
      <c r="VRS345" s="46"/>
      <c r="VRT345" s="46"/>
      <c r="VRU345" s="46"/>
      <c r="VRV345" s="46"/>
      <c r="VRW345" s="46"/>
      <c r="VRX345" s="46"/>
      <c r="VRY345" s="46"/>
      <c r="VRZ345" s="46"/>
      <c r="VSA345" s="46"/>
      <c r="VSB345" s="46"/>
      <c r="VSC345" s="46"/>
      <c r="VSD345" s="46"/>
      <c r="VSE345" s="46"/>
      <c r="VSF345" s="46"/>
      <c r="VSG345" s="46"/>
      <c r="VSH345" s="46"/>
      <c r="VSI345" s="46"/>
      <c r="VSJ345" s="46"/>
      <c r="VSK345" s="46"/>
      <c r="VSL345" s="46"/>
      <c r="VSM345" s="46"/>
      <c r="VSN345" s="46"/>
      <c r="VSO345" s="46"/>
      <c r="VSP345" s="46"/>
      <c r="VSQ345" s="46"/>
      <c r="VSR345" s="46"/>
      <c r="VSS345" s="46"/>
      <c r="VST345" s="46"/>
      <c r="VSU345" s="46"/>
      <c r="VSV345" s="46"/>
      <c r="VSW345" s="46"/>
      <c r="VSX345" s="46"/>
      <c r="VSY345" s="46"/>
      <c r="VSZ345" s="46"/>
      <c r="VTA345" s="46"/>
      <c r="VTB345" s="46"/>
      <c r="VTC345" s="46"/>
      <c r="VTD345" s="46"/>
      <c r="VTE345" s="46"/>
      <c r="VTF345" s="46"/>
      <c r="VTG345" s="46"/>
      <c r="VTH345" s="46"/>
      <c r="VTI345" s="46"/>
      <c r="VTJ345" s="46"/>
      <c r="VTK345" s="46"/>
      <c r="VTL345" s="46"/>
      <c r="VTM345" s="46"/>
      <c r="VTN345" s="46"/>
      <c r="VTO345" s="46"/>
      <c r="VTP345" s="46"/>
      <c r="VTQ345" s="46"/>
      <c r="VTR345" s="46"/>
      <c r="VTS345" s="46"/>
      <c r="VTT345" s="46"/>
      <c r="VTU345" s="46"/>
      <c r="VTV345" s="46"/>
      <c r="VTW345" s="46"/>
      <c r="VTX345" s="46"/>
    </row>
    <row r="346" spans="3:58 15024:15416" x14ac:dyDescent="0.25">
      <c r="Y346" s="1938"/>
    </row>
    <row r="347" spans="3:58 15024:15416" x14ac:dyDescent="0.25">
      <c r="Y347" s="1938"/>
    </row>
  </sheetData>
  <mergeCells count="7">
    <mergeCell ref="C1:AJ1"/>
    <mergeCell ref="C2:C3"/>
    <mergeCell ref="D2:D3"/>
    <mergeCell ref="E2:E3"/>
    <mergeCell ref="F2:F3"/>
    <mergeCell ref="G2:AH2"/>
    <mergeCell ref="AJ2:AJ3"/>
  </mergeCells>
  <pageMargins left="0.7" right="0.7" top="0.75" bottom="0.75" header="0.3" footer="0.3"/>
  <pageSetup paperSize="9" scale="10" orientation="portrait" horizontalDpi="90" verticalDpi="9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D7CD8-99AA-4D71-A566-3FFA2F25BBEE}">
  <dimension ref="B4:V51"/>
  <sheetViews>
    <sheetView topLeftCell="C1" zoomScale="80" zoomScaleNormal="80" workbookViewId="0">
      <selection activeCell="F30" sqref="F30"/>
    </sheetView>
  </sheetViews>
  <sheetFormatPr defaultColWidth="9.42578125" defaultRowHeight="15" x14ac:dyDescent="0.25"/>
  <cols>
    <col min="1" max="1" width="9.42578125" style="1575"/>
    <col min="2" max="2" width="23.5703125" style="1575" customWidth="1"/>
    <col min="3" max="3" width="16.7109375" style="1575" bestFit="1" customWidth="1"/>
    <col min="4" max="4" width="13.42578125" style="1575" customWidth="1"/>
    <col min="5" max="5" width="13" style="1575" customWidth="1"/>
    <col min="6" max="6" width="12.42578125" style="1575" customWidth="1"/>
    <col min="7" max="7" width="14.42578125" style="1575" bestFit="1" customWidth="1"/>
    <col min="8" max="8" width="12.5703125" style="1575" customWidth="1"/>
    <col min="9" max="9" width="19.5703125" style="1575" bestFit="1" customWidth="1"/>
    <col min="10" max="10" width="9.5703125" style="1575" customWidth="1"/>
    <col min="11" max="11" width="11.28515625" style="1575" bestFit="1" customWidth="1"/>
    <col min="12" max="12" width="10.42578125" style="1575" bestFit="1" customWidth="1"/>
    <col min="13" max="13" width="8.5703125" style="1575" hidden="1" customWidth="1"/>
    <col min="14" max="14" width="9" style="1575" hidden="1" customWidth="1"/>
    <col min="15" max="15" width="10.42578125" style="1575" hidden="1" customWidth="1"/>
    <col min="16" max="16" width="9" style="1575" hidden="1" customWidth="1"/>
    <col min="17" max="17" width="8.5703125" style="1575" hidden="1" customWidth="1"/>
    <col min="18" max="18" width="9.5703125" style="1575" hidden="1" customWidth="1"/>
    <col min="19" max="19" width="0" style="1575" hidden="1" customWidth="1"/>
    <col min="20" max="20" width="18.5703125" style="1575" hidden="1" customWidth="1"/>
    <col min="21" max="16384" width="9.42578125" style="1575"/>
  </cols>
  <sheetData>
    <row r="4" spans="2:20" ht="15.75" x14ac:dyDescent="0.25">
      <c r="B4" s="1635" t="s">
        <v>1141</v>
      </c>
      <c r="I4" s="2061" t="s">
        <v>1158</v>
      </c>
      <c r="J4" s="2230" t="s">
        <v>971</v>
      </c>
      <c r="K4" s="2231"/>
      <c r="L4" s="2232"/>
      <c r="M4" s="2233" t="s">
        <v>974</v>
      </c>
      <c r="N4" s="2234"/>
      <c r="O4" s="2235"/>
      <c r="P4" s="2233" t="s">
        <v>975</v>
      </c>
      <c r="Q4" s="2234"/>
      <c r="R4" s="2235"/>
      <c r="S4" s="2236" t="s">
        <v>977</v>
      </c>
      <c r="T4" s="2237"/>
    </row>
    <row r="5" spans="2:20" ht="30" x14ac:dyDescent="0.25">
      <c r="B5" s="1576" t="s">
        <v>877</v>
      </c>
      <c r="C5" s="1576" t="s">
        <v>878</v>
      </c>
      <c r="D5" s="1576" t="s">
        <v>879</v>
      </c>
      <c r="E5" s="1576" t="s">
        <v>880</v>
      </c>
      <c r="F5" s="1577" t="s">
        <v>881</v>
      </c>
      <c r="G5" s="1576" t="s">
        <v>882</v>
      </c>
      <c r="I5" s="304" t="s">
        <v>168</v>
      </c>
      <c r="J5" s="312" t="s">
        <v>169</v>
      </c>
      <c r="K5" s="312" t="s">
        <v>972</v>
      </c>
      <c r="L5" s="312" t="s">
        <v>973</v>
      </c>
      <c r="M5" s="312" t="s">
        <v>169</v>
      </c>
      <c r="N5" s="312" t="s">
        <v>972</v>
      </c>
      <c r="O5" s="312" t="s">
        <v>976</v>
      </c>
      <c r="P5" s="312" t="s">
        <v>169</v>
      </c>
      <c r="Q5" s="312" t="s">
        <v>972</v>
      </c>
      <c r="R5" s="312" t="s">
        <v>976</v>
      </c>
      <c r="S5" s="2238"/>
      <c r="T5" s="2239"/>
    </row>
    <row r="6" spans="2:20" x14ac:dyDescent="0.25">
      <c r="B6" s="1579" t="s">
        <v>883</v>
      </c>
      <c r="C6" s="1581">
        <v>5.67</v>
      </c>
      <c r="D6" s="1580">
        <v>850</v>
      </c>
      <c r="E6" s="1581">
        <f>C6*D6/1000</f>
        <v>4.8194999999999997</v>
      </c>
      <c r="F6" s="1911"/>
      <c r="G6" s="1583">
        <f>(F6*E6/100)*1000</f>
        <v>0</v>
      </c>
      <c r="H6" s="1584"/>
      <c r="I6" s="789">
        <v>46054</v>
      </c>
      <c r="J6" s="1895"/>
      <c r="K6" s="1704"/>
      <c r="L6" s="1896">
        <f t="shared" ref="L6:L33" si="0">J6-K6</f>
        <v>0</v>
      </c>
      <c r="M6" s="1701"/>
      <c r="N6" s="1701"/>
      <c r="O6" s="1714"/>
      <c r="P6" s="1701"/>
      <c r="Q6" s="1701"/>
      <c r="R6" s="1579"/>
      <c r="S6" s="2227"/>
      <c r="T6" s="2228"/>
    </row>
    <row r="7" spans="2:20" x14ac:dyDescent="0.25">
      <c r="B7" s="1579" t="s">
        <v>884</v>
      </c>
      <c r="C7" s="1634">
        <v>47.22</v>
      </c>
      <c r="D7" s="1580">
        <v>850</v>
      </c>
      <c r="E7" s="1581">
        <f>C7*D7/1000</f>
        <v>40.137</v>
      </c>
      <c r="F7" s="1911"/>
      <c r="G7" s="1583">
        <f>(F7*E7/100)*1000</f>
        <v>0</v>
      </c>
      <c r="H7" s="1635"/>
      <c r="I7" s="789">
        <v>46055</v>
      </c>
      <c r="J7" s="1704"/>
      <c r="K7" s="1704"/>
      <c r="L7" s="1896">
        <f t="shared" si="0"/>
        <v>0</v>
      </c>
      <c r="M7" s="1701"/>
      <c r="N7" s="1701"/>
      <c r="O7" s="1714"/>
      <c r="P7" s="1701"/>
      <c r="Q7" s="1701"/>
      <c r="R7" s="1579"/>
      <c r="S7" s="2227"/>
      <c r="T7" s="2228"/>
    </row>
    <row r="8" spans="2:20" x14ac:dyDescent="0.25">
      <c r="B8" s="1579" t="s">
        <v>885</v>
      </c>
      <c r="C8" s="1634">
        <v>47.22</v>
      </c>
      <c r="D8" s="1580">
        <v>850</v>
      </c>
      <c r="E8" s="1581">
        <f t="shared" ref="E8:E21" si="1">C8*D8/1000</f>
        <v>40.137</v>
      </c>
      <c r="F8" s="1911"/>
      <c r="G8" s="1583">
        <f>(F8*E8/100)*1000</f>
        <v>0</v>
      </c>
      <c r="H8" s="1635"/>
      <c r="I8" s="789">
        <v>46056</v>
      </c>
      <c r="J8" s="1704"/>
      <c r="K8" s="1704"/>
      <c r="L8" s="1896">
        <f t="shared" si="0"/>
        <v>0</v>
      </c>
      <c r="M8" s="1701"/>
      <c r="N8" s="1701"/>
      <c r="O8" s="1714"/>
      <c r="P8" s="1701"/>
      <c r="Q8" s="1701"/>
      <c r="R8" s="1579"/>
      <c r="S8" s="2227"/>
      <c r="T8" s="2228"/>
    </row>
    <row r="9" spans="2:20" x14ac:dyDescent="0.25">
      <c r="B9" s="1579" t="s">
        <v>886</v>
      </c>
      <c r="C9" s="1634">
        <v>35.68</v>
      </c>
      <c r="D9" s="1580">
        <v>850</v>
      </c>
      <c r="E9" s="1581">
        <f t="shared" si="1"/>
        <v>30.327999999999999</v>
      </c>
      <c r="F9" s="1911"/>
      <c r="G9" s="1583">
        <f>(F9*E9/100)*1000</f>
        <v>0</v>
      </c>
      <c r="H9" s="1635"/>
      <c r="I9" s="789">
        <v>46057</v>
      </c>
      <c r="J9" s="1704">
        <v>0</v>
      </c>
      <c r="K9" s="1704">
        <v>269071</v>
      </c>
      <c r="L9" s="1896">
        <f>J9-K9</f>
        <v>-269071</v>
      </c>
      <c r="M9" s="1702"/>
      <c r="N9" s="1702"/>
      <c r="O9" s="1715"/>
      <c r="P9" s="1702"/>
      <c r="Q9" s="1701"/>
      <c r="R9" s="1579"/>
      <c r="S9" s="2227"/>
      <c r="T9" s="2228"/>
    </row>
    <row r="10" spans="2:20" x14ac:dyDescent="0.25">
      <c r="B10" s="1579" t="s">
        <v>887</v>
      </c>
      <c r="C10" s="1585">
        <v>10.8</v>
      </c>
      <c r="D10" s="1585">
        <v>850</v>
      </c>
      <c r="E10" s="1586">
        <f t="shared" si="1"/>
        <v>9.18</v>
      </c>
      <c r="F10" s="1911"/>
      <c r="G10" s="1583">
        <f t="shared" ref="G10:G15" si="2">(F10*E10/100)*1000</f>
        <v>0</v>
      </c>
      <c r="H10" s="1635"/>
      <c r="I10" s="789">
        <v>46058</v>
      </c>
      <c r="J10" s="1704">
        <f t="shared" ref="J10:J33" si="3">K9</f>
        <v>269071</v>
      </c>
      <c r="K10" s="1704">
        <v>180800</v>
      </c>
      <c r="L10" s="1896">
        <f>J10-K10</f>
        <v>88271</v>
      </c>
      <c r="M10" s="1701"/>
      <c r="N10" s="1701"/>
      <c r="O10" s="1714"/>
      <c r="P10" s="1701"/>
      <c r="Q10" s="1701"/>
      <c r="R10" s="1579"/>
      <c r="S10" s="2227"/>
      <c r="T10" s="2228"/>
    </row>
    <row r="11" spans="2:20" x14ac:dyDescent="0.25">
      <c r="B11" s="1579" t="s">
        <v>888</v>
      </c>
      <c r="C11" s="1585">
        <v>10.1</v>
      </c>
      <c r="D11" s="1585">
        <v>850</v>
      </c>
      <c r="E11" s="1586">
        <f t="shared" si="1"/>
        <v>8.5850000000000009</v>
      </c>
      <c r="F11" s="1911"/>
      <c r="G11" s="1583">
        <f t="shared" si="2"/>
        <v>0</v>
      </c>
      <c r="H11" s="1635"/>
      <c r="I11" s="789">
        <v>46059</v>
      </c>
      <c r="J11" s="1704">
        <f t="shared" si="3"/>
        <v>180800</v>
      </c>
      <c r="K11" s="1704">
        <v>0</v>
      </c>
      <c r="L11" s="1896">
        <f t="shared" si="0"/>
        <v>180800</v>
      </c>
      <c r="M11" s="1703"/>
      <c r="N11" s="1703"/>
      <c r="O11" s="1716"/>
      <c r="P11" s="1703"/>
      <c r="Q11" s="1701"/>
      <c r="R11" s="1579"/>
      <c r="S11" s="2227"/>
      <c r="T11" s="2228"/>
    </row>
    <row r="12" spans="2:20" x14ac:dyDescent="0.25">
      <c r="B12" s="1579" t="s">
        <v>889</v>
      </c>
      <c r="C12" s="1585">
        <v>10.1</v>
      </c>
      <c r="D12" s="1585">
        <v>850</v>
      </c>
      <c r="E12" s="1586">
        <f t="shared" si="1"/>
        <v>8.5850000000000009</v>
      </c>
      <c r="F12" s="1911"/>
      <c r="G12" s="1583">
        <f t="shared" si="2"/>
        <v>0</v>
      </c>
      <c r="H12" s="1635"/>
      <c r="I12" s="789">
        <v>46060</v>
      </c>
      <c r="J12" s="1704">
        <f t="shared" si="3"/>
        <v>0</v>
      </c>
      <c r="K12" s="1704"/>
      <c r="L12" s="1896">
        <f t="shared" si="0"/>
        <v>0</v>
      </c>
      <c r="M12" s="1704"/>
      <c r="N12" s="1704"/>
      <c r="O12" s="1717"/>
      <c r="P12" s="1704"/>
      <c r="Q12" s="1701"/>
      <c r="R12" s="1579"/>
      <c r="S12" s="2227"/>
      <c r="T12" s="2228"/>
    </row>
    <row r="13" spans="2:20" x14ac:dyDescent="0.25">
      <c r="B13" s="1579" t="s">
        <v>890</v>
      </c>
      <c r="C13" s="1585">
        <v>10.1</v>
      </c>
      <c r="D13" s="1585">
        <v>850</v>
      </c>
      <c r="E13" s="1586">
        <f t="shared" si="1"/>
        <v>8.5850000000000009</v>
      </c>
      <c r="F13" s="1911"/>
      <c r="G13" s="1583">
        <f t="shared" si="2"/>
        <v>0</v>
      </c>
      <c r="H13" s="1635"/>
      <c r="I13" s="789">
        <v>46061</v>
      </c>
      <c r="J13" s="1704">
        <f t="shared" si="3"/>
        <v>0</v>
      </c>
      <c r="K13" s="1704"/>
      <c r="L13" s="1896">
        <f t="shared" si="0"/>
        <v>0</v>
      </c>
      <c r="M13" s="1704"/>
      <c r="N13" s="1704">
        <v>0</v>
      </c>
      <c r="O13" s="1717"/>
      <c r="P13" s="1704"/>
      <c r="Q13" s="1704">
        <v>174609</v>
      </c>
      <c r="R13" s="1579"/>
      <c r="S13" s="2227"/>
      <c r="T13" s="2228"/>
    </row>
    <row r="14" spans="2:20" x14ac:dyDescent="0.25">
      <c r="B14" s="1579" t="s">
        <v>891</v>
      </c>
      <c r="C14" s="1585">
        <v>10.1</v>
      </c>
      <c r="D14" s="1585">
        <v>850</v>
      </c>
      <c r="E14" s="1586">
        <f t="shared" si="1"/>
        <v>8.5850000000000009</v>
      </c>
      <c r="F14" s="1911"/>
      <c r="G14" s="1583">
        <f t="shared" si="2"/>
        <v>0</v>
      </c>
      <c r="H14" s="1635"/>
      <c r="I14" s="789">
        <v>46062</v>
      </c>
      <c r="J14" s="1704">
        <f t="shared" si="3"/>
        <v>0</v>
      </c>
      <c r="K14" s="1704"/>
      <c r="L14" s="1896">
        <f t="shared" si="0"/>
        <v>0</v>
      </c>
      <c r="M14" s="1704"/>
      <c r="N14" s="1705">
        <v>44191</v>
      </c>
      <c r="O14" s="1718"/>
      <c r="P14" s="1704">
        <v>174609</v>
      </c>
      <c r="Q14" s="1705">
        <v>38852</v>
      </c>
      <c r="R14" s="1712">
        <f>P14-Q14</f>
        <v>135757</v>
      </c>
      <c r="S14" s="2229">
        <f>R14+O14+L14</f>
        <v>135757</v>
      </c>
      <c r="T14" s="2228"/>
    </row>
    <row r="15" spans="2:20" x14ac:dyDescent="0.25">
      <c r="B15" s="1579" t="s">
        <v>892</v>
      </c>
      <c r="C15" s="1585">
        <v>10.1</v>
      </c>
      <c r="D15" s="1585">
        <v>850</v>
      </c>
      <c r="E15" s="1586">
        <f t="shared" si="1"/>
        <v>8.5850000000000009</v>
      </c>
      <c r="F15" s="1911"/>
      <c r="G15" s="1583">
        <f t="shared" si="2"/>
        <v>0</v>
      </c>
      <c r="H15" s="1635"/>
      <c r="I15" s="789">
        <v>46063</v>
      </c>
      <c r="J15" s="1704">
        <f t="shared" si="3"/>
        <v>0</v>
      </c>
      <c r="K15" s="1704"/>
      <c r="L15" s="1896">
        <f t="shared" si="0"/>
        <v>0</v>
      </c>
      <c r="M15" s="1705">
        <v>44191</v>
      </c>
      <c r="N15" s="1704">
        <v>405272</v>
      </c>
      <c r="O15" s="1716">
        <f>M15-N15</f>
        <v>-361081</v>
      </c>
      <c r="P15" s="1705">
        <v>38852</v>
      </c>
      <c r="Q15" s="1705">
        <v>38852</v>
      </c>
      <c r="R15" s="1712">
        <f>P15-Q15</f>
        <v>0</v>
      </c>
      <c r="S15" s="2229">
        <f>R15+O15+L15</f>
        <v>-361081</v>
      </c>
      <c r="T15" s="2228"/>
    </row>
    <row r="16" spans="2:20" x14ac:dyDescent="0.25">
      <c r="B16" s="1579" t="s">
        <v>893</v>
      </c>
      <c r="C16" s="1580">
        <v>72.13</v>
      </c>
      <c r="D16" s="1580">
        <v>850</v>
      </c>
      <c r="E16" s="1581">
        <f t="shared" si="1"/>
        <v>61.31049999999999</v>
      </c>
      <c r="F16" s="1911"/>
      <c r="G16" s="1583">
        <f>(F16*E16/100)*1000</f>
        <v>0</v>
      </c>
      <c r="H16" s="1635"/>
      <c r="I16" s="789">
        <v>46064</v>
      </c>
      <c r="J16" s="1704">
        <f t="shared" si="3"/>
        <v>0</v>
      </c>
      <c r="K16" s="1704"/>
      <c r="L16" s="1896">
        <f>J16-K16</f>
        <v>0</v>
      </c>
      <c r="M16" s="1701"/>
      <c r="N16" s="1701"/>
      <c r="O16" s="1714"/>
      <c r="P16" s="1701"/>
      <c r="Q16" s="1701"/>
      <c r="R16" s="1579"/>
      <c r="S16" s="2227"/>
      <c r="T16" s="2228"/>
    </row>
    <row r="17" spans="2:22" x14ac:dyDescent="0.25">
      <c r="B17" s="1579" t="s">
        <v>894</v>
      </c>
      <c r="C17" s="1580">
        <v>4.28</v>
      </c>
      <c r="D17" s="1580">
        <v>860</v>
      </c>
      <c r="E17" s="1581">
        <f t="shared" si="1"/>
        <v>3.6808000000000001</v>
      </c>
      <c r="F17" s="1911"/>
      <c r="G17" s="1583">
        <f t="shared" ref="G17:G23" si="4">(F17*E17/100)*1000</f>
        <v>0</v>
      </c>
      <c r="H17" s="1635"/>
      <c r="I17" s="789">
        <v>46065</v>
      </c>
      <c r="J17" s="1704">
        <f t="shared" si="3"/>
        <v>0</v>
      </c>
      <c r="K17" s="1704"/>
      <c r="L17" s="1896">
        <f t="shared" si="0"/>
        <v>0</v>
      </c>
      <c r="M17" s="1701"/>
      <c r="N17" s="1701"/>
      <c r="O17" s="1714"/>
      <c r="P17" s="1701"/>
      <c r="Q17" s="1701"/>
      <c r="R17" s="1579"/>
      <c r="S17" s="2227"/>
      <c r="T17" s="2228"/>
    </row>
    <row r="18" spans="2:22" x14ac:dyDescent="0.25">
      <c r="B18" s="1579" t="s">
        <v>895</v>
      </c>
      <c r="C18" s="1580">
        <v>10</v>
      </c>
      <c r="D18" s="1580">
        <v>810</v>
      </c>
      <c r="E18" s="1581">
        <f t="shared" si="1"/>
        <v>8.1</v>
      </c>
      <c r="F18" s="1911"/>
      <c r="G18" s="1583">
        <f t="shared" si="4"/>
        <v>0</v>
      </c>
      <c r="H18" s="1635"/>
      <c r="I18" s="789">
        <v>46066</v>
      </c>
      <c r="J18" s="1704">
        <f t="shared" si="3"/>
        <v>0</v>
      </c>
      <c r="K18" s="1704"/>
      <c r="L18" s="1896">
        <f t="shared" si="0"/>
        <v>0</v>
      </c>
      <c r="M18" s="1701"/>
      <c r="N18" s="1701"/>
      <c r="O18" s="1714"/>
      <c r="P18" s="1701"/>
      <c r="Q18" s="1701"/>
      <c r="R18" s="1579"/>
      <c r="S18" s="2227"/>
      <c r="T18" s="2228"/>
      <c r="U18" s="1635"/>
    </row>
    <row r="19" spans="2:22" x14ac:dyDescent="0.25">
      <c r="B19" s="1579" t="s">
        <v>896</v>
      </c>
      <c r="C19" s="1634">
        <v>21.8</v>
      </c>
      <c r="D19" s="1580">
        <v>800</v>
      </c>
      <c r="E19" s="1581">
        <f t="shared" si="1"/>
        <v>17.440000000000001</v>
      </c>
      <c r="F19" s="1911"/>
      <c r="G19" s="1583">
        <f t="shared" si="4"/>
        <v>0</v>
      </c>
      <c r="H19" s="1635"/>
      <c r="I19" s="789">
        <v>46067</v>
      </c>
      <c r="J19" s="1704">
        <f t="shared" si="3"/>
        <v>0</v>
      </c>
      <c r="K19" s="1704"/>
      <c r="L19" s="1896">
        <f t="shared" si="0"/>
        <v>0</v>
      </c>
      <c r="M19" s="1701"/>
      <c r="N19" s="1701"/>
      <c r="O19" s="1714"/>
      <c r="P19" s="1701"/>
      <c r="Q19" s="1701"/>
      <c r="R19" s="1579"/>
      <c r="S19" s="2227"/>
      <c r="T19" s="2228"/>
    </row>
    <row r="20" spans="2:22" x14ac:dyDescent="0.25">
      <c r="B20" s="1579" t="s">
        <v>897</v>
      </c>
      <c r="C20" s="1580">
        <v>10</v>
      </c>
      <c r="D20" s="1580">
        <v>810</v>
      </c>
      <c r="E20" s="1581">
        <f t="shared" si="1"/>
        <v>8.1</v>
      </c>
      <c r="F20" s="1911"/>
      <c r="G20" s="1583">
        <f t="shared" si="4"/>
        <v>0</v>
      </c>
      <c r="H20" s="1635"/>
      <c r="I20" s="789">
        <v>46068</v>
      </c>
      <c r="J20" s="1704">
        <f t="shared" si="3"/>
        <v>0</v>
      </c>
      <c r="K20" s="1704"/>
      <c r="L20" s="1896">
        <f t="shared" si="0"/>
        <v>0</v>
      </c>
      <c r="M20" s="1701"/>
      <c r="N20" s="1701"/>
      <c r="O20" s="1714"/>
      <c r="P20" s="1701"/>
      <c r="Q20" s="1701"/>
      <c r="R20" s="1579"/>
      <c r="S20" s="2227"/>
      <c r="T20" s="2228"/>
    </row>
    <row r="21" spans="2:22" x14ac:dyDescent="0.25">
      <c r="B21" s="1579" t="s">
        <v>898</v>
      </c>
      <c r="C21" s="1634">
        <v>11.4</v>
      </c>
      <c r="D21" s="1580">
        <v>790</v>
      </c>
      <c r="E21" s="1581">
        <f t="shared" si="1"/>
        <v>9.0060000000000002</v>
      </c>
      <c r="F21" s="1911"/>
      <c r="G21" s="1583">
        <f t="shared" si="4"/>
        <v>0</v>
      </c>
      <c r="H21" s="1635"/>
      <c r="I21" s="789">
        <v>46069</v>
      </c>
      <c r="J21" s="1704">
        <f t="shared" si="3"/>
        <v>0</v>
      </c>
      <c r="K21" s="1704"/>
      <c r="L21" s="1896">
        <f t="shared" si="0"/>
        <v>0</v>
      </c>
      <c r="M21" s="1701"/>
      <c r="N21" s="1701"/>
      <c r="O21" s="1714"/>
      <c r="P21" s="1701"/>
      <c r="Q21" s="1701"/>
      <c r="R21" s="1579"/>
      <c r="S21" s="2227"/>
      <c r="T21" s="2228"/>
    </row>
    <row r="22" spans="2:22" x14ac:dyDescent="0.25">
      <c r="B22" s="1579" t="s">
        <v>899</v>
      </c>
      <c r="C22" s="1580">
        <v>14</v>
      </c>
      <c r="D22" s="1580">
        <v>790</v>
      </c>
      <c r="E22" s="1581">
        <f>C22*D22/1000</f>
        <v>11.06</v>
      </c>
      <c r="F22" s="1911"/>
      <c r="G22" s="1583">
        <f t="shared" si="4"/>
        <v>0</v>
      </c>
      <c r="H22" s="1587"/>
      <c r="I22" s="789">
        <v>46070</v>
      </c>
      <c r="J22" s="1704">
        <f t="shared" si="3"/>
        <v>0</v>
      </c>
      <c r="K22" s="1704"/>
      <c r="L22" s="1896">
        <f t="shared" si="0"/>
        <v>0</v>
      </c>
      <c r="M22" s="1701"/>
      <c r="N22" s="1701"/>
      <c r="O22" s="1714"/>
      <c r="P22" s="1701"/>
      <c r="Q22" s="1701"/>
      <c r="R22" s="1579"/>
      <c r="S22" s="2227"/>
      <c r="T22" s="2228"/>
    </row>
    <row r="23" spans="2:22" x14ac:dyDescent="0.25">
      <c r="B23" s="1579" t="s">
        <v>900</v>
      </c>
      <c r="C23" s="1634">
        <v>149.76</v>
      </c>
      <c r="D23" s="1580">
        <v>790</v>
      </c>
      <c r="E23" s="1581">
        <f>C23*D23/1000</f>
        <v>118.31039999999999</v>
      </c>
      <c r="F23" s="1911"/>
      <c r="G23" s="1583">
        <f t="shared" si="4"/>
        <v>0</v>
      </c>
      <c r="H23" s="1588"/>
      <c r="I23" s="789">
        <v>46071</v>
      </c>
      <c r="J23" s="1704">
        <f t="shared" si="3"/>
        <v>0</v>
      </c>
      <c r="K23" s="1704"/>
      <c r="L23" s="1896">
        <f t="shared" si="0"/>
        <v>0</v>
      </c>
      <c r="M23" s="1701"/>
      <c r="N23" s="1701"/>
      <c r="O23" s="1714"/>
      <c r="P23" s="1701"/>
      <c r="Q23" s="1701"/>
      <c r="R23" s="1579"/>
      <c r="S23" s="2227"/>
      <c r="T23" s="2228"/>
    </row>
    <row r="24" spans="2:22" x14ac:dyDescent="0.25">
      <c r="B24" s="1580"/>
      <c r="C24" s="1581">
        <f>SUM(C6:C23)</f>
        <v>490.45999999999992</v>
      </c>
      <c r="D24" s="1580"/>
      <c r="E24" s="1581">
        <f>SUM(E6:E23)</f>
        <v>404.53420000000006</v>
      </c>
      <c r="F24" s="1911"/>
      <c r="G24" s="1589"/>
      <c r="H24" s="1594"/>
      <c r="I24" s="789">
        <v>46072</v>
      </c>
      <c r="J24" s="1704">
        <f t="shared" si="3"/>
        <v>0</v>
      </c>
      <c r="K24" s="1704"/>
      <c r="L24" s="1896">
        <f t="shared" si="0"/>
        <v>0</v>
      </c>
      <c r="M24" s="1701"/>
      <c r="N24" s="1701"/>
      <c r="O24" s="1714"/>
      <c r="P24" s="1701"/>
      <c r="Q24" s="1701"/>
      <c r="R24" s="1579"/>
      <c r="S24" s="2227"/>
      <c r="T24" s="2228"/>
    </row>
    <row r="25" spans="2:22" ht="15.75" x14ac:dyDescent="0.25">
      <c r="E25" s="1588"/>
      <c r="F25" s="1590" t="s">
        <v>901</v>
      </c>
      <c r="G25" s="1596">
        <f>SUM(G6:G24)</f>
        <v>0</v>
      </c>
      <c r="H25" s="1594"/>
      <c r="I25" s="789">
        <v>46073</v>
      </c>
      <c r="J25" s="1704">
        <f t="shared" si="3"/>
        <v>0</v>
      </c>
      <c r="K25" s="1704"/>
      <c r="L25" s="1896">
        <f t="shared" si="0"/>
        <v>0</v>
      </c>
      <c r="M25" s="1701"/>
      <c r="N25" s="1701"/>
      <c r="O25" s="1714"/>
      <c r="P25" s="1701"/>
      <c r="Q25" s="1701"/>
      <c r="R25" s="1579"/>
      <c r="S25" s="2227"/>
      <c r="T25" s="2228"/>
    </row>
    <row r="26" spans="2:22" ht="15.75" x14ac:dyDescent="0.25">
      <c r="B26" s="1635"/>
      <c r="C26" s="1903"/>
      <c r="D26" s="1903"/>
      <c r="E26" s="1903"/>
      <c r="F26" s="1904"/>
      <c r="G26" s="1596"/>
      <c r="H26" s="1594"/>
      <c r="I26" s="789">
        <v>46074</v>
      </c>
      <c r="J26" s="1704">
        <f t="shared" si="3"/>
        <v>0</v>
      </c>
      <c r="K26" s="1704"/>
      <c r="L26" s="1896">
        <f t="shared" si="0"/>
        <v>0</v>
      </c>
      <c r="M26" s="1701"/>
      <c r="N26" s="1701"/>
      <c r="O26" s="1714"/>
      <c r="P26" s="1701"/>
      <c r="Q26" s="1701"/>
      <c r="R26" s="1579"/>
      <c r="S26" s="2227"/>
      <c r="T26" s="2228"/>
      <c r="U26" s="1578"/>
    </row>
    <row r="27" spans="2:22" x14ac:dyDescent="0.25">
      <c r="B27" s="1635"/>
      <c r="E27" s="1588"/>
      <c r="F27" s="1594"/>
      <c r="G27" s="1905"/>
      <c r="H27" s="1594"/>
      <c r="I27" s="789">
        <v>46075</v>
      </c>
      <c r="J27" s="1704">
        <f t="shared" si="3"/>
        <v>0</v>
      </c>
      <c r="K27" s="1704"/>
      <c r="L27" s="1896">
        <f t="shared" si="0"/>
        <v>0</v>
      </c>
      <c r="M27" s="1701"/>
      <c r="N27" s="1701"/>
      <c r="O27" s="1714"/>
      <c r="P27" s="1701"/>
      <c r="Q27" s="1701"/>
      <c r="R27" s="1579"/>
      <c r="S27" s="2227"/>
      <c r="T27" s="2228"/>
    </row>
    <row r="28" spans="2:22" ht="15.75" x14ac:dyDescent="0.25">
      <c r="B28" s="1635"/>
      <c r="E28" s="1588"/>
      <c r="F28" s="1594"/>
      <c r="G28" s="1596"/>
      <c r="H28" s="1594"/>
      <c r="I28" s="789">
        <v>46076</v>
      </c>
      <c r="J28" s="1704">
        <f t="shared" si="3"/>
        <v>0</v>
      </c>
      <c r="K28" s="1704"/>
      <c r="L28" s="1896">
        <f t="shared" si="0"/>
        <v>0</v>
      </c>
      <c r="M28" s="1701"/>
      <c r="N28" s="1701"/>
      <c r="O28" s="1714"/>
      <c r="P28" s="1701"/>
      <c r="Q28" s="1701"/>
      <c r="R28" s="1579"/>
      <c r="S28" s="2227"/>
      <c r="T28" s="2228"/>
    </row>
    <row r="29" spans="2:22" ht="15.75" x14ac:dyDescent="0.25">
      <c r="B29" s="1635"/>
      <c r="E29" s="1588"/>
      <c r="F29" s="1594"/>
      <c r="G29" s="1596"/>
      <c r="H29" s="1594"/>
      <c r="I29" s="789">
        <v>46077</v>
      </c>
      <c r="J29" s="1704">
        <f t="shared" si="3"/>
        <v>0</v>
      </c>
      <c r="K29" s="1704"/>
      <c r="L29" s="1896">
        <f t="shared" si="0"/>
        <v>0</v>
      </c>
      <c r="M29" s="1701"/>
      <c r="N29" s="1701"/>
      <c r="O29" s="1714"/>
      <c r="P29" s="1701"/>
      <c r="Q29" s="1701"/>
      <c r="R29" s="1579"/>
      <c r="S29" s="2227"/>
      <c r="T29" s="2228"/>
      <c r="V29" s="1578"/>
    </row>
    <row r="30" spans="2:22" x14ac:dyDescent="0.25">
      <c r="H30" s="1588"/>
      <c r="I30" s="789">
        <v>46078</v>
      </c>
      <c r="J30" s="1704">
        <f t="shared" si="3"/>
        <v>0</v>
      </c>
      <c r="K30" s="1704"/>
      <c r="L30" s="1896">
        <f t="shared" si="0"/>
        <v>0</v>
      </c>
      <c r="M30" s="1701"/>
      <c r="N30" s="1701"/>
      <c r="O30" s="1714"/>
      <c r="P30" s="1701"/>
      <c r="Q30" s="1701"/>
      <c r="R30" s="1579"/>
      <c r="S30" s="2227"/>
      <c r="T30" s="2228"/>
    </row>
    <row r="31" spans="2:22" x14ac:dyDescent="0.25">
      <c r="H31" s="1591">
        <v>0</v>
      </c>
      <c r="I31" s="789">
        <v>46079</v>
      </c>
      <c r="J31" s="1704">
        <f t="shared" si="3"/>
        <v>0</v>
      </c>
      <c r="K31" s="1895"/>
      <c r="L31" s="1896">
        <f t="shared" si="0"/>
        <v>0</v>
      </c>
      <c r="M31" s="1701"/>
      <c r="N31" s="1701"/>
      <c r="O31" s="1714"/>
      <c r="P31" s="1701"/>
      <c r="Q31" s="1701"/>
      <c r="R31" s="1579"/>
      <c r="S31" s="2227"/>
      <c r="T31" s="2228"/>
    </row>
    <row r="32" spans="2:22" x14ac:dyDescent="0.25">
      <c r="H32" s="1591"/>
      <c r="I32" s="789">
        <v>46080</v>
      </c>
      <c r="J32" s="1704">
        <f t="shared" si="3"/>
        <v>0</v>
      </c>
      <c r="K32" s="1895"/>
      <c r="L32" s="1896">
        <f t="shared" si="0"/>
        <v>0</v>
      </c>
      <c r="M32" s="1701"/>
      <c r="N32" s="1701"/>
      <c r="O32" s="1714"/>
      <c r="P32" s="1701"/>
      <c r="Q32" s="1701"/>
      <c r="R32" s="1579"/>
      <c r="S32" s="2227"/>
      <c r="T32" s="2228"/>
    </row>
    <row r="33" spans="2:20" x14ac:dyDescent="0.25">
      <c r="H33" s="1591"/>
      <c r="I33" s="789">
        <v>46081</v>
      </c>
      <c r="J33" s="1704">
        <f t="shared" si="3"/>
        <v>0</v>
      </c>
      <c r="K33" s="1895"/>
      <c r="L33" s="1896">
        <f t="shared" si="0"/>
        <v>0</v>
      </c>
      <c r="M33" s="1701"/>
      <c r="N33" s="1701"/>
      <c r="O33" s="1714"/>
      <c r="P33" s="1701"/>
      <c r="Q33" s="1701"/>
      <c r="R33" s="1579"/>
      <c r="S33" s="2227"/>
      <c r="T33" s="2228"/>
    </row>
    <row r="34" spans="2:20" x14ac:dyDescent="0.25">
      <c r="H34" s="1591"/>
      <c r="M34" s="1701"/>
      <c r="N34" s="1701"/>
      <c r="O34" s="1714"/>
      <c r="P34" s="1701"/>
      <c r="Q34" s="1701"/>
      <c r="R34" s="1579"/>
      <c r="S34" s="2227"/>
      <c r="T34" s="2228"/>
    </row>
    <row r="35" spans="2:20" x14ac:dyDescent="0.25">
      <c r="M35" s="1701"/>
      <c r="N35" s="1701"/>
      <c r="O35" s="1714"/>
      <c r="P35" s="1701"/>
      <c r="Q35" s="1701"/>
      <c r="R35" s="1579"/>
      <c r="S35" s="2227"/>
      <c r="T35" s="2228"/>
    </row>
    <row r="36" spans="2:20" x14ac:dyDescent="0.25">
      <c r="M36" s="1725"/>
      <c r="N36" s="1725"/>
      <c r="O36" s="1726"/>
      <c r="P36" s="1725"/>
      <c r="Q36" s="1725"/>
      <c r="R36" s="1727"/>
      <c r="S36" s="1724"/>
      <c r="T36" s="1724"/>
    </row>
    <row r="37" spans="2:20" x14ac:dyDescent="0.25">
      <c r="M37" s="1725"/>
      <c r="N37" s="1725"/>
      <c r="O37" s="1726"/>
      <c r="P37" s="1725"/>
      <c r="Q37" s="1725"/>
      <c r="R37" s="1727"/>
      <c r="S37" s="1724"/>
      <c r="T37" s="1724"/>
    </row>
    <row r="38" spans="2:20" hidden="1" x14ac:dyDescent="0.25">
      <c r="B38" s="1575" t="s">
        <v>902</v>
      </c>
      <c r="I38" s="1643"/>
    </row>
    <row r="39" spans="2:20" hidden="1" x14ac:dyDescent="0.25">
      <c r="B39" s="1579" t="s">
        <v>903</v>
      </c>
      <c r="C39" s="1580">
        <f>5.3+0.78</f>
        <v>6.08</v>
      </c>
      <c r="D39" s="1580">
        <v>840</v>
      </c>
      <c r="E39" s="1581">
        <f>C39*D39/1000</f>
        <v>5.1071999999999997</v>
      </c>
      <c r="F39" s="1582">
        <v>0</v>
      </c>
      <c r="G39" s="1592">
        <f>F39*E39/100*1000</f>
        <v>0</v>
      </c>
      <c r="I39" s="1643"/>
    </row>
    <row r="40" spans="2:20" hidden="1" x14ac:dyDescent="0.25">
      <c r="B40" s="1612"/>
      <c r="C40" s="1612"/>
      <c r="D40" s="1612"/>
      <c r="E40" s="1641"/>
      <c r="F40" s="1641"/>
      <c r="G40" s="1640"/>
      <c r="I40" s="1643"/>
    </row>
    <row r="41" spans="2:20" hidden="1" x14ac:dyDescent="0.25">
      <c r="B41" s="1575" t="s">
        <v>904</v>
      </c>
      <c r="F41" s="1641"/>
      <c r="G41" s="1640"/>
      <c r="I41" s="1643"/>
    </row>
    <row r="42" spans="2:20" hidden="1" x14ac:dyDescent="0.25">
      <c r="B42" s="1580"/>
      <c r="C42" s="2045" t="s">
        <v>1119</v>
      </c>
      <c r="D42" s="2045" t="s">
        <v>1120</v>
      </c>
      <c r="E42" s="1580" t="s">
        <v>806</v>
      </c>
      <c r="F42" s="1641"/>
      <c r="G42" s="1640"/>
      <c r="I42" s="1643"/>
    </row>
    <row r="43" spans="2:20" hidden="1" x14ac:dyDescent="0.25">
      <c r="B43" s="1580" t="s">
        <v>905</v>
      </c>
      <c r="C43" s="1592"/>
      <c r="D43" s="1592"/>
      <c r="E43" s="1593"/>
      <c r="F43" s="1612"/>
      <c r="I43" s="1643"/>
    </row>
    <row r="44" spans="2:20" hidden="1" x14ac:dyDescent="0.25">
      <c r="B44" s="1642" t="s">
        <v>989</v>
      </c>
      <c r="C44" s="1593"/>
      <c r="D44" s="1593">
        <v>298</v>
      </c>
      <c r="E44" s="1593"/>
      <c r="F44" s="1612"/>
      <c r="I44" s="1643"/>
    </row>
    <row r="45" spans="2:20" hidden="1" x14ac:dyDescent="0.25">
      <c r="B45" s="1642" t="s">
        <v>990</v>
      </c>
      <c r="C45" s="1593"/>
      <c r="D45" s="1593"/>
      <c r="E45" s="1593"/>
      <c r="F45" s="1612"/>
    </row>
    <row r="46" spans="2:20" hidden="1" x14ac:dyDescent="0.25">
      <c r="B46" s="1580" t="s">
        <v>906</v>
      </c>
      <c r="C46" s="1593"/>
      <c r="D46" s="1593"/>
      <c r="E46" s="1593"/>
    </row>
    <row r="47" spans="2:20" hidden="1" x14ac:dyDescent="0.25">
      <c r="B47" s="1580" t="s">
        <v>595</v>
      </c>
      <c r="C47" s="1580"/>
      <c r="D47" s="1580"/>
      <c r="E47" s="1580"/>
    </row>
    <row r="48" spans="2:20" hidden="1" x14ac:dyDescent="0.25">
      <c r="B48" s="1580" t="s">
        <v>907</v>
      </c>
      <c r="C48" s="1580"/>
      <c r="D48" s="1580"/>
      <c r="E48" s="1580"/>
    </row>
    <row r="49" spans="2:5" hidden="1" x14ac:dyDescent="0.25">
      <c r="B49" s="1580"/>
      <c r="C49" s="1593"/>
      <c r="D49" s="1593"/>
      <c r="E49" s="1593"/>
    </row>
    <row r="50" spans="2:5" hidden="1" x14ac:dyDescent="0.25">
      <c r="B50" s="1580"/>
      <c r="C50" s="1580"/>
      <c r="D50" s="1580"/>
      <c r="E50" s="1580"/>
    </row>
    <row r="51" spans="2:5" hidden="1" x14ac:dyDescent="0.25">
      <c r="B51" s="1580"/>
      <c r="C51" s="1580"/>
      <c r="D51" s="1580"/>
      <c r="E51" s="1580"/>
    </row>
  </sheetData>
  <mergeCells count="34">
    <mergeCell ref="S13:T13"/>
    <mergeCell ref="J4:L4"/>
    <mergeCell ref="M4:O4"/>
    <mergeCell ref="P4:R4"/>
    <mergeCell ref="S4:T5"/>
    <mergeCell ref="S6:T6"/>
    <mergeCell ref="S7:T7"/>
    <mergeCell ref="S8:T8"/>
    <mergeCell ref="S9:T9"/>
    <mergeCell ref="S10:T10"/>
    <mergeCell ref="S11:T11"/>
    <mergeCell ref="S12:T12"/>
    <mergeCell ref="S25:T25"/>
    <mergeCell ref="S14:T14"/>
    <mergeCell ref="S15:T15"/>
    <mergeCell ref="S16:T16"/>
    <mergeCell ref="S17:T17"/>
    <mergeCell ref="S18:T18"/>
    <mergeCell ref="S19:T19"/>
    <mergeCell ref="S20:T20"/>
    <mergeCell ref="S21:T21"/>
    <mergeCell ref="S22:T22"/>
    <mergeCell ref="S23:T23"/>
    <mergeCell ref="S24:T24"/>
    <mergeCell ref="S32:T32"/>
    <mergeCell ref="S33:T33"/>
    <mergeCell ref="S34:T34"/>
    <mergeCell ref="S35:T35"/>
    <mergeCell ref="S26:T26"/>
    <mergeCell ref="S27:T27"/>
    <mergeCell ref="S28:T28"/>
    <mergeCell ref="S29:T29"/>
    <mergeCell ref="S30:T30"/>
    <mergeCell ref="S31:T31"/>
  </mergeCells>
  <pageMargins left="0.7" right="0.7" top="0.75" bottom="0.75" header="0.3" footer="0.3"/>
  <pageSetup paperSize="5" scale="50" orientation="landscape"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7F105-3E31-4BB7-B32A-ACA78AC4FE50}">
  <dimension ref="A1:K121"/>
  <sheetViews>
    <sheetView topLeftCell="A22" zoomScale="80" zoomScaleNormal="80" workbookViewId="0">
      <selection activeCell="O88" sqref="O88"/>
    </sheetView>
  </sheetViews>
  <sheetFormatPr defaultRowHeight="15" x14ac:dyDescent="0.25"/>
  <cols>
    <col min="1" max="1" width="4.5703125" style="5" customWidth="1"/>
    <col min="2" max="2" width="34.5703125" style="1" customWidth="1"/>
    <col min="3" max="3" width="11.42578125" style="1" customWidth="1"/>
    <col min="4" max="4" width="8.5703125" style="1" customWidth="1"/>
    <col min="5" max="5" width="14" style="1" customWidth="1"/>
    <col min="6" max="6" width="13.5703125" customWidth="1"/>
    <col min="7" max="7" width="12.5703125" customWidth="1"/>
    <col min="8" max="8" width="16.5703125" customWidth="1"/>
    <col min="9" max="9" width="19.5703125" customWidth="1"/>
  </cols>
  <sheetData>
    <row r="1" spans="1:9" ht="15" customHeight="1" thickTop="1" x14ac:dyDescent="0.25">
      <c r="A1" s="2251"/>
      <c r="B1" s="1829"/>
      <c r="C1" s="2254" t="s">
        <v>1051</v>
      </c>
      <c r="D1" s="2255"/>
      <c r="E1" s="2255"/>
      <c r="F1" s="2255"/>
      <c r="G1" s="2255"/>
      <c r="H1" s="2255"/>
      <c r="I1" s="2256"/>
    </row>
    <row r="2" spans="1:9" ht="14.85" customHeight="1" x14ac:dyDescent="0.25">
      <c r="A2" s="2252"/>
      <c r="B2" s="1830"/>
      <c r="C2" s="2257" t="s">
        <v>1052</v>
      </c>
      <c r="D2" s="2258"/>
      <c r="E2" s="2258"/>
      <c r="F2" s="2258"/>
      <c r="G2" s="2258"/>
      <c r="H2" s="2258"/>
      <c r="I2" s="2259"/>
    </row>
    <row r="3" spans="1:9" ht="14.85" customHeight="1" x14ac:dyDescent="0.25">
      <c r="A3" s="2252"/>
      <c r="B3" s="1831"/>
      <c r="C3" s="2260" t="s">
        <v>1053</v>
      </c>
      <c r="D3" s="2261"/>
      <c r="E3" s="2261"/>
      <c r="F3" s="2261"/>
      <c r="G3" s="2261"/>
      <c r="H3" s="2261"/>
      <c r="I3" s="2262"/>
    </row>
    <row r="4" spans="1:9" ht="14.85" customHeight="1" x14ac:dyDescent="0.25">
      <c r="A4" s="2252"/>
      <c r="B4" s="1831"/>
      <c r="C4" s="2263" t="s">
        <v>1054</v>
      </c>
      <c r="D4" s="2264"/>
      <c r="E4" s="2264"/>
      <c r="F4" s="2264"/>
      <c r="G4" s="2264"/>
      <c r="H4" s="1819" t="s">
        <v>1058</v>
      </c>
      <c r="I4" s="1833">
        <v>1</v>
      </c>
    </row>
    <row r="5" spans="1:9" ht="14.85" customHeight="1" x14ac:dyDescent="0.25">
      <c r="A5" s="2252"/>
      <c r="B5" s="1831"/>
      <c r="C5" s="2265"/>
      <c r="D5" s="2266"/>
      <c r="E5" s="2266"/>
      <c r="F5" s="2266"/>
      <c r="G5" s="2266"/>
      <c r="H5" s="1834" t="s">
        <v>1055</v>
      </c>
      <c r="I5" s="1835" t="s">
        <v>1057</v>
      </c>
    </row>
    <row r="6" spans="1:9" ht="15" customHeight="1" thickBot="1" x14ac:dyDescent="0.3">
      <c r="A6" s="2253"/>
      <c r="B6" s="1832"/>
      <c r="C6" s="2267"/>
      <c r="D6" s="2268"/>
      <c r="E6" s="2268"/>
      <c r="F6" s="2268"/>
      <c r="G6" s="2268"/>
      <c r="H6" s="1820" t="s">
        <v>1056</v>
      </c>
      <c r="I6" s="1836" t="s">
        <v>1057</v>
      </c>
    </row>
    <row r="7" spans="1:9" ht="21.2" customHeight="1" thickTop="1" thickBot="1" x14ac:dyDescent="0.4">
      <c r="A7" s="1810"/>
      <c r="B7" s="1810"/>
      <c r="C7" s="1810"/>
      <c r="D7" s="1810"/>
      <c r="E7" s="1811"/>
      <c r="F7" s="1811"/>
      <c r="G7" s="1811"/>
      <c r="H7" s="1811"/>
    </row>
    <row r="8" spans="1:9" ht="14.85" customHeight="1" x14ac:dyDescent="0.25">
      <c r="A8" s="2217" t="s">
        <v>98</v>
      </c>
      <c r="B8" s="2221" t="s">
        <v>99</v>
      </c>
      <c r="C8" s="2219" t="s">
        <v>1048</v>
      </c>
      <c r="D8" s="2243" t="s">
        <v>1035</v>
      </c>
      <c r="E8" s="2245" t="s">
        <v>1050</v>
      </c>
      <c r="F8" s="2246"/>
      <c r="G8" s="2246"/>
      <c r="H8" s="2246"/>
      <c r="I8" s="2247"/>
    </row>
    <row r="9" spans="1:9" ht="15.75" thickBot="1" x14ac:dyDescent="0.3">
      <c r="A9" s="2241"/>
      <c r="B9" s="2242"/>
      <c r="C9" s="2240"/>
      <c r="D9" s="2244"/>
      <c r="E9" s="2248"/>
      <c r="F9" s="2249"/>
      <c r="G9" s="2249"/>
      <c r="H9" s="2249"/>
      <c r="I9" s="2250"/>
    </row>
    <row r="10" spans="1:9" ht="15.75" thickBot="1" x14ac:dyDescent="0.3">
      <c r="A10" s="1777">
        <v>1</v>
      </c>
      <c r="B10" s="1660" t="s">
        <v>84</v>
      </c>
      <c r="C10" s="1736" t="s">
        <v>993</v>
      </c>
      <c r="D10" s="1736" t="s">
        <v>1046</v>
      </c>
      <c r="E10" s="1821" t="s">
        <v>945</v>
      </c>
      <c r="F10" s="1821" t="s">
        <v>946</v>
      </c>
      <c r="G10" s="1737" t="s">
        <v>187</v>
      </c>
      <c r="H10" s="1738" t="s">
        <v>999</v>
      </c>
      <c r="I10" s="1827" t="s">
        <v>1049</v>
      </c>
    </row>
    <row r="11" spans="1:9" ht="15.75" x14ac:dyDescent="0.25">
      <c r="A11" s="8"/>
      <c r="B11" s="1748" t="s">
        <v>552</v>
      </c>
      <c r="C11" s="247"/>
      <c r="D11" s="247"/>
      <c r="E11" s="33"/>
      <c r="F11" s="1778"/>
      <c r="G11" s="1778"/>
      <c r="H11" s="1812"/>
      <c r="I11" s="1822"/>
    </row>
    <row r="12" spans="1:9" hidden="1" x14ac:dyDescent="0.25">
      <c r="A12" s="8"/>
      <c r="B12" s="11" t="s">
        <v>83</v>
      </c>
      <c r="C12" s="247"/>
      <c r="D12" s="247"/>
      <c r="E12" s="33"/>
      <c r="I12" s="1823"/>
    </row>
    <row r="13" spans="1:9" hidden="1" x14ac:dyDescent="0.25">
      <c r="A13" s="8"/>
      <c r="B13" s="71" t="s">
        <v>124</v>
      </c>
      <c r="C13" s="247"/>
      <c r="D13" s="247"/>
      <c r="E13" s="266"/>
      <c r="I13" s="1823"/>
    </row>
    <row r="14" spans="1:9" hidden="1" x14ac:dyDescent="0.25">
      <c r="A14" s="8"/>
      <c r="B14" s="11" t="s">
        <v>102</v>
      </c>
      <c r="C14" s="247"/>
      <c r="D14" s="247"/>
      <c r="E14" s="34"/>
      <c r="I14" s="1823"/>
    </row>
    <row r="15" spans="1:9" x14ac:dyDescent="0.25">
      <c r="A15" s="8"/>
      <c r="B15" s="1657" t="s">
        <v>992</v>
      </c>
      <c r="C15" s="1753">
        <v>2500</v>
      </c>
      <c r="D15" s="1754" t="s">
        <v>376</v>
      </c>
      <c r="E15" s="1491">
        <v>8982.7999999999993</v>
      </c>
      <c r="F15" s="1491">
        <v>11717.8</v>
      </c>
      <c r="G15" s="241">
        <f>F15-E15</f>
        <v>2735</v>
      </c>
      <c r="H15" s="1813">
        <f>G15/25000*10</f>
        <v>1.0939999999999999</v>
      </c>
      <c r="I15" s="1826" t="s">
        <v>836</v>
      </c>
    </row>
    <row r="16" spans="1:9" hidden="1" x14ac:dyDescent="0.25">
      <c r="A16" s="8"/>
      <c r="B16" s="908" t="s">
        <v>374</v>
      </c>
      <c r="C16" s="909"/>
      <c r="D16" s="1784"/>
      <c r="E16" s="910"/>
      <c r="I16" s="1823"/>
    </row>
    <row r="17" spans="1:9" hidden="1" x14ac:dyDescent="0.25">
      <c r="A17" s="8"/>
      <c r="B17" s="21" t="s">
        <v>96</v>
      </c>
      <c r="C17" s="231">
        <v>29045000</v>
      </c>
      <c r="D17" s="1781"/>
      <c r="E17" s="33"/>
      <c r="I17" s="1823"/>
    </row>
    <row r="18" spans="1:9" hidden="1" x14ac:dyDescent="0.25">
      <c r="A18" s="8"/>
      <c r="B18" s="21" t="s">
        <v>97</v>
      </c>
      <c r="C18" s="231">
        <v>7314000</v>
      </c>
      <c r="D18" s="1781"/>
      <c r="E18" s="33">
        <f>E49+E58+E63</f>
        <v>0</v>
      </c>
      <c r="I18" s="1823"/>
    </row>
    <row r="19" spans="1:9" x14ac:dyDescent="0.25">
      <c r="A19" s="8"/>
      <c r="B19" s="1739" t="s">
        <v>997</v>
      </c>
      <c r="C19" s="1745"/>
      <c r="D19" s="1785"/>
      <c r="E19" s="33"/>
      <c r="F19" s="720"/>
      <c r="G19" s="720"/>
      <c r="I19" s="1823"/>
    </row>
    <row r="20" spans="1:9" x14ac:dyDescent="0.25">
      <c r="A20" s="8"/>
      <c r="B20" s="14" t="s">
        <v>81</v>
      </c>
      <c r="C20" s="1807">
        <v>0.1</v>
      </c>
      <c r="D20" s="260" t="s">
        <v>1036</v>
      </c>
      <c r="E20" s="1665"/>
      <c r="F20" s="1650"/>
      <c r="G20" s="1649"/>
      <c r="H20" s="1649">
        <v>6.3E-2</v>
      </c>
      <c r="I20" s="1823"/>
    </row>
    <row r="21" spans="1:9" x14ac:dyDescent="0.25">
      <c r="A21" s="8"/>
      <c r="B21" s="14" t="s">
        <v>80</v>
      </c>
      <c r="C21" s="1807">
        <v>0.1</v>
      </c>
      <c r="D21" s="260" t="s">
        <v>1036</v>
      </c>
      <c r="E21" s="1665"/>
      <c r="F21" s="1650"/>
      <c r="G21" s="1649"/>
      <c r="H21" s="1649">
        <v>0.05</v>
      </c>
      <c r="I21" s="1823"/>
    </row>
    <row r="22" spans="1:9" x14ac:dyDescent="0.25">
      <c r="A22" s="8"/>
      <c r="B22" s="14" t="s">
        <v>994</v>
      </c>
      <c r="C22" s="249" t="s">
        <v>995</v>
      </c>
      <c r="D22" s="1783"/>
      <c r="E22" s="1665"/>
      <c r="F22" s="1650"/>
      <c r="G22" s="1649"/>
      <c r="H22" s="1649">
        <v>51.8</v>
      </c>
      <c r="I22" s="1823"/>
    </row>
    <row r="23" spans="1:9" x14ac:dyDescent="0.25">
      <c r="A23" s="8"/>
      <c r="B23" s="14" t="s">
        <v>950</v>
      </c>
      <c r="C23" s="1740"/>
      <c r="D23" s="1783"/>
      <c r="E23" s="1665"/>
      <c r="F23" s="1650"/>
      <c r="G23" s="1649"/>
      <c r="H23" s="1649" t="s">
        <v>1006</v>
      </c>
      <c r="I23" s="1823"/>
    </row>
    <row r="24" spans="1:9" x14ac:dyDescent="0.25">
      <c r="A24" s="8"/>
      <c r="B24" s="14" t="s">
        <v>996</v>
      </c>
      <c r="C24" s="1700">
        <v>68</v>
      </c>
      <c r="D24" s="260" t="s">
        <v>1038</v>
      </c>
      <c r="E24" s="1665"/>
      <c r="F24" s="1650"/>
      <c r="G24" s="1649"/>
      <c r="H24" s="1649">
        <v>65</v>
      </c>
      <c r="I24" s="1823"/>
    </row>
    <row r="25" spans="1:9" x14ac:dyDescent="0.25">
      <c r="A25" s="8"/>
      <c r="B25" s="232" t="s">
        <v>942</v>
      </c>
      <c r="C25" s="1654"/>
      <c r="D25" s="1786"/>
      <c r="E25" s="1666"/>
      <c r="F25" s="1655"/>
      <c r="G25" s="1656"/>
      <c r="H25" s="1656" t="s">
        <v>1005</v>
      </c>
      <c r="I25" s="1823"/>
    </row>
    <row r="26" spans="1:9" ht="15.75" x14ac:dyDescent="0.25">
      <c r="A26" s="8"/>
      <c r="B26" s="1747" t="s">
        <v>77</v>
      </c>
      <c r="C26" s="1647"/>
      <c r="D26" s="1772"/>
      <c r="E26" s="268"/>
      <c r="F26" s="1667"/>
      <c r="G26" s="1648"/>
      <c r="H26" s="1814"/>
      <c r="I26" s="1823"/>
    </row>
    <row r="27" spans="1:9" x14ac:dyDescent="0.25">
      <c r="A27" s="8"/>
      <c r="B27" s="1746" t="s">
        <v>74</v>
      </c>
      <c r="C27" s="1658">
        <f>C15*84%</f>
        <v>2100</v>
      </c>
      <c r="D27" s="1787" t="s">
        <v>376</v>
      </c>
      <c r="E27" s="1491">
        <v>6537.1</v>
      </c>
      <c r="F27" s="1491">
        <v>8213</v>
      </c>
      <c r="G27" s="1491">
        <f>F27-E27</f>
        <v>1675.8999999999996</v>
      </c>
      <c r="H27" s="1815">
        <f>G27/(G27+G32)</f>
        <v>0.82838218575453493</v>
      </c>
      <c r="I27" s="1826" t="s">
        <v>836</v>
      </c>
    </row>
    <row r="28" spans="1:9" x14ac:dyDescent="0.25">
      <c r="A28" s="8"/>
      <c r="B28" s="1739" t="s">
        <v>997</v>
      </c>
      <c r="C28" s="1744"/>
      <c r="D28" s="1788"/>
      <c r="E28" s="1665"/>
      <c r="F28" s="1650"/>
      <c r="G28" s="1741"/>
      <c r="H28" s="719"/>
      <c r="I28" s="1823"/>
    </row>
    <row r="29" spans="1:9" x14ac:dyDescent="0.25">
      <c r="A29" s="8"/>
      <c r="B29" s="14" t="s">
        <v>994</v>
      </c>
      <c r="C29" s="1700">
        <v>56</v>
      </c>
      <c r="D29" s="260" t="s">
        <v>1009</v>
      </c>
      <c r="E29" s="1665"/>
      <c r="F29" s="1650"/>
      <c r="G29" s="1743"/>
      <c r="H29" s="719"/>
      <c r="I29" s="1823"/>
    </row>
    <row r="30" spans="1:9" x14ac:dyDescent="0.25">
      <c r="A30" s="8"/>
      <c r="B30" s="14" t="s">
        <v>950</v>
      </c>
      <c r="C30" s="248"/>
      <c r="D30" s="260"/>
      <c r="E30" s="1665"/>
      <c r="F30" s="1650"/>
      <c r="G30" s="1742"/>
      <c r="H30" s="719"/>
      <c r="I30" s="1823"/>
    </row>
    <row r="31" spans="1:9" x14ac:dyDescent="0.25">
      <c r="A31" s="8"/>
      <c r="B31" s="14" t="s">
        <v>998</v>
      </c>
      <c r="C31" s="249">
        <v>10</v>
      </c>
      <c r="D31" s="260" t="s">
        <v>1039</v>
      </c>
      <c r="E31" s="1665"/>
      <c r="F31" s="1650"/>
      <c r="G31" s="1692"/>
      <c r="I31" s="1823"/>
    </row>
    <row r="32" spans="1:9" x14ac:dyDescent="0.25">
      <c r="A32" s="15"/>
      <c r="B32" s="1749" t="s">
        <v>73</v>
      </c>
      <c r="C32" s="1754">
        <f>C15*16%</f>
        <v>400</v>
      </c>
      <c r="D32" s="1754"/>
      <c r="E32" s="1491">
        <v>2268.1</v>
      </c>
      <c r="F32" s="1491">
        <v>2615.3000000000002</v>
      </c>
      <c r="G32" s="1491">
        <f>F32-E32</f>
        <v>347.20000000000027</v>
      </c>
      <c r="H32" s="1816">
        <f>G32/(G32+G27)</f>
        <v>0.17161781424546502</v>
      </c>
      <c r="I32" s="1826" t="s">
        <v>836</v>
      </c>
    </row>
    <row r="33" spans="1:9" hidden="1" x14ac:dyDescent="0.25">
      <c r="A33" s="15"/>
      <c r="B33" s="690" t="s">
        <v>348</v>
      </c>
      <c r="C33" s="712"/>
      <c r="D33" s="1781"/>
      <c r="E33" s="33"/>
      <c r="I33" s="1823"/>
    </row>
    <row r="34" spans="1:9" hidden="1" x14ac:dyDescent="0.25">
      <c r="A34" s="8"/>
      <c r="B34" s="11" t="s">
        <v>83</v>
      </c>
      <c r="C34" s="247"/>
      <c r="D34" s="247"/>
      <c r="E34" s="33"/>
      <c r="I34" s="1823"/>
    </row>
    <row r="35" spans="1:9" hidden="1" x14ac:dyDescent="0.25">
      <c r="A35" s="8"/>
      <c r="B35" s="11" t="s">
        <v>352</v>
      </c>
      <c r="C35" s="247"/>
      <c r="D35" s="247"/>
      <c r="E35" s="33">
        <v>0</v>
      </c>
      <c r="I35" s="1823"/>
    </row>
    <row r="36" spans="1:9" hidden="1" x14ac:dyDescent="0.25">
      <c r="A36" s="15"/>
      <c r="B36" s="64" t="s">
        <v>351</v>
      </c>
      <c r="C36" s="231"/>
      <c r="D36" s="1781"/>
      <c r="E36" s="266">
        <v>392100</v>
      </c>
      <c r="I36" s="1823"/>
    </row>
    <row r="37" spans="1:9" hidden="1" x14ac:dyDescent="0.25">
      <c r="A37" s="15"/>
      <c r="B37" s="908" t="s">
        <v>373</v>
      </c>
      <c r="C37" s="909"/>
      <c r="D37" s="1784"/>
      <c r="E37" s="910"/>
      <c r="I37" s="1823"/>
    </row>
    <row r="38" spans="1:9" hidden="1" x14ac:dyDescent="0.25">
      <c r="A38" s="15"/>
      <c r="B38" s="14" t="s">
        <v>350</v>
      </c>
      <c r="C38" s="711"/>
      <c r="D38" s="1789"/>
      <c r="E38" s="33">
        <f>SUM(E41,E45,E50,E54,E64)</f>
        <v>0</v>
      </c>
      <c r="I38" s="1823"/>
    </row>
    <row r="39" spans="1:9" hidden="1" x14ac:dyDescent="0.25">
      <c r="A39" s="15"/>
      <c r="B39" s="14" t="s">
        <v>349</v>
      </c>
      <c r="C39" s="713"/>
      <c r="D39" s="1789"/>
      <c r="E39" s="33">
        <f>E36-E38</f>
        <v>392100</v>
      </c>
      <c r="I39" s="1823"/>
    </row>
    <row r="40" spans="1:9" hidden="1" x14ac:dyDescent="0.25">
      <c r="A40" s="15"/>
      <c r="B40" s="227" t="s">
        <v>76</v>
      </c>
      <c r="C40" s="228"/>
      <c r="D40" s="1790"/>
      <c r="E40" s="94"/>
      <c r="I40" s="1823"/>
    </row>
    <row r="41" spans="1:9" hidden="1" x14ac:dyDescent="0.25">
      <c r="A41" s="15"/>
      <c r="B41" s="14" t="s">
        <v>75</v>
      </c>
      <c r="C41" s="251"/>
      <c r="D41" s="1791"/>
      <c r="E41" s="33">
        <f>E42+E43</f>
        <v>0</v>
      </c>
      <c r="I41" s="1823"/>
    </row>
    <row r="42" spans="1:9" hidden="1" x14ac:dyDescent="0.25">
      <c r="A42" s="15"/>
      <c r="B42" s="64" t="s">
        <v>74</v>
      </c>
      <c r="C42" s="251"/>
      <c r="D42" s="1791"/>
      <c r="E42" s="266">
        <v>0</v>
      </c>
      <c r="I42" s="1823"/>
    </row>
    <row r="43" spans="1:9" hidden="1" x14ac:dyDescent="0.25">
      <c r="A43" s="15"/>
      <c r="B43" s="64" t="s">
        <v>73</v>
      </c>
      <c r="C43" s="251"/>
      <c r="D43" s="1791"/>
      <c r="E43" s="267">
        <v>0</v>
      </c>
      <c r="I43" s="1823"/>
    </row>
    <row r="44" spans="1:9" hidden="1" x14ac:dyDescent="0.25">
      <c r="A44" s="68"/>
      <c r="B44" s="227" t="s">
        <v>103</v>
      </c>
      <c r="C44" s="301"/>
      <c r="D44" s="1792"/>
      <c r="E44" s="268"/>
      <c r="I44" s="1823"/>
    </row>
    <row r="45" spans="1:9" hidden="1" x14ac:dyDescent="0.25">
      <c r="A45" s="15"/>
      <c r="B45" s="14" t="s">
        <v>75</v>
      </c>
      <c r="C45" s="251"/>
      <c r="D45" s="1791"/>
      <c r="E45" s="33">
        <f>E46+E47</f>
        <v>0</v>
      </c>
      <c r="I45" s="1823"/>
    </row>
    <row r="46" spans="1:9" hidden="1" x14ac:dyDescent="0.25">
      <c r="A46" s="15"/>
      <c r="B46" s="64" t="s">
        <v>104</v>
      </c>
      <c r="C46" s="251"/>
      <c r="D46" s="1791"/>
      <c r="E46" s="266">
        <v>0</v>
      </c>
      <c r="I46" s="1823"/>
    </row>
    <row r="47" spans="1:9" hidden="1" x14ac:dyDescent="0.25">
      <c r="A47" s="15"/>
      <c r="B47" s="64" t="s">
        <v>73</v>
      </c>
      <c r="C47" s="251"/>
      <c r="D47" s="1791"/>
      <c r="E47" s="266">
        <v>0</v>
      </c>
      <c r="I47" s="1823"/>
    </row>
    <row r="48" spans="1:9" hidden="1" x14ac:dyDescent="0.25">
      <c r="A48" s="15"/>
      <c r="B48" s="227" t="s">
        <v>106</v>
      </c>
      <c r="C48" s="230"/>
      <c r="D48" s="1793"/>
      <c r="E48" s="94"/>
      <c r="I48" s="1823"/>
    </row>
    <row r="49" spans="1:9" hidden="1" x14ac:dyDescent="0.25">
      <c r="A49" s="17"/>
      <c r="B49" s="11" t="s">
        <v>71</v>
      </c>
      <c r="C49" s="252"/>
      <c r="D49" s="252"/>
      <c r="E49" s="33"/>
      <c r="I49" s="1823"/>
    </row>
    <row r="50" spans="1:9" hidden="1" x14ac:dyDescent="0.25">
      <c r="A50" s="15"/>
      <c r="B50" s="14" t="s">
        <v>70</v>
      </c>
      <c r="C50" s="251"/>
      <c r="D50" s="1791"/>
      <c r="E50" s="33">
        <f>E51+E52</f>
        <v>0</v>
      </c>
      <c r="I50" s="1823"/>
    </row>
    <row r="51" spans="1:9" hidden="1" x14ac:dyDescent="0.25">
      <c r="A51" s="15"/>
      <c r="B51" s="64" t="s">
        <v>108</v>
      </c>
      <c r="C51" s="251"/>
      <c r="D51" s="1791"/>
      <c r="E51" s="266">
        <v>0</v>
      </c>
      <c r="I51" s="1823"/>
    </row>
    <row r="52" spans="1:9" hidden="1" x14ac:dyDescent="0.25">
      <c r="A52" s="15"/>
      <c r="B52" s="55" t="s">
        <v>73</v>
      </c>
      <c r="C52" s="251"/>
      <c r="D52" s="1791"/>
      <c r="E52" s="267">
        <v>0</v>
      </c>
      <c r="I52" s="1823"/>
    </row>
    <row r="53" spans="1:9" hidden="1" x14ac:dyDescent="0.25">
      <c r="A53" s="68"/>
      <c r="B53" s="227" t="s">
        <v>109</v>
      </c>
      <c r="C53" s="301"/>
      <c r="D53" s="1794"/>
      <c r="E53" s="94"/>
      <c r="I53" s="1823"/>
    </row>
    <row r="54" spans="1:9" hidden="1" x14ac:dyDescent="0.25">
      <c r="A54" s="15"/>
      <c r="B54" s="14" t="s">
        <v>75</v>
      </c>
      <c r="C54" s="226">
        <f>C55+C56</f>
        <v>21429000</v>
      </c>
      <c r="D54" s="1795"/>
      <c r="E54" s="33">
        <f>E55+E56</f>
        <v>0</v>
      </c>
      <c r="I54" s="1823"/>
    </row>
    <row r="55" spans="1:9" hidden="1" x14ac:dyDescent="0.25">
      <c r="A55" s="15"/>
      <c r="B55" s="64" t="s">
        <v>111</v>
      </c>
      <c r="C55" s="67">
        <v>15000000</v>
      </c>
      <c r="D55" s="1796"/>
      <c r="E55" s="266"/>
      <c r="I55" s="1823"/>
    </row>
    <row r="56" spans="1:9" hidden="1" x14ac:dyDescent="0.25">
      <c r="A56" s="15"/>
      <c r="B56" s="64" t="s">
        <v>73</v>
      </c>
      <c r="C56" s="67">
        <v>6429000</v>
      </c>
      <c r="D56" s="1796"/>
      <c r="E56" s="267"/>
      <c r="I56" s="1823"/>
    </row>
    <row r="57" spans="1:9" hidden="1" x14ac:dyDescent="0.25">
      <c r="A57" s="68"/>
      <c r="B57" s="227" t="s">
        <v>834</v>
      </c>
      <c r="C57" s="301"/>
      <c r="D57" s="1792"/>
      <c r="E57" s="268"/>
      <c r="I57" s="1823"/>
    </row>
    <row r="58" spans="1:9" hidden="1" x14ac:dyDescent="0.25">
      <c r="A58" s="17"/>
      <c r="B58" s="11" t="s">
        <v>71</v>
      </c>
      <c r="C58" s="252"/>
      <c r="D58" s="252"/>
      <c r="E58" s="33"/>
      <c r="I58" s="1823"/>
    </row>
    <row r="59" spans="1:9" hidden="1" x14ac:dyDescent="0.25">
      <c r="A59" s="15"/>
      <c r="B59" s="14" t="s">
        <v>75</v>
      </c>
      <c r="C59" s="226">
        <f>C60+C61</f>
        <v>21429000</v>
      </c>
      <c r="D59" s="1795"/>
      <c r="E59" s="33">
        <f>E60+E61</f>
        <v>0</v>
      </c>
      <c r="I59" s="1823"/>
    </row>
    <row r="60" spans="1:9" hidden="1" x14ac:dyDescent="0.25">
      <c r="A60" s="15"/>
      <c r="B60" s="64" t="s">
        <v>111</v>
      </c>
      <c r="C60" s="67">
        <v>15000000</v>
      </c>
      <c r="D60" s="1796"/>
      <c r="E60" s="266">
        <v>0</v>
      </c>
      <c r="I60" s="1823"/>
    </row>
    <row r="61" spans="1:9" hidden="1" x14ac:dyDescent="0.25">
      <c r="A61" s="15"/>
      <c r="B61" s="64" t="s">
        <v>73</v>
      </c>
      <c r="C61" s="67">
        <v>6429000</v>
      </c>
      <c r="D61" s="1796"/>
      <c r="E61" s="266">
        <v>0</v>
      </c>
      <c r="I61" s="1823"/>
    </row>
    <row r="62" spans="1:9" hidden="1" x14ac:dyDescent="0.25">
      <c r="A62" s="15"/>
      <c r="B62" s="227" t="s">
        <v>72</v>
      </c>
      <c r="C62" s="230"/>
      <c r="D62" s="1793"/>
      <c r="E62" s="94"/>
      <c r="I62" s="1823"/>
    </row>
    <row r="63" spans="1:9" hidden="1" x14ac:dyDescent="0.25">
      <c r="A63" s="17"/>
      <c r="B63" s="11" t="s">
        <v>71</v>
      </c>
      <c r="C63" s="252"/>
      <c r="D63" s="252"/>
      <c r="E63" s="33"/>
      <c r="I63" s="1823"/>
    </row>
    <row r="64" spans="1:9" hidden="1" x14ac:dyDescent="0.25">
      <c r="A64" s="15"/>
      <c r="B64" s="14" t="s">
        <v>70</v>
      </c>
      <c r="C64" s="251"/>
      <c r="D64" s="1791"/>
      <c r="E64" s="33">
        <f>E66+E67</f>
        <v>0</v>
      </c>
      <c r="I64" s="1823"/>
    </row>
    <row r="65" spans="1:9" hidden="1" x14ac:dyDescent="0.25">
      <c r="A65" s="15"/>
      <c r="B65" s="64" t="s">
        <v>69</v>
      </c>
      <c r="C65" s="251"/>
      <c r="D65" s="1791"/>
      <c r="E65" s="266">
        <v>0</v>
      </c>
      <c r="I65" s="1823"/>
    </row>
    <row r="66" spans="1:9" hidden="1" x14ac:dyDescent="0.25">
      <c r="A66" s="15"/>
      <c r="B66" s="64" t="s">
        <v>68</v>
      </c>
      <c r="C66" s="251"/>
      <c r="D66" s="1791"/>
      <c r="E66" s="266">
        <v>0</v>
      </c>
      <c r="I66" s="1823"/>
    </row>
    <row r="67" spans="1:9" hidden="1" x14ac:dyDescent="0.25">
      <c r="A67" s="15"/>
      <c r="B67" s="64" t="s">
        <v>67</v>
      </c>
      <c r="C67" s="251"/>
      <c r="D67" s="1791"/>
      <c r="E67" s="266">
        <v>0</v>
      </c>
      <c r="I67" s="1823"/>
    </row>
    <row r="68" spans="1:9" hidden="1" x14ac:dyDescent="0.25">
      <c r="A68" s="15"/>
      <c r="B68" s="74" t="s">
        <v>112</v>
      </c>
      <c r="C68" s="251"/>
      <c r="D68" s="1791"/>
      <c r="E68" s="269">
        <v>0</v>
      </c>
      <c r="I68" s="1823"/>
    </row>
    <row r="69" spans="1:9" hidden="1" x14ac:dyDescent="0.25">
      <c r="A69" s="8"/>
      <c r="B69" s="75" t="s">
        <v>66</v>
      </c>
      <c r="C69" s="76"/>
      <c r="D69" s="48"/>
      <c r="E69" s="94"/>
      <c r="I69" s="1823"/>
    </row>
    <row r="70" spans="1:9" hidden="1" x14ac:dyDescent="0.25">
      <c r="A70" s="15"/>
      <c r="B70" s="74" t="s">
        <v>65</v>
      </c>
      <c r="C70" s="1574">
        <v>94.2</v>
      </c>
      <c r="D70" s="1797"/>
      <c r="E70" s="270" t="e">
        <f>(#REF!/(E15))*100</f>
        <v>#REF!</v>
      </c>
      <c r="I70" s="1823"/>
    </row>
    <row r="71" spans="1:9" hidden="1" x14ac:dyDescent="0.25">
      <c r="A71" s="15"/>
      <c r="B71" s="74" t="s">
        <v>64</v>
      </c>
      <c r="C71" s="125">
        <v>5</v>
      </c>
      <c r="D71" s="1798"/>
      <c r="E71" s="270">
        <f>(E32/(E15))*100</f>
        <v>25.249365453978719</v>
      </c>
      <c r="I71" s="1823"/>
    </row>
    <row r="72" spans="1:9" hidden="1" x14ac:dyDescent="0.25">
      <c r="A72" s="15"/>
      <c r="B72" s="74" t="s">
        <v>63</v>
      </c>
      <c r="C72" s="125">
        <v>82</v>
      </c>
      <c r="D72" s="1798"/>
      <c r="E72" s="270" t="e">
        <f>E42/(E42+E43)*100</f>
        <v>#DIV/0!</v>
      </c>
      <c r="I72" s="1823"/>
    </row>
    <row r="73" spans="1:9" hidden="1" x14ac:dyDescent="0.25">
      <c r="A73" s="15"/>
      <c r="B73" s="74" t="s">
        <v>62</v>
      </c>
      <c r="C73" s="125">
        <v>18</v>
      </c>
      <c r="D73" s="1798"/>
      <c r="E73" s="270" t="e">
        <f>(E43/E41)*100</f>
        <v>#DIV/0!</v>
      </c>
      <c r="I73" s="1823"/>
    </row>
    <row r="74" spans="1:9" hidden="1" x14ac:dyDescent="0.25">
      <c r="A74" s="15"/>
      <c r="B74" s="74" t="s">
        <v>105</v>
      </c>
      <c r="C74" s="125">
        <v>75</v>
      </c>
      <c r="D74" s="1798"/>
      <c r="E74" s="270" t="e">
        <f>(E46/E45)*100</f>
        <v>#DIV/0!</v>
      </c>
      <c r="I74" s="1823"/>
    </row>
    <row r="75" spans="1:9" hidden="1" x14ac:dyDescent="0.25">
      <c r="A75" s="15"/>
      <c r="B75" s="74" t="s">
        <v>62</v>
      </c>
      <c r="C75" s="125">
        <v>25</v>
      </c>
      <c r="D75" s="1798"/>
      <c r="E75" s="270" t="e">
        <f>(E47/E45)*100</f>
        <v>#DIV/0!</v>
      </c>
      <c r="I75" s="1823"/>
    </row>
    <row r="76" spans="1:9" hidden="1" x14ac:dyDescent="0.25">
      <c r="A76" s="15"/>
      <c r="B76" s="74" t="s">
        <v>107</v>
      </c>
      <c r="C76" s="125">
        <v>75</v>
      </c>
      <c r="D76" s="1798"/>
      <c r="E76" s="270" t="e">
        <f>E51/E50*100</f>
        <v>#DIV/0!</v>
      </c>
      <c r="I76" s="1823"/>
    </row>
    <row r="77" spans="1:9" hidden="1" x14ac:dyDescent="0.25">
      <c r="A77" s="15"/>
      <c r="B77" s="74" t="s">
        <v>62</v>
      </c>
      <c r="C77" s="125">
        <v>25</v>
      </c>
      <c r="D77" s="1798"/>
      <c r="E77" s="270" t="e">
        <f>E52/E50*100</f>
        <v>#DIV/0!</v>
      </c>
      <c r="I77" s="1823"/>
    </row>
    <row r="78" spans="1:9" hidden="1" x14ac:dyDescent="0.25">
      <c r="A78" s="15"/>
      <c r="B78" s="74" t="s">
        <v>110</v>
      </c>
      <c r="C78" s="125">
        <v>70</v>
      </c>
      <c r="D78" s="1798"/>
      <c r="E78" s="270" t="e">
        <f>E55/(E55+E56)*100</f>
        <v>#DIV/0!</v>
      </c>
      <c r="I78" s="1823"/>
    </row>
    <row r="79" spans="1:9" hidden="1" x14ac:dyDescent="0.25">
      <c r="A79" s="15"/>
      <c r="B79" s="74" t="s">
        <v>62</v>
      </c>
      <c r="C79" s="125">
        <v>30</v>
      </c>
      <c r="D79" s="1798"/>
      <c r="E79" s="270" t="e">
        <f>E56/(E56+E55)*100</f>
        <v>#DIV/0!</v>
      </c>
      <c r="I79" s="1823"/>
    </row>
    <row r="80" spans="1:9" hidden="1" x14ac:dyDescent="0.25">
      <c r="A80" s="15"/>
      <c r="B80" s="74" t="s">
        <v>835</v>
      </c>
      <c r="C80" s="125">
        <v>70</v>
      </c>
      <c r="D80" s="1798"/>
      <c r="E80" s="270" t="e">
        <f>E60/(E60+E61)*100</f>
        <v>#DIV/0!</v>
      </c>
      <c r="I80" s="1823"/>
    </row>
    <row r="81" spans="1:9" hidden="1" x14ac:dyDescent="0.25">
      <c r="A81" s="15"/>
      <c r="B81" s="74" t="s">
        <v>62</v>
      </c>
      <c r="C81" s="125">
        <v>30</v>
      </c>
      <c r="D81" s="1798"/>
      <c r="E81" s="270" t="e">
        <f>E61/(E60+E61)*100</f>
        <v>#DIV/0!</v>
      </c>
      <c r="I81" s="1823"/>
    </row>
    <row r="82" spans="1:9" hidden="1" x14ac:dyDescent="0.25">
      <c r="A82" s="15"/>
      <c r="B82" s="74" t="s">
        <v>61</v>
      </c>
      <c r="C82" s="125">
        <v>60</v>
      </c>
      <c r="D82" s="1798"/>
      <c r="E82" s="270" t="e">
        <f>E65/E64*100</f>
        <v>#DIV/0!</v>
      </c>
      <c r="I82" s="1823"/>
    </row>
    <row r="83" spans="1:9" ht="15.75" hidden="1" thickBot="1" x14ac:dyDescent="0.3">
      <c r="A83" s="19"/>
      <c r="B83" s="74" t="s">
        <v>60</v>
      </c>
      <c r="C83" s="125">
        <v>40</v>
      </c>
      <c r="D83" s="1798"/>
      <c r="E83" s="270" t="e">
        <f>E67/E64*100</f>
        <v>#DIV/0!</v>
      </c>
      <c r="I83" s="1823"/>
    </row>
    <row r="84" spans="1:9" x14ac:dyDescent="0.25">
      <c r="A84" s="15"/>
      <c r="B84" s="1739" t="s">
        <v>997</v>
      </c>
      <c r="C84" s="1744"/>
      <c r="D84" s="1788"/>
      <c r="E84" s="270"/>
      <c r="F84" s="720"/>
      <c r="G84" s="720"/>
      <c r="I84" s="1823"/>
    </row>
    <row r="85" spans="1:9" x14ac:dyDescent="0.25">
      <c r="A85" s="8"/>
      <c r="B85" s="14" t="s">
        <v>1000</v>
      </c>
      <c r="C85" s="1700">
        <v>32</v>
      </c>
      <c r="D85" s="260" t="s">
        <v>1037</v>
      </c>
      <c r="E85" s="1665"/>
      <c r="F85" s="1650"/>
      <c r="G85" s="1649"/>
      <c r="H85" s="719"/>
      <c r="I85" s="1823"/>
    </row>
    <row r="86" spans="1:9" ht="15.75" thickBot="1" x14ac:dyDescent="0.3">
      <c r="A86" s="8"/>
      <c r="B86" s="14" t="s">
        <v>1001</v>
      </c>
      <c r="C86" s="1700" t="s">
        <v>1047</v>
      </c>
      <c r="D86" s="260" t="s">
        <v>1038</v>
      </c>
      <c r="E86" s="1665"/>
      <c r="F86" s="1650"/>
      <c r="G86" s="1649"/>
      <c r="H86" s="719"/>
      <c r="I86" s="1823"/>
    </row>
    <row r="87" spans="1:9" ht="15.75" thickBot="1" x14ac:dyDescent="0.3">
      <c r="A87" s="1777">
        <v>2</v>
      </c>
      <c r="B87" s="1751" t="s">
        <v>18</v>
      </c>
      <c r="C87" s="1737"/>
      <c r="D87" s="1799"/>
      <c r="E87" s="1752" t="s">
        <v>945</v>
      </c>
      <c r="F87" s="1750" t="s">
        <v>946</v>
      </c>
      <c r="G87" s="1737" t="s">
        <v>187</v>
      </c>
      <c r="H87" s="1782" t="s">
        <v>1041</v>
      </c>
      <c r="I87" s="1823"/>
    </row>
    <row r="88" spans="1:9" x14ac:dyDescent="0.25">
      <c r="A88" s="8"/>
      <c r="B88" s="232" t="s">
        <v>4</v>
      </c>
      <c r="C88" s="1658">
        <v>408000</v>
      </c>
      <c r="D88" s="1787" t="s">
        <v>1029</v>
      </c>
      <c r="E88" s="1633"/>
      <c r="F88" s="1652"/>
      <c r="G88" s="294">
        <v>183211</v>
      </c>
      <c r="H88" s="1652"/>
      <c r="I88" s="1823"/>
    </row>
    <row r="89" spans="1:9" x14ac:dyDescent="0.25">
      <c r="A89" s="8"/>
      <c r="B89" s="30" t="s">
        <v>17</v>
      </c>
      <c r="C89" s="61"/>
      <c r="D89" s="1809"/>
      <c r="E89" s="278"/>
      <c r="G89" s="720"/>
      <c r="I89" s="1823"/>
    </row>
    <row r="90" spans="1:9" x14ac:dyDescent="0.25">
      <c r="A90" s="15"/>
      <c r="B90" s="232" t="s">
        <v>1002</v>
      </c>
      <c r="C90" s="1808">
        <v>87.5</v>
      </c>
      <c r="D90" s="1787" t="s">
        <v>1029</v>
      </c>
      <c r="E90" s="1491">
        <v>308052</v>
      </c>
      <c r="F90" s="1678">
        <v>366933</v>
      </c>
      <c r="G90" s="1756">
        <f>F90-E90</f>
        <v>58881</v>
      </c>
      <c r="H90" s="1817">
        <f>G90/G15</f>
        <v>21.528702010968921</v>
      </c>
      <c r="I90" s="1826" t="s">
        <v>836</v>
      </c>
    </row>
    <row r="91" spans="1:9" hidden="1" x14ac:dyDescent="0.25">
      <c r="A91" s="15"/>
      <c r="B91" s="14"/>
      <c r="C91" s="231">
        <f>C90/2000</f>
        <v>4.3749999999999997E-2</v>
      </c>
      <c r="D91" s="1781"/>
      <c r="E91" s="33"/>
      <c r="G91" s="720"/>
      <c r="I91" s="1823"/>
    </row>
    <row r="92" spans="1:9" x14ac:dyDescent="0.25">
      <c r="A92" s="15"/>
      <c r="B92" s="14"/>
      <c r="C92" s="1770">
        <f>C90/2.5</f>
        <v>35</v>
      </c>
      <c r="D92" s="1800" t="s">
        <v>1040</v>
      </c>
      <c r="E92" s="33"/>
      <c r="G92" s="720"/>
      <c r="I92" s="1823"/>
    </row>
    <row r="93" spans="1:9" hidden="1" x14ac:dyDescent="0.25">
      <c r="A93" s="15"/>
      <c r="B93" s="232" t="s">
        <v>15</v>
      </c>
      <c r="C93" s="231">
        <v>122000</v>
      </c>
      <c r="D93" s="1781"/>
      <c r="E93" s="271"/>
      <c r="F93" s="1652"/>
      <c r="G93" s="1669"/>
      <c r="H93" s="1652"/>
      <c r="I93" s="1823"/>
    </row>
    <row r="94" spans="1:9" x14ac:dyDescent="0.25">
      <c r="A94" s="15"/>
      <c r="B94" s="14" t="s">
        <v>948</v>
      </c>
      <c r="C94" s="231">
        <v>106000</v>
      </c>
      <c r="D94" s="1781" t="s">
        <v>1029</v>
      </c>
      <c r="E94" s="910"/>
      <c r="F94" s="503"/>
      <c r="G94" s="1681"/>
      <c r="H94" s="503"/>
      <c r="I94" s="1823"/>
    </row>
    <row r="95" spans="1:9" ht="15.75" thickBot="1" x14ac:dyDescent="0.3">
      <c r="A95" s="8"/>
      <c r="B95" s="28" t="s">
        <v>1</v>
      </c>
      <c r="C95" s="259">
        <v>408000</v>
      </c>
      <c r="D95" s="1801" t="s">
        <v>1029</v>
      </c>
      <c r="E95" s="278"/>
      <c r="G95" s="42">
        <f>SUM(G90,G93,G94)</f>
        <v>58881</v>
      </c>
      <c r="I95" s="1823"/>
    </row>
    <row r="96" spans="1:9" ht="15.75" thickBot="1" x14ac:dyDescent="0.3">
      <c r="A96" s="1777">
        <v>3</v>
      </c>
      <c r="B96" s="1780" t="s">
        <v>13</v>
      </c>
      <c r="C96" s="1663"/>
      <c r="D96" s="1661"/>
      <c r="E96" s="1752" t="s">
        <v>945</v>
      </c>
      <c r="F96" s="1750" t="s">
        <v>946</v>
      </c>
      <c r="G96" s="1737" t="s">
        <v>187</v>
      </c>
      <c r="H96" s="1782" t="s">
        <v>1042</v>
      </c>
      <c r="I96" s="1823"/>
    </row>
    <row r="97" spans="1:11" hidden="1" x14ac:dyDescent="0.25">
      <c r="A97" s="17"/>
      <c r="B97" s="238" t="s">
        <v>12</v>
      </c>
      <c r="C97" s="260">
        <v>1100</v>
      </c>
      <c r="D97" s="260" t="s">
        <v>1032</v>
      </c>
      <c r="E97" s="240"/>
      <c r="F97" s="1652"/>
      <c r="G97" s="240">
        <v>818</v>
      </c>
      <c r="H97" s="1652"/>
      <c r="I97" s="1823"/>
    </row>
    <row r="98" spans="1:11" x14ac:dyDescent="0.25">
      <c r="A98" s="17"/>
      <c r="B98" s="43" t="s">
        <v>11</v>
      </c>
      <c r="C98" s="247"/>
      <c r="D98" s="247"/>
      <c r="E98" s="34"/>
      <c r="G98" s="720"/>
      <c r="I98" s="1823"/>
      <c r="K98" s="1889"/>
    </row>
    <row r="99" spans="1:11" ht="15.75" thickBot="1" x14ac:dyDescent="0.3">
      <c r="A99" s="17"/>
      <c r="B99" s="238" t="s">
        <v>1003</v>
      </c>
      <c r="C99" s="1783">
        <v>0.13</v>
      </c>
      <c r="D99" s="260" t="s">
        <v>1032</v>
      </c>
      <c r="E99" s="241">
        <v>58</v>
      </c>
      <c r="F99" s="1757">
        <v>106</v>
      </c>
      <c r="G99" s="1758">
        <f>F99-E99</f>
        <v>48</v>
      </c>
      <c r="H99" s="1817">
        <f>G99/G15</f>
        <v>1.7550274223034734E-2</v>
      </c>
      <c r="I99" s="1823"/>
    </row>
    <row r="100" spans="1:11" hidden="1" x14ac:dyDescent="0.25">
      <c r="A100" s="17"/>
      <c r="B100" s="238" t="s">
        <v>9</v>
      </c>
      <c r="C100" s="261">
        <v>179.63</v>
      </c>
      <c r="D100" s="261"/>
      <c r="E100" s="241"/>
      <c r="F100" s="1652"/>
      <c r="G100" s="1669"/>
      <c r="H100" s="1652"/>
      <c r="I100" s="1823"/>
    </row>
    <row r="101" spans="1:11" hidden="1" x14ac:dyDescent="0.25">
      <c r="A101" s="17"/>
      <c r="B101" s="238"/>
      <c r="C101" s="261">
        <f>C99/2500</f>
        <v>5.2000000000000004E-5</v>
      </c>
      <c r="D101" s="260" t="s">
        <v>1043</v>
      </c>
      <c r="E101" s="241"/>
      <c r="F101" s="1652"/>
      <c r="G101" s="1669"/>
      <c r="H101" s="1652"/>
      <c r="I101" s="1823"/>
    </row>
    <row r="102" spans="1:11" hidden="1" x14ac:dyDescent="0.25">
      <c r="A102" s="17"/>
      <c r="B102" s="238" t="s">
        <v>8</v>
      </c>
      <c r="C102" s="260">
        <v>491.59</v>
      </c>
      <c r="D102" s="260" t="s">
        <v>1032</v>
      </c>
      <c r="E102" s="241"/>
      <c r="F102" s="1652"/>
      <c r="G102" s="241">
        <v>304</v>
      </c>
      <c r="H102" s="1652"/>
      <c r="I102" s="1823"/>
    </row>
    <row r="103" spans="1:11" hidden="1" x14ac:dyDescent="0.25">
      <c r="A103" s="17"/>
      <c r="B103" s="31" t="s">
        <v>7</v>
      </c>
      <c r="C103" s="919">
        <v>337.28</v>
      </c>
      <c r="D103" s="919" t="s">
        <v>1032</v>
      </c>
      <c r="E103" s="34"/>
      <c r="G103" s="34">
        <f>G97-G99-G100-G102</f>
        <v>466</v>
      </c>
      <c r="I103" s="1823"/>
    </row>
    <row r="104" spans="1:11" ht="15.75" hidden="1" thickBot="1" x14ac:dyDescent="0.3">
      <c r="A104" s="17"/>
      <c r="B104" s="238" t="s">
        <v>6</v>
      </c>
      <c r="C104" s="260">
        <v>330</v>
      </c>
      <c r="D104" s="260" t="s">
        <v>1032</v>
      </c>
      <c r="E104" s="241"/>
      <c r="F104" s="1652"/>
      <c r="G104" s="241">
        <v>164</v>
      </c>
      <c r="H104" s="1652"/>
      <c r="I104" s="1823"/>
    </row>
    <row r="105" spans="1:11" ht="15.75" thickBot="1" x14ac:dyDescent="0.3">
      <c r="A105" s="1779">
        <v>4</v>
      </c>
      <c r="B105" s="1780" t="s">
        <v>5</v>
      </c>
      <c r="C105" s="1663"/>
      <c r="D105" s="1661"/>
      <c r="E105" s="1752" t="s">
        <v>945</v>
      </c>
      <c r="F105" s="1750" t="s">
        <v>946</v>
      </c>
      <c r="G105" s="1737" t="s">
        <v>187</v>
      </c>
      <c r="H105" s="1782" t="s">
        <v>1044</v>
      </c>
      <c r="I105" s="1823"/>
    </row>
    <row r="106" spans="1:11" x14ac:dyDescent="0.25">
      <c r="A106" s="83"/>
      <c r="B106" s="121" t="s">
        <v>4</v>
      </c>
      <c r="C106" s="1028"/>
      <c r="D106" s="1802"/>
      <c r="E106" s="33"/>
      <c r="G106" s="720"/>
      <c r="I106" s="1823"/>
    </row>
    <row r="107" spans="1:11" hidden="1" x14ac:dyDescent="0.25">
      <c r="A107" s="83"/>
      <c r="B107" s="232" t="s">
        <v>3</v>
      </c>
      <c r="C107" s="231">
        <v>28770</v>
      </c>
      <c r="D107" s="1781" t="s">
        <v>2</v>
      </c>
      <c r="E107" s="241"/>
      <c r="F107" s="1652"/>
      <c r="G107" s="241">
        <v>5.3</v>
      </c>
      <c r="H107" s="1652"/>
      <c r="I107" s="1824"/>
    </row>
    <row r="108" spans="1:11" x14ac:dyDescent="0.25">
      <c r="A108" s="83"/>
      <c r="B108" s="121" t="s">
        <v>1</v>
      </c>
      <c r="C108" s="13"/>
      <c r="D108" s="12"/>
      <c r="E108" s="1644"/>
      <c r="G108" s="1644">
        <f>G107</f>
        <v>5.3</v>
      </c>
      <c r="I108" s="1823"/>
    </row>
    <row r="109" spans="1:11" x14ac:dyDescent="0.25">
      <c r="A109" s="83"/>
      <c r="B109" s="121" t="s">
        <v>15</v>
      </c>
      <c r="C109" s="13"/>
      <c r="D109" s="12"/>
      <c r="E109" s="278"/>
      <c r="G109" s="720"/>
      <c r="I109" s="1823"/>
    </row>
    <row r="110" spans="1:11" x14ac:dyDescent="0.25">
      <c r="A110" s="15"/>
      <c r="B110" s="243" t="s">
        <v>941</v>
      </c>
      <c r="C110" s="1755">
        <v>10632</v>
      </c>
      <c r="D110" s="1803" t="s">
        <v>1045</v>
      </c>
      <c r="E110" s="271"/>
      <c r="F110" s="1679"/>
      <c r="G110" s="1491">
        <f>F110-E110</f>
        <v>0</v>
      </c>
      <c r="H110" s="1817">
        <f>G110/G15</f>
        <v>0</v>
      </c>
      <c r="I110" s="1823"/>
    </row>
    <row r="111" spans="1:11" x14ac:dyDescent="0.25">
      <c r="A111" s="15"/>
      <c r="B111" s="243"/>
      <c r="C111" s="1755">
        <v>4.3</v>
      </c>
      <c r="D111" s="247" t="s">
        <v>1034</v>
      </c>
      <c r="E111" s="271"/>
      <c r="F111" s="1679"/>
      <c r="G111" s="1491"/>
      <c r="H111" s="1818"/>
      <c r="I111" s="1823"/>
    </row>
    <row r="112" spans="1:11" x14ac:dyDescent="0.25">
      <c r="A112" s="15"/>
      <c r="B112" s="243" t="s">
        <v>1004</v>
      </c>
      <c r="C112" s="262">
        <v>10503.3</v>
      </c>
      <c r="D112" s="1803" t="s">
        <v>1045</v>
      </c>
      <c r="E112" s="271">
        <v>65910.899999999994</v>
      </c>
      <c r="F112" s="1679">
        <v>75191.7</v>
      </c>
      <c r="G112" s="271">
        <f>F112-E112</f>
        <v>9280.8000000000029</v>
      </c>
      <c r="H112" s="1817">
        <f>G112/G15</f>
        <v>3.3933455210237669</v>
      </c>
      <c r="I112" s="1826" t="s">
        <v>836</v>
      </c>
    </row>
    <row r="113" spans="1:9" hidden="1" x14ac:dyDescent="0.25">
      <c r="A113" s="15"/>
      <c r="B113" s="915"/>
      <c r="C113" s="916"/>
      <c r="D113" s="1804"/>
      <c r="E113" s="910"/>
      <c r="G113" s="720"/>
      <c r="I113" s="1823"/>
    </row>
    <row r="114" spans="1:9" hidden="1" x14ac:dyDescent="0.25">
      <c r="A114" s="15"/>
      <c r="B114" s="44" t="s">
        <v>15</v>
      </c>
      <c r="C114" s="524"/>
      <c r="D114" s="428"/>
      <c r="E114" s="295"/>
      <c r="G114" s="720"/>
      <c r="I114" s="1823"/>
    </row>
    <row r="115" spans="1:9" hidden="1" x14ac:dyDescent="0.25">
      <c r="A115" s="15"/>
      <c r="B115" s="243" t="s">
        <v>119</v>
      </c>
      <c r="C115" s="262">
        <v>1308.96</v>
      </c>
      <c r="D115" s="1805"/>
      <c r="E115" s="271"/>
      <c r="G115" s="720"/>
      <c r="I115" s="1823"/>
    </row>
    <row r="116" spans="1:9" hidden="1" x14ac:dyDescent="0.25">
      <c r="A116" s="15"/>
      <c r="B116" s="915"/>
      <c r="C116" s="916"/>
      <c r="D116" s="1804"/>
      <c r="E116" s="33"/>
      <c r="G116" s="720"/>
      <c r="I116" s="1823"/>
    </row>
    <row r="117" spans="1:9" hidden="1" x14ac:dyDescent="0.25">
      <c r="A117" s="15"/>
      <c r="B117" s="243" t="s">
        <v>120</v>
      </c>
      <c r="C117" s="262">
        <v>5759.67</v>
      </c>
      <c r="D117" s="1805"/>
      <c r="E117" s="271">
        <v>792.3</v>
      </c>
      <c r="G117" s="720"/>
      <c r="I117" s="1823"/>
    </row>
    <row r="118" spans="1:9" hidden="1" x14ac:dyDescent="0.25">
      <c r="A118" s="15"/>
      <c r="B118" s="915"/>
      <c r="C118" s="916"/>
      <c r="D118" s="1804"/>
      <c r="E118" s="910"/>
      <c r="G118" s="720"/>
      <c r="I118" s="1823"/>
    </row>
    <row r="119" spans="1:9" hidden="1" x14ac:dyDescent="0.25">
      <c r="A119" s="15"/>
      <c r="B119" s="44" t="s">
        <v>7</v>
      </c>
      <c r="C119" s="524"/>
      <c r="D119" s="428"/>
      <c r="E119" s="295"/>
      <c r="G119" s="720"/>
      <c r="I119" s="1823"/>
    </row>
    <row r="120" spans="1:9" ht="15.75" thickBot="1" x14ac:dyDescent="0.3">
      <c r="A120" s="15"/>
      <c r="B120" s="1730"/>
      <c r="C120" s="1828">
        <v>4.2</v>
      </c>
      <c r="D120" s="1806" t="s">
        <v>1034</v>
      </c>
      <c r="E120" s="1732"/>
      <c r="F120" s="1733"/>
      <c r="G120" s="1734"/>
      <c r="H120" s="1733"/>
      <c r="I120" s="1825"/>
    </row>
    <row r="121" spans="1:9" ht="15.75" hidden="1" thickBot="1" x14ac:dyDescent="0.3">
      <c r="A121" s="19"/>
      <c r="B121" s="244" t="s">
        <v>122</v>
      </c>
      <c r="C121" s="263">
        <v>241.12</v>
      </c>
      <c r="D121" s="263"/>
      <c r="E121" s="1687"/>
      <c r="F121" s="1688"/>
      <c r="G121" s="1689"/>
      <c r="H121" s="1690"/>
    </row>
  </sheetData>
  <mergeCells count="10">
    <mergeCell ref="A1:A6"/>
    <mergeCell ref="C1:I1"/>
    <mergeCell ref="C2:I2"/>
    <mergeCell ref="C3:I3"/>
    <mergeCell ref="C4:G6"/>
    <mergeCell ref="C8:C9"/>
    <mergeCell ref="A8:A9"/>
    <mergeCell ref="B8:B9"/>
    <mergeCell ref="D8:D9"/>
    <mergeCell ref="E8:I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42AA-E18C-48FA-8CC6-061C3CFD8382}">
  <dimension ref="A1:R299"/>
  <sheetViews>
    <sheetView topLeftCell="A261" zoomScale="90" zoomScaleNormal="90" workbookViewId="0">
      <selection activeCell="K267" sqref="K267"/>
    </sheetView>
  </sheetViews>
  <sheetFormatPr defaultRowHeight="15" x14ac:dyDescent="0.25"/>
  <cols>
    <col min="1" max="1" width="4.5703125" style="5" customWidth="1"/>
    <col min="2" max="2" width="27.5703125" style="1" customWidth="1"/>
    <col min="3" max="3" width="15" style="1" customWidth="1"/>
    <col min="4" max="4" width="10" style="1" customWidth="1"/>
    <col min="5" max="5" width="14" style="1" customWidth="1"/>
    <col min="6" max="6" width="16.42578125" customWidth="1"/>
    <col min="7" max="7" width="15.42578125" customWidth="1"/>
    <col min="8" max="8" width="18" customWidth="1"/>
    <col min="9" max="9" width="21.42578125" customWidth="1"/>
    <col min="11" max="11" width="11.42578125" bestFit="1" customWidth="1"/>
  </cols>
  <sheetData>
    <row r="1" spans="1:9" ht="15" customHeight="1" thickTop="1" x14ac:dyDescent="0.25">
      <c r="A1" s="2251"/>
      <c r="B1" s="1829"/>
      <c r="C1" s="2254" t="s">
        <v>1051</v>
      </c>
      <c r="D1" s="2255"/>
      <c r="E1" s="2255"/>
      <c r="F1" s="2255"/>
      <c r="G1" s="2255"/>
      <c r="H1" s="2255"/>
      <c r="I1" s="2256"/>
    </row>
    <row r="2" spans="1:9" ht="14.85" customHeight="1" x14ac:dyDescent="0.25">
      <c r="A2" s="2252"/>
      <c r="B2" s="1830"/>
      <c r="C2" s="2257" t="s">
        <v>1052</v>
      </c>
      <c r="D2" s="2258"/>
      <c r="E2" s="2258"/>
      <c r="F2" s="2258"/>
      <c r="G2" s="2258"/>
      <c r="H2" s="2258"/>
      <c r="I2" s="2259"/>
    </row>
    <row r="3" spans="1:9" ht="14.85" customHeight="1" x14ac:dyDescent="0.25">
      <c r="A3" s="2252"/>
      <c r="B3" s="1831"/>
      <c r="C3" s="2269" t="s">
        <v>1053</v>
      </c>
      <c r="D3" s="2270"/>
      <c r="E3" s="2270"/>
      <c r="F3" s="2270"/>
      <c r="G3" s="2270"/>
      <c r="H3" s="2270"/>
      <c r="I3" s="2271"/>
    </row>
    <row r="4" spans="1:9" ht="14.85" customHeight="1" x14ac:dyDescent="0.25">
      <c r="A4" s="2252"/>
      <c r="B4" s="1831"/>
      <c r="C4" s="2263" t="s">
        <v>1059</v>
      </c>
      <c r="D4" s="2264"/>
      <c r="E4" s="2264"/>
      <c r="F4" s="2264"/>
      <c r="G4" s="2264"/>
      <c r="H4" s="1838" t="s">
        <v>1060</v>
      </c>
      <c r="I4" s="1839">
        <v>1</v>
      </c>
    </row>
    <row r="5" spans="1:9" ht="14.85" customHeight="1" x14ac:dyDescent="0.25">
      <c r="A5" s="2252"/>
      <c r="B5" s="1831"/>
      <c r="C5" s="2265"/>
      <c r="D5" s="2266"/>
      <c r="E5" s="2266"/>
      <c r="F5" s="2266"/>
      <c r="G5" s="2266"/>
      <c r="H5" s="1840" t="s">
        <v>1055</v>
      </c>
      <c r="I5" s="1841" t="s">
        <v>1061</v>
      </c>
    </row>
    <row r="6" spans="1:9" ht="15" customHeight="1" thickBot="1" x14ac:dyDescent="0.3">
      <c r="A6" s="2253"/>
      <c r="B6" s="1832"/>
      <c r="C6" s="2267"/>
      <c r="D6" s="2268"/>
      <c r="E6" s="2268"/>
      <c r="F6" s="2268"/>
      <c r="G6" s="2268"/>
      <c r="H6" s="1842" t="s">
        <v>1056</v>
      </c>
      <c r="I6" s="1843" t="s">
        <v>1062</v>
      </c>
    </row>
    <row r="7" spans="1:9" ht="14.85" customHeight="1" thickTop="1" x14ac:dyDescent="0.25">
      <c r="A7" s="2217" t="s">
        <v>98</v>
      </c>
      <c r="B7" s="2221" t="s">
        <v>99</v>
      </c>
      <c r="C7" s="2219" t="s">
        <v>1048</v>
      </c>
      <c r="D7" s="2219" t="s">
        <v>1008</v>
      </c>
      <c r="E7" s="2245" t="s">
        <v>1050</v>
      </c>
      <c r="F7" s="2246"/>
      <c r="G7" s="2246"/>
      <c r="H7" s="2246"/>
      <c r="I7" s="2247"/>
    </row>
    <row r="8" spans="1:9" ht="15.75" thickBot="1" x14ac:dyDescent="0.3">
      <c r="A8" s="2241"/>
      <c r="B8" s="2242"/>
      <c r="C8" s="2240"/>
      <c r="D8" s="2240"/>
      <c r="E8" s="2248"/>
      <c r="F8" s="2249"/>
      <c r="G8" s="2249"/>
      <c r="H8" s="2249"/>
      <c r="I8" s="2250"/>
    </row>
    <row r="9" spans="1:9" ht="15.75" thickBot="1" x14ac:dyDescent="0.3">
      <c r="A9" s="1777">
        <v>1</v>
      </c>
      <c r="B9" s="1660" t="s">
        <v>84</v>
      </c>
      <c r="C9" s="1661"/>
      <c r="D9" s="1661"/>
      <c r="E9" s="1662" t="s">
        <v>945</v>
      </c>
      <c r="F9" s="1662" t="s">
        <v>946</v>
      </c>
      <c r="G9" s="1663" t="s">
        <v>187</v>
      </c>
      <c r="H9" s="1664" t="s">
        <v>1016</v>
      </c>
      <c r="I9" s="1827" t="s">
        <v>1049</v>
      </c>
    </row>
    <row r="10" spans="1:9" x14ac:dyDescent="0.25">
      <c r="A10" s="8"/>
      <c r="B10" s="1659" t="s">
        <v>16</v>
      </c>
      <c r="C10" s="247"/>
      <c r="D10" s="247"/>
      <c r="E10" s="33"/>
      <c r="F10" s="1691"/>
      <c r="G10" s="1691"/>
      <c r="H10" s="1691"/>
      <c r="I10" s="1822"/>
    </row>
    <row r="11" spans="1:9" ht="14.85" hidden="1" customHeight="1" x14ac:dyDescent="0.25">
      <c r="A11" s="8"/>
      <c r="B11" s="11" t="s">
        <v>83</v>
      </c>
      <c r="C11" s="247"/>
      <c r="D11" s="247"/>
      <c r="E11" s="33"/>
      <c r="I11" s="1823"/>
    </row>
    <row r="12" spans="1:9" ht="14.85" hidden="1" customHeight="1" x14ac:dyDescent="0.25">
      <c r="A12" s="8"/>
      <c r="B12" s="71" t="s">
        <v>124</v>
      </c>
      <c r="C12" s="247"/>
      <c r="D12" s="247"/>
      <c r="E12" s="266"/>
      <c r="I12" s="1823"/>
    </row>
    <row r="13" spans="1:9" ht="14.85" hidden="1" customHeight="1" x14ac:dyDescent="0.25">
      <c r="A13" s="8"/>
      <c r="B13" s="11" t="s">
        <v>102</v>
      </c>
      <c r="C13" s="247"/>
      <c r="D13" s="247"/>
      <c r="E13" s="34"/>
      <c r="I13" s="1823"/>
    </row>
    <row r="14" spans="1:9" x14ac:dyDescent="0.25">
      <c r="A14" s="8"/>
      <c r="B14" s="1657" t="s">
        <v>95</v>
      </c>
      <c r="C14" s="1658">
        <v>2500</v>
      </c>
      <c r="D14" s="1658" t="s">
        <v>376</v>
      </c>
      <c r="E14" s="1491">
        <v>13533.82</v>
      </c>
      <c r="F14" s="1491">
        <v>16053.42</v>
      </c>
      <c r="G14" s="241">
        <f>F14-E14</f>
        <v>2519.6000000000004</v>
      </c>
      <c r="H14" s="241"/>
      <c r="I14" s="1826" t="s">
        <v>836</v>
      </c>
    </row>
    <row r="15" spans="1:9" ht="14.85" hidden="1" customHeight="1" x14ac:dyDescent="0.25">
      <c r="A15" s="8"/>
      <c r="B15" s="908" t="s">
        <v>374</v>
      </c>
      <c r="C15" s="909"/>
      <c r="D15" s="909"/>
      <c r="E15" s="910"/>
      <c r="H15" s="1668"/>
      <c r="I15" s="1823"/>
    </row>
    <row r="16" spans="1:9" ht="14.85" hidden="1" customHeight="1" x14ac:dyDescent="0.25">
      <c r="A16" s="8"/>
      <c r="B16" s="21" t="s">
        <v>96</v>
      </c>
      <c r="C16" s="231">
        <v>29045000</v>
      </c>
      <c r="D16" s="231"/>
      <c r="E16" s="33"/>
      <c r="H16" s="1668"/>
      <c r="I16" s="1823"/>
    </row>
    <row r="17" spans="1:9" ht="14.85" hidden="1" customHeight="1" x14ac:dyDescent="0.25">
      <c r="A17" s="8"/>
      <c r="B17" s="21" t="s">
        <v>97</v>
      </c>
      <c r="C17" s="231">
        <v>7314000</v>
      </c>
      <c r="D17" s="231"/>
      <c r="E17" s="33">
        <f>E53+E62+E67</f>
        <v>0</v>
      </c>
      <c r="H17" s="1668"/>
      <c r="I17" s="1823"/>
    </row>
    <row r="18" spans="1:9" x14ac:dyDescent="0.25">
      <c r="A18" s="8"/>
      <c r="B18" s="14" t="s">
        <v>81</v>
      </c>
      <c r="C18" s="248">
        <v>5</v>
      </c>
      <c r="D18" s="248" t="s">
        <v>25</v>
      </c>
      <c r="E18" s="1665"/>
      <c r="F18" s="1650"/>
      <c r="G18" s="1844">
        <v>4</v>
      </c>
      <c r="H18" s="720"/>
      <c r="I18" s="1823"/>
    </row>
    <row r="19" spans="1:9" x14ac:dyDescent="0.25">
      <c r="A19" s="8"/>
      <c r="B19" s="14" t="s">
        <v>80</v>
      </c>
      <c r="C19" s="248">
        <v>0.5</v>
      </c>
      <c r="D19" s="248" t="s">
        <v>25</v>
      </c>
      <c r="E19" s="1665"/>
      <c r="F19" s="1650"/>
      <c r="G19" s="1649">
        <v>0.41</v>
      </c>
      <c r="H19" s="720"/>
      <c r="I19" s="1823"/>
    </row>
    <row r="20" spans="1:9" x14ac:dyDescent="0.25">
      <c r="A20" s="8"/>
      <c r="B20" s="14" t="s">
        <v>79</v>
      </c>
      <c r="C20" s="249">
        <v>2.2000000000000002</v>
      </c>
      <c r="D20" s="248" t="s">
        <v>1009</v>
      </c>
      <c r="E20" s="1665"/>
      <c r="F20" s="1650"/>
      <c r="G20" s="1649">
        <v>2.42</v>
      </c>
      <c r="H20" s="720"/>
      <c r="I20" s="1823"/>
    </row>
    <row r="21" spans="1:9" x14ac:dyDescent="0.25">
      <c r="A21" s="8"/>
      <c r="B21" s="14" t="s">
        <v>1063</v>
      </c>
      <c r="C21" s="1700">
        <v>12</v>
      </c>
      <c r="D21" s="248" t="s">
        <v>1037</v>
      </c>
      <c r="E21" s="1665"/>
      <c r="F21" s="1650"/>
      <c r="G21" s="1729" t="s">
        <v>1064</v>
      </c>
      <c r="H21" s="720"/>
      <c r="I21" s="1823"/>
    </row>
    <row r="22" spans="1:9" x14ac:dyDescent="0.25">
      <c r="A22" s="8"/>
      <c r="B22" s="14" t="s">
        <v>1065</v>
      </c>
      <c r="C22" s="1700" t="s">
        <v>1066</v>
      </c>
      <c r="D22" s="248" t="s">
        <v>1067</v>
      </c>
      <c r="E22" s="1665"/>
      <c r="F22" s="1650"/>
      <c r="G22" s="1729" t="s">
        <v>1064</v>
      </c>
      <c r="H22" s="720"/>
      <c r="I22" s="1823"/>
    </row>
    <row r="23" spans="1:9" x14ac:dyDescent="0.25">
      <c r="A23" s="8"/>
      <c r="B23" s="14" t="s">
        <v>1068</v>
      </c>
      <c r="C23" s="1700" t="s">
        <v>1069</v>
      </c>
      <c r="D23" s="248" t="s">
        <v>1070</v>
      </c>
      <c r="E23" s="1665"/>
      <c r="F23" s="1650"/>
      <c r="G23" s="1729" t="s">
        <v>1064</v>
      </c>
      <c r="H23" s="720"/>
      <c r="I23" s="1823"/>
    </row>
    <row r="24" spans="1:9" x14ac:dyDescent="0.25">
      <c r="A24" s="8"/>
      <c r="B24" s="14" t="s">
        <v>1071</v>
      </c>
      <c r="C24" s="1700">
        <v>25</v>
      </c>
      <c r="D24" s="248" t="s">
        <v>1067</v>
      </c>
      <c r="E24" s="1665"/>
      <c r="F24" s="1650"/>
      <c r="G24" s="1729" t="s">
        <v>1064</v>
      </c>
      <c r="H24" s="720"/>
      <c r="I24" s="1823"/>
    </row>
    <row r="25" spans="1:9" x14ac:dyDescent="0.25">
      <c r="A25" s="8"/>
      <c r="B25" s="232" t="s">
        <v>1072</v>
      </c>
      <c r="C25" s="1658">
        <v>50</v>
      </c>
      <c r="D25" s="1658" t="s">
        <v>1073</v>
      </c>
      <c r="E25" s="1666"/>
      <c r="F25" s="1655"/>
      <c r="G25" s="1656">
        <v>50</v>
      </c>
      <c r="H25" s="1669"/>
      <c r="I25" s="1823"/>
    </row>
    <row r="26" spans="1:9" x14ac:dyDescent="0.25">
      <c r="A26" s="8"/>
      <c r="B26" s="1646" t="s">
        <v>77</v>
      </c>
      <c r="C26" s="1647"/>
      <c r="D26" s="1647"/>
      <c r="E26" s="268"/>
      <c r="F26" s="1667"/>
      <c r="G26" s="1648"/>
      <c r="H26" s="1667"/>
      <c r="I26" s="1823"/>
    </row>
    <row r="27" spans="1:9" x14ac:dyDescent="0.25">
      <c r="A27" s="15"/>
      <c r="B27" s="232" t="s">
        <v>192</v>
      </c>
      <c r="C27" s="1658">
        <f>C14*94.2%</f>
        <v>2355</v>
      </c>
      <c r="D27" s="1658" t="s">
        <v>376</v>
      </c>
      <c r="E27" s="1491">
        <v>12357.54</v>
      </c>
      <c r="F27" s="1491">
        <v>14705.95</v>
      </c>
      <c r="G27" s="1845">
        <f>F27-E27</f>
        <v>2348.41</v>
      </c>
      <c r="H27" s="1846">
        <f>G27/G14</f>
        <v>0.93205667566280348</v>
      </c>
      <c r="I27" s="1823"/>
    </row>
    <row r="28" spans="1:9" x14ac:dyDescent="0.25">
      <c r="A28" s="8"/>
      <c r="B28" s="14" t="s">
        <v>81</v>
      </c>
      <c r="C28" s="248">
        <v>0.05</v>
      </c>
      <c r="D28" s="248" t="s">
        <v>25</v>
      </c>
      <c r="E28" s="1665"/>
      <c r="F28" s="1847"/>
      <c r="G28" s="1848">
        <v>0.06</v>
      </c>
      <c r="H28" s="1849"/>
      <c r="I28" s="1823"/>
    </row>
    <row r="29" spans="1:9" x14ac:dyDescent="0.25">
      <c r="A29" s="8"/>
      <c r="B29" s="14" t="s">
        <v>80</v>
      </c>
      <c r="C29" s="248">
        <v>0.03</v>
      </c>
      <c r="D29" s="248" t="s">
        <v>25</v>
      </c>
      <c r="E29" s="1665"/>
      <c r="F29" s="1850"/>
      <c r="G29" s="1851">
        <v>0.05</v>
      </c>
      <c r="H29" s="1852"/>
      <c r="I29" s="1826"/>
    </row>
    <row r="30" spans="1:9" x14ac:dyDescent="0.25">
      <c r="A30" s="8"/>
      <c r="B30" s="14" t="s">
        <v>1074</v>
      </c>
      <c r="C30" s="248"/>
      <c r="D30" s="248" t="s">
        <v>1075</v>
      </c>
      <c r="E30" s="1665"/>
      <c r="F30" s="1850"/>
      <c r="G30" s="1851" t="s">
        <v>1076</v>
      </c>
      <c r="H30" s="1852"/>
      <c r="I30" s="1826"/>
    </row>
    <row r="31" spans="1:9" x14ac:dyDescent="0.25">
      <c r="A31" s="8"/>
      <c r="B31" s="14" t="s">
        <v>1077</v>
      </c>
      <c r="C31" s="231">
        <v>2</v>
      </c>
      <c r="D31" s="248" t="s">
        <v>1067</v>
      </c>
      <c r="E31" s="1665"/>
      <c r="F31" s="1850"/>
      <c r="G31" s="1851" t="s">
        <v>1064</v>
      </c>
      <c r="H31" s="1852"/>
      <c r="I31" s="1826"/>
    </row>
    <row r="32" spans="1:9" x14ac:dyDescent="0.25">
      <c r="A32" s="8"/>
      <c r="B32" s="14" t="s">
        <v>950</v>
      </c>
      <c r="C32" s="249">
        <v>2.5</v>
      </c>
      <c r="D32" s="248" t="s">
        <v>25</v>
      </c>
      <c r="E32" s="1665"/>
      <c r="F32" s="1850"/>
      <c r="G32" s="1851">
        <v>2.5</v>
      </c>
      <c r="H32" s="1852"/>
      <c r="I32" s="1823"/>
    </row>
    <row r="33" spans="1:9" x14ac:dyDescent="0.25">
      <c r="A33" s="8"/>
      <c r="B33" s="14" t="s">
        <v>956</v>
      </c>
      <c r="C33" s="1700">
        <v>60</v>
      </c>
      <c r="D33" s="231" t="s">
        <v>1010</v>
      </c>
      <c r="E33" s="1665"/>
      <c r="F33" s="1850"/>
      <c r="G33" s="1743" t="s">
        <v>1064</v>
      </c>
      <c r="H33" s="1853"/>
      <c r="I33" s="1823"/>
    </row>
    <row r="34" spans="1:9" x14ac:dyDescent="0.25">
      <c r="A34" s="8"/>
      <c r="B34" s="14" t="s">
        <v>957</v>
      </c>
      <c r="C34" s="249" t="s">
        <v>958</v>
      </c>
      <c r="D34" s="249"/>
      <c r="E34" s="1665"/>
      <c r="F34" s="1850"/>
      <c r="G34" s="1743" t="s">
        <v>1064</v>
      </c>
      <c r="H34" s="1853"/>
      <c r="I34" s="1823"/>
    </row>
    <row r="35" spans="1:9" x14ac:dyDescent="0.25">
      <c r="A35" s="8"/>
      <c r="B35" s="14" t="s">
        <v>959</v>
      </c>
      <c r="C35" s="1700">
        <v>50</v>
      </c>
      <c r="D35" s="1700" t="s">
        <v>1030</v>
      </c>
      <c r="E35" s="1665"/>
      <c r="F35" s="1854"/>
      <c r="G35" s="1855">
        <v>50</v>
      </c>
      <c r="H35" s="1856"/>
      <c r="I35" s="1823"/>
    </row>
    <row r="36" spans="1:9" x14ac:dyDescent="0.25">
      <c r="A36" s="15"/>
      <c r="B36" s="64" t="s">
        <v>64</v>
      </c>
      <c r="C36" s="1658">
        <f>C14*5%</f>
        <v>125</v>
      </c>
      <c r="D36" s="1658" t="s">
        <v>376</v>
      </c>
      <c r="E36" s="1645">
        <v>572.71</v>
      </c>
      <c r="F36" s="1645">
        <v>675.39</v>
      </c>
      <c r="G36" s="1857">
        <f>F36-E36</f>
        <v>102.67999999999995</v>
      </c>
      <c r="H36" s="1858">
        <f>G36/G14</f>
        <v>4.0752500396888366E-2</v>
      </c>
      <c r="I36" s="1826"/>
    </row>
    <row r="37" spans="1:9" ht="14.85" hidden="1" customHeight="1" x14ac:dyDescent="0.25">
      <c r="A37" s="15"/>
      <c r="B37" s="690" t="s">
        <v>348</v>
      </c>
      <c r="C37" s="712"/>
      <c r="D37" s="231"/>
      <c r="E37" s="33"/>
      <c r="H37" s="1668"/>
      <c r="I37" s="1823"/>
    </row>
    <row r="38" spans="1:9" ht="14.85" hidden="1" customHeight="1" x14ac:dyDescent="0.25">
      <c r="A38" s="8"/>
      <c r="B38" s="11" t="s">
        <v>83</v>
      </c>
      <c r="C38" s="247"/>
      <c r="D38" s="247"/>
      <c r="E38" s="33"/>
      <c r="H38" s="1668"/>
      <c r="I38" s="1823"/>
    </row>
    <row r="39" spans="1:9" ht="14.85" hidden="1" customHeight="1" x14ac:dyDescent="0.25">
      <c r="A39" s="8"/>
      <c r="B39" s="11" t="s">
        <v>352</v>
      </c>
      <c r="C39" s="247"/>
      <c r="D39" s="247"/>
      <c r="E39" s="33">
        <v>0</v>
      </c>
      <c r="H39" s="1668"/>
      <c r="I39" s="1823"/>
    </row>
    <row r="40" spans="1:9" ht="14.85" hidden="1" customHeight="1" x14ac:dyDescent="0.25">
      <c r="A40" s="15"/>
      <c r="B40" s="64" t="s">
        <v>351</v>
      </c>
      <c r="C40" s="231"/>
      <c r="D40" s="231"/>
      <c r="E40" s="266">
        <v>392100</v>
      </c>
      <c r="H40" s="1668"/>
      <c r="I40" s="1823"/>
    </row>
    <row r="41" spans="1:9" ht="14.85" hidden="1" customHeight="1" x14ac:dyDescent="0.25">
      <c r="A41" s="15"/>
      <c r="B41" s="908" t="s">
        <v>373</v>
      </c>
      <c r="C41" s="909"/>
      <c r="D41" s="909"/>
      <c r="E41" s="910"/>
      <c r="H41" s="1668"/>
      <c r="I41" s="1823"/>
    </row>
    <row r="42" spans="1:9" ht="14.85" hidden="1" customHeight="1" x14ac:dyDescent="0.25">
      <c r="A42" s="15"/>
      <c r="B42" s="14" t="s">
        <v>350</v>
      </c>
      <c r="C42" s="711"/>
      <c r="D42" s="711"/>
      <c r="E42" s="33">
        <f>SUM(E45,E49,E54,E58,E68)</f>
        <v>0</v>
      </c>
      <c r="H42" s="1668"/>
      <c r="I42" s="1823"/>
    </row>
    <row r="43" spans="1:9" ht="14.85" hidden="1" customHeight="1" x14ac:dyDescent="0.25">
      <c r="A43" s="15"/>
      <c r="B43" s="14" t="s">
        <v>349</v>
      </c>
      <c r="C43" s="713"/>
      <c r="D43" s="711"/>
      <c r="E43" s="33">
        <f>E40-E42</f>
        <v>392100</v>
      </c>
      <c r="H43" s="1668"/>
      <c r="I43" s="1823"/>
    </row>
    <row r="44" spans="1:9" ht="14.85" hidden="1" customHeight="1" x14ac:dyDescent="0.25">
      <c r="A44" s="15"/>
      <c r="B44" s="227" t="s">
        <v>76</v>
      </c>
      <c r="C44" s="228"/>
      <c r="D44" s="228"/>
      <c r="E44" s="94"/>
      <c r="H44" s="1668"/>
      <c r="I44" s="1823"/>
    </row>
    <row r="45" spans="1:9" ht="14.85" hidden="1" customHeight="1" x14ac:dyDescent="0.25">
      <c r="A45" s="15"/>
      <c r="B45" s="14" t="s">
        <v>75</v>
      </c>
      <c r="C45" s="251"/>
      <c r="D45" s="251"/>
      <c r="E45" s="33">
        <f>E46+E47</f>
        <v>0</v>
      </c>
      <c r="H45" s="1668"/>
      <c r="I45" s="1823"/>
    </row>
    <row r="46" spans="1:9" ht="14.85" hidden="1" customHeight="1" x14ac:dyDescent="0.25">
      <c r="A46" s="15"/>
      <c r="B46" s="64" t="s">
        <v>74</v>
      </c>
      <c r="C46" s="251"/>
      <c r="D46" s="251"/>
      <c r="E46" s="266">
        <v>0</v>
      </c>
      <c r="H46" s="1668"/>
      <c r="I46" s="1823"/>
    </row>
    <row r="47" spans="1:9" ht="14.85" hidden="1" customHeight="1" x14ac:dyDescent="0.25">
      <c r="A47" s="15"/>
      <c r="B47" s="64" t="s">
        <v>73</v>
      </c>
      <c r="C47" s="251"/>
      <c r="D47" s="251"/>
      <c r="E47" s="267">
        <v>0</v>
      </c>
      <c r="H47" s="1668"/>
      <c r="I47" s="1823"/>
    </row>
    <row r="48" spans="1:9" ht="14.85" hidden="1" customHeight="1" x14ac:dyDescent="0.25">
      <c r="A48" s="68"/>
      <c r="B48" s="227" t="s">
        <v>103</v>
      </c>
      <c r="C48" s="301"/>
      <c r="D48" s="1771"/>
      <c r="E48" s="268"/>
      <c r="H48" s="1668"/>
      <c r="I48" s="1823"/>
    </row>
    <row r="49" spans="1:9" ht="14.85" hidden="1" customHeight="1" x14ac:dyDescent="0.25">
      <c r="A49" s="15"/>
      <c r="B49" s="14" t="s">
        <v>75</v>
      </c>
      <c r="C49" s="251"/>
      <c r="D49" s="251"/>
      <c r="E49" s="33">
        <f>E50+E51</f>
        <v>0</v>
      </c>
      <c r="H49" s="1668"/>
      <c r="I49" s="1823"/>
    </row>
    <row r="50" spans="1:9" ht="14.85" hidden="1" customHeight="1" x14ac:dyDescent="0.25">
      <c r="A50" s="15"/>
      <c r="B50" s="64" t="s">
        <v>104</v>
      </c>
      <c r="C50" s="251"/>
      <c r="D50" s="251"/>
      <c r="E50" s="266">
        <v>0</v>
      </c>
      <c r="H50" s="1668"/>
      <c r="I50" s="1823"/>
    </row>
    <row r="51" spans="1:9" ht="14.85" hidden="1" customHeight="1" x14ac:dyDescent="0.25">
      <c r="A51" s="15"/>
      <c r="B51" s="64" t="s">
        <v>73</v>
      </c>
      <c r="C51" s="251"/>
      <c r="D51" s="251"/>
      <c r="E51" s="266">
        <v>0</v>
      </c>
      <c r="H51" s="1668"/>
      <c r="I51" s="1823"/>
    </row>
    <row r="52" spans="1:9" ht="14.85" hidden="1" customHeight="1" x14ac:dyDescent="0.25">
      <c r="A52" s="15"/>
      <c r="B52" s="227" t="s">
        <v>106</v>
      </c>
      <c r="C52" s="230"/>
      <c r="D52" s="230"/>
      <c r="E52" s="94"/>
      <c r="H52" s="1668"/>
      <c r="I52" s="1823"/>
    </row>
    <row r="53" spans="1:9" ht="14.85" hidden="1" customHeight="1" x14ac:dyDescent="0.25">
      <c r="A53" s="17"/>
      <c r="B53" s="11" t="s">
        <v>71</v>
      </c>
      <c r="C53" s="252"/>
      <c r="D53" s="252"/>
      <c r="E53" s="33"/>
      <c r="H53" s="1668"/>
      <c r="I53" s="1823"/>
    </row>
    <row r="54" spans="1:9" ht="14.85" hidden="1" customHeight="1" x14ac:dyDescent="0.25">
      <c r="A54" s="15"/>
      <c r="B54" s="14" t="s">
        <v>70</v>
      </c>
      <c r="C54" s="251"/>
      <c r="D54" s="251"/>
      <c r="E54" s="33">
        <f>E55+E56</f>
        <v>0</v>
      </c>
      <c r="H54" s="1668"/>
      <c r="I54" s="1823"/>
    </row>
    <row r="55" spans="1:9" ht="14.85" hidden="1" customHeight="1" x14ac:dyDescent="0.25">
      <c r="A55" s="15"/>
      <c r="B55" s="64" t="s">
        <v>108</v>
      </c>
      <c r="C55" s="251"/>
      <c r="D55" s="251"/>
      <c r="E55" s="266">
        <v>0</v>
      </c>
      <c r="H55" s="1668"/>
      <c r="I55" s="1823"/>
    </row>
    <row r="56" spans="1:9" ht="14.85" hidden="1" customHeight="1" x14ac:dyDescent="0.25">
      <c r="A56" s="15"/>
      <c r="B56" s="55" t="s">
        <v>73</v>
      </c>
      <c r="C56" s="251"/>
      <c r="D56" s="251"/>
      <c r="E56" s="267">
        <v>0</v>
      </c>
      <c r="H56" s="1668"/>
      <c r="I56" s="1823"/>
    </row>
    <row r="57" spans="1:9" ht="14.85" hidden="1" customHeight="1" x14ac:dyDescent="0.25">
      <c r="A57" s="68"/>
      <c r="B57" s="227" t="s">
        <v>109</v>
      </c>
      <c r="C57" s="301"/>
      <c r="D57" s="301"/>
      <c r="E57" s="94"/>
      <c r="H57" s="1668"/>
      <c r="I57" s="1823"/>
    </row>
    <row r="58" spans="1:9" ht="14.85" hidden="1" customHeight="1" x14ac:dyDescent="0.25">
      <c r="A58" s="15"/>
      <c r="B58" s="14" t="s">
        <v>75</v>
      </c>
      <c r="C58" s="226">
        <f>C59+C60</f>
        <v>21429000</v>
      </c>
      <c r="D58" s="226"/>
      <c r="E58" s="33">
        <f>E59+E60</f>
        <v>0</v>
      </c>
      <c r="H58" s="1668"/>
      <c r="I58" s="1823"/>
    </row>
    <row r="59" spans="1:9" ht="14.85" hidden="1" customHeight="1" x14ac:dyDescent="0.25">
      <c r="A59" s="15"/>
      <c r="B59" s="64" t="s">
        <v>111</v>
      </c>
      <c r="C59" s="67">
        <v>15000000</v>
      </c>
      <c r="D59" s="67"/>
      <c r="E59" s="266"/>
      <c r="H59" s="1668"/>
      <c r="I59" s="1823"/>
    </row>
    <row r="60" spans="1:9" ht="14.85" hidden="1" customHeight="1" x14ac:dyDescent="0.25">
      <c r="A60" s="15"/>
      <c r="B60" s="64" t="s">
        <v>73</v>
      </c>
      <c r="C60" s="67">
        <v>6429000</v>
      </c>
      <c r="D60" s="67"/>
      <c r="E60" s="267"/>
      <c r="H60" s="1668"/>
      <c r="I60" s="1823"/>
    </row>
    <row r="61" spans="1:9" ht="14.85" hidden="1" customHeight="1" x14ac:dyDescent="0.25">
      <c r="A61" s="68"/>
      <c r="B61" s="227" t="s">
        <v>834</v>
      </c>
      <c r="C61" s="301"/>
      <c r="D61" s="1771"/>
      <c r="E61" s="268"/>
      <c r="H61" s="1668"/>
      <c r="I61" s="1823"/>
    </row>
    <row r="62" spans="1:9" ht="14.85" hidden="1" customHeight="1" x14ac:dyDescent="0.25">
      <c r="A62" s="17"/>
      <c r="B62" s="11" t="s">
        <v>71</v>
      </c>
      <c r="C62" s="252"/>
      <c r="D62" s="252"/>
      <c r="E62" s="33"/>
      <c r="H62" s="1668"/>
      <c r="I62" s="1823"/>
    </row>
    <row r="63" spans="1:9" ht="14.85" hidden="1" customHeight="1" x14ac:dyDescent="0.25">
      <c r="A63" s="15"/>
      <c r="B63" s="14" t="s">
        <v>75</v>
      </c>
      <c r="C63" s="226">
        <f>C64+C65</f>
        <v>21429000</v>
      </c>
      <c r="D63" s="226"/>
      <c r="E63" s="33">
        <f>E64+E65</f>
        <v>0</v>
      </c>
      <c r="H63" s="1668"/>
      <c r="I63" s="1823"/>
    </row>
    <row r="64" spans="1:9" ht="14.85" hidden="1" customHeight="1" x14ac:dyDescent="0.25">
      <c r="A64" s="15"/>
      <c r="B64" s="64" t="s">
        <v>111</v>
      </c>
      <c r="C64" s="67">
        <v>15000000</v>
      </c>
      <c r="D64" s="67"/>
      <c r="E64" s="266">
        <v>0</v>
      </c>
      <c r="H64" s="1668"/>
      <c r="I64" s="1823"/>
    </row>
    <row r="65" spans="1:9" ht="14.85" hidden="1" customHeight="1" x14ac:dyDescent="0.25">
      <c r="A65" s="15"/>
      <c r="B65" s="64" t="s">
        <v>73</v>
      </c>
      <c r="C65" s="67">
        <v>6429000</v>
      </c>
      <c r="D65" s="67"/>
      <c r="E65" s="266">
        <v>0</v>
      </c>
      <c r="H65" s="1668"/>
      <c r="I65" s="1823"/>
    </row>
    <row r="66" spans="1:9" ht="14.85" hidden="1" customHeight="1" x14ac:dyDescent="0.25">
      <c r="A66" s="15"/>
      <c r="B66" s="227" t="s">
        <v>72</v>
      </c>
      <c r="C66" s="230"/>
      <c r="D66" s="230"/>
      <c r="E66" s="94"/>
      <c r="H66" s="1668"/>
      <c r="I66" s="1823"/>
    </row>
    <row r="67" spans="1:9" ht="14.85" hidden="1" customHeight="1" x14ac:dyDescent="0.25">
      <c r="A67" s="17"/>
      <c r="B67" s="11" t="s">
        <v>71</v>
      </c>
      <c r="C67" s="252"/>
      <c r="D67" s="252"/>
      <c r="E67" s="33"/>
      <c r="H67" s="1668"/>
      <c r="I67" s="1823"/>
    </row>
    <row r="68" spans="1:9" ht="14.85" hidden="1" customHeight="1" x14ac:dyDescent="0.25">
      <c r="A68" s="15"/>
      <c r="B68" s="14" t="s">
        <v>70</v>
      </c>
      <c r="C68" s="251"/>
      <c r="D68" s="251"/>
      <c r="E68" s="33">
        <f>E70+E71</f>
        <v>0</v>
      </c>
      <c r="H68" s="1668"/>
      <c r="I68" s="1823"/>
    </row>
    <row r="69" spans="1:9" ht="14.85" hidden="1" customHeight="1" x14ac:dyDescent="0.25">
      <c r="A69" s="15"/>
      <c r="B69" s="64" t="s">
        <v>69</v>
      </c>
      <c r="C69" s="251"/>
      <c r="D69" s="251"/>
      <c r="E69" s="266">
        <v>0</v>
      </c>
      <c r="H69" s="1668"/>
      <c r="I69" s="1823"/>
    </row>
    <row r="70" spans="1:9" ht="14.85" hidden="1" customHeight="1" x14ac:dyDescent="0.25">
      <c r="A70" s="15"/>
      <c r="B70" s="64" t="s">
        <v>68</v>
      </c>
      <c r="C70" s="251"/>
      <c r="D70" s="251"/>
      <c r="E70" s="266">
        <v>0</v>
      </c>
      <c r="H70" s="1668"/>
      <c r="I70" s="1823"/>
    </row>
    <row r="71" spans="1:9" ht="14.85" hidden="1" customHeight="1" x14ac:dyDescent="0.25">
      <c r="A71" s="15"/>
      <c r="B71" s="64" t="s">
        <v>67</v>
      </c>
      <c r="C71" s="251"/>
      <c r="D71" s="251"/>
      <c r="E71" s="266">
        <v>0</v>
      </c>
      <c r="H71" s="1668"/>
      <c r="I71" s="1823"/>
    </row>
    <row r="72" spans="1:9" ht="14.85" hidden="1" customHeight="1" x14ac:dyDescent="0.25">
      <c r="A72" s="15"/>
      <c r="B72" s="74" t="s">
        <v>112</v>
      </c>
      <c r="C72" s="251"/>
      <c r="D72" s="251"/>
      <c r="E72" s="269">
        <v>0</v>
      </c>
      <c r="H72" s="1668"/>
      <c r="I72" s="1823"/>
    </row>
    <row r="73" spans="1:9" ht="14.85" hidden="1" customHeight="1" x14ac:dyDescent="0.25">
      <c r="A73" s="8"/>
      <c r="B73" s="75" t="s">
        <v>66</v>
      </c>
      <c r="C73" s="76"/>
      <c r="D73" s="76"/>
      <c r="E73" s="94"/>
      <c r="H73" s="1668"/>
      <c r="I73" s="1823"/>
    </row>
    <row r="74" spans="1:9" ht="14.85" hidden="1" customHeight="1" x14ac:dyDescent="0.25">
      <c r="A74" s="15"/>
      <c r="B74" s="74" t="s">
        <v>65</v>
      </c>
      <c r="C74" s="1574">
        <v>94.2</v>
      </c>
      <c r="D74" s="1574"/>
      <c r="E74" s="270">
        <f>(E27/(E14))*100</f>
        <v>91.30858841036752</v>
      </c>
      <c r="H74" s="1668"/>
      <c r="I74" s="1823"/>
    </row>
    <row r="75" spans="1:9" ht="14.85" hidden="1" customHeight="1" x14ac:dyDescent="0.25">
      <c r="A75" s="15"/>
      <c r="B75" s="74" t="s">
        <v>64</v>
      </c>
      <c r="C75" s="125">
        <v>5</v>
      </c>
      <c r="D75" s="125"/>
      <c r="E75" s="270">
        <f>(E36/(E14))*100</f>
        <v>4.2316951163825145</v>
      </c>
      <c r="H75" s="1668"/>
      <c r="I75" s="1823"/>
    </row>
    <row r="76" spans="1:9" ht="14.85" hidden="1" customHeight="1" x14ac:dyDescent="0.25">
      <c r="A76" s="15"/>
      <c r="B76" s="74" t="s">
        <v>63</v>
      </c>
      <c r="C76" s="125">
        <v>82</v>
      </c>
      <c r="D76" s="125"/>
      <c r="E76" s="270" t="e">
        <f>E46/(E46+E47)*100</f>
        <v>#DIV/0!</v>
      </c>
      <c r="H76" s="1668"/>
      <c r="I76" s="1823"/>
    </row>
    <row r="77" spans="1:9" ht="14.85" hidden="1" customHeight="1" x14ac:dyDescent="0.25">
      <c r="A77" s="15"/>
      <c r="B77" s="74" t="s">
        <v>62</v>
      </c>
      <c r="C77" s="125">
        <v>18</v>
      </c>
      <c r="D77" s="125"/>
      <c r="E77" s="270" t="e">
        <f>(E47/E45)*100</f>
        <v>#DIV/0!</v>
      </c>
      <c r="H77" s="1668"/>
      <c r="I77" s="1823"/>
    </row>
    <row r="78" spans="1:9" ht="14.85" hidden="1" customHeight="1" x14ac:dyDescent="0.25">
      <c r="A78" s="15"/>
      <c r="B78" s="74" t="s">
        <v>105</v>
      </c>
      <c r="C78" s="125">
        <v>75</v>
      </c>
      <c r="D78" s="125"/>
      <c r="E78" s="270" t="e">
        <f>(E50/E49)*100</f>
        <v>#DIV/0!</v>
      </c>
      <c r="H78" s="1668"/>
      <c r="I78" s="1823"/>
    </row>
    <row r="79" spans="1:9" ht="14.85" hidden="1" customHeight="1" x14ac:dyDescent="0.25">
      <c r="A79" s="15"/>
      <c r="B79" s="74" t="s">
        <v>62</v>
      </c>
      <c r="C79" s="125">
        <v>25</v>
      </c>
      <c r="D79" s="125"/>
      <c r="E79" s="270" t="e">
        <f>(E51/E49)*100</f>
        <v>#DIV/0!</v>
      </c>
      <c r="H79" s="1668"/>
      <c r="I79" s="1823"/>
    </row>
    <row r="80" spans="1:9" ht="14.85" hidden="1" customHeight="1" x14ac:dyDescent="0.25">
      <c r="A80" s="15"/>
      <c r="B80" s="74" t="s">
        <v>107</v>
      </c>
      <c r="C80" s="125">
        <v>75</v>
      </c>
      <c r="D80" s="125"/>
      <c r="E80" s="270" t="e">
        <f>E55/E54*100</f>
        <v>#DIV/0!</v>
      </c>
      <c r="H80" s="1668"/>
      <c r="I80" s="1823"/>
    </row>
    <row r="81" spans="1:9" ht="14.85" hidden="1" customHeight="1" x14ac:dyDescent="0.25">
      <c r="A81" s="15"/>
      <c r="B81" s="74" t="s">
        <v>62</v>
      </c>
      <c r="C81" s="125">
        <v>25</v>
      </c>
      <c r="D81" s="125"/>
      <c r="E81" s="270" t="e">
        <f>E56/E54*100</f>
        <v>#DIV/0!</v>
      </c>
      <c r="H81" s="1668"/>
      <c r="I81" s="1823"/>
    </row>
    <row r="82" spans="1:9" ht="14.85" hidden="1" customHeight="1" x14ac:dyDescent="0.25">
      <c r="A82" s="15"/>
      <c r="B82" s="74" t="s">
        <v>110</v>
      </c>
      <c r="C82" s="125">
        <v>70</v>
      </c>
      <c r="D82" s="125"/>
      <c r="E82" s="270" t="e">
        <f>E59/(E59+E60)*100</f>
        <v>#DIV/0!</v>
      </c>
      <c r="H82" s="1668"/>
      <c r="I82" s="1823"/>
    </row>
    <row r="83" spans="1:9" ht="14.85" hidden="1" customHeight="1" x14ac:dyDescent="0.25">
      <c r="A83" s="15"/>
      <c r="B83" s="74" t="s">
        <v>62</v>
      </c>
      <c r="C83" s="125">
        <v>30</v>
      </c>
      <c r="D83" s="125"/>
      <c r="E83" s="270" t="e">
        <f>E60/(E60+E59)*100</f>
        <v>#DIV/0!</v>
      </c>
      <c r="H83" s="1668"/>
      <c r="I83" s="1823"/>
    </row>
    <row r="84" spans="1:9" ht="14.85" hidden="1" customHeight="1" x14ac:dyDescent="0.25">
      <c r="A84" s="15"/>
      <c r="B84" s="74" t="s">
        <v>835</v>
      </c>
      <c r="C84" s="125">
        <v>70</v>
      </c>
      <c r="D84" s="125"/>
      <c r="E84" s="270" t="e">
        <f>E64/(E64+E65)*100</f>
        <v>#DIV/0!</v>
      </c>
      <c r="H84" s="1668"/>
      <c r="I84" s="1823"/>
    </row>
    <row r="85" spans="1:9" ht="14.85" hidden="1" customHeight="1" x14ac:dyDescent="0.25">
      <c r="A85" s="15"/>
      <c r="B85" s="74" t="s">
        <v>62</v>
      </c>
      <c r="C85" s="125">
        <v>30</v>
      </c>
      <c r="D85" s="125"/>
      <c r="E85" s="270" t="e">
        <f>E65/(E64+E65)*100</f>
        <v>#DIV/0!</v>
      </c>
      <c r="H85" s="1668"/>
      <c r="I85" s="1823"/>
    </row>
    <row r="86" spans="1:9" ht="14.85" hidden="1" customHeight="1" x14ac:dyDescent="0.25">
      <c r="A86" s="15"/>
      <c r="B86" s="74" t="s">
        <v>61</v>
      </c>
      <c r="C86" s="125">
        <v>60</v>
      </c>
      <c r="D86" s="125"/>
      <c r="E86" s="270" t="e">
        <f>E69/E68*100</f>
        <v>#DIV/0!</v>
      </c>
      <c r="H86" s="1668"/>
      <c r="I86" s="1823"/>
    </row>
    <row r="87" spans="1:9" ht="15" hidden="1" customHeight="1" x14ac:dyDescent="0.25">
      <c r="A87" s="19"/>
      <c r="B87" s="74" t="s">
        <v>60</v>
      </c>
      <c r="C87" s="125">
        <v>40</v>
      </c>
      <c r="D87" s="125"/>
      <c r="E87" s="270" t="e">
        <f>E71/E68*100</f>
        <v>#DIV/0!</v>
      </c>
      <c r="H87" s="1668"/>
      <c r="I87" s="1823"/>
    </row>
    <row r="88" spans="1:9" x14ac:dyDescent="0.25">
      <c r="A88" s="8"/>
      <c r="B88" s="14" t="s">
        <v>81</v>
      </c>
      <c r="C88" s="249" t="s">
        <v>1011</v>
      </c>
      <c r="D88" s="248" t="s">
        <v>25</v>
      </c>
      <c r="E88" s="1665"/>
      <c r="F88" s="1650"/>
      <c r="G88" s="1649">
        <v>90.21</v>
      </c>
      <c r="H88" s="720"/>
      <c r="I88" s="1823"/>
    </row>
    <row r="89" spans="1:9" ht="15.75" thickBot="1" x14ac:dyDescent="0.3">
      <c r="A89" s="8"/>
      <c r="B89" s="14" t="s">
        <v>80</v>
      </c>
      <c r="C89" s="249">
        <v>0.5</v>
      </c>
      <c r="D89" s="248" t="s">
        <v>25</v>
      </c>
      <c r="E89" s="1665"/>
      <c r="F89" s="1650"/>
      <c r="G89" s="1649">
        <v>0.33</v>
      </c>
      <c r="H89" s="720"/>
      <c r="I89" s="1823"/>
    </row>
    <row r="90" spans="1:9" ht="15.75" thickBot="1" x14ac:dyDescent="0.3">
      <c r="A90" s="1777">
        <v>2</v>
      </c>
      <c r="B90" s="1775" t="s">
        <v>59</v>
      </c>
      <c r="C90" s="1663"/>
      <c r="D90" s="1663"/>
      <c r="E90" s="1859" t="s">
        <v>945</v>
      </c>
      <c r="F90" s="1859" t="s">
        <v>946</v>
      </c>
      <c r="G90" s="1663" t="s">
        <v>187</v>
      </c>
      <c r="H90" s="1664" t="s">
        <v>1018</v>
      </c>
      <c r="I90" s="1823"/>
    </row>
    <row r="91" spans="1:9" x14ac:dyDescent="0.25">
      <c r="A91" s="8"/>
      <c r="B91" s="232" t="s">
        <v>58</v>
      </c>
      <c r="C91" s="248">
        <v>9</v>
      </c>
      <c r="D91" s="248" t="s">
        <v>85</v>
      </c>
      <c r="E91" s="266">
        <v>122737</v>
      </c>
      <c r="F91" s="266">
        <v>143761</v>
      </c>
      <c r="G91" s="266">
        <f>F91-E91</f>
        <v>21024</v>
      </c>
      <c r="H91" s="1860">
        <f>G91/G14/10</f>
        <v>0.83441816161295423</v>
      </c>
      <c r="I91" s="1826" t="s">
        <v>836</v>
      </c>
    </row>
    <row r="92" spans="1:9" ht="14.85" hidden="1" customHeight="1" x14ac:dyDescent="0.25">
      <c r="A92" s="15"/>
      <c r="B92" s="21"/>
      <c r="C92" s="250"/>
      <c r="D92" s="250"/>
      <c r="E92" s="272" t="e">
        <f>E91/(E16)*100</f>
        <v>#DIV/0!</v>
      </c>
      <c r="H92" s="1861"/>
      <c r="I92" s="1823"/>
    </row>
    <row r="93" spans="1:9" ht="14.85" hidden="1" customHeight="1" x14ac:dyDescent="0.25">
      <c r="A93" s="8"/>
      <c r="B93" s="234" t="s">
        <v>57</v>
      </c>
      <c r="C93" s="253">
        <v>18</v>
      </c>
      <c r="D93" s="253"/>
      <c r="E93" s="273">
        <v>0</v>
      </c>
      <c r="H93" s="1861"/>
      <c r="I93" s="1823"/>
    </row>
    <row r="94" spans="1:9" ht="14.85" hidden="1" customHeight="1" x14ac:dyDescent="0.25">
      <c r="A94" s="15"/>
      <c r="B94" s="22"/>
      <c r="C94" s="254"/>
      <c r="D94" s="254"/>
      <c r="E94" s="274" t="e">
        <f>E93/(E17)*100</f>
        <v>#DIV/0!</v>
      </c>
      <c r="H94" s="1861"/>
      <c r="I94" s="1826" t="s">
        <v>836</v>
      </c>
    </row>
    <row r="95" spans="1:9" x14ac:dyDescent="0.25">
      <c r="A95" s="15"/>
      <c r="B95" s="232" t="s">
        <v>55</v>
      </c>
      <c r="C95" s="249" t="s">
        <v>1012</v>
      </c>
      <c r="D95" s="248" t="s">
        <v>85</v>
      </c>
      <c r="E95" s="267">
        <v>1970.8</v>
      </c>
      <c r="F95" s="286">
        <v>867.36</v>
      </c>
      <c r="G95" s="1674">
        <f>E95-F95</f>
        <v>1103.44</v>
      </c>
      <c r="H95" s="1862">
        <f>G95/G14/10</f>
        <v>4.3794253056040636E-2</v>
      </c>
      <c r="I95" s="1826" t="s">
        <v>836</v>
      </c>
    </row>
    <row r="96" spans="1:9" ht="15" hidden="1" customHeight="1" x14ac:dyDescent="0.25">
      <c r="A96" s="19"/>
      <c r="B96" s="24"/>
      <c r="C96" s="250"/>
      <c r="D96" s="250"/>
      <c r="E96" s="275"/>
      <c r="H96" s="1668"/>
      <c r="I96" s="1823"/>
    </row>
    <row r="97" spans="1:9" x14ac:dyDescent="0.25">
      <c r="A97" s="137">
        <v>3</v>
      </c>
      <c r="B97" s="236" t="s">
        <v>167</v>
      </c>
      <c r="C97" s="1773" t="s">
        <v>1014</v>
      </c>
      <c r="D97" s="237" t="s">
        <v>25</v>
      </c>
      <c r="E97" s="276"/>
      <c r="F97" s="1648"/>
      <c r="G97" s="276"/>
      <c r="H97" s="1863">
        <f>((SUM(G27+G36))-(SUM(G14)))/(SUM(G14))*100</f>
        <v>-2.7190823940308246</v>
      </c>
      <c r="I97" s="1823"/>
    </row>
    <row r="98" spans="1:9" x14ac:dyDescent="0.25">
      <c r="A98" s="137"/>
      <c r="B98" s="305"/>
      <c r="C98" s="306"/>
      <c r="D98" s="306"/>
      <c r="E98" s="308"/>
      <c r="G98" s="308"/>
      <c r="H98" s="1864">
        <f>H97%*G14</f>
        <v>-68.510000000000673</v>
      </c>
      <c r="I98" s="1823"/>
    </row>
    <row r="99" spans="1:9" x14ac:dyDescent="0.25">
      <c r="A99" s="68"/>
      <c r="B99" s="232" t="s">
        <v>54</v>
      </c>
      <c r="C99" s="1774" t="s">
        <v>1013</v>
      </c>
      <c r="D99" s="1651" t="s">
        <v>25</v>
      </c>
      <c r="E99" s="277"/>
      <c r="F99" s="1652"/>
      <c r="G99" s="277"/>
      <c r="H99" s="1671"/>
      <c r="I99" s="1823"/>
    </row>
    <row r="100" spans="1:9" ht="15.75" thickBot="1" x14ac:dyDescent="0.3">
      <c r="A100" s="85"/>
      <c r="B100" s="86" t="s">
        <v>53</v>
      </c>
      <c r="C100" s="250"/>
      <c r="D100" s="250"/>
      <c r="E100" s="1675"/>
      <c r="F100" s="1676"/>
      <c r="G100" s="1675"/>
      <c r="H100" s="1675">
        <f>SUM(G91,G93)+(H99%*SUM(G91,G93))</f>
        <v>21024</v>
      </c>
      <c r="I100" s="1823"/>
    </row>
    <row r="101" spans="1:9" ht="15" hidden="1" customHeight="1" x14ac:dyDescent="0.25">
      <c r="A101" s="8">
        <v>4</v>
      </c>
      <c r="B101" s="47" t="s">
        <v>52</v>
      </c>
      <c r="C101" s="48"/>
      <c r="D101" s="1772"/>
      <c r="E101" s="268"/>
      <c r="H101" s="1668"/>
      <c r="I101" s="1823"/>
    </row>
    <row r="102" spans="1:9" ht="15" hidden="1" customHeight="1" x14ac:dyDescent="0.25">
      <c r="A102" s="8"/>
      <c r="B102" s="26" t="s">
        <v>51</v>
      </c>
      <c r="C102" s="88"/>
      <c r="D102" s="88"/>
      <c r="E102" s="278"/>
      <c r="H102" s="1668"/>
      <c r="I102" s="1823"/>
    </row>
    <row r="103" spans="1:9" ht="15" hidden="1" customHeight="1" x14ac:dyDescent="0.25">
      <c r="A103" s="15"/>
      <c r="B103" s="28" t="s">
        <v>46</v>
      </c>
      <c r="C103" s="90"/>
      <c r="D103" s="90"/>
      <c r="E103" s="279"/>
      <c r="H103" s="1668"/>
      <c r="I103" s="1823"/>
    </row>
    <row r="104" spans="1:9" ht="15" hidden="1" customHeight="1" x14ac:dyDescent="0.25">
      <c r="A104" s="15"/>
      <c r="B104" s="30" t="s">
        <v>39</v>
      </c>
      <c r="C104" s="60"/>
      <c r="D104" s="60"/>
      <c r="E104" s="34">
        <v>0</v>
      </c>
      <c r="H104" s="1668"/>
      <c r="I104" s="1823"/>
    </row>
    <row r="105" spans="1:9" ht="15" hidden="1" customHeight="1" x14ac:dyDescent="0.25">
      <c r="A105" s="15"/>
      <c r="B105" s="30" t="s">
        <v>38</v>
      </c>
      <c r="C105" s="60"/>
      <c r="D105" s="60"/>
      <c r="E105" s="34">
        <v>0</v>
      </c>
      <c r="H105" s="1668"/>
      <c r="I105" s="1823"/>
    </row>
    <row r="106" spans="1:9" ht="15" hidden="1" customHeight="1" x14ac:dyDescent="0.25">
      <c r="A106" s="15"/>
      <c r="B106" s="30" t="s">
        <v>50</v>
      </c>
      <c r="C106" s="60"/>
      <c r="D106" s="60"/>
      <c r="E106" s="34">
        <v>0</v>
      </c>
      <c r="H106" s="1668"/>
      <c r="I106" s="1823"/>
    </row>
    <row r="107" spans="1:9" ht="15" hidden="1" customHeight="1" x14ac:dyDescent="0.25">
      <c r="A107" s="15"/>
      <c r="B107" s="30" t="s">
        <v>29</v>
      </c>
      <c r="C107" s="60"/>
      <c r="D107" s="60"/>
      <c r="E107" s="33"/>
      <c r="H107" s="1668"/>
      <c r="I107" s="1823"/>
    </row>
    <row r="108" spans="1:9" ht="15" hidden="1" customHeight="1" x14ac:dyDescent="0.25">
      <c r="A108" s="17"/>
      <c r="B108" s="31" t="s">
        <v>49</v>
      </c>
      <c r="C108" s="53"/>
      <c r="D108" s="53"/>
      <c r="E108" s="33"/>
      <c r="H108" s="1668"/>
      <c r="I108" s="1823"/>
    </row>
    <row r="109" spans="1:9" ht="15" hidden="1" customHeight="1" x14ac:dyDescent="0.25">
      <c r="A109" s="17"/>
      <c r="B109" s="31" t="s">
        <v>48</v>
      </c>
      <c r="C109" s="53"/>
      <c r="D109" s="53"/>
      <c r="E109" s="33"/>
      <c r="H109" s="1668"/>
      <c r="I109" s="1823"/>
    </row>
    <row r="110" spans="1:9" ht="15" hidden="1" customHeight="1" x14ac:dyDescent="0.25">
      <c r="A110" s="15"/>
      <c r="B110" s="30" t="s">
        <v>28</v>
      </c>
      <c r="C110" s="60"/>
      <c r="D110" s="60"/>
      <c r="E110" s="33"/>
      <c r="H110" s="1668"/>
      <c r="I110" s="1823"/>
    </row>
    <row r="111" spans="1:9" ht="15" hidden="1" customHeight="1" x14ac:dyDescent="0.25">
      <c r="A111" s="15"/>
      <c r="B111" s="14" t="s">
        <v>49</v>
      </c>
      <c r="C111" s="60"/>
      <c r="D111" s="60"/>
      <c r="E111" s="33">
        <v>0</v>
      </c>
      <c r="H111" s="1668"/>
      <c r="I111" s="1823"/>
    </row>
    <row r="112" spans="1:9" ht="15" hidden="1" customHeight="1" x14ac:dyDescent="0.25">
      <c r="A112" s="15"/>
      <c r="B112" s="14" t="s">
        <v>48</v>
      </c>
      <c r="C112" s="60"/>
      <c r="D112" s="60"/>
      <c r="E112" s="33">
        <v>0</v>
      </c>
      <c r="H112" s="1668"/>
      <c r="I112" s="1823"/>
    </row>
    <row r="113" spans="1:9" ht="15" hidden="1" customHeight="1" x14ac:dyDescent="0.25">
      <c r="A113" s="15"/>
      <c r="B113" s="30" t="s">
        <v>36</v>
      </c>
      <c r="C113" s="60"/>
      <c r="D113" s="60"/>
      <c r="E113" s="280">
        <v>0</v>
      </c>
      <c r="H113" s="1668"/>
      <c r="I113" s="1823"/>
    </row>
    <row r="114" spans="1:9" ht="15" hidden="1" customHeight="1" x14ac:dyDescent="0.25">
      <c r="A114" s="15"/>
      <c r="B114" s="30" t="s">
        <v>34</v>
      </c>
      <c r="C114" s="60"/>
      <c r="D114" s="60"/>
      <c r="E114" s="33">
        <v>0</v>
      </c>
      <c r="H114" s="1668"/>
      <c r="I114" s="1823"/>
    </row>
    <row r="115" spans="1:9" ht="15" hidden="1" customHeight="1" x14ac:dyDescent="0.25">
      <c r="A115" s="8"/>
      <c r="B115" s="47" t="s">
        <v>32</v>
      </c>
      <c r="C115" s="48"/>
      <c r="D115" s="48"/>
      <c r="E115" s="94"/>
      <c r="H115" s="1668"/>
      <c r="I115" s="1823"/>
    </row>
    <row r="116" spans="1:9" ht="15" hidden="1" customHeight="1" x14ac:dyDescent="0.25">
      <c r="A116" s="15"/>
      <c r="B116" s="30" t="s">
        <v>29</v>
      </c>
      <c r="C116" s="60"/>
      <c r="D116" s="60"/>
      <c r="E116" s="33"/>
      <c r="H116" s="1668"/>
      <c r="I116" s="1823"/>
    </row>
    <row r="117" spans="1:9" ht="15" hidden="1" customHeight="1" x14ac:dyDescent="0.25">
      <c r="A117" s="15"/>
      <c r="B117" s="14" t="s">
        <v>49</v>
      </c>
      <c r="C117" s="60"/>
      <c r="D117" s="60"/>
      <c r="E117" s="33"/>
      <c r="H117" s="1668"/>
      <c r="I117" s="1823"/>
    </row>
    <row r="118" spans="1:9" ht="15" hidden="1" customHeight="1" x14ac:dyDescent="0.25">
      <c r="A118" s="15"/>
      <c r="B118" s="14" t="s">
        <v>48</v>
      </c>
      <c r="C118" s="60"/>
      <c r="D118" s="60"/>
      <c r="E118" s="33"/>
      <c r="H118" s="1668"/>
      <c r="I118" s="1823"/>
    </row>
    <row r="119" spans="1:9" ht="15" hidden="1" customHeight="1" x14ac:dyDescent="0.25">
      <c r="A119" s="15"/>
      <c r="B119" s="30" t="s">
        <v>28</v>
      </c>
      <c r="C119" s="60"/>
      <c r="D119" s="60"/>
      <c r="E119" s="33"/>
      <c r="H119" s="1668"/>
      <c r="I119" s="1823"/>
    </row>
    <row r="120" spans="1:9" ht="15" hidden="1" customHeight="1" x14ac:dyDescent="0.25">
      <c r="A120" s="15"/>
      <c r="B120" s="14" t="s">
        <v>49</v>
      </c>
      <c r="C120" s="60"/>
      <c r="D120" s="60"/>
      <c r="E120" s="33">
        <v>0</v>
      </c>
      <c r="H120" s="1668"/>
      <c r="I120" s="1823"/>
    </row>
    <row r="121" spans="1:9" ht="15" hidden="1" customHeight="1" x14ac:dyDescent="0.25">
      <c r="A121" s="15"/>
      <c r="B121" s="14" t="s">
        <v>48</v>
      </c>
      <c r="C121" s="60"/>
      <c r="D121" s="60"/>
      <c r="E121" s="33">
        <v>0</v>
      </c>
      <c r="H121" s="1668"/>
      <c r="I121" s="1823"/>
    </row>
    <row r="122" spans="1:9" ht="15" hidden="1" customHeight="1" x14ac:dyDescent="0.25">
      <c r="A122" s="8"/>
      <c r="B122" s="47" t="s">
        <v>30</v>
      </c>
      <c r="C122" s="48"/>
      <c r="D122" s="48"/>
      <c r="E122" s="94"/>
      <c r="H122" s="1668"/>
      <c r="I122" s="1823"/>
    </row>
    <row r="123" spans="1:9" ht="15" hidden="1" customHeight="1" x14ac:dyDescent="0.25">
      <c r="A123" s="15"/>
      <c r="B123" s="30" t="s">
        <v>29</v>
      </c>
      <c r="C123" s="60"/>
      <c r="D123" s="60"/>
      <c r="E123" s="33"/>
      <c r="H123" s="1668"/>
      <c r="I123" s="1823"/>
    </row>
    <row r="124" spans="1:9" ht="15" hidden="1" customHeight="1" x14ac:dyDescent="0.25">
      <c r="A124" s="15"/>
      <c r="B124" s="14" t="s">
        <v>49</v>
      </c>
      <c r="C124" s="125">
        <v>0.3</v>
      </c>
      <c r="D124" s="125"/>
      <c r="E124" s="34" t="e">
        <v>#DIV/0!</v>
      </c>
      <c r="H124" s="1668"/>
      <c r="I124" s="1823"/>
    </row>
    <row r="125" spans="1:9" ht="15" hidden="1" customHeight="1" x14ac:dyDescent="0.25">
      <c r="A125" s="15"/>
      <c r="B125" s="14" t="s">
        <v>48</v>
      </c>
      <c r="C125" s="125">
        <v>0.3</v>
      </c>
      <c r="D125" s="125"/>
      <c r="E125" s="34" t="e">
        <v>#DIV/0!</v>
      </c>
      <c r="H125" s="1668"/>
      <c r="I125" s="1823"/>
    </row>
    <row r="126" spans="1:9" ht="15" hidden="1" customHeight="1" x14ac:dyDescent="0.25">
      <c r="A126" s="15"/>
      <c r="B126" s="30" t="s">
        <v>28</v>
      </c>
      <c r="C126" s="125"/>
      <c r="D126" s="125"/>
      <c r="E126" s="34"/>
      <c r="H126" s="1668"/>
      <c r="I126" s="1823"/>
    </row>
    <row r="127" spans="1:9" ht="15" hidden="1" customHeight="1" x14ac:dyDescent="0.25">
      <c r="A127" s="15"/>
      <c r="B127" s="14" t="s">
        <v>49</v>
      </c>
      <c r="C127" s="125">
        <v>0.5</v>
      </c>
      <c r="D127" s="125"/>
      <c r="E127" s="34" t="e">
        <v>#DIV/0!</v>
      </c>
      <c r="H127" s="1668"/>
      <c r="I127" s="1823"/>
    </row>
    <row r="128" spans="1:9" ht="15" hidden="1" customHeight="1" x14ac:dyDescent="0.25">
      <c r="A128" s="19"/>
      <c r="B128" s="14" t="s">
        <v>48</v>
      </c>
      <c r="C128" s="125">
        <v>0.5</v>
      </c>
      <c r="D128" s="125"/>
      <c r="E128" s="34" t="e">
        <v>#DIV/0!</v>
      </c>
      <c r="H128" s="1668"/>
      <c r="I128" s="1823"/>
    </row>
    <row r="129" spans="1:9" ht="15" hidden="1" customHeight="1" x14ac:dyDescent="0.25">
      <c r="A129" s="8">
        <v>5</v>
      </c>
      <c r="B129" s="47" t="s">
        <v>47</v>
      </c>
      <c r="C129" s="48"/>
      <c r="D129" s="48"/>
      <c r="E129" s="94"/>
      <c r="H129" s="1668"/>
      <c r="I129" s="1823"/>
    </row>
    <row r="130" spans="1:9" ht="15" hidden="1" customHeight="1" x14ac:dyDescent="0.25">
      <c r="A130" s="15"/>
      <c r="B130" s="28" t="s">
        <v>46</v>
      </c>
      <c r="C130" s="90"/>
      <c r="D130" s="90"/>
      <c r="E130" s="34"/>
      <c r="H130" s="1668"/>
      <c r="I130" s="1823"/>
    </row>
    <row r="131" spans="1:9" ht="15" hidden="1" customHeight="1" x14ac:dyDescent="0.25">
      <c r="A131" s="15"/>
      <c r="B131" s="30" t="s">
        <v>39</v>
      </c>
      <c r="C131" s="60"/>
      <c r="D131" s="60"/>
      <c r="E131" s="34">
        <v>0</v>
      </c>
      <c r="H131" s="1668"/>
      <c r="I131" s="1823"/>
    </row>
    <row r="132" spans="1:9" ht="15" hidden="1" customHeight="1" x14ac:dyDescent="0.25">
      <c r="A132" s="15"/>
      <c r="B132" s="30" t="s">
        <v>38</v>
      </c>
      <c r="C132" s="60"/>
      <c r="D132" s="60"/>
      <c r="E132" s="34">
        <v>0</v>
      </c>
      <c r="H132" s="1668"/>
      <c r="I132" s="1823"/>
    </row>
    <row r="133" spans="1:9" ht="15" hidden="1" customHeight="1" x14ac:dyDescent="0.25">
      <c r="A133" s="15"/>
      <c r="B133" s="30" t="s">
        <v>50</v>
      </c>
      <c r="C133" s="60"/>
      <c r="D133" s="60"/>
      <c r="E133" s="34">
        <v>0</v>
      </c>
      <c r="H133" s="1668"/>
      <c r="I133" s="1823"/>
    </row>
    <row r="134" spans="1:9" ht="15" hidden="1" customHeight="1" x14ac:dyDescent="0.25">
      <c r="A134" s="15"/>
      <c r="B134" s="30" t="s">
        <v>29</v>
      </c>
      <c r="C134" s="60"/>
      <c r="D134" s="60"/>
      <c r="E134" s="33"/>
      <c r="H134" s="1668"/>
      <c r="I134" s="1823"/>
    </row>
    <row r="135" spans="1:9" ht="15" hidden="1" customHeight="1" x14ac:dyDescent="0.25">
      <c r="A135" s="17"/>
      <c r="B135" s="11" t="s">
        <v>45</v>
      </c>
      <c r="C135" s="53"/>
      <c r="D135" s="53"/>
      <c r="E135" s="33"/>
      <c r="H135" s="1668"/>
      <c r="I135" s="1823"/>
    </row>
    <row r="136" spans="1:9" ht="15" hidden="1" customHeight="1" x14ac:dyDescent="0.25">
      <c r="A136" s="17"/>
      <c r="B136" s="11" t="s">
        <v>44</v>
      </c>
      <c r="C136" s="53"/>
      <c r="D136" s="53"/>
      <c r="E136" s="33"/>
      <c r="H136" s="1668"/>
      <c r="I136" s="1823"/>
    </row>
    <row r="137" spans="1:9" ht="15" hidden="1" customHeight="1" x14ac:dyDescent="0.25">
      <c r="A137" s="15"/>
      <c r="B137" s="30" t="s">
        <v>28</v>
      </c>
      <c r="C137" s="60"/>
      <c r="D137" s="60"/>
      <c r="E137" s="33"/>
      <c r="H137" s="1668"/>
      <c r="I137" s="1823"/>
    </row>
    <row r="138" spans="1:9" ht="15" hidden="1" customHeight="1" x14ac:dyDescent="0.25">
      <c r="A138" s="15"/>
      <c r="B138" s="11" t="s">
        <v>45</v>
      </c>
      <c r="C138" s="60"/>
      <c r="D138" s="60"/>
      <c r="E138" s="33">
        <v>0</v>
      </c>
      <c r="H138" s="1668"/>
      <c r="I138" s="1823"/>
    </row>
    <row r="139" spans="1:9" ht="15" hidden="1" customHeight="1" x14ac:dyDescent="0.25">
      <c r="A139" s="15"/>
      <c r="B139" s="11" t="s">
        <v>44</v>
      </c>
      <c r="C139" s="60"/>
      <c r="D139" s="60"/>
      <c r="E139" s="33">
        <v>0</v>
      </c>
      <c r="H139" s="1668"/>
      <c r="I139" s="1823"/>
    </row>
    <row r="140" spans="1:9" ht="15" hidden="1" customHeight="1" x14ac:dyDescent="0.25">
      <c r="A140" s="15"/>
      <c r="B140" s="30" t="s">
        <v>36</v>
      </c>
      <c r="C140" s="60"/>
      <c r="D140" s="60"/>
      <c r="E140" s="33">
        <v>0</v>
      </c>
      <c r="H140" s="1668"/>
      <c r="I140" s="1823"/>
    </row>
    <row r="141" spans="1:9" ht="15" hidden="1" customHeight="1" x14ac:dyDescent="0.25">
      <c r="A141" s="15"/>
      <c r="B141" s="30" t="s">
        <v>34</v>
      </c>
      <c r="C141" s="60"/>
      <c r="D141" s="60"/>
      <c r="E141" s="33">
        <v>0</v>
      </c>
      <c r="H141" s="1668"/>
      <c r="I141" s="1823"/>
    </row>
    <row r="142" spans="1:9" ht="15" hidden="1" customHeight="1" x14ac:dyDescent="0.25">
      <c r="A142" s="8"/>
      <c r="B142" s="47" t="s">
        <v>32</v>
      </c>
      <c r="C142" s="48"/>
      <c r="D142" s="48"/>
      <c r="E142" s="94"/>
      <c r="H142" s="1668"/>
      <c r="I142" s="1823"/>
    </row>
    <row r="143" spans="1:9" ht="15" hidden="1" customHeight="1" x14ac:dyDescent="0.25">
      <c r="A143" s="15"/>
      <c r="B143" s="30" t="s">
        <v>29</v>
      </c>
      <c r="C143" s="60"/>
      <c r="D143" s="60"/>
      <c r="E143" s="33"/>
      <c r="H143" s="1668"/>
      <c r="I143" s="1823"/>
    </row>
    <row r="144" spans="1:9" ht="15" hidden="1" customHeight="1" x14ac:dyDescent="0.25">
      <c r="A144" s="15"/>
      <c r="B144" s="11" t="s">
        <v>45</v>
      </c>
      <c r="C144" s="60"/>
      <c r="D144" s="60"/>
      <c r="E144" s="33"/>
      <c r="H144" s="1668"/>
      <c r="I144" s="1823"/>
    </row>
    <row r="145" spans="1:9" ht="15" hidden="1" customHeight="1" x14ac:dyDescent="0.25">
      <c r="A145" s="15"/>
      <c r="B145" s="11" t="s">
        <v>44</v>
      </c>
      <c r="C145" s="60"/>
      <c r="D145" s="60"/>
      <c r="E145" s="33"/>
      <c r="H145" s="1668"/>
      <c r="I145" s="1823"/>
    </row>
    <row r="146" spans="1:9" ht="15" hidden="1" customHeight="1" x14ac:dyDescent="0.25">
      <c r="A146" s="15"/>
      <c r="B146" s="30" t="s">
        <v>28</v>
      </c>
      <c r="C146" s="60"/>
      <c r="D146" s="60"/>
      <c r="E146" s="33"/>
      <c r="H146" s="1668"/>
      <c r="I146" s="1823"/>
    </row>
    <row r="147" spans="1:9" ht="15" hidden="1" customHeight="1" x14ac:dyDescent="0.25">
      <c r="A147" s="15"/>
      <c r="B147" s="11" t="s">
        <v>45</v>
      </c>
      <c r="C147" s="60"/>
      <c r="D147" s="60"/>
      <c r="E147" s="33">
        <v>0</v>
      </c>
      <c r="H147" s="1668"/>
      <c r="I147" s="1823"/>
    </row>
    <row r="148" spans="1:9" ht="15" hidden="1" customHeight="1" x14ac:dyDescent="0.25">
      <c r="A148" s="15"/>
      <c r="B148" s="11" t="s">
        <v>44</v>
      </c>
      <c r="C148" s="60"/>
      <c r="D148" s="60"/>
      <c r="E148" s="33">
        <v>0</v>
      </c>
      <c r="H148" s="1668"/>
      <c r="I148" s="1823"/>
    </row>
    <row r="149" spans="1:9" ht="15" hidden="1" customHeight="1" x14ac:dyDescent="0.25">
      <c r="A149" s="8"/>
      <c r="B149" s="47" t="s">
        <v>30</v>
      </c>
      <c r="C149" s="48"/>
      <c r="D149" s="48"/>
      <c r="E149" s="94"/>
      <c r="H149" s="1668"/>
      <c r="I149" s="1823"/>
    </row>
    <row r="150" spans="1:9" ht="15" hidden="1" customHeight="1" x14ac:dyDescent="0.25">
      <c r="A150" s="15"/>
      <c r="B150" s="30" t="s">
        <v>29</v>
      </c>
      <c r="C150" s="60"/>
      <c r="D150" s="60"/>
      <c r="E150" s="33"/>
      <c r="H150" s="1668"/>
      <c r="I150" s="1823"/>
    </row>
    <row r="151" spans="1:9" ht="15" hidden="1" customHeight="1" x14ac:dyDescent="0.25">
      <c r="A151" s="15"/>
      <c r="B151" s="11" t="s">
        <v>45</v>
      </c>
      <c r="C151" s="125">
        <v>0.3</v>
      </c>
      <c r="D151" s="125"/>
      <c r="E151" s="34" t="e">
        <v>#DIV/0!</v>
      </c>
      <c r="H151" s="1668"/>
      <c r="I151" s="1823"/>
    </row>
    <row r="152" spans="1:9" ht="15" hidden="1" customHeight="1" x14ac:dyDescent="0.25">
      <c r="A152" s="15"/>
      <c r="B152" s="11" t="s">
        <v>44</v>
      </c>
      <c r="C152" s="125">
        <v>0.3</v>
      </c>
      <c r="D152" s="125"/>
      <c r="E152" s="34" t="e">
        <v>#DIV/0!</v>
      </c>
      <c r="H152" s="1668"/>
      <c r="I152" s="1823"/>
    </row>
    <row r="153" spans="1:9" ht="15" hidden="1" customHeight="1" x14ac:dyDescent="0.25">
      <c r="A153" s="15"/>
      <c r="B153" s="30" t="s">
        <v>28</v>
      </c>
      <c r="C153" s="125"/>
      <c r="D153" s="125"/>
      <c r="E153" s="34"/>
      <c r="H153" s="1668"/>
      <c r="I153" s="1823"/>
    </row>
    <row r="154" spans="1:9" ht="15" hidden="1" customHeight="1" x14ac:dyDescent="0.25">
      <c r="A154" s="15"/>
      <c r="B154" s="11" t="s">
        <v>45</v>
      </c>
      <c r="C154" s="125">
        <v>0.5</v>
      </c>
      <c r="D154" s="125"/>
      <c r="E154" s="34" t="e">
        <v>#DIV/0!</v>
      </c>
      <c r="H154" s="1668"/>
      <c r="I154" s="1823"/>
    </row>
    <row r="155" spans="1:9" ht="15" hidden="1" customHeight="1" x14ac:dyDescent="0.25">
      <c r="A155" s="15"/>
      <c r="B155" s="11" t="s">
        <v>44</v>
      </c>
      <c r="C155" s="125">
        <v>0.5</v>
      </c>
      <c r="D155" s="125"/>
      <c r="E155" s="34" t="e">
        <v>#DIV/0!</v>
      </c>
      <c r="H155" s="1668"/>
      <c r="I155" s="1823"/>
    </row>
    <row r="156" spans="1:9" ht="15" hidden="1" customHeight="1" x14ac:dyDescent="0.25">
      <c r="A156" s="15"/>
      <c r="B156" s="47" t="s">
        <v>43</v>
      </c>
      <c r="C156" s="126"/>
      <c r="D156" s="126"/>
      <c r="E156" s="281"/>
      <c r="H156" s="1668"/>
      <c r="I156" s="1823"/>
    </row>
    <row r="157" spans="1:9" ht="15" hidden="1" customHeight="1" x14ac:dyDescent="0.25">
      <c r="A157" s="15"/>
      <c r="B157" s="28" t="s">
        <v>113</v>
      </c>
      <c r="C157" s="125"/>
      <c r="D157" s="125"/>
      <c r="E157" s="42"/>
      <c r="H157" s="1668"/>
      <c r="I157" s="1823"/>
    </row>
    <row r="158" spans="1:9" ht="15" hidden="1" customHeight="1" x14ac:dyDescent="0.25">
      <c r="A158" s="15"/>
      <c r="B158" s="28" t="s">
        <v>114</v>
      </c>
      <c r="C158" s="125"/>
      <c r="D158" s="125"/>
      <c r="E158" s="34"/>
      <c r="H158" s="1668"/>
      <c r="I158" s="1823"/>
    </row>
    <row r="159" spans="1:9" ht="15" hidden="1" customHeight="1" x14ac:dyDescent="0.25">
      <c r="A159" s="15"/>
      <c r="B159" s="30" t="s">
        <v>39</v>
      </c>
      <c r="C159" s="125"/>
      <c r="D159" s="125"/>
      <c r="E159" s="34">
        <v>0</v>
      </c>
      <c r="H159" s="1668"/>
      <c r="I159" s="1823"/>
    </row>
    <row r="160" spans="1:9" ht="15" hidden="1" customHeight="1" x14ac:dyDescent="0.25">
      <c r="A160" s="15"/>
      <c r="B160" s="30" t="s">
        <v>38</v>
      </c>
      <c r="C160" s="125"/>
      <c r="D160" s="125"/>
      <c r="E160" s="34">
        <v>0</v>
      </c>
      <c r="H160" s="1668"/>
      <c r="I160" s="1823"/>
    </row>
    <row r="161" spans="1:9" ht="15" hidden="1" customHeight="1" x14ac:dyDescent="0.25">
      <c r="A161" s="15"/>
      <c r="B161" s="30" t="s">
        <v>29</v>
      </c>
      <c r="C161" s="125"/>
      <c r="D161" s="125"/>
      <c r="E161" s="33"/>
      <c r="H161" s="1668"/>
      <c r="I161" s="1823"/>
    </row>
    <row r="162" spans="1:9" ht="15" hidden="1" customHeight="1" x14ac:dyDescent="0.25">
      <c r="A162" s="15"/>
      <c r="B162" s="11" t="s">
        <v>42</v>
      </c>
      <c r="C162" s="125"/>
      <c r="D162" s="125"/>
      <c r="E162" s="33"/>
      <c r="H162" s="1668"/>
      <c r="I162" s="1823"/>
    </row>
    <row r="163" spans="1:9" ht="15" hidden="1" customHeight="1" x14ac:dyDescent="0.25">
      <c r="A163" s="15"/>
      <c r="B163" s="11" t="s">
        <v>41</v>
      </c>
      <c r="C163" s="125"/>
      <c r="D163" s="125"/>
      <c r="E163" s="33"/>
      <c r="H163" s="1668"/>
      <c r="I163" s="1823"/>
    </row>
    <row r="164" spans="1:9" ht="15" hidden="1" customHeight="1" x14ac:dyDescent="0.25">
      <c r="A164" s="15"/>
      <c r="B164" s="30" t="s">
        <v>28</v>
      </c>
      <c r="C164" s="125"/>
      <c r="D164" s="125"/>
      <c r="E164" s="33"/>
      <c r="H164" s="1668"/>
      <c r="I164" s="1823"/>
    </row>
    <row r="165" spans="1:9" ht="15" hidden="1" customHeight="1" x14ac:dyDescent="0.25">
      <c r="A165" s="15"/>
      <c r="B165" s="11" t="s">
        <v>42</v>
      </c>
      <c r="C165" s="125"/>
      <c r="D165" s="125"/>
      <c r="E165" s="33">
        <v>0</v>
      </c>
      <c r="H165" s="1668"/>
      <c r="I165" s="1823"/>
    </row>
    <row r="166" spans="1:9" ht="15" hidden="1" customHeight="1" x14ac:dyDescent="0.25">
      <c r="A166" s="15"/>
      <c r="B166" s="11" t="s">
        <v>41</v>
      </c>
      <c r="C166" s="125"/>
      <c r="D166" s="125"/>
      <c r="E166" s="33">
        <v>0</v>
      </c>
      <c r="H166" s="1668"/>
      <c r="I166" s="1823"/>
    </row>
    <row r="167" spans="1:9" ht="15" hidden="1" customHeight="1" x14ac:dyDescent="0.25">
      <c r="A167" s="15"/>
      <c r="B167" s="30" t="s">
        <v>36</v>
      </c>
      <c r="C167" s="125"/>
      <c r="D167" s="125"/>
      <c r="E167" s="33">
        <v>0</v>
      </c>
      <c r="H167" s="1668"/>
      <c r="I167" s="1823"/>
    </row>
    <row r="168" spans="1:9" ht="15" hidden="1" customHeight="1" x14ac:dyDescent="0.25">
      <c r="A168" s="15"/>
      <c r="B168" s="30" t="s">
        <v>34</v>
      </c>
      <c r="C168" s="125"/>
      <c r="D168" s="125"/>
      <c r="E168" s="33">
        <v>0</v>
      </c>
      <c r="H168" s="1668"/>
      <c r="I168" s="1823"/>
    </row>
    <row r="169" spans="1:9" ht="15" hidden="1" customHeight="1" x14ac:dyDescent="0.25">
      <c r="A169" s="15"/>
      <c r="B169" s="47" t="s">
        <v>32</v>
      </c>
      <c r="C169" s="126"/>
      <c r="D169" s="126"/>
      <c r="E169" s="94"/>
      <c r="H169" s="1668"/>
      <c r="I169" s="1823"/>
    </row>
    <row r="170" spans="1:9" ht="15" hidden="1" customHeight="1" x14ac:dyDescent="0.25">
      <c r="A170" s="15"/>
      <c r="B170" s="30" t="s">
        <v>29</v>
      </c>
      <c r="C170" s="125"/>
      <c r="D170" s="125"/>
      <c r="E170" s="33"/>
      <c r="H170" s="1668"/>
      <c r="I170" s="1823"/>
    </row>
    <row r="171" spans="1:9" ht="15" hidden="1" customHeight="1" x14ac:dyDescent="0.25">
      <c r="A171" s="15"/>
      <c r="B171" s="11" t="s">
        <v>42</v>
      </c>
      <c r="C171" s="125"/>
      <c r="D171" s="125"/>
      <c r="E171" s="33"/>
      <c r="H171" s="1668"/>
      <c r="I171" s="1823"/>
    </row>
    <row r="172" spans="1:9" ht="15" hidden="1" customHeight="1" x14ac:dyDescent="0.25">
      <c r="A172" s="15"/>
      <c r="B172" s="11" t="s">
        <v>41</v>
      </c>
      <c r="C172" s="125"/>
      <c r="D172" s="125"/>
      <c r="E172" s="33"/>
      <c r="H172" s="1668"/>
      <c r="I172" s="1823"/>
    </row>
    <row r="173" spans="1:9" ht="15" hidden="1" customHeight="1" x14ac:dyDescent="0.25">
      <c r="A173" s="15"/>
      <c r="B173" s="30" t="s">
        <v>28</v>
      </c>
      <c r="C173" s="125"/>
      <c r="D173" s="125"/>
      <c r="E173" s="33"/>
      <c r="H173" s="1668"/>
      <c r="I173" s="1823"/>
    </row>
    <row r="174" spans="1:9" ht="15" hidden="1" customHeight="1" x14ac:dyDescent="0.25">
      <c r="A174" s="15"/>
      <c r="B174" s="11" t="s">
        <v>42</v>
      </c>
      <c r="C174" s="125"/>
      <c r="D174" s="125"/>
      <c r="E174" s="33">
        <v>0</v>
      </c>
      <c r="H174" s="1668"/>
      <c r="I174" s="1823"/>
    </row>
    <row r="175" spans="1:9" ht="15" hidden="1" customHeight="1" x14ac:dyDescent="0.25">
      <c r="A175" s="15"/>
      <c r="B175" s="11" t="s">
        <v>41</v>
      </c>
      <c r="C175" s="125"/>
      <c r="D175" s="125"/>
      <c r="E175" s="33">
        <v>0</v>
      </c>
      <c r="H175" s="1668"/>
      <c r="I175" s="1823"/>
    </row>
    <row r="176" spans="1:9" ht="15" hidden="1" customHeight="1" x14ac:dyDescent="0.25">
      <c r="A176" s="15"/>
      <c r="B176" s="47" t="s">
        <v>30</v>
      </c>
      <c r="C176" s="126"/>
      <c r="D176" s="126"/>
      <c r="E176" s="94"/>
      <c r="H176" s="1668"/>
      <c r="I176" s="1823"/>
    </row>
    <row r="177" spans="1:9" ht="15" hidden="1" customHeight="1" x14ac:dyDescent="0.25">
      <c r="A177" s="15"/>
      <c r="B177" s="30" t="s">
        <v>29</v>
      </c>
      <c r="C177" s="125"/>
      <c r="D177" s="125"/>
      <c r="E177" s="33"/>
      <c r="H177" s="1668"/>
      <c r="I177" s="1823"/>
    </row>
    <row r="178" spans="1:9" ht="15" hidden="1" customHeight="1" x14ac:dyDescent="0.25">
      <c r="A178" s="15"/>
      <c r="B178" s="11" t="s">
        <v>42</v>
      </c>
      <c r="C178" s="125"/>
      <c r="D178" s="125"/>
      <c r="E178" s="33" t="e">
        <v>#DIV/0!</v>
      </c>
      <c r="H178" s="1668"/>
      <c r="I178" s="1823"/>
    </row>
    <row r="179" spans="1:9" ht="15" hidden="1" customHeight="1" x14ac:dyDescent="0.25">
      <c r="A179" s="15"/>
      <c r="B179" s="11" t="s">
        <v>90</v>
      </c>
      <c r="C179" s="125"/>
      <c r="D179" s="125"/>
      <c r="E179" s="33" t="e">
        <v>#DIV/0!</v>
      </c>
      <c r="H179" s="1668"/>
      <c r="I179" s="1823"/>
    </row>
    <row r="180" spans="1:9" ht="15" hidden="1" customHeight="1" x14ac:dyDescent="0.25">
      <c r="A180" s="15"/>
      <c r="B180" s="30" t="s">
        <v>28</v>
      </c>
      <c r="C180" s="125"/>
      <c r="D180" s="125"/>
      <c r="E180" s="33"/>
      <c r="H180" s="1668"/>
      <c r="I180" s="1823"/>
    </row>
    <row r="181" spans="1:9" ht="15" hidden="1" customHeight="1" x14ac:dyDescent="0.25">
      <c r="A181" s="15"/>
      <c r="B181" s="11" t="s">
        <v>42</v>
      </c>
      <c r="C181" s="125"/>
      <c r="D181" s="125"/>
      <c r="E181" s="33" t="e">
        <v>#DIV/0!</v>
      </c>
      <c r="H181" s="1668"/>
      <c r="I181" s="1823"/>
    </row>
    <row r="182" spans="1:9" ht="15" hidden="1" customHeight="1" x14ac:dyDescent="0.25">
      <c r="A182" s="19"/>
      <c r="B182" s="11" t="s">
        <v>90</v>
      </c>
      <c r="C182" s="125"/>
      <c r="D182" s="125"/>
      <c r="E182" s="33" t="e">
        <v>#DIV/0!</v>
      </c>
      <c r="H182" s="1668"/>
      <c r="I182" s="1823"/>
    </row>
    <row r="183" spans="1:9" ht="15" hidden="1" customHeight="1" x14ac:dyDescent="0.25">
      <c r="A183" s="8">
        <v>6</v>
      </c>
      <c r="B183" s="47" t="s">
        <v>40</v>
      </c>
      <c r="C183" s="48"/>
      <c r="D183" s="48"/>
      <c r="E183" s="94"/>
      <c r="H183" s="1668"/>
      <c r="I183" s="1823"/>
    </row>
    <row r="184" spans="1:9" ht="15" hidden="1" customHeight="1" x14ac:dyDescent="0.25">
      <c r="A184" s="15"/>
      <c r="B184" s="28" t="s">
        <v>114</v>
      </c>
      <c r="C184" s="90"/>
      <c r="D184" s="90"/>
      <c r="E184" s="42"/>
      <c r="H184" s="1668"/>
      <c r="I184" s="1823"/>
    </row>
    <row r="185" spans="1:9" ht="15" hidden="1" customHeight="1" x14ac:dyDescent="0.25">
      <c r="A185" s="15"/>
      <c r="B185" s="30" t="s">
        <v>39</v>
      </c>
      <c r="C185" s="60"/>
      <c r="D185" s="60"/>
      <c r="E185" s="34">
        <v>0</v>
      </c>
      <c r="H185" s="1668"/>
      <c r="I185" s="1823"/>
    </row>
    <row r="186" spans="1:9" ht="15" hidden="1" customHeight="1" x14ac:dyDescent="0.25">
      <c r="A186" s="15"/>
      <c r="B186" s="30" t="s">
        <v>38</v>
      </c>
      <c r="C186" s="60"/>
      <c r="D186" s="60"/>
      <c r="E186" s="34">
        <v>0</v>
      </c>
      <c r="H186" s="1668"/>
      <c r="I186" s="1823"/>
    </row>
    <row r="187" spans="1:9" ht="15" hidden="1" customHeight="1" x14ac:dyDescent="0.25">
      <c r="A187" s="15"/>
      <c r="B187" s="30" t="s">
        <v>29</v>
      </c>
      <c r="C187" s="60"/>
      <c r="D187" s="60"/>
      <c r="E187" s="33"/>
      <c r="H187" s="1668"/>
      <c r="I187" s="1823"/>
    </row>
    <row r="188" spans="1:9" ht="15" hidden="1" customHeight="1" x14ac:dyDescent="0.25">
      <c r="A188" s="15"/>
      <c r="B188" s="11" t="s">
        <v>115</v>
      </c>
      <c r="C188" s="60"/>
      <c r="D188" s="60"/>
      <c r="E188" s="33"/>
      <c r="H188" s="1668"/>
      <c r="I188" s="1823"/>
    </row>
    <row r="189" spans="1:9" ht="15" hidden="1" customHeight="1" x14ac:dyDescent="0.25">
      <c r="A189" s="17"/>
      <c r="B189" s="11" t="s">
        <v>27</v>
      </c>
      <c r="C189" s="53"/>
      <c r="D189" s="53"/>
      <c r="E189" s="33"/>
      <c r="H189" s="1668"/>
      <c r="I189" s="1823"/>
    </row>
    <row r="190" spans="1:9" ht="15" hidden="1" customHeight="1" x14ac:dyDescent="0.25">
      <c r="A190" s="17"/>
      <c r="B190" s="11" t="s">
        <v>26</v>
      </c>
      <c r="C190" s="53"/>
      <c r="D190" s="53"/>
      <c r="E190" s="33"/>
      <c r="H190" s="1668"/>
      <c r="I190" s="1823"/>
    </row>
    <row r="191" spans="1:9" ht="15" hidden="1" customHeight="1" x14ac:dyDescent="0.25">
      <c r="A191" s="17"/>
      <c r="B191" s="11" t="s">
        <v>37</v>
      </c>
      <c r="C191" s="53"/>
      <c r="D191" s="53"/>
      <c r="E191" s="33"/>
      <c r="H191" s="1668"/>
      <c r="I191" s="1823"/>
    </row>
    <row r="192" spans="1:9" ht="15" hidden="1" customHeight="1" x14ac:dyDescent="0.25">
      <c r="A192" s="15"/>
      <c r="B192" s="30" t="s">
        <v>28</v>
      </c>
      <c r="C192" s="60"/>
      <c r="D192" s="60"/>
      <c r="E192" s="33"/>
      <c r="H192" s="1668"/>
      <c r="I192" s="1823"/>
    </row>
    <row r="193" spans="1:9" ht="15" hidden="1" customHeight="1" x14ac:dyDescent="0.25">
      <c r="A193" s="15"/>
      <c r="B193" s="11" t="s">
        <v>115</v>
      </c>
      <c r="C193" s="60"/>
      <c r="D193" s="60"/>
      <c r="E193" s="33">
        <v>0</v>
      </c>
      <c r="H193" s="1668"/>
      <c r="I193" s="1823"/>
    </row>
    <row r="194" spans="1:9" ht="15" hidden="1" customHeight="1" x14ac:dyDescent="0.25">
      <c r="A194" s="15"/>
      <c r="B194" s="11" t="s">
        <v>27</v>
      </c>
      <c r="C194" s="60"/>
      <c r="D194" s="60"/>
      <c r="E194" s="33">
        <v>0</v>
      </c>
      <c r="H194" s="1668"/>
      <c r="I194" s="1823"/>
    </row>
    <row r="195" spans="1:9" ht="15" hidden="1" customHeight="1" x14ac:dyDescent="0.25">
      <c r="A195" s="15"/>
      <c r="B195" s="11" t="s">
        <v>26</v>
      </c>
      <c r="C195" s="60"/>
      <c r="D195" s="60"/>
      <c r="E195" s="33">
        <v>0</v>
      </c>
      <c r="H195" s="1668"/>
      <c r="I195" s="1823"/>
    </row>
    <row r="196" spans="1:9" ht="15" hidden="1" customHeight="1" x14ac:dyDescent="0.25">
      <c r="A196" s="15"/>
      <c r="B196" s="11" t="s">
        <v>37</v>
      </c>
      <c r="C196" s="60"/>
      <c r="D196" s="60"/>
      <c r="E196" s="33">
        <v>0</v>
      </c>
      <c r="H196" s="1668"/>
      <c r="I196" s="1823"/>
    </row>
    <row r="197" spans="1:9" ht="15" hidden="1" customHeight="1" x14ac:dyDescent="0.25">
      <c r="A197" s="15"/>
      <c r="B197" s="30" t="s">
        <v>36</v>
      </c>
      <c r="C197" s="60"/>
      <c r="D197" s="60"/>
      <c r="E197" s="33">
        <v>0</v>
      </c>
      <c r="H197" s="1668"/>
      <c r="I197" s="1823"/>
    </row>
    <row r="198" spans="1:9" ht="15" hidden="1" customHeight="1" x14ac:dyDescent="0.25">
      <c r="A198" s="15"/>
      <c r="B198" s="30" t="s">
        <v>34</v>
      </c>
      <c r="C198" s="60"/>
      <c r="D198" s="60"/>
      <c r="E198" s="33">
        <v>0</v>
      </c>
      <c r="H198" s="1668"/>
      <c r="I198" s="1823"/>
    </row>
    <row r="199" spans="1:9" ht="15" hidden="1" customHeight="1" x14ac:dyDescent="0.25">
      <c r="A199" s="8"/>
      <c r="B199" s="47" t="s">
        <v>32</v>
      </c>
      <c r="C199" s="48"/>
      <c r="D199" s="48"/>
      <c r="E199" s="94"/>
      <c r="H199" s="1668"/>
      <c r="I199" s="1823"/>
    </row>
    <row r="200" spans="1:9" ht="15" hidden="1" customHeight="1" x14ac:dyDescent="0.25">
      <c r="A200" s="15"/>
      <c r="B200" s="30" t="s">
        <v>29</v>
      </c>
      <c r="C200" s="60"/>
      <c r="D200" s="60"/>
      <c r="E200" s="33"/>
      <c r="H200" s="1668"/>
      <c r="I200" s="1823"/>
    </row>
    <row r="201" spans="1:9" ht="15" hidden="1" customHeight="1" x14ac:dyDescent="0.25">
      <c r="A201" s="15"/>
      <c r="B201" s="11" t="s">
        <v>115</v>
      </c>
      <c r="C201" s="60"/>
      <c r="D201" s="60"/>
      <c r="E201" s="33">
        <v>0</v>
      </c>
      <c r="H201" s="1668"/>
      <c r="I201" s="1823"/>
    </row>
    <row r="202" spans="1:9" ht="15" hidden="1" customHeight="1" x14ac:dyDescent="0.25">
      <c r="A202" s="15"/>
      <c r="B202" s="11" t="s">
        <v>27</v>
      </c>
      <c r="C202" s="60"/>
      <c r="D202" s="60"/>
      <c r="E202" s="33">
        <v>0</v>
      </c>
      <c r="H202" s="1668"/>
      <c r="I202" s="1823"/>
    </row>
    <row r="203" spans="1:9" ht="15" hidden="1" customHeight="1" x14ac:dyDescent="0.25">
      <c r="A203" s="15"/>
      <c r="B203" s="11" t="s">
        <v>26</v>
      </c>
      <c r="C203" s="60"/>
      <c r="D203" s="60"/>
      <c r="E203" s="33">
        <v>0</v>
      </c>
      <c r="H203" s="1668"/>
      <c r="I203" s="1823"/>
    </row>
    <row r="204" spans="1:9" ht="15" hidden="1" customHeight="1" x14ac:dyDescent="0.25">
      <c r="A204" s="15"/>
      <c r="B204" s="30" t="s">
        <v>28</v>
      </c>
      <c r="C204" s="60"/>
      <c r="D204" s="60"/>
      <c r="E204" s="33"/>
      <c r="H204" s="1668"/>
      <c r="I204" s="1823"/>
    </row>
    <row r="205" spans="1:9" ht="15" hidden="1" customHeight="1" x14ac:dyDescent="0.25">
      <c r="A205" s="15"/>
      <c r="B205" s="11" t="s">
        <v>115</v>
      </c>
      <c r="C205" s="60"/>
      <c r="D205" s="60"/>
      <c r="E205" s="33">
        <v>0</v>
      </c>
      <c r="H205" s="1668"/>
      <c r="I205" s="1823"/>
    </row>
    <row r="206" spans="1:9" ht="15" hidden="1" customHeight="1" x14ac:dyDescent="0.25">
      <c r="A206" s="15"/>
      <c r="B206" s="11" t="s">
        <v>27</v>
      </c>
      <c r="C206" s="60"/>
      <c r="D206" s="60"/>
      <c r="E206" s="33">
        <v>0</v>
      </c>
      <c r="H206" s="1668"/>
      <c r="I206" s="1823"/>
    </row>
    <row r="207" spans="1:9" ht="15" hidden="1" customHeight="1" x14ac:dyDescent="0.25">
      <c r="A207" s="15"/>
      <c r="B207" s="11" t="s">
        <v>26</v>
      </c>
      <c r="C207" s="60"/>
      <c r="D207" s="60"/>
      <c r="E207" s="33">
        <v>0</v>
      </c>
      <c r="H207" s="1668"/>
      <c r="I207" s="1823"/>
    </row>
    <row r="208" spans="1:9" ht="15" hidden="1" customHeight="1" x14ac:dyDescent="0.25">
      <c r="A208" s="8"/>
      <c r="B208" s="47" t="s">
        <v>30</v>
      </c>
      <c r="C208" s="48"/>
      <c r="D208" s="48"/>
      <c r="E208" s="94"/>
      <c r="H208" s="1668"/>
      <c r="I208" s="1823"/>
    </row>
    <row r="209" spans="1:9" ht="15" hidden="1" customHeight="1" x14ac:dyDescent="0.25">
      <c r="A209" s="15"/>
      <c r="B209" s="30" t="s">
        <v>29</v>
      </c>
      <c r="C209" s="60"/>
      <c r="D209" s="60"/>
      <c r="E209" s="33"/>
      <c r="H209" s="1668"/>
      <c r="I209" s="1823"/>
    </row>
    <row r="210" spans="1:9" ht="15" hidden="1" customHeight="1" x14ac:dyDescent="0.25">
      <c r="A210" s="15"/>
      <c r="B210" s="11" t="s">
        <v>115</v>
      </c>
      <c r="C210" s="125">
        <v>0.3</v>
      </c>
      <c r="D210" s="125"/>
      <c r="E210" s="34" t="e">
        <v>#DIV/0!</v>
      </c>
      <c r="H210" s="1668"/>
      <c r="I210" s="1823"/>
    </row>
    <row r="211" spans="1:9" ht="15" hidden="1" customHeight="1" x14ac:dyDescent="0.25">
      <c r="A211" s="15"/>
      <c r="B211" s="11" t="s">
        <v>27</v>
      </c>
      <c r="C211" s="125">
        <v>0.3</v>
      </c>
      <c r="D211" s="125"/>
      <c r="E211" s="34" t="e">
        <v>#DIV/0!</v>
      </c>
      <c r="H211" s="1668"/>
      <c r="I211" s="1823"/>
    </row>
    <row r="212" spans="1:9" ht="15" hidden="1" customHeight="1" x14ac:dyDescent="0.25">
      <c r="A212" s="15"/>
      <c r="B212" s="11" t="s">
        <v>26</v>
      </c>
      <c r="C212" s="125">
        <v>0.3</v>
      </c>
      <c r="D212" s="125"/>
      <c r="E212" s="34" t="e">
        <v>#DIV/0!</v>
      </c>
      <c r="H212" s="1668"/>
      <c r="I212" s="1823"/>
    </row>
    <row r="213" spans="1:9" ht="15" hidden="1" customHeight="1" x14ac:dyDescent="0.25">
      <c r="A213" s="15"/>
      <c r="B213" s="30" t="s">
        <v>28</v>
      </c>
      <c r="C213" s="125"/>
      <c r="D213" s="125"/>
      <c r="E213" s="34"/>
      <c r="H213" s="1668"/>
      <c r="I213" s="1823"/>
    </row>
    <row r="214" spans="1:9" ht="15" hidden="1" customHeight="1" x14ac:dyDescent="0.25">
      <c r="A214" s="15"/>
      <c r="B214" s="11" t="s">
        <v>115</v>
      </c>
      <c r="C214" s="125">
        <v>0.5</v>
      </c>
      <c r="D214" s="125"/>
      <c r="E214" s="34" t="e">
        <v>#DIV/0!</v>
      </c>
      <c r="H214" s="1668"/>
      <c r="I214" s="1823"/>
    </row>
    <row r="215" spans="1:9" ht="15" hidden="1" customHeight="1" x14ac:dyDescent="0.25">
      <c r="A215" s="15"/>
      <c r="B215" s="11" t="s">
        <v>27</v>
      </c>
      <c r="C215" s="125">
        <v>0.5</v>
      </c>
      <c r="D215" s="125"/>
      <c r="E215" s="34" t="e">
        <v>#DIV/0!</v>
      </c>
      <c r="H215" s="1668"/>
      <c r="I215" s="1823"/>
    </row>
    <row r="216" spans="1:9" ht="15" hidden="1" customHeight="1" x14ac:dyDescent="0.25">
      <c r="A216" s="19"/>
      <c r="B216" s="11" t="s">
        <v>26</v>
      </c>
      <c r="C216" s="125">
        <v>0.5</v>
      </c>
      <c r="D216" s="125"/>
      <c r="E216" s="34" t="e">
        <v>#DIV/0!</v>
      </c>
      <c r="H216" s="1668"/>
      <c r="I216" s="1823"/>
    </row>
    <row r="217" spans="1:9" ht="15" hidden="1" customHeight="1" x14ac:dyDescent="0.25">
      <c r="A217" s="8">
        <v>7</v>
      </c>
      <c r="B217" s="47" t="s">
        <v>86</v>
      </c>
      <c r="C217" s="126"/>
      <c r="D217" s="126"/>
      <c r="E217" s="282"/>
      <c r="H217" s="1668"/>
      <c r="I217" s="1823"/>
    </row>
    <row r="218" spans="1:9" ht="15" hidden="1" customHeight="1" x14ac:dyDescent="0.25">
      <c r="A218" s="15"/>
      <c r="B218" s="26" t="s">
        <v>91</v>
      </c>
      <c r="C218" s="125"/>
      <c r="D218" s="125"/>
      <c r="E218" s="42"/>
      <c r="H218" s="1668"/>
      <c r="I218" s="1823"/>
    </row>
    <row r="219" spans="1:9" ht="15" hidden="1" customHeight="1" x14ac:dyDescent="0.25">
      <c r="A219" s="15"/>
      <c r="B219" s="11" t="s">
        <v>92</v>
      </c>
      <c r="C219" s="125"/>
      <c r="D219" s="125"/>
      <c r="E219" s="34"/>
      <c r="H219" s="1668"/>
      <c r="I219" s="1823"/>
    </row>
    <row r="220" spans="1:9" ht="15" hidden="1" customHeight="1" x14ac:dyDescent="0.25">
      <c r="A220" s="15"/>
      <c r="B220" s="11" t="s">
        <v>39</v>
      </c>
      <c r="C220" s="125"/>
      <c r="D220" s="125"/>
      <c r="E220" s="34">
        <v>0</v>
      </c>
      <c r="H220" s="1668"/>
      <c r="I220" s="1823"/>
    </row>
    <row r="221" spans="1:9" ht="15" hidden="1" customHeight="1" x14ac:dyDescent="0.25">
      <c r="A221" s="15"/>
      <c r="B221" s="11" t="s">
        <v>38</v>
      </c>
      <c r="C221" s="125"/>
      <c r="D221" s="125"/>
      <c r="E221" s="34">
        <v>0</v>
      </c>
      <c r="H221" s="1668"/>
      <c r="I221" s="1823"/>
    </row>
    <row r="222" spans="1:9" ht="15" hidden="1" customHeight="1" x14ac:dyDescent="0.25">
      <c r="A222" s="15"/>
      <c r="B222" s="30" t="s">
        <v>50</v>
      </c>
      <c r="C222" s="125"/>
      <c r="D222" s="125"/>
      <c r="E222" s="34">
        <v>0</v>
      </c>
      <c r="H222" s="1668"/>
      <c r="I222" s="1823"/>
    </row>
    <row r="223" spans="1:9" ht="15" hidden="1" customHeight="1" x14ac:dyDescent="0.25">
      <c r="A223" s="15"/>
      <c r="B223" s="11" t="s">
        <v>29</v>
      </c>
      <c r="C223" s="125"/>
      <c r="D223" s="125"/>
      <c r="E223" s="34"/>
      <c r="H223" s="1668"/>
      <c r="I223" s="1823"/>
    </row>
    <row r="224" spans="1:9" ht="15" hidden="1" customHeight="1" x14ac:dyDescent="0.25">
      <c r="A224" s="15"/>
      <c r="B224" s="11" t="s">
        <v>87</v>
      </c>
      <c r="C224" s="125"/>
      <c r="D224" s="125"/>
      <c r="E224" s="33"/>
      <c r="H224" s="1668"/>
      <c r="I224" s="1823"/>
    </row>
    <row r="225" spans="1:9" ht="15" hidden="1" customHeight="1" x14ac:dyDescent="0.25">
      <c r="A225" s="15"/>
      <c r="B225" s="11" t="s">
        <v>116</v>
      </c>
      <c r="C225" s="125"/>
      <c r="D225" s="125"/>
      <c r="E225" s="33"/>
      <c r="H225" s="1668"/>
      <c r="I225" s="1823"/>
    </row>
    <row r="226" spans="1:9" ht="15" hidden="1" customHeight="1" x14ac:dyDescent="0.25">
      <c r="A226" s="15"/>
      <c r="B226" s="38" t="s">
        <v>28</v>
      </c>
      <c r="C226" s="125"/>
      <c r="D226" s="125"/>
      <c r="E226" s="34"/>
      <c r="H226" s="1668"/>
      <c r="I226" s="1823"/>
    </row>
    <row r="227" spans="1:9" ht="15" hidden="1" customHeight="1" x14ac:dyDescent="0.25">
      <c r="A227" s="15"/>
      <c r="B227" s="11" t="s">
        <v>87</v>
      </c>
      <c r="C227" s="125"/>
      <c r="D227" s="125"/>
      <c r="E227" s="33">
        <v>0</v>
      </c>
      <c r="H227" s="1668"/>
      <c r="I227" s="1823"/>
    </row>
    <row r="228" spans="1:9" ht="15" hidden="1" customHeight="1" x14ac:dyDescent="0.25">
      <c r="A228" s="15"/>
      <c r="B228" s="11" t="s">
        <v>116</v>
      </c>
      <c r="C228" s="125"/>
      <c r="D228" s="125"/>
      <c r="E228" s="33">
        <v>0</v>
      </c>
      <c r="H228" s="1668"/>
      <c r="I228" s="1823"/>
    </row>
    <row r="229" spans="1:9" ht="15" hidden="1" customHeight="1" x14ac:dyDescent="0.25">
      <c r="A229" s="15"/>
      <c r="B229" s="11" t="s">
        <v>36</v>
      </c>
      <c r="C229" s="125"/>
      <c r="D229" s="125"/>
      <c r="E229" s="33">
        <v>0</v>
      </c>
      <c r="H229" s="1668"/>
      <c r="I229" s="1823"/>
    </row>
    <row r="230" spans="1:9" ht="15" hidden="1" customHeight="1" x14ac:dyDescent="0.25">
      <c r="A230" s="15"/>
      <c r="B230" s="11" t="s">
        <v>34</v>
      </c>
      <c r="C230" s="125"/>
      <c r="D230" s="125"/>
      <c r="E230" s="33">
        <v>0</v>
      </c>
      <c r="H230" s="1668"/>
      <c r="I230" s="1823"/>
    </row>
    <row r="231" spans="1:9" ht="15" hidden="1" customHeight="1" x14ac:dyDescent="0.25">
      <c r="A231" s="15"/>
      <c r="B231" s="47" t="s">
        <v>32</v>
      </c>
      <c r="C231" s="126"/>
      <c r="D231" s="126"/>
      <c r="E231" s="283"/>
      <c r="H231" s="1668"/>
      <c r="I231" s="1823"/>
    </row>
    <row r="232" spans="1:9" ht="15" hidden="1" customHeight="1" x14ac:dyDescent="0.25">
      <c r="A232" s="15"/>
      <c r="B232" s="11" t="s">
        <v>29</v>
      </c>
      <c r="C232" s="125"/>
      <c r="D232" s="125"/>
      <c r="E232" s="34"/>
      <c r="H232" s="1668"/>
      <c r="I232" s="1823"/>
    </row>
    <row r="233" spans="1:9" ht="15" hidden="1" customHeight="1" x14ac:dyDescent="0.25">
      <c r="A233" s="15"/>
      <c r="B233" s="11" t="s">
        <v>87</v>
      </c>
      <c r="C233" s="125"/>
      <c r="D233" s="125"/>
      <c r="E233" s="33"/>
      <c r="H233" s="1668"/>
      <c r="I233" s="1823"/>
    </row>
    <row r="234" spans="1:9" ht="15" hidden="1" customHeight="1" x14ac:dyDescent="0.25">
      <c r="A234" s="15"/>
      <c r="B234" s="11" t="s">
        <v>116</v>
      </c>
      <c r="C234" s="125"/>
      <c r="D234" s="125"/>
      <c r="E234" s="33"/>
      <c r="H234" s="1668"/>
      <c r="I234" s="1823"/>
    </row>
    <row r="235" spans="1:9" ht="15" hidden="1" customHeight="1" x14ac:dyDescent="0.25">
      <c r="A235" s="15"/>
      <c r="B235" s="11" t="s">
        <v>28</v>
      </c>
      <c r="C235" s="125"/>
      <c r="D235" s="125"/>
      <c r="E235" s="34"/>
      <c r="H235" s="1668"/>
      <c r="I235" s="1823"/>
    </row>
    <row r="236" spans="1:9" ht="15" hidden="1" customHeight="1" x14ac:dyDescent="0.25">
      <c r="A236" s="15"/>
      <c r="B236" s="11" t="s">
        <v>87</v>
      </c>
      <c r="C236" s="125"/>
      <c r="D236" s="125"/>
      <c r="E236" s="33">
        <v>0</v>
      </c>
      <c r="H236" s="1668"/>
      <c r="I236" s="1823"/>
    </row>
    <row r="237" spans="1:9" ht="15" hidden="1" customHeight="1" x14ac:dyDescent="0.25">
      <c r="A237" s="15"/>
      <c r="B237" s="11" t="s">
        <v>116</v>
      </c>
      <c r="C237" s="125"/>
      <c r="D237" s="125"/>
      <c r="E237" s="33">
        <v>0</v>
      </c>
      <c r="H237" s="1668"/>
      <c r="I237" s="1823"/>
    </row>
    <row r="238" spans="1:9" ht="15" hidden="1" customHeight="1" x14ac:dyDescent="0.25">
      <c r="A238" s="15"/>
      <c r="B238" s="47" t="s">
        <v>30</v>
      </c>
      <c r="C238" s="129"/>
      <c r="D238" s="129"/>
      <c r="E238" s="268"/>
      <c r="H238" s="1668"/>
      <c r="I238" s="1823"/>
    </row>
    <row r="239" spans="1:9" ht="15" hidden="1" customHeight="1" x14ac:dyDescent="0.25">
      <c r="A239" s="15"/>
      <c r="B239" s="30" t="s">
        <v>29</v>
      </c>
      <c r="C239" s="125"/>
      <c r="D239" s="125"/>
      <c r="E239" s="33"/>
      <c r="H239" s="1668"/>
      <c r="I239" s="1823"/>
    </row>
    <row r="240" spans="1:9" ht="15" hidden="1" customHeight="1" x14ac:dyDescent="0.25">
      <c r="A240" s="15"/>
      <c r="B240" s="11" t="s">
        <v>87</v>
      </c>
      <c r="C240" s="125">
        <v>0.3</v>
      </c>
      <c r="D240" s="125"/>
      <c r="E240" s="33" t="e">
        <v>#DIV/0!</v>
      </c>
      <c r="H240" s="1668"/>
      <c r="I240" s="1823"/>
    </row>
    <row r="241" spans="1:9" ht="15" hidden="1" customHeight="1" x14ac:dyDescent="0.25">
      <c r="A241" s="15"/>
      <c r="B241" s="11" t="s">
        <v>116</v>
      </c>
      <c r="C241" s="125">
        <v>0.3</v>
      </c>
      <c r="D241" s="125"/>
      <c r="E241" s="33" t="e">
        <v>#DIV/0!</v>
      </c>
      <c r="H241" s="1668"/>
      <c r="I241" s="1823"/>
    </row>
    <row r="242" spans="1:9" ht="15" hidden="1" customHeight="1" x14ac:dyDescent="0.25">
      <c r="A242" s="15"/>
      <c r="B242" s="30" t="s">
        <v>28</v>
      </c>
      <c r="C242" s="125"/>
      <c r="D242" s="125"/>
      <c r="E242" s="33"/>
      <c r="H242" s="1668"/>
      <c r="I242" s="1823"/>
    </row>
    <row r="243" spans="1:9" ht="15" hidden="1" customHeight="1" x14ac:dyDescent="0.25">
      <c r="A243" s="15"/>
      <c r="B243" s="11" t="s">
        <v>87</v>
      </c>
      <c r="C243" s="125">
        <v>0.5</v>
      </c>
      <c r="D243" s="125"/>
      <c r="E243" s="33" t="e">
        <v>#DIV/0!</v>
      </c>
      <c r="H243" s="1668"/>
      <c r="I243" s="1823"/>
    </row>
    <row r="244" spans="1:9" ht="15" hidden="1" customHeight="1" x14ac:dyDescent="0.25">
      <c r="A244" s="15"/>
      <c r="B244" s="11" t="s">
        <v>116</v>
      </c>
      <c r="C244" s="125">
        <v>0.5</v>
      </c>
      <c r="D244" s="125"/>
      <c r="E244" s="33" t="e">
        <v>#DIV/0!</v>
      </c>
      <c r="H244" s="1668"/>
      <c r="I244" s="1823"/>
    </row>
    <row r="245" spans="1:9" ht="15" hidden="1" customHeight="1" x14ac:dyDescent="0.25">
      <c r="A245" s="15"/>
      <c r="B245" s="101" t="s">
        <v>93</v>
      </c>
      <c r="C245" s="130"/>
      <c r="D245" s="130"/>
      <c r="E245" s="284">
        <v>0</v>
      </c>
      <c r="H245" s="1668"/>
      <c r="I245" s="1823"/>
    </row>
    <row r="246" spans="1:9" ht="15" hidden="1" customHeight="1" x14ac:dyDescent="0.25">
      <c r="A246" s="15"/>
      <c r="B246" s="71" t="s">
        <v>117</v>
      </c>
      <c r="C246" s="132"/>
      <c r="D246" s="132"/>
      <c r="E246" s="285">
        <v>0</v>
      </c>
      <c r="H246" s="1668"/>
      <c r="I246" s="1823"/>
    </row>
    <row r="247" spans="1:9" ht="15" hidden="1" customHeight="1" x14ac:dyDescent="0.25">
      <c r="A247" s="15"/>
      <c r="B247" s="104" t="s">
        <v>88</v>
      </c>
      <c r="C247" s="133"/>
      <c r="D247" s="133"/>
      <c r="E247" s="286">
        <v>0</v>
      </c>
      <c r="H247" s="1668"/>
      <c r="I247" s="1823"/>
    </row>
    <row r="248" spans="1:9" ht="15" hidden="1" customHeight="1" x14ac:dyDescent="0.25">
      <c r="A248" s="15"/>
      <c r="B248" s="107" t="s">
        <v>89</v>
      </c>
      <c r="C248" s="134"/>
      <c r="D248" s="134"/>
      <c r="E248" s="287">
        <v>0</v>
      </c>
      <c r="H248" s="1668"/>
      <c r="I248" s="1823"/>
    </row>
    <row r="249" spans="1:9" ht="15" hidden="1" customHeight="1" x14ac:dyDescent="0.25">
      <c r="A249" s="15"/>
      <c r="B249" s="110" t="s">
        <v>94</v>
      </c>
      <c r="C249" s="130"/>
      <c r="D249" s="130"/>
      <c r="E249" s="288">
        <v>0</v>
      </c>
      <c r="H249" s="1668"/>
      <c r="I249" s="1823"/>
    </row>
    <row r="250" spans="1:9" ht="15.75" thickBot="1" x14ac:dyDescent="0.3">
      <c r="A250" s="1777">
        <v>4</v>
      </c>
      <c r="B250" s="1751" t="s">
        <v>24</v>
      </c>
      <c r="C250" s="1661"/>
      <c r="D250" s="1661"/>
      <c r="E250" s="1859" t="s">
        <v>945</v>
      </c>
      <c r="F250" s="1859" t="s">
        <v>946</v>
      </c>
      <c r="G250" s="1663" t="s">
        <v>187</v>
      </c>
      <c r="H250" s="1664" t="s">
        <v>1020</v>
      </c>
      <c r="I250" s="1823"/>
    </row>
    <row r="251" spans="1:9" hidden="1" x14ac:dyDescent="0.25">
      <c r="A251" s="68"/>
      <c r="B251" s="232" t="s">
        <v>22</v>
      </c>
      <c r="C251" s="256">
        <v>1460.001</v>
      </c>
      <c r="D251" s="256" t="s">
        <v>1015</v>
      </c>
      <c r="E251" s="289"/>
      <c r="F251" s="1652"/>
      <c r="G251" s="289">
        <v>1236.1327000000001</v>
      </c>
      <c r="H251" s="1671"/>
      <c r="I251" s="1823"/>
    </row>
    <row r="252" spans="1:9" hidden="1" x14ac:dyDescent="0.25">
      <c r="A252" s="8"/>
      <c r="B252" s="232" t="s">
        <v>23</v>
      </c>
      <c r="C252" s="250"/>
      <c r="D252" s="250"/>
      <c r="E252" s="289"/>
      <c r="F252" s="1652"/>
      <c r="G252" s="289">
        <v>949.19</v>
      </c>
      <c r="H252" s="1671"/>
      <c r="I252" s="1823"/>
    </row>
    <row r="253" spans="1:9" x14ac:dyDescent="0.25">
      <c r="A253" s="15"/>
      <c r="B253" s="28" t="s">
        <v>11</v>
      </c>
      <c r="C253" s="468"/>
      <c r="D253" s="468"/>
      <c r="E253" s="291"/>
      <c r="G253" s="720"/>
      <c r="H253" s="1668"/>
      <c r="I253" s="1823"/>
    </row>
    <row r="254" spans="1:9" ht="15.75" thickBot="1" x14ac:dyDescent="0.3">
      <c r="A254" s="15"/>
      <c r="B254" s="232" t="s">
        <v>21</v>
      </c>
      <c r="C254" s="248">
        <v>4.3</v>
      </c>
      <c r="D254" s="248" t="s">
        <v>1078</v>
      </c>
      <c r="E254" s="241">
        <v>50922.43</v>
      </c>
      <c r="F254" s="241">
        <v>58347.35</v>
      </c>
      <c r="G254" s="1491">
        <f>F254-E254</f>
        <v>7424.9199999999983</v>
      </c>
      <c r="H254" s="1769">
        <f>G254/G14</f>
        <v>2.9468645816796304</v>
      </c>
      <c r="I254" s="1826" t="s">
        <v>836</v>
      </c>
    </row>
    <row r="255" spans="1:9" ht="15.75" hidden="1" thickBot="1" x14ac:dyDescent="0.3">
      <c r="A255" s="15"/>
      <c r="B255" s="74" t="s">
        <v>375</v>
      </c>
      <c r="C255" s="912">
        <v>4.3</v>
      </c>
      <c r="D255" s="912" t="s">
        <v>1019</v>
      </c>
      <c r="E255" s="913"/>
      <c r="G255" s="720"/>
      <c r="H255" s="1668"/>
      <c r="I255" s="1823"/>
    </row>
    <row r="256" spans="1:9" ht="15.75" hidden="1" thickBot="1" x14ac:dyDescent="0.3">
      <c r="A256" s="15"/>
      <c r="B256" s="14" t="s">
        <v>20</v>
      </c>
      <c r="C256" s="248">
        <v>1168.001</v>
      </c>
      <c r="D256" s="248" t="s">
        <v>1015</v>
      </c>
      <c r="E256" s="290"/>
      <c r="F256" s="1652"/>
      <c r="G256" s="290">
        <f>G251-G254</f>
        <v>-6188.7872999999981</v>
      </c>
      <c r="H256" s="1671"/>
      <c r="I256" s="1823"/>
    </row>
    <row r="257" spans="1:18" ht="15.75" hidden="1" thickBot="1" x14ac:dyDescent="0.3">
      <c r="A257" s="40"/>
      <c r="B257" s="41" t="s">
        <v>1</v>
      </c>
      <c r="C257" s="1776">
        <v>1460.001</v>
      </c>
      <c r="D257" s="1776" t="s">
        <v>1015</v>
      </c>
      <c r="E257" s="1653"/>
      <c r="F257" s="1682"/>
      <c r="G257" s="1653">
        <f>G254+G256</f>
        <v>1236.1327000000001</v>
      </c>
      <c r="H257" s="1683"/>
      <c r="I257" s="1823"/>
    </row>
    <row r="258" spans="1:18" ht="15.75" thickBot="1" x14ac:dyDescent="0.3">
      <c r="A258" s="1777">
        <v>5</v>
      </c>
      <c r="B258" s="1751" t="s">
        <v>18</v>
      </c>
      <c r="C258" s="1737"/>
      <c r="D258" s="1737"/>
      <c r="E258" s="1859" t="s">
        <v>945</v>
      </c>
      <c r="F258" s="1859" t="s">
        <v>946</v>
      </c>
      <c r="G258" s="1663" t="s">
        <v>187</v>
      </c>
      <c r="H258" s="1664" t="s">
        <v>1021</v>
      </c>
      <c r="I258" s="1823"/>
    </row>
    <row r="259" spans="1:18" hidden="1" x14ac:dyDescent="0.25">
      <c r="A259" s="8"/>
      <c r="B259" s="232" t="s">
        <v>4</v>
      </c>
      <c r="C259" s="231">
        <v>408000</v>
      </c>
      <c r="D259" s="231" t="s">
        <v>1028</v>
      </c>
      <c r="E259" s="1633"/>
      <c r="F259" s="1652"/>
      <c r="G259" s="294">
        <v>186740</v>
      </c>
      <c r="H259" s="1671"/>
      <c r="I259" s="1823"/>
    </row>
    <row r="260" spans="1:18" hidden="1" x14ac:dyDescent="0.25">
      <c r="A260" s="8"/>
      <c r="B260" s="30" t="s">
        <v>17</v>
      </c>
      <c r="C260" s="258"/>
      <c r="D260" s="258"/>
      <c r="E260" s="278"/>
      <c r="G260" s="720"/>
      <c r="H260" s="1668"/>
      <c r="I260" s="1823"/>
      <c r="R260">
        <v>1.8</v>
      </c>
    </row>
    <row r="261" spans="1:18" x14ac:dyDescent="0.25">
      <c r="A261" s="8"/>
      <c r="B261" s="30"/>
      <c r="C261" s="61"/>
      <c r="D261" s="61"/>
      <c r="E261" s="278"/>
      <c r="G261" s="720"/>
      <c r="H261" s="1668"/>
      <c r="I261" s="1823"/>
    </row>
    <row r="262" spans="1:18" ht="15.75" thickBot="1" x14ac:dyDescent="0.3">
      <c r="A262" s="15"/>
      <c r="B262" s="232" t="s">
        <v>16</v>
      </c>
      <c r="C262" s="248">
        <v>28</v>
      </c>
      <c r="D262" s="1693" t="s">
        <v>85</v>
      </c>
      <c r="E262" s="1845">
        <v>797.79</v>
      </c>
      <c r="F262" s="1865">
        <v>878.49</v>
      </c>
      <c r="G262" s="1680">
        <f>F262-E262</f>
        <v>80.700000000000045</v>
      </c>
      <c r="H262" s="1769">
        <f>G262/G14*1000</f>
        <v>32.028893475154803</v>
      </c>
      <c r="I262" s="1823"/>
      <c r="R262">
        <v>1.9</v>
      </c>
    </row>
    <row r="263" spans="1:18" ht="14.85" hidden="1" customHeight="1" x14ac:dyDescent="0.25">
      <c r="A263" s="15"/>
      <c r="B263" s="14"/>
      <c r="C263" s="231">
        <f>C262/2000</f>
        <v>1.4E-2</v>
      </c>
      <c r="D263" s="231"/>
      <c r="E263" s="33"/>
      <c r="G263" s="720"/>
      <c r="H263" s="1668"/>
      <c r="I263" s="1823"/>
    </row>
    <row r="264" spans="1:18" ht="14.85" hidden="1" customHeight="1" x14ac:dyDescent="0.25">
      <c r="A264" s="15"/>
      <c r="B264" s="232" t="s">
        <v>15</v>
      </c>
      <c r="C264" s="231">
        <v>122000</v>
      </c>
      <c r="D264" s="231"/>
      <c r="E264" s="271"/>
      <c r="F264" s="1652"/>
      <c r="G264" s="1669"/>
      <c r="H264" s="1671"/>
      <c r="I264" s="1823"/>
    </row>
    <row r="265" spans="1:18" ht="15.75" hidden="1" thickBot="1" x14ac:dyDescent="0.3">
      <c r="A265" s="15"/>
      <c r="B265" s="14" t="s">
        <v>948</v>
      </c>
      <c r="C265" s="231">
        <v>106000</v>
      </c>
      <c r="D265" s="231"/>
      <c r="E265" s="910"/>
      <c r="F265" s="503"/>
      <c r="G265" s="1681"/>
      <c r="H265" s="1673"/>
      <c r="I265" s="1823"/>
      <c r="R265">
        <v>2.2999999999999998</v>
      </c>
    </row>
    <row r="266" spans="1:18" ht="15.75" hidden="1" thickBot="1" x14ac:dyDescent="0.3">
      <c r="A266" s="40"/>
      <c r="B266" s="28" t="s">
        <v>1</v>
      </c>
      <c r="C266" s="259">
        <v>408000</v>
      </c>
      <c r="D266" s="259"/>
      <c r="E266" s="1684"/>
      <c r="F266" s="1676"/>
      <c r="G266" s="1685">
        <f>SUM(G262,G264,G265)</f>
        <v>80.700000000000045</v>
      </c>
      <c r="H266" s="1677"/>
      <c r="I266" s="1823"/>
      <c r="R266" s="1767">
        <f>SUM(R260:R265)</f>
        <v>6</v>
      </c>
    </row>
    <row r="267" spans="1:18" ht="15.75" thickBot="1" x14ac:dyDescent="0.3">
      <c r="A267" s="1777">
        <v>6</v>
      </c>
      <c r="B267" s="1751" t="s">
        <v>13</v>
      </c>
      <c r="C267" s="1663"/>
      <c r="D267" s="1663"/>
      <c r="E267" s="1859" t="s">
        <v>945</v>
      </c>
      <c r="F267" s="1859" t="s">
        <v>946</v>
      </c>
      <c r="G267" s="1663" t="s">
        <v>187</v>
      </c>
      <c r="H267" s="1664" t="s">
        <v>1022</v>
      </c>
      <c r="I267" s="1823"/>
      <c r="K267" s="1889">
        <f>C262*2500</f>
        <v>70000</v>
      </c>
      <c r="R267">
        <f>R266/2500*1000</f>
        <v>2.4</v>
      </c>
    </row>
    <row r="268" spans="1:18" hidden="1" x14ac:dyDescent="0.25">
      <c r="A268" s="17"/>
      <c r="B268" s="238" t="s">
        <v>12</v>
      </c>
      <c r="C268" s="260">
        <v>1100</v>
      </c>
      <c r="D268" s="260" t="s">
        <v>1032</v>
      </c>
      <c r="E268" s="240"/>
      <c r="F268" s="1652"/>
      <c r="G268" s="240">
        <v>572</v>
      </c>
      <c r="H268" s="1671"/>
      <c r="I268" s="1823"/>
    </row>
    <row r="269" spans="1:18" x14ac:dyDescent="0.25">
      <c r="A269" s="17"/>
      <c r="B269" s="43" t="s">
        <v>11</v>
      </c>
      <c r="C269" s="1866"/>
      <c r="D269" s="1866"/>
      <c r="E269" s="34"/>
      <c r="G269" s="720"/>
      <c r="H269" s="1668"/>
      <c r="I269" s="1823"/>
    </row>
    <row r="270" spans="1:18" ht="15.75" thickBot="1" x14ac:dyDescent="0.3">
      <c r="A270" s="17"/>
      <c r="B270" s="238" t="s">
        <v>10</v>
      </c>
      <c r="C270" s="1766">
        <v>3.9</v>
      </c>
      <c r="D270" s="1781" t="s">
        <v>1079</v>
      </c>
      <c r="E270" s="241">
        <v>107</v>
      </c>
      <c r="F270" s="241">
        <v>272</v>
      </c>
      <c r="G270" s="241">
        <f>F270-E270</f>
        <v>165</v>
      </c>
      <c r="H270" s="1867">
        <f>G270/G14*10</f>
        <v>0.65486585172249545</v>
      </c>
      <c r="I270" s="1826" t="s">
        <v>836</v>
      </c>
      <c r="K270" s="1887">
        <f>C270*24</f>
        <v>93.6</v>
      </c>
      <c r="L270" s="1888">
        <f>K270/2500</f>
        <v>3.7440000000000001E-2</v>
      </c>
    </row>
    <row r="271" spans="1:18" ht="15.75" hidden="1" thickBot="1" x14ac:dyDescent="0.3">
      <c r="A271" s="17"/>
      <c r="B271" s="238"/>
      <c r="C271" s="1695">
        <f>C270/C14</f>
        <v>1.56E-3</v>
      </c>
      <c r="D271" s="1781" t="s">
        <v>1033</v>
      </c>
      <c r="E271" s="241"/>
      <c r="F271" s="1652"/>
      <c r="G271" s="1669"/>
      <c r="H271" s="1671"/>
      <c r="I271" s="1823"/>
    </row>
    <row r="272" spans="1:18" ht="14.85" hidden="1" customHeight="1" x14ac:dyDescent="0.25">
      <c r="A272" s="17"/>
      <c r="B272" s="238" t="s">
        <v>9</v>
      </c>
      <c r="C272" s="261">
        <v>179.63</v>
      </c>
      <c r="D272" s="261"/>
      <c r="E272" s="241"/>
      <c r="F272" s="1652"/>
      <c r="G272" s="1669"/>
      <c r="H272" s="1671"/>
      <c r="I272" s="1823"/>
    </row>
    <row r="273" spans="1:9" ht="15.75" hidden="1" thickBot="1" x14ac:dyDescent="0.3">
      <c r="A273" s="17"/>
      <c r="B273" s="238" t="s">
        <v>8</v>
      </c>
      <c r="C273" s="260">
        <v>491.59</v>
      </c>
      <c r="D273" s="260" t="s">
        <v>1032</v>
      </c>
      <c r="E273" s="241"/>
      <c r="F273" s="1652"/>
      <c r="G273" s="241">
        <v>368</v>
      </c>
      <c r="H273" s="1671"/>
      <c r="I273" s="1823"/>
    </row>
    <row r="274" spans="1:9" ht="15.75" hidden="1" thickBot="1" x14ac:dyDescent="0.3">
      <c r="A274" s="17"/>
      <c r="B274" s="31" t="s">
        <v>7</v>
      </c>
      <c r="C274" s="260">
        <v>337.28</v>
      </c>
      <c r="D274" s="260" t="s">
        <v>1032</v>
      </c>
      <c r="E274" s="34"/>
      <c r="G274" s="34">
        <f>G268-G270-G272-G273</f>
        <v>39</v>
      </c>
      <c r="H274" s="1668"/>
      <c r="I274" s="1823"/>
    </row>
    <row r="275" spans="1:9" ht="15.75" hidden="1" thickBot="1" x14ac:dyDescent="0.3">
      <c r="A275" s="17"/>
      <c r="B275" s="238" t="s">
        <v>6</v>
      </c>
      <c r="C275" s="260">
        <v>330</v>
      </c>
      <c r="D275" s="260" t="s">
        <v>1032</v>
      </c>
      <c r="E275" s="1686"/>
      <c r="F275" s="1682"/>
      <c r="G275" s="241">
        <v>298</v>
      </c>
      <c r="H275" s="1683"/>
      <c r="I275" s="1823"/>
    </row>
    <row r="276" spans="1:9" ht="15.75" thickBot="1" x14ac:dyDescent="0.3">
      <c r="A276" s="1779">
        <v>7</v>
      </c>
      <c r="B276" s="1780" t="s">
        <v>5</v>
      </c>
      <c r="C276" s="1663"/>
      <c r="D276" s="1663"/>
      <c r="E276" s="1859" t="s">
        <v>945</v>
      </c>
      <c r="F276" s="1859" t="s">
        <v>946</v>
      </c>
      <c r="G276" s="1663" t="s">
        <v>187</v>
      </c>
      <c r="H276" s="1664" t="s">
        <v>1023</v>
      </c>
      <c r="I276" s="1823"/>
    </row>
    <row r="277" spans="1:9" hidden="1" x14ac:dyDescent="0.25">
      <c r="A277" s="83"/>
      <c r="B277" s="121" t="s">
        <v>4</v>
      </c>
      <c r="C277" s="1028"/>
      <c r="D277" s="1028"/>
      <c r="E277" s="33"/>
      <c r="G277" s="720"/>
      <c r="H277" s="1668"/>
      <c r="I277" s="1823"/>
    </row>
    <row r="278" spans="1:9" hidden="1" x14ac:dyDescent="0.25">
      <c r="A278" s="83"/>
      <c r="B278" s="232" t="s">
        <v>3</v>
      </c>
      <c r="C278" s="231">
        <v>28770</v>
      </c>
      <c r="D278" s="231" t="s">
        <v>949</v>
      </c>
      <c r="E278" s="241"/>
      <c r="F278" s="1652"/>
      <c r="G278" s="241">
        <v>5.9</v>
      </c>
      <c r="H278" s="1671"/>
      <c r="I278" s="1823"/>
    </row>
    <row r="279" spans="1:9" x14ac:dyDescent="0.25">
      <c r="A279" s="83"/>
      <c r="B279" s="121" t="s">
        <v>1</v>
      </c>
      <c r="C279" s="13"/>
      <c r="D279" s="13"/>
      <c r="E279" s="1644"/>
      <c r="G279" s="1644"/>
      <c r="H279" s="1668"/>
      <c r="I279" s="1823"/>
    </row>
    <row r="280" spans="1:9" x14ac:dyDescent="0.25">
      <c r="A280" s="83"/>
      <c r="B280" s="121" t="s">
        <v>16</v>
      </c>
      <c r="C280" s="13"/>
      <c r="D280" s="13"/>
      <c r="E280" s="278"/>
      <c r="G280" s="720"/>
      <c r="H280" s="1668"/>
      <c r="I280" s="1823"/>
    </row>
    <row r="281" spans="1:9" x14ac:dyDescent="0.25">
      <c r="A281" s="15"/>
      <c r="B281" s="243" t="s">
        <v>941</v>
      </c>
      <c r="C281" s="262">
        <v>18374.400000000001</v>
      </c>
      <c r="D281" s="250" t="s">
        <v>1026</v>
      </c>
      <c r="E281" s="271">
        <v>147816.79999999999</v>
      </c>
      <c r="F281" s="1679">
        <v>162684.79999999999</v>
      </c>
      <c r="G281" s="1645">
        <f>F281-E281</f>
        <v>14868</v>
      </c>
      <c r="H281" s="1860">
        <f>G281/G14</f>
        <v>5.9009366566121599</v>
      </c>
      <c r="I281" s="1823"/>
    </row>
    <row r="282" spans="1:9" x14ac:dyDescent="0.25">
      <c r="A282" s="15"/>
      <c r="B282" s="243" t="s">
        <v>118</v>
      </c>
      <c r="C282" s="262">
        <v>10946.28</v>
      </c>
      <c r="D282" s="250" t="s">
        <v>1027</v>
      </c>
      <c r="E282" s="271">
        <v>126048.5</v>
      </c>
      <c r="F282" s="1679">
        <v>137097</v>
      </c>
      <c r="G282" s="1645">
        <f>F282-E282</f>
        <v>11048.5</v>
      </c>
      <c r="H282" s="1860">
        <f>G282/G14</f>
        <v>4.3850214319733283</v>
      </c>
      <c r="I282" s="1823"/>
    </row>
    <row r="283" spans="1:9" ht="14.85" hidden="1" customHeight="1" x14ac:dyDescent="0.25">
      <c r="A283" s="15"/>
      <c r="B283" s="915"/>
      <c r="C283" s="916"/>
      <c r="D283" s="916"/>
      <c r="E283" s="910"/>
      <c r="G283" s="720"/>
      <c r="H283" s="1668"/>
      <c r="I283" s="1823"/>
    </row>
    <row r="284" spans="1:9" ht="14.85" hidden="1" customHeight="1" x14ac:dyDescent="0.25">
      <c r="A284" s="15"/>
      <c r="B284" s="44" t="s">
        <v>15</v>
      </c>
      <c r="C284" s="524"/>
      <c r="D284" s="524"/>
      <c r="E284" s="295"/>
      <c r="G284" s="720"/>
      <c r="H284" s="1668"/>
      <c r="I284" s="1823"/>
    </row>
    <row r="285" spans="1:9" ht="14.85" hidden="1" customHeight="1" x14ac:dyDescent="0.25">
      <c r="A285" s="15"/>
      <c r="B285" s="243" t="s">
        <v>119</v>
      </c>
      <c r="C285" s="262">
        <v>1308.96</v>
      </c>
      <c r="D285" s="262"/>
      <c r="E285" s="271"/>
      <c r="G285" s="720"/>
      <c r="H285" s="1668"/>
      <c r="I285" s="1823"/>
    </row>
    <row r="286" spans="1:9" ht="14.85" hidden="1" customHeight="1" x14ac:dyDescent="0.25">
      <c r="A286" s="15"/>
      <c r="B286" s="915"/>
      <c r="C286" s="916"/>
      <c r="D286" s="916"/>
      <c r="E286" s="33"/>
      <c r="G286" s="720"/>
      <c r="H286" s="1668"/>
      <c r="I286" s="1823"/>
    </row>
    <row r="287" spans="1:9" ht="14.85" hidden="1" customHeight="1" x14ac:dyDescent="0.25">
      <c r="A287" s="15"/>
      <c r="B287" s="243" t="s">
        <v>120</v>
      </c>
      <c r="C287" s="262">
        <v>5759.67</v>
      </c>
      <c r="D287" s="262"/>
      <c r="E287" s="271">
        <v>792.3</v>
      </c>
      <c r="G287" s="720"/>
      <c r="H287" s="1668"/>
      <c r="I287" s="1823"/>
    </row>
    <row r="288" spans="1:9" ht="14.85" hidden="1" customHeight="1" x14ac:dyDescent="0.25">
      <c r="A288" s="15"/>
      <c r="B288" s="915"/>
      <c r="C288" s="916"/>
      <c r="D288" s="916"/>
      <c r="E288" s="910"/>
      <c r="G288" s="720"/>
      <c r="H288" s="1668"/>
      <c r="I288" s="1823"/>
    </row>
    <row r="289" spans="1:9" ht="14.85" hidden="1" customHeight="1" x14ac:dyDescent="0.25">
      <c r="A289" s="15"/>
      <c r="B289" s="44" t="s">
        <v>7</v>
      </c>
      <c r="C289" s="524"/>
      <c r="D289" s="524"/>
      <c r="E289" s="295"/>
      <c r="G289" s="720"/>
      <c r="H289" s="1668"/>
      <c r="I289" s="1823"/>
    </row>
    <row r="290" spans="1:9" ht="15.75" thickBot="1" x14ac:dyDescent="0.3">
      <c r="A290" s="15"/>
      <c r="B290" s="1730"/>
      <c r="C290" s="1731">
        <v>11.7</v>
      </c>
      <c r="D290" s="1731" t="s">
        <v>1034</v>
      </c>
      <c r="E290" s="1732"/>
      <c r="F290" s="1733"/>
      <c r="G290" s="1868" t="s">
        <v>157</v>
      </c>
      <c r="H290" s="1869">
        <f>H281+H282</f>
        <v>10.285958088585488</v>
      </c>
      <c r="I290" s="1826" t="s">
        <v>836</v>
      </c>
    </row>
    <row r="291" spans="1:9" ht="15" hidden="1" customHeight="1" x14ac:dyDescent="0.25">
      <c r="A291" s="19"/>
      <c r="B291" s="244" t="s">
        <v>122</v>
      </c>
      <c r="C291" s="263">
        <v>241.12</v>
      </c>
      <c r="D291" s="263"/>
      <c r="E291" s="1687"/>
      <c r="F291" s="1688"/>
      <c r="G291" s="1689"/>
      <c r="H291" s="1690"/>
      <c r="I291" s="1870"/>
    </row>
    <row r="292" spans="1:9" ht="15.75" thickBot="1" x14ac:dyDescent="0.3">
      <c r="A292" s="1871"/>
    </row>
    <row r="293" spans="1:9" ht="15.75" thickBot="1" x14ac:dyDescent="0.3">
      <c r="A293" s="1872"/>
      <c r="B293" s="1873" t="s">
        <v>1080</v>
      </c>
      <c r="C293" s="2272" t="s">
        <v>1081</v>
      </c>
      <c r="D293" s="2273"/>
      <c r="E293" s="2272" t="s">
        <v>1082</v>
      </c>
      <c r="F293" s="2274"/>
      <c r="G293" s="2274"/>
      <c r="H293" s="2274"/>
      <c r="I293" s="2273"/>
    </row>
    <row r="294" spans="1:9" x14ac:dyDescent="0.25">
      <c r="A294" s="1872"/>
      <c r="B294" s="1875"/>
      <c r="C294" s="1876"/>
      <c r="D294" s="1877"/>
      <c r="E294" s="1878"/>
      <c r="F294" s="1879"/>
      <c r="G294" s="1878"/>
      <c r="H294" s="1875"/>
      <c r="I294" s="1875"/>
    </row>
    <row r="295" spans="1:9" x14ac:dyDescent="0.25">
      <c r="A295" s="1872"/>
      <c r="B295" s="1879"/>
      <c r="C295" s="1880"/>
      <c r="D295" s="1878"/>
      <c r="E295" s="1878"/>
      <c r="F295" s="1879"/>
      <c r="G295" s="1878"/>
      <c r="H295" s="1879"/>
      <c r="I295" s="1879"/>
    </row>
    <row r="296" spans="1:9" x14ac:dyDescent="0.25">
      <c r="A296" s="1872"/>
      <c r="B296" s="1879"/>
      <c r="C296" s="1880"/>
      <c r="D296" s="1878"/>
      <c r="E296" s="1878"/>
      <c r="F296" s="1879"/>
      <c r="G296" s="1878"/>
      <c r="H296" s="1879"/>
      <c r="I296" s="1879"/>
    </row>
    <row r="297" spans="1:9" x14ac:dyDescent="0.25">
      <c r="A297" s="1872"/>
      <c r="B297" s="1879"/>
      <c r="C297" s="1880"/>
      <c r="D297" s="1878"/>
      <c r="E297" s="1878"/>
      <c r="F297" s="1879"/>
      <c r="G297" s="1878"/>
      <c r="H297" s="1879"/>
      <c r="I297" s="1879"/>
    </row>
    <row r="298" spans="1:9" ht="15.75" thickBot="1" x14ac:dyDescent="0.3">
      <c r="A298" s="1872"/>
      <c r="B298" s="1881"/>
      <c r="C298" s="1882"/>
      <c r="D298" s="1883"/>
      <c r="E298" s="1883"/>
      <c r="F298" s="1881"/>
      <c r="G298" s="1883"/>
      <c r="H298" s="1879"/>
      <c r="I298" s="1879"/>
    </row>
    <row r="299" spans="1:9" ht="15.75" thickBot="1" x14ac:dyDescent="0.3">
      <c r="A299" s="1872"/>
      <c r="B299" s="1873" t="s">
        <v>1083</v>
      </c>
      <c r="C299" s="2272" t="s">
        <v>1084</v>
      </c>
      <c r="D299" s="2273"/>
      <c r="E299" s="1884" t="s">
        <v>1085</v>
      </c>
      <c r="F299" s="1885" t="s">
        <v>1086</v>
      </c>
      <c r="G299" s="1874" t="s">
        <v>1087</v>
      </c>
      <c r="H299" s="1873" t="s">
        <v>1088</v>
      </c>
      <c r="I299" s="1873" t="s">
        <v>1089</v>
      </c>
    </row>
  </sheetData>
  <mergeCells count="13">
    <mergeCell ref="C299:D299"/>
    <mergeCell ref="B7:B8"/>
    <mergeCell ref="C7:C8"/>
    <mergeCell ref="D7:D8"/>
    <mergeCell ref="E7:I8"/>
    <mergeCell ref="C293:D293"/>
    <mergeCell ref="E293:I293"/>
    <mergeCell ref="A7:A8"/>
    <mergeCell ref="A1:A6"/>
    <mergeCell ref="C1:I1"/>
    <mergeCell ref="C2:I2"/>
    <mergeCell ref="C3:I3"/>
    <mergeCell ref="C4:G6"/>
  </mergeCells>
  <pageMargins left="0" right="0" top="0" bottom="0" header="0.31496062992125984" footer="0.31496062992125984"/>
  <pageSetup scale="9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B0DF5-9518-4027-B45E-A4C6B589D5AC}">
  <dimension ref="A1:R291"/>
  <sheetViews>
    <sheetView workbookViewId="0">
      <selection activeCell="H9" sqref="H9"/>
    </sheetView>
  </sheetViews>
  <sheetFormatPr defaultRowHeight="15" x14ac:dyDescent="0.25"/>
  <cols>
    <col min="1" max="1" width="4.5703125" style="5" customWidth="1"/>
    <col min="2" max="2" width="37.5703125" style="1" customWidth="1"/>
    <col min="3" max="3" width="14.5703125" style="1" customWidth="1"/>
    <col min="4" max="4" width="10" style="1" customWidth="1"/>
    <col min="5" max="5" width="14" style="1" customWidth="1"/>
    <col min="6" max="6" width="12.5703125" customWidth="1"/>
    <col min="7" max="7" width="15.42578125" customWidth="1"/>
    <col min="8" max="8" width="14.42578125" customWidth="1"/>
    <col min="9" max="9" width="13" customWidth="1"/>
  </cols>
  <sheetData>
    <row r="1" spans="1:8" ht="21.2" customHeight="1" thickBot="1" x14ac:dyDescent="0.4">
      <c r="A1" s="2280" t="s">
        <v>947</v>
      </c>
      <c r="B1" s="2280"/>
      <c r="C1" s="2280"/>
      <c r="D1" s="2280"/>
      <c r="E1" s="2280"/>
      <c r="F1" s="2280"/>
      <c r="G1" s="2280"/>
      <c r="H1" s="2280"/>
    </row>
    <row r="2" spans="1:8" ht="14.85" customHeight="1" x14ac:dyDescent="0.25">
      <c r="A2" s="2217" t="s">
        <v>98</v>
      </c>
      <c r="B2" s="2221" t="s">
        <v>99</v>
      </c>
      <c r="C2" s="2219" t="s">
        <v>1024</v>
      </c>
      <c r="D2" s="2219" t="s">
        <v>1008</v>
      </c>
      <c r="E2" s="2281" t="s">
        <v>988</v>
      </c>
      <c r="F2" s="2281"/>
      <c r="G2" s="2281"/>
      <c r="H2" s="2282"/>
    </row>
    <row r="3" spans="1:8" ht="15.75" thickBot="1" x14ac:dyDescent="0.3">
      <c r="A3" s="2241"/>
      <c r="B3" s="2242"/>
      <c r="C3" s="2240"/>
      <c r="D3" s="2240"/>
      <c r="E3" s="2283"/>
      <c r="F3" s="2283"/>
      <c r="G3" s="2283"/>
      <c r="H3" s="2284"/>
    </row>
    <row r="4" spans="1:8" ht="15.75" thickBot="1" x14ac:dyDescent="0.3">
      <c r="A4" s="1777">
        <v>1</v>
      </c>
      <c r="B4" s="1660" t="s">
        <v>84</v>
      </c>
      <c r="C4" s="1661"/>
      <c r="D4" s="1661"/>
      <c r="E4" s="1662" t="s">
        <v>945</v>
      </c>
      <c r="F4" s="1662" t="s">
        <v>946</v>
      </c>
      <c r="G4" s="1663" t="s">
        <v>187</v>
      </c>
      <c r="H4" s="1664" t="s">
        <v>1016</v>
      </c>
    </row>
    <row r="5" spans="1:8" x14ac:dyDescent="0.25">
      <c r="A5" s="8"/>
      <c r="B5" s="1659" t="s">
        <v>16</v>
      </c>
      <c r="C5" s="247"/>
      <c r="D5" s="247"/>
      <c r="E5" s="33"/>
      <c r="F5" s="1691"/>
      <c r="G5" s="1691"/>
      <c r="H5" s="1691"/>
    </row>
    <row r="6" spans="1:8" ht="14.85" hidden="1" customHeight="1" x14ac:dyDescent="0.25">
      <c r="A6" s="8"/>
      <c r="B6" s="11" t="s">
        <v>83</v>
      </c>
      <c r="C6" s="247"/>
      <c r="D6" s="247"/>
      <c r="E6" s="33"/>
    </row>
    <row r="7" spans="1:8" ht="14.85" hidden="1" customHeight="1" x14ac:dyDescent="0.25">
      <c r="A7" s="8"/>
      <c r="B7" s="71" t="s">
        <v>124</v>
      </c>
      <c r="C7" s="247"/>
      <c r="D7" s="247"/>
      <c r="E7" s="266"/>
    </row>
    <row r="8" spans="1:8" ht="14.85" hidden="1" customHeight="1" x14ac:dyDescent="0.25">
      <c r="A8" s="8"/>
      <c r="B8" s="11" t="s">
        <v>102</v>
      </c>
      <c r="C8" s="247"/>
      <c r="D8" s="247"/>
      <c r="E8" s="34"/>
    </row>
    <row r="9" spans="1:8" x14ac:dyDescent="0.25">
      <c r="A9" s="8"/>
      <c r="B9" s="1657" t="s">
        <v>95</v>
      </c>
      <c r="C9" s="1658">
        <v>2500</v>
      </c>
      <c r="D9" s="1658" t="s">
        <v>376</v>
      </c>
      <c r="E9" s="1491">
        <v>5880.74</v>
      </c>
      <c r="F9" s="1491">
        <v>8383.74</v>
      </c>
      <c r="G9" s="241">
        <f>F9-E9</f>
        <v>2503</v>
      </c>
      <c r="H9" s="1837">
        <f>G9/2500000*100000</f>
        <v>100.12</v>
      </c>
    </row>
    <row r="10" spans="1:8" ht="14.85" hidden="1" customHeight="1" x14ac:dyDescent="0.25">
      <c r="A10" s="8"/>
      <c r="B10" s="908" t="s">
        <v>374</v>
      </c>
      <c r="C10" s="909"/>
      <c r="D10" s="909"/>
      <c r="E10" s="910"/>
      <c r="H10" s="1668"/>
    </row>
    <row r="11" spans="1:8" ht="14.85" hidden="1" customHeight="1" x14ac:dyDescent="0.25">
      <c r="A11" s="8"/>
      <c r="B11" s="21" t="s">
        <v>96</v>
      </c>
      <c r="C11" s="231">
        <v>29045000</v>
      </c>
      <c r="D11" s="231"/>
      <c r="E11" s="33"/>
      <c r="H11" s="1668"/>
    </row>
    <row r="12" spans="1:8" ht="14.85" hidden="1" customHeight="1" x14ac:dyDescent="0.25">
      <c r="A12" s="8"/>
      <c r="B12" s="21" t="s">
        <v>97</v>
      </c>
      <c r="C12" s="231">
        <v>7314000</v>
      </c>
      <c r="D12" s="231"/>
      <c r="E12" s="33">
        <f>E43+E52+E57</f>
        <v>0</v>
      </c>
      <c r="H12" s="1668"/>
    </row>
    <row r="13" spans="1:8" x14ac:dyDescent="0.25">
      <c r="A13" s="8"/>
      <c r="B13" s="14" t="s">
        <v>81</v>
      </c>
      <c r="C13" s="248">
        <v>5</v>
      </c>
      <c r="D13" s="248" t="s">
        <v>25</v>
      </c>
      <c r="E13" s="1665"/>
      <c r="F13" s="1650"/>
      <c r="G13" s="1649">
        <v>3.97</v>
      </c>
      <c r="H13" s="720"/>
    </row>
    <row r="14" spans="1:8" x14ac:dyDescent="0.25">
      <c r="A14" s="8"/>
      <c r="B14" s="14" t="s">
        <v>80</v>
      </c>
      <c r="C14" s="248">
        <v>0.5</v>
      </c>
      <c r="D14" s="248" t="s">
        <v>25</v>
      </c>
      <c r="E14" s="1665"/>
      <c r="F14" s="1650"/>
      <c r="G14" s="1649">
        <v>0.4</v>
      </c>
      <c r="H14" s="720"/>
    </row>
    <row r="15" spans="1:8" x14ac:dyDescent="0.25">
      <c r="A15" s="8"/>
      <c r="B15" s="14" t="s">
        <v>79</v>
      </c>
      <c r="C15" s="249">
        <v>2.2000000000000002</v>
      </c>
      <c r="D15" s="248" t="s">
        <v>1009</v>
      </c>
      <c r="E15" s="1665"/>
      <c r="F15" s="1650"/>
      <c r="G15" s="1649">
        <v>2.42</v>
      </c>
      <c r="H15" s="720"/>
    </row>
    <row r="16" spans="1:8" x14ac:dyDescent="0.25">
      <c r="A16" s="8"/>
      <c r="B16" s="232" t="s">
        <v>942</v>
      </c>
      <c r="C16" s="1654"/>
      <c r="D16" s="1654"/>
      <c r="E16" s="1666"/>
      <c r="F16" s="1655"/>
      <c r="G16" s="1656">
        <v>105</v>
      </c>
      <c r="H16" s="1669"/>
    </row>
    <row r="17" spans="1:8" x14ac:dyDescent="0.25">
      <c r="A17" s="8"/>
      <c r="B17" s="1646" t="s">
        <v>77</v>
      </c>
      <c r="C17" s="1647"/>
      <c r="D17" s="1647"/>
      <c r="E17" s="268"/>
      <c r="F17" s="1667"/>
      <c r="G17" s="1648"/>
      <c r="H17" s="1667"/>
    </row>
    <row r="18" spans="1:8" x14ac:dyDescent="0.25">
      <c r="A18" s="8"/>
      <c r="B18" s="791" t="s">
        <v>355</v>
      </c>
      <c r="C18" s="250"/>
      <c r="D18" s="250"/>
      <c r="E18" s="33"/>
      <c r="F18" s="720"/>
      <c r="H18" s="720"/>
    </row>
    <row r="19" spans="1:8" x14ac:dyDescent="0.25">
      <c r="A19" s="15"/>
      <c r="B19" s="64" t="s">
        <v>192</v>
      </c>
      <c r="C19" s="1658">
        <f>C9*94.2%</f>
        <v>2355</v>
      </c>
      <c r="D19" s="1658" t="s">
        <v>376</v>
      </c>
      <c r="E19" s="1645">
        <v>5143.38</v>
      </c>
      <c r="F19" s="1645">
        <v>7493.18</v>
      </c>
      <c r="G19" s="1645">
        <f>F19-E19</f>
        <v>2349.8000000000002</v>
      </c>
      <c r="H19" s="1698">
        <f>G19/G9*100</f>
        <v>93.879344786256496</v>
      </c>
    </row>
    <row r="20" spans="1:8" x14ac:dyDescent="0.25">
      <c r="A20" s="8"/>
      <c r="B20" s="14" t="s">
        <v>81</v>
      </c>
      <c r="C20" s="248">
        <v>0.05</v>
      </c>
      <c r="D20" s="248" t="s">
        <v>25</v>
      </c>
      <c r="E20" s="1665"/>
      <c r="F20" s="1650"/>
      <c r="G20" s="1729">
        <v>4.2999999999999997E-2</v>
      </c>
      <c r="H20" s="720"/>
    </row>
    <row r="21" spans="1:8" x14ac:dyDescent="0.25">
      <c r="A21" s="8"/>
      <c r="B21" s="14" t="s">
        <v>80</v>
      </c>
      <c r="C21" s="248">
        <v>0.03</v>
      </c>
      <c r="D21" s="248" t="s">
        <v>25</v>
      </c>
      <c r="E21" s="1665"/>
      <c r="F21" s="1650"/>
      <c r="G21" s="1699">
        <v>0.04</v>
      </c>
      <c r="H21" s="720"/>
    </row>
    <row r="22" spans="1:8" x14ac:dyDescent="0.25">
      <c r="A22" s="8"/>
      <c r="B22" s="14" t="s">
        <v>950</v>
      </c>
      <c r="C22" s="249">
        <v>2.5</v>
      </c>
      <c r="D22" s="248" t="s">
        <v>25</v>
      </c>
      <c r="E22" s="1665"/>
      <c r="F22" s="1650"/>
      <c r="G22" s="1699">
        <v>2.5</v>
      </c>
      <c r="H22" s="720"/>
    </row>
    <row r="23" spans="1:8" x14ac:dyDescent="0.25">
      <c r="A23" s="8"/>
      <c r="B23" s="14" t="s">
        <v>956</v>
      </c>
      <c r="C23" s="1700">
        <v>60</v>
      </c>
      <c r="D23" s="231" t="s">
        <v>1010</v>
      </c>
      <c r="E23" s="1665"/>
      <c r="F23" s="1650"/>
      <c r="G23" s="1692"/>
      <c r="H23" s="1668"/>
    </row>
    <row r="24" spans="1:8" x14ac:dyDescent="0.25">
      <c r="A24" s="8"/>
      <c r="B24" s="14" t="s">
        <v>957</v>
      </c>
      <c r="C24" s="249" t="s">
        <v>958</v>
      </c>
      <c r="D24" s="249"/>
      <c r="E24" s="1665"/>
      <c r="F24" s="1650"/>
      <c r="G24" s="1692"/>
      <c r="H24" s="1668"/>
    </row>
    <row r="25" spans="1:8" x14ac:dyDescent="0.25">
      <c r="A25" s="8"/>
      <c r="B25" s="14" t="s">
        <v>959</v>
      </c>
      <c r="C25" s="1700">
        <v>50</v>
      </c>
      <c r="D25" s="1700" t="s">
        <v>1030</v>
      </c>
      <c r="E25" s="1665"/>
      <c r="F25" s="1650"/>
      <c r="G25" s="1692"/>
      <c r="H25" s="1668"/>
    </row>
    <row r="26" spans="1:8" x14ac:dyDescent="0.25">
      <c r="A26" s="15"/>
      <c r="B26" s="64" t="s">
        <v>64</v>
      </c>
      <c r="C26" s="1658">
        <f>C9*5%</f>
        <v>125</v>
      </c>
      <c r="D26" s="1658" t="s">
        <v>376</v>
      </c>
      <c r="E26" s="1645">
        <v>243.04</v>
      </c>
      <c r="F26" s="1645">
        <v>347.1</v>
      </c>
      <c r="G26" s="1645">
        <f>F26-E26</f>
        <v>104.06000000000003</v>
      </c>
      <c r="H26" s="1698">
        <f>G26/G9*100</f>
        <v>4.1574111066719945</v>
      </c>
    </row>
    <row r="27" spans="1:8" ht="14.85" hidden="1" customHeight="1" x14ac:dyDescent="0.25">
      <c r="A27" s="15"/>
      <c r="B27" s="690" t="s">
        <v>348</v>
      </c>
      <c r="C27" s="712"/>
      <c r="D27" s="231"/>
      <c r="E27" s="33"/>
      <c r="H27" s="1668"/>
    </row>
    <row r="28" spans="1:8" ht="14.85" hidden="1" customHeight="1" x14ac:dyDescent="0.25">
      <c r="A28" s="8"/>
      <c r="B28" s="11" t="s">
        <v>83</v>
      </c>
      <c r="C28" s="247"/>
      <c r="D28" s="247"/>
      <c r="E28" s="33"/>
      <c r="H28" s="1668"/>
    </row>
    <row r="29" spans="1:8" ht="14.85" hidden="1" customHeight="1" x14ac:dyDescent="0.25">
      <c r="A29" s="8"/>
      <c r="B29" s="11" t="s">
        <v>352</v>
      </c>
      <c r="C29" s="247"/>
      <c r="D29" s="247"/>
      <c r="E29" s="33">
        <v>0</v>
      </c>
      <c r="H29" s="1668"/>
    </row>
    <row r="30" spans="1:8" ht="14.85" hidden="1" customHeight="1" x14ac:dyDescent="0.25">
      <c r="A30" s="15"/>
      <c r="B30" s="64" t="s">
        <v>351</v>
      </c>
      <c r="C30" s="231"/>
      <c r="D30" s="231"/>
      <c r="E30" s="266">
        <v>392100</v>
      </c>
      <c r="H30" s="1668"/>
    </row>
    <row r="31" spans="1:8" ht="14.85" hidden="1" customHeight="1" x14ac:dyDescent="0.25">
      <c r="A31" s="15"/>
      <c r="B31" s="908" t="s">
        <v>373</v>
      </c>
      <c r="C31" s="909"/>
      <c r="D31" s="909"/>
      <c r="E31" s="910"/>
      <c r="H31" s="1668"/>
    </row>
    <row r="32" spans="1:8" ht="14.85" hidden="1" customHeight="1" x14ac:dyDescent="0.25">
      <c r="A32" s="15"/>
      <c r="B32" s="14" t="s">
        <v>350</v>
      </c>
      <c r="C32" s="711"/>
      <c r="D32" s="711"/>
      <c r="E32" s="33">
        <f>SUM(E35,E39,E44,E48,E58)</f>
        <v>0</v>
      </c>
      <c r="H32" s="1668"/>
    </row>
    <row r="33" spans="1:8" ht="14.85" hidden="1" customHeight="1" x14ac:dyDescent="0.25">
      <c r="A33" s="15"/>
      <c r="B33" s="14" t="s">
        <v>349</v>
      </c>
      <c r="C33" s="713"/>
      <c r="D33" s="711"/>
      <c r="E33" s="33">
        <f>E30-E32</f>
        <v>392100</v>
      </c>
      <c r="H33" s="1668"/>
    </row>
    <row r="34" spans="1:8" ht="14.85" hidden="1" customHeight="1" x14ac:dyDescent="0.25">
      <c r="A34" s="15"/>
      <c r="B34" s="227" t="s">
        <v>76</v>
      </c>
      <c r="C34" s="228"/>
      <c r="D34" s="228"/>
      <c r="E34" s="94"/>
      <c r="H34" s="1668"/>
    </row>
    <row r="35" spans="1:8" ht="14.85" hidden="1" customHeight="1" x14ac:dyDescent="0.25">
      <c r="A35" s="15"/>
      <c r="B35" s="14" t="s">
        <v>75</v>
      </c>
      <c r="C35" s="251"/>
      <c r="D35" s="251"/>
      <c r="E35" s="33">
        <f>E36+E37</f>
        <v>0</v>
      </c>
      <c r="H35" s="1668"/>
    </row>
    <row r="36" spans="1:8" ht="14.85" hidden="1" customHeight="1" x14ac:dyDescent="0.25">
      <c r="A36" s="15"/>
      <c r="B36" s="64" t="s">
        <v>74</v>
      </c>
      <c r="C36" s="251"/>
      <c r="D36" s="251"/>
      <c r="E36" s="266">
        <v>0</v>
      </c>
      <c r="H36" s="1668"/>
    </row>
    <row r="37" spans="1:8" ht="14.85" hidden="1" customHeight="1" x14ac:dyDescent="0.25">
      <c r="A37" s="15"/>
      <c r="B37" s="64" t="s">
        <v>73</v>
      </c>
      <c r="C37" s="251"/>
      <c r="D37" s="251"/>
      <c r="E37" s="267">
        <v>0</v>
      </c>
      <c r="H37" s="1668"/>
    </row>
    <row r="38" spans="1:8" ht="14.85" hidden="1" customHeight="1" x14ac:dyDescent="0.25">
      <c r="A38" s="68"/>
      <c r="B38" s="227" t="s">
        <v>103</v>
      </c>
      <c r="C38" s="301"/>
      <c r="D38" s="1771"/>
      <c r="E38" s="268"/>
      <c r="H38" s="1668"/>
    </row>
    <row r="39" spans="1:8" ht="14.85" hidden="1" customHeight="1" x14ac:dyDescent="0.25">
      <c r="A39" s="15"/>
      <c r="B39" s="14" t="s">
        <v>75</v>
      </c>
      <c r="C39" s="251"/>
      <c r="D39" s="251"/>
      <c r="E39" s="33">
        <f>E40+E41</f>
        <v>0</v>
      </c>
      <c r="H39" s="1668"/>
    </row>
    <row r="40" spans="1:8" ht="14.85" hidden="1" customHeight="1" x14ac:dyDescent="0.25">
      <c r="A40" s="15"/>
      <c r="B40" s="64" t="s">
        <v>104</v>
      </c>
      <c r="C40" s="251"/>
      <c r="D40" s="251"/>
      <c r="E40" s="266">
        <v>0</v>
      </c>
      <c r="H40" s="1668"/>
    </row>
    <row r="41" spans="1:8" ht="14.85" hidden="1" customHeight="1" x14ac:dyDescent="0.25">
      <c r="A41" s="15"/>
      <c r="B41" s="64" t="s">
        <v>73</v>
      </c>
      <c r="C41" s="251"/>
      <c r="D41" s="251"/>
      <c r="E41" s="266">
        <v>0</v>
      </c>
      <c r="H41" s="1668"/>
    </row>
    <row r="42" spans="1:8" ht="14.85" hidden="1" customHeight="1" x14ac:dyDescent="0.25">
      <c r="A42" s="15"/>
      <c r="B42" s="227" t="s">
        <v>106</v>
      </c>
      <c r="C42" s="230"/>
      <c r="D42" s="230"/>
      <c r="E42" s="94"/>
      <c r="H42" s="1668"/>
    </row>
    <row r="43" spans="1:8" ht="14.85" hidden="1" customHeight="1" x14ac:dyDescent="0.25">
      <c r="A43" s="17"/>
      <c r="B43" s="11" t="s">
        <v>71</v>
      </c>
      <c r="C43" s="252"/>
      <c r="D43" s="252"/>
      <c r="E43" s="33"/>
      <c r="H43" s="1668"/>
    </row>
    <row r="44" spans="1:8" ht="14.85" hidden="1" customHeight="1" x14ac:dyDescent="0.25">
      <c r="A44" s="15"/>
      <c r="B44" s="14" t="s">
        <v>70</v>
      </c>
      <c r="C44" s="251"/>
      <c r="D44" s="251"/>
      <c r="E44" s="33">
        <f>E45+E46</f>
        <v>0</v>
      </c>
      <c r="H44" s="1668"/>
    </row>
    <row r="45" spans="1:8" ht="14.85" hidden="1" customHeight="1" x14ac:dyDescent="0.25">
      <c r="A45" s="15"/>
      <c r="B45" s="64" t="s">
        <v>108</v>
      </c>
      <c r="C45" s="251"/>
      <c r="D45" s="251"/>
      <c r="E45" s="266">
        <v>0</v>
      </c>
      <c r="H45" s="1668"/>
    </row>
    <row r="46" spans="1:8" ht="14.85" hidden="1" customHeight="1" x14ac:dyDescent="0.25">
      <c r="A46" s="15"/>
      <c r="B46" s="55" t="s">
        <v>73</v>
      </c>
      <c r="C46" s="251"/>
      <c r="D46" s="251"/>
      <c r="E46" s="267">
        <v>0</v>
      </c>
      <c r="H46" s="1668"/>
    </row>
    <row r="47" spans="1:8" ht="14.85" hidden="1" customHeight="1" x14ac:dyDescent="0.25">
      <c r="A47" s="68"/>
      <c r="B47" s="227" t="s">
        <v>109</v>
      </c>
      <c r="C47" s="301"/>
      <c r="D47" s="301"/>
      <c r="E47" s="94"/>
      <c r="H47" s="1668"/>
    </row>
    <row r="48" spans="1:8" ht="14.85" hidden="1" customHeight="1" x14ac:dyDescent="0.25">
      <c r="A48" s="15"/>
      <c r="B48" s="14" t="s">
        <v>75</v>
      </c>
      <c r="C48" s="226">
        <f>C49+C50</f>
        <v>21429000</v>
      </c>
      <c r="D48" s="226"/>
      <c r="E48" s="33">
        <f>E49+E50</f>
        <v>0</v>
      </c>
      <c r="H48" s="1668"/>
    </row>
    <row r="49" spans="1:8" ht="14.85" hidden="1" customHeight="1" x14ac:dyDescent="0.25">
      <c r="A49" s="15"/>
      <c r="B49" s="64" t="s">
        <v>111</v>
      </c>
      <c r="C49" s="67">
        <v>15000000</v>
      </c>
      <c r="D49" s="67"/>
      <c r="E49" s="266"/>
      <c r="H49" s="1668"/>
    </row>
    <row r="50" spans="1:8" ht="14.85" hidden="1" customHeight="1" x14ac:dyDescent="0.25">
      <c r="A50" s="15"/>
      <c r="B50" s="64" t="s">
        <v>73</v>
      </c>
      <c r="C50" s="67">
        <v>6429000</v>
      </c>
      <c r="D50" s="67"/>
      <c r="E50" s="267"/>
      <c r="H50" s="1668"/>
    </row>
    <row r="51" spans="1:8" ht="14.85" hidden="1" customHeight="1" x14ac:dyDescent="0.25">
      <c r="A51" s="68"/>
      <c r="B51" s="227" t="s">
        <v>834</v>
      </c>
      <c r="C51" s="301"/>
      <c r="D51" s="1771"/>
      <c r="E51" s="268"/>
      <c r="H51" s="1668"/>
    </row>
    <row r="52" spans="1:8" ht="14.85" hidden="1" customHeight="1" x14ac:dyDescent="0.25">
      <c r="A52" s="17"/>
      <c r="B52" s="11" t="s">
        <v>71</v>
      </c>
      <c r="C52" s="252"/>
      <c r="D52" s="252"/>
      <c r="E52" s="33"/>
      <c r="H52" s="1668"/>
    </row>
    <row r="53" spans="1:8" ht="14.85" hidden="1" customHeight="1" x14ac:dyDescent="0.25">
      <c r="A53" s="15"/>
      <c r="B53" s="14" t="s">
        <v>75</v>
      </c>
      <c r="C53" s="226">
        <f>C54+C55</f>
        <v>21429000</v>
      </c>
      <c r="D53" s="226"/>
      <c r="E53" s="33">
        <f>E54+E55</f>
        <v>0</v>
      </c>
      <c r="H53" s="1668"/>
    </row>
    <row r="54" spans="1:8" ht="14.85" hidden="1" customHeight="1" x14ac:dyDescent="0.25">
      <c r="A54" s="15"/>
      <c r="B54" s="64" t="s">
        <v>111</v>
      </c>
      <c r="C54" s="67">
        <v>15000000</v>
      </c>
      <c r="D54" s="67"/>
      <c r="E54" s="266">
        <v>0</v>
      </c>
      <c r="H54" s="1668"/>
    </row>
    <row r="55" spans="1:8" ht="14.85" hidden="1" customHeight="1" x14ac:dyDescent="0.25">
      <c r="A55" s="15"/>
      <c r="B55" s="64" t="s">
        <v>73</v>
      </c>
      <c r="C55" s="67">
        <v>6429000</v>
      </c>
      <c r="D55" s="67"/>
      <c r="E55" s="266">
        <v>0</v>
      </c>
      <c r="H55" s="1668"/>
    </row>
    <row r="56" spans="1:8" ht="14.85" hidden="1" customHeight="1" x14ac:dyDescent="0.25">
      <c r="A56" s="15"/>
      <c r="B56" s="227" t="s">
        <v>72</v>
      </c>
      <c r="C56" s="230"/>
      <c r="D56" s="230"/>
      <c r="E56" s="94"/>
      <c r="H56" s="1668"/>
    </row>
    <row r="57" spans="1:8" ht="14.85" hidden="1" customHeight="1" x14ac:dyDescent="0.25">
      <c r="A57" s="17"/>
      <c r="B57" s="11" t="s">
        <v>71</v>
      </c>
      <c r="C57" s="252"/>
      <c r="D57" s="252"/>
      <c r="E57" s="33"/>
      <c r="H57" s="1668"/>
    </row>
    <row r="58" spans="1:8" ht="14.85" hidden="1" customHeight="1" x14ac:dyDescent="0.25">
      <c r="A58" s="15"/>
      <c r="B58" s="14" t="s">
        <v>70</v>
      </c>
      <c r="C58" s="251"/>
      <c r="D58" s="251"/>
      <c r="E58" s="33">
        <f>E60+E61</f>
        <v>0</v>
      </c>
      <c r="H58" s="1668"/>
    </row>
    <row r="59" spans="1:8" ht="14.85" hidden="1" customHeight="1" x14ac:dyDescent="0.25">
      <c r="A59" s="15"/>
      <c r="B59" s="64" t="s">
        <v>69</v>
      </c>
      <c r="C59" s="251"/>
      <c r="D59" s="251"/>
      <c r="E59" s="266">
        <v>0</v>
      </c>
      <c r="H59" s="1668"/>
    </row>
    <row r="60" spans="1:8" ht="14.85" hidden="1" customHeight="1" x14ac:dyDescent="0.25">
      <c r="A60" s="15"/>
      <c r="B60" s="64" t="s">
        <v>68</v>
      </c>
      <c r="C60" s="251"/>
      <c r="D60" s="251"/>
      <c r="E60" s="266">
        <v>0</v>
      </c>
      <c r="H60" s="1668"/>
    </row>
    <row r="61" spans="1:8" ht="14.85" hidden="1" customHeight="1" x14ac:dyDescent="0.25">
      <c r="A61" s="15"/>
      <c r="B61" s="64" t="s">
        <v>67</v>
      </c>
      <c r="C61" s="251"/>
      <c r="D61" s="251"/>
      <c r="E61" s="266">
        <v>0</v>
      </c>
      <c r="H61" s="1668"/>
    </row>
    <row r="62" spans="1:8" ht="14.85" hidden="1" customHeight="1" x14ac:dyDescent="0.25">
      <c r="A62" s="15"/>
      <c r="B62" s="74" t="s">
        <v>112</v>
      </c>
      <c r="C62" s="251"/>
      <c r="D62" s="251"/>
      <c r="E62" s="269">
        <v>0</v>
      </c>
      <c r="H62" s="1668"/>
    </row>
    <row r="63" spans="1:8" ht="14.85" hidden="1" customHeight="1" x14ac:dyDescent="0.25">
      <c r="A63" s="8"/>
      <c r="B63" s="75" t="s">
        <v>66</v>
      </c>
      <c r="C63" s="76"/>
      <c r="D63" s="76"/>
      <c r="E63" s="94"/>
      <c r="H63" s="1668"/>
    </row>
    <row r="64" spans="1:8" ht="14.85" hidden="1" customHeight="1" x14ac:dyDescent="0.25">
      <c r="A64" s="15"/>
      <c r="B64" s="74" t="s">
        <v>65</v>
      </c>
      <c r="C64" s="1574">
        <v>94.2</v>
      </c>
      <c r="D64" s="1574"/>
      <c r="E64" s="270">
        <f>(E19/(E9))*100</f>
        <v>87.461441927376498</v>
      </c>
      <c r="H64" s="1668"/>
    </row>
    <row r="65" spans="1:8" ht="14.85" hidden="1" customHeight="1" x14ac:dyDescent="0.25">
      <c r="A65" s="15"/>
      <c r="B65" s="74" t="s">
        <v>64</v>
      </c>
      <c r="C65" s="125">
        <v>5</v>
      </c>
      <c r="D65" s="125"/>
      <c r="E65" s="270">
        <f>(E26/(E9))*100</f>
        <v>4.1328132173842071</v>
      </c>
      <c r="H65" s="1668"/>
    </row>
    <row r="66" spans="1:8" ht="14.85" hidden="1" customHeight="1" x14ac:dyDescent="0.25">
      <c r="A66" s="15"/>
      <c r="B66" s="74" t="s">
        <v>63</v>
      </c>
      <c r="C66" s="125">
        <v>82</v>
      </c>
      <c r="D66" s="125"/>
      <c r="E66" s="270" t="e">
        <f>E36/(E36+E37)*100</f>
        <v>#DIV/0!</v>
      </c>
      <c r="H66" s="1668"/>
    </row>
    <row r="67" spans="1:8" ht="14.85" hidden="1" customHeight="1" x14ac:dyDescent="0.25">
      <c r="A67" s="15"/>
      <c r="B67" s="74" t="s">
        <v>62</v>
      </c>
      <c r="C67" s="125">
        <v>18</v>
      </c>
      <c r="D67" s="125"/>
      <c r="E67" s="270" t="e">
        <f>(E37/E35)*100</f>
        <v>#DIV/0!</v>
      </c>
      <c r="H67" s="1668"/>
    </row>
    <row r="68" spans="1:8" ht="14.85" hidden="1" customHeight="1" x14ac:dyDescent="0.25">
      <c r="A68" s="15"/>
      <c r="B68" s="74" t="s">
        <v>105</v>
      </c>
      <c r="C68" s="125">
        <v>75</v>
      </c>
      <c r="D68" s="125"/>
      <c r="E68" s="270" t="e">
        <f>(E40/E39)*100</f>
        <v>#DIV/0!</v>
      </c>
      <c r="H68" s="1668"/>
    </row>
    <row r="69" spans="1:8" ht="14.85" hidden="1" customHeight="1" x14ac:dyDescent="0.25">
      <c r="A69" s="15"/>
      <c r="B69" s="74" t="s">
        <v>62</v>
      </c>
      <c r="C69" s="125">
        <v>25</v>
      </c>
      <c r="D69" s="125"/>
      <c r="E69" s="270" t="e">
        <f>(E41/E39)*100</f>
        <v>#DIV/0!</v>
      </c>
      <c r="H69" s="1668"/>
    </row>
    <row r="70" spans="1:8" ht="14.85" hidden="1" customHeight="1" x14ac:dyDescent="0.25">
      <c r="A70" s="15"/>
      <c r="B70" s="74" t="s">
        <v>107</v>
      </c>
      <c r="C70" s="125">
        <v>75</v>
      </c>
      <c r="D70" s="125"/>
      <c r="E70" s="270" t="e">
        <f>E45/E44*100</f>
        <v>#DIV/0!</v>
      </c>
      <c r="H70" s="1668"/>
    </row>
    <row r="71" spans="1:8" ht="14.85" hidden="1" customHeight="1" x14ac:dyDescent="0.25">
      <c r="A71" s="15"/>
      <c r="B71" s="74" t="s">
        <v>62</v>
      </c>
      <c r="C71" s="125">
        <v>25</v>
      </c>
      <c r="D71" s="125"/>
      <c r="E71" s="270" t="e">
        <f>E46/E44*100</f>
        <v>#DIV/0!</v>
      </c>
      <c r="H71" s="1668"/>
    </row>
    <row r="72" spans="1:8" ht="14.85" hidden="1" customHeight="1" x14ac:dyDescent="0.25">
      <c r="A72" s="15"/>
      <c r="B72" s="74" t="s">
        <v>110</v>
      </c>
      <c r="C72" s="125">
        <v>70</v>
      </c>
      <c r="D72" s="125"/>
      <c r="E72" s="270" t="e">
        <f>E49/(E49+E50)*100</f>
        <v>#DIV/0!</v>
      </c>
      <c r="H72" s="1668"/>
    </row>
    <row r="73" spans="1:8" ht="14.85" hidden="1" customHeight="1" x14ac:dyDescent="0.25">
      <c r="A73" s="15"/>
      <c r="B73" s="74" t="s">
        <v>62</v>
      </c>
      <c r="C73" s="125">
        <v>30</v>
      </c>
      <c r="D73" s="125"/>
      <c r="E73" s="270" t="e">
        <f>E50/(E50+E49)*100</f>
        <v>#DIV/0!</v>
      </c>
      <c r="H73" s="1668"/>
    </row>
    <row r="74" spans="1:8" ht="14.85" hidden="1" customHeight="1" x14ac:dyDescent="0.25">
      <c r="A74" s="15"/>
      <c r="B74" s="74" t="s">
        <v>835</v>
      </c>
      <c r="C74" s="125">
        <v>70</v>
      </c>
      <c r="D74" s="125"/>
      <c r="E74" s="270" t="e">
        <f>E54/(E54+E55)*100</f>
        <v>#DIV/0!</v>
      </c>
      <c r="H74" s="1668"/>
    </row>
    <row r="75" spans="1:8" ht="14.85" hidden="1" customHeight="1" x14ac:dyDescent="0.25">
      <c r="A75" s="15"/>
      <c r="B75" s="74" t="s">
        <v>62</v>
      </c>
      <c r="C75" s="125">
        <v>30</v>
      </c>
      <c r="D75" s="125"/>
      <c r="E75" s="270" t="e">
        <f>E55/(E54+E55)*100</f>
        <v>#DIV/0!</v>
      </c>
      <c r="H75" s="1668"/>
    </row>
    <row r="76" spans="1:8" ht="14.85" hidden="1" customHeight="1" x14ac:dyDescent="0.25">
      <c r="A76" s="15"/>
      <c r="B76" s="74" t="s">
        <v>61</v>
      </c>
      <c r="C76" s="125">
        <v>60</v>
      </c>
      <c r="D76" s="125"/>
      <c r="E76" s="270" t="e">
        <f>E59/E58*100</f>
        <v>#DIV/0!</v>
      </c>
      <c r="H76" s="1668"/>
    </row>
    <row r="77" spans="1:8" ht="15" hidden="1" customHeight="1" thickBot="1" x14ac:dyDescent="0.3">
      <c r="A77" s="19"/>
      <c r="B77" s="74" t="s">
        <v>60</v>
      </c>
      <c r="C77" s="125">
        <v>40</v>
      </c>
      <c r="D77" s="125"/>
      <c r="E77" s="270" t="e">
        <f>E61/E58*100</f>
        <v>#DIV/0!</v>
      </c>
      <c r="H77" s="1668"/>
    </row>
    <row r="78" spans="1:8" x14ac:dyDescent="0.25">
      <c r="A78" s="8"/>
      <c r="B78" s="14" t="s">
        <v>81</v>
      </c>
      <c r="C78" s="249" t="s">
        <v>1011</v>
      </c>
      <c r="D78" s="248" t="s">
        <v>25</v>
      </c>
      <c r="E78" s="1665"/>
      <c r="F78" s="1650"/>
      <c r="G78" s="1649">
        <v>90.62</v>
      </c>
      <c r="H78" s="720"/>
    </row>
    <row r="79" spans="1:8" ht="15.75" thickBot="1" x14ac:dyDescent="0.3">
      <c r="A79" s="8"/>
      <c r="B79" s="14" t="s">
        <v>80</v>
      </c>
      <c r="C79" s="249">
        <v>0.5</v>
      </c>
      <c r="D79" s="248" t="s">
        <v>25</v>
      </c>
      <c r="E79" s="1665"/>
      <c r="F79" s="1650"/>
      <c r="G79" s="1649">
        <v>0.33</v>
      </c>
      <c r="H79" s="720"/>
    </row>
    <row r="80" spans="1:8" ht="15.75" thickBot="1" x14ac:dyDescent="0.3">
      <c r="A80" s="1777">
        <v>2</v>
      </c>
      <c r="B80" s="1775" t="s">
        <v>59</v>
      </c>
      <c r="C80" s="1663"/>
      <c r="D80" s="1663"/>
      <c r="E80" s="1662" t="s">
        <v>945</v>
      </c>
      <c r="F80" s="1662" t="s">
        <v>946</v>
      </c>
      <c r="G80" s="1663" t="s">
        <v>187</v>
      </c>
      <c r="H80" s="1664" t="s">
        <v>1018</v>
      </c>
    </row>
    <row r="81" spans="1:8" x14ac:dyDescent="0.25">
      <c r="A81" s="8"/>
      <c r="B81" s="232" t="s">
        <v>58</v>
      </c>
      <c r="C81" s="248">
        <v>9</v>
      </c>
      <c r="D81" s="248" t="s">
        <v>85</v>
      </c>
      <c r="E81" s="266">
        <v>51223</v>
      </c>
      <c r="F81" s="266">
        <v>74245</v>
      </c>
      <c r="G81" s="266">
        <f>F81-E81</f>
        <v>23022</v>
      </c>
      <c r="H81" s="1698">
        <f>G81/G9/10</f>
        <v>0.91977626847782656</v>
      </c>
    </row>
    <row r="82" spans="1:8" ht="14.85" hidden="1" customHeight="1" x14ac:dyDescent="0.25">
      <c r="A82" s="15"/>
      <c r="B82" s="21"/>
      <c r="C82" s="250"/>
      <c r="D82" s="250"/>
      <c r="E82" s="272" t="e">
        <f>E81/(E11)*100</f>
        <v>#DIV/0!</v>
      </c>
      <c r="H82" s="1668"/>
    </row>
    <row r="83" spans="1:8" ht="14.85" hidden="1" customHeight="1" x14ac:dyDescent="0.25">
      <c r="A83" s="8"/>
      <c r="B83" s="234" t="s">
        <v>57</v>
      </c>
      <c r="C83" s="253">
        <v>18</v>
      </c>
      <c r="D83" s="253"/>
      <c r="E83" s="273">
        <v>0</v>
      </c>
      <c r="H83" s="1668"/>
    </row>
    <row r="84" spans="1:8" ht="14.85" hidden="1" customHeight="1" x14ac:dyDescent="0.25">
      <c r="A84" s="15"/>
      <c r="B84" s="22"/>
      <c r="C84" s="254"/>
      <c r="D84" s="254"/>
      <c r="E84" s="274" t="e">
        <f>E83/(E12)*100</f>
        <v>#DIV/0!</v>
      </c>
      <c r="H84" s="1668"/>
    </row>
    <row r="85" spans="1:8" x14ac:dyDescent="0.25">
      <c r="A85" s="15"/>
      <c r="B85" s="232" t="s">
        <v>55</v>
      </c>
      <c r="C85" s="249" t="s">
        <v>1012</v>
      </c>
      <c r="D85" s="248" t="s">
        <v>85</v>
      </c>
      <c r="E85" s="267">
        <v>539.5</v>
      </c>
      <c r="F85" s="286">
        <v>1342.1</v>
      </c>
      <c r="G85" s="1674">
        <f>F85-E85</f>
        <v>802.59999999999991</v>
      </c>
      <c r="H85" s="1768">
        <f>G85/G9/10</f>
        <v>3.2065521374350772E-2</v>
      </c>
    </row>
    <row r="86" spans="1:8" ht="15" hidden="1" customHeight="1" thickBot="1" x14ac:dyDescent="0.3">
      <c r="A86" s="19"/>
      <c r="B86" s="24"/>
      <c r="C86" s="250"/>
      <c r="D86" s="250"/>
      <c r="E86" s="275"/>
      <c r="H86" s="1668"/>
    </row>
    <row r="87" spans="1:8" x14ac:dyDescent="0.25">
      <c r="A87" s="137">
        <v>3</v>
      </c>
      <c r="B87" s="236" t="s">
        <v>167</v>
      </c>
      <c r="C87" s="1773" t="s">
        <v>1014</v>
      </c>
      <c r="D87" s="237" t="s">
        <v>25</v>
      </c>
      <c r="E87" s="276"/>
      <c r="F87" s="1648"/>
      <c r="G87" s="276">
        <f>((SUM(G19+G26))-(SUM(G9)))/(SUM(G9))*100</f>
        <v>-1.963244107071509</v>
      </c>
      <c r="H87" s="1670"/>
    </row>
    <row r="88" spans="1:8" x14ac:dyDescent="0.25">
      <c r="A88" s="137"/>
      <c r="B88" s="305"/>
      <c r="C88" s="306"/>
      <c r="D88" s="306"/>
      <c r="E88" s="308"/>
      <c r="G88" s="308">
        <f>G87%*G9</f>
        <v>-49.139999999999873</v>
      </c>
      <c r="H88" s="1668"/>
    </row>
    <row r="89" spans="1:8" x14ac:dyDescent="0.25">
      <c r="A89" s="68"/>
      <c r="B89" s="232" t="s">
        <v>54</v>
      </c>
      <c r="C89" s="1774" t="s">
        <v>1013</v>
      </c>
      <c r="D89" s="1651" t="s">
        <v>25</v>
      </c>
      <c r="E89" s="277"/>
      <c r="F89" s="1652"/>
      <c r="G89" s="277">
        <v>21.66</v>
      </c>
      <c r="H89" s="1671"/>
    </row>
    <row r="90" spans="1:8" ht="15.75" thickBot="1" x14ac:dyDescent="0.3">
      <c r="A90" s="85"/>
      <c r="B90" s="86" t="s">
        <v>53</v>
      </c>
      <c r="C90" s="250"/>
      <c r="D90" s="250"/>
      <c r="E90" s="1675"/>
      <c r="F90" s="1676"/>
      <c r="G90" s="1675">
        <f>SUM(G81,G83)+(G89%*SUM(G81,G83))</f>
        <v>28008.565200000001</v>
      </c>
      <c r="H90" s="1677"/>
    </row>
    <row r="91" spans="1:8" ht="15" hidden="1" customHeight="1" thickBot="1" x14ac:dyDescent="0.3">
      <c r="A91" s="8">
        <v>4</v>
      </c>
      <c r="B91" s="47" t="s">
        <v>52</v>
      </c>
      <c r="C91" s="48"/>
      <c r="D91" s="1772"/>
      <c r="E91" s="268"/>
      <c r="H91" s="1668"/>
    </row>
    <row r="92" spans="1:8" ht="15" hidden="1" customHeight="1" thickBot="1" x14ac:dyDescent="0.3">
      <c r="A92" s="8"/>
      <c r="B92" s="26" t="s">
        <v>51</v>
      </c>
      <c r="C92" s="88"/>
      <c r="D92" s="88"/>
      <c r="E92" s="278"/>
      <c r="H92" s="1668"/>
    </row>
    <row r="93" spans="1:8" ht="15" hidden="1" customHeight="1" thickBot="1" x14ac:dyDescent="0.3">
      <c r="A93" s="15"/>
      <c r="B93" s="28" t="s">
        <v>46</v>
      </c>
      <c r="C93" s="90"/>
      <c r="D93" s="90"/>
      <c r="E93" s="279"/>
      <c r="H93" s="1668"/>
    </row>
    <row r="94" spans="1:8" ht="15" hidden="1" customHeight="1" thickBot="1" x14ac:dyDescent="0.3">
      <c r="A94" s="15"/>
      <c r="B94" s="30" t="s">
        <v>39</v>
      </c>
      <c r="C94" s="60"/>
      <c r="D94" s="60"/>
      <c r="E94" s="34">
        <v>0</v>
      </c>
      <c r="H94" s="1668"/>
    </row>
    <row r="95" spans="1:8" ht="15" hidden="1" customHeight="1" thickBot="1" x14ac:dyDescent="0.3">
      <c r="A95" s="15"/>
      <c r="B95" s="30" t="s">
        <v>38</v>
      </c>
      <c r="C95" s="60"/>
      <c r="D95" s="60"/>
      <c r="E95" s="34">
        <v>0</v>
      </c>
      <c r="H95" s="1668"/>
    </row>
    <row r="96" spans="1:8" ht="15" hidden="1" customHeight="1" thickBot="1" x14ac:dyDescent="0.3">
      <c r="A96" s="15"/>
      <c r="B96" s="30" t="s">
        <v>50</v>
      </c>
      <c r="C96" s="60"/>
      <c r="D96" s="60"/>
      <c r="E96" s="34">
        <v>0</v>
      </c>
      <c r="H96" s="1668"/>
    </row>
    <row r="97" spans="1:8" ht="15" hidden="1" customHeight="1" thickBot="1" x14ac:dyDescent="0.3">
      <c r="A97" s="15"/>
      <c r="B97" s="30" t="s">
        <v>29</v>
      </c>
      <c r="C97" s="60"/>
      <c r="D97" s="60"/>
      <c r="E97" s="33"/>
      <c r="H97" s="1668"/>
    </row>
    <row r="98" spans="1:8" ht="15" hidden="1" customHeight="1" thickBot="1" x14ac:dyDescent="0.3">
      <c r="A98" s="17"/>
      <c r="B98" s="31" t="s">
        <v>49</v>
      </c>
      <c r="C98" s="53"/>
      <c r="D98" s="53"/>
      <c r="E98" s="33"/>
      <c r="H98" s="1668"/>
    </row>
    <row r="99" spans="1:8" ht="15" hidden="1" customHeight="1" thickBot="1" x14ac:dyDescent="0.3">
      <c r="A99" s="17"/>
      <c r="B99" s="31" t="s">
        <v>48</v>
      </c>
      <c r="C99" s="53"/>
      <c r="D99" s="53"/>
      <c r="E99" s="33"/>
      <c r="H99" s="1668"/>
    </row>
    <row r="100" spans="1:8" ht="15" hidden="1" customHeight="1" thickBot="1" x14ac:dyDescent="0.3">
      <c r="A100" s="15"/>
      <c r="B100" s="30" t="s">
        <v>28</v>
      </c>
      <c r="C100" s="60"/>
      <c r="D100" s="60"/>
      <c r="E100" s="33"/>
      <c r="H100" s="1668"/>
    </row>
    <row r="101" spans="1:8" ht="15" hidden="1" customHeight="1" thickBot="1" x14ac:dyDescent="0.3">
      <c r="A101" s="15"/>
      <c r="B101" s="14" t="s">
        <v>49</v>
      </c>
      <c r="C101" s="60"/>
      <c r="D101" s="60"/>
      <c r="E101" s="33">
        <v>0</v>
      </c>
      <c r="H101" s="1668"/>
    </row>
    <row r="102" spans="1:8" ht="15" hidden="1" customHeight="1" thickBot="1" x14ac:dyDescent="0.3">
      <c r="A102" s="15"/>
      <c r="B102" s="14" t="s">
        <v>48</v>
      </c>
      <c r="C102" s="60"/>
      <c r="D102" s="60"/>
      <c r="E102" s="33">
        <v>0</v>
      </c>
      <c r="H102" s="1668"/>
    </row>
    <row r="103" spans="1:8" ht="15" hidden="1" customHeight="1" thickBot="1" x14ac:dyDescent="0.3">
      <c r="A103" s="15"/>
      <c r="B103" s="30" t="s">
        <v>36</v>
      </c>
      <c r="C103" s="60"/>
      <c r="D103" s="60"/>
      <c r="E103" s="280">
        <v>0</v>
      </c>
      <c r="H103" s="1668"/>
    </row>
    <row r="104" spans="1:8" ht="15" hidden="1" customHeight="1" thickBot="1" x14ac:dyDescent="0.3">
      <c r="A104" s="15"/>
      <c r="B104" s="30" t="s">
        <v>34</v>
      </c>
      <c r="C104" s="60"/>
      <c r="D104" s="60"/>
      <c r="E104" s="33">
        <v>0</v>
      </c>
      <c r="H104" s="1668"/>
    </row>
    <row r="105" spans="1:8" ht="15" hidden="1" customHeight="1" thickBot="1" x14ac:dyDescent="0.3">
      <c r="A105" s="8"/>
      <c r="B105" s="47" t="s">
        <v>32</v>
      </c>
      <c r="C105" s="48"/>
      <c r="D105" s="48"/>
      <c r="E105" s="94"/>
      <c r="H105" s="1668"/>
    </row>
    <row r="106" spans="1:8" ht="15" hidden="1" customHeight="1" thickBot="1" x14ac:dyDescent="0.3">
      <c r="A106" s="15"/>
      <c r="B106" s="30" t="s">
        <v>29</v>
      </c>
      <c r="C106" s="60"/>
      <c r="D106" s="60"/>
      <c r="E106" s="33"/>
      <c r="H106" s="1668"/>
    </row>
    <row r="107" spans="1:8" ht="15" hidden="1" customHeight="1" thickBot="1" x14ac:dyDescent="0.3">
      <c r="A107" s="15"/>
      <c r="B107" s="14" t="s">
        <v>49</v>
      </c>
      <c r="C107" s="60"/>
      <c r="D107" s="60"/>
      <c r="E107" s="33"/>
      <c r="H107" s="1668"/>
    </row>
    <row r="108" spans="1:8" ht="15" hidden="1" customHeight="1" thickBot="1" x14ac:dyDescent="0.3">
      <c r="A108" s="15"/>
      <c r="B108" s="14" t="s">
        <v>48</v>
      </c>
      <c r="C108" s="60"/>
      <c r="D108" s="60"/>
      <c r="E108" s="33"/>
      <c r="H108" s="1668"/>
    </row>
    <row r="109" spans="1:8" ht="15" hidden="1" customHeight="1" thickBot="1" x14ac:dyDescent="0.3">
      <c r="A109" s="15"/>
      <c r="B109" s="30" t="s">
        <v>28</v>
      </c>
      <c r="C109" s="60"/>
      <c r="D109" s="60"/>
      <c r="E109" s="33"/>
      <c r="H109" s="1668"/>
    </row>
    <row r="110" spans="1:8" ht="15" hidden="1" customHeight="1" thickBot="1" x14ac:dyDescent="0.3">
      <c r="A110" s="15"/>
      <c r="B110" s="14" t="s">
        <v>49</v>
      </c>
      <c r="C110" s="60"/>
      <c r="D110" s="60"/>
      <c r="E110" s="33">
        <v>0</v>
      </c>
      <c r="H110" s="1668"/>
    </row>
    <row r="111" spans="1:8" ht="15" hidden="1" customHeight="1" thickBot="1" x14ac:dyDescent="0.3">
      <c r="A111" s="15"/>
      <c r="B111" s="14" t="s">
        <v>48</v>
      </c>
      <c r="C111" s="60"/>
      <c r="D111" s="60"/>
      <c r="E111" s="33">
        <v>0</v>
      </c>
      <c r="H111" s="1668"/>
    </row>
    <row r="112" spans="1:8" ht="15" hidden="1" customHeight="1" thickBot="1" x14ac:dyDescent="0.3">
      <c r="A112" s="8"/>
      <c r="B112" s="47" t="s">
        <v>30</v>
      </c>
      <c r="C112" s="48"/>
      <c r="D112" s="48"/>
      <c r="E112" s="94"/>
      <c r="H112" s="1668"/>
    </row>
    <row r="113" spans="1:8" ht="15" hidden="1" customHeight="1" thickBot="1" x14ac:dyDescent="0.3">
      <c r="A113" s="15"/>
      <c r="B113" s="30" t="s">
        <v>29</v>
      </c>
      <c r="C113" s="60"/>
      <c r="D113" s="60"/>
      <c r="E113" s="33"/>
      <c r="H113" s="1668"/>
    </row>
    <row r="114" spans="1:8" ht="15" hidden="1" customHeight="1" thickBot="1" x14ac:dyDescent="0.3">
      <c r="A114" s="15"/>
      <c r="B114" s="14" t="s">
        <v>49</v>
      </c>
      <c r="C114" s="125">
        <v>0.3</v>
      </c>
      <c r="D114" s="125"/>
      <c r="E114" s="34" t="e">
        <v>#DIV/0!</v>
      </c>
      <c r="H114" s="1668"/>
    </row>
    <row r="115" spans="1:8" ht="15" hidden="1" customHeight="1" thickBot="1" x14ac:dyDescent="0.3">
      <c r="A115" s="15"/>
      <c r="B115" s="14" t="s">
        <v>48</v>
      </c>
      <c r="C115" s="125">
        <v>0.3</v>
      </c>
      <c r="D115" s="125"/>
      <c r="E115" s="34" t="e">
        <v>#DIV/0!</v>
      </c>
      <c r="H115" s="1668"/>
    </row>
    <row r="116" spans="1:8" ht="15" hidden="1" customHeight="1" thickBot="1" x14ac:dyDescent="0.3">
      <c r="A116" s="15"/>
      <c r="B116" s="30" t="s">
        <v>28</v>
      </c>
      <c r="C116" s="125"/>
      <c r="D116" s="125"/>
      <c r="E116" s="34"/>
      <c r="H116" s="1668"/>
    </row>
    <row r="117" spans="1:8" ht="15" hidden="1" customHeight="1" thickBot="1" x14ac:dyDescent="0.3">
      <c r="A117" s="15"/>
      <c r="B117" s="14" t="s">
        <v>49</v>
      </c>
      <c r="C117" s="125">
        <v>0.5</v>
      </c>
      <c r="D117" s="125"/>
      <c r="E117" s="34" t="e">
        <v>#DIV/0!</v>
      </c>
      <c r="H117" s="1668"/>
    </row>
    <row r="118" spans="1:8" ht="15" hidden="1" customHeight="1" thickBot="1" x14ac:dyDescent="0.3">
      <c r="A118" s="19"/>
      <c r="B118" s="14" t="s">
        <v>48</v>
      </c>
      <c r="C118" s="125">
        <v>0.5</v>
      </c>
      <c r="D118" s="125"/>
      <c r="E118" s="34" t="e">
        <v>#DIV/0!</v>
      </c>
      <c r="H118" s="1668"/>
    </row>
    <row r="119" spans="1:8" ht="15" hidden="1" customHeight="1" thickBot="1" x14ac:dyDescent="0.3">
      <c r="A119" s="8">
        <v>5</v>
      </c>
      <c r="B119" s="47" t="s">
        <v>47</v>
      </c>
      <c r="C119" s="48"/>
      <c r="D119" s="48"/>
      <c r="E119" s="94"/>
      <c r="H119" s="1668"/>
    </row>
    <row r="120" spans="1:8" ht="15" hidden="1" customHeight="1" thickBot="1" x14ac:dyDescent="0.3">
      <c r="A120" s="15"/>
      <c r="B120" s="28" t="s">
        <v>46</v>
      </c>
      <c r="C120" s="90"/>
      <c r="D120" s="90"/>
      <c r="E120" s="34"/>
      <c r="H120" s="1668"/>
    </row>
    <row r="121" spans="1:8" ht="15" hidden="1" customHeight="1" thickBot="1" x14ac:dyDescent="0.3">
      <c r="A121" s="15"/>
      <c r="B121" s="30" t="s">
        <v>39</v>
      </c>
      <c r="C121" s="60"/>
      <c r="D121" s="60"/>
      <c r="E121" s="34">
        <v>0</v>
      </c>
      <c r="H121" s="1668"/>
    </row>
    <row r="122" spans="1:8" ht="15" hidden="1" customHeight="1" thickBot="1" x14ac:dyDescent="0.3">
      <c r="A122" s="15"/>
      <c r="B122" s="30" t="s">
        <v>38</v>
      </c>
      <c r="C122" s="60"/>
      <c r="D122" s="60"/>
      <c r="E122" s="34">
        <v>0</v>
      </c>
      <c r="H122" s="1668"/>
    </row>
    <row r="123" spans="1:8" ht="15" hidden="1" customHeight="1" thickBot="1" x14ac:dyDescent="0.3">
      <c r="A123" s="15"/>
      <c r="B123" s="30" t="s">
        <v>50</v>
      </c>
      <c r="C123" s="60"/>
      <c r="D123" s="60"/>
      <c r="E123" s="34">
        <v>0</v>
      </c>
      <c r="H123" s="1668"/>
    </row>
    <row r="124" spans="1:8" ht="15" hidden="1" customHeight="1" thickBot="1" x14ac:dyDescent="0.3">
      <c r="A124" s="15"/>
      <c r="B124" s="30" t="s">
        <v>29</v>
      </c>
      <c r="C124" s="60"/>
      <c r="D124" s="60"/>
      <c r="E124" s="33"/>
      <c r="H124" s="1668"/>
    </row>
    <row r="125" spans="1:8" ht="15" hidden="1" customHeight="1" thickBot="1" x14ac:dyDescent="0.3">
      <c r="A125" s="17"/>
      <c r="B125" s="11" t="s">
        <v>45</v>
      </c>
      <c r="C125" s="53"/>
      <c r="D125" s="53"/>
      <c r="E125" s="33"/>
      <c r="H125" s="1668"/>
    </row>
    <row r="126" spans="1:8" ht="15" hidden="1" customHeight="1" thickBot="1" x14ac:dyDescent="0.3">
      <c r="A126" s="17"/>
      <c r="B126" s="11" t="s">
        <v>44</v>
      </c>
      <c r="C126" s="53"/>
      <c r="D126" s="53"/>
      <c r="E126" s="33"/>
      <c r="H126" s="1668"/>
    </row>
    <row r="127" spans="1:8" ht="15" hidden="1" customHeight="1" thickBot="1" x14ac:dyDescent="0.3">
      <c r="A127" s="15"/>
      <c r="B127" s="30" t="s">
        <v>28</v>
      </c>
      <c r="C127" s="60"/>
      <c r="D127" s="60"/>
      <c r="E127" s="33"/>
      <c r="H127" s="1668"/>
    </row>
    <row r="128" spans="1:8" ht="15" hidden="1" customHeight="1" thickBot="1" x14ac:dyDescent="0.3">
      <c r="A128" s="15"/>
      <c r="B128" s="11" t="s">
        <v>45</v>
      </c>
      <c r="C128" s="60"/>
      <c r="D128" s="60"/>
      <c r="E128" s="33">
        <v>0</v>
      </c>
      <c r="H128" s="1668"/>
    </row>
    <row r="129" spans="1:8" ht="15" hidden="1" customHeight="1" thickBot="1" x14ac:dyDescent="0.3">
      <c r="A129" s="15"/>
      <c r="B129" s="11" t="s">
        <v>44</v>
      </c>
      <c r="C129" s="60"/>
      <c r="D129" s="60"/>
      <c r="E129" s="33">
        <v>0</v>
      </c>
      <c r="H129" s="1668"/>
    </row>
    <row r="130" spans="1:8" ht="15" hidden="1" customHeight="1" thickBot="1" x14ac:dyDescent="0.3">
      <c r="A130" s="15"/>
      <c r="B130" s="30" t="s">
        <v>36</v>
      </c>
      <c r="C130" s="60"/>
      <c r="D130" s="60"/>
      <c r="E130" s="33">
        <v>0</v>
      </c>
      <c r="H130" s="1668"/>
    </row>
    <row r="131" spans="1:8" ht="15" hidden="1" customHeight="1" thickBot="1" x14ac:dyDescent="0.3">
      <c r="A131" s="15"/>
      <c r="B131" s="30" t="s">
        <v>34</v>
      </c>
      <c r="C131" s="60"/>
      <c r="D131" s="60"/>
      <c r="E131" s="33">
        <v>0</v>
      </c>
      <c r="H131" s="1668"/>
    </row>
    <row r="132" spans="1:8" ht="15" hidden="1" customHeight="1" thickBot="1" x14ac:dyDescent="0.3">
      <c r="A132" s="8"/>
      <c r="B132" s="47" t="s">
        <v>32</v>
      </c>
      <c r="C132" s="48"/>
      <c r="D132" s="48"/>
      <c r="E132" s="94"/>
      <c r="H132" s="1668"/>
    </row>
    <row r="133" spans="1:8" ht="15" hidden="1" customHeight="1" thickBot="1" x14ac:dyDescent="0.3">
      <c r="A133" s="15"/>
      <c r="B133" s="30" t="s">
        <v>29</v>
      </c>
      <c r="C133" s="60"/>
      <c r="D133" s="60"/>
      <c r="E133" s="33"/>
      <c r="H133" s="1668"/>
    </row>
    <row r="134" spans="1:8" ht="15" hidden="1" customHeight="1" thickBot="1" x14ac:dyDescent="0.3">
      <c r="A134" s="15"/>
      <c r="B134" s="11" t="s">
        <v>45</v>
      </c>
      <c r="C134" s="60"/>
      <c r="D134" s="60"/>
      <c r="E134" s="33"/>
      <c r="H134" s="1668"/>
    </row>
    <row r="135" spans="1:8" ht="15" hidden="1" customHeight="1" thickBot="1" x14ac:dyDescent="0.3">
      <c r="A135" s="15"/>
      <c r="B135" s="11" t="s">
        <v>44</v>
      </c>
      <c r="C135" s="60"/>
      <c r="D135" s="60"/>
      <c r="E135" s="33"/>
      <c r="H135" s="1668"/>
    </row>
    <row r="136" spans="1:8" ht="15" hidden="1" customHeight="1" thickBot="1" x14ac:dyDescent="0.3">
      <c r="A136" s="15"/>
      <c r="B136" s="30" t="s">
        <v>28</v>
      </c>
      <c r="C136" s="60"/>
      <c r="D136" s="60"/>
      <c r="E136" s="33"/>
      <c r="H136" s="1668"/>
    </row>
    <row r="137" spans="1:8" ht="15" hidden="1" customHeight="1" thickBot="1" x14ac:dyDescent="0.3">
      <c r="A137" s="15"/>
      <c r="B137" s="11" t="s">
        <v>45</v>
      </c>
      <c r="C137" s="60"/>
      <c r="D137" s="60"/>
      <c r="E137" s="33">
        <v>0</v>
      </c>
      <c r="H137" s="1668"/>
    </row>
    <row r="138" spans="1:8" ht="15" hidden="1" customHeight="1" thickBot="1" x14ac:dyDescent="0.3">
      <c r="A138" s="15"/>
      <c r="B138" s="11" t="s">
        <v>44</v>
      </c>
      <c r="C138" s="60"/>
      <c r="D138" s="60"/>
      <c r="E138" s="33">
        <v>0</v>
      </c>
      <c r="H138" s="1668"/>
    </row>
    <row r="139" spans="1:8" ht="15" hidden="1" customHeight="1" thickBot="1" x14ac:dyDescent="0.3">
      <c r="A139" s="8"/>
      <c r="B139" s="47" t="s">
        <v>30</v>
      </c>
      <c r="C139" s="48"/>
      <c r="D139" s="48"/>
      <c r="E139" s="94"/>
      <c r="H139" s="1668"/>
    </row>
    <row r="140" spans="1:8" ht="15" hidden="1" customHeight="1" thickBot="1" x14ac:dyDescent="0.3">
      <c r="A140" s="15"/>
      <c r="B140" s="30" t="s">
        <v>29</v>
      </c>
      <c r="C140" s="60"/>
      <c r="D140" s="60"/>
      <c r="E140" s="33"/>
      <c r="H140" s="1668"/>
    </row>
    <row r="141" spans="1:8" ht="15" hidden="1" customHeight="1" thickBot="1" x14ac:dyDescent="0.3">
      <c r="A141" s="15"/>
      <c r="B141" s="11" t="s">
        <v>45</v>
      </c>
      <c r="C141" s="125">
        <v>0.3</v>
      </c>
      <c r="D141" s="125"/>
      <c r="E141" s="34" t="e">
        <v>#DIV/0!</v>
      </c>
      <c r="H141" s="1668"/>
    </row>
    <row r="142" spans="1:8" ht="15" hidden="1" customHeight="1" thickBot="1" x14ac:dyDescent="0.3">
      <c r="A142" s="15"/>
      <c r="B142" s="11" t="s">
        <v>44</v>
      </c>
      <c r="C142" s="125">
        <v>0.3</v>
      </c>
      <c r="D142" s="125"/>
      <c r="E142" s="34" t="e">
        <v>#DIV/0!</v>
      </c>
      <c r="H142" s="1668"/>
    </row>
    <row r="143" spans="1:8" ht="15" hidden="1" customHeight="1" thickBot="1" x14ac:dyDescent="0.3">
      <c r="A143" s="15"/>
      <c r="B143" s="30" t="s">
        <v>28</v>
      </c>
      <c r="C143" s="125"/>
      <c r="D143" s="125"/>
      <c r="E143" s="34"/>
      <c r="H143" s="1668"/>
    </row>
    <row r="144" spans="1:8" ht="15" hidden="1" customHeight="1" thickBot="1" x14ac:dyDescent="0.3">
      <c r="A144" s="15"/>
      <c r="B144" s="11" t="s">
        <v>45</v>
      </c>
      <c r="C144" s="125">
        <v>0.5</v>
      </c>
      <c r="D144" s="125"/>
      <c r="E144" s="34" t="e">
        <v>#DIV/0!</v>
      </c>
      <c r="H144" s="1668"/>
    </row>
    <row r="145" spans="1:8" ht="15" hidden="1" customHeight="1" thickBot="1" x14ac:dyDescent="0.3">
      <c r="A145" s="15"/>
      <c r="B145" s="11" t="s">
        <v>44</v>
      </c>
      <c r="C145" s="125">
        <v>0.5</v>
      </c>
      <c r="D145" s="125"/>
      <c r="E145" s="34" t="e">
        <v>#DIV/0!</v>
      </c>
      <c r="H145" s="1668"/>
    </row>
    <row r="146" spans="1:8" ht="15" hidden="1" customHeight="1" thickBot="1" x14ac:dyDescent="0.3">
      <c r="A146" s="15"/>
      <c r="B146" s="47" t="s">
        <v>43</v>
      </c>
      <c r="C146" s="126"/>
      <c r="D146" s="126"/>
      <c r="E146" s="281"/>
      <c r="H146" s="1668"/>
    </row>
    <row r="147" spans="1:8" ht="15" hidden="1" customHeight="1" thickBot="1" x14ac:dyDescent="0.3">
      <c r="A147" s="15"/>
      <c r="B147" s="28" t="s">
        <v>113</v>
      </c>
      <c r="C147" s="125"/>
      <c r="D147" s="125"/>
      <c r="E147" s="42"/>
      <c r="H147" s="1668"/>
    </row>
    <row r="148" spans="1:8" ht="15" hidden="1" customHeight="1" thickBot="1" x14ac:dyDescent="0.3">
      <c r="A148" s="15"/>
      <c r="B148" s="28" t="s">
        <v>114</v>
      </c>
      <c r="C148" s="125"/>
      <c r="D148" s="125"/>
      <c r="E148" s="34"/>
      <c r="H148" s="1668"/>
    </row>
    <row r="149" spans="1:8" ht="15" hidden="1" customHeight="1" thickBot="1" x14ac:dyDescent="0.3">
      <c r="A149" s="15"/>
      <c r="B149" s="30" t="s">
        <v>39</v>
      </c>
      <c r="C149" s="125"/>
      <c r="D149" s="125"/>
      <c r="E149" s="34">
        <v>0</v>
      </c>
      <c r="H149" s="1668"/>
    </row>
    <row r="150" spans="1:8" ht="15" hidden="1" customHeight="1" thickBot="1" x14ac:dyDescent="0.3">
      <c r="A150" s="15"/>
      <c r="B150" s="30" t="s">
        <v>38</v>
      </c>
      <c r="C150" s="125"/>
      <c r="D150" s="125"/>
      <c r="E150" s="34">
        <v>0</v>
      </c>
      <c r="H150" s="1668"/>
    </row>
    <row r="151" spans="1:8" ht="15" hidden="1" customHeight="1" thickBot="1" x14ac:dyDescent="0.3">
      <c r="A151" s="15"/>
      <c r="B151" s="30" t="s">
        <v>29</v>
      </c>
      <c r="C151" s="125"/>
      <c r="D151" s="125"/>
      <c r="E151" s="33"/>
      <c r="H151" s="1668"/>
    </row>
    <row r="152" spans="1:8" ht="15" hidden="1" customHeight="1" thickBot="1" x14ac:dyDescent="0.3">
      <c r="A152" s="15"/>
      <c r="B152" s="11" t="s">
        <v>42</v>
      </c>
      <c r="C152" s="125"/>
      <c r="D152" s="125"/>
      <c r="E152" s="33"/>
      <c r="H152" s="1668"/>
    </row>
    <row r="153" spans="1:8" ht="15" hidden="1" customHeight="1" thickBot="1" x14ac:dyDescent="0.3">
      <c r="A153" s="15"/>
      <c r="B153" s="11" t="s">
        <v>41</v>
      </c>
      <c r="C153" s="125"/>
      <c r="D153" s="125"/>
      <c r="E153" s="33"/>
      <c r="H153" s="1668"/>
    </row>
    <row r="154" spans="1:8" ht="15" hidden="1" customHeight="1" thickBot="1" x14ac:dyDescent="0.3">
      <c r="A154" s="15"/>
      <c r="B154" s="30" t="s">
        <v>28</v>
      </c>
      <c r="C154" s="125"/>
      <c r="D154" s="125"/>
      <c r="E154" s="33"/>
      <c r="H154" s="1668"/>
    </row>
    <row r="155" spans="1:8" ht="15" hidden="1" customHeight="1" thickBot="1" x14ac:dyDescent="0.3">
      <c r="A155" s="15"/>
      <c r="B155" s="11" t="s">
        <v>42</v>
      </c>
      <c r="C155" s="125"/>
      <c r="D155" s="125"/>
      <c r="E155" s="33">
        <v>0</v>
      </c>
      <c r="H155" s="1668"/>
    </row>
    <row r="156" spans="1:8" ht="15" hidden="1" customHeight="1" thickBot="1" x14ac:dyDescent="0.3">
      <c r="A156" s="15"/>
      <c r="B156" s="11" t="s">
        <v>41</v>
      </c>
      <c r="C156" s="125"/>
      <c r="D156" s="125"/>
      <c r="E156" s="33">
        <v>0</v>
      </c>
      <c r="H156" s="1668"/>
    </row>
    <row r="157" spans="1:8" ht="15" hidden="1" customHeight="1" thickBot="1" x14ac:dyDescent="0.3">
      <c r="A157" s="15"/>
      <c r="B157" s="30" t="s">
        <v>36</v>
      </c>
      <c r="C157" s="125"/>
      <c r="D157" s="125"/>
      <c r="E157" s="33">
        <v>0</v>
      </c>
      <c r="H157" s="1668"/>
    </row>
    <row r="158" spans="1:8" ht="15" hidden="1" customHeight="1" thickBot="1" x14ac:dyDescent="0.3">
      <c r="A158" s="15"/>
      <c r="B158" s="30" t="s">
        <v>34</v>
      </c>
      <c r="C158" s="125"/>
      <c r="D158" s="125"/>
      <c r="E158" s="33">
        <v>0</v>
      </c>
      <c r="H158" s="1668"/>
    </row>
    <row r="159" spans="1:8" ht="15" hidden="1" customHeight="1" thickBot="1" x14ac:dyDescent="0.3">
      <c r="A159" s="15"/>
      <c r="B159" s="47" t="s">
        <v>32</v>
      </c>
      <c r="C159" s="126"/>
      <c r="D159" s="126"/>
      <c r="E159" s="94"/>
      <c r="H159" s="1668"/>
    </row>
    <row r="160" spans="1:8" ht="15" hidden="1" customHeight="1" thickBot="1" x14ac:dyDescent="0.3">
      <c r="A160" s="15"/>
      <c r="B160" s="30" t="s">
        <v>29</v>
      </c>
      <c r="C160" s="125"/>
      <c r="D160" s="125"/>
      <c r="E160" s="33"/>
      <c r="H160" s="1668"/>
    </row>
    <row r="161" spans="1:8" ht="15" hidden="1" customHeight="1" thickBot="1" x14ac:dyDescent="0.3">
      <c r="A161" s="15"/>
      <c r="B161" s="11" t="s">
        <v>42</v>
      </c>
      <c r="C161" s="125"/>
      <c r="D161" s="125"/>
      <c r="E161" s="33"/>
      <c r="H161" s="1668"/>
    </row>
    <row r="162" spans="1:8" ht="15" hidden="1" customHeight="1" thickBot="1" x14ac:dyDescent="0.3">
      <c r="A162" s="15"/>
      <c r="B162" s="11" t="s">
        <v>41</v>
      </c>
      <c r="C162" s="125"/>
      <c r="D162" s="125"/>
      <c r="E162" s="33"/>
      <c r="H162" s="1668"/>
    </row>
    <row r="163" spans="1:8" ht="15" hidden="1" customHeight="1" thickBot="1" x14ac:dyDescent="0.3">
      <c r="A163" s="15"/>
      <c r="B163" s="30" t="s">
        <v>28</v>
      </c>
      <c r="C163" s="125"/>
      <c r="D163" s="125"/>
      <c r="E163" s="33"/>
      <c r="H163" s="1668"/>
    </row>
    <row r="164" spans="1:8" ht="15" hidden="1" customHeight="1" thickBot="1" x14ac:dyDescent="0.3">
      <c r="A164" s="15"/>
      <c r="B164" s="11" t="s">
        <v>42</v>
      </c>
      <c r="C164" s="125"/>
      <c r="D164" s="125"/>
      <c r="E164" s="33">
        <v>0</v>
      </c>
      <c r="H164" s="1668"/>
    </row>
    <row r="165" spans="1:8" ht="15" hidden="1" customHeight="1" thickBot="1" x14ac:dyDescent="0.3">
      <c r="A165" s="15"/>
      <c r="B165" s="11" t="s">
        <v>41</v>
      </c>
      <c r="C165" s="125"/>
      <c r="D165" s="125"/>
      <c r="E165" s="33">
        <v>0</v>
      </c>
      <c r="H165" s="1668"/>
    </row>
    <row r="166" spans="1:8" ht="15" hidden="1" customHeight="1" thickBot="1" x14ac:dyDescent="0.3">
      <c r="A166" s="15"/>
      <c r="B166" s="47" t="s">
        <v>30</v>
      </c>
      <c r="C166" s="126"/>
      <c r="D166" s="126"/>
      <c r="E166" s="94"/>
      <c r="H166" s="1668"/>
    </row>
    <row r="167" spans="1:8" ht="15" hidden="1" customHeight="1" thickBot="1" x14ac:dyDescent="0.3">
      <c r="A167" s="15"/>
      <c r="B167" s="30" t="s">
        <v>29</v>
      </c>
      <c r="C167" s="125"/>
      <c r="D167" s="125"/>
      <c r="E167" s="33"/>
      <c r="H167" s="1668"/>
    </row>
    <row r="168" spans="1:8" ht="15" hidden="1" customHeight="1" thickBot="1" x14ac:dyDescent="0.3">
      <c r="A168" s="15"/>
      <c r="B168" s="11" t="s">
        <v>42</v>
      </c>
      <c r="C168" s="125"/>
      <c r="D168" s="125"/>
      <c r="E168" s="33" t="e">
        <v>#DIV/0!</v>
      </c>
      <c r="H168" s="1668"/>
    </row>
    <row r="169" spans="1:8" ht="15" hidden="1" customHeight="1" thickBot="1" x14ac:dyDescent="0.3">
      <c r="A169" s="15"/>
      <c r="B169" s="11" t="s">
        <v>90</v>
      </c>
      <c r="C169" s="125"/>
      <c r="D169" s="125"/>
      <c r="E169" s="33" t="e">
        <v>#DIV/0!</v>
      </c>
      <c r="H169" s="1668"/>
    </row>
    <row r="170" spans="1:8" ht="15" hidden="1" customHeight="1" thickBot="1" x14ac:dyDescent="0.3">
      <c r="A170" s="15"/>
      <c r="B170" s="30" t="s">
        <v>28</v>
      </c>
      <c r="C170" s="125"/>
      <c r="D170" s="125"/>
      <c r="E170" s="33"/>
      <c r="H170" s="1668"/>
    </row>
    <row r="171" spans="1:8" ht="15" hidden="1" customHeight="1" thickBot="1" x14ac:dyDescent="0.3">
      <c r="A171" s="15"/>
      <c r="B171" s="11" t="s">
        <v>42</v>
      </c>
      <c r="C171" s="125"/>
      <c r="D171" s="125"/>
      <c r="E171" s="33" t="e">
        <v>#DIV/0!</v>
      </c>
      <c r="H171" s="1668"/>
    </row>
    <row r="172" spans="1:8" ht="15" hidden="1" customHeight="1" thickBot="1" x14ac:dyDescent="0.3">
      <c r="A172" s="19"/>
      <c r="B172" s="11" t="s">
        <v>90</v>
      </c>
      <c r="C172" s="125"/>
      <c r="D172" s="125"/>
      <c r="E172" s="33" t="e">
        <v>#DIV/0!</v>
      </c>
      <c r="H172" s="1668"/>
    </row>
    <row r="173" spans="1:8" ht="15" hidden="1" customHeight="1" thickBot="1" x14ac:dyDescent="0.3">
      <c r="A173" s="8">
        <v>6</v>
      </c>
      <c r="B173" s="47" t="s">
        <v>40</v>
      </c>
      <c r="C173" s="48"/>
      <c r="D173" s="48"/>
      <c r="E173" s="94"/>
      <c r="H173" s="1668"/>
    </row>
    <row r="174" spans="1:8" ht="15" hidden="1" customHeight="1" thickBot="1" x14ac:dyDescent="0.3">
      <c r="A174" s="15"/>
      <c r="B174" s="28" t="s">
        <v>114</v>
      </c>
      <c r="C174" s="90"/>
      <c r="D174" s="90"/>
      <c r="E174" s="42"/>
      <c r="H174" s="1668"/>
    </row>
    <row r="175" spans="1:8" ht="15" hidden="1" customHeight="1" thickBot="1" x14ac:dyDescent="0.3">
      <c r="A175" s="15"/>
      <c r="B175" s="30" t="s">
        <v>39</v>
      </c>
      <c r="C175" s="60"/>
      <c r="D175" s="60"/>
      <c r="E175" s="34">
        <v>0</v>
      </c>
      <c r="H175" s="1668"/>
    </row>
    <row r="176" spans="1:8" ht="15" hidden="1" customHeight="1" thickBot="1" x14ac:dyDescent="0.3">
      <c r="A176" s="15"/>
      <c r="B176" s="30" t="s">
        <v>38</v>
      </c>
      <c r="C176" s="60"/>
      <c r="D176" s="60"/>
      <c r="E176" s="34">
        <v>0</v>
      </c>
      <c r="H176" s="1668"/>
    </row>
    <row r="177" spans="1:8" ht="15" hidden="1" customHeight="1" thickBot="1" x14ac:dyDescent="0.3">
      <c r="A177" s="15"/>
      <c r="B177" s="30" t="s">
        <v>29</v>
      </c>
      <c r="C177" s="60"/>
      <c r="D177" s="60"/>
      <c r="E177" s="33"/>
      <c r="H177" s="1668"/>
    </row>
    <row r="178" spans="1:8" ht="15" hidden="1" customHeight="1" thickBot="1" x14ac:dyDescent="0.3">
      <c r="A178" s="15"/>
      <c r="B178" s="11" t="s">
        <v>115</v>
      </c>
      <c r="C178" s="60"/>
      <c r="D178" s="60"/>
      <c r="E178" s="33"/>
      <c r="H178" s="1668"/>
    </row>
    <row r="179" spans="1:8" ht="15" hidden="1" customHeight="1" thickBot="1" x14ac:dyDescent="0.3">
      <c r="A179" s="17"/>
      <c r="B179" s="11" t="s">
        <v>27</v>
      </c>
      <c r="C179" s="53"/>
      <c r="D179" s="53"/>
      <c r="E179" s="33"/>
      <c r="H179" s="1668"/>
    </row>
    <row r="180" spans="1:8" ht="15" hidden="1" customHeight="1" thickBot="1" x14ac:dyDescent="0.3">
      <c r="A180" s="17"/>
      <c r="B180" s="11" t="s">
        <v>26</v>
      </c>
      <c r="C180" s="53"/>
      <c r="D180" s="53"/>
      <c r="E180" s="33"/>
      <c r="H180" s="1668"/>
    </row>
    <row r="181" spans="1:8" ht="15" hidden="1" customHeight="1" thickBot="1" x14ac:dyDescent="0.3">
      <c r="A181" s="17"/>
      <c r="B181" s="11" t="s">
        <v>37</v>
      </c>
      <c r="C181" s="53"/>
      <c r="D181" s="53"/>
      <c r="E181" s="33"/>
      <c r="H181" s="1668"/>
    </row>
    <row r="182" spans="1:8" ht="15" hidden="1" customHeight="1" thickBot="1" x14ac:dyDescent="0.3">
      <c r="A182" s="15"/>
      <c r="B182" s="30" t="s">
        <v>28</v>
      </c>
      <c r="C182" s="60"/>
      <c r="D182" s="60"/>
      <c r="E182" s="33"/>
      <c r="H182" s="1668"/>
    </row>
    <row r="183" spans="1:8" ht="15" hidden="1" customHeight="1" thickBot="1" x14ac:dyDescent="0.3">
      <c r="A183" s="15"/>
      <c r="B183" s="11" t="s">
        <v>115</v>
      </c>
      <c r="C183" s="60"/>
      <c r="D183" s="60"/>
      <c r="E183" s="33">
        <v>0</v>
      </c>
      <c r="H183" s="1668"/>
    </row>
    <row r="184" spans="1:8" ht="15" hidden="1" customHeight="1" thickBot="1" x14ac:dyDescent="0.3">
      <c r="A184" s="15"/>
      <c r="B184" s="11" t="s">
        <v>27</v>
      </c>
      <c r="C184" s="60"/>
      <c r="D184" s="60"/>
      <c r="E184" s="33">
        <v>0</v>
      </c>
      <c r="H184" s="1668"/>
    </row>
    <row r="185" spans="1:8" ht="15" hidden="1" customHeight="1" thickBot="1" x14ac:dyDescent="0.3">
      <c r="A185" s="15"/>
      <c r="B185" s="11" t="s">
        <v>26</v>
      </c>
      <c r="C185" s="60"/>
      <c r="D185" s="60"/>
      <c r="E185" s="33">
        <v>0</v>
      </c>
      <c r="H185" s="1668"/>
    </row>
    <row r="186" spans="1:8" ht="15" hidden="1" customHeight="1" thickBot="1" x14ac:dyDescent="0.3">
      <c r="A186" s="15"/>
      <c r="B186" s="11" t="s">
        <v>37</v>
      </c>
      <c r="C186" s="60"/>
      <c r="D186" s="60"/>
      <c r="E186" s="33">
        <v>0</v>
      </c>
      <c r="H186" s="1668"/>
    </row>
    <row r="187" spans="1:8" ht="15" hidden="1" customHeight="1" thickBot="1" x14ac:dyDescent="0.3">
      <c r="A187" s="15"/>
      <c r="B187" s="30" t="s">
        <v>36</v>
      </c>
      <c r="C187" s="60"/>
      <c r="D187" s="60"/>
      <c r="E187" s="33">
        <v>0</v>
      </c>
      <c r="H187" s="1668"/>
    </row>
    <row r="188" spans="1:8" ht="15" hidden="1" customHeight="1" thickBot="1" x14ac:dyDescent="0.3">
      <c r="A188" s="15"/>
      <c r="B188" s="30" t="s">
        <v>34</v>
      </c>
      <c r="C188" s="60"/>
      <c r="D188" s="60"/>
      <c r="E188" s="33">
        <v>0</v>
      </c>
      <c r="H188" s="1668"/>
    </row>
    <row r="189" spans="1:8" ht="15" hidden="1" customHeight="1" thickBot="1" x14ac:dyDescent="0.3">
      <c r="A189" s="8"/>
      <c r="B189" s="47" t="s">
        <v>32</v>
      </c>
      <c r="C189" s="48"/>
      <c r="D189" s="48"/>
      <c r="E189" s="94"/>
      <c r="H189" s="1668"/>
    </row>
    <row r="190" spans="1:8" ht="15" hidden="1" customHeight="1" thickBot="1" x14ac:dyDescent="0.3">
      <c r="A190" s="15"/>
      <c r="B190" s="30" t="s">
        <v>29</v>
      </c>
      <c r="C190" s="60"/>
      <c r="D190" s="60"/>
      <c r="E190" s="33"/>
      <c r="H190" s="1668"/>
    </row>
    <row r="191" spans="1:8" ht="15" hidden="1" customHeight="1" thickBot="1" x14ac:dyDescent="0.3">
      <c r="A191" s="15"/>
      <c r="B191" s="11" t="s">
        <v>115</v>
      </c>
      <c r="C191" s="60"/>
      <c r="D191" s="60"/>
      <c r="E191" s="33">
        <v>0</v>
      </c>
      <c r="H191" s="1668"/>
    </row>
    <row r="192" spans="1:8" ht="15" hidden="1" customHeight="1" thickBot="1" x14ac:dyDescent="0.3">
      <c r="A192" s="15"/>
      <c r="B192" s="11" t="s">
        <v>27</v>
      </c>
      <c r="C192" s="60"/>
      <c r="D192" s="60"/>
      <c r="E192" s="33">
        <v>0</v>
      </c>
      <c r="H192" s="1668"/>
    </row>
    <row r="193" spans="1:8" ht="15" hidden="1" customHeight="1" thickBot="1" x14ac:dyDescent="0.3">
      <c r="A193" s="15"/>
      <c r="B193" s="11" t="s">
        <v>26</v>
      </c>
      <c r="C193" s="60"/>
      <c r="D193" s="60"/>
      <c r="E193" s="33">
        <v>0</v>
      </c>
      <c r="H193" s="1668"/>
    </row>
    <row r="194" spans="1:8" ht="15" hidden="1" customHeight="1" thickBot="1" x14ac:dyDescent="0.3">
      <c r="A194" s="15"/>
      <c r="B194" s="30" t="s">
        <v>28</v>
      </c>
      <c r="C194" s="60"/>
      <c r="D194" s="60"/>
      <c r="E194" s="33"/>
      <c r="H194" s="1668"/>
    </row>
    <row r="195" spans="1:8" ht="15" hidden="1" customHeight="1" thickBot="1" x14ac:dyDescent="0.3">
      <c r="A195" s="15"/>
      <c r="B195" s="11" t="s">
        <v>115</v>
      </c>
      <c r="C195" s="60"/>
      <c r="D195" s="60"/>
      <c r="E195" s="33">
        <v>0</v>
      </c>
      <c r="H195" s="1668"/>
    </row>
    <row r="196" spans="1:8" ht="15" hidden="1" customHeight="1" thickBot="1" x14ac:dyDescent="0.3">
      <c r="A196" s="15"/>
      <c r="B196" s="11" t="s">
        <v>27</v>
      </c>
      <c r="C196" s="60"/>
      <c r="D196" s="60"/>
      <c r="E196" s="33">
        <v>0</v>
      </c>
      <c r="H196" s="1668"/>
    </row>
    <row r="197" spans="1:8" ht="15" hidden="1" customHeight="1" thickBot="1" x14ac:dyDescent="0.3">
      <c r="A197" s="15"/>
      <c r="B197" s="11" t="s">
        <v>26</v>
      </c>
      <c r="C197" s="60"/>
      <c r="D197" s="60"/>
      <c r="E197" s="33">
        <v>0</v>
      </c>
      <c r="H197" s="1668"/>
    </row>
    <row r="198" spans="1:8" ht="15" hidden="1" customHeight="1" thickBot="1" x14ac:dyDescent="0.3">
      <c r="A198" s="8"/>
      <c r="B198" s="47" t="s">
        <v>30</v>
      </c>
      <c r="C198" s="48"/>
      <c r="D198" s="48"/>
      <c r="E198" s="94"/>
      <c r="H198" s="1668"/>
    </row>
    <row r="199" spans="1:8" ht="15" hidden="1" customHeight="1" thickBot="1" x14ac:dyDescent="0.3">
      <c r="A199" s="15"/>
      <c r="B199" s="30" t="s">
        <v>29</v>
      </c>
      <c r="C199" s="60"/>
      <c r="D199" s="60"/>
      <c r="E199" s="33"/>
      <c r="H199" s="1668"/>
    </row>
    <row r="200" spans="1:8" ht="15" hidden="1" customHeight="1" thickBot="1" x14ac:dyDescent="0.3">
      <c r="A200" s="15"/>
      <c r="B200" s="11" t="s">
        <v>115</v>
      </c>
      <c r="C200" s="125">
        <v>0.3</v>
      </c>
      <c r="D200" s="125"/>
      <c r="E200" s="34" t="e">
        <v>#DIV/0!</v>
      </c>
      <c r="H200" s="1668"/>
    </row>
    <row r="201" spans="1:8" ht="15" hidden="1" customHeight="1" thickBot="1" x14ac:dyDescent="0.3">
      <c r="A201" s="15"/>
      <c r="B201" s="11" t="s">
        <v>27</v>
      </c>
      <c r="C201" s="125">
        <v>0.3</v>
      </c>
      <c r="D201" s="125"/>
      <c r="E201" s="34" t="e">
        <v>#DIV/0!</v>
      </c>
      <c r="H201" s="1668"/>
    </row>
    <row r="202" spans="1:8" ht="15" hidden="1" customHeight="1" thickBot="1" x14ac:dyDescent="0.3">
      <c r="A202" s="15"/>
      <c r="B202" s="11" t="s">
        <v>26</v>
      </c>
      <c r="C202" s="125">
        <v>0.3</v>
      </c>
      <c r="D202" s="125"/>
      <c r="E202" s="34" t="e">
        <v>#DIV/0!</v>
      </c>
      <c r="H202" s="1668"/>
    </row>
    <row r="203" spans="1:8" ht="15" hidden="1" customHeight="1" thickBot="1" x14ac:dyDescent="0.3">
      <c r="A203" s="15"/>
      <c r="B203" s="30" t="s">
        <v>28</v>
      </c>
      <c r="C203" s="125"/>
      <c r="D203" s="125"/>
      <c r="E203" s="34"/>
      <c r="H203" s="1668"/>
    </row>
    <row r="204" spans="1:8" ht="15" hidden="1" customHeight="1" thickBot="1" x14ac:dyDescent="0.3">
      <c r="A204" s="15"/>
      <c r="B204" s="11" t="s">
        <v>115</v>
      </c>
      <c r="C204" s="125">
        <v>0.5</v>
      </c>
      <c r="D204" s="125"/>
      <c r="E204" s="34" t="e">
        <v>#DIV/0!</v>
      </c>
      <c r="H204" s="1668"/>
    </row>
    <row r="205" spans="1:8" ht="15" hidden="1" customHeight="1" thickBot="1" x14ac:dyDescent="0.3">
      <c r="A205" s="15"/>
      <c r="B205" s="11" t="s">
        <v>27</v>
      </c>
      <c r="C205" s="125">
        <v>0.5</v>
      </c>
      <c r="D205" s="125"/>
      <c r="E205" s="34" t="e">
        <v>#DIV/0!</v>
      </c>
      <c r="H205" s="1668"/>
    </row>
    <row r="206" spans="1:8" ht="15" hidden="1" customHeight="1" thickBot="1" x14ac:dyDescent="0.3">
      <c r="A206" s="19"/>
      <c r="B206" s="11" t="s">
        <v>26</v>
      </c>
      <c r="C206" s="125">
        <v>0.5</v>
      </c>
      <c r="D206" s="125"/>
      <c r="E206" s="34" t="e">
        <v>#DIV/0!</v>
      </c>
      <c r="H206" s="1668"/>
    </row>
    <row r="207" spans="1:8" ht="15" hidden="1" customHeight="1" thickBot="1" x14ac:dyDescent="0.3">
      <c r="A207" s="8">
        <v>7</v>
      </c>
      <c r="B207" s="47" t="s">
        <v>86</v>
      </c>
      <c r="C207" s="126"/>
      <c r="D207" s="126"/>
      <c r="E207" s="282"/>
      <c r="H207" s="1668"/>
    </row>
    <row r="208" spans="1:8" ht="15" hidden="1" customHeight="1" thickBot="1" x14ac:dyDescent="0.3">
      <c r="A208" s="15"/>
      <c r="B208" s="26" t="s">
        <v>91</v>
      </c>
      <c r="C208" s="125"/>
      <c r="D208" s="125"/>
      <c r="E208" s="42"/>
      <c r="H208" s="1668"/>
    </row>
    <row r="209" spans="1:8" ht="15" hidden="1" customHeight="1" thickBot="1" x14ac:dyDescent="0.3">
      <c r="A209" s="15"/>
      <c r="B209" s="11" t="s">
        <v>92</v>
      </c>
      <c r="C209" s="125"/>
      <c r="D209" s="125"/>
      <c r="E209" s="34"/>
      <c r="H209" s="1668"/>
    </row>
    <row r="210" spans="1:8" ht="15" hidden="1" customHeight="1" thickBot="1" x14ac:dyDescent="0.3">
      <c r="A210" s="15"/>
      <c r="B210" s="11" t="s">
        <v>39</v>
      </c>
      <c r="C210" s="125"/>
      <c r="D210" s="125"/>
      <c r="E210" s="34">
        <v>0</v>
      </c>
      <c r="H210" s="1668"/>
    </row>
    <row r="211" spans="1:8" ht="15" hidden="1" customHeight="1" thickBot="1" x14ac:dyDescent="0.3">
      <c r="A211" s="15"/>
      <c r="B211" s="11" t="s">
        <v>38</v>
      </c>
      <c r="C211" s="125"/>
      <c r="D211" s="125"/>
      <c r="E211" s="34">
        <v>0</v>
      </c>
      <c r="H211" s="1668"/>
    </row>
    <row r="212" spans="1:8" ht="15" hidden="1" customHeight="1" thickBot="1" x14ac:dyDescent="0.3">
      <c r="A212" s="15"/>
      <c r="B212" s="30" t="s">
        <v>50</v>
      </c>
      <c r="C212" s="125"/>
      <c r="D212" s="125"/>
      <c r="E212" s="34">
        <v>0</v>
      </c>
      <c r="H212" s="1668"/>
    </row>
    <row r="213" spans="1:8" ht="15" hidden="1" customHeight="1" thickBot="1" x14ac:dyDescent="0.3">
      <c r="A213" s="15"/>
      <c r="B213" s="11" t="s">
        <v>29</v>
      </c>
      <c r="C213" s="125"/>
      <c r="D213" s="125"/>
      <c r="E213" s="34"/>
      <c r="H213" s="1668"/>
    </row>
    <row r="214" spans="1:8" ht="15" hidden="1" customHeight="1" thickBot="1" x14ac:dyDescent="0.3">
      <c r="A214" s="15"/>
      <c r="B214" s="11" t="s">
        <v>87</v>
      </c>
      <c r="C214" s="125"/>
      <c r="D214" s="125"/>
      <c r="E214" s="33"/>
      <c r="H214" s="1668"/>
    </row>
    <row r="215" spans="1:8" ht="15" hidden="1" customHeight="1" thickBot="1" x14ac:dyDescent="0.3">
      <c r="A215" s="15"/>
      <c r="B215" s="11" t="s">
        <v>116</v>
      </c>
      <c r="C215" s="125"/>
      <c r="D215" s="125"/>
      <c r="E215" s="33"/>
      <c r="H215" s="1668"/>
    </row>
    <row r="216" spans="1:8" ht="15" hidden="1" customHeight="1" thickBot="1" x14ac:dyDescent="0.3">
      <c r="A216" s="15"/>
      <c r="B216" s="38" t="s">
        <v>28</v>
      </c>
      <c r="C216" s="125"/>
      <c r="D216" s="125"/>
      <c r="E216" s="34"/>
      <c r="H216" s="1668"/>
    </row>
    <row r="217" spans="1:8" ht="15" hidden="1" customHeight="1" thickBot="1" x14ac:dyDescent="0.3">
      <c r="A217" s="15"/>
      <c r="B217" s="11" t="s">
        <v>87</v>
      </c>
      <c r="C217" s="125"/>
      <c r="D217" s="125"/>
      <c r="E217" s="33">
        <v>0</v>
      </c>
      <c r="H217" s="1668"/>
    </row>
    <row r="218" spans="1:8" ht="15" hidden="1" customHeight="1" thickBot="1" x14ac:dyDescent="0.3">
      <c r="A218" s="15"/>
      <c r="B218" s="11" t="s">
        <v>116</v>
      </c>
      <c r="C218" s="125"/>
      <c r="D218" s="125"/>
      <c r="E218" s="33">
        <v>0</v>
      </c>
      <c r="H218" s="1668"/>
    </row>
    <row r="219" spans="1:8" ht="15" hidden="1" customHeight="1" thickBot="1" x14ac:dyDescent="0.3">
      <c r="A219" s="15"/>
      <c r="B219" s="11" t="s">
        <v>36</v>
      </c>
      <c r="C219" s="125"/>
      <c r="D219" s="125"/>
      <c r="E219" s="33">
        <v>0</v>
      </c>
      <c r="H219" s="1668"/>
    </row>
    <row r="220" spans="1:8" ht="15" hidden="1" customHeight="1" thickBot="1" x14ac:dyDescent="0.3">
      <c r="A220" s="15"/>
      <c r="B220" s="11" t="s">
        <v>34</v>
      </c>
      <c r="C220" s="125"/>
      <c r="D220" s="125"/>
      <c r="E220" s="33">
        <v>0</v>
      </c>
      <c r="H220" s="1668"/>
    </row>
    <row r="221" spans="1:8" ht="15" hidden="1" customHeight="1" thickBot="1" x14ac:dyDescent="0.3">
      <c r="A221" s="15"/>
      <c r="B221" s="47" t="s">
        <v>32</v>
      </c>
      <c r="C221" s="126"/>
      <c r="D221" s="126"/>
      <c r="E221" s="283"/>
      <c r="H221" s="1668"/>
    </row>
    <row r="222" spans="1:8" ht="15" hidden="1" customHeight="1" thickBot="1" x14ac:dyDescent="0.3">
      <c r="A222" s="15"/>
      <c r="B222" s="11" t="s">
        <v>29</v>
      </c>
      <c r="C222" s="125"/>
      <c r="D222" s="125"/>
      <c r="E222" s="34"/>
      <c r="H222" s="1668"/>
    </row>
    <row r="223" spans="1:8" ht="15" hidden="1" customHeight="1" thickBot="1" x14ac:dyDescent="0.3">
      <c r="A223" s="15"/>
      <c r="B223" s="11" t="s">
        <v>87</v>
      </c>
      <c r="C223" s="125"/>
      <c r="D223" s="125"/>
      <c r="E223" s="33"/>
      <c r="H223" s="1668"/>
    </row>
    <row r="224" spans="1:8" ht="15" hidden="1" customHeight="1" thickBot="1" x14ac:dyDescent="0.3">
      <c r="A224" s="15"/>
      <c r="B224" s="11" t="s">
        <v>116</v>
      </c>
      <c r="C224" s="125"/>
      <c r="D224" s="125"/>
      <c r="E224" s="33"/>
      <c r="H224" s="1668"/>
    </row>
    <row r="225" spans="1:8" ht="15" hidden="1" customHeight="1" thickBot="1" x14ac:dyDescent="0.3">
      <c r="A225" s="15"/>
      <c r="B225" s="11" t="s">
        <v>28</v>
      </c>
      <c r="C225" s="125"/>
      <c r="D225" s="125"/>
      <c r="E225" s="34"/>
      <c r="H225" s="1668"/>
    </row>
    <row r="226" spans="1:8" ht="15" hidden="1" customHeight="1" thickBot="1" x14ac:dyDescent="0.3">
      <c r="A226" s="15"/>
      <c r="B226" s="11" t="s">
        <v>87</v>
      </c>
      <c r="C226" s="125"/>
      <c r="D226" s="125"/>
      <c r="E226" s="33">
        <v>0</v>
      </c>
      <c r="H226" s="1668"/>
    </row>
    <row r="227" spans="1:8" ht="15" hidden="1" customHeight="1" thickBot="1" x14ac:dyDescent="0.3">
      <c r="A227" s="15"/>
      <c r="B227" s="11" t="s">
        <v>116</v>
      </c>
      <c r="C227" s="125"/>
      <c r="D227" s="125"/>
      <c r="E227" s="33">
        <v>0</v>
      </c>
      <c r="H227" s="1668"/>
    </row>
    <row r="228" spans="1:8" ht="15" hidden="1" customHeight="1" thickBot="1" x14ac:dyDescent="0.3">
      <c r="A228" s="15"/>
      <c r="B228" s="47" t="s">
        <v>30</v>
      </c>
      <c r="C228" s="129"/>
      <c r="D228" s="129"/>
      <c r="E228" s="268"/>
      <c r="H228" s="1668"/>
    </row>
    <row r="229" spans="1:8" ht="15" hidden="1" customHeight="1" thickBot="1" x14ac:dyDescent="0.3">
      <c r="A229" s="15"/>
      <c r="B229" s="30" t="s">
        <v>29</v>
      </c>
      <c r="C229" s="125"/>
      <c r="D229" s="125"/>
      <c r="E229" s="33"/>
      <c r="H229" s="1668"/>
    </row>
    <row r="230" spans="1:8" ht="15" hidden="1" customHeight="1" thickBot="1" x14ac:dyDescent="0.3">
      <c r="A230" s="15"/>
      <c r="B230" s="11" t="s">
        <v>87</v>
      </c>
      <c r="C230" s="125">
        <v>0.3</v>
      </c>
      <c r="D230" s="125"/>
      <c r="E230" s="33" t="e">
        <v>#DIV/0!</v>
      </c>
      <c r="H230" s="1668"/>
    </row>
    <row r="231" spans="1:8" ht="15" hidden="1" customHeight="1" thickBot="1" x14ac:dyDescent="0.3">
      <c r="A231" s="15"/>
      <c r="B231" s="11" t="s">
        <v>116</v>
      </c>
      <c r="C231" s="125">
        <v>0.3</v>
      </c>
      <c r="D231" s="125"/>
      <c r="E231" s="33" t="e">
        <v>#DIV/0!</v>
      </c>
      <c r="H231" s="1668"/>
    </row>
    <row r="232" spans="1:8" ht="15" hidden="1" customHeight="1" thickBot="1" x14ac:dyDescent="0.3">
      <c r="A232" s="15"/>
      <c r="B232" s="30" t="s">
        <v>28</v>
      </c>
      <c r="C232" s="125"/>
      <c r="D232" s="125"/>
      <c r="E232" s="33"/>
      <c r="H232" s="1668"/>
    </row>
    <row r="233" spans="1:8" ht="15" hidden="1" customHeight="1" thickBot="1" x14ac:dyDescent="0.3">
      <c r="A233" s="15"/>
      <c r="B233" s="11" t="s">
        <v>87</v>
      </c>
      <c r="C233" s="125">
        <v>0.5</v>
      </c>
      <c r="D233" s="125"/>
      <c r="E233" s="33" t="e">
        <v>#DIV/0!</v>
      </c>
      <c r="H233" s="1668"/>
    </row>
    <row r="234" spans="1:8" ht="15" hidden="1" customHeight="1" thickBot="1" x14ac:dyDescent="0.3">
      <c r="A234" s="15"/>
      <c r="B234" s="11" t="s">
        <v>116</v>
      </c>
      <c r="C234" s="125">
        <v>0.5</v>
      </c>
      <c r="D234" s="125"/>
      <c r="E234" s="33" t="e">
        <v>#DIV/0!</v>
      </c>
      <c r="H234" s="1668"/>
    </row>
    <row r="235" spans="1:8" ht="15" hidden="1" customHeight="1" thickBot="1" x14ac:dyDescent="0.3">
      <c r="A235" s="15"/>
      <c r="B235" s="101" t="s">
        <v>93</v>
      </c>
      <c r="C235" s="130"/>
      <c r="D235" s="130"/>
      <c r="E235" s="284">
        <v>0</v>
      </c>
      <c r="H235" s="1668"/>
    </row>
    <row r="236" spans="1:8" ht="15" hidden="1" customHeight="1" thickBot="1" x14ac:dyDescent="0.3">
      <c r="A236" s="15"/>
      <c r="B236" s="71" t="s">
        <v>117</v>
      </c>
      <c r="C236" s="132"/>
      <c r="D236" s="132"/>
      <c r="E236" s="285">
        <v>0</v>
      </c>
      <c r="H236" s="1668"/>
    </row>
    <row r="237" spans="1:8" ht="15" hidden="1" customHeight="1" thickBot="1" x14ac:dyDescent="0.3">
      <c r="A237" s="15"/>
      <c r="B237" s="104" t="s">
        <v>88</v>
      </c>
      <c r="C237" s="133"/>
      <c r="D237" s="133"/>
      <c r="E237" s="286">
        <v>0</v>
      </c>
      <c r="H237" s="1668"/>
    </row>
    <row r="238" spans="1:8" ht="15" hidden="1" customHeight="1" thickBot="1" x14ac:dyDescent="0.3">
      <c r="A238" s="15"/>
      <c r="B238" s="107" t="s">
        <v>89</v>
      </c>
      <c r="C238" s="134"/>
      <c r="D238" s="134"/>
      <c r="E238" s="287">
        <v>0</v>
      </c>
      <c r="H238" s="1668"/>
    </row>
    <row r="239" spans="1:8" ht="15" hidden="1" customHeight="1" thickBot="1" x14ac:dyDescent="0.3">
      <c r="A239" s="15"/>
      <c r="B239" s="110" t="s">
        <v>94</v>
      </c>
      <c r="C239" s="130"/>
      <c r="D239" s="130"/>
      <c r="E239" s="288">
        <v>0</v>
      </c>
      <c r="H239" s="1668"/>
    </row>
    <row r="240" spans="1:8" ht="15.75" thickBot="1" x14ac:dyDescent="0.3">
      <c r="A240" s="1777">
        <v>4</v>
      </c>
      <c r="B240" s="1751" t="s">
        <v>24</v>
      </c>
      <c r="C240" s="1661"/>
      <c r="D240" s="1661"/>
      <c r="E240" s="1662" t="s">
        <v>945</v>
      </c>
      <c r="F240" s="1662" t="s">
        <v>946</v>
      </c>
      <c r="G240" s="1663" t="s">
        <v>187</v>
      </c>
      <c r="H240" s="1664" t="s">
        <v>1020</v>
      </c>
    </row>
    <row r="241" spans="1:18" x14ac:dyDescent="0.25">
      <c r="A241" s="68"/>
      <c r="B241" s="232" t="s">
        <v>22</v>
      </c>
      <c r="C241" s="256">
        <v>1460.001</v>
      </c>
      <c r="D241" s="256" t="s">
        <v>1015</v>
      </c>
      <c r="E241" s="289"/>
      <c r="F241" s="1652"/>
      <c r="G241" s="289">
        <v>1236.1327000000001</v>
      </c>
      <c r="H241" s="1671"/>
    </row>
    <row r="242" spans="1:18" x14ac:dyDescent="0.25">
      <c r="A242" s="8"/>
      <c r="B242" s="232" t="s">
        <v>23</v>
      </c>
      <c r="C242" s="250"/>
      <c r="D242" s="250"/>
      <c r="E242" s="289"/>
      <c r="F242" s="1652"/>
      <c r="G242" s="289">
        <v>949.19</v>
      </c>
      <c r="H242" s="1671"/>
    </row>
    <row r="243" spans="1:18" x14ac:dyDescent="0.25">
      <c r="A243" s="15"/>
      <c r="B243" s="28" t="s">
        <v>11</v>
      </c>
      <c r="C243" s="250"/>
      <c r="D243" s="250"/>
      <c r="E243" s="291"/>
      <c r="G243" s="720"/>
      <c r="H243" s="1668"/>
    </row>
    <row r="244" spans="1:18" x14ac:dyDescent="0.25">
      <c r="A244" s="15"/>
      <c r="B244" s="232" t="s">
        <v>21</v>
      </c>
      <c r="C244" s="248">
        <f>292</f>
        <v>292</v>
      </c>
      <c r="D244" s="248" t="s">
        <v>1015</v>
      </c>
      <c r="E244" s="290"/>
      <c r="F244" s="1652"/>
      <c r="G244" s="290">
        <v>693.22799999999995</v>
      </c>
      <c r="H244" s="1769">
        <f>G244/G9*10</f>
        <v>2.7695884938074311</v>
      </c>
    </row>
    <row r="245" spans="1:18" x14ac:dyDescent="0.25">
      <c r="A245" s="15"/>
      <c r="B245" s="74" t="s">
        <v>375</v>
      </c>
      <c r="C245" s="912">
        <v>4.3</v>
      </c>
      <c r="D245" s="912" t="s">
        <v>1019</v>
      </c>
      <c r="E245" s="913"/>
      <c r="G245" s="720"/>
      <c r="H245" s="1668"/>
    </row>
    <row r="246" spans="1:18" x14ac:dyDescent="0.25">
      <c r="A246" s="15"/>
      <c r="B246" s="14" t="s">
        <v>20</v>
      </c>
      <c r="C246" s="248">
        <v>1168.001</v>
      </c>
      <c r="D246" s="248" t="s">
        <v>1015</v>
      </c>
      <c r="E246" s="290"/>
      <c r="F246" s="1652"/>
      <c r="G246" s="290">
        <f>G241-G244</f>
        <v>542.90470000000016</v>
      </c>
      <c r="H246" s="1671"/>
    </row>
    <row r="247" spans="1:18" ht="15.75" thickBot="1" x14ac:dyDescent="0.3">
      <c r="A247" s="40"/>
      <c r="B247" s="41" t="s">
        <v>1</v>
      </c>
      <c r="C247" s="1776">
        <v>1460.001</v>
      </c>
      <c r="D247" s="1776" t="s">
        <v>1015</v>
      </c>
      <c r="E247" s="1653"/>
      <c r="F247" s="1682"/>
      <c r="G247" s="1653">
        <f>G244+G246</f>
        <v>1236.1327000000001</v>
      </c>
      <c r="H247" s="1683"/>
    </row>
    <row r="248" spans="1:18" ht="15.75" thickBot="1" x14ac:dyDescent="0.3">
      <c r="A248" s="1777">
        <v>5</v>
      </c>
      <c r="B248" s="1751" t="s">
        <v>18</v>
      </c>
      <c r="C248" s="1737"/>
      <c r="D248" s="1737"/>
      <c r="E248" s="1662" t="s">
        <v>945</v>
      </c>
      <c r="F248" s="1662" t="s">
        <v>946</v>
      </c>
      <c r="G248" s="1663" t="s">
        <v>187</v>
      </c>
      <c r="H248" s="1664" t="s">
        <v>1021</v>
      </c>
    </row>
    <row r="249" spans="1:18" x14ac:dyDescent="0.25">
      <c r="A249" s="8"/>
      <c r="B249" s="232" t="s">
        <v>4</v>
      </c>
      <c r="C249" s="231">
        <v>408000</v>
      </c>
      <c r="D249" s="231" t="s">
        <v>1028</v>
      </c>
      <c r="E249" s="1633"/>
      <c r="F249" s="1652"/>
      <c r="G249" s="294">
        <v>186740</v>
      </c>
      <c r="H249" s="1671"/>
    </row>
    <row r="250" spans="1:18" x14ac:dyDescent="0.25">
      <c r="A250" s="8"/>
      <c r="B250" s="30" t="s">
        <v>17</v>
      </c>
      <c r="C250" s="258"/>
      <c r="D250" s="258"/>
      <c r="E250" s="278"/>
      <c r="G250" s="720"/>
      <c r="H250" s="1668"/>
      <c r="R250">
        <v>1.8</v>
      </c>
    </row>
    <row r="251" spans="1:18" x14ac:dyDescent="0.25">
      <c r="A251" s="15"/>
      <c r="B251" s="232" t="s">
        <v>16</v>
      </c>
      <c r="C251" s="248">
        <v>46.63</v>
      </c>
      <c r="D251" s="1693" t="s">
        <v>236</v>
      </c>
      <c r="E251" s="1491">
        <v>447.1</v>
      </c>
      <c r="F251" s="1678">
        <v>530.54999999999995</v>
      </c>
      <c r="G251" s="1680">
        <f>F251-E251</f>
        <v>83.449999999999932</v>
      </c>
      <c r="H251" s="1672">
        <f>G251/G9*1000</f>
        <v>33.339992009588471</v>
      </c>
      <c r="R251">
        <v>1.9</v>
      </c>
    </row>
    <row r="252" spans="1:18" ht="14.85" hidden="1" customHeight="1" x14ac:dyDescent="0.25">
      <c r="A252" s="15"/>
      <c r="B252" s="14"/>
      <c r="C252" s="231">
        <f>C251/2000</f>
        <v>2.3315000000000002E-2</v>
      </c>
      <c r="D252" s="231"/>
      <c r="E252" s="33"/>
      <c r="G252" s="720"/>
      <c r="H252" s="1668"/>
    </row>
    <row r="253" spans="1:18" x14ac:dyDescent="0.25">
      <c r="A253" s="15"/>
      <c r="B253" s="14"/>
      <c r="C253" s="129">
        <f>C251/C9*1000</f>
        <v>18.652000000000001</v>
      </c>
      <c r="D253" s="129" t="s">
        <v>1031</v>
      </c>
      <c r="E253" s="33"/>
      <c r="G253" s="720"/>
      <c r="H253" s="1668"/>
      <c r="R253">
        <v>5</v>
      </c>
    </row>
    <row r="254" spans="1:18" ht="14.85" hidden="1" customHeight="1" x14ac:dyDescent="0.25">
      <c r="A254" s="15"/>
      <c r="B254" s="232" t="s">
        <v>15</v>
      </c>
      <c r="C254" s="231">
        <v>122000</v>
      </c>
      <c r="D254" s="231"/>
      <c r="E254" s="271"/>
      <c r="F254" s="1652"/>
      <c r="G254" s="1669"/>
      <c r="H254" s="1671"/>
    </row>
    <row r="255" spans="1:18" x14ac:dyDescent="0.25">
      <c r="A255" s="15"/>
      <c r="B255" s="14" t="s">
        <v>948</v>
      </c>
      <c r="C255" s="231">
        <v>106000</v>
      </c>
      <c r="D255" s="231"/>
      <c r="E255" s="910"/>
      <c r="F255" s="503"/>
      <c r="G255" s="1681"/>
      <c r="H255" s="1673"/>
      <c r="R255">
        <v>2.2999999999999998</v>
      </c>
    </row>
    <row r="256" spans="1:18" ht="15.75" thickBot="1" x14ac:dyDescent="0.3">
      <c r="A256" s="40"/>
      <c r="B256" s="28" t="s">
        <v>1</v>
      </c>
      <c r="C256" s="259">
        <v>408000</v>
      </c>
      <c r="D256" s="259"/>
      <c r="E256" s="1684"/>
      <c r="F256" s="1676"/>
      <c r="G256" s="1685">
        <f>SUM(G251,G254,G255)</f>
        <v>83.449999999999932</v>
      </c>
      <c r="H256" s="1677"/>
      <c r="R256" s="1767">
        <f>SUM(R250:R255)</f>
        <v>11</v>
      </c>
    </row>
    <row r="257" spans="1:18" ht="15.75" thickBot="1" x14ac:dyDescent="0.3">
      <c r="A257" s="1777">
        <v>6</v>
      </c>
      <c r="B257" s="1751" t="s">
        <v>13</v>
      </c>
      <c r="C257" s="1663"/>
      <c r="D257" s="1663"/>
      <c r="E257" s="1662" t="s">
        <v>945</v>
      </c>
      <c r="F257" s="1662" t="s">
        <v>946</v>
      </c>
      <c r="G257" s="1663" t="s">
        <v>187</v>
      </c>
      <c r="H257" s="1664" t="s">
        <v>1022</v>
      </c>
      <c r="R257">
        <f>R256/2500*1000</f>
        <v>4.4000000000000004</v>
      </c>
    </row>
    <row r="258" spans="1:18" x14ac:dyDescent="0.25">
      <c r="A258" s="17"/>
      <c r="B258" s="238" t="s">
        <v>12</v>
      </c>
      <c r="C258" s="260">
        <v>1100</v>
      </c>
      <c r="D258" s="260" t="s">
        <v>1032</v>
      </c>
      <c r="E258" s="240"/>
      <c r="F258" s="1652"/>
      <c r="G258" s="240">
        <v>572</v>
      </c>
      <c r="H258" s="1671"/>
    </row>
    <row r="259" spans="1:18" x14ac:dyDescent="0.25">
      <c r="A259" s="17"/>
      <c r="B259" s="43" t="s">
        <v>11</v>
      </c>
      <c r="C259" s="247"/>
      <c r="D259" s="247"/>
      <c r="E259" s="34"/>
      <c r="G259" s="720"/>
      <c r="H259" s="1668"/>
    </row>
    <row r="260" spans="1:18" x14ac:dyDescent="0.25">
      <c r="A260" s="17"/>
      <c r="B260" s="238" t="s">
        <v>10</v>
      </c>
      <c r="C260" s="1694">
        <v>170.4</v>
      </c>
      <c r="D260" s="1781" t="s">
        <v>1032</v>
      </c>
      <c r="E260" s="241"/>
      <c r="F260" s="1652"/>
      <c r="G260" s="1669"/>
      <c r="H260" s="1671"/>
    </row>
    <row r="261" spans="1:18" x14ac:dyDescent="0.25">
      <c r="A261" s="17"/>
      <c r="B261" s="238"/>
      <c r="C261" s="1695">
        <f>C260/C9</f>
        <v>6.8159999999999998E-2</v>
      </c>
      <c r="D261" s="1781" t="s">
        <v>1033</v>
      </c>
      <c r="E261" s="241"/>
      <c r="F261" s="1652"/>
      <c r="G261" s="1669"/>
      <c r="H261" s="1671"/>
    </row>
    <row r="262" spans="1:18" ht="14.85" hidden="1" customHeight="1" x14ac:dyDescent="0.25">
      <c r="A262" s="17"/>
      <c r="B262" s="238" t="s">
        <v>9</v>
      </c>
      <c r="C262" s="261">
        <v>179.63</v>
      </c>
      <c r="D262" s="261"/>
      <c r="E262" s="241"/>
      <c r="F262" s="1652"/>
      <c r="G262" s="1669"/>
      <c r="H262" s="1671"/>
    </row>
    <row r="263" spans="1:18" x14ac:dyDescent="0.25">
      <c r="A263" s="17"/>
      <c r="B263" s="238" t="s">
        <v>8</v>
      </c>
      <c r="C263" s="260">
        <v>491.59</v>
      </c>
      <c r="D263" s="260" t="s">
        <v>1032</v>
      </c>
      <c r="E263" s="241"/>
      <c r="F263" s="1652"/>
      <c r="G263" s="241">
        <v>368</v>
      </c>
      <c r="H263" s="1671"/>
    </row>
    <row r="264" spans="1:18" x14ac:dyDescent="0.25">
      <c r="A264" s="17"/>
      <c r="B264" s="31" t="s">
        <v>7</v>
      </c>
      <c r="C264" s="260">
        <v>337.28</v>
      </c>
      <c r="D264" s="260" t="s">
        <v>1032</v>
      </c>
      <c r="E264" s="34"/>
      <c r="G264" s="34">
        <f>G258-G260-G262-G263</f>
        <v>204</v>
      </c>
      <c r="H264" s="1668"/>
    </row>
    <row r="265" spans="1:18" ht="15.75" thickBot="1" x14ac:dyDescent="0.3">
      <c r="A265" s="17"/>
      <c r="B265" s="238" t="s">
        <v>6</v>
      </c>
      <c r="C265" s="260">
        <v>330</v>
      </c>
      <c r="D265" s="260" t="s">
        <v>1032</v>
      </c>
      <c r="E265" s="1686"/>
      <c r="F265" s="1682"/>
      <c r="G265" s="241">
        <v>298</v>
      </c>
      <c r="H265" s="1683"/>
    </row>
    <row r="266" spans="1:18" ht="15.75" thickBot="1" x14ac:dyDescent="0.3">
      <c r="A266" s="1779">
        <v>7</v>
      </c>
      <c r="B266" s="1780" t="s">
        <v>5</v>
      </c>
      <c r="C266" s="1663"/>
      <c r="D266" s="1663"/>
      <c r="E266" s="1662" t="s">
        <v>945</v>
      </c>
      <c r="F266" s="1662" t="s">
        <v>946</v>
      </c>
      <c r="G266" s="1663" t="s">
        <v>187</v>
      </c>
      <c r="H266" s="1664" t="s">
        <v>1023</v>
      </c>
    </row>
    <row r="267" spans="1:18" x14ac:dyDescent="0.25">
      <c r="A267" s="83"/>
      <c r="B267" s="121" t="s">
        <v>4</v>
      </c>
      <c r="C267" s="1028"/>
      <c r="D267" s="1028"/>
      <c r="E267" s="33"/>
      <c r="G267" s="720"/>
      <c r="H267" s="1668"/>
    </row>
    <row r="268" spans="1:18" x14ac:dyDescent="0.25">
      <c r="A268" s="83"/>
      <c r="B268" s="232" t="s">
        <v>3</v>
      </c>
      <c r="C268" s="231">
        <v>28770</v>
      </c>
      <c r="D268" s="231" t="s">
        <v>949</v>
      </c>
      <c r="E268" s="241"/>
      <c r="F268" s="1652"/>
      <c r="G268" s="241">
        <v>5.9</v>
      </c>
      <c r="H268" s="1671"/>
      <c r="I268" s="784"/>
    </row>
    <row r="269" spans="1:18" x14ac:dyDescent="0.25">
      <c r="A269" s="83"/>
      <c r="B269" s="121" t="s">
        <v>1</v>
      </c>
      <c r="C269" s="13"/>
      <c r="D269" s="13"/>
      <c r="E269" s="1644"/>
      <c r="G269" s="1644">
        <f>G268</f>
        <v>5.9</v>
      </c>
      <c r="H269" s="1668"/>
    </row>
    <row r="270" spans="1:18" x14ac:dyDescent="0.25">
      <c r="A270" s="83"/>
      <c r="B270" s="121" t="s">
        <v>16</v>
      </c>
      <c r="C270" s="13"/>
      <c r="D270" s="13"/>
      <c r="E270" s="278"/>
      <c r="G270" s="720"/>
      <c r="H270" s="1668"/>
    </row>
    <row r="271" spans="1:18" x14ac:dyDescent="0.25">
      <c r="A271" s="15"/>
      <c r="B271" s="243" t="s">
        <v>941</v>
      </c>
      <c r="C271" s="262">
        <v>19646.41</v>
      </c>
      <c r="D271" s="250" t="s">
        <v>1026</v>
      </c>
      <c r="E271" s="271">
        <v>79215.8</v>
      </c>
      <c r="F271" s="1679">
        <v>94113.3</v>
      </c>
      <c r="G271" s="1645">
        <f>F271-E271</f>
        <v>14897.5</v>
      </c>
      <c r="H271" s="1723">
        <f>G271/G9</f>
        <v>5.9518577706751898</v>
      </c>
    </row>
    <row r="272" spans="1:18" x14ac:dyDescent="0.25">
      <c r="A272" s="15"/>
      <c r="B272" s="915"/>
      <c r="C272" s="1696">
        <f>C271/C9</f>
        <v>7.8585640000000003</v>
      </c>
      <c r="D272" s="1696" t="s">
        <v>1034</v>
      </c>
      <c r="E272" s="910"/>
      <c r="G272" s="720"/>
      <c r="H272" s="1668"/>
    </row>
    <row r="273" spans="1:11" x14ac:dyDescent="0.25">
      <c r="A273" s="15"/>
      <c r="B273" s="243" t="s">
        <v>118</v>
      </c>
      <c r="C273" s="262">
        <v>10757.64</v>
      </c>
      <c r="D273" s="250" t="s">
        <v>1027</v>
      </c>
      <c r="E273" s="271">
        <v>81749.95</v>
      </c>
      <c r="F273" s="1679">
        <v>92760.52</v>
      </c>
      <c r="G273" s="1645">
        <f>F273-E273</f>
        <v>11010.570000000007</v>
      </c>
      <c r="H273" s="1723">
        <f>G273/G9</f>
        <v>4.3989492608869387</v>
      </c>
    </row>
    <row r="274" spans="1:11" ht="14.85" hidden="1" customHeight="1" x14ac:dyDescent="0.25">
      <c r="A274" s="15"/>
      <c r="B274" s="915"/>
      <c r="C274" s="916"/>
      <c r="D274" s="916"/>
      <c r="E274" s="910"/>
      <c r="G274" s="720"/>
      <c r="H274" s="1668"/>
    </row>
    <row r="275" spans="1:11" ht="14.85" hidden="1" customHeight="1" x14ac:dyDescent="0.25">
      <c r="A275" s="15"/>
      <c r="B275" s="44" t="s">
        <v>15</v>
      </c>
      <c r="C275" s="524"/>
      <c r="D275" s="524"/>
      <c r="E275" s="295"/>
      <c r="G275" s="720"/>
      <c r="H275" s="1668"/>
    </row>
    <row r="276" spans="1:11" ht="14.85" hidden="1" customHeight="1" x14ac:dyDescent="0.25">
      <c r="A276" s="15"/>
      <c r="B276" s="243" t="s">
        <v>119</v>
      </c>
      <c r="C276" s="262">
        <v>1308.96</v>
      </c>
      <c r="D276" s="262"/>
      <c r="E276" s="271"/>
      <c r="G276" s="720"/>
      <c r="H276" s="1668"/>
    </row>
    <row r="277" spans="1:11" ht="14.85" hidden="1" customHeight="1" x14ac:dyDescent="0.25">
      <c r="A277" s="15"/>
      <c r="B277" s="915"/>
      <c r="C277" s="916"/>
      <c r="D277" s="916"/>
      <c r="E277" s="33"/>
      <c r="G277" s="720"/>
      <c r="H277" s="1668"/>
    </row>
    <row r="278" spans="1:11" ht="14.85" hidden="1" customHeight="1" x14ac:dyDescent="0.25">
      <c r="A278" s="15"/>
      <c r="B278" s="243" t="s">
        <v>120</v>
      </c>
      <c r="C278" s="262">
        <v>5759.67</v>
      </c>
      <c r="D278" s="262"/>
      <c r="E278" s="271">
        <v>792.3</v>
      </c>
      <c r="G278" s="720"/>
      <c r="H278" s="1668"/>
    </row>
    <row r="279" spans="1:11" ht="14.85" hidden="1" customHeight="1" x14ac:dyDescent="0.25">
      <c r="A279" s="15"/>
      <c r="B279" s="915"/>
      <c r="C279" s="916"/>
      <c r="D279" s="916"/>
      <c r="E279" s="910"/>
      <c r="G279" s="720"/>
      <c r="H279" s="1668"/>
    </row>
    <row r="280" spans="1:11" ht="14.85" hidden="1" customHeight="1" x14ac:dyDescent="0.25">
      <c r="A280" s="15"/>
      <c r="B280" s="44" t="s">
        <v>7</v>
      </c>
      <c r="C280" s="524"/>
      <c r="D280" s="524"/>
      <c r="E280" s="295"/>
      <c r="G280" s="720"/>
      <c r="H280" s="1668"/>
    </row>
    <row r="281" spans="1:11" ht="15.75" thickBot="1" x14ac:dyDescent="0.3">
      <c r="A281" s="15"/>
      <c r="B281" s="1730"/>
      <c r="C281" s="1731">
        <f>C273/C9</f>
        <v>4.3030559999999998</v>
      </c>
      <c r="D281" s="1731" t="s">
        <v>1034</v>
      </c>
      <c r="E281" s="1732"/>
      <c r="F281" s="1733"/>
      <c r="G281" s="1734"/>
      <c r="H281" s="1735"/>
    </row>
    <row r="282" spans="1:11" ht="15" hidden="1" customHeight="1" thickBot="1" x14ac:dyDescent="0.3">
      <c r="A282" s="19"/>
      <c r="B282" s="244" t="s">
        <v>122</v>
      </c>
      <c r="C282" s="263">
        <v>241.12</v>
      </c>
      <c r="D282" s="263"/>
      <c r="E282" s="1687"/>
      <c r="F282" s="1688"/>
      <c r="G282" s="1689"/>
      <c r="H282" s="1690"/>
    </row>
    <row r="284" spans="1:11" ht="15.75" x14ac:dyDescent="0.25">
      <c r="B284" s="2275" t="s">
        <v>954</v>
      </c>
      <c r="C284" s="2275"/>
      <c r="D284" s="1762"/>
      <c r="E284" s="2275" t="s">
        <v>955</v>
      </c>
      <c r="F284" s="2275"/>
      <c r="G284" s="2275"/>
      <c r="H284" s="2276" t="s">
        <v>960</v>
      </c>
      <c r="I284" s="2276"/>
      <c r="J284" s="2277" t="s">
        <v>964</v>
      </c>
      <c r="K284" s="2277"/>
    </row>
    <row r="285" spans="1:11" x14ac:dyDescent="0.25">
      <c r="B285" s="2278" t="s">
        <v>952</v>
      </c>
      <c r="C285" s="2279"/>
      <c r="D285" s="1761"/>
      <c r="E285" s="2278" t="s">
        <v>962</v>
      </c>
      <c r="F285" s="2279"/>
      <c r="G285" s="2279"/>
      <c r="H285" s="2278" t="s">
        <v>963</v>
      </c>
      <c r="I285" s="2279"/>
      <c r="J285" s="2289" t="s">
        <v>965</v>
      </c>
      <c r="K285" s="2289"/>
    </row>
    <row r="286" spans="1:11" ht="24.6" customHeight="1" x14ac:dyDescent="0.25">
      <c r="B286" s="2279"/>
      <c r="C286" s="2279"/>
      <c r="D286" s="1761"/>
      <c r="E286" s="2279"/>
      <c r="F286" s="2279"/>
      <c r="G286" s="2279"/>
      <c r="H286" s="2279"/>
      <c r="I286" s="2279"/>
      <c r="J286" s="2289"/>
      <c r="K286" s="2289"/>
    </row>
    <row r="287" spans="1:11" ht="14.85" customHeight="1" x14ac:dyDescent="0.25">
      <c r="B287" s="2278" t="s">
        <v>986</v>
      </c>
      <c r="C287" s="2279"/>
      <c r="D287" s="1761"/>
      <c r="E287" s="2278" t="s">
        <v>991</v>
      </c>
      <c r="F287" s="2279"/>
      <c r="G287" s="2279"/>
      <c r="H287" s="2278" t="s">
        <v>987</v>
      </c>
      <c r="I287" s="2279"/>
      <c r="J287" s="2289" t="s">
        <v>965</v>
      </c>
      <c r="K287" s="2289"/>
    </row>
    <row r="288" spans="1:11" ht="26.85" customHeight="1" x14ac:dyDescent="0.25">
      <c r="B288" s="2279"/>
      <c r="C288" s="2279"/>
      <c r="D288" s="1761"/>
      <c r="E288" s="2279"/>
      <c r="F288" s="2279"/>
      <c r="G288" s="2279"/>
      <c r="H288" s="2279"/>
      <c r="I288" s="2279"/>
      <c r="J288" s="2289"/>
      <c r="K288" s="2289"/>
    </row>
    <row r="289" spans="2:11" ht="41.85" customHeight="1" x14ac:dyDescent="0.25">
      <c r="B289" s="2278" t="s">
        <v>953</v>
      </c>
      <c r="C289" s="2279"/>
      <c r="D289" s="1761"/>
      <c r="E289" s="2278" t="s">
        <v>966</v>
      </c>
      <c r="F289" s="2279"/>
      <c r="G289" s="2279"/>
      <c r="H289" s="2279" t="s">
        <v>967</v>
      </c>
      <c r="I289" s="2279"/>
      <c r="J289" s="2289" t="s">
        <v>965</v>
      </c>
      <c r="K289" s="2289"/>
    </row>
    <row r="290" spans="2:11" ht="14.85" customHeight="1" x14ac:dyDescent="0.25">
      <c r="B290" s="2285" t="s">
        <v>961</v>
      </c>
      <c r="C290" s="2286"/>
      <c r="D290" s="1759"/>
      <c r="E290" s="2278" t="s">
        <v>968</v>
      </c>
      <c r="F290" s="2278"/>
      <c r="G290" s="2278"/>
      <c r="H290" s="2279" t="s">
        <v>969</v>
      </c>
      <c r="I290" s="2279"/>
      <c r="J290" s="2289" t="s">
        <v>965</v>
      </c>
      <c r="K290" s="2289"/>
    </row>
    <row r="291" spans="2:11" x14ac:dyDescent="0.25">
      <c r="B291" s="2287"/>
      <c r="C291" s="2288"/>
      <c r="D291" s="1760"/>
      <c r="E291" s="2278"/>
      <c r="F291" s="2278"/>
      <c r="G291" s="2278"/>
      <c r="H291" s="2279"/>
      <c r="I291" s="2279"/>
      <c r="J291" s="2289"/>
      <c r="K291" s="2289"/>
    </row>
  </sheetData>
  <mergeCells count="26">
    <mergeCell ref="B290:C291"/>
    <mergeCell ref="E290:G291"/>
    <mergeCell ref="H290:I291"/>
    <mergeCell ref="J290:K291"/>
    <mergeCell ref="J285:K286"/>
    <mergeCell ref="B289:C289"/>
    <mergeCell ref="E289:G289"/>
    <mergeCell ref="H289:I289"/>
    <mergeCell ref="J289:K289"/>
    <mergeCell ref="B287:C288"/>
    <mergeCell ref="E287:G288"/>
    <mergeCell ref="H287:I288"/>
    <mergeCell ref="J287:K288"/>
    <mergeCell ref="A1:H1"/>
    <mergeCell ref="A2:A3"/>
    <mergeCell ref="B2:B3"/>
    <mergeCell ref="C2:C3"/>
    <mergeCell ref="E2:H3"/>
    <mergeCell ref="D2:D3"/>
    <mergeCell ref="B284:C284"/>
    <mergeCell ref="E284:G284"/>
    <mergeCell ref="H284:I284"/>
    <mergeCell ref="J284:K284"/>
    <mergeCell ref="B285:C286"/>
    <mergeCell ref="E285:G286"/>
    <mergeCell ref="H285:I28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443EC-1435-4DC4-B409-8B5E79A62780}">
  <dimension ref="B1:O48"/>
  <sheetViews>
    <sheetView topLeftCell="A19" zoomScale="110" zoomScaleNormal="110" workbookViewId="0">
      <selection activeCell="H9" sqref="H9"/>
    </sheetView>
  </sheetViews>
  <sheetFormatPr defaultRowHeight="15" x14ac:dyDescent="0.25"/>
  <cols>
    <col min="1" max="1" width="7.5703125" customWidth="1"/>
    <col min="2" max="2" width="5" customWidth="1"/>
    <col min="3" max="3" width="38.5703125" customWidth="1"/>
    <col min="4" max="4" width="9.5703125" customWidth="1"/>
    <col min="5" max="5" width="13.42578125" customWidth="1"/>
    <col min="6" max="6" width="16.42578125" customWidth="1"/>
    <col min="7" max="7" width="10.5703125" customWidth="1"/>
    <col min="8" max="8" width="7.42578125" customWidth="1"/>
    <col min="9" max="9" width="5.42578125" customWidth="1"/>
    <col min="10" max="10" width="15.42578125" customWidth="1"/>
    <col min="11" max="11" width="10" customWidth="1"/>
    <col min="12" max="12" width="7.42578125" customWidth="1"/>
    <col min="13" max="13" width="17.5703125" customWidth="1"/>
    <col min="14" max="14" width="11.5703125" customWidth="1"/>
    <col min="15" max="15" width="11.42578125" customWidth="1"/>
  </cols>
  <sheetData>
    <row r="1" spans="2:15" ht="7.35" customHeight="1" x14ac:dyDescent="0.25"/>
    <row r="2" spans="2:15" ht="24.6" customHeight="1" thickBot="1" x14ac:dyDescent="0.3">
      <c r="B2" s="792" t="s">
        <v>216</v>
      </c>
      <c r="C2" s="383"/>
      <c r="D2" s="384"/>
      <c r="E2" s="384"/>
      <c r="F2" s="385"/>
      <c r="G2" s="385"/>
      <c r="H2" s="385"/>
      <c r="I2" s="385"/>
      <c r="J2" s="385"/>
      <c r="K2" s="384"/>
      <c r="L2" s="384"/>
      <c r="M2" s="384"/>
      <c r="N2" s="384"/>
      <c r="O2" s="384"/>
    </row>
    <row r="3" spans="2:15" x14ac:dyDescent="0.25">
      <c r="B3" s="793" t="s">
        <v>356</v>
      </c>
      <c r="C3" s="794"/>
      <c r="D3" s="795"/>
      <c r="E3" s="795"/>
      <c r="F3" s="795"/>
      <c r="G3" s="795"/>
      <c r="H3" s="795"/>
      <c r="I3" s="795"/>
      <c r="J3" s="795"/>
      <c r="K3" s="795"/>
      <c r="L3" s="795"/>
      <c r="M3" s="795"/>
      <c r="N3" s="911">
        <f>('Februari 2026 PMG 2'!AJ10)/1000</f>
        <v>2169.1977499999998</v>
      </c>
      <c r="O3" s="796" t="s">
        <v>376</v>
      </c>
    </row>
    <row r="4" spans="2:15" x14ac:dyDescent="0.25">
      <c r="B4" s="797" t="s">
        <v>228</v>
      </c>
      <c r="C4" s="386"/>
      <c r="D4" s="387"/>
      <c r="E4" s="387"/>
      <c r="F4" s="387"/>
      <c r="G4" s="387"/>
      <c r="H4" s="387"/>
      <c r="I4" s="387"/>
      <c r="J4" s="387"/>
      <c r="K4" s="387"/>
      <c r="L4" s="387"/>
      <c r="M4" s="387"/>
      <c r="N4" s="388">
        <f>'Februari 2026 PMG 2'!AJ6</f>
        <v>28</v>
      </c>
      <c r="O4" s="798" t="s">
        <v>227</v>
      </c>
    </row>
    <row r="5" spans="2:15" x14ac:dyDescent="0.25">
      <c r="B5" s="799" t="s">
        <v>229</v>
      </c>
      <c r="C5" s="387"/>
      <c r="D5" s="387"/>
      <c r="E5" s="387"/>
      <c r="F5" s="387"/>
      <c r="G5" s="387"/>
      <c r="H5" s="387"/>
      <c r="I5" s="387"/>
      <c r="J5" s="387"/>
      <c r="K5" s="387"/>
      <c r="L5" s="387"/>
      <c r="M5" s="387"/>
      <c r="N5" s="388">
        <f>N4*N3</f>
        <v>60737.536999999997</v>
      </c>
      <c r="O5" s="798" t="s">
        <v>279</v>
      </c>
    </row>
    <row r="6" spans="2:15" ht="15.75" thickBot="1" x14ac:dyDescent="0.3">
      <c r="B6" s="800" t="s">
        <v>230</v>
      </c>
      <c r="C6" s="390"/>
      <c r="D6" s="390"/>
      <c r="E6" s="390"/>
      <c r="F6" s="390"/>
      <c r="G6" s="390"/>
      <c r="H6" s="390"/>
      <c r="I6" s="390"/>
      <c r="J6" s="390"/>
      <c r="K6" s="390"/>
      <c r="L6" s="390"/>
      <c r="M6" s="390"/>
      <c r="N6" s="1147">
        <v>16000</v>
      </c>
      <c r="O6" s="801" t="s">
        <v>231</v>
      </c>
    </row>
    <row r="7" spans="2:15" ht="21.2" customHeight="1" thickBot="1" x14ac:dyDescent="0.3">
      <c r="B7" s="802" t="s">
        <v>98</v>
      </c>
      <c r="C7" s="803" t="s">
        <v>217</v>
      </c>
      <c r="D7" s="2290" t="s">
        <v>218</v>
      </c>
      <c r="E7" s="2290"/>
      <c r="F7" s="2291" t="s">
        <v>219</v>
      </c>
      <c r="G7" s="2291"/>
      <c r="H7" s="2292" t="s">
        <v>220</v>
      </c>
      <c r="I7" s="2293"/>
      <c r="J7" s="805" t="s">
        <v>221</v>
      </c>
      <c r="K7" s="2294" t="s">
        <v>222</v>
      </c>
      <c r="L7" s="2295"/>
      <c r="M7" s="804" t="s">
        <v>223</v>
      </c>
      <c r="N7" s="804" t="s">
        <v>224</v>
      </c>
      <c r="O7" s="806" t="s">
        <v>225</v>
      </c>
    </row>
    <row r="8" spans="2:15" ht="15.75" thickTop="1" x14ac:dyDescent="0.25">
      <c r="B8" s="807">
        <v>1</v>
      </c>
      <c r="C8" s="808" t="s">
        <v>232</v>
      </c>
      <c r="D8" s="923">
        <f>'Februari 2026 PMG 2'!$AJ$76</f>
        <v>0.53000832088400296</v>
      </c>
      <c r="E8" s="809"/>
      <c r="F8" s="810">
        <f>($D$8*$N$3*10)</f>
        <v>11496.928571428571</v>
      </c>
      <c r="G8" s="811" t="s">
        <v>233</v>
      </c>
      <c r="H8" s="810">
        <f>$N$4</f>
        <v>28</v>
      </c>
      <c r="I8" s="810"/>
      <c r="J8" s="914">
        <f>$H$8*$F$8</f>
        <v>321914</v>
      </c>
      <c r="K8" s="812">
        <v>4550</v>
      </c>
      <c r="L8" s="812"/>
      <c r="M8" s="810">
        <f>$J$8*$K$8</f>
        <v>1464708700</v>
      </c>
      <c r="N8" s="813">
        <f>$M$8/($N$5*1000)</f>
        <v>24.115378600222133</v>
      </c>
      <c r="O8" s="814">
        <f>($M$8/$N$6)/$N$5</f>
        <v>1.5072111625138833</v>
      </c>
    </row>
    <row r="9" spans="2:15" x14ac:dyDescent="0.25">
      <c r="B9" s="815">
        <v>2</v>
      </c>
      <c r="C9" s="362" t="s">
        <v>234</v>
      </c>
      <c r="D9" s="368">
        <f>'Februari 2026 PMG 2'!$AJ$87</f>
        <v>0.53263842424166807</v>
      </c>
      <c r="E9" s="816"/>
      <c r="F9" s="375">
        <f>($D$9*$N$3*10)</f>
        <v>11553.980714285717</v>
      </c>
      <c r="G9" s="817" t="s">
        <v>233</v>
      </c>
      <c r="H9" s="375">
        <f>$H$8</f>
        <v>28</v>
      </c>
      <c r="I9" s="375"/>
      <c r="J9" s="375">
        <f>$H$9*$F$9</f>
        <v>323511.46000000008</v>
      </c>
      <c r="K9" s="363">
        <v>17420</v>
      </c>
      <c r="L9" s="363"/>
      <c r="M9" s="375">
        <f>$J$9*$K$9</f>
        <v>5635569633.2000017</v>
      </c>
      <c r="N9" s="397">
        <f>$M$9/($N$5*1000)</f>
        <v>92.78561350289857</v>
      </c>
      <c r="O9" s="818">
        <f>($M$9/$N$6)/$N$5</f>
        <v>5.7991008439311615</v>
      </c>
    </row>
    <row r="10" spans="2:15" x14ac:dyDescent="0.25">
      <c r="B10" s="815">
        <v>3</v>
      </c>
      <c r="C10" s="362" t="s">
        <v>235</v>
      </c>
      <c r="D10" s="368">
        <v>29.1666666666667</v>
      </c>
      <c r="E10" s="817" t="s">
        <v>236</v>
      </c>
      <c r="F10" s="375">
        <f>D10</f>
        <v>29.1666666666667</v>
      </c>
      <c r="G10" s="817" t="s">
        <v>236</v>
      </c>
      <c r="H10" s="375">
        <f>$H$8</f>
        <v>28</v>
      </c>
      <c r="I10" s="375"/>
      <c r="J10" s="375">
        <f>$H$10*$F$10</f>
        <v>816.66666666666765</v>
      </c>
      <c r="K10" s="363">
        <v>15700</v>
      </c>
      <c r="L10" s="363"/>
      <c r="M10" s="375">
        <f>$J$10*$K$10</f>
        <v>12821666.666666683</v>
      </c>
      <c r="N10" s="397">
        <f>$M$10/($N$5*1000)</f>
        <v>0.21109954897688199</v>
      </c>
      <c r="O10" s="818">
        <f>($M$10/$N$6)/$N$5</f>
        <v>1.3193721811055126E-2</v>
      </c>
    </row>
    <row r="11" spans="2:15" x14ac:dyDescent="0.25">
      <c r="B11" s="819">
        <v>4</v>
      </c>
      <c r="C11" s="362" t="s">
        <v>237</v>
      </c>
      <c r="D11" s="397"/>
      <c r="E11" s="816"/>
      <c r="F11" s="375"/>
      <c r="G11" s="817"/>
      <c r="H11" s="375"/>
      <c r="I11" s="375"/>
      <c r="J11" s="375"/>
      <c r="K11" s="363"/>
      <c r="L11" s="363"/>
      <c r="M11" s="375"/>
      <c r="N11" s="397"/>
      <c r="O11" s="818"/>
    </row>
    <row r="12" spans="2:15" x14ac:dyDescent="0.25">
      <c r="B12" s="820"/>
      <c r="C12" s="364" t="s">
        <v>238</v>
      </c>
      <c r="D12" s="397">
        <f>'Februari 2026 PMG 2'!$AJ$249</f>
        <v>0.10726317706578635</v>
      </c>
      <c r="E12" s="816" t="s">
        <v>239</v>
      </c>
      <c r="F12" s="375">
        <f>$D$12*$N$3</f>
        <v>232.67504234895534</v>
      </c>
      <c r="G12" s="817" t="s">
        <v>240</v>
      </c>
      <c r="H12" s="375">
        <f>$H$8</f>
        <v>28</v>
      </c>
      <c r="I12" s="375"/>
      <c r="J12" s="375">
        <f>$H$12*$F$12</f>
        <v>6514.9011857707501</v>
      </c>
      <c r="K12" s="363">
        <f>11.5*$N$6</f>
        <v>184000</v>
      </c>
      <c r="L12" s="363"/>
      <c r="M12" s="375">
        <f>$J$12*$K$12</f>
        <v>1198741818.181818</v>
      </c>
      <c r="N12" s="397">
        <f>$M$12/($N$5*1000)</f>
        <v>19.736424580104689</v>
      </c>
      <c r="O12" s="818">
        <f>($M$12/$N$6)/$N$5</f>
        <v>1.2335265362565433</v>
      </c>
    </row>
    <row r="13" spans="2:15" x14ac:dyDescent="0.25">
      <c r="B13" s="820"/>
      <c r="C13" s="364" t="s">
        <v>241</v>
      </c>
      <c r="D13" s="397">
        <v>0</v>
      </c>
      <c r="E13" s="816" t="s">
        <v>239</v>
      </c>
      <c r="F13" s="375">
        <f>$D$13*$N$3</f>
        <v>0</v>
      </c>
      <c r="G13" s="817" t="s">
        <v>240</v>
      </c>
      <c r="H13" s="375">
        <f>$H$8</f>
        <v>28</v>
      </c>
      <c r="I13" s="375"/>
      <c r="J13" s="375">
        <f>$H$13*$F$13</f>
        <v>0</v>
      </c>
      <c r="K13" s="363">
        <f>11.5*$N$6</f>
        <v>184000</v>
      </c>
      <c r="L13" s="363"/>
      <c r="M13" s="375">
        <f>$J$13*$K$13</f>
        <v>0</v>
      </c>
      <c r="N13" s="397">
        <f>$M$13/($N$5*1000)</f>
        <v>0</v>
      </c>
      <c r="O13" s="818">
        <f>($M$13/$N$6)/$N$5</f>
        <v>0</v>
      </c>
    </row>
    <row r="14" spans="2:15" x14ac:dyDescent="0.25">
      <c r="B14" s="821"/>
      <c r="C14" s="364" t="s">
        <v>242</v>
      </c>
      <c r="D14" s="397">
        <v>0</v>
      </c>
      <c r="E14" s="816" t="s">
        <v>239</v>
      </c>
      <c r="F14" s="375">
        <f>$D$14*$N$3</f>
        <v>0</v>
      </c>
      <c r="G14" s="817" t="s">
        <v>240</v>
      </c>
      <c r="H14" s="375">
        <f>$H$8</f>
        <v>28</v>
      </c>
      <c r="I14" s="375"/>
      <c r="J14" s="375">
        <f>$H$14*$F$14</f>
        <v>0</v>
      </c>
      <c r="K14" s="363">
        <f>11.5*$N$6</f>
        <v>184000</v>
      </c>
      <c r="L14" s="363"/>
      <c r="M14" s="375">
        <f>$J$14*$K$14</f>
        <v>0</v>
      </c>
      <c r="N14" s="397">
        <f>$M$14/($N$5*1000)</f>
        <v>0</v>
      </c>
      <c r="O14" s="818">
        <f>($M$14/$N$6)/$N$5</f>
        <v>0</v>
      </c>
    </row>
    <row r="15" spans="2:15" x14ac:dyDescent="0.25">
      <c r="B15" s="819">
        <v>5</v>
      </c>
      <c r="C15" s="362" t="s">
        <v>357</v>
      </c>
      <c r="D15" s="397"/>
      <c r="E15" s="816"/>
      <c r="F15" s="375"/>
      <c r="G15" s="817"/>
      <c r="H15" s="375"/>
      <c r="I15" s="375"/>
      <c r="J15" s="375"/>
      <c r="K15" s="363"/>
      <c r="L15" s="363"/>
      <c r="M15" s="375"/>
      <c r="N15" s="397"/>
      <c r="O15" s="818"/>
    </row>
    <row r="16" spans="2:15" x14ac:dyDescent="0.25">
      <c r="B16" s="820"/>
      <c r="C16" s="364" t="s">
        <v>243</v>
      </c>
      <c r="D16" s="365">
        <f>'Februari 2026 PMG 2'!AJ256</f>
        <v>4382.6077438734465</v>
      </c>
      <c r="E16" s="816" t="s">
        <v>244</v>
      </c>
      <c r="F16" s="375">
        <f>$D$16*$N$3/1000</f>
        <v>9506.7428571428572</v>
      </c>
      <c r="G16" s="817" t="s">
        <v>245</v>
      </c>
      <c r="H16" s="375">
        <f>$H$8</f>
        <v>28</v>
      </c>
      <c r="I16" s="375"/>
      <c r="J16" s="375">
        <f>$H$16*$F$16</f>
        <v>266188.79999999999</v>
      </c>
      <c r="K16" s="363">
        <f>Steam!H15</f>
        <v>187.90510967266226</v>
      </c>
      <c r="L16" s="363"/>
      <c r="M16" s="375">
        <f>$J$16*$K$16</f>
        <v>50018235.657634355</v>
      </c>
      <c r="N16" s="397">
        <f>$M$16/($N$5*1000)</f>
        <v>0.82351438876479888</v>
      </c>
      <c r="O16" s="818">
        <f>($M$16/$N$6)/$N$5</f>
        <v>5.146964929779993E-2</v>
      </c>
    </row>
    <row r="17" spans="2:15" x14ac:dyDescent="0.25">
      <c r="B17" s="821"/>
      <c r="C17" s="364" t="s">
        <v>246</v>
      </c>
      <c r="D17" s="365">
        <f>'Februari 2026 PMG 2'!$AJ$260</f>
        <v>9624.3039456802453</v>
      </c>
      <c r="E17" s="816" t="s">
        <v>244</v>
      </c>
      <c r="F17" s="375">
        <f>$D$17*$N$3/1000</f>
        <v>20877.018464285709</v>
      </c>
      <c r="G17" s="817" t="s">
        <v>245</v>
      </c>
      <c r="H17" s="375">
        <f>$H$8</f>
        <v>28</v>
      </c>
      <c r="I17" s="375"/>
      <c r="J17" s="375">
        <f>$H$17*$F$17</f>
        <v>584556.51699999988</v>
      </c>
      <c r="K17" s="363">
        <f>Steam!H15</f>
        <v>187.90510967266226</v>
      </c>
      <c r="L17" s="363"/>
      <c r="M17" s="375">
        <f>$J$17*$K$17</f>
        <v>109841156.43675444</v>
      </c>
      <c r="N17" s="397">
        <f>$M$17/($N$5*1000)</f>
        <v>1.8084558884360826</v>
      </c>
      <c r="O17" s="818">
        <f>($M$17/$N$6)/$N$5</f>
        <v>0.11302849302725516</v>
      </c>
    </row>
    <row r="18" spans="2:15" x14ac:dyDescent="0.25">
      <c r="B18" s="820">
        <v>6</v>
      </c>
      <c r="C18" s="362" t="s">
        <v>358</v>
      </c>
      <c r="D18" s="367"/>
      <c r="E18" s="816"/>
      <c r="F18" s="370"/>
      <c r="G18" s="817"/>
      <c r="H18" s="375"/>
      <c r="I18" s="375"/>
      <c r="J18" s="375"/>
      <c r="K18" s="363"/>
      <c r="L18" s="363"/>
      <c r="M18" s="375"/>
      <c r="N18" s="397"/>
      <c r="O18" s="818"/>
    </row>
    <row r="19" spans="2:15" x14ac:dyDescent="0.25">
      <c r="B19" s="820"/>
      <c r="C19" s="364" t="s">
        <v>243</v>
      </c>
      <c r="D19" s="397">
        <f>'Februari 2026 PMG 2'!$AJ$297</f>
        <v>6.3594116435771832</v>
      </c>
      <c r="E19" s="816" t="s">
        <v>247</v>
      </c>
      <c r="F19" s="375">
        <f>$D$19*$N$3</f>
        <v>13794.821428571428</v>
      </c>
      <c r="G19" s="817" t="s">
        <v>248</v>
      </c>
      <c r="H19" s="375">
        <f>$H$8</f>
        <v>28</v>
      </c>
      <c r="I19" s="375">
        <v>0</v>
      </c>
      <c r="J19" s="375">
        <f>$H$19*$F$19</f>
        <v>386255</v>
      </c>
      <c r="K19" s="363">
        <v>1550</v>
      </c>
      <c r="L19" s="363">
        <f>[2]Electric!H21</f>
        <v>3666.6666666666665</v>
      </c>
      <c r="M19" s="375">
        <f>($F$19*$H$19*$K$19)+($F$19*$I$19*$L$19)</f>
        <v>598695250</v>
      </c>
      <c r="N19" s="397">
        <f>$M$19/($N$5*1000)</f>
        <v>9.8570880475446341</v>
      </c>
      <c r="O19" s="818">
        <f>($M$19/$N$6)/$N$5</f>
        <v>0.61606800297153974</v>
      </c>
    </row>
    <row r="20" spans="2:15" x14ac:dyDescent="0.25">
      <c r="B20" s="820"/>
      <c r="C20" s="364" t="s">
        <v>249</v>
      </c>
      <c r="D20" s="368">
        <f>'Februari 2026 PMG 2'!$AJ$299</f>
        <v>4.9299167333703373</v>
      </c>
      <c r="E20" s="816" t="s">
        <v>247</v>
      </c>
      <c r="F20" s="375">
        <f>$D$20*$N$3</f>
        <v>10693.964285714284</v>
      </c>
      <c r="G20" s="817" t="s">
        <v>248</v>
      </c>
      <c r="H20" s="375">
        <f>$H$8</f>
        <v>28</v>
      </c>
      <c r="I20" s="375">
        <v>0</v>
      </c>
      <c r="J20" s="375">
        <f>$H$20*$F$20</f>
        <v>299430.99999999994</v>
      </c>
      <c r="K20" s="363">
        <v>1550</v>
      </c>
      <c r="L20" s="363">
        <f>L19</f>
        <v>3666.6666666666665</v>
      </c>
      <c r="M20" s="375">
        <f>(F20*H20*K20)+(F20*I20*L20)</f>
        <v>464118049.99999988</v>
      </c>
      <c r="N20" s="397">
        <f>$M$20/($N$5*1000)</f>
        <v>7.6413709367240212</v>
      </c>
      <c r="O20" s="818">
        <f>($M$20/$N$6)/$N$5</f>
        <v>0.47758568354525133</v>
      </c>
    </row>
    <row r="21" spans="2:15" x14ac:dyDescent="0.25">
      <c r="B21" s="820"/>
      <c r="C21" s="364" t="s">
        <v>250</v>
      </c>
      <c r="D21" s="369">
        <v>0.33778769841269801</v>
      </c>
      <c r="E21" s="816" t="s">
        <v>247</v>
      </c>
      <c r="F21" s="375">
        <f>$D$21*$N$3</f>
        <v>732.72831537450304</v>
      </c>
      <c r="G21" s="817" t="s">
        <v>248</v>
      </c>
      <c r="H21" s="375">
        <f>$H$8</f>
        <v>28</v>
      </c>
      <c r="I21" s="375">
        <v>0</v>
      </c>
      <c r="J21" s="375">
        <f>$H$21*$F$21</f>
        <v>20516.392830486086</v>
      </c>
      <c r="K21" s="363">
        <v>1550</v>
      </c>
      <c r="L21" s="363">
        <f>L20</f>
        <v>3666.6666666666665</v>
      </c>
      <c r="M21" s="375">
        <f>($F$21*$H$21*$K$21)+($F$21*$I$21*$L$21)</f>
        <v>31800408.887253433</v>
      </c>
      <c r="N21" s="397">
        <f>$M$21/($N$5*1000)</f>
        <v>0.5235709325396819</v>
      </c>
      <c r="O21" s="818">
        <f>($M$21/$N$6)/$N$5</f>
        <v>3.2723183283730119E-2</v>
      </c>
    </row>
    <row r="22" spans="2:15" x14ac:dyDescent="0.25">
      <c r="B22" s="820">
        <v>7</v>
      </c>
      <c r="C22" s="362" t="s">
        <v>359</v>
      </c>
      <c r="D22" s="368"/>
      <c r="E22" s="816"/>
      <c r="F22" s="375"/>
      <c r="G22" s="817"/>
      <c r="H22" s="375"/>
      <c r="I22" s="375"/>
      <c r="J22" s="375"/>
      <c r="K22" s="363"/>
      <c r="L22" s="363"/>
      <c r="M22" s="375"/>
      <c r="N22" s="397"/>
      <c r="O22" s="818"/>
    </row>
    <row r="23" spans="2:15" x14ac:dyDescent="0.25">
      <c r="B23" s="820"/>
      <c r="C23" s="364" t="s">
        <v>252</v>
      </c>
      <c r="D23" s="365">
        <f>'Februari 2026 PMG 2'!$AJ$274</f>
        <v>0.11254983882537087</v>
      </c>
      <c r="E23" s="816" t="s">
        <v>253</v>
      </c>
      <c r="F23" s="375">
        <f>$D$23</f>
        <v>0.11254983882537087</v>
      </c>
      <c r="G23" s="817" t="s">
        <v>253</v>
      </c>
      <c r="H23" s="375">
        <f>$H$8</f>
        <v>28</v>
      </c>
      <c r="I23" s="375"/>
      <c r="J23" s="375">
        <f>$H$23*$F$23</f>
        <v>3.1513954871103844</v>
      </c>
      <c r="K23" s="363">
        <f>WTP!H13</f>
        <v>23503.384079335297</v>
      </c>
      <c r="L23" s="363"/>
      <c r="M23" s="375">
        <f>$J$23*$K$23</f>
        <v>74068.458519439315</v>
      </c>
      <c r="N23" s="397">
        <f>$M$23/($N$5*1000)</f>
        <v>1.2194840650097372E-3</v>
      </c>
      <c r="O23" s="818">
        <f>($M$23/$N$6)/$N$5</f>
        <v>7.6217754063108577E-5</v>
      </c>
    </row>
    <row r="24" spans="2:15" x14ac:dyDescent="0.25">
      <c r="B24" s="819">
        <v>8</v>
      </c>
      <c r="C24" s="362" t="s">
        <v>254</v>
      </c>
      <c r="D24" s="370"/>
      <c r="E24" s="816"/>
      <c r="F24" s="375"/>
      <c r="G24" s="817"/>
      <c r="H24" s="375"/>
      <c r="I24" s="375"/>
      <c r="J24" s="375"/>
      <c r="K24" s="363"/>
      <c r="L24" s="363"/>
      <c r="M24" s="375"/>
      <c r="N24" s="397">
        <f>$M$24/($N$5*1000)</f>
        <v>0</v>
      </c>
      <c r="O24" s="818">
        <f>($M$24/$N$6)/$N$5</f>
        <v>0</v>
      </c>
    </row>
    <row r="25" spans="2:15" x14ac:dyDescent="0.25">
      <c r="B25" s="820"/>
      <c r="C25" s="364" t="s">
        <v>255</v>
      </c>
      <c r="D25" s="370">
        <v>0.4</v>
      </c>
      <c r="E25" s="816" t="s">
        <v>233</v>
      </c>
      <c r="F25" s="370">
        <f>D25</f>
        <v>0.4</v>
      </c>
      <c r="G25" s="817" t="s">
        <v>233</v>
      </c>
      <c r="H25" s="375">
        <f>$H$8</f>
        <v>28</v>
      </c>
      <c r="I25" s="375"/>
      <c r="J25" s="375">
        <f>$H$25*$F$25</f>
        <v>11.200000000000001</v>
      </c>
      <c r="K25" s="363">
        <v>27240</v>
      </c>
      <c r="L25" s="363"/>
      <c r="M25" s="375">
        <f>$J$25*$K$25</f>
        <v>305088</v>
      </c>
      <c r="N25" s="397">
        <f>$M$25/($N$5*1000)</f>
        <v>5.0230551824977689E-3</v>
      </c>
      <c r="O25" s="818">
        <f>($M$25/$N$6)/$N$5</f>
        <v>3.1394094890611061E-4</v>
      </c>
    </row>
    <row r="26" spans="2:15" x14ac:dyDescent="0.25">
      <c r="B26" s="820"/>
      <c r="C26" s="364" t="s">
        <v>256</v>
      </c>
      <c r="D26" s="370">
        <v>0.66</v>
      </c>
      <c r="E26" s="816" t="s">
        <v>233</v>
      </c>
      <c r="F26" s="370">
        <f>D26</f>
        <v>0.66</v>
      </c>
      <c r="G26" s="817" t="s">
        <v>233</v>
      </c>
      <c r="H26" s="375">
        <f>$H$8</f>
        <v>28</v>
      </c>
      <c r="I26" s="375"/>
      <c r="J26" s="375">
        <f>$H$26*$F$26</f>
        <v>18.48</v>
      </c>
      <c r="K26" s="363">
        <v>29120</v>
      </c>
      <c r="L26" s="363"/>
      <c r="M26" s="375">
        <f>$J$26*$K$26</f>
        <v>538137.59999999998</v>
      </c>
      <c r="N26" s="397">
        <f>$M$26/($N$5*1000)</f>
        <v>8.8600497580269017E-3</v>
      </c>
      <c r="O26" s="818">
        <f>($M$26/$N$6)/$N$5</f>
        <v>5.5375310987668147E-4</v>
      </c>
    </row>
    <row r="27" spans="2:15" x14ac:dyDescent="0.25">
      <c r="B27" s="820"/>
      <c r="C27" s="364" t="s">
        <v>257</v>
      </c>
      <c r="D27" s="370">
        <v>0.41</v>
      </c>
      <c r="E27" s="816" t="s">
        <v>233</v>
      </c>
      <c r="F27" s="370">
        <f>D27</f>
        <v>0.41</v>
      </c>
      <c r="G27" s="817" t="s">
        <v>233</v>
      </c>
      <c r="H27" s="375">
        <f>$H$8</f>
        <v>28</v>
      </c>
      <c r="I27" s="375"/>
      <c r="J27" s="375">
        <f>$H$27*$F$27</f>
        <v>11.479999999999999</v>
      </c>
      <c r="K27" s="363">
        <v>117212</v>
      </c>
      <c r="L27" s="363"/>
      <c r="M27" s="375">
        <f>$J$27*$K$27</f>
        <v>1345593.7599999998</v>
      </c>
      <c r="N27" s="397">
        <f>$M$27/($N$5*1000)</f>
        <v>2.2154236514398004E-2</v>
      </c>
      <c r="O27" s="818">
        <f>($M$27/$N$6)/$N$5</f>
        <v>1.3846397821498753E-3</v>
      </c>
    </row>
    <row r="28" spans="2:15" x14ac:dyDescent="0.25">
      <c r="B28" s="821"/>
      <c r="C28" s="364" t="s">
        <v>258</v>
      </c>
      <c r="D28" s="370">
        <v>0.1</v>
      </c>
      <c r="E28" s="816" t="s">
        <v>233</v>
      </c>
      <c r="F28" s="370">
        <f>D28</f>
        <v>0.1</v>
      </c>
      <c r="G28" s="817" t="s">
        <v>233</v>
      </c>
      <c r="H28" s="375">
        <f>$H$8</f>
        <v>28</v>
      </c>
      <c r="I28" s="375"/>
      <c r="J28" s="375">
        <f>$H$28*$F$28</f>
        <v>2.8000000000000003</v>
      </c>
      <c r="K28" s="363">
        <v>45940</v>
      </c>
      <c r="L28" s="363"/>
      <c r="M28" s="375">
        <f>$J$28*$K$28</f>
        <v>128632.00000000001</v>
      </c>
      <c r="N28" s="397">
        <f>$M$28/($N$5*1000)</f>
        <v>2.1178336553225726E-3</v>
      </c>
      <c r="O28" s="818">
        <f>($M$28/$N$6)/$N$5</f>
        <v>1.3236460345766079E-4</v>
      </c>
    </row>
    <row r="29" spans="2:15" x14ac:dyDescent="0.25">
      <c r="B29" s="819">
        <v>9</v>
      </c>
      <c r="C29" s="362" t="s">
        <v>7</v>
      </c>
      <c r="D29" s="370"/>
      <c r="E29" s="816"/>
      <c r="F29" s="375"/>
      <c r="G29" s="817"/>
      <c r="H29" s="375"/>
      <c r="I29" s="375"/>
      <c r="J29" s="375"/>
      <c r="K29" s="363"/>
      <c r="L29" s="363"/>
      <c r="M29" s="375"/>
      <c r="N29" s="397"/>
      <c r="O29" s="818"/>
    </row>
    <row r="30" spans="2:15" x14ac:dyDescent="0.25">
      <c r="B30" s="820"/>
      <c r="C30" s="371" t="s">
        <v>259</v>
      </c>
      <c r="D30" s="372">
        <v>0.90361445783132532</v>
      </c>
      <c r="E30" s="822" t="s">
        <v>260</v>
      </c>
      <c r="F30" s="372">
        <f t="shared" ref="F30:F34" si="0">D30</f>
        <v>0.90361445783132532</v>
      </c>
      <c r="G30" s="823" t="s">
        <v>260</v>
      </c>
      <c r="H30" s="375">
        <f t="shared" ref="H30:H35" si="1">$H$8</f>
        <v>28</v>
      </c>
      <c r="I30" s="375"/>
      <c r="J30" s="375">
        <f>$H$30*$F$30</f>
        <v>25.30120481927711</v>
      </c>
      <c r="K30" s="363">
        <v>40000</v>
      </c>
      <c r="L30" s="363"/>
      <c r="M30" s="375">
        <f>$J$30*$K$30</f>
        <v>1012048.1927710844</v>
      </c>
      <c r="N30" s="397">
        <f>$M$30/($N$5*1000)</f>
        <v>1.6662647890563695E-2</v>
      </c>
      <c r="O30" s="818">
        <f>($M$30/$N$6)/$N$5</f>
        <v>1.0414154931602309E-3</v>
      </c>
    </row>
    <row r="31" spans="2:15" x14ac:dyDescent="0.25">
      <c r="B31" s="820"/>
      <c r="C31" s="371" t="s">
        <v>261</v>
      </c>
      <c r="D31" s="372">
        <v>0.63253012048192769</v>
      </c>
      <c r="E31" s="822" t="s">
        <v>260</v>
      </c>
      <c r="F31" s="372">
        <f t="shared" si="0"/>
        <v>0.63253012048192769</v>
      </c>
      <c r="G31" s="823" t="s">
        <v>260</v>
      </c>
      <c r="H31" s="375">
        <f t="shared" si="1"/>
        <v>28</v>
      </c>
      <c r="I31" s="375"/>
      <c r="J31" s="375">
        <f>$H$31*$F$31</f>
        <v>17.710843373493976</v>
      </c>
      <c r="K31" s="363">
        <v>125000</v>
      </c>
      <c r="L31" s="363"/>
      <c r="M31" s="375">
        <f>$J$31*$K$31</f>
        <v>2213855.4216867471</v>
      </c>
      <c r="N31" s="397">
        <f>$M$31/($N$5*1000)</f>
        <v>3.6449542260608085E-2</v>
      </c>
      <c r="O31" s="818">
        <f>($M$31/$N$6)/$N$5</f>
        <v>2.2780963912880053E-3</v>
      </c>
    </row>
    <row r="32" spans="2:15" x14ac:dyDescent="0.25">
      <c r="B32" s="820"/>
      <c r="C32" s="371" t="s">
        <v>262</v>
      </c>
      <c r="D32" s="372">
        <v>1.5666666666666667</v>
      </c>
      <c r="E32" s="822" t="s">
        <v>260</v>
      </c>
      <c r="F32" s="372">
        <f t="shared" si="0"/>
        <v>1.5666666666666667</v>
      </c>
      <c r="G32" s="823" t="s">
        <v>260</v>
      </c>
      <c r="H32" s="375">
        <f t="shared" si="1"/>
        <v>28</v>
      </c>
      <c r="I32" s="375"/>
      <c r="J32" s="375">
        <f>$H$32*$F$32</f>
        <v>43.866666666666667</v>
      </c>
      <c r="K32" s="363">
        <v>145000</v>
      </c>
      <c r="L32" s="363"/>
      <c r="M32" s="375">
        <f>$J$32*$K$32</f>
        <v>6360666.666666667</v>
      </c>
      <c r="N32" s="397">
        <f>$M$32/($N$5*1000)</f>
        <v>0.10472381628953224</v>
      </c>
      <c r="O32" s="818">
        <f>($M$32/$N$6)/$N$5</f>
        <v>6.5452385180957652E-3</v>
      </c>
    </row>
    <row r="33" spans="2:15" x14ac:dyDescent="0.25">
      <c r="B33" s="820"/>
      <c r="C33" s="371" t="s">
        <v>263</v>
      </c>
      <c r="D33" s="372">
        <v>0.12048192771084337</v>
      </c>
      <c r="E33" s="822" t="s">
        <v>260</v>
      </c>
      <c r="F33" s="372">
        <f t="shared" si="0"/>
        <v>0.12048192771084337</v>
      </c>
      <c r="G33" s="823" t="s">
        <v>260</v>
      </c>
      <c r="H33" s="375">
        <f t="shared" si="1"/>
        <v>28</v>
      </c>
      <c r="I33" s="375"/>
      <c r="J33" s="375">
        <f>$H$33*$F$33</f>
        <v>3.3734939759036147</v>
      </c>
      <c r="K33" s="363">
        <v>682500</v>
      </c>
      <c r="L33" s="363"/>
      <c r="M33" s="375">
        <f>$J$33*$K$33</f>
        <v>2302409.6385542168</v>
      </c>
      <c r="N33" s="397">
        <f>$M$33/($N$5*1000)</f>
        <v>3.7907523951032404E-2</v>
      </c>
      <c r="O33" s="818">
        <f>($M$33/$N$6)/$N$5</f>
        <v>2.3692202469395257E-3</v>
      </c>
    </row>
    <row r="34" spans="2:15" x14ac:dyDescent="0.25">
      <c r="B34" s="821"/>
      <c r="C34" s="371" t="s">
        <v>264</v>
      </c>
      <c r="D34" s="373">
        <v>3.6144578313253013</v>
      </c>
      <c r="E34" s="822" t="s">
        <v>260</v>
      </c>
      <c r="F34" s="372">
        <f t="shared" si="0"/>
        <v>3.6144578313253013</v>
      </c>
      <c r="G34" s="823" t="s">
        <v>260</v>
      </c>
      <c r="H34" s="375">
        <f t="shared" si="1"/>
        <v>28</v>
      </c>
      <c r="I34" s="375"/>
      <c r="J34" s="375">
        <f>$H$34*$F$34</f>
        <v>101.20481927710844</v>
      </c>
      <c r="K34" s="363">
        <v>14500</v>
      </c>
      <c r="L34" s="363"/>
      <c r="M34" s="375">
        <f>$J$34*$K$34</f>
        <v>1467469.8795180724</v>
      </c>
      <c r="N34" s="397">
        <f>$M$34/($N$5*1000)</f>
        <v>2.4160839441317358E-2</v>
      </c>
      <c r="O34" s="818">
        <f>($M$34/$N$6)/$N$5</f>
        <v>1.5100524650823348E-3</v>
      </c>
    </row>
    <row r="35" spans="2:15" x14ac:dyDescent="0.25">
      <c r="B35" s="815">
        <v>10</v>
      </c>
      <c r="C35" s="374" t="s">
        <v>360</v>
      </c>
      <c r="D35" s="375">
        <f>'Februari 2026 PMG 2'!E279</f>
        <v>330</v>
      </c>
      <c r="E35" s="816" t="s">
        <v>253</v>
      </c>
      <c r="F35" s="394">
        <f>D35</f>
        <v>330</v>
      </c>
      <c r="G35" s="823" t="s">
        <v>253</v>
      </c>
      <c r="H35" s="375">
        <f t="shared" si="1"/>
        <v>28</v>
      </c>
      <c r="I35" s="375"/>
      <c r="J35" s="375">
        <f>$H$35*$F$35</f>
        <v>9240</v>
      </c>
      <c r="K35" s="363">
        <f>WWTP!H17</f>
        <v>473.92766866893737</v>
      </c>
      <c r="L35" s="363"/>
      <c r="M35" s="375">
        <f>$J$35*$K$35</f>
        <v>4379091.6585009815</v>
      </c>
      <c r="N35" s="397">
        <f>$M$35/($N$5*1000)</f>
        <v>7.2098604500557564E-2</v>
      </c>
      <c r="O35" s="818">
        <f>($M$35/$N$6)/$N$5</f>
        <v>4.5061627812848486E-3</v>
      </c>
    </row>
    <row r="36" spans="2:15" x14ac:dyDescent="0.25">
      <c r="B36" s="820">
        <v>11</v>
      </c>
      <c r="C36" s="376" t="s">
        <v>265</v>
      </c>
      <c r="D36" s="373"/>
      <c r="E36" s="822"/>
      <c r="F36" s="378"/>
      <c r="G36" s="823"/>
      <c r="H36" s="375"/>
      <c r="I36" s="375"/>
      <c r="J36" s="375"/>
      <c r="K36" s="377"/>
      <c r="L36" s="377"/>
      <c r="M36" s="375"/>
      <c r="N36" s="397"/>
      <c r="O36" s="818"/>
    </row>
    <row r="37" spans="2:15" x14ac:dyDescent="0.25">
      <c r="B37" s="820"/>
      <c r="C37" s="371" t="s">
        <v>266</v>
      </c>
      <c r="D37" s="378">
        <f>'Februari 2026 PMG 2'!$AJ$91</f>
        <v>323920.17297525512</v>
      </c>
      <c r="E37" s="822" t="s">
        <v>233</v>
      </c>
      <c r="F37" s="378">
        <f>D37</f>
        <v>323920.17297525512</v>
      </c>
      <c r="G37" s="823" t="s">
        <v>233</v>
      </c>
      <c r="H37" s="375">
        <f>$H$8</f>
        <v>28</v>
      </c>
      <c r="I37" s="375"/>
      <c r="J37" s="375">
        <f>$F$37</f>
        <v>323920.17297525512</v>
      </c>
      <c r="K37" s="377">
        <v>0</v>
      </c>
      <c r="L37" s="377"/>
      <c r="M37" s="375">
        <f>$J$37*$K$37</f>
        <v>0</v>
      </c>
      <c r="N37" s="397">
        <f>$M$37/($N$5*1000)</f>
        <v>0</v>
      </c>
      <c r="O37" s="818">
        <f>($M$37/$N$6)/$N$5</f>
        <v>0</v>
      </c>
    </row>
    <row r="38" spans="2:15" x14ac:dyDescent="0.25">
      <c r="B38" s="820"/>
      <c r="C38" s="371" t="s">
        <v>267</v>
      </c>
      <c r="D38" s="372">
        <v>0.1</v>
      </c>
      <c r="E38" s="822" t="s">
        <v>268</v>
      </c>
      <c r="F38" s="372">
        <f>D38</f>
        <v>0.1</v>
      </c>
      <c r="G38" s="823" t="s">
        <v>268</v>
      </c>
      <c r="H38" s="375">
        <f>$H$8</f>
        <v>28</v>
      </c>
      <c r="I38" s="375"/>
      <c r="J38" s="375">
        <f>$H$38*$F$38</f>
        <v>2.8000000000000003</v>
      </c>
      <c r="K38" s="377">
        <v>303030.30303030298</v>
      </c>
      <c r="L38" s="377"/>
      <c r="M38" s="375">
        <f>$J$38*$K$38</f>
        <v>848484.84848484839</v>
      </c>
      <c r="N38" s="397">
        <f>$M$38/($N$5*1000)</f>
        <v>1.3969694696129156E-2</v>
      </c>
      <c r="O38" s="818">
        <f>($M$38/$N$6)/$N$5</f>
        <v>8.7310591850807233E-4</v>
      </c>
    </row>
    <row r="39" spans="2:15" x14ac:dyDescent="0.25">
      <c r="B39" s="824">
        <v>12</v>
      </c>
      <c r="C39" s="379" t="s">
        <v>361</v>
      </c>
      <c r="D39" s="380"/>
      <c r="E39" s="825"/>
      <c r="F39" s="380"/>
      <c r="G39" s="826"/>
      <c r="H39" s="375"/>
      <c r="I39" s="827"/>
      <c r="J39" s="375"/>
      <c r="K39" s="381"/>
      <c r="L39" s="381"/>
      <c r="M39" s="375"/>
      <c r="N39" s="397">
        <f>$M$39/($N$5*1000)</f>
        <v>0</v>
      </c>
      <c r="O39" s="818">
        <f>($M$39/$N$6)/$N$5</f>
        <v>0</v>
      </c>
    </row>
    <row r="40" spans="2:15" x14ac:dyDescent="0.25">
      <c r="B40" s="828"/>
      <c r="C40" s="382" t="s">
        <v>269</v>
      </c>
      <c r="D40" s="380">
        <f>lab!H33</f>
        <v>745255.21064425772</v>
      </c>
      <c r="E40" s="825" t="s">
        <v>270</v>
      </c>
      <c r="F40" s="380">
        <f>D40</f>
        <v>745255.21064425772</v>
      </c>
      <c r="G40" s="826" t="s">
        <v>270</v>
      </c>
      <c r="H40" s="375">
        <f>$H$8</f>
        <v>28</v>
      </c>
      <c r="I40" s="827"/>
      <c r="J40" s="375"/>
      <c r="K40" s="381"/>
      <c r="L40" s="381"/>
      <c r="M40" s="375">
        <f>$H$40*$F$40</f>
        <v>20867145.898039214</v>
      </c>
      <c r="N40" s="397">
        <f>$M$40/($N$5*1000)</f>
        <v>0.34356259619219026</v>
      </c>
      <c r="O40" s="818">
        <f>($M$40/$N$6)/$N$5</f>
        <v>2.1472662262011891E-2</v>
      </c>
    </row>
    <row r="41" spans="2:15" x14ac:dyDescent="0.25">
      <c r="B41" s="828"/>
      <c r="C41" s="382" t="s">
        <v>362</v>
      </c>
      <c r="D41" s="380">
        <f>lab!H54</f>
        <v>259161.44425770309</v>
      </c>
      <c r="E41" s="825" t="s">
        <v>270</v>
      </c>
      <c r="F41" s="380">
        <f>D41</f>
        <v>259161.44425770309</v>
      </c>
      <c r="G41" s="826" t="s">
        <v>270</v>
      </c>
      <c r="H41" s="375">
        <f>$H$8</f>
        <v>28</v>
      </c>
      <c r="I41" s="827"/>
      <c r="J41" s="375"/>
      <c r="K41" s="381"/>
      <c r="L41" s="381"/>
      <c r="M41" s="375">
        <f>$H$41*$F$41</f>
        <v>7256520.4392156862</v>
      </c>
      <c r="N41" s="397">
        <f>$M$41/($N$5*1000)</f>
        <v>0.11947340635850423</v>
      </c>
      <c r="O41" s="818">
        <f>($M$41/$N$6)/$N$5</f>
        <v>7.4670878974065153E-3</v>
      </c>
    </row>
    <row r="42" spans="2:15" x14ac:dyDescent="0.25">
      <c r="B42" s="828"/>
      <c r="C42" s="382" t="s">
        <v>271</v>
      </c>
      <c r="D42" s="380">
        <v>13909.09090909091</v>
      </c>
      <c r="E42" s="825" t="s">
        <v>270</v>
      </c>
      <c r="F42" s="380">
        <f>D42</f>
        <v>13909.09090909091</v>
      </c>
      <c r="G42" s="826" t="s">
        <v>270</v>
      </c>
      <c r="H42" s="375">
        <f>$H$8</f>
        <v>28</v>
      </c>
      <c r="I42" s="827"/>
      <c r="J42" s="375"/>
      <c r="K42" s="381"/>
      <c r="L42" s="381"/>
      <c r="M42" s="375">
        <f>$H$42*$F$42</f>
        <v>389454.54545454547</v>
      </c>
      <c r="N42" s="397">
        <f>$M$42/($N$5*1000)</f>
        <v>6.4120898655232834E-3</v>
      </c>
      <c r="O42" s="818">
        <f>($M$42/$N$6)/$N$5</f>
        <v>4.0075561659520527E-4</v>
      </c>
    </row>
    <row r="43" spans="2:15" x14ac:dyDescent="0.25">
      <c r="B43" s="828"/>
      <c r="C43" s="382" t="s">
        <v>363</v>
      </c>
      <c r="D43" s="380">
        <f>[2]Chemical!$H$61</f>
        <v>27103.641456582631</v>
      </c>
      <c r="E43" s="825" t="s">
        <v>270</v>
      </c>
      <c r="F43" s="380">
        <f>D43</f>
        <v>27103.641456582631</v>
      </c>
      <c r="G43" s="826" t="s">
        <v>270</v>
      </c>
      <c r="H43" s="375">
        <f>$H$8</f>
        <v>28</v>
      </c>
      <c r="I43" s="827"/>
      <c r="J43" s="375"/>
      <c r="K43" s="381"/>
      <c r="L43" s="381"/>
      <c r="M43" s="375">
        <f>$H$43*$F$43</f>
        <v>758901.96078431362</v>
      </c>
      <c r="N43" s="397">
        <f>$M$43/($N$5*1000)</f>
        <v>1.2494776677959687E-2</v>
      </c>
      <c r="O43" s="818">
        <f>($M$43/$N$6)/$N$5</f>
        <v>7.8092354237248047E-4</v>
      </c>
    </row>
    <row r="44" spans="2:15" x14ac:dyDescent="0.25">
      <c r="B44" s="829"/>
      <c r="C44" s="382" t="s">
        <v>272</v>
      </c>
      <c r="D44" s="380">
        <f>lab!I111</f>
        <v>135770.30812324933</v>
      </c>
      <c r="E44" s="825" t="s">
        <v>270</v>
      </c>
      <c r="F44" s="380">
        <f>D44</f>
        <v>135770.30812324933</v>
      </c>
      <c r="G44" s="826" t="s">
        <v>270</v>
      </c>
      <c r="H44" s="375">
        <f>$H$8</f>
        <v>28</v>
      </c>
      <c r="I44" s="827"/>
      <c r="J44" s="375"/>
      <c r="K44" s="381"/>
      <c r="L44" s="381"/>
      <c r="M44" s="375">
        <f>$H$44*$F$44</f>
        <v>3801568.6274509812</v>
      </c>
      <c r="N44" s="397">
        <f>$M$44/($N$5*1000)</f>
        <v>6.259010185827886E-2</v>
      </c>
      <c r="O44" s="818">
        <f>($M$44/$N$6)/$N$5</f>
        <v>3.9118813661424296E-3</v>
      </c>
    </row>
    <row r="45" spans="2:15" x14ac:dyDescent="0.25">
      <c r="B45" s="820">
        <v>13</v>
      </c>
      <c r="C45" s="374" t="s">
        <v>273</v>
      </c>
      <c r="D45" s="375"/>
      <c r="E45" s="816"/>
      <c r="F45" s="370"/>
      <c r="G45" s="817"/>
      <c r="H45" s="375"/>
      <c r="I45" s="375"/>
      <c r="J45" s="375"/>
      <c r="K45" s="363"/>
      <c r="L45" s="363"/>
      <c r="M45" s="375"/>
      <c r="N45" s="397"/>
      <c r="O45" s="818"/>
    </row>
    <row r="46" spans="2:15" x14ac:dyDescent="0.25">
      <c r="B46" s="820"/>
      <c r="C46" s="364" t="s">
        <v>274</v>
      </c>
      <c r="D46" s="370">
        <v>15.4</v>
      </c>
      <c r="E46" s="817" t="s">
        <v>275</v>
      </c>
      <c r="F46" s="375">
        <v>0</v>
      </c>
      <c r="G46" s="817" t="s">
        <v>275</v>
      </c>
      <c r="H46" s="375">
        <f>$H$8</f>
        <v>28</v>
      </c>
      <c r="I46" s="375"/>
      <c r="J46" s="375">
        <f>$H$46*$F$46</f>
        <v>0</v>
      </c>
      <c r="K46" s="363">
        <v>14500</v>
      </c>
      <c r="L46" s="363"/>
      <c r="M46" s="375">
        <f>$J$46*$K$46</f>
        <v>0</v>
      </c>
      <c r="N46" s="397">
        <f>$M$46/($N$5*1000)</f>
        <v>0</v>
      </c>
      <c r="O46" s="818">
        <f>($M$46/$N$6)/$N$5</f>
        <v>0</v>
      </c>
    </row>
    <row r="47" spans="2:15" ht="15.75" thickBot="1" x14ac:dyDescent="0.3">
      <c r="B47" s="830"/>
      <c r="C47" s="831" t="s">
        <v>276</v>
      </c>
      <c r="D47" s="832">
        <v>0</v>
      </c>
      <c r="E47" s="833" t="s">
        <v>275</v>
      </c>
      <c r="F47" s="834">
        <f>D47</f>
        <v>0</v>
      </c>
      <c r="G47" s="833" t="s">
        <v>275</v>
      </c>
      <c r="H47" s="834">
        <f>$H$8</f>
        <v>28</v>
      </c>
      <c r="I47" s="834"/>
      <c r="J47" s="834">
        <f>$H$47*$F$47</f>
        <v>0</v>
      </c>
      <c r="K47" s="835">
        <v>14500</v>
      </c>
      <c r="L47" s="835"/>
      <c r="M47" s="834">
        <f>$J$47*$K$47</f>
        <v>0</v>
      </c>
      <c r="N47" s="836">
        <f>$M$47/($N$5*1000)</f>
        <v>0</v>
      </c>
      <c r="O47" s="837">
        <f>($M$47/$N$6)/$N$5</f>
        <v>0</v>
      </c>
    </row>
    <row r="48" spans="2:15" ht="21.6" customHeight="1" thickBot="1" x14ac:dyDescent="0.3">
      <c r="B48" s="400"/>
      <c r="C48" s="383"/>
      <c r="D48" s="384"/>
      <c r="E48" s="384"/>
      <c r="F48" s="385"/>
      <c r="G48" s="385"/>
      <c r="H48" s="385"/>
      <c r="I48" s="385"/>
      <c r="J48" s="385"/>
      <c r="K48" s="384"/>
      <c r="L48" s="384"/>
      <c r="M48" s="838">
        <f>SUM($M$8:$M$47)</f>
        <v>9620364056.6257744</v>
      </c>
      <c r="N48" s="839">
        <f>SUM($N$8:$N$47)</f>
        <v>158.39239672536897</v>
      </c>
      <c r="O48" s="839">
        <f>SUM($O$8:$O$47)</f>
        <v>9.8995247953355623</v>
      </c>
    </row>
  </sheetData>
  <mergeCells count="4">
    <mergeCell ref="D7:E7"/>
    <mergeCell ref="F7:G7"/>
    <mergeCell ref="H7:I7"/>
    <mergeCell ref="K7:L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CA478-F6F9-470D-9E6B-DD41942B3669}">
  <dimension ref="B2:O22"/>
  <sheetViews>
    <sheetView workbookViewId="0">
      <selection activeCell="H9" sqref="H9"/>
    </sheetView>
  </sheetViews>
  <sheetFormatPr defaultRowHeight="15" x14ac:dyDescent="0.25"/>
  <cols>
    <col min="1" max="1" width="7.42578125" customWidth="1"/>
    <col min="2" max="2" width="4.42578125" customWidth="1"/>
    <col min="3" max="3" width="25.5703125" customWidth="1"/>
    <col min="4" max="4" width="6.42578125" customWidth="1"/>
    <col min="5" max="5" width="13.5703125" customWidth="1"/>
    <col min="6" max="6" width="10.5703125" customWidth="1"/>
    <col min="9" max="9" width="6.42578125" customWidth="1"/>
    <col min="10" max="10" width="17" customWidth="1"/>
    <col min="11" max="11" width="11.5703125" customWidth="1"/>
    <col min="13" max="13" width="18.5703125" customWidth="1"/>
    <col min="14" max="14" width="11.5703125" customWidth="1"/>
    <col min="15" max="15" width="12.5703125" customWidth="1"/>
  </cols>
  <sheetData>
    <row r="2" spans="2:15" ht="19.5" thickBot="1" x14ac:dyDescent="0.3">
      <c r="B2" s="792" t="s">
        <v>277</v>
      </c>
      <c r="C2" s="383"/>
      <c r="D2" s="384"/>
      <c r="E2" s="384"/>
      <c r="F2" s="385"/>
      <c r="G2" s="385"/>
      <c r="H2" s="385"/>
      <c r="I2" s="385"/>
      <c r="J2" s="385"/>
      <c r="K2" s="384"/>
      <c r="L2" s="384"/>
      <c r="M2" s="384"/>
      <c r="N2" s="384"/>
      <c r="O2" s="384"/>
    </row>
    <row r="3" spans="2:15" x14ac:dyDescent="0.25">
      <c r="B3" s="793" t="s">
        <v>278</v>
      </c>
      <c r="C3" s="794"/>
      <c r="D3" s="795"/>
      <c r="E3" s="795"/>
      <c r="F3" s="795"/>
      <c r="G3" s="795"/>
      <c r="H3" s="795"/>
      <c r="I3" s="795"/>
      <c r="J3" s="795"/>
      <c r="K3" s="795"/>
      <c r="L3" s="795"/>
      <c r="M3" s="795"/>
      <c r="N3" s="840" t="s">
        <v>376</v>
      </c>
      <c r="O3" s="841">
        <f>'Februari 2026 PMG 2'!AJ24/1000</f>
        <v>1759.9365357142856</v>
      </c>
    </row>
    <row r="4" spans="2:15" x14ac:dyDescent="0.25">
      <c r="B4" s="797" t="s">
        <v>280</v>
      </c>
      <c r="C4" s="386"/>
      <c r="D4" s="387"/>
      <c r="E4" s="387"/>
      <c r="F4" s="387"/>
      <c r="G4" s="387"/>
      <c r="H4" s="387"/>
      <c r="I4" s="387"/>
      <c r="J4" s="387"/>
      <c r="K4" s="387"/>
      <c r="L4" s="387"/>
      <c r="M4" s="387"/>
      <c r="N4" s="389" t="s">
        <v>227</v>
      </c>
      <c r="O4" s="842">
        <f>'Februari 2026 PMG 2'!AJ23</f>
        <v>28</v>
      </c>
    </row>
    <row r="5" spans="2:15" x14ac:dyDescent="0.25">
      <c r="B5" s="799" t="s">
        <v>229</v>
      </c>
      <c r="C5" s="390"/>
      <c r="D5" s="390"/>
      <c r="E5" s="390"/>
      <c r="F5" s="390"/>
      <c r="G5" s="390"/>
      <c r="H5" s="390"/>
      <c r="I5" s="390"/>
      <c r="J5" s="390"/>
      <c r="K5" s="390"/>
      <c r="L5" s="390"/>
      <c r="M5" s="390"/>
      <c r="N5" s="389" t="s">
        <v>279</v>
      </c>
      <c r="O5" s="842">
        <f>O3*O4</f>
        <v>49278.222999999998</v>
      </c>
    </row>
    <row r="6" spans="2:15" ht="15.75" thickBot="1" x14ac:dyDescent="0.3">
      <c r="B6" s="800" t="s">
        <v>230</v>
      </c>
      <c r="C6" s="390"/>
      <c r="D6" s="390"/>
      <c r="E6" s="390"/>
      <c r="F6" s="390"/>
      <c r="G6" s="390"/>
      <c r="H6" s="390"/>
      <c r="I6" s="390"/>
      <c r="J6" s="390"/>
      <c r="K6" s="390"/>
      <c r="L6" s="390"/>
      <c r="M6" s="390"/>
      <c r="N6" s="843" t="s">
        <v>231</v>
      </c>
      <c r="O6" s="1145">
        <v>16000</v>
      </c>
    </row>
    <row r="7" spans="2:15" ht="15.75" thickBot="1" x14ac:dyDescent="0.3">
      <c r="B7" s="802" t="s">
        <v>98</v>
      </c>
      <c r="C7" s="803" t="s">
        <v>217</v>
      </c>
      <c r="D7" s="2290" t="s">
        <v>218</v>
      </c>
      <c r="E7" s="2290"/>
      <c r="F7" s="2291" t="s">
        <v>219</v>
      </c>
      <c r="G7" s="2291"/>
      <c r="H7" s="2292" t="s">
        <v>220</v>
      </c>
      <c r="I7" s="2293"/>
      <c r="J7" s="805" t="s">
        <v>221</v>
      </c>
      <c r="K7" s="2294" t="s">
        <v>222</v>
      </c>
      <c r="L7" s="2295"/>
      <c r="M7" s="804" t="s">
        <v>223</v>
      </c>
      <c r="N7" s="804" t="s">
        <v>224</v>
      </c>
      <c r="O7" s="806" t="s">
        <v>225</v>
      </c>
    </row>
    <row r="8" spans="2:15" ht="15.75" thickTop="1" x14ac:dyDescent="0.25">
      <c r="B8" s="821">
        <v>1</v>
      </c>
      <c r="C8" s="391" t="s">
        <v>132</v>
      </c>
      <c r="D8" s="392">
        <f>'Februari 2026 PMG 2'!AJ258</f>
        <v>2347.1091885760566</v>
      </c>
      <c r="E8" s="393" t="s">
        <v>244</v>
      </c>
      <c r="F8" s="394">
        <f>$D$8*$O$3/1000</f>
        <v>4130.7632142857128</v>
      </c>
      <c r="G8" s="394" t="s">
        <v>245</v>
      </c>
      <c r="H8" s="394">
        <f>$O$4</f>
        <v>28</v>
      </c>
      <c r="I8" s="394"/>
      <c r="J8" s="394">
        <f>$H$8*$F$8</f>
        <v>115661.36999999997</v>
      </c>
      <c r="K8" s="395">
        <f>Steam!H15</f>
        <v>187.90510967266226</v>
      </c>
      <c r="L8" s="395"/>
      <c r="M8" s="394">
        <f>$K$8*$J$8</f>
        <v>21733362.414740361</v>
      </c>
      <c r="N8" s="396">
        <f>$M$8/($O$5*1000)</f>
        <v>0.44103380949309723</v>
      </c>
      <c r="O8" s="844">
        <f>($M$8/$O$6)/$O$5</f>
        <v>2.7564613093318577E-2</v>
      </c>
    </row>
    <row r="9" spans="2:15" x14ac:dyDescent="0.25">
      <c r="B9" s="819">
        <v>2</v>
      </c>
      <c r="C9" s="374" t="s">
        <v>281</v>
      </c>
      <c r="D9" s="369"/>
      <c r="E9" s="366"/>
      <c r="F9" s="375"/>
      <c r="G9" s="375"/>
      <c r="H9" s="375"/>
      <c r="I9" s="375"/>
      <c r="J9" s="375"/>
      <c r="K9" s="363"/>
      <c r="L9" s="363"/>
      <c r="M9" s="375"/>
      <c r="N9" s="397"/>
      <c r="O9" s="818"/>
    </row>
    <row r="10" spans="2:15" x14ac:dyDescent="0.25">
      <c r="B10" s="820"/>
      <c r="C10" s="364" t="s">
        <v>243</v>
      </c>
      <c r="D10" s="368">
        <f>'Februari 2026 PMG 2'!$AJ$304</f>
        <v>4.473126040730353</v>
      </c>
      <c r="E10" s="366" t="s">
        <v>247</v>
      </c>
      <c r="F10" s="375">
        <f>$D$10*$O$3</f>
        <v>7872.4179479363356</v>
      </c>
      <c r="G10" s="375" t="s">
        <v>248</v>
      </c>
      <c r="H10" s="375">
        <f>$O$4</f>
        <v>28</v>
      </c>
      <c r="I10" s="375">
        <v>0</v>
      </c>
      <c r="J10" s="375">
        <f>$H$10*$F$10</f>
        <v>220427.70254221739</v>
      </c>
      <c r="K10" s="363">
        <f>[2]Electric!$L$5</f>
        <v>1550</v>
      </c>
      <c r="L10" s="363">
        <v>3666.6666666666665</v>
      </c>
      <c r="M10" s="375">
        <f>($F$10*$H$10*$K$10)+($F$10*$I$10*$L$10)</f>
        <v>341662938.94043696</v>
      </c>
      <c r="N10" s="396">
        <f>$M$10/($O$5*1000)</f>
        <v>6.9333453631320463</v>
      </c>
      <c r="O10" s="844">
        <f>($M$10/$O$6)/$O$5</f>
        <v>0.43333408519575295</v>
      </c>
    </row>
    <row r="11" spans="2:15" x14ac:dyDescent="0.25">
      <c r="B11" s="821"/>
      <c r="C11" s="364" t="s">
        <v>249</v>
      </c>
      <c r="D11" s="368">
        <f>'Februari 2026 PMG 2'!$AJ$302</f>
        <v>5.2964688998646672</v>
      </c>
      <c r="E11" s="366" t="s">
        <v>247</v>
      </c>
      <c r="F11" s="375">
        <f>$D$11*$O$3</f>
        <v>9321.4491271462757</v>
      </c>
      <c r="G11" s="375" t="s">
        <v>248</v>
      </c>
      <c r="H11" s="375">
        <f>$H$10</f>
        <v>28</v>
      </c>
      <c r="I11" s="375">
        <v>0</v>
      </c>
      <c r="J11" s="375">
        <f>$H$11*$F$11</f>
        <v>261000.57556009572</v>
      </c>
      <c r="K11" s="363">
        <f>$K$10</f>
        <v>1550</v>
      </c>
      <c r="L11" s="363">
        <v>3666.6666666666665</v>
      </c>
      <c r="M11" s="375">
        <f>($F$11*$H$11*$K$11)+($F$11*$I$11*$L$11)</f>
        <v>404550892.11814839</v>
      </c>
      <c r="N11" s="396">
        <f>$M$11/($O$5*1000)</f>
        <v>8.209526794790234</v>
      </c>
      <c r="O11" s="844">
        <f>($M$11/$O$6)/$O$5</f>
        <v>0.51309542467438962</v>
      </c>
    </row>
    <row r="12" spans="2:15" x14ac:dyDescent="0.25">
      <c r="B12" s="820">
        <v>3</v>
      </c>
      <c r="C12" s="362" t="s">
        <v>251</v>
      </c>
      <c r="D12" s="368"/>
      <c r="E12" s="366"/>
      <c r="F12" s="375"/>
      <c r="G12" s="375"/>
      <c r="H12" s="375"/>
      <c r="I12" s="375"/>
      <c r="J12" s="375"/>
      <c r="K12" s="363"/>
      <c r="L12" s="363"/>
      <c r="M12" s="375"/>
      <c r="N12" s="397"/>
      <c r="O12" s="818"/>
    </row>
    <row r="13" spans="2:15" x14ac:dyDescent="0.25">
      <c r="B13" s="820"/>
      <c r="C13" s="364" t="s">
        <v>252</v>
      </c>
      <c r="D13" s="365">
        <f>'Februari 2026 PMG 2'!$AJ$276</f>
        <v>4.5537356328778332E-2</v>
      </c>
      <c r="E13" s="366" t="s">
        <v>253</v>
      </c>
      <c r="F13" s="375">
        <f>$D$13</f>
        <v>4.5537356328778332E-2</v>
      </c>
      <c r="G13" s="375" t="s">
        <v>253</v>
      </c>
      <c r="H13" s="375">
        <f>$H$11</f>
        <v>28</v>
      </c>
      <c r="I13" s="375"/>
      <c r="J13" s="375">
        <f>$H$13*$F$13</f>
        <v>1.2750459772057934</v>
      </c>
      <c r="K13" s="363">
        <f>WTP!H13</f>
        <v>23503.384079335297</v>
      </c>
      <c r="L13" s="363"/>
      <c r="M13" s="394">
        <f>$K$13*$J$13</f>
        <v>29967.895321079162</v>
      </c>
      <c r="N13" s="396">
        <f>$M$13/($O$5*1000)</f>
        <v>6.0813668790530781E-4</v>
      </c>
      <c r="O13" s="844">
        <f>($M$13/$O$6)/$O$5</f>
        <v>3.8008542994081738E-5</v>
      </c>
    </row>
    <row r="14" spans="2:15" x14ac:dyDescent="0.25">
      <c r="B14" s="819">
        <v>4</v>
      </c>
      <c r="C14" s="362" t="s">
        <v>254</v>
      </c>
      <c r="D14" s="375"/>
      <c r="E14" s="366"/>
      <c r="F14" s="375"/>
      <c r="G14" s="375"/>
      <c r="H14" s="375"/>
      <c r="I14" s="375"/>
      <c r="J14" s="375"/>
      <c r="K14" s="363"/>
      <c r="L14" s="363"/>
      <c r="M14" s="375"/>
      <c r="N14" s="397"/>
      <c r="O14" s="818"/>
    </row>
    <row r="15" spans="2:15" x14ac:dyDescent="0.25">
      <c r="B15" s="820"/>
      <c r="C15" s="364" t="s">
        <v>255</v>
      </c>
      <c r="D15" s="370">
        <v>0.4</v>
      </c>
      <c r="E15" s="366" t="s">
        <v>233</v>
      </c>
      <c r="F15" s="370">
        <f>$D$15</f>
        <v>0.4</v>
      </c>
      <c r="G15" s="375" t="s">
        <v>233</v>
      </c>
      <c r="H15" s="375">
        <f>$H$13</f>
        <v>28</v>
      </c>
      <c r="I15" s="375"/>
      <c r="J15" s="375">
        <f>$H$15*$F$15</f>
        <v>11.200000000000001</v>
      </c>
      <c r="K15" s="363">
        <v>27240</v>
      </c>
      <c r="L15" s="363"/>
      <c r="M15" s="394">
        <f>$K$15*$J$15</f>
        <v>305088</v>
      </c>
      <c r="N15" s="396">
        <f>$M$15/($O$5*1000)</f>
        <v>6.19113233851797E-3</v>
      </c>
      <c r="O15" s="844">
        <f>($M$15/$O$6)/$O$5</f>
        <v>3.8694577115737312E-4</v>
      </c>
    </row>
    <row r="16" spans="2:15" x14ac:dyDescent="0.25">
      <c r="B16" s="820"/>
      <c r="C16" s="364" t="s">
        <v>256</v>
      </c>
      <c r="D16" s="370">
        <v>0.66</v>
      </c>
      <c r="E16" s="366" t="s">
        <v>233</v>
      </c>
      <c r="F16" s="370">
        <f>$D$16</f>
        <v>0.66</v>
      </c>
      <c r="G16" s="375" t="s">
        <v>233</v>
      </c>
      <c r="H16" s="375">
        <f>$H$15</f>
        <v>28</v>
      </c>
      <c r="I16" s="375"/>
      <c r="J16" s="375">
        <f>$H$16*$F$16</f>
        <v>18.48</v>
      </c>
      <c r="K16" s="363">
        <v>29120</v>
      </c>
      <c r="L16" s="363"/>
      <c r="M16" s="394">
        <f>$K$16*$J$16</f>
        <v>538137.59999999998</v>
      </c>
      <c r="N16" s="396">
        <f>$M$16/($O$5*1000)</f>
        <v>1.0920393781244911E-2</v>
      </c>
      <c r="O16" s="844">
        <f>($M$16/$O$6)/$O$5</f>
        <v>6.8252461132780706E-4</v>
      </c>
    </row>
    <row r="17" spans="2:15" x14ac:dyDescent="0.25">
      <c r="B17" s="820"/>
      <c r="C17" s="364" t="s">
        <v>257</v>
      </c>
      <c r="D17" s="370">
        <v>0.41</v>
      </c>
      <c r="E17" s="366" t="s">
        <v>233</v>
      </c>
      <c r="F17" s="370">
        <f>$D$17</f>
        <v>0.41</v>
      </c>
      <c r="G17" s="375" t="s">
        <v>233</v>
      </c>
      <c r="H17" s="375">
        <f>$H$15</f>
        <v>28</v>
      </c>
      <c r="I17" s="375"/>
      <c r="J17" s="375">
        <f>$H$17*$F$17</f>
        <v>11.479999999999999</v>
      </c>
      <c r="K17" s="363">
        <v>117212</v>
      </c>
      <c r="L17" s="363"/>
      <c r="M17" s="394">
        <f>$K$17*$J$17</f>
        <v>1345593.7599999998</v>
      </c>
      <c r="N17" s="396">
        <f>$M$17/($O$5*1000)</f>
        <v>2.7306052817691901E-2</v>
      </c>
      <c r="O17" s="844">
        <f>($M$17/$O$6)/$O$5</f>
        <v>1.7066283011057438E-3</v>
      </c>
    </row>
    <row r="18" spans="2:15" x14ac:dyDescent="0.25">
      <c r="B18" s="820"/>
      <c r="C18" s="371" t="s">
        <v>258</v>
      </c>
      <c r="D18" s="370">
        <v>0.1</v>
      </c>
      <c r="E18" s="366" t="s">
        <v>233</v>
      </c>
      <c r="F18" s="370">
        <f>$D$18</f>
        <v>0.1</v>
      </c>
      <c r="G18" s="375" t="s">
        <v>233</v>
      </c>
      <c r="H18" s="375">
        <f>$H$16</f>
        <v>28</v>
      </c>
      <c r="I18" s="375"/>
      <c r="J18" s="375">
        <f>$H$18*$F$18</f>
        <v>2.8000000000000003</v>
      </c>
      <c r="K18" s="363">
        <v>45940</v>
      </c>
      <c r="L18" s="363"/>
      <c r="M18" s="394">
        <f>$K$18*$J$18</f>
        <v>128632.00000000001</v>
      </c>
      <c r="N18" s="396">
        <f>$M$18/($O$5*1000)</f>
        <v>2.6103213989676537E-3</v>
      </c>
      <c r="O18" s="844">
        <f>($M$18/$O$6)/$O$5</f>
        <v>1.6314508743547836E-4</v>
      </c>
    </row>
    <row r="19" spans="2:15" x14ac:dyDescent="0.25">
      <c r="B19" s="819">
        <v>5</v>
      </c>
      <c r="C19" s="398" t="s">
        <v>7</v>
      </c>
      <c r="D19" s="375"/>
      <c r="E19" s="366"/>
      <c r="F19" s="375"/>
      <c r="G19" s="375"/>
      <c r="H19" s="375"/>
      <c r="I19" s="375"/>
      <c r="J19" s="375"/>
      <c r="K19" s="363"/>
      <c r="L19" s="363"/>
      <c r="M19" s="375"/>
      <c r="N19" s="397"/>
      <c r="O19" s="818"/>
    </row>
    <row r="20" spans="2:15" x14ac:dyDescent="0.25">
      <c r="B20" s="820"/>
      <c r="C20" s="399" t="s">
        <v>282</v>
      </c>
      <c r="D20" s="370">
        <v>0.33333333333333331</v>
      </c>
      <c r="E20" s="366" t="s">
        <v>260</v>
      </c>
      <c r="F20" s="370">
        <f>$D$20</f>
        <v>0.33333333333333331</v>
      </c>
      <c r="G20" s="375" t="s">
        <v>260</v>
      </c>
      <c r="H20" s="375">
        <f>$H$18</f>
        <v>28</v>
      </c>
      <c r="I20" s="375"/>
      <c r="J20" s="375">
        <f>$H$20*$F$20</f>
        <v>9.3333333333333321</v>
      </c>
      <c r="K20" s="363">
        <v>895000</v>
      </c>
      <c r="L20" s="363"/>
      <c r="M20" s="394">
        <f>$K$20*$J$20</f>
        <v>8353333.3333333321</v>
      </c>
      <c r="N20" s="396">
        <f>$M$20/($O$5*1000)</f>
        <v>0.16951368829459074</v>
      </c>
      <c r="O20" s="844">
        <f>($M$20/$O$6)/$O$5</f>
        <v>1.0594605518411921E-2</v>
      </c>
    </row>
    <row r="21" spans="2:15" ht="15.75" thickBot="1" x14ac:dyDescent="0.3">
      <c r="B21" s="830"/>
      <c r="C21" s="845" t="s">
        <v>261</v>
      </c>
      <c r="D21" s="832">
        <v>0.63253012048192769</v>
      </c>
      <c r="E21" s="846" t="s">
        <v>260</v>
      </c>
      <c r="F21" s="832">
        <f>$D$21</f>
        <v>0.63253012048192769</v>
      </c>
      <c r="G21" s="834" t="s">
        <v>260</v>
      </c>
      <c r="H21" s="834">
        <f>$H$20</f>
        <v>28</v>
      </c>
      <c r="I21" s="834"/>
      <c r="J21" s="834">
        <f>$H$21*$F$21</f>
        <v>17.710843373493976</v>
      </c>
      <c r="K21" s="835">
        <v>125000</v>
      </c>
      <c r="L21" s="835"/>
      <c r="M21" s="847">
        <f>$K$21*$J$21</f>
        <v>2213855.4216867471</v>
      </c>
      <c r="N21" s="848">
        <f>$M$21/($O$5*1000)</f>
        <v>4.4925634223595017E-2</v>
      </c>
      <c r="O21" s="849">
        <f>($M$21/$O$6)/$O$5</f>
        <v>2.8078521389746885E-3</v>
      </c>
    </row>
    <row r="22" spans="2:15" ht="15.75" thickBot="1" x14ac:dyDescent="0.3">
      <c r="B22" s="400"/>
      <c r="C22" s="383"/>
      <c r="D22" s="384"/>
      <c r="E22" s="384"/>
      <c r="F22" s="385"/>
      <c r="G22" s="385"/>
      <c r="H22" s="385"/>
      <c r="I22" s="385"/>
      <c r="M22" s="838">
        <f>SUM(M8:M21)</f>
        <v>780861801.48366702</v>
      </c>
      <c r="N22" s="839">
        <f>SUM(N8:N21)</f>
        <v>15.845981326957892</v>
      </c>
      <c r="O22" s="839">
        <f>SUM($O$8:$O$21)</f>
        <v>0.99037383293486836</v>
      </c>
    </row>
  </sheetData>
  <mergeCells count="4">
    <mergeCell ref="D7:E7"/>
    <mergeCell ref="F7:G7"/>
    <mergeCell ref="H7:I7"/>
    <mergeCell ref="K7:L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BB12-1013-428C-BDB8-15D0BAF40909}">
  <dimension ref="B2:M28"/>
  <sheetViews>
    <sheetView zoomScaleNormal="100" workbookViewId="0">
      <selection activeCell="B3" sqref="B3"/>
    </sheetView>
  </sheetViews>
  <sheetFormatPr defaultColWidth="8.5703125" defaultRowHeight="15" x14ac:dyDescent="0.25"/>
  <cols>
    <col min="1" max="1" width="8.42578125" style="339" customWidth="1"/>
    <col min="2" max="2" width="5.42578125" style="339" customWidth="1"/>
    <col min="3" max="3" width="24.42578125" style="339" customWidth="1"/>
    <col min="4" max="4" width="5.42578125" style="339" customWidth="1"/>
    <col min="5" max="5" width="46.5703125" style="339" customWidth="1"/>
    <col min="6" max="6" width="5.42578125" style="339" customWidth="1"/>
    <col min="7" max="7" width="18.42578125" style="339" customWidth="1"/>
    <col min="8" max="8" width="10.5703125" style="339" customWidth="1"/>
    <col min="9" max="9" width="13" style="339" customWidth="1"/>
    <col min="10" max="10" width="3.5703125" style="339" customWidth="1"/>
    <col min="11" max="12" width="8.5703125" style="339"/>
    <col min="13" max="13" width="20.42578125" style="339" customWidth="1"/>
    <col min="14" max="16384" width="8.5703125" style="339"/>
  </cols>
  <sheetData>
    <row r="2" spans="2:13" ht="19.5" thickBot="1" x14ac:dyDescent="0.3">
      <c r="B2" s="792" t="s">
        <v>1132</v>
      </c>
    </row>
    <row r="3" spans="2:13" x14ac:dyDescent="0.25">
      <c r="B3" s="850" t="s">
        <v>226</v>
      </c>
      <c r="C3" s="851"/>
      <c r="D3" s="851"/>
      <c r="E3" s="851"/>
      <c r="F3" s="851"/>
      <c r="G3" s="852"/>
      <c r="H3" s="853" t="s">
        <v>376</v>
      </c>
      <c r="I3" s="854">
        <f>'HPP REF '!$N$3</f>
        <v>2169.1977499999998</v>
      </c>
    </row>
    <row r="4" spans="2:13" x14ac:dyDescent="0.25">
      <c r="B4" s="855" t="s">
        <v>228</v>
      </c>
      <c r="C4" s="856"/>
      <c r="D4" s="856"/>
      <c r="E4" s="856"/>
      <c r="F4" s="926">
        <v>1</v>
      </c>
      <c r="G4" s="927"/>
      <c r="H4" s="857" t="s">
        <v>227</v>
      </c>
      <c r="I4" s="858">
        <f>'HPP REF '!$N$4</f>
        <v>28</v>
      </c>
    </row>
    <row r="5" spans="2:13" ht="15.75" thickBot="1" x14ac:dyDescent="0.3">
      <c r="B5" s="928" t="s">
        <v>548</v>
      </c>
      <c r="C5" s="929"/>
      <c r="D5" s="929"/>
      <c r="E5" s="929"/>
      <c r="F5" s="929"/>
      <c r="G5" s="861"/>
      <c r="H5" s="930" t="s">
        <v>279</v>
      </c>
      <c r="I5" s="863">
        <f>$I$4*$I$3</f>
        <v>60737.536999999997</v>
      </c>
    </row>
    <row r="6" spans="2:13" x14ac:dyDescent="0.25">
      <c r="B6" s="850" t="s">
        <v>377</v>
      </c>
      <c r="C6" s="851"/>
      <c r="D6" s="851"/>
      <c r="E6" s="851"/>
      <c r="F6" s="851"/>
      <c r="G6" s="931"/>
      <c r="H6" s="853" t="s">
        <v>376</v>
      </c>
      <c r="I6" s="854">
        <f>'HPP FRACT'!$O$3</f>
        <v>1759.9365357142856</v>
      </c>
    </row>
    <row r="7" spans="2:13" x14ac:dyDescent="0.25">
      <c r="B7" s="855" t="s">
        <v>228</v>
      </c>
      <c r="C7" s="856"/>
      <c r="D7" s="856"/>
      <c r="E7" s="856"/>
      <c r="F7" s="856"/>
      <c r="G7" s="927"/>
      <c r="H7" s="857" t="s">
        <v>227</v>
      </c>
      <c r="I7" s="858">
        <f>'HPP FRACT'!$O$4</f>
        <v>28</v>
      </c>
    </row>
    <row r="8" spans="2:13" ht="15.75" thickBot="1" x14ac:dyDescent="0.3">
      <c r="B8" s="928" t="s">
        <v>549</v>
      </c>
      <c r="C8" s="929"/>
      <c r="D8" s="929"/>
      <c r="E8" s="929"/>
      <c r="F8" s="929"/>
      <c r="G8" s="861"/>
      <c r="H8" s="930" t="s">
        <v>279</v>
      </c>
      <c r="I8" s="863">
        <f>$I$7*$I$6</f>
        <v>49278.222999999998</v>
      </c>
    </row>
    <row r="9" spans="2:13" ht="15.75" thickBot="1" x14ac:dyDescent="0.3">
      <c r="B9" s="859" t="s">
        <v>230</v>
      </c>
      <c r="C9" s="860"/>
      <c r="D9" s="860"/>
      <c r="E9" s="860"/>
      <c r="F9" s="860"/>
      <c r="G9" s="861"/>
      <c r="H9" s="862" t="s">
        <v>231</v>
      </c>
      <c r="I9" s="1143">
        <v>16000</v>
      </c>
    </row>
    <row r="10" spans="2:13" ht="15.75" thickBot="1" x14ac:dyDescent="0.3">
      <c r="B10" s="864" t="s">
        <v>98</v>
      </c>
      <c r="C10" s="865" t="s">
        <v>283</v>
      </c>
      <c r="D10" s="2296" t="s">
        <v>284</v>
      </c>
      <c r="E10" s="2297"/>
      <c r="F10" s="2298"/>
      <c r="G10" s="866" t="s">
        <v>364</v>
      </c>
      <c r="H10" s="864" t="s">
        <v>285</v>
      </c>
      <c r="I10" s="866" t="s">
        <v>225</v>
      </c>
    </row>
    <row r="11" spans="2:13" ht="15.75" thickTop="1" x14ac:dyDescent="0.25">
      <c r="B11" s="867" t="s">
        <v>286</v>
      </c>
      <c r="C11" s="868" t="s">
        <v>365</v>
      </c>
      <c r="D11" s="869" t="s">
        <v>366</v>
      </c>
      <c r="E11" s="868" t="s">
        <v>287</v>
      </c>
      <c r="F11" s="870"/>
      <c r="G11" s="871">
        <f>'HPP REF '!$M$48</f>
        <v>9620364056.6257744</v>
      </c>
      <c r="H11" s="872">
        <f>$G$11/($I$5*1000)</f>
        <v>158.39239672536894</v>
      </c>
      <c r="I11" s="873">
        <f>(G11/$I$9)/$I$5</f>
        <v>9.8995247953355587</v>
      </c>
      <c r="M11" s="874"/>
    </row>
    <row r="12" spans="2:13" x14ac:dyDescent="0.25">
      <c r="B12" s="875"/>
      <c r="D12" s="876" t="s">
        <v>366</v>
      </c>
      <c r="E12" s="877" t="s">
        <v>277</v>
      </c>
      <c r="F12" s="878"/>
      <c r="G12" s="403">
        <f>'HPP FRACT'!$M$22</f>
        <v>780861801.48366702</v>
      </c>
      <c r="H12" s="404">
        <f>$G$12/($I$8*1000)</f>
        <v>15.845981326957894</v>
      </c>
      <c r="I12" s="879">
        <f>(G12/$I$9)/$I$8</f>
        <v>0.99037383293486836</v>
      </c>
      <c r="M12" s="874"/>
    </row>
    <row r="13" spans="2:13" x14ac:dyDescent="0.25">
      <c r="B13" s="875"/>
      <c r="D13" s="876" t="s">
        <v>366</v>
      </c>
      <c r="E13" s="877" t="s">
        <v>288</v>
      </c>
      <c r="F13" s="880">
        <v>0</v>
      </c>
      <c r="G13" s="403">
        <f>MTC!$F$18*F13</f>
        <v>0</v>
      </c>
      <c r="H13" s="404">
        <f>$G$13/($I$5*1000)</f>
        <v>0</v>
      </c>
      <c r="I13" s="881">
        <f>(G13/$I$9)/$I$5</f>
        <v>0</v>
      </c>
      <c r="M13" s="874"/>
    </row>
    <row r="14" spans="2:13" x14ac:dyDescent="0.25">
      <c r="B14" s="875"/>
      <c r="D14" s="876"/>
      <c r="E14" s="877"/>
      <c r="F14" s="880"/>
      <c r="G14" s="882">
        <f>SUM(G11:$G$13)</f>
        <v>10401225858.109442</v>
      </c>
      <c r="H14" s="405">
        <f>SUM($H$11:$H$13)</f>
        <v>174.23837805232682</v>
      </c>
      <c r="I14" s="883">
        <f>SUM(I11:I13)</f>
        <v>10.889898628270426</v>
      </c>
      <c r="K14" s="895"/>
      <c r="M14" s="874"/>
    </row>
    <row r="15" spans="2:13" x14ac:dyDescent="0.25">
      <c r="B15" s="884"/>
      <c r="C15" s="885"/>
      <c r="D15" s="886"/>
      <c r="E15" s="887"/>
      <c r="F15" s="888"/>
      <c r="G15" s="889"/>
      <c r="H15" s="890"/>
      <c r="I15" s="891"/>
      <c r="M15" s="874"/>
    </row>
    <row r="16" spans="2:13" x14ac:dyDescent="0.25">
      <c r="B16" s="875" t="s">
        <v>289</v>
      </c>
      <c r="C16" s="339" t="s">
        <v>367</v>
      </c>
      <c r="D16" s="876" t="s">
        <v>366</v>
      </c>
      <c r="E16" s="892" t="s">
        <v>368</v>
      </c>
      <c r="F16" s="880"/>
      <c r="G16" s="403">
        <f>LOG!I8+LOG!I9+LOG!$I$10</f>
        <v>6306014041.4879999</v>
      </c>
      <c r="H16" s="404">
        <f>$G$16/($I$5*1000)</f>
        <v>103.824</v>
      </c>
      <c r="I16" s="879">
        <f>($G$16/$I$9)/$I$5</f>
        <v>6.4890000000000008</v>
      </c>
      <c r="M16" s="893"/>
    </row>
    <row r="17" spans="2:13" x14ac:dyDescent="0.25">
      <c r="B17" s="875"/>
      <c r="D17" s="876" t="s">
        <v>366</v>
      </c>
      <c r="E17" s="894" t="s">
        <v>369</v>
      </c>
      <c r="F17" s="880">
        <f>F4</f>
        <v>1</v>
      </c>
      <c r="G17" s="403">
        <f>LOG!I11+LOG!I12+LOG!I13+LOG!$I$14*F17</f>
        <v>1886000000</v>
      </c>
      <c r="H17" s="404">
        <f>$G$17/($I$5*1000)</f>
        <v>31.051637803488806</v>
      </c>
      <c r="I17" s="879">
        <f>($G$17/$I$9)/$I$5</f>
        <v>1.9407273627180504</v>
      </c>
      <c r="M17" s="893"/>
    </row>
    <row r="18" spans="2:13" x14ac:dyDescent="0.25">
      <c r="B18" s="875"/>
      <c r="D18" s="876" t="s">
        <v>366</v>
      </c>
      <c r="E18" s="877" t="s">
        <v>370</v>
      </c>
      <c r="F18" s="880"/>
      <c r="G18" s="403">
        <f>LOG!I18+LOG!I19+LOG!I20+LOG!$I$21</f>
        <v>3253588382.0159998</v>
      </c>
      <c r="H18" s="404">
        <f>$G$18/($I$5*1000)</f>
        <v>53.567999999999998</v>
      </c>
      <c r="I18" s="879">
        <f>($G$18/$I$9)/$I$5</f>
        <v>3.3479999999999999</v>
      </c>
      <c r="M18" s="893"/>
    </row>
    <row r="19" spans="2:13" x14ac:dyDescent="0.25">
      <c r="B19" s="875"/>
      <c r="D19" s="876" t="s">
        <v>366</v>
      </c>
      <c r="E19" s="877" t="s">
        <v>371</v>
      </c>
      <c r="F19" s="880"/>
      <c r="G19" s="403">
        <f>LOG!I15+LOG!I16+LOG!$I$17</f>
        <v>2590820378.2720003</v>
      </c>
      <c r="H19" s="404">
        <f>$G$19/($I$5*1000)</f>
        <v>42.656000000000006</v>
      </c>
      <c r="I19" s="879">
        <f>($G$19/$I$9)/$I$5</f>
        <v>2.6660000000000004</v>
      </c>
      <c r="M19" s="893"/>
    </row>
    <row r="20" spans="2:13" x14ac:dyDescent="0.25">
      <c r="B20" s="875"/>
      <c r="D20" s="402"/>
      <c r="E20" s="877"/>
      <c r="F20" s="878"/>
      <c r="G20" s="882">
        <f>SUM($G$16:$G$19)</f>
        <v>14036422801.776001</v>
      </c>
      <c r="H20" s="405">
        <f>SUM($H$16:$H$19)</f>
        <v>231.0996378034888</v>
      </c>
      <c r="I20" s="405">
        <f>SUM($I$16:$I$19)</f>
        <v>14.44372736271805</v>
      </c>
      <c r="K20" s="895"/>
      <c r="M20" s="893"/>
    </row>
    <row r="21" spans="2:13" x14ac:dyDescent="0.25">
      <c r="B21" s="884"/>
      <c r="C21" s="885"/>
      <c r="D21" s="896"/>
      <c r="E21" s="887"/>
      <c r="F21" s="897"/>
      <c r="G21" s="885"/>
      <c r="H21" s="898"/>
      <c r="I21" s="899"/>
      <c r="M21" s="893"/>
    </row>
    <row r="22" spans="2:13" x14ac:dyDescent="0.25">
      <c r="B22" s="900" t="s">
        <v>289</v>
      </c>
      <c r="C22" s="901" t="s">
        <v>290</v>
      </c>
      <c r="D22" s="902" t="s">
        <v>366</v>
      </c>
      <c r="E22" s="901" t="s">
        <v>291</v>
      </c>
      <c r="F22" s="903">
        <f>F4</f>
        <v>1</v>
      </c>
      <c r="G22" s="904">
        <f>[2]MPC!$H$29*$F$22</f>
        <v>2184665532.2092161</v>
      </c>
      <c r="H22" s="404">
        <f>$G$22/($I$5*1000)</f>
        <v>35.968951658497708</v>
      </c>
      <c r="I22" s="879">
        <f>($G$22/$I$9)/$I$5</f>
        <v>2.2480594786561072</v>
      </c>
      <c r="M22" s="874"/>
    </row>
    <row r="23" spans="2:13" x14ac:dyDescent="0.25">
      <c r="B23" s="875"/>
      <c r="D23" s="876" t="s">
        <v>366</v>
      </c>
      <c r="E23" s="877" t="s">
        <v>292</v>
      </c>
      <c r="F23" s="880">
        <f>F4</f>
        <v>1</v>
      </c>
      <c r="G23" s="403">
        <f>OH!G51*$F$23</f>
        <v>1436056392.483475</v>
      </c>
      <c r="H23" s="404">
        <f>$G$23/($I$5*1000)</f>
        <v>23.643638899672126</v>
      </c>
      <c r="I23" s="879">
        <f>($G$23/$I$9)/$I$5</f>
        <v>1.4777274312295079</v>
      </c>
      <c r="M23" s="874"/>
    </row>
    <row r="24" spans="2:13" x14ac:dyDescent="0.25">
      <c r="B24" s="875"/>
      <c r="D24" s="876" t="s">
        <v>366</v>
      </c>
      <c r="E24" s="877" t="s">
        <v>293</v>
      </c>
      <c r="F24" s="880">
        <f>F4</f>
        <v>1</v>
      </c>
      <c r="G24" s="403">
        <f>DEP!I9*$F$24</f>
        <v>4181184787.4775009</v>
      </c>
      <c r="H24" s="404">
        <f>$G$24/($I$5*1000)</f>
        <v>68.840209761510437</v>
      </c>
      <c r="I24" s="879">
        <f>($G$24/$I$9)/$I$5</f>
        <v>4.3025131100944023</v>
      </c>
      <c r="M24" s="874"/>
    </row>
    <row r="25" spans="2:13" x14ac:dyDescent="0.25">
      <c r="B25" s="875"/>
      <c r="D25" s="876" t="s">
        <v>366</v>
      </c>
      <c r="E25" s="877" t="s">
        <v>294</v>
      </c>
      <c r="F25" s="880">
        <f>F4</f>
        <v>1</v>
      </c>
      <c r="G25" s="403">
        <f>AMOR!$G$20*$F$25</f>
        <v>1048409804.9999995</v>
      </c>
      <c r="H25" s="404">
        <f>$G$25/($I$5*1000)</f>
        <v>17.261315765899422</v>
      </c>
      <c r="I25" s="879">
        <f>($G$25/$I$9)/$I$5</f>
        <v>1.0788322353687139</v>
      </c>
      <c r="M25" s="874"/>
    </row>
    <row r="26" spans="2:13" x14ac:dyDescent="0.25">
      <c r="B26" s="875"/>
      <c r="D26" s="402"/>
      <c r="E26" s="877"/>
      <c r="F26" s="878"/>
      <c r="G26" s="882">
        <f>SUM($G$22:$G$25)</f>
        <v>8850316517.1701908</v>
      </c>
      <c r="H26" s="405">
        <f>SUM($H$22:$H$25)</f>
        <v>145.71411608557969</v>
      </c>
      <c r="I26" s="883">
        <f>SUM($I$22:$I$25)</f>
        <v>9.1071322553487306</v>
      </c>
      <c r="K26" s="895"/>
      <c r="M26" s="874"/>
    </row>
    <row r="27" spans="2:13" ht="15.75" thickBot="1" x14ac:dyDescent="0.3">
      <c r="B27" s="875"/>
      <c r="D27" s="402"/>
      <c r="E27" s="877"/>
      <c r="F27" s="878"/>
      <c r="H27" s="405"/>
      <c r="I27" s="905"/>
      <c r="M27" s="874"/>
    </row>
    <row r="28" spans="2:13" ht="17.25" thickTop="1" thickBot="1" x14ac:dyDescent="0.3">
      <c r="B28" s="2299" t="s">
        <v>372</v>
      </c>
      <c r="C28" s="2299"/>
      <c r="D28" s="2299"/>
      <c r="E28" s="2299"/>
      <c r="F28" s="2299"/>
      <c r="G28" s="906">
        <f>$G$26+$G$20+$G$14</f>
        <v>33287965177.055634</v>
      </c>
      <c r="H28" s="907">
        <f>$H$26+$H$20+$H$14</f>
        <v>551.05213194139537</v>
      </c>
      <c r="I28" s="907">
        <f>$I$26+$I$20+$I$14</f>
        <v>34.440758246337211</v>
      </c>
      <c r="K28" s="895"/>
    </row>
  </sheetData>
  <mergeCells count="2">
    <mergeCell ref="D10:F10"/>
    <mergeCell ref="B28:F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BC5C-2170-40AD-BA3F-B88F7DED0F4F}">
  <dimension ref="A1"/>
  <sheetViews>
    <sheetView workbookViewId="0">
      <selection activeCell="F28" sqref="F28"/>
    </sheetView>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2658B-63EE-4079-B176-FA31030CC66F}">
  <dimension ref="A1:BE44"/>
  <sheetViews>
    <sheetView topLeftCell="A10" zoomScale="80" zoomScaleNormal="80" workbookViewId="0">
      <selection activeCell="N34" sqref="N34"/>
    </sheetView>
  </sheetViews>
  <sheetFormatPr defaultColWidth="12.5703125" defaultRowHeight="15" x14ac:dyDescent="0.25"/>
  <cols>
    <col min="1" max="1" width="16.5703125" style="1575" customWidth="1"/>
    <col min="2" max="2" width="16.42578125" style="1575" customWidth="1"/>
    <col min="3" max="4" width="12.5703125" style="1575"/>
    <col min="5" max="5" width="14.42578125" style="1575" customWidth="1"/>
    <col min="6" max="6" width="15.42578125" style="1575" customWidth="1"/>
    <col min="7" max="7" width="15.42578125" style="1575" bestFit="1" customWidth="1"/>
    <col min="8" max="8" width="26" style="1575" customWidth="1"/>
    <col min="9" max="9" width="20.140625" style="1575" bestFit="1" customWidth="1"/>
    <col min="10" max="10" width="9.42578125" style="1575" customWidth="1"/>
    <col min="11" max="11" width="11.140625" style="1575" bestFit="1" customWidth="1"/>
    <col min="12" max="12" width="11.5703125" style="1575" hidden="1" customWidth="1"/>
    <col min="13" max="14" width="10.5703125" style="1575" customWidth="1"/>
    <col min="15" max="15" width="11" style="1575" hidden="1" customWidth="1"/>
    <col min="16" max="16" width="9.42578125" style="1575" hidden="1" customWidth="1"/>
    <col min="17" max="17" width="11.140625" style="1575" hidden="1" customWidth="1"/>
    <col min="18" max="18" width="0.42578125" style="1575" hidden="1" customWidth="1"/>
    <col min="19" max="20" width="9.42578125" style="1575" hidden="1" customWidth="1"/>
    <col min="21" max="21" width="9.5703125" style="1575" hidden="1" customWidth="1"/>
    <col min="22" max="22" width="10.5703125" style="1575" hidden="1" customWidth="1"/>
    <col min="23" max="23" width="9.5703125" style="1575" hidden="1" customWidth="1"/>
    <col min="24" max="16384" width="12.5703125" style="1575"/>
  </cols>
  <sheetData>
    <row r="1" spans="1:23" ht="15" customHeight="1" x14ac:dyDescent="0.25">
      <c r="E1" s="2301"/>
      <c r="F1" s="2301"/>
      <c r="G1" s="2301"/>
    </row>
    <row r="2" spans="1:23" ht="15" customHeight="1" x14ac:dyDescent="0.25">
      <c r="E2" s="2301"/>
      <c r="F2" s="2301"/>
      <c r="G2" s="2301"/>
    </row>
    <row r="4" spans="1:23" ht="18.75" x14ac:dyDescent="0.3">
      <c r="A4" s="1575" t="s">
        <v>908</v>
      </c>
      <c r="I4" s="2302" t="s">
        <v>984</v>
      </c>
      <c r="J4" s="2303"/>
      <c r="K4" s="2303"/>
      <c r="L4" s="2303"/>
      <c r="M4" s="2303"/>
      <c r="N4" s="2303"/>
      <c r="O4" s="2303"/>
      <c r="P4" s="2303"/>
      <c r="Q4" s="2303"/>
      <c r="R4" s="2304"/>
      <c r="S4" s="2305" t="s">
        <v>985</v>
      </c>
      <c r="T4" s="2305"/>
      <c r="U4" s="2305"/>
      <c r="V4" s="2305"/>
      <c r="W4" s="2306" t="s">
        <v>1098</v>
      </c>
    </row>
    <row r="5" spans="1:23" ht="15.75" x14ac:dyDescent="0.25">
      <c r="A5" s="1635" t="s">
        <v>1136</v>
      </c>
      <c r="I5" s="2308" t="s">
        <v>983</v>
      </c>
      <c r="J5" s="2309"/>
      <c r="K5" s="2309"/>
      <c r="L5" s="2310"/>
      <c r="M5" s="2311" t="s">
        <v>970</v>
      </c>
      <c r="N5" s="2312"/>
      <c r="O5" s="2313"/>
      <c r="P5" s="2314" t="s">
        <v>73</v>
      </c>
      <c r="Q5" s="2314"/>
      <c r="R5" s="2314"/>
      <c r="S5" s="2315" t="s">
        <v>974</v>
      </c>
      <c r="T5" s="2315"/>
      <c r="U5" s="2315" t="s">
        <v>975</v>
      </c>
      <c r="V5" s="2315"/>
      <c r="W5" s="2307"/>
    </row>
    <row r="6" spans="1:23" ht="165" x14ac:dyDescent="0.25">
      <c r="A6" s="1598" t="s">
        <v>877</v>
      </c>
      <c r="B6" s="1597" t="s">
        <v>878</v>
      </c>
      <c r="C6" s="1597" t="s">
        <v>879</v>
      </c>
      <c r="D6" s="1598" t="s">
        <v>880</v>
      </c>
      <c r="E6" s="1597" t="s">
        <v>909</v>
      </c>
      <c r="F6" s="1599" t="s">
        <v>910</v>
      </c>
      <c r="G6" s="1598" t="s">
        <v>14</v>
      </c>
      <c r="I6" s="1707" t="s">
        <v>168</v>
      </c>
      <c r="J6" s="1708" t="s">
        <v>169</v>
      </c>
      <c r="K6" s="1708" t="s">
        <v>170</v>
      </c>
      <c r="L6" s="1708" t="s">
        <v>973</v>
      </c>
      <c r="M6" s="1709" t="s">
        <v>169</v>
      </c>
      <c r="N6" s="1709" t="s">
        <v>170</v>
      </c>
      <c r="O6" s="1709" t="s">
        <v>973</v>
      </c>
      <c r="P6" s="1710" t="s">
        <v>169</v>
      </c>
      <c r="Q6" s="1710" t="s">
        <v>170</v>
      </c>
      <c r="R6" s="1721" t="s">
        <v>973</v>
      </c>
      <c r="S6" s="1906" t="s">
        <v>169</v>
      </c>
      <c r="T6" s="1906" t="s">
        <v>972</v>
      </c>
      <c r="U6" s="1907" t="s">
        <v>169</v>
      </c>
      <c r="V6" s="1907" t="s">
        <v>972</v>
      </c>
      <c r="W6" s="1907"/>
    </row>
    <row r="7" spans="1:23" x14ac:dyDescent="0.25">
      <c r="A7" s="1579" t="s">
        <v>911</v>
      </c>
      <c r="B7" s="1581">
        <v>70.510000000000005</v>
      </c>
      <c r="C7" s="1600">
        <v>890</v>
      </c>
      <c r="D7" s="1581">
        <v>60</v>
      </c>
      <c r="E7" s="1601">
        <f>D7/100</f>
        <v>0.6</v>
      </c>
      <c r="F7" s="2020">
        <v>0</v>
      </c>
      <c r="G7" s="1602">
        <f>E7*F7*1000</f>
        <v>0</v>
      </c>
      <c r="H7" s="1575" t="s">
        <v>215</v>
      </c>
      <c r="I7" s="789">
        <v>46054</v>
      </c>
      <c r="J7" s="2024"/>
      <c r="K7" s="2024"/>
      <c r="L7" s="1713"/>
      <c r="M7" s="2025"/>
      <c r="N7" s="2025"/>
      <c r="O7" s="1579"/>
      <c r="P7" s="304"/>
      <c r="Q7" s="1580"/>
      <c r="R7" s="1711"/>
      <c r="S7" s="1894"/>
      <c r="T7" s="1894"/>
      <c r="U7" s="1894"/>
      <c r="V7" s="1894"/>
      <c r="W7" s="1701"/>
    </row>
    <row r="8" spans="1:23" x14ac:dyDescent="0.25">
      <c r="A8" s="1579" t="s">
        <v>912</v>
      </c>
      <c r="B8" s="1581">
        <v>70.510000000000005</v>
      </c>
      <c r="C8" s="1600">
        <v>890</v>
      </c>
      <c r="D8" s="1581">
        <v>60</v>
      </c>
      <c r="E8" s="1601">
        <f>D8/100</f>
        <v>0.6</v>
      </c>
      <c r="F8" s="2020">
        <v>0</v>
      </c>
      <c r="G8" s="1602">
        <f t="shared" ref="G8:G21" si="0">E8*F8*1000</f>
        <v>0</v>
      </c>
      <c r="H8" s="1603"/>
      <c r="I8" s="789">
        <v>46055</v>
      </c>
      <c r="J8" s="1894"/>
      <c r="K8" s="2024"/>
      <c r="L8" s="1713"/>
      <c r="M8" s="1894"/>
      <c r="N8" s="2025"/>
      <c r="O8" s="1579"/>
      <c r="P8" s="1580"/>
      <c r="Q8" s="1580"/>
      <c r="R8" s="1711"/>
      <c r="S8" s="1894"/>
      <c r="T8" s="1894"/>
      <c r="U8" s="1894"/>
      <c r="V8" s="1894"/>
      <c r="W8" s="1701"/>
    </row>
    <row r="9" spans="1:23" x14ac:dyDescent="0.25">
      <c r="A9" s="1579" t="s">
        <v>913</v>
      </c>
      <c r="B9" s="1581">
        <v>70.510000000000005</v>
      </c>
      <c r="C9" s="1600">
        <v>890</v>
      </c>
      <c r="D9" s="1581">
        <v>60</v>
      </c>
      <c r="E9" s="1601">
        <f t="shared" ref="E9:E21" si="1">D9/100</f>
        <v>0.6</v>
      </c>
      <c r="F9" s="2020">
        <v>0</v>
      </c>
      <c r="G9" s="1602">
        <f t="shared" si="0"/>
        <v>0</v>
      </c>
      <c r="I9" s="789">
        <v>46056</v>
      </c>
      <c r="J9" s="1894"/>
      <c r="K9" s="2024"/>
      <c r="L9" s="1713"/>
      <c r="M9" s="1894"/>
      <c r="N9" s="2025"/>
      <c r="O9" s="1579"/>
      <c r="P9" s="1580"/>
      <c r="Q9" s="1580"/>
      <c r="R9" s="1711"/>
      <c r="S9" s="1894"/>
      <c r="T9" s="1894"/>
      <c r="U9" s="1894"/>
      <c r="V9" s="1894"/>
      <c r="W9" s="1701"/>
    </row>
    <row r="10" spans="1:23" x14ac:dyDescent="0.25">
      <c r="A10" s="1579" t="s">
        <v>914</v>
      </c>
      <c r="B10" s="1581">
        <v>70.510000000000005</v>
      </c>
      <c r="C10" s="1600">
        <v>890</v>
      </c>
      <c r="D10" s="1581">
        <v>60</v>
      </c>
      <c r="E10" s="1601">
        <f t="shared" si="1"/>
        <v>0.6</v>
      </c>
      <c r="F10" s="2020">
        <v>0</v>
      </c>
      <c r="G10" s="1602">
        <f t="shared" si="0"/>
        <v>0</v>
      </c>
      <c r="I10" s="789">
        <v>46057</v>
      </c>
      <c r="J10" s="1894"/>
      <c r="K10" s="1894"/>
      <c r="L10" s="1894"/>
      <c r="M10" s="1894"/>
      <c r="N10" s="1894"/>
      <c r="O10" s="1894"/>
      <c r="P10" s="1894"/>
      <c r="Q10" s="1894"/>
      <c r="R10" s="1894"/>
      <c r="S10" s="1894"/>
      <c r="T10" s="1894"/>
      <c r="U10" s="1894"/>
      <c r="V10" s="1894"/>
      <c r="W10" s="1894"/>
    </row>
    <row r="11" spans="1:23" x14ac:dyDescent="0.25">
      <c r="A11" s="1579" t="s">
        <v>915</v>
      </c>
      <c r="B11" s="1581">
        <v>70.510000000000005</v>
      </c>
      <c r="C11" s="1600">
        <v>890</v>
      </c>
      <c r="D11" s="1581">
        <v>60</v>
      </c>
      <c r="E11" s="1601">
        <f t="shared" si="1"/>
        <v>0.6</v>
      </c>
      <c r="F11" s="2020">
        <v>0</v>
      </c>
      <c r="G11" s="1602">
        <f t="shared" si="0"/>
        <v>0</v>
      </c>
      <c r="I11" s="789">
        <v>46058</v>
      </c>
      <c r="J11" s="1894"/>
      <c r="K11" s="1894"/>
      <c r="L11" s="1894"/>
      <c r="M11" s="1894"/>
      <c r="N11" s="1894"/>
      <c r="O11" s="1894"/>
      <c r="P11" s="1894"/>
      <c r="Q11" s="1894"/>
      <c r="R11" s="1894"/>
      <c r="S11" s="1894"/>
      <c r="T11" s="1894"/>
      <c r="U11" s="1894"/>
      <c r="V11" s="1894"/>
      <c r="W11" s="1894"/>
    </row>
    <row r="12" spans="1:23" x14ac:dyDescent="0.25">
      <c r="A12" s="1579" t="s">
        <v>916</v>
      </c>
      <c r="B12" s="1581">
        <v>70.510000000000005</v>
      </c>
      <c r="C12" s="1600">
        <v>890</v>
      </c>
      <c r="D12" s="1581">
        <v>60</v>
      </c>
      <c r="E12" s="1601">
        <f t="shared" si="1"/>
        <v>0.6</v>
      </c>
      <c r="F12" s="2020">
        <v>0</v>
      </c>
      <c r="G12" s="1602">
        <f>E12*F12*1000</f>
        <v>0</v>
      </c>
      <c r="I12" s="789">
        <v>46059</v>
      </c>
      <c r="J12" s="1894"/>
      <c r="K12" s="2178"/>
      <c r="L12" s="1894"/>
      <c r="M12" s="1894"/>
      <c r="N12" s="2178"/>
      <c r="O12" s="1894"/>
      <c r="P12" s="1894"/>
      <c r="Q12" s="1894"/>
      <c r="R12" s="1894"/>
      <c r="S12" s="1894"/>
      <c r="T12" s="1894"/>
      <c r="U12" s="1894"/>
      <c r="V12" s="1894"/>
      <c r="W12" s="1894"/>
    </row>
    <row r="13" spans="1:23" x14ac:dyDescent="0.25">
      <c r="A13" s="1579" t="s">
        <v>917</v>
      </c>
      <c r="B13" s="1581">
        <v>70.510000000000005</v>
      </c>
      <c r="C13" s="1600">
        <v>890</v>
      </c>
      <c r="D13" s="1581">
        <v>60</v>
      </c>
      <c r="E13" s="1601">
        <f>D13/100</f>
        <v>0.6</v>
      </c>
      <c r="F13" s="2020">
        <v>0</v>
      </c>
      <c r="G13" s="1602">
        <f t="shared" si="0"/>
        <v>0</v>
      </c>
      <c r="H13" s="1604"/>
      <c r="I13" s="789">
        <v>46060</v>
      </c>
      <c r="J13" s="2178"/>
      <c r="K13" s="2178"/>
      <c r="L13" s="1894"/>
      <c r="M13" s="2178"/>
      <c r="N13" s="2178"/>
      <c r="O13" s="1894"/>
      <c r="P13" s="1894"/>
      <c r="Q13" s="1894"/>
      <c r="R13" s="1894"/>
      <c r="S13" s="1894"/>
      <c r="T13" s="1894"/>
      <c r="U13" s="1894"/>
      <c r="V13" s="1894"/>
      <c r="W13" s="1894"/>
    </row>
    <row r="14" spans="1:23" x14ac:dyDescent="0.25">
      <c r="A14" s="1579" t="s">
        <v>918</v>
      </c>
      <c r="B14" s="1581">
        <v>70.510000000000005</v>
      </c>
      <c r="C14" s="1600">
        <v>890</v>
      </c>
      <c r="D14" s="1581">
        <v>60</v>
      </c>
      <c r="E14" s="1601">
        <f>D14/100</f>
        <v>0.6</v>
      </c>
      <c r="F14" s="2020">
        <v>0</v>
      </c>
      <c r="G14" s="1602">
        <f t="shared" si="0"/>
        <v>0</v>
      </c>
      <c r="I14" s="789">
        <v>46061</v>
      </c>
      <c r="J14" s="2178"/>
      <c r="K14" s="2178"/>
      <c r="L14" s="1894"/>
      <c r="M14" s="2178"/>
      <c r="N14" s="2178"/>
      <c r="O14" s="1894"/>
      <c r="P14" s="1894"/>
      <c r="Q14" s="1894"/>
      <c r="R14" s="1894"/>
      <c r="S14" s="1894"/>
      <c r="T14" s="1894"/>
      <c r="U14" s="1894"/>
      <c r="V14" s="1894"/>
      <c r="W14" s="1894"/>
    </row>
    <row r="15" spans="1:23" ht="14.85" customHeight="1" x14ac:dyDescent="0.25">
      <c r="A15" s="1579" t="s">
        <v>919</v>
      </c>
      <c r="B15" s="1581">
        <v>70.510000000000005</v>
      </c>
      <c r="C15" s="1600">
        <v>890</v>
      </c>
      <c r="D15" s="1581">
        <v>60</v>
      </c>
      <c r="E15" s="1601">
        <f t="shared" si="1"/>
        <v>0.6</v>
      </c>
      <c r="F15" s="2020">
        <v>0</v>
      </c>
      <c r="G15" s="1602">
        <f t="shared" si="0"/>
        <v>0</v>
      </c>
      <c r="I15" s="789">
        <v>46062</v>
      </c>
      <c r="J15" s="2178"/>
      <c r="K15" s="1894"/>
      <c r="L15" s="1894"/>
      <c r="M15" s="2178"/>
      <c r="N15" s="1894"/>
      <c r="O15" s="1894"/>
      <c r="P15" s="1894"/>
      <c r="Q15" s="1894"/>
      <c r="R15" s="1894"/>
      <c r="S15" s="1894"/>
      <c r="T15" s="1894"/>
      <c r="U15" s="1894"/>
      <c r="V15" s="1894"/>
      <c r="W15" s="1894"/>
    </row>
    <row r="16" spans="1:23" ht="14.85" customHeight="1" x14ac:dyDescent="0.25">
      <c r="A16" s="1579" t="s">
        <v>920</v>
      </c>
      <c r="B16" s="1581">
        <v>70.510000000000005</v>
      </c>
      <c r="C16" s="1600">
        <v>890</v>
      </c>
      <c r="D16" s="1581">
        <v>60</v>
      </c>
      <c r="E16" s="1601">
        <f t="shared" si="1"/>
        <v>0.6</v>
      </c>
      <c r="F16" s="2020">
        <v>0</v>
      </c>
      <c r="G16" s="1602">
        <f t="shared" si="0"/>
        <v>0</v>
      </c>
      <c r="H16" s="1578"/>
      <c r="I16" s="789">
        <v>46063</v>
      </c>
      <c r="J16" s="2178"/>
      <c r="K16" s="2178"/>
      <c r="L16" s="2178"/>
      <c r="M16" s="2178"/>
      <c r="N16" s="2178"/>
      <c r="O16" s="1894"/>
      <c r="P16" s="1894"/>
      <c r="Q16" s="1894"/>
      <c r="R16" s="1894"/>
      <c r="S16" s="1894"/>
      <c r="T16" s="1894"/>
      <c r="U16" s="1894"/>
      <c r="V16" s="1894"/>
      <c r="W16" s="1894"/>
    </row>
    <row r="17" spans="1:28" x14ac:dyDescent="0.25">
      <c r="A17" s="1579" t="s">
        <v>921</v>
      </c>
      <c r="B17" s="1581">
        <v>70.510000000000005</v>
      </c>
      <c r="C17" s="1600">
        <v>890</v>
      </c>
      <c r="D17" s="1581">
        <v>60</v>
      </c>
      <c r="E17" s="1601">
        <f t="shared" si="1"/>
        <v>0.6</v>
      </c>
      <c r="F17" s="2020">
        <v>0</v>
      </c>
      <c r="G17" s="1602">
        <f t="shared" si="0"/>
        <v>0</v>
      </c>
      <c r="I17" s="789">
        <v>46064</v>
      </c>
      <c r="J17" s="2178"/>
      <c r="K17" s="2178"/>
      <c r="L17" s="2178"/>
      <c r="M17" s="2178"/>
      <c r="N17" s="2178"/>
      <c r="O17" s="1894"/>
      <c r="P17" s="1894"/>
      <c r="Q17" s="1894"/>
      <c r="R17" s="1894"/>
      <c r="S17" s="1894"/>
      <c r="T17" s="1894"/>
      <c r="U17" s="1894"/>
      <c r="V17" s="1894"/>
      <c r="W17" s="1894"/>
      <c r="X17" s="1578"/>
    </row>
    <row r="18" spans="1:28" x14ac:dyDescent="0.25">
      <c r="A18" s="1579" t="s">
        <v>922</v>
      </c>
      <c r="B18" s="1581">
        <v>70.510000000000005</v>
      </c>
      <c r="C18" s="1600">
        <v>890</v>
      </c>
      <c r="D18" s="1581">
        <v>60</v>
      </c>
      <c r="E18" s="1601">
        <f t="shared" si="1"/>
        <v>0.6</v>
      </c>
      <c r="F18" s="2020">
        <v>0</v>
      </c>
      <c r="G18" s="1602">
        <f t="shared" si="0"/>
        <v>0</v>
      </c>
      <c r="H18" s="1578"/>
      <c r="I18" s="789">
        <v>46065</v>
      </c>
      <c r="J18" s="2178"/>
      <c r="K18" s="2178"/>
      <c r="L18" s="2178"/>
      <c r="M18" s="2178"/>
      <c r="N18" s="2178"/>
      <c r="O18" s="1894"/>
      <c r="P18" s="1894"/>
      <c r="Q18" s="1894"/>
      <c r="R18" s="1894"/>
      <c r="S18" s="1894"/>
      <c r="T18" s="1894"/>
      <c r="U18" s="1894"/>
      <c r="V18" s="1894"/>
      <c r="W18" s="1894"/>
    </row>
    <row r="19" spans="1:28" x14ac:dyDescent="0.25">
      <c r="A19" s="1579" t="s">
        <v>923</v>
      </c>
      <c r="B19" s="1581">
        <v>70.510000000000005</v>
      </c>
      <c r="C19" s="1600">
        <v>890</v>
      </c>
      <c r="D19" s="1581">
        <v>60</v>
      </c>
      <c r="E19" s="1601">
        <f t="shared" si="1"/>
        <v>0.6</v>
      </c>
      <c r="F19" s="2020">
        <v>0</v>
      </c>
      <c r="G19" s="1602">
        <f t="shared" si="0"/>
        <v>0</v>
      </c>
      <c r="I19" s="789">
        <v>46066</v>
      </c>
      <c r="J19" s="2178"/>
      <c r="K19" s="2178"/>
      <c r="L19" s="2178"/>
      <c r="M19" s="2178"/>
      <c r="N19" s="2178"/>
      <c r="O19" s="1894"/>
      <c r="P19" s="1894"/>
      <c r="Q19" s="1894"/>
      <c r="R19" s="1894"/>
      <c r="S19" s="1894"/>
      <c r="T19" s="1894"/>
      <c r="U19" s="1894"/>
      <c r="V19" s="1894"/>
      <c r="W19" s="1894"/>
      <c r="Y19" s="1635"/>
      <c r="Z19" s="1635"/>
      <c r="AA19" s="1635"/>
      <c r="AB19" s="1635"/>
    </row>
    <row r="20" spans="1:28" x14ac:dyDescent="0.25">
      <c r="A20" s="1579" t="s">
        <v>924</v>
      </c>
      <c r="B20" s="1581">
        <v>70.510000000000005</v>
      </c>
      <c r="C20" s="1600">
        <v>890</v>
      </c>
      <c r="D20" s="1581">
        <v>60</v>
      </c>
      <c r="E20" s="1601">
        <f t="shared" si="1"/>
        <v>0.6</v>
      </c>
      <c r="F20" s="2020">
        <v>0</v>
      </c>
      <c r="G20" s="1602">
        <f t="shared" si="0"/>
        <v>0</v>
      </c>
      <c r="I20" s="789">
        <v>46067</v>
      </c>
      <c r="J20" s="2178"/>
      <c r="K20" s="2178"/>
      <c r="L20" s="2178"/>
      <c r="M20" s="2178"/>
      <c r="N20" s="2178"/>
      <c r="O20" s="1894"/>
      <c r="P20" s="1894"/>
      <c r="Q20" s="1894"/>
      <c r="R20" s="1894"/>
      <c r="S20" s="1894"/>
      <c r="T20" s="1894"/>
      <c r="U20" s="1894"/>
      <c r="V20" s="1894"/>
      <c r="W20" s="1894"/>
    </row>
    <row r="21" spans="1:28" x14ac:dyDescent="0.25">
      <c r="A21" s="1579" t="s">
        <v>925</v>
      </c>
      <c r="B21" s="1581">
        <v>70.510000000000005</v>
      </c>
      <c r="C21" s="1600">
        <v>890</v>
      </c>
      <c r="D21" s="1581">
        <v>60</v>
      </c>
      <c r="E21" s="1601">
        <f t="shared" si="1"/>
        <v>0.6</v>
      </c>
      <c r="F21" s="2020">
        <v>0</v>
      </c>
      <c r="G21" s="1602">
        <f t="shared" si="0"/>
        <v>0</v>
      </c>
      <c r="I21" s="789">
        <v>46068</v>
      </c>
      <c r="J21" s="2178"/>
      <c r="K21" s="2178"/>
      <c r="L21" s="2178"/>
      <c r="M21" s="2178"/>
      <c r="N21" s="2178"/>
      <c r="O21" s="1894"/>
      <c r="P21" s="1894"/>
      <c r="Q21" s="1894"/>
      <c r="R21" s="1894"/>
      <c r="S21" s="1894"/>
      <c r="T21" s="1894"/>
      <c r="U21" s="1894"/>
      <c r="V21" s="1894"/>
      <c r="W21" s="1894"/>
    </row>
    <row r="22" spans="1:28" x14ac:dyDescent="0.25">
      <c r="A22" s="1605"/>
      <c r="B22" s="1606"/>
      <c r="C22" s="1607"/>
      <c r="D22" s="1608"/>
      <c r="E22" s="1609"/>
      <c r="F22" s="1961"/>
      <c r="G22" s="1610"/>
      <c r="H22" s="1630"/>
      <c r="I22" s="789">
        <v>46069</v>
      </c>
      <c r="J22" s="2178"/>
      <c r="K22" s="2178"/>
      <c r="L22" s="2178"/>
      <c r="M22" s="2178"/>
      <c r="N22" s="2178"/>
      <c r="O22" s="1894"/>
      <c r="P22" s="1894"/>
      <c r="Q22" s="1894"/>
      <c r="R22" s="1894"/>
      <c r="S22" s="1894"/>
      <c r="T22" s="1894"/>
      <c r="U22" s="1894"/>
      <c r="V22" s="1894"/>
      <c r="W22" s="1894"/>
    </row>
    <row r="23" spans="1:28" x14ac:dyDescent="0.25">
      <c r="A23" s="1612"/>
      <c r="B23" s="1612"/>
      <c r="C23" s="1612"/>
      <c r="D23" s="1588"/>
      <c r="E23" s="1587"/>
      <c r="F23" s="1611" t="s">
        <v>926</v>
      </c>
      <c r="G23" s="1631">
        <f>SUM(G7:G21)</f>
        <v>0</v>
      </c>
      <c r="H23" s="1578"/>
      <c r="I23" s="789">
        <v>46070</v>
      </c>
      <c r="J23" s="1894"/>
      <c r="K23" s="1894"/>
      <c r="L23" s="1894"/>
      <c r="M23" s="1894"/>
      <c r="N23" s="1894"/>
      <c r="O23" s="1894"/>
      <c r="P23" s="1894"/>
      <c r="Q23" s="1894"/>
      <c r="R23" s="1894"/>
      <c r="S23" s="1894"/>
      <c r="T23" s="1894"/>
      <c r="U23" s="1894"/>
      <c r="V23" s="1894"/>
      <c r="W23" s="1894"/>
      <c r="X23" s="1578"/>
      <c r="Y23" s="2123"/>
    </row>
    <row r="24" spans="1:28" x14ac:dyDescent="0.25">
      <c r="A24" s="1612"/>
      <c r="B24" s="1612"/>
      <c r="C24" s="1612"/>
      <c r="D24" s="1588"/>
      <c r="E24" s="1587"/>
      <c r="G24" s="1613"/>
      <c r="H24" s="1578"/>
      <c r="I24" s="789">
        <v>46071</v>
      </c>
      <c r="J24" s="1894"/>
      <c r="K24" s="1894"/>
      <c r="L24" s="1894"/>
      <c r="M24" s="1894"/>
      <c r="N24" s="1894"/>
      <c r="O24" s="1894"/>
      <c r="P24" s="1894"/>
      <c r="Q24" s="1894"/>
      <c r="R24" s="1894"/>
      <c r="S24" s="1894"/>
      <c r="T24" s="1894"/>
      <c r="U24" s="1894"/>
      <c r="V24" s="1894"/>
      <c r="W24" s="1894"/>
      <c r="X24" s="1578"/>
    </row>
    <row r="25" spans="1:28" x14ac:dyDescent="0.25">
      <c r="A25" s="1575" t="s">
        <v>927</v>
      </c>
      <c r="D25" s="1588"/>
      <c r="E25" s="1587"/>
      <c r="G25" s="1613"/>
      <c r="I25" s="789">
        <v>46072</v>
      </c>
      <c r="J25" s="1894">
        <f>K24</f>
        <v>0</v>
      </c>
      <c r="K25" s="1894">
        <v>394320</v>
      </c>
      <c r="L25" s="1713"/>
      <c r="M25" s="1894">
        <f>N24</f>
        <v>0</v>
      </c>
      <c r="N25" s="1912">
        <v>26250</v>
      </c>
      <c r="O25" s="1579"/>
      <c r="P25" s="1912"/>
      <c r="Q25" s="1912"/>
      <c r="R25" s="1711"/>
      <c r="S25" s="1894"/>
      <c r="T25" s="1704"/>
      <c r="U25" s="1894"/>
      <c r="V25" s="1704"/>
      <c r="W25" s="1704"/>
      <c r="Z25" s="1578"/>
      <c r="AB25" s="1578"/>
    </row>
    <row r="26" spans="1:28" ht="42.75" x14ac:dyDescent="0.25">
      <c r="A26" s="1598" t="s">
        <v>877</v>
      </c>
      <c r="B26" s="1597" t="s">
        <v>878</v>
      </c>
      <c r="C26" s="1597" t="s">
        <v>879</v>
      </c>
      <c r="D26" s="1598" t="s">
        <v>880</v>
      </c>
      <c r="E26" s="1597" t="s">
        <v>909</v>
      </c>
      <c r="F26" s="1614" t="s">
        <v>910</v>
      </c>
      <c r="G26" s="1598" t="s">
        <v>14</v>
      </c>
      <c r="I26" s="789">
        <v>46073</v>
      </c>
      <c r="J26" s="1894">
        <f t="shared" ref="J26:J34" si="2">K25</f>
        <v>394320</v>
      </c>
      <c r="K26" s="2024">
        <v>449900</v>
      </c>
      <c r="L26" s="2088"/>
      <c r="M26" s="1894">
        <f t="shared" ref="M26:M34" si="3">N25</f>
        <v>26250</v>
      </c>
      <c r="N26" s="2024">
        <v>21050</v>
      </c>
      <c r="O26" s="1628"/>
      <c r="P26" s="2024"/>
      <c r="Q26" s="2024"/>
      <c r="R26" s="2089"/>
      <c r="S26" s="1894"/>
      <c r="T26" s="1895"/>
      <c r="U26" s="1894"/>
      <c r="V26" s="1895"/>
      <c r="W26" s="1704"/>
      <c r="X26" s="1578"/>
      <c r="Z26" s="1578"/>
      <c r="AB26" s="1578"/>
    </row>
    <row r="27" spans="1:28" x14ac:dyDescent="0.25">
      <c r="A27" s="1637" t="s">
        <v>944</v>
      </c>
      <c r="B27" s="1580">
        <v>15.95</v>
      </c>
      <c r="C27" s="1580">
        <v>885</v>
      </c>
      <c r="D27" s="1581">
        <f>B27*C27/1000</f>
        <v>14.11575</v>
      </c>
      <c r="E27" s="1601">
        <f>D27/100</f>
        <v>0.14115749999999999</v>
      </c>
      <c r="F27" s="2023"/>
      <c r="G27" s="1602">
        <f>E27*F27*1000</f>
        <v>0</v>
      </c>
      <c r="I27" s="789">
        <v>46074</v>
      </c>
      <c r="J27" s="1894">
        <f t="shared" si="2"/>
        <v>449900</v>
      </c>
      <c r="K27" s="2024">
        <v>388000</v>
      </c>
      <c r="L27" s="1713"/>
      <c r="M27" s="1894">
        <f t="shared" si="3"/>
        <v>21050</v>
      </c>
      <c r="N27" s="2024">
        <v>33600</v>
      </c>
      <c r="O27" s="1579"/>
      <c r="P27" s="1912"/>
      <c r="Q27" s="1912"/>
      <c r="R27" s="1711"/>
      <c r="S27" s="1894"/>
      <c r="T27" s="1895"/>
      <c r="U27" s="1894"/>
      <c r="V27" s="1895"/>
      <c r="W27" s="1704"/>
      <c r="X27" s="1578"/>
    </row>
    <row r="28" spans="1:28" x14ac:dyDescent="0.25">
      <c r="A28" s="1637" t="s">
        <v>940</v>
      </c>
      <c r="B28" s="1580">
        <v>3.02</v>
      </c>
      <c r="C28" s="1580">
        <v>885</v>
      </c>
      <c r="D28" s="1581">
        <f>B28*C28/1000</f>
        <v>2.6726999999999999</v>
      </c>
      <c r="E28" s="1601">
        <f>D28/100</f>
        <v>2.6726999999999997E-2</v>
      </c>
      <c r="F28" s="2023"/>
      <c r="G28" s="1602">
        <f>E28*F28*1000</f>
        <v>0</v>
      </c>
      <c r="I28" s="789">
        <v>46075</v>
      </c>
      <c r="J28" s="1894">
        <f t="shared" si="2"/>
        <v>388000</v>
      </c>
      <c r="K28" s="2024">
        <v>226400</v>
      </c>
      <c r="L28" s="1713"/>
      <c r="M28" s="1894">
        <f t="shared" si="3"/>
        <v>33600</v>
      </c>
      <c r="N28" s="2024">
        <v>25980</v>
      </c>
      <c r="O28" s="1579"/>
      <c r="P28" s="304"/>
      <c r="Q28" s="1636"/>
      <c r="R28" s="1711"/>
      <c r="S28" s="1894"/>
      <c r="T28" s="1895"/>
      <c r="U28" s="1894"/>
      <c r="V28" s="1895"/>
      <c r="W28" s="1704"/>
      <c r="X28" s="1578"/>
    </row>
    <row r="29" spans="1:28" x14ac:dyDescent="0.25">
      <c r="A29" s="1579" t="s">
        <v>928</v>
      </c>
      <c r="B29" s="1580">
        <v>82.48</v>
      </c>
      <c r="C29" s="1580">
        <v>885</v>
      </c>
      <c r="D29" s="1581">
        <f>B29*C29/1000</f>
        <v>72.994799999999998</v>
      </c>
      <c r="E29" s="1601">
        <f>D29/100</f>
        <v>0.72994799999999993</v>
      </c>
      <c r="F29" s="2023"/>
      <c r="G29" s="1602">
        <f>E29*F29*1000</f>
        <v>0</v>
      </c>
      <c r="H29" s="1615"/>
      <c r="I29" s="789">
        <v>46076</v>
      </c>
      <c r="J29" s="1894">
        <f t="shared" si="2"/>
        <v>226400</v>
      </c>
      <c r="K29" s="2024">
        <v>15960</v>
      </c>
      <c r="L29" s="1713"/>
      <c r="M29" s="1894">
        <f t="shared" si="3"/>
        <v>25980</v>
      </c>
      <c r="N29" s="1912">
        <v>26050</v>
      </c>
      <c r="O29" s="1579"/>
      <c r="P29" s="304"/>
      <c r="Q29" s="1636"/>
      <c r="R29" s="1711"/>
      <c r="S29" s="1894"/>
      <c r="T29" s="1894"/>
      <c r="U29" s="1894"/>
      <c r="V29" s="1704"/>
      <c r="W29" s="1704"/>
      <c r="Z29" s="2120"/>
      <c r="AA29" s="2121"/>
      <c r="AB29" s="2120"/>
    </row>
    <row r="30" spans="1:28" x14ac:dyDescent="0.25">
      <c r="A30" s="1579" t="s">
        <v>929</v>
      </c>
      <c r="B30" s="1580">
        <v>16.95</v>
      </c>
      <c r="C30" s="1580">
        <v>885</v>
      </c>
      <c r="D30" s="1581">
        <f>B30*C30/1000</f>
        <v>15.00075</v>
      </c>
      <c r="E30" s="1601">
        <f>D30/100</f>
        <v>0.15000749999999999</v>
      </c>
      <c r="F30" s="2023"/>
      <c r="G30" s="1602">
        <f>E30*F30*1000</f>
        <v>0</v>
      </c>
      <c r="H30" s="1595"/>
      <c r="I30" s="789">
        <v>46077</v>
      </c>
      <c r="J30" s="1894">
        <f t="shared" si="2"/>
        <v>15960</v>
      </c>
      <c r="K30" s="2024">
        <v>506180</v>
      </c>
      <c r="L30" s="1713"/>
      <c r="M30" s="1894">
        <f t="shared" si="3"/>
        <v>26050</v>
      </c>
      <c r="N30" s="1912">
        <v>26050</v>
      </c>
      <c r="O30" s="1579"/>
      <c r="P30" s="1636"/>
      <c r="Q30" s="1636"/>
      <c r="R30" s="1711"/>
      <c r="S30" s="1894"/>
      <c r="T30" s="2123"/>
      <c r="U30" s="1894"/>
      <c r="V30" s="1704"/>
      <c r="W30" s="1704"/>
      <c r="AA30" s="2121"/>
    </row>
    <row r="31" spans="1:28" x14ac:dyDescent="0.25">
      <c r="F31" s="1611" t="s">
        <v>1137</v>
      </c>
      <c r="G31" s="1631">
        <f>SUM(G27:G30)</f>
        <v>0</v>
      </c>
      <c r="I31" s="789">
        <v>46078</v>
      </c>
      <c r="J31" s="1894">
        <f t="shared" si="2"/>
        <v>506180</v>
      </c>
      <c r="K31" s="2024">
        <v>398700</v>
      </c>
      <c r="L31" s="1713"/>
      <c r="M31" s="1894">
        <f t="shared" si="3"/>
        <v>26050</v>
      </c>
      <c r="N31" s="2024">
        <v>26470</v>
      </c>
      <c r="O31" s="1579"/>
      <c r="P31" s="1636"/>
      <c r="Q31" s="1636"/>
      <c r="R31" s="1711"/>
      <c r="S31" s="1894"/>
      <c r="T31" s="1894"/>
      <c r="U31" s="1894"/>
      <c r="V31" s="1704"/>
      <c r="W31" s="1894"/>
    </row>
    <row r="32" spans="1:28" x14ac:dyDescent="0.25">
      <c r="H32" s="1623"/>
      <c r="I32" s="789">
        <v>46079</v>
      </c>
      <c r="J32" s="1894">
        <f t="shared" si="2"/>
        <v>398700</v>
      </c>
      <c r="K32" s="2024">
        <v>388950</v>
      </c>
      <c r="L32" s="1713"/>
      <c r="M32" s="1894">
        <f t="shared" si="3"/>
        <v>26470</v>
      </c>
      <c r="N32" s="2024">
        <v>40850</v>
      </c>
      <c r="O32" s="1579"/>
      <c r="P32" s="2025"/>
      <c r="Q32" s="1636"/>
      <c r="R32" s="1711"/>
      <c r="S32" s="1894"/>
      <c r="T32" s="1894"/>
      <c r="U32" s="1894"/>
      <c r="V32" s="1704"/>
      <c r="W32" s="1894"/>
    </row>
    <row r="33" spans="1:57" ht="23.1" customHeight="1" x14ac:dyDescent="0.25">
      <c r="I33" s="789">
        <v>46080</v>
      </c>
      <c r="J33" s="1894">
        <f t="shared" si="2"/>
        <v>388950</v>
      </c>
      <c r="K33" s="2024"/>
      <c r="L33" s="1713"/>
      <c r="M33" s="1894">
        <f t="shared" si="3"/>
        <v>40850</v>
      </c>
      <c r="N33" s="2024"/>
      <c r="O33" s="1579"/>
      <c r="P33" s="1902"/>
      <c r="Q33" s="1636"/>
      <c r="R33" s="1711"/>
      <c r="S33" s="1894"/>
      <c r="T33" s="1894"/>
      <c r="U33" s="1894"/>
      <c r="V33" s="1894"/>
      <c r="W33" s="1894"/>
    </row>
    <row r="34" spans="1:57" ht="15" customHeight="1" x14ac:dyDescent="0.25">
      <c r="H34" s="2300"/>
      <c r="I34" s="789">
        <v>46081</v>
      </c>
      <c r="J34" s="1894">
        <f t="shared" si="2"/>
        <v>0</v>
      </c>
      <c r="K34" s="2024"/>
      <c r="L34" s="1713"/>
      <c r="M34" s="1894">
        <f t="shared" si="3"/>
        <v>0</v>
      </c>
      <c r="N34" s="2025"/>
      <c r="O34" s="1579"/>
      <c r="P34" s="304"/>
      <c r="Q34" s="1580"/>
      <c r="R34" s="1711"/>
      <c r="S34" s="1894"/>
      <c r="T34" s="1894"/>
      <c r="U34" s="1894"/>
      <c r="V34" s="1894"/>
      <c r="W34" s="1701"/>
    </row>
    <row r="35" spans="1:57" ht="15" customHeight="1" x14ac:dyDescent="0.25">
      <c r="H35" s="2300"/>
      <c r="I35"/>
      <c r="J35"/>
      <c r="K35"/>
      <c r="L35"/>
      <c r="M35"/>
      <c r="N35"/>
      <c r="O35"/>
      <c r="P35"/>
      <c r="Q35"/>
      <c r="R35"/>
      <c r="S35"/>
      <c r="T35"/>
      <c r="U35"/>
      <c r="V35"/>
      <c r="W35"/>
    </row>
    <row r="36" spans="1:57" x14ac:dyDescent="0.25">
      <c r="I36"/>
      <c r="J36"/>
      <c r="K36"/>
      <c r="L36"/>
      <c r="M36"/>
      <c r="N36"/>
      <c r="O36"/>
      <c r="P36"/>
      <c r="Q36"/>
      <c r="R36"/>
      <c r="S36"/>
      <c r="T36"/>
      <c r="U36"/>
      <c r="V36"/>
      <c r="W36"/>
      <c r="BE36" s="1635" t="s">
        <v>1139</v>
      </c>
    </row>
    <row r="37" spans="1:57" x14ac:dyDescent="0.25">
      <c r="I37"/>
      <c r="J37"/>
      <c r="K37"/>
      <c r="L37"/>
      <c r="M37"/>
      <c r="N37"/>
      <c r="O37"/>
      <c r="P37"/>
      <c r="Q37"/>
      <c r="R37"/>
      <c r="S37"/>
      <c r="T37"/>
      <c r="U37"/>
      <c r="V37"/>
      <c r="W37"/>
    </row>
    <row r="38" spans="1:57" x14ac:dyDescent="0.25">
      <c r="G38" s="1578"/>
      <c r="I38"/>
      <c r="J38"/>
      <c r="K38" s="410"/>
      <c r="M38" s="1578"/>
      <c r="T38" s="1578"/>
    </row>
    <row r="39" spans="1:57" hidden="1" x14ac:dyDescent="0.25">
      <c r="A39" s="1617" t="s">
        <v>930</v>
      </c>
      <c r="B39" s="1618"/>
      <c r="C39" s="1618"/>
      <c r="D39" s="1619"/>
      <c r="E39" s="1620"/>
      <c r="F39" s="1621"/>
      <c r="G39" s="1622"/>
      <c r="I39"/>
      <c r="J39"/>
      <c r="K39" s="410"/>
      <c r="M39" s="1578"/>
      <c r="N39" s="1578"/>
    </row>
    <row r="40" spans="1:57" ht="24" hidden="1" x14ac:dyDescent="0.25">
      <c r="A40" s="1624" t="s">
        <v>931</v>
      </c>
      <c r="B40" s="1576" t="s">
        <v>932</v>
      </c>
      <c r="C40" s="1576" t="s">
        <v>933</v>
      </c>
      <c r="D40" s="1624" t="s">
        <v>934</v>
      </c>
      <c r="E40" s="1625" t="s">
        <v>935</v>
      </c>
      <c r="F40" s="1626" t="s">
        <v>936</v>
      </c>
      <c r="G40" s="1624" t="s">
        <v>14</v>
      </c>
      <c r="I40"/>
      <c r="J40"/>
      <c r="K40" s="410"/>
    </row>
    <row r="41" spans="1:57" hidden="1" x14ac:dyDescent="0.25">
      <c r="A41" s="1628" t="s">
        <v>937</v>
      </c>
      <c r="B41" s="1616">
        <v>12.2</v>
      </c>
      <c r="C41" s="1616">
        <v>1.75</v>
      </c>
      <c r="D41" s="1616">
        <v>1.52</v>
      </c>
      <c r="E41" s="1616">
        <v>0.88</v>
      </c>
      <c r="F41" s="1945">
        <v>0</v>
      </c>
      <c r="G41" s="1629">
        <f>B41*C41*D41*E41*F41/100</f>
        <v>0</v>
      </c>
      <c r="I41"/>
      <c r="J41"/>
      <c r="K41"/>
    </row>
    <row r="42" spans="1:57" hidden="1" x14ac:dyDescent="0.25">
      <c r="A42" s="1628" t="s">
        <v>938</v>
      </c>
      <c r="B42" s="1616">
        <v>12.2</v>
      </c>
      <c r="C42" s="1616">
        <v>1.75</v>
      </c>
      <c r="D42" s="1616">
        <v>1.52</v>
      </c>
      <c r="E42" s="1616">
        <v>0.88</v>
      </c>
      <c r="F42" s="1945">
        <v>0</v>
      </c>
      <c r="G42" s="1629">
        <f>B42*C42*D42*E42*F42/100</f>
        <v>0</v>
      </c>
      <c r="I42"/>
      <c r="J42"/>
      <c r="K42"/>
    </row>
    <row r="43" spans="1:57" ht="28.5" hidden="1" x14ac:dyDescent="0.25">
      <c r="F43" s="1611" t="s">
        <v>939</v>
      </c>
      <c r="G43" s="1627">
        <f>SUM(G41:G42)</f>
        <v>0</v>
      </c>
      <c r="I43"/>
      <c r="J43"/>
      <c r="K43"/>
    </row>
    <row r="44" spans="1:57" x14ac:dyDescent="0.25">
      <c r="I44"/>
      <c r="J44"/>
      <c r="K44"/>
    </row>
  </sheetData>
  <mergeCells count="11">
    <mergeCell ref="W4:W5"/>
    <mergeCell ref="I5:L5"/>
    <mergeCell ref="M5:O5"/>
    <mergeCell ref="P5:R5"/>
    <mergeCell ref="S5:T5"/>
    <mergeCell ref="U5:V5"/>
    <mergeCell ref="H34:H35"/>
    <mergeCell ref="E1:G1"/>
    <mergeCell ref="E2:G2"/>
    <mergeCell ref="I4:R4"/>
    <mergeCell ref="S4:V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DE967-01F2-458B-B4F5-AABE71AAF819}">
  <sheetPr>
    <tabColor rgb="FF00B050"/>
    <pageSetUpPr fitToPage="1"/>
  </sheetPr>
  <dimension ref="A1:VTX347"/>
  <sheetViews>
    <sheetView zoomScale="90" zoomScaleNormal="90" workbookViewId="0">
      <pane xSplit="6" ySplit="3" topLeftCell="AC4" activePane="bottomRight" state="frozen"/>
      <selection activeCell="D35" sqref="D35"/>
      <selection pane="topRight" activeCell="D35" sqref="D35"/>
      <selection pane="bottomLeft" activeCell="D35" sqref="D35"/>
      <selection pane="bottomRight" activeCell="BE16" sqref="BE16"/>
    </sheetView>
  </sheetViews>
  <sheetFormatPr defaultColWidth="9" defaultRowHeight="15" x14ac:dyDescent="0.25"/>
  <cols>
    <col min="1" max="1" width="2.42578125" style="1" customWidth="1"/>
    <col min="2" max="2" width="3" style="1" hidden="1" customWidth="1"/>
    <col min="3" max="3" width="4.5703125" style="5" customWidth="1"/>
    <col min="4" max="4" width="41.42578125" style="1" customWidth="1"/>
    <col min="5" max="5" width="14.5703125" style="1" customWidth="1"/>
    <col min="6" max="6" width="11.5703125" style="2" customWidth="1"/>
    <col min="7" max="7" width="14.28515625" style="1" bestFit="1" customWidth="1"/>
    <col min="8" max="8" width="15.140625" style="1" bestFit="1" customWidth="1"/>
    <col min="9" max="9" width="14.5703125" style="1" customWidth="1"/>
    <col min="10" max="12" width="13.5703125" style="1" customWidth="1"/>
    <col min="13" max="13" width="14.5703125" style="1" customWidth="1"/>
    <col min="14" max="14" width="13.5703125" style="1" customWidth="1"/>
    <col min="15" max="16" width="14.5703125" style="1" customWidth="1"/>
    <col min="17" max="17" width="14.7109375" style="1" customWidth="1"/>
    <col min="18" max="19" width="13.5703125" style="1" customWidth="1"/>
    <col min="20" max="25" width="14.5703125" style="1" customWidth="1"/>
    <col min="26" max="27" width="13.5703125" style="1" customWidth="1"/>
    <col min="28" max="28" width="15.140625" style="1" customWidth="1"/>
    <col min="29" max="30" width="13.5703125" style="1" customWidth="1"/>
    <col min="31" max="31" width="13.85546875" style="1" customWidth="1"/>
    <col min="32" max="34" width="13.5703125" style="1" customWidth="1"/>
    <col min="35" max="35" width="3.5703125" style="1" customWidth="1"/>
    <col min="36" max="36" width="22.85546875" style="1" bestFit="1" customWidth="1"/>
    <col min="37" max="37" width="10.7109375" style="1" hidden="1" customWidth="1"/>
    <col min="38" max="38" width="19.42578125" style="1" hidden="1" customWidth="1"/>
    <col min="39" max="39" width="20.5703125" style="1" hidden="1" customWidth="1"/>
    <col min="40" max="40" width="15.42578125" style="1" hidden="1" customWidth="1"/>
    <col min="41" max="41" width="21.5703125" style="1" hidden="1" customWidth="1"/>
    <col min="42" max="42" width="20.42578125" style="1" hidden="1" customWidth="1"/>
    <col min="43" max="43" width="18.42578125" style="1" hidden="1" customWidth="1"/>
    <col min="44" max="44" width="12.5703125" style="1" hidden="1" customWidth="1"/>
    <col min="45" max="45" width="14.42578125" style="1" hidden="1" customWidth="1"/>
    <col min="46" max="46" width="13.5703125" style="1" hidden="1" customWidth="1"/>
    <col min="47" max="47" width="21.5703125" style="1" hidden="1" customWidth="1"/>
    <col min="48" max="48" width="26.42578125" style="1" hidden="1" customWidth="1"/>
    <col min="49" max="50" width="12.42578125" style="1" hidden="1" customWidth="1"/>
    <col min="51" max="51" width="0" style="1" hidden="1" customWidth="1"/>
    <col min="52" max="52" width="9.140625" style="508" hidden="1" customWidth="1"/>
    <col min="53" max="53" width="23.85546875" style="508" hidden="1" customWidth="1"/>
    <col min="54" max="54" width="11.7109375" style="1" bestFit="1" customWidth="1"/>
    <col min="55" max="55" width="12.5703125" style="1" bestFit="1" customWidth="1"/>
    <col min="56" max="56" width="12.140625" style="1" bestFit="1" customWidth="1"/>
    <col min="57" max="57" width="11.5703125" style="1" bestFit="1" customWidth="1"/>
    <col min="58" max="58" width="11.5703125" style="140" bestFit="1" customWidth="1"/>
    <col min="59" max="59" width="12.42578125" style="1" customWidth="1"/>
    <col min="60" max="15023" width="9" style="1"/>
    <col min="15024" max="16384" width="9" style="46"/>
  </cols>
  <sheetData>
    <row r="1" spans="3:59" ht="45" customHeight="1" thickBot="1" x14ac:dyDescent="0.3">
      <c r="C1" s="2214" t="s">
        <v>1134</v>
      </c>
      <c r="D1" s="2214"/>
      <c r="E1" s="2214"/>
      <c r="F1" s="2214"/>
      <c r="G1" s="2214"/>
      <c r="H1" s="2214"/>
      <c r="I1" s="2214"/>
      <c r="J1" s="2214"/>
      <c r="K1" s="2214"/>
      <c r="L1" s="2214"/>
      <c r="M1" s="2214"/>
      <c r="N1" s="2214"/>
      <c r="O1" s="2214"/>
      <c r="P1" s="2214"/>
      <c r="Q1" s="2214"/>
      <c r="R1" s="2214"/>
      <c r="S1" s="2214"/>
      <c r="T1" s="2214"/>
      <c r="U1" s="2214"/>
      <c r="V1" s="2214"/>
      <c r="W1" s="2214"/>
      <c r="X1" s="2214"/>
      <c r="Y1" s="2214"/>
      <c r="Z1" s="2214"/>
      <c r="AA1" s="2214"/>
      <c r="AB1" s="2214"/>
      <c r="AC1" s="2214"/>
      <c r="AD1" s="2214"/>
      <c r="AE1" s="2214"/>
      <c r="AF1" s="2214"/>
      <c r="AG1" s="2214"/>
      <c r="AH1" s="2214"/>
      <c r="AI1" s="2214"/>
      <c r="AJ1" s="2214"/>
    </row>
    <row r="2" spans="3:59" ht="30.2" customHeight="1" x14ac:dyDescent="0.25">
      <c r="C2" s="2215" t="s">
        <v>98</v>
      </c>
      <c r="D2" s="2217" t="s">
        <v>99</v>
      </c>
      <c r="E2" s="2219" t="s">
        <v>100</v>
      </c>
      <c r="F2" s="2221" t="s">
        <v>101</v>
      </c>
      <c r="G2" s="2223" t="s">
        <v>1157</v>
      </c>
      <c r="H2" s="2224"/>
      <c r="I2" s="2224"/>
      <c r="J2" s="2224"/>
      <c r="K2" s="2224"/>
      <c r="L2" s="2224"/>
      <c r="M2" s="2224"/>
      <c r="N2" s="2224"/>
      <c r="O2" s="2224"/>
      <c r="P2" s="2224"/>
      <c r="Q2" s="2224"/>
      <c r="R2" s="2224"/>
      <c r="S2" s="2224"/>
      <c r="T2" s="2224"/>
      <c r="U2" s="2224"/>
      <c r="V2" s="2224"/>
      <c r="W2" s="2224"/>
      <c r="X2" s="2224"/>
      <c r="Y2" s="2224"/>
      <c r="Z2" s="2224"/>
      <c r="AA2" s="2224"/>
      <c r="AB2" s="2224"/>
      <c r="AC2" s="2224"/>
      <c r="AD2" s="2224"/>
      <c r="AE2" s="2224"/>
      <c r="AF2" s="2224"/>
      <c r="AG2" s="2224"/>
      <c r="AH2" s="2224"/>
      <c r="AJ2" s="2225" t="s">
        <v>295</v>
      </c>
    </row>
    <row r="3" spans="3:59" x14ac:dyDescent="0.25">
      <c r="C3" s="2216"/>
      <c r="D3" s="2218"/>
      <c r="E3" s="2220"/>
      <c r="F3" s="2222"/>
      <c r="G3" s="2042">
        <v>1</v>
      </c>
      <c r="H3" s="2042">
        <v>2</v>
      </c>
      <c r="I3" s="2042">
        <v>3</v>
      </c>
      <c r="J3" s="2042">
        <v>4</v>
      </c>
      <c r="K3" s="2042">
        <v>5</v>
      </c>
      <c r="L3" s="2042">
        <v>6</v>
      </c>
      <c r="M3" s="2042">
        <v>7</v>
      </c>
      <c r="N3" s="2042">
        <v>8</v>
      </c>
      <c r="O3" s="2042">
        <v>9</v>
      </c>
      <c r="P3" s="2042">
        <v>10</v>
      </c>
      <c r="Q3" s="2042">
        <v>11</v>
      </c>
      <c r="R3" s="360">
        <v>12</v>
      </c>
      <c r="S3" s="360">
        <v>13</v>
      </c>
      <c r="T3" s="360">
        <v>14</v>
      </c>
      <c r="U3" s="360">
        <v>15</v>
      </c>
      <c r="V3" s="360">
        <v>16</v>
      </c>
      <c r="W3" s="360">
        <v>17</v>
      </c>
      <c r="X3" s="360">
        <v>18</v>
      </c>
      <c r="Y3" s="360">
        <v>19</v>
      </c>
      <c r="Z3" s="360">
        <v>20</v>
      </c>
      <c r="AA3" s="360">
        <v>21</v>
      </c>
      <c r="AB3" s="360">
        <v>22</v>
      </c>
      <c r="AC3" s="360">
        <v>23</v>
      </c>
      <c r="AD3" s="360">
        <v>24</v>
      </c>
      <c r="AE3" s="360">
        <v>25</v>
      </c>
      <c r="AF3" s="360">
        <v>26</v>
      </c>
      <c r="AG3" s="360">
        <v>27</v>
      </c>
      <c r="AH3" s="360">
        <v>28</v>
      </c>
      <c r="AJ3" s="2226"/>
    </row>
    <row r="4" spans="3:59" x14ac:dyDescent="0.25">
      <c r="C4" s="7">
        <v>1</v>
      </c>
      <c r="D4" s="47" t="s">
        <v>84</v>
      </c>
      <c r="E4" s="48"/>
      <c r="F4" s="49"/>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3"/>
      <c r="AJ4" s="1955" t="s">
        <v>126</v>
      </c>
      <c r="AL4" s="2000" t="s">
        <v>1104</v>
      </c>
      <c r="AM4" s="1995"/>
      <c r="AN4" s="1995"/>
      <c r="AO4" s="1995" t="s">
        <v>1110</v>
      </c>
      <c r="AP4" s="1996">
        <f>AP6+AP7+AP9</f>
        <v>80236</v>
      </c>
      <c r="AQ4" s="1995"/>
    </row>
    <row r="5" spans="3:59" x14ac:dyDescent="0.25">
      <c r="C5" s="8"/>
      <c r="D5" s="9" t="s">
        <v>16</v>
      </c>
      <c r="E5" s="246"/>
      <c r="F5" s="10"/>
      <c r="G5" s="265"/>
      <c r="H5" s="265"/>
      <c r="I5" s="265"/>
      <c r="J5" s="265"/>
      <c r="K5" s="265"/>
      <c r="L5" s="265"/>
      <c r="M5" s="265"/>
      <c r="N5" s="265"/>
      <c r="O5" s="265"/>
      <c r="P5" s="265"/>
      <c r="Q5" s="265"/>
      <c r="R5" s="265"/>
      <c r="S5" s="265"/>
      <c r="T5" s="265"/>
      <c r="U5" s="265"/>
      <c r="V5" s="265"/>
      <c r="W5" s="265"/>
      <c r="X5" s="265"/>
      <c r="Y5" s="265"/>
      <c r="Z5" s="265"/>
      <c r="AA5" s="265"/>
      <c r="AB5" s="265"/>
      <c r="AC5" s="265"/>
      <c r="AD5" s="265"/>
      <c r="AE5" s="265"/>
      <c r="AF5" s="265"/>
      <c r="AG5" s="265"/>
      <c r="AH5" s="265"/>
      <c r="AI5" s="3"/>
      <c r="AJ5" s="52" t="s">
        <v>16</v>
      </c>
      <c r="AL5" s="1995" t="s">
        <v>1102</v>
      </c>
      <c r="AM5" s="1996">
        <f>AJ9</f>
        <v>60737537</v>
      </c>
      <c r="AN5" s="1995"/>
      <c r="AO5" s="1995" t="s">
        <v>1108</v>
      </c>
      <c r="AP5" s="1995"/>
      <c r="AQ5" s="1995"/>
    </row>
    <row r="6" spans="3:59" x14ac:dyDescent="0.25">
      <c r="C6" s="8"/>
      <c r="D6" s="11" t="s">
        <v>83</v>
      </c>
      <c r="E6" s="247">
        <v>24</v>
      </c>
      <c r="F6" s="12" t="s">
        <v>82</v>
      </c>
      <c r="G6" s="33">
        <v>1</v>
      </c>
      <c r="H6" s="910">
        <v>1</v>
      </c>
      <c r="I6" s="910">
        <v>1</v>
      </c>
      <c r="J6" s="910">
        <v>1</v>
      </c>
      <c r="K6" s="910">
        <v>1</v>
      </c>
      <c r="L6" s="910">
        <v>1</v>
      </c>
      <c r="M6" s="910">
        <v>1</v>
      </c>
      <c r="N6" s="910">
        <v>1</v>
      </c>
      <c r="O6" s="910">
        <v>1</v>
      </c>
      <c r="P6" s="910">
        <v>1</v>
      </c>
      <c r="Q6" s="910">
        <v>1</v>
      </c>
      <c r="R6" s="910">
        <v>1</v>
      </c>
      <c r="S6" s="910">
        <v>1</v>
      </c>
      <c r="T6" s="910">
        <v>1</v>
      </c>
      <c r="U6" s="33">
        <v>1</v>
      </c>
      <c r="V6" s="33">
        <v>1</v>
      </c>
      <c r="W6" s="33">
        <v>1</v>
      </c>
      <c r="X6" s="910">
        <v>1</v>
      </c>
      <c r="Y6" s="910">
        <v>1</v>
      </c>
      <c r="Z6" s="910">
        <v>1</v>
      </c>
      <c r="AA6" s="910">
        <v>1</v>
      </c>
      <c r="AB6" s="910">
        <v>1</v>
      </c>
      <c r="AC6" s="910">
        <v>1</v>
      </c>
      <c r="AD6" s="910">
        <v>1</v>
      </c>
      <c r="AE6" s="910">
        <v>1</v>
      </c>
      <c r="AF6" s="910">
        <v>1</v>
      </c>
      <c r="AG6" s="910">
        <v>1</v>
      </c>
      <c r="AH6" s="910">
        <v>1</v>
      </c>
      <c r="AI6" s="3"/>
      <c r="AJ6" s="54">
        <f>SUM(G6:AH6)</f>
        <v>28</v>
      </c>
      <c r="AL6" s="1995" t="s">
        <v>1103</v>
      </c>
      <c r="AM6" s="1996">
        <f>AJ20+AJ19+AJ18</f>
        <v>57977499</v>
      </c>
      <c r="AN6" s="1995"/>
      <c r="AO6" s="2001" t="s">
        <v>1109</v>
      </c>
      <c r="AP6" s="1996">
        <v>80236</v>
      </c>
      <c r="AQ6" s="1995"/>
    </row>
    <row r="7" spans="3:59" x14ac:dyDescent="0.25">
      <c r="C7" s="8"/>
      <c r="D7" s="71" t="s">
        <v>124</v>
      </c>
      <c r="E7" s="247"/>
      <c r="F7" s="72" t="s">
        <v>14</v>
      </c>
      <c r="G7" s="266">
        <v>1565196</v>
      </c>
      <c r="H7" s="266">
        <v>770270</v>
      </c>
      <c r="I7" s="266">
        <v>2113786</v>
      </c>
      <c r="J7" s="266">
        <v>1913843</v>
      </c>
      <c r="K7" s="266">
        <v>2352974</v>
      </c>
      <c r="L7" s="266">
        <v>3345000</v>
      </c>
      <c r="M7" s="266">
        <v>2952195</v>
      </c>
      <c r="N7" s="266">
        <v>1685073</v>
      </c>
      <c r="O7" s="266">
        <v>986350</v>
      </c>
      <c r="P7" s="266">
        <v>2312199</v>
      </c>
      <c r="Q7" s="266">
        <v>3163913</v>
      </c>
      <c r="R7" s="266">
        <v>2191531</v>
      </c>
      <c r="S7" s="1917">
        <v>2065679</v>
      </c>
      <c r="T7" s="266">
        <v>2294814</v>
      </c>
      <c r="U7" s="266">
        <v>1930209</v>
      </c>
      <c r="V7" s="266">
        <v>2160626</v>
      </c>
      <c r="W7" s="266">
        <v>1214092</v>
      </c>
      <c r="X7" s="266">
        <v>1849690</v>
      </c>
      <c r="Y7" s="266">
        <v>2351337</v>
      </c>
      <c r="Z7" s="266">
        <v>2999000</v>
      </c>
      <c r="AA7" s="266">
        <v>2156902</v>
      </c>
      <c r="AB7" s="266">
        <v>1660100</v>
      </c>
      <c r="AC7" s="266">
        <v>1939870</v>
      </c>
      <c r="AD7" s="266">
        <v>2515085</v>
      </c>
      <c r="AE7" s="266">
        <v>2408043</v>
      </c>
      <c r="AF7" s="266">
        <v>2711413</v>
      </c>
      <c r="AG7" s="266">
        <v>2570464</v>
      </c>
      <c r="AH7" s="266">
        <v>1934846</v>
      </c>
      <c r="AI7" s="3"/>
      <c r="AJ7" s="57">
        <f>SUM(G7:AH7)</f>
        <v>60114500</v>
      </c>
      <c r="AL7" s="1997"/>
      <c r="AM7" s="1998"/>
      <c r="AN7" s="1997"/>
      <c r="AO7" s="2002"/>
      <c r="AP7" s="1996"/>
      <c r="AQ7" s="1995"/>
      <c r="AR7" s="3">
        <f>AJ7+'Februari 2026 PMG 1'!AJ7</f>
        <v>60114500</v>
      </c>
    </row>
    <row r="8" spans="3:59" x14ac:dyDescent="0.25">
      <c r="C8" s="8"/>
      <c r="D8" s="11" t="s">
        <v>1093</v>
      </c>
      <c r="E8" s="247"/>
      <c r="F8" s="13" t="s">
        <v>25</v>
      </c>
      <c r="G8" s="1728">
        <f>G9/2500000</f>
        <v>0.80405680000000002</v>
      </c>
      <c r="H8" s="1728">
        <f t="shared" ref="H8:AH8" si="0">H9/2500000</f>
        <v>0.88683880000000004</v>
      </c>
      <c r="I8" s="1728">
        <f t="shared" si="0"/>
        <v>0.80529240000000002</v>
      </c>
      <c r="J8" s="1728">
        <f t="shared" si="0"/>
        <v>0.86445320000000003</v>
      </c>
      <c r="K8" s="1728">
        <f t="shared" si="0"/>
        <v>0.85823159999999998</v>
      </c>
      <c r="L8" s="1728">
        <f t="shared" si="0"/>
        <v>0.730854</v>
      </c>
      <c r="M8" s="1728">
        <f t="shared" si="0"/>
        <v>0.80538319999999997</v>
      </c>
      <c r="N8" s="1728">
        <f t="shared" si="0"/>
        <v>0.76573559999999996</v>
      </c>
      <c r="O8" s="1728">
        <f t="shared" si="0"/>
        <v>0.81448399999999999</v>
      </c>
      <c r="P8" s="1728">
        <f t="shared" si="0"/>
        <v>0.97989280000000001</v>
      </c>
      <c r="Q8" s="1728">
        <f t="shared" si="0"/>
        <v>0.88280000000000003</v>
      </c>
      <c r="R8" s="1728">
        <f t="shared" si="0"/>
        <v>0.81621560000000004</v>
      </c>
      <c r="S8" s="1728">
        <f t="shared" si="0"/>
        <v>0.83122119999999999</v>
      </c>
      <c r="T8" s="1728">
        <f t="shared" si="0"/>
        <v>0.63426400000000005</v>
      </c>
      <c r="U8" s="1728">
        <f t="shared" si="0"/>
        <v>0.71069320000000002</v>
      </c>
      <c r="V8" s="1728">
        <f t="shared" si="0"/>
        <v>0.77320040000000001</v>
      </c>
      <c r="W8" s="1728">
        <f t="shared" si="0"/>
        <v>0.97875239999999997</v>
      </c>
      <c r="X8" s="1728">
        <f t="shared" si="0"/>
        <v>1.0195504</v>
      </c>
      <c r="Y8" s="1728">
        <f t="shared" si="0"/>
        <v>0.9877032</v>
      </c>
      <c r="Z8" s="1728">
        <f t="shared" si="0"/>
        <v>0.96339600000000003</v>
      </c>
      <c r="AA8" s="1728">
        <f t="shared" si="0"/>
        <v>0.95047040000000005</v>
      </c>
      <c r="AB8" s="1728">
        <f t="shared" si="0"/>
        <v>1.0435504</v>
      </c>
      <c r="AC8" s="1728">
        <f t="shared" si="0"/>
        <v>0.95749280000000003</v>
      </c>
      <c r="AD8" s="1728">
        <f t="shared" si="0"/>
        <v>0.90968720000000003</v>
      </c>
      <c r="AE8" s="1728">
        <f t="shared" si="0"/>
        <v>0.97728959999999998</v>
      </c>
      <c r="AF8" s="1728">
        <f t="shared" si="0"/>
        <v>0.82801559999999996</v>
      </c>
      <c r="AG8" s="1728">
        <f t="shared" si="0"/>
        <v>0.84658080000000002</v>
      </c>
      <c r="AH8" s="1728">
        <f t="shared" si="0"/>
        <v>0.86890920000000005</v>
      </c>
      <c r="AI8" s="3"/>
      <c r="AJ8" s="1764">
        <f>AJ9/2500000/AJ6</f>
        <v>0.86767910000000004</v>
      </c>
      <c r="AL8" s="1995"/>
      <c r="AM8" s="1999"/>
      <c r="AN8" s="1995"/>
      <c r="AO8" s="2003"/>
      <c r="AP8" s="1996"/>
      <c r="AQ8" s="1995"/>
      <c r="BG8" s="3"/>
    </row>
    <row r="9" spans="3:59" s="1" customFormat="1" x14ac:dyDescent="0.25">
      <c r="C9" s="8"/>
      <c r="D9" s="55" t="s">
        <v>95</v>
      </c>
      <c r="E9" s="231">
        <v>48093.550532574925</v>
      </c>
      <c r="F9" s="56" t="s">
        <v>14</v>
      </c>
      <c r="G9" s="1917">
        <v>2010142</v>
      </c>
      <c r="H9" s="266">
        <v>2217097</v>
      </c>
      <c r="I9" s="266">
        <v>2013231</v>
      </c>
      <c r="J9" s="266">
        <v>2161133</v>
      </c>
      <c r="K9" s="266">
        <v>2145579</v>
      </c>
      <c r="L9" s="266">
        <v>1827135</v>
      </c>
      <c r="M9" s="266">
        <v>2013458</v>
      </c>
      <c r="N9" s="266">
        <v>1914339</v>
      </c>
      <c r="O9" s="266">
        <v>2036210</v>
      </c>
      <c r="P9" s="266">
        <v>2449732</v>
      </c>
      <c r="Q9" s="266">
        <v>2207000</v>
      </c>
      <c r="R9" s="266">
        <v>2040539</v>
      </c>
      <c r="S9" s="266">
        <v>2078053</v>
      </c>
      <c r="T9" s="266">
        <v>1585660</v>
      </c>
      <c r="U9" s="2090">
        <v>1776733</v>
      </c>
      <c r="V9" s="266">
        <v>1933001</v>
      </c>
      <c r="W9" s="266">
        <v>2446881</v>
      </c>
      <c r="X9" s="266">
        <v>2548876</v>
      </c>
      <c r="Y9" s="266">
        <v>2469258</v>
      </c>
      <c r="Z9" s="266">
        <v>2408490</v>
      </c>
      <c r="AA9" s="266">
        <v>2376176</v>
      </c>
      <c r="AB9" s="266">
        <v>2608876</v>
      </c>
      <c r="AC9" s="266">
        <v>2393732</v>
      </c>
      <c r="AD9" s="266">
        <v>2274218</v>
      </c>
      <c r="AE9" s="266">
        <v>2443224</v>
      </c>
      <c r="AF9" s="266">
        <v>2070039</v>
      </c>
      <c r="AG9" s="266">
        <v>2116452</v>
      </c>
      <c r="AH9" s="266">
        <v>2172273</v>
      </c>
      <c r="AJ9" s="57">
        <f>SUM(G9:AH9)</f>
        <v>60737537</v>
      </c>
      <c r="AK9" s="3"/>
      <c r="AL9" s="1995"/>
      <c r="AM9" s="1999"/>
      <c r="AN9" s="1996"/>
      <c r="AO9" s="1995"/>
      <c r="AP9" s="1995"/>
      <c r="AQ9" s="1995"/>
      <c r="AR9" s="3"/>
      <c r="AS9" s="3"/>
      <c r="AU9" s="2043"/>
      <c r="AV9" s="3"/>
      <c r="AZ9" s="508"/>
      <c r="BA9" s="508"/>
      <c r="BD9" s="3"/>
      <c r="BE9" s="3"/>
      <c r="BF9" s="141"/>
    </row>
    <row r="10" spans="3:59" s="1" customFormat="1" x14ac:dyDescent="0.25">
      <c r="C10" s="8"/>
      <c r="D10" s="908" t="s">
        <v>374</v>
      </c>
      <c r="E10" s="909"/>
      <c r="F10" s="61"/>
      <c r="G10" s="910"/>
      <c r="H10" s="910"/>
      <c r="I10" s="910"/>
      <c r="J10" s="910"/>
      <c r="K10" s="910"/>
      <c r="L10" s="910"/>
      <c r="M10" s="910"/>
      <c r="N10" s="910"/>
      <c r="O10" s="910"/>
      <c r="P10" s="910"/>
      <c r="Q10" s="910"/>
      <c r="R10" s="910"/>
      <c r="S10" s="1937"/>
      <c r="T10" s="910"/>
      <c r="U10" s="910"/>
      <c r="V10" s="910"/>
      <c r="W10" s="910"/>
      <c r="X10" s="910"/>
      <c r="Y10" s="910"/>
      <c r="Z10" s="910"/>
      <c r="AA10" s="910"/>
      <c r="AB10" s="910"/>
      <c r="AC10" s="910"/>
      <c r="AD10" s="910"/>
      <c r="AE10" s="910"/>
      <c r="AF10" s="910"/>
      <c r="AG10" s="910"/>
      <c r="AH10" s="910"/>
      <c r="AI10" s="62"/>
      <c r="AJ10" s="511">
        <f>AJ9/AJ6</f>
        <v>2169197.75</v>
      </c>
      <c r="AK10" s="465"/>
      <c r="AL10" s="1995"/>
      <c r="AM10" s="1999"/>
      <c r="AN10" s="1995"/>
      <c r="AO10" s="1995"/>
      <c r="AP10" s="1996"/>
      <c r="AQ10" s="1995"/>
      <c r="AU10" s="2039"/>
      <c r="AZ10" s="508"/>
      <c r="BA10" s="508"/>
      <c r="BF10" s="141"/>
    </row>
    <row r="11" spans="3:59" s="1" customFormat="1" x14ac:dyDescent="0.25">
      <c r="C11" s="8"/>
      <c r="D11" s="21" t="s">
        <v>96</v>
      </c>
      <c r="E11" s="231"/>
      <c r="F11" s="13" t="s">
        <v>14</v>
      </c>
      <c r="G11" s="33">
        <f>G9-G12</f>
        <v>2010142</v>
      </c>
      <c r="H11" s="33">
        <f>H9-H12</f>
        <v>2217097</v>
      </c>
      <c r="I11" s="33">
        <f>I9-I12</f>
        <v>2013231</v>
      </c>
      <c r="J11" s="33">
        <f>J9-J12</f>
        <v>2161133</v>
      </c>
      <c r="K11" s="33">
        <f>K9-K12</f>
        <v>2145579</v>
      </c>
      <c r="L11" s="33">
        <f t="shared" ref="L11:P11" si="1">L9-L12</f>
        <v>1827135</v>
      </c>
      <c r="M11" s="33">
        <f t="shared" si="1"/>
        <v>2013458</v>
      </c>
      <c r="N11" s="33">
        <f t="shared" si="1"/>
        <v>1914339</v>
      </c>
      <c r="O11" s="33">
        <f t="shared" si="1"/>
        <v>2036210</v>
      </c>
      <c r="P11" s="33">
        <f t="shared" si="1"/>
        <v>2449732</v>
      </c>
      <c r="Q11" s="33">
        <f t="shared" ref="Q11:AH11" si="2">Q9-Q12</f>
        <v>2207000</v>
      </c>
      <c r="R11" s="33">
        <f t="shared" si="2"/>
        <v>2040539</v>
      </c>
      <c r="S11" s="33">
        <f t="shared" si="2"/>
        <v>2078053</v>
      </c>
      <c r="T11" s="33">
        <f t="shared" si="2"/>
        <v>1585660</v>
      </c>
      <c r="U11" s="33">
        <f t="shared" si="2"/>
        <v>1776733</v>
      </c>
      <c r="V11" s="33">
        <f t="shared" si="2"/>
        <v>1933001</v>
      </c>
      <c r="W11" s="33">
        <f t="shared" si="2"/>
        <v>2446881</v>
      </c>
      <c r="X11" s="33">
        <f t="shared" si="2"/>
        <v>2548876</v>
      </c>
      <c r="Y11" s="33">
        <f t="shared" si="2"/>
        <v>2469258</v>
      </c>
      <c r="Z11" s="33">
        <f t="shared" si="2"/>
        <v>2408490</v>
      </c>
      <c r="AA11" s="33">
        <f t="shared" si="2"/>
        <v>2376176</v>
      </c>
      <c r="AB11" s="33">
        <f t="shared" si="2"/>
        <v>2608876</v>
      </c>
      <c r="AC11" s="33">
        <f t="shared" si="2"/>
        <v>2393732</v>
      </c>
      <c r="AD11" s="33">
        <f t="shared" si="2"/>
        <v>2274218</v>
      </c>
      <c r="AE11" s="33">
        <f t="shared" si="2"/>
        <v>2443224</v>
      </c>
      <c r="AF11" s="33">
        <f t="shared" si="2"/>
        <v>2070039</v>
      </c>
      <c r="AG11" s="33">
        <f t="shared" si="2"/>
        <v>2116452</v>
      </c>
      <c r="AH11" s="33">
        <f t="shared" si="2"/>
        <v>2172273</v>
      </c>
      <c r="AJ11" s="54">
        <f>SUM(G11:AH11)</f>
        <v>60737537</v>
      </c>
      <c r="AL11" s="1995"/>
      <c r="AM11" s="1996"/>
      <c r="AN11" s="1995"/>
      <c r="AO11" s="1995"/>
      <c r="AP11" s="1996"/>
      <c r="AQ11" s="1996"/>
      <c r="AU11" s="3"/>
      <c r="AZ11" s="508"/>
      <c r="BA11" s="508"/>
      <c r="BF11" s="141"/>
    </row>
    <row r="12" spans="3:59" s="1" customFormat="1" x14ac:dyDescent="0.25">
      <c r="C12" s="8"/>
      <c r="D12" s="21" t="s">
        <v>97</v>
      </c>
      <c r="E12" s="231"/>
      <c r="F12" s="13" t="s">
        <v>14</v>
      </c>
      <c r="G12" s="33">
        <f>G40+G49+G54</f>
        <v>0</v>
      </c>
      <c r="H12" s="33">
        <f>H40+H49+H54</f>
        <v>0</v>
      </c>
      <c r="I12" s="33"/>
      <c r="J12" s="33"/>
      <c r="K12" s="33"/>
      <c r="L12" s="33"/>
      <c r="M12" s="33"/>
      <c r="N12" s="33"/>
      <c r="O12" s="33"/>
      <c r="P12" s="33"/>
      <c r="Q12" s="33"/>
      <c r="R12" s="33"/>
      <c r="S12" s="1913"/>
      <c r="T12" s="33"/>
      <c r="U12" s="33"/>
      <c r="V12" s="33"/>
      <c r="W12" s="33"/>
      <c r="X12" s="33"/>
      <c r="Y12" s="33"/>
      <c r="Z12" s="33"/>
      <c r="AA12" s="33"/>
      <c r="AB12" s="33"/>
      <c r="AC12" s="33"/>
      <c r="AD12" s="33"/>
      <c r="AE12" s="33"/>
      <c r="AF12" s="33"/>
      <c r="AG12" s="33"/>
      <c r="AH12" s="33"/>
      <c r="AJ12" s="54">
        <f>SUM(G12:AH12)</f>
        <v>0</v>
      </c>
      <c r="AL12" s="2000"/>
      <c r="AM12" s="1996"/>
      <c r="AN12" s="1995"/>
      <c r="AO12" s="1996"/>
      <c r="AP12" s="1996"/>
      <c r="AQ12" s="1995"/>
      <c r="AZ12" s="508"/>
      <c r="BA12" s="508"/>
      <c r="BF12" s="141"/>
    </row>
    <row r="13" spans="3:59" s="1" customFormat="1" x14ac:dyDescent="0.25">
      <c r="C13" s="8"/>
      <c r="D13" s="14" t="s">
        <v>1133</v>
      </c>
      <c r="E13" s="248">
        <v>5</v>
      </c>
      <c r="F13" s="13" t="s">
        <v>25</v>
      </c>
      <c r="G13" s="29">
        <v>3.94</v>
      </c>
      <c r="H13" s="29">
        <f>(3.67+3.95)/2</f>
        <v>3.81</v>
      </c>
      <c r="I13" s="29">
        <f>(4.36+3.7)/2</f>
        <v>4.03</v>
      </c>
      <c r="J13" s="29">
        <v>3.71</v>
      </c>
      <c r="K13" s="29">
        <f>(4.15+4.21)/2</f>
        <v>4.18</v>
      </c>
      <c r="L13" s="29">
        <f>(4.1+4.22)/2</f>
        <v>4.16</v>
      </c>
      <c r="M13" s="29">
        <v>4.25</v>
      </c>
      <c r="N13" s="29">
        <f>(4.2+3.98)/2</f>
        <v>4.09</v>
      </c>
      <c r="O13" s="29">
        <v>4.1100000000000003</v>
      </c>
      <c r="P13" s="29">
        <f>(4.12+4.01)/2</f>
        <v>4.0649999999999995</v>
      </c>
      <c r="Q13" s="29">
        <f>(4.01+3.95)/2</f>
        <v>3.98</v>
      </c>
      <c r="R13" s="29">
        <v>3.96</v>
      </c>
      <c r="S13" s="29">
        <f>(3.95+4)/2</f>
        <v>3.9750000000000001</v>
      </c>
      <c r="T13" s="29">
        <v>4.01</v>
      </c>
      <c r="U13" s="29">
        <v>4.01</v>
      </c>
      <c r="V13" s="29">
        <v>3.95</v>
      </c>
      <c r="W13" s="29">
        <v>3.99</v>
      </c>
      <c r="X13" s="29">
        <f>(3.98+3.99)/2</f>
        <v>3.9850000000000003</v>
      </c>
      <c r="Y13" s="29">
        <v>3.98</v>
      </c>
      <c r="Z13" s="29">
        <f>(3.99+4.12)/2</f>
        <v>4.0549999999999997</v>
      </c>
      <c r="AA13" s="29">
        <v>4.12</v>
      </c>
      <c r="AB13" s="29">
        <f>(4.16+3.93)/2</f>
        <v>4.0449999999999999</v>
      </c>
      <c r="AC13" s="29">
        <v>4.05</v>
      </c>
      <c r="AD13" s="29">
        <f>(3.97+4.17)/2</f>
        <v>4.07</v>
      </c>
      <c r="AE13" s="29">
        <v>4.1100000000000003</v>
      </c>
      <c r="AF13" s="29">
        <v>4.1399999999999997</v>
      </c>
      <c r="AG13" s="29">
        <v>4.16</v>
      </c>
      <c r="AH13" s="29">
        <v>4.05</v>
      </c>
      <c r="AJ13" s="58">
        <f>SUM(G13:AH13)/AJ6</f>
        <v>4.0351785714285704</v>
      </c>
      <c r="AL13" s="1995" t="s">
        <v>1105</v>
      </c>
      <c r="AM13" s="1996">
        <f>AM14+AM15</f>
        <v>39712496</v>
      </c>
      <c r="AN13" s="1995"/>
      <c r="AO13" s="1995" t="s">
        <v>1111</v>
      </c>
      <c r="AP13" s="1995">
        <f>'OIP Fract PMG 2'!T13</f>
        <v>200835</v>
      </c>
      <c r="AQ13" s="1995"/>
      <c r="AV13" s="2096"/>
      <c r="AX13" s="508"/>
      <c r="AZ13" s="508"/>
      <c r="BA13" s="508"/>
      <c r="BF13" s="140"/>
    </row>
    <row r="14" spans="3:59" s="1" customFormat="1" x14ac:dyDescent="0.25">
      <c r="C14" s="8"/>
      <c r="D14" s="14" t="s">
        <v>80</v>
      </c>
      <c r="E14" s="248">
        <v>0.5</v>
      </c>
      <c r="F14" s="13" t="s">
        <v>25</v>
      </c>
      <c r="G14" s="29">
        <v>0.42</v>
      </c>
      <c r="H14" s="29">
        <f>(0.42+0.44)/2</f>
        <v>0.43</v>
      </c>
      <c r="I14" s="29">
        <f>(0.45+0.35)/2</f>
        <v>0.4</v>
      </c>
      <c r="J14" s="29">
        <v>0.38</v>
      </c>
      <c r="K14" s="29">
        <f>(0.4+0.46)/2</f>
        <v>0.43000000000000005</v>
      </c>
      <c r="L14" s="29">
        <f>(0.4+0.46)/2</f>
        <v>0.43000000000000005</v>
      </c>
      <c r="M14" s="29">
        <v>0.46</v>
      </c>
      <c r="N14" s="29">
        <f>(0.46+0.36)/2</f>
        <v>0.41000000000000003</v>
      </c>
      <c r="O14" s="29">
        <v>0.4</v>
      </c>
      <c r="P14" s="29">
        <f>(0.37+0.38)/2</f>
        <v>0.375</v>
      </c>
      <c r="Q14" s="29">
        <f>(0.4+0.42)/2</f>
        <v>0.41000000000000003</v>
      </c>
      <c r="R14" s="29">
        <v>0.42</v>
      </c>
      <c r="S14" s="29">
        <f>(0.42+0.41)/2</f>
        <v>0.41499999999999998</v>
      </c>
      <c r="T14" s="29">
        <v>0.4</v>
      </c>
      <c r="U14" s="29">
        <v>0.4</v>
      </c>
      <c r="V14" s="29">
        <v>0.39</v>
      </c>
      <c r="W14" s="29">
        <v>0.39</v>
      </c>
      <c r="X14" s="29">
        <f>(0.4+0.4)/2</f>
        <v>0.4</v>
      </c>
      <c r="Y14" s="29">
        <v>0.4</v>
      </c>
      <c r="Z14" s="29">
        <f>(0.41+0.37)/2</f>
        <v>0.39</v>
      </c>
      <c r="AA14" s="29">
        <v>0.38</v>
      </c>
      <c r="AB14" s="29">
        <f>(0.4+0.39)/2</f>
        <v>0.39500000000000002</v>
      </c>
      <c r="AC14" s="29">
        <v>0.39</v>
      </c>
      <c r="AD14" s="29">
        <f>(0.37+0.38)/2</f>
        <v>0.375</v>
      </c>
      <c r="AE14" s="29">
        <v>0.38</v>
      </c>
      <c r="AF14" s="29">
        <v>0.41</v>
      </c>
      <c r="AG14" s="29">
        <v>0.4</v>
      </c>
      <c r="AH14" s="29">
        <v>0.4</v>
      </c>
      <c r="AJ14" s="58">
        <f>SUM(G14:AH14)/AJ6</f>
        <v>0.40285714285714297</v>
      </c>
      <c r="AL14" s="1995" t="s">
        <v>1100</v>
      </c>
      <c r="AM14" s="1996">
        <f>AJ33</f>
        <v>33000682</v>
      </c>
      <c r="AN14" s="1995"/>
      <c r="AO14" s="1995" t="s">
        <v>1112</v>
      </c>
      <c r="AP14" s="1995">
        <f>'OIP Fract PMG 2'!U13</f>
        <v>114939</v>
      </c>
      <c r="AQ14" s="1995"/>
      <c r="AX14" s="508"/>
      <c r="AZ14" s="508"/>
      <c r="BA14" s="508"/>
      <c r="BD14" s="2096"/>
      <c r="BF14" s="141"/>
    </row>
    <row r="15" spans="3:59" s="1" customFormat="1" x14ac:dyDescent="0.25">
      <c r="C15" s="8"/>
      <c r="D15" s="14" t="s">
        <v>79</v>
      </c>
      <c r="E15" s="249" t="s">
        <v>78</v>
      </c>
      <c r="F15" s="13" t="s">
        <v>25</v>
      </c>
      <c r="G15" s="33"/>
      <c r="H15" s="29"/>
      <c r="I15" s="29"/>
      <c r="J15" s="29"/>
      <c r="K15" s="29"/>
      <c r="L15" s="29"/>
      <c r="M15" s="29"/>
      <c r="N15" s="29"/>
      <c r="O15" s="29"/>
      <c r="P15" s="29"/>
      <c r="Q15" s="29"/>
      <c r="R15" s="29"/>
      <c r="S15" s="29"/>
      <c r="T15" s="29"/>
      <c r="U15" s="29"/>
      <c r="V15" s="29"/>
      <c r="W15" s="29"/>
      <c r="X15" s="29"/>
      <c r="Y15" s="29"/>
      <c r="Z15" s="29"/>
      <c r="AA15" s="2015"/>
      <c r="AB15" s="29"/>
      <c r="AC15" s="29"/>
      <c r="AD15" s="29"/>
      <c r="AE15" s="2015"/>
      <c r="AF15" s="29"/>
      <c r="AG15" s="2015"/>
      <c r="AH15" s="29"/>
      <c r="AJ15" s="58">
        <f>SUM(G15:AH15)/AJ6</f>
        <v>0</v>
      </c>
      <c r="AL15" s="1995" t="s">
        <v>1101</v>
      </c>
      <c r="AM15" s="1996">
        <f>AJ34</f>
        <v>6711814</v>
      </c>
      <c r="AN15" s="1995"/>
      <c r="AO15" s="1995" t="s">
        <v>1113</v>
      </c>
      <c r="AP15" s="1996"/>
      <c r="AQ15" s="1995"/>
      <c r="AX15" s="508"/>
      <c r="AZ15" s="2097"/>
      <c r="BA15" s="2100"/>
      <c r="BB15" s="2"/>
      <c r="BC15" s="2"/>
      <c r="BF15" s="141"/>
    </row>
    <row r="16" spans="3:59" s="1" customFormat="1" x14ac:dyDescent="0.25">
      <c r="C16" s="8"/>
      <c r="D16" s="64" t="s">
        <v>942</v>
      </c>
      <c r="E16" s="1638"/>
      <c r="F16" s="56"/>
      <c r="G16" s="266">
        <v>107</v>
      </c>
      <c r="H16" s="266">
        <v>106107</v>
      </c>
      <c r="I16" s="266">
        <v>104106</v>
      </c>
      <c r="J16" s="266">
        <v>106</v>
      </c>
      <c r="K16" s="266">
        <v>107104</v>
      </c>
      <c r="L16" s="266">
        <v>107104</v>
      </c>
      <c r="M16" s="266">
        <v>104</v>
      </c>
      <c r="N16" s="266">
        <v>104106</v>
      </c>
      <c r="O16" s="266">
        <v>107</v>
      </c>
      <c r="P16" s="266">
        <v>106107</v>
      </c>
      <c r="Q16" s="266">
        <v>107104</v>
      </c>
      <c r="R16" s="1639">
        <v>104</v>
      </c>
      <c r="S16" s="266">
        <v>104107</v>
      </c>
      <c r="T16" s="266">
        <v>106</v>
      </c>
      <c r="U16" s="266">
        <v>106</v>
      </c>
      <c r="V16" s="266">
        <v>107</v>
      </c>
      <c r="W16" s="266">
        <v>107</v>
      </c>
      <c r="X16" s="266">
        <v>106107</v>
      </c>
      <c r="Y16" s="266">
        <v>106</v>
      </c>
      <c r="Z16" s="266">
        <v>106103</v>
      </c>
      <c r="AA16" s="266">
        <v>103</v>
      </c>
      <c r="AB16" s="266">
        <v>103107</v>
      </c>
      <c r="AC16" s="266">
        <v>107</v>
      </c>
      <c r="AD16" s="266">
        <v>106103</v>
      </c>
      <c r="AE16" s="266">
        <v>103</v>
      </c>
      <c r="AF16" s="266">
        <v>106</v>
      </c>
      <c r="AG16" s="266">
        <v>106</v>
      </c>
      <c r="AH16" s="266">
        <v>106</v>
      </c>
      <c r="AJ16" s="58"/>
      <c r="AL16" s="1995" t="s">
        <v>1106</v>
      </c>
      <c r="AM16" s="1999">
        <f>AM14/(AM14+AM15)*100</f>
        <v>83.098987280980779</v>
      </c>
      <c r="AN16" s="1995"/>
      <c r="AO16" s="1995" t="s">
        <v>1111</v>
      </c>
      <c r="AP16" s="1996">
        <f>AP13</f>
        <v>200835</v>
      </c>
      <c r="AQ16" s="1995"/>
      <c r="AX16" s="508"/>
      <c r="AZ16" s="2097"/>
      <c r="BA16" s="2100"/>
      <c r="BB16" s="2"/>
      <c r="BC16" s="2"/>
      <c r="BF16" s="141"/>
    </row>
    <row r="17" spans="3:58 15027:15071" s="1" customFormat="1" x14ac:dyDescent="0.25">
      <c r="C17" s="8"/>
      <c r="D17" s="59" t="s">
        <v>77</v>
      </c>
      <c r="E17" s="250"/>
      <c r="F17" s="61"/>
      <c r="G17" s="33"/>
      <c r="H17" s="33"/>
      <c r="I17" s="33"/>
      <c r="J17" s="33"/>
      <c r="K17" s="33"/>
      <c r="L17" s="33"/>
      <c r="M17" s="33"/>
      <c r="N17" s="33"/>
      <c r="O17" s="33"/>
      <c r="P17" s="33"/>
      <c r="Q17" s="33"/>
      <c r="R17" s="33"/>
      <c r="S17" s="1913"/>
      <c r="T17" s="33"/>
      <c r="U17" s="33"/>
      <c r="V17" s="33"/>
      <c r="W17" s="33"/>
      <c r="X17" s="33"/>
      <c r="Y17" s="33"/>
      <c r="Z17" s="33"/>
      <c r="AA17" s="33"/>
      <c r="AB17" s="33"/>
      <c r="AC17" s="33"/>
      <c r="AD17" s="33"/>
      <c r="AE17" s="33"/>
      <c r="AF17" s="33"/>
      <c r="AG17" s="33"/>
      <c r="AH17" s="33"/>
      <c r="AI17" s="62"/>
      <c r="AJ17" s="66" t="s">
        <v>77</v>
      </c>
      <c r="AL17" s="1995" t="s">
        <v>1107</v>
      </c>
      <c r="AM17" s="1997">
        <f>AM15/(AM14+AM15)*100</f>
        <v>16.901012719019224</v>
      </c>
      <c r="AN17" s="1995"/>
      <c r="AO17" s="1995" t="s">
        <v>1112</v>
      </c>
      <c r="AP17" s="1996">
        <f>AP14-AM13</f>
        <v>-39597557</v>
      </c>
      <c r="AQ17" s="1995"/>
      <c r="AX17" s="508"/>
      <c r="AZ17" s="2097"/>
      <c r="BA17" s="2100"/>
      <c r="BB17" s="2"/>
      <c r="BC17" s="2"/>
      <c r="BF17" s="141"/>
    </row>
    <row r="18" spans="3:58 15027:15071" s="1" customFormat="1" x14ac:dyDescent="0.25">
      <c r="C18" s="8"/>
      <c r="D18" s="791" t="s">
        <v>355</v>
      </c>
      <c r="E18" s="250"/>
      <c r="F18" s="65" t="s">
        <v>14</v>
      </c>
      <c r="G18" s="1959"/>
      <c r="H18" s="1959"/>
      <c r="I18" s="1959"/>
      <c r="J18" s="1959"/>
      <c r="K18" s="1959"/>
      <c r="L18" s="1959"/>
      <c r="M18" s="1959"/>
      <c r="N18" s="1959"/>
      <c r="O18" s="1959"/>
      <c r="P18" s="1959"/>
      <c r="Q18" s="1959"/>
      <c r="R18" s="1959"/>
      <c r="S18" s="1959"/>
      <c r="T18" s="1959"/>
      <c r="U18" s="1959"/>
      <c r="V18" s="1959"/>
      <c r="W18" s="1959"/>
      <c r="X18" s="1959"/>
      <c r="Y18" s="1959"/>
      <c r="Z18" s="1959"/>
      <c r="AA18" s="1959"/>
      <c r="AB18" s="1959"/>
      <c r="AC18" s="1959"/>
      <c r="AD18" s="1959"/>
      <c r="AE18" s="1959"/>
      <c r="AF18" s="1959"/>
      <c r="AG18" s="1959"/>
      <c r="AH18" s="1959"/>
      <c r="AI18" s="62"/>
      <c r="AJ18" s="1960">
        <f>SUM(G18:AH18)</f>
        <v>0</v>
      </c>
      <c r="AL18" s="1991"/>
      <c r="AM18" s="1992"/>
      <c r="AN18" s="1992"/>
      <c r="AO18" s="1992"/>
      <c r="AP18" s="1992"/>
      <c r="AQ18" s="1991"/>
      <c r="AZ18" s="2097"/>
      <c r="BA18" s="2100"/>
      <c r="BB18" s="2"/>
      <c r="BC18" s="2"/>
      <c r="BF18" s="141"/>
    </row>
    <row r="19" spans="3:58 15027:15071" s="1" customFormat="1" x14ac:dyDescent="0.25">
      <c r="C19" s="8"/>
      <c r="D19" s="791" t="s">
        <v>1099</v>
      </c>
      <c r="E19" s="250"/>
      <c r="F19" s="65" t="s">
        <v>14</v>
      </c>
      <c r="G19" s="266">
        <v>1917000</v>
      </c>
      <c r="H19" s="266">
        <v>2113326</v>
      </c>
      <c r="I19" s="266">
        <v>1912963</v>
      </c>
      <c r="J19" s="266">
        <v>2332133</v>
      </c>
      <c r="K19" s="266">
        <v>2035181</v>
      </c>
      <c r="L19" s="266">
        <v>1731169</v>
      </c>
      <c r="M19" s="266">
        <v>1911945</v>
      </c>
      <c r="N19" s="266">
        <v>1820597</v>
      </c>
      <c r="O19" s="266">
        <v>1934293</v>
      </c>
      <c r="P19" s="266">
        <v>2327461</v>
      </c>
      <c r="Q19" s="266">
        <v>2099971</v>
      </c>
      <c r="R19" s="266">
        <v>1942907</v>
      </c>
      <c r="S19" s="266">
        <v>1971871</v>
      </c>
      <c r="T19" s="266">
        <v>1504162</v>
      </c>
      <c r="U19" s="266">
        <v>1686679</v>
      </c>
      <c r="V19" s="266">
        <v>1847188</v>
      </c>
      <c r="W19" s="266">
        <v>2330791</v>
      </c>
      <c r="X19" s="266">
        <v>2415706</v>
      </c>
      <c r="Y19" s="266">
        <v>2344049</v>
      </c>
      <c r="Z19" s="266">
        <v>2284965</v>
      </c>
      <c r="AA19" s="266">
        <v>2246848</v>
      </c>
      <c r="AB19" s="266">
        <v>2468887</v>
      </c>
      <c r="AC19" s="266">
        <v>2266883</v>
      </c>
      <c r="AD19" s="266">
        <v>2159846</v>
      </c>
      <c r="AE19" s="266">
        <v>2321868</v>
      </c>
      <c r="AF19" s="266">
        <v>1970076</v>
      </c>
      <c r="AG19" s="266">
        <v>2005719</v>
      </c>
      <c r="AH19" s="266">
        <v>2073015</v>
      </c>
      <c r="AI19" s="62"/>
      <c r="AJ19" s="1960">
        <f>SUM(G19:AH19)</f>
        <v>57977499</v>
      </c>
      <c r="AK19" s="2"/>
      <c r="AL19" s="471"/>
      <c r="AM19" s="2104"/>
      <c r="AN19" s="2104"/>
      <c r="AO19" s="2104"/>
      <c r="AP19" s="2104"/>
      <c r="AQ19" s="2104"/>
      <c r="AR19" s="2"/>
      <c r="AS19" s="2"/>
      <c r="AT19" s="2"/>
      <c r="AU19" s="2"/>
      <c r="AV19" s="2125"/>
      <c r="AW19" s="2"/>
      <c r="AZ19" s="2097"/>
      <c r="BA19" s="2100"/>
      <c r="BB19" s="2"/>
      <c r="BC19" s="2"/>
      <c r="BF19" s="141"/>
    </row>
    <row r="20" spans="3:58 15027:15071" s="1" customFormat="1" x14ac:dyDescent="0.25">
      <c r="C20" s="15"/>
      <c r="D20" s="64" t="s">
        <v>192</v>
      </c>
      <c r="E20" s="231">
        <v>45448.405253283301</v>
      </c>
      <c r="F20" s="65" t="s">
        <v>14</v>
      </c>
      <c r="G20" s="266"/>
      <c r="H20" s="266"/>
      <c r="I20" s="266"/>
      <c r="J20" s="266"/>
      <c r="K20" s="266"/>
      <c r="L20" s="266"/>
      <c r="M20" s="266"/>
      <c r="N20" s="266"/>
      <c r="O20" s="266"/>
      <c r="P20" s="266"/>
      <c r="Q20" s="266"/>
      <c r="R20" s="266"/>
      <c r="S20" s="1917"/>
      <c r="T20" s="266"/>
      <c r="U20" s="2021"/>
      <c r="V20" s="2021"/>
      <c r="W20" s="2021"/>
      <c r="X20" s="2021"/>
      <c r="Y20" s="2021"/>
      <c r="Z20" s="2021"/>
      <c r="AA20" s="1946"/>
      <c r="AB20" s="266"/>
      <c r="AC20" s="266"/>
      <c r="AD20" s="266"/>
      <c r="AE20" s="266"/>
      <c r="AF20" s="266"/>
      <c r="AG20" s="266"/>
      <c r="AH20" s="266"/>
      <c r="AJ20" s="57">
        <f>SUM(G20:AH20)</f>
        <v>0</v>
      </c>
      <c r="AK20" s="2"/>
      <c r="AL20" s="2104"/>
      <c r="AM20" s="2105"/>
      <c r="AN20" s="2104"/>
      <c r="AO20" s="2104"/>
      <c r="AP20" s="2105"/>
      <c r="AQ20" s="2105"/>
      <c r="AR20" s="2"/>
      <c r="AS20" s="2"/>
      <c r="AT20" s="2"/>
      <c r="AU20" s="2"/>
      <c r="AV20" s="27"/>
      <c r="AW20" s="2"/>
      <c r="AZ20" s="2097"/>
      <c r="BA20" s="2100"/>
      <c r="BB20" s="2"/>
      <c r="BC20" s="2"/>
      <c r="BF20" s="140"/>
      <c r="VEY20" s="46"/>
      <c r="VEZ20" s="46"/>
      <c r="VFA20" s="46"/>
      <c r="VFB20" s="46"/>
      <c r="VFC20" s="46"/>
      <c r="VFD20" s="46"/>
      <c r="VFE20" s="46"/>
      <c r="VFF20" s="46"/>
      <c r="VFG20" s="46"/>
      <c r="VFH20" s="46"/>
      <c r="VFI20" s="46"/>
      <c r="VFJ20" s="46"/>
      <c r="VFK20" s="46"/>
      <c r="VFL20" s="46"/>
      <c r="VFM20" s="46"/>
      <c r="VFN20" s="46"/>
      <c r="VFO20" s="46"/>
      <c r="VFP20" s="46"/>
      <c r="VFQ20" s="46"/>
      <c r="VFR20" s="46"/>
      <c r="VFS20" s="46"/>
      <c r="VFT20" s="46"/>
      <c r="VFU20" s="46"/>
      <c r="VFV20" s="46"/>
      <c r="VFW20" s="46"/>
      <c r="VFX20" s="46"/>
      <c r="VFY20" s="46"/>
      <c r="VFZ20" s="46"/>
      <c r="VGA20" s="46"/>
      <c r="VGB20" s="46"/>
      <c r="VGC20" s="46"/>
      <c r="VGD20" s="46"/>
      <c r="VGE20" s="46"/>
      <c r="VGF20" s="46"/>
      <c r="VGG20" s="46"/>
      <c r="VGH20" s="46"/>
      <c r="VGI20" s="46"/>
      <c r="VGJ20" s="46"/>
      <c r="VGK20" s="46"/>
      <c r="VGL20" s="46"/>
      <c r="VGM20" s="46"/>
      <c r="VGN20" s="46"/>
      <c r="VGO20" s="46"/>
      <c r="VGP20" s="46"/>
      <c r="VGQ20" s="46"/>
    </row>
    <row r="21" spans="3:58 15027:15071" s="1" customFormat="1" x14ac:dyDescent="0.25">
      <c r="C21" s="15"/>
      <c r="D21" s="64" t="s">
        <v>64</v>
      </c>
      <c r="E21" s="231">
        <v>2308.4904255635965</v>
      </c>
      <c r="F21" s="65" t="s">
        <v>14</v>
      </c>
      <c r="G21" s="266">
        <v>85768</v>
      </c>
      <c r="H21" s="266">
        <v>93136</v>
      </c>
      <c r="I21" s="266">
        <v>89158</v>
      </c>
      <c r="J21" s="266">
        <v>90000</v>
      </c>
      <c r="K21" s="266">
        <v>99100</v>
      </c>
      <c r="L21" s="266">
        <v>86927</v>
      </c>
      <c r="M21" s="266">
        <v>88760</v>
      </c>
      <c r="N21" s="266">
        <v>83135</v>
      </c>
      <c r="O21" s="266">
        <v>88886</v>
      </c>
      <c r="P21" s="266">
        <v>106308</v>
      </c>
      <c r="Q21" s="266">
        <v>94673</v>
      </c>
      <c r="R21" s="266">
        <v>85891</v>
      </c>
      <c r="S21" s="266">
        <v>87870</v>
      </c>
      <c r="T21" s="266">
        <v>70599</v>
      </c>
      <c r="U21" s="266">
        <v>81006</v>
      </c>
      <c r="V21" s="266">
        <v>77260</v>
      </c>
      <c r="W21" s="266">
        <v>104620</v>
      </c>
      <c r="X21" s="266">
        <v>113653</v>
      </c>
      <c r="Y21" s="266">
        <v>108660</v>
      </c>
      <c r="Z21" s="266">
        <v>102639</v>
      </c>
      <c r="AA21" s="266">
        <v>111540</v>
      </c>
      <c r="AB21" s="266">
        <v>124535</v>
      </c>
      <c r="AC21" s="266">
        <v>113122</v>
      </c>
      <c r="AD21" s="266">
        <v>97957</v>
      </c>
      <c r="AE21" s="266">
        <v>102747</v>
      </c>
      <c r="AF21" s="266">
        <v>89268</v>
      </c>
      <c r="AG21" s="266">
        <v>96599</v>
      </c>
      <c r="AH21" s="266">
        <v>87729</v>
      </c>
      <c r="AJ21" s="57">
        <f>SUM(G21:AH21)</f>
        <v>2661546</v>
      </c>
      <c r="AK21" s="2"/>
      <c r="AL21" s="2104"/>
      <c r="AM21" s="2105"/>
      <c r="AN21" s="2104"/>
      <c r="AO21" s="2104"/>
      <c r="AP21" s="2105"/>
      <c r="AQ21" s="2105"/>
      <c r="AR21" s="2"/>
      <c r="AS21" s="2"/>
      <c r="AT21" s="2"/>
      <c r="AU21" s="2"/>
      <c r="AV21" s="2"/>
      <c r="AW21" s="2"/>
      <c r="AX21" s="3"/>
      <c r="AZ21" s="2097"/>
      <c r="BA21" s="2100"/>
      <c r="BB21" s="2"/>
      <c r="BC21" s="2"/>
      <c r="BF21" s="140"/>
      <c r="VEY21" s="46"/>
      <c r="VEZ21" s="46"/>
      <c r="VFA21" s="46"/>
      <c r="VFB21" s="46"/>
      <c r="VFC21" s="46"/>
      <c r="VFD21" s="46"/>
      <c r="VFE21" s="46"/>
      <c r="VFF21" s="46"/>
      <c r="VFG21" s="46"/>
      <c r="VFH21" s="46"/>
      <c r="VFI21" s="46"/>
      <c r="VFJ21" s="46"/>
      <c r="VFK21" s="46"/>
      <c r="VFL21" s="46"/>
      <c r="VFM21" s="46"/>
      <c r="VFN21" s="46"/>
      <c r="VFO21" s="46"/>
      <c r="VFP21" s="46"/>
      <c r="VFQ21" s="46"/>
      <c r="VFR21" s="46"/>
      <c r="VFS21" s="46"/>
      <c r="VFT21" s="46"/>
      <c r="VFU21" s="46"/>
      <c r="VFV21" s="46"/>
      <c r="VFW21" s="46"/>
      <c r="VFX21" s="46"/>
      <c r="VFY21" s="46"/>
      <c r="VFZ21" s="46"/>
      <c r="VGA21" s="46"/>
      <c r="VGB21" s="46"/>
      <c r="VGC21" s="46"/>
      <c r="VGD21" s="46"/>
      <c r="VGE21" s="46"/>
      <c r="VGF21" s="46"/>
      <c r="VGG21" s="46"/>
      <c r="VGH21" s="46"/>
      <c r="VGI21" s="46"/>
      <c r="VGJ21" s="46"/>
      <c r="VGK21" s="46"/>
      <c r="VGL21" s="46"/>
      <c r="VGM21" s="46"/>
      <c r="VGN21" s="46"/>
      <c r="VGO21" s="46"/>
      <c r="VGP21" s="46"/>
      <c r="VGQ21" s="46"/>
    </row>
    <row r="22" spans="3:58 15027:15071" s="1" customFormat="1" x14ac:dyDescent="0.25">
      <c r="C22" s="15"/>
      <c r="D22" s="690" t="s">
        <v>348</v>
      </c>
      <c r="E22" s="712"/>
      <c r="F22" s="20"/>
      <c r="G22" s="33"/>
      <c r="H22" s="33"/>
      <c r="I22" s="33"/>
      <c r="J22" s="33"/>
      <c r="K22" s="33"/>
      <c r="L22" s="33"/>
      <c r="M22" s="33"/>
      <c r="N22" s="33"/>
      <c r="O22" s="33"/>
      <c r="P22" s="33"/>
      <c r="Q22" s="33"/>
      <c r="R22" s="33"/>
      <c r="S22" s="1913"/>
      <c r="T22" s="33"/>
      <c r="U22" s="33"/>
      <c r="V22" s="33"/>
      <c r="W22" s="33"/>
      <c r="X22" s="33"/>
      <c r="Y22" s="33"/>
      <c r="Z22" s="33"/>
      <c r="AA22" s="33"/>
      <c r="AB22" s="33"/>
      <c r="AC22" s="33"/>
      <c r="AD22" s="33"/>
      <c r="AE22" s="33"/>
      <c r="AF22" s="33"/>
      <c r="AG22" s="33"/>
      <c r="AH22" s="33"/>
      <c r="AJ22" s="54"/>
      <c r="AK22" s="2"/>
      <c r="AL22" s="2104"/>
      <c r="AM22" s="2105"/>
      <c r="AN22" s="2104"/>
      <c r="AO22" s="2104"/>
      <c r="AP22" s="2105"/>
      <c r="AQ22" s="2105"/>
      <c r="AR22" s="2"/>
      <c r="AS22" s="2"/>
      <c r="AT22" s="2"/>
      <c r="AU22" s="27"/>
      <c r="AV22" s="2"/>
      <c r="AW22" s="2"/>
      <c r="AZ22" s="2100"/>
      <c r="BA22" s="2097"/>
      <c r="BB22" s="2"/>
      <c r="BC22" s="2"/>
      <c r="BF22" s="140"/>
      <c r="VEY22" s="46"/>
      <c r="VEZ22" s="46"/>
      <c r="VFA22" s="46"/>
      <c r="VFB22" s="46"/>
      <c r="VFC22" s="46"/>
      <c r="VFD22" s="46"/>
      <c r="VFE22" s="46"/>
      <c r="VFF22" s="46"/>
      <c r="VFG22" s="46"/>
      <c r="VFH22" s="46"/>
      <c r="VFI22" s="46"/>
      <c r="VFJ22" s="46"/>
      <c r="VFK22" s="46"/>
      <c r="VFL22" s="46"/>
      <c r="VFM22" s="46"/>
      <c r="VFN22" s="46"/>
      <c r="VFO22" s="46"/>
      <c r="VFP22" s="46"/>
      <c r="VFQ22" s="46"/>
      <c r="VFR22" s="46"/>
      <c r="VFS22" s="46"/>
      <c r="VFT22" s="46"/>
      <c r="VFU22" s="46"/>
      <c r="VFV22" s="46"/>
      <c r="VFW22" s="46"/>
      <c r="VFX22" s="46"/>
      <c r="VFY22" s="46"/>
      <c r="VFZ22" s="46"/>
      <c r="VGA22" s="46"/>
      <c r="VGB22" s="46"/>
      <c r="VGC22" s="46"/>
      <c r="VGD22" s="46"/>
      <c r="VGE22" s="46"/>
      <c r="VGF22" s="46"/>
      <c r="VGG22" s="46"/>
      <c r="VGH22" s="46"/>
      <c r="VGI22" s="46"/>
      <c r="VGJ22" s="46"/>
      <c r="VGK22" s="46"/>
      <c r="VGL22" s="46"/>
      <c r="VGM22" s="46"/>
      <c r="VGN22" s="46"/>
      <c r="VGO22" s="46"/>
      <c r="VGP22" s="46"/>
      <c r="VGQ22" s="46"/>
    </row>
    <row r="23" spans="3:58 15027:15071" x14ac:dyDescent="0.25">
      <c r="C23" s="8"/>
      <c r="D23" s="11" t="s">
        <v>83</v>
      </c>
      <c r="E23" s="247"/>
      <c r="F23" s="12" t="s">
        <v>82</v>
      </c>
      <c r="G23" s="33">
        <v>1</v>
      </c>
      <c r="H23" s="33">
        <v>1</v>
      </c>
      <c r="I23" s="33">
        <v>1</v>
      </c>
      <c r="J23" s="33">
        <v>1</v>
      </c>
      <c r="K23" s="33">
        <v>1</v>
      </c>
      <c r="L23" s="33">
        <v>1</v>
      </c>
      <c r="M23" s="33">
        <v>1</v>
      </c>
      <c r="N23" s="33">
        <v>1</v>
      </c>
      <c r="O23" s="33">
        <v>1</v>
      </c>
      <c r="P23" s="33">
        <v>1</v>
      </c>
      <c r="Q23" s="33">
        <v>1</v>
      </c>
      <c r="R23" s="33">
        <v>1</v>
      </c>
      <c r="S23" s="33">
        <v>1</v>
      </c>
      <c r="T23" s="33">
        <v>1</v>
      </c>
      <c r="U23" s="33">
        <v>1</v>
      </c>
      <c r="V23" s="33">
        <v>1</v>
      </c>
      <c r="W23" s="33">
        <v>1</v>
      </c>
      <c r="X23" s="33">
        <v>1</v>
      </c>
      <c r="Y23" s="33">
        <v>1</v>
      </c>
      <c r="Z23" s="33">
        <v>1</v>
      </c>
      <c r="AA23" s="33">
        <v>1</v>
      </c>
      <c r="AB23" s="33">
        <v>1</v>
      </c>
      <c r="AC23" s="33">
        <v>1</v>
      </c>
      <c r="AD23" s="33">
        <v>1</v>
      </c>
      <c r="AE23" s="33">
        <v>1</v>
      </c>
      <c r="AF23" s="33">
        <v>1</v>
      </c>
      <c r="AG23" s="33">
        <v>1</v>
      </c>
      <c r="AH23" s="33">
        <v>1</v>
      </c>
      <c r="AI23" s="3"/>
      <c r="AJ23" s="54">
        <f>SUM(G23:AH23)</f>
        <v>28</v>
      </c>
      <c r="AK23" s="2"/>
      <c r="AL23" s="2106"/>
      <c r="AM23" s="2105"/>
      <c r="AN23" s="2104"/>
      <c r="AO23" s="471"/>
      <c r="AP23" s="471"/>
      <c r="AQ23" s="471"/>
      <c r="AR23" s="2"/>
      <c r="AS23" s="2107"/>
      <c r="AT23" s="2"/>
      <c r="AU23" s="2"/>
      <c r="AV23" s="2"/>
      <c r="AW23" s="2"/>
      <c r="AZ23" s="2097"/>
      <c r="BA23" s="2097"/>
      <c r="BB23" s="2"/>
      <c r="BC23" s="2"/>
    </row>
    <row r="24" spans="3:58 15027:15071" x14ac:dyDescent="0.25">
      <c r="C24" s="8"/>
      <c r="D24" s="908" t="s">
        <v>1007</v>
      </c>
      <c r="E24" s="247"/>
      <c r="F24" s="12" t="s">
        <v>14</v>
      </c>
      <c r="G24" s="33">
        <v>0</v>
      </c>
      <c r="H24" s="33">
        <v>0</v>
      </c>
      <c r="I24" s="33"/>
      <c r="J24" s="33"/>
      <c r="K24" s="33"/>
      <c r="L24" s="33"/>
      <c r="M24" s="33"/>
      <c r="N24" s="33"/>
      <c r="O24" s="33"/>
      <c r="P24" s="33"/>
      <c r="Q24" s="33"/>
      <c r="R24" s="33"/>
      <c r="S24" s="1913"/>
      <c r="T24" s="33"/>
      <c r="U24" s="33"/>
      <c r="V24" s="33"/>
      <c r="W24" s="33"/>
      <c r="X24" s="33"/>
      <c r="Y24" s="33"/>
      <c r="Z24" s="33"/>
      <c r="AA24" s="33"/>
      <c r="AB24" s="33"/>
      <c r="AC24" s="33"/>
      <c r="AD24" s="33"/>
      <c r="AE24" s="33"/>
      <c r="AF24" s="33"/>
      <c r="AG24" s="33"/>
      <c r="AH24" s="33"/>
      <c r="AI24" s="3"/>
      <c r="AJ24" s="54">
        <f>AJ29/AJ23</f>
        <v>1759936.5357142857</v>
      </c>
      <c r="AK24" s="2"/>
      <c r="AL24" s="2104"/>
      <c r="AM24" s="2108"/>
      <c r="AN24" s="2104"/>
      <c r="AO24" s="471"/>
      <c r="AP24" s="2109"/>
      <c r="AQ24" s="2109"/>
      <c r="AR24" s="2"/>
      <c r="AS24" s="2"/>
      <c r="AT24" s="2"/>
      <c r="AU24" s="2"/>
      <c r="AV24" s="2"/>
      <c r="AW24" s="2"/>
    </row>
    <row r="25" spans="3:58 15027:15071" s="1" customFormat="1" x14ac:dyDescent="0.25">
      <c r="C25" s="15"/>
      <c r="D25" s="64" t="s">
        <v>979</v>
      </c>
      <c r="E25" s="231"/>
      <c r="F25" s="65" t="s">
        <v>14</v>
      </c>
      <c r="G25" s="266"/>
      <c r="H25" s="266"/>
      <c r="I25" s="266"/>
      <c r="J25" s="266"/>
      <c r="K25" s="266"/>
      <c r="L25" s="266"/>
      <c r="M25" s="266"/>
      <c r="N25" s="266"/>
      <c r="O25" s="266"/>
      <c r="P25" s="266"/>
      <c r="Q25" s="266"/>
      <c r="R25" s="266"/>
      <c r="S25" s="1917"/>
      <c r="T25" s="266"/>
      <c r="U25" s="2022"/>
      <c r="V25" s="2022"/>
      <c r="W25" s="2022"/>
      <c r="X25" s="2022"/>
      <c r="Y25" s="266"/>
      <c r="Z25" s="266"/>
      <c r="AA25" s="266"/>
      <c r="AB25" s="266"/>
      <c r="AC25" s="266"/>
      <c r="AD25" s="266"/>
      <c r="AE25" s="266"/>
      <c r="AF25" s="266"/>
      <c r="AG25" s="266"/>
      <c r="AH25" s="266"/>
      <c r="AJ25" s="57">
        <f>SUM(G25:AH25)</f>
        <v>0</v>
      </c>
      <c r="AK25" s="2"/>
      <c r="AL25" s="2110"/>
      <c r="AM25" s="2108"/>
      <c r="AN25" s="2104"/>
      <c r="AO25" s="471"/>
      <c r="AP25" s="2109"/>
      <c r="AQ25" s="2109"/>
      <c r="AR25" s="2"/>
      <c r="AS25" s="2"/>
      <c r="AT25" s="2"/>
      <c r="AU25" s="2"/>
      <c r="AV25" s="27"/>
      <c r="AW25" s="2"/>
      <c r="AZ25" s="508"/>
      <c r="BA25" s="508"/>
      <c r="BF25" s="140"/>
      <c r="VEY25" s="46"/>
      <c r="VEZ25" s="46"/>
      <c r="VFA25" s="46"/>
      <c r="VFB25" s="46"/>
      <c r="VFC25" s="46"/>
      <c r="VFD25" s="46"/>
      <c r="VFE25" s="46"/>
      <c r="VFF25" s="46"/>
      <c r="VFG25" s="46"/>
      <c r="VFH25" s="46"/>
      <c r="VFI25" s="46"/>
      <c r="VFJ25" s="46"/>
      <c r="VFK25" s="46"/>
      <c r="VFL25" s="46"/>
      <c r="VFM25" s="46"/>
      <c r="VFN25" s="46"/>
      <c r="VFO25" s="46"/>
      <c r="VFP25" s="46"/>
      <c r="VFQ25" s="46"/>
      <c r="VFR25" s="46"/>
      <c r="VFS25" s="46"/>
      <c r="VFT25" s="46"/>
      <c r="VFU25" s="46"/>
      <c r="VFV25" s="46"/>
      <c r="VFW25" s="46"/>
      <c r="VFX25" s="46"/>
      <c r="VFY25" s="46"/>
      <c r="VFZ25" s="46"/>
      <c r="VGA25" s="46"/>
      <c r="VGB25" s="46"/>
      <c r="VGC25" s="46"/>
      <c r="VGD25" s="46"/>
      <c r="VGE25" s="46"/>
      <c r="VGF25" s="46"/>
      <c r="VGG25" s="46"/>
      <c r="VGH25" s="46"/>
      <c r="VGI25" s="46"/>
      <c r="VGJ25" s="46"/>
      <c r="VGK25" s="46"/>
      <c r="VGL25" s="46"/>
      <c r="VGM25" s="46"/>
      <c r="VGN25" s="46"/>
      <c r="VGO25" s="46"/>
      <c r="VGP25" s="46"/>
      <c r="VGQ25" s="46"/>
    </row>
    <row r="26" spans="3:58 15027:15071" s="1" customFormat="1" hidden="1" x14ac:dyDescent="0.25">
      <c r="C26" s="15"/>
      <c r="D26" s="64" t="s">
        <v>980</v>
      </c>
      <c r="E26" s="1719">
        <v>559</v>
      </c>
      <c r="F26" s="65" t="s">
        <v>982</v>
      </c>
      <c r="G26" s="266"/>
      <c r="H26" s="266"/>
      <c r="I26" s="266"/>
      <c r="J26" s="266"/>
      <c r="K26" s="266"/>
      <c r="L26" s="266"/>
      <c r="M26" s="266"/>
      <c r="N26" s="266"/>
      <c r="O26" s="266"/>
      <c r="P26" s="266"/>
      <c r="Q26" s="266"/>
      <c r="R26" s="266"/>
      <c r="S26" s="1917"/>
      <c r="T26" s="266"/>
      <c r="U26" s="266"/>
      <c r="V26" s="266"/>
      <c r="W26" s="266"/>
      <c r="X26" s="266"/>
      <c r="Y26" s="266"/>
      <c r="Z26" s="266"/>
      <c r="AA26" s="266"/>
      <c r="AB26" s="266"/>
      <c r="AC26" s="266"/>
      <c r="AD26" s="266"/>
      <c r="AE26" s="266"/>
      <c r="AF26" s="266"/>
      <c r="AG26" s="266"/>
      <c r="AH26" s="266"/>
      <c r="AJ26" s="57"/>
      <c r="AK26" s="2"/>
      <c r="AL26" s="2104"/>
      <c r="AM26" s="2105"/>
      <c r="AN26" s="2111"/>
      <c r="AO26" s="2104"/>
      <c r="AP26" s="2105"/>
      <c r="AQ26" s="2105"/>
      <c r="AR26" s="2"/>
      <c r="AS26" s="2"/>
      <c r="AT26" s="2"/>
      <c r="AU26" s="2"/>
      <c r="AV26" s="2"/>
      <c r="AW26" s="2"/>
      <c r="AZ26" s="508"/>
      <c r="BA26" s="508"/>
      <c r="BF26" s="140"/>
      <c r="VEY26" s="46"/>
      <c r="VEZ26" s="46"/>
      <c r="VFA26" s="46"/>
      <c r="VFB26" s="46"/>
      <c r="VFC26" s="46"/>
      <c r="VFD26" s="46"/>
      <c r="VFE26" s="46"/>
      <c r="VFF26" s="46"/>
      <c r="VFG26" s="46"/>
      <c r="VFH26" s="46"/>
      <c r="VFI26" s="46"/>
      <c r="VFJ26" s="46"/>
      <c r="VFK26" s="46"/>
      <c r="VFL26" s="46"/>
      <c r="VFM26" s="46"/>
      <c r="VFN26" s="46"/>
      <c r="VFO26" s="46"/>
      <c r="VFP26" s="46"/>
      <c r="VFQ26" s="46"/>
      <c r="VFR26" s="46"/>
      <c r="VFS26" s="46"/>
      <c r="VFT26" s="46"/>
      <c r="VFU26" s="46"/>
      <c r="VFV26" s="46"/>
      <c r="VFW26" s="46"/>
      <c r="VFX26" s="46"/>
      <c r="VFY26" s="46"/>
      <c r="VFZ26" s="46"/>
      <c r="VGA26" s="46"/>
      <c r="VGB26" s="46"/>
      <c r="VGC26" s="46"/>
      <c r="VGD26" s="46"/>
      <c r="VGE26" s="46"/>
      <c r="VGF26" s="46"/>
      <c r="VGG26" s="46"/>
      <c r="VGH26" s="46"/>
      <c r="VGI26" s="46"/>
      <c r="VGJ26" s="46"/>
      <c r="VGK26" s="46"/>
      <c r="VGL26" s="46"/>
      <c r="VGM26" s="46"/>
      <c r="VGN26" s="46"/>
      <c r="VGO26" s="46"/>
      <c r="VGP26" s="46"/>
      <c r="VGQ26" s="46"/>
    </row>
    <row r="27" spans="3:58 15027:15071" s="1" customFormat="1" hidden="1" x14ac:dyDescent="0.25">
      <c r="C27" s="15"/>
      <c r="D27" s="64" t="s">
        <v>981</v>
      </c>
      <c r="E27" s="1720">
        <v>559</v>
      </c>
      <c r="F27" s="65" t="s">
        <v>982</v>
      </c>
      <c r="G27" s="266"/>
      <c r="H27" s="266"/>
      <c r="I27" s="266"/>
      <c r="J27" s="266"/>
      <c r="K27" s="266"/>
      <c r="L27" s="266"/>
      <c r="M27" s="266"/>
      <c r="N27" s="266"/>
      <c r="O27" s="266"/>
      <c r="P27" s="266"/>
      <c r="Q27" s="266"/>
      <c r="R27" s="266"/>
      <c r="S27" s="1917"/>
      <c r="T27" s="266"/>
      <c r="U27" s="266"/>
      <c r="V27" s="266"/>
      <c r="W27" s="266"/>
      <c r="X27" s="266"/>
      <c r="Y27" s="266"/>
      <c r="Z27" s="266"/>
      <c r="AA27" s="266"/>
      <c r="AB27" s="266"/>
      <c r="AC27" s="266"/>
      <c r="AD27" s="266"/>
      <c r="AE27" s="266"/>
      <c r="AF27" s="266"/>
      <c r="AG27" s="266"/>
      <c r="AH27" s="266"/>
      <c r="AJ27" s="57"/>
      <c r="AK27" s="2"/>
      <c r="AL27" s="2112"/>
      <c r="AM27" s="2105"/>
      <c r="AN27" s="2104"/>
      <c r="AO27" s="2104"/>
      <c r="AP27" s="2104"/>
      <c r="AQ27" s="2104"/>
      <c r="AR27" s="2"/>
      <c r="AS27" s="2"/>
      <c r="AT27" s="2"/>
      <c r="AU27" s="2"/>
      <c r="AV27" s="2"/>
      <c r="AW27" s="2"/>
      <c r="AZ27" s="508"/>
      <c r="BA27" s="508"/>
      <c r="BF27" s="140"/>
      <c r="VEY27" s="46"/>
      <c r="VEZ27" s="46"/>
      <c r="VFA27" s="46"/>
      <c r="VFB27" s="46"/>
      <c r="VFC27" s="46"/>
      <c r="VFD27" s="46"/>
      <c r="VFE27" s="46"/>
      <c r="VFF27" s="46"/>
      <c r="VFG27" s="46"/>
      <c r="VFH27" s="46"/>
      <c r="VFI27" s="46"/>
      <c r="VFJ27" s="46"/>
      <c r="VFK27" s="46"/>
      <c r="VFL27" s="46"/>
      <c r="VFM27" s="46"/>
      <c r="VFN27" s="46"/>
      <c r="VFO27" s="46"/>
      <c r="VFP27" s="46"/>
      <c r="VFQ27" s="46"/>
      <c r="VFR27" s="46"/>
      <c r="VFS27" s="46"/>
      <c r="VFT27" s="46"/>
      <c r="VFU27" s="46"/>
      <c r="VFV27" s="46"/>
      <c r="VFW27" s="46"/>
      <c r="VFX27" s="46"/>
      <c r="VFY27" s="46"/>
      <c r="VFZ27" s="46"/>
      <c r="VGA27" s="46"/>
      <c r="VGB27" s="46"/>
      <c r="VGC27" s="46"/>
      <c r="VGD27" s="46"/>
      <c r="VGE27" s="46"/>
      <c r="VGF27" s="46"/>
      <c r="VGG27" s="46"/>
      <c r="VGH27" s="46"/>
      <c r="VGI27" s="46"/>
      <c r="VGJ27" s="46"/>
      <c r="VGK27" s="46"/>
      <c r="VGL27" s="46"/>
      <c r="VGM27" s="46"/>
      <c r="VGN27" s="46"/>
      <c r="VGO27" s="46"/>
      <c r="VGP27" s="46"/>
      <c r="VGQ27" s="46"/>
    </row>
    <row r="28" spans="3:58 15027:15071" s="1" customFormat="1" ht="15" customHeight="1" x14ac:dyDescent="0.25">
      <c r="C28" s="15"/>
      <c r="D28" s="11" t="s">
        <v>112</v>
      </c>
      <c r="E28" s="909"/>
      <c r="F28" s="13" t="s">
        <v>25</v>
      </c>
      <c r="G28" s="1728">
        <f>G29/2500000</f>
        <v>0.73864839999999998</v>
      </c>
      <c r="H28" s="1728">
        <f t="shared" ref="H28:AH28" si="3">H29/2500000</f>
        <v>0.77527279999999998</v>
      </c>
      <c r="I28" s="1728">
        <f t="shared" si="3"/>
        <v>0.79887200000000003</v>
      </c>
      <c r="J28" s="1728">
        <f t="shared" si="3"/>
        <v>0.81858520000000001</v>
      </c>
      <c r="K28" s="1728">
        <f t="shared" si="3"/>
        <v>0.88638119999999998</v>
      </c>
      <c r="L28" s="1728">
        <f t="shared" si="3"/>
        <v>0.73493759999999997</v>
      </c>
      <c r="M28" s="1728">
        <f t="shared" si="3"/>
        <v>0.65741519999999998</v>
      </c>
      <c r="N28" s="1728">
        <f t="shared" si="3"/>
        <v>0.59460880000000005</v>
      </c>
      <c r="O28" s="1728">
        <f t="shared" si="3"/>
        <v>0.43949319999999997</v>
      </c>
      <c r="P28" s="1728">
        <f t="shared" si="3"/>
        <v>0.51382079999999997</v>
      </c>
      <c r="Q28" s="1728">
        <f t="shared" si="3"/>
        <v>0.74857759999999995</v>
      </c>
      <c r="R28" s="1728">
        <f t="shared" si="3"/>
        <v>0.77766360000000001</v>
      </c>
      <c r="S28" s="1728">
        <f t="shared" si="3"/>
        <v>0.76770680000000002</v>
      </c>
      <c r="T28" s="1728">
        <f t="shared" si="3"/>
        <v>0.78981159999999995</v>
      </c>
      <c r="U28" s="1728">
        <f t="shared" si="3"/>
        <v>0.82011920000000005</v>
      </c>
      <c r="V28" s="1728">
        <f t="shared" si="3"/>
        <v>0.69601559999999996</v>
      </c>
      <c r="W28" s="1728">
        <f t="shared" si="3"/>
        <v>0.83164400000000005</v>
      </c>
      <c r="X28" s="1728">
        <f t="shared" si="3"/>
        <v>0.80941920000000001</v>
      </c>
      <c r="Y28" s="1728">
        <f t="shared" si="3"/>
        <v>0.5893216</v>
      </c>
      <c r="Z28" s="1728">
        <f t="shared" si="3"/>
        <v>0.61404840000000005</v>
      </c>
      <c r="AA28" s="1728">
        <f t="shared" si="3"/>
        <v>0.59018199999999998</v>
      </c>
      <c r="AB28" s="1728">
        <f t="shared" si="3"/>
        <v>0.61042560000000001</v>
      </c>
      <c r="AC28" s="1728">
        <f t="shared" si="3"/>
        <v>0.7152636</v>
      </c>
      <c r="AD28" s="1728">
        <f t="shared" si="3"/>
        <v>0.81675160000000002</v>
      </c>
      <c r="AE28" s="1728">
        <f t="shared" si="3"/>
        <v>0.80128560000000004</v>
      </c>
      <c r="AF28" s="1728">
        <f t="shared" si="3"/>
        <v>0.34837800000000002</v>
      </c>
      <c r="AG28" s="1728">
        <f t="shared" si="3"/>
        <v>0.68931120000000001</v>
      </c>
      <c r="AH28" s="1728">
        <f t="shared" si="3"/>
        <v>0.73732880000000001</v>
      </c>
      <c r="AI28" s="62"/>
      <c r="AJ28" s="1764">
        <f>AJ29/2500000/AJ23</f>
        <v>0.70397461428571428</v>
      </c>
      <c r="AK28" s="2"/>
      <c r="AL28" s="2109"/>
      <c r="AM28" s="2105"/>
      <c r="AN28" s="2104"/>
      <c r="AO28" s="2104"/>
      <c r="AP28" s="2104"/>
      <c r="AQ28" s="2111"/>
      <c r="AR28" s="2"/>
      <c r="AS28" s="2"/>
      <c r="AU28" s="2"/>
      <c r="AV28" s="2"/>
      <c r="AW28" s="2"/>
      <c r="AZ28" s="508"/>
      <c r="BA28" s="508"/>
      <c r="BF28" s="140"/>
      <c r="VEY28" s="46"/>
      <c r="VEZ28" s="46"/>
      <c r="VFA28" s="46"/>
      <c r="VFB28" s="46"/>
      <c r="VFC28" s="46"/>
      <c r="VFD28" s="46"/>
      <c r="VFE28" s="46"/>
      <c r="VFF28" s="46"/>
      <c r="VFG28" s="46"/>
      <c r="VFH28" s="46"/>
      <c r="VFI28" s="46"/>
      <c r="VFJ28" s="46"/>
      <c r="VFK28" s="46"/>
      <c r="VFL28" s="46"/>
      <c r="VFM28" s="46"/>
      <c r="VFN28" s="46"/>
      <c r="VFO28" s="46"/>
      <c r="VFP28" s="46"/>
      <c r="VFQ28" s="46"/>
      <c r="VFR28" s="46"/>
      <c r="VFS28" s="46"/>
      <c r="VFT28" s="46"/>
      <c r="VFU28" s="46"/>
      <c r="VFV28" s="46"/>
      <c r="VFW28" s="46"/>
      <c r="VFX28" s="46"/>
      <c r="VFY28" s="46"/>
      <c r="VFZ28" s="46"/>
      <c r="VGA28" s="46"/>
      <c r="VGB28" s="46"/>
      <c r="VGC28" s="46"/>
      <c r="VGD28" s="46"/>
      <c r="VGE28" s="46"/>
      <c r="VGF28" s="46"/>
      <c r="VGG28" s="46"/>
      <c r="VGH28" s="46"/>
      <c r="VGI28" s="46"/>
      <c r="VGJ28" s="46"/>
      <c r="VGK28" s="46"/>
      <c r="VGL28" s="46"/>
      <c r="VGM28" s="46"/>
      <c r="VGN28" s="46"/>
      <c r="VGO28" s="46"/>
      <c r="VGP28" s="46"/>
      <c r="VGQ28" s="46"/>
    </row>
    <row r="29" spans="3:58 15027:15071" s="1" customFormat="1" x14ac:dyDescent="0.25">
      <c r="C29" s="15"/>
      <c r="D29" s="14" t="s">
        <v>350</v>
      </c>
      <c r="E29" s="711">
        <v>49015.009380863041</v>
      </c>
      <c r="F29" s="13" t="s">
        <v>14</v>
      </c>
      <c r="G29" s="33">
        <f t="shared" ref="G29" si="4">SUM(G32,G36,G41,G45,G55)</f>
        <v>1846621</v>
      </c>
      <c r="H29" s="33">
        <f t="shared" ref="H29:I29" si="5">SUM(H32,H36,H41,H45,H55)</f>
        <v>1938182</v>
      </c>
      <c r="I29" s="33">
        <f t="shared" si="5"/>
        <v>1997180</v>
      </c>
      <c r="J29" s="33">
        <f t="shared" ref="J29:K29" si="6">SUM(J32,J36,J41,J45,J55)</f>
        <v>2046463</v>
      </c>
      <c r="K29" s="33">
        <f t="shared" si="6"/>
        <v>2215953</v>
      </c>
      <c r="L29" s="33">
        <f t="shared" ref="L29:N29" si="7">SUM(L32,L36,L41,L45,L55)</f>
        <v>1837344</v>
      </c>
      <c r="M29" s="33">
        <f t="shared" si="7"/>
        <v>1643538</v>
      </c>
      <c r="N29" s="33">
        <f t="shared" si="7"/>
        <v>1486522</v>
      </c>
      <c r="O29" s="33">
        <f t="shared" ref="O29:P29" si="8">SUM(O32,O36,O41,O45,O55)</f>
        <v>1098733</v>
      </c>
      <c r="P29" s="33">
        <f t="shared" si="8"/>
        <v>1284552</v>
      </c>
      <c r="Q29" s="33">
        <f t="shared" ref="Q29:R29" si="9">SUM(Q32,Q36,Q41,Q45,Q55)</f>
        <v>1871444</v>
      </c>
      <c r="R29" s="33">
        <f t="shared" si="9"/>
        <v>1944159</v>
      </c>
      <c r="S29" s="33">
        <f t="shared" ref="S29:U29" si="10">SUM(S32,S36,S41,S45,S55)</f>
        <v>1919267</v>
      </c>
      <c r="T29" s="33">
        <f t="shared" si="10"/>
        <v>1974529</v>
      </c>
      <c r="U29" s="33">
        <f t="shared" si="10"/>
        <v>2050298</v>
      </c>
      <c r="V29" s="33">
        <f t="shared" ref="V29:W29" si="11">SUM(V32,V36,V41,V45,V55)</f>
        <v>1740039</v>
      </c>
      <c r="W29" s="33">
        <f t="shared" si="11"/>
        <v>2079110</v>
      </c>
      <c r="X29" s="33">
        <f t="shared" ref="X29:Y29" si="12">SUM(X32,X36,X41,X45,X55)</f>
        <v>2023548</v>
      </c>
      <c r="Y29" s="33">
        <f t="shared" si="12"/>
        <v>1473304</v>
      </c>
      <c r="Z29" s="33">
        <f t="shared" ref="Z29:AB29" si="13">SUM(Z32,Z36,Z41,Z45,Z55)</f>
        <v>1535121</v>
      </c>
      <c r="AA29" s="33">
        <f t="shared" si="13"/>
        <v>1475455</v>
      </c>
      <c r="AB29" s="33">
        <f t="shared" si="13"/>
        <v>1526064</v>
      </c>
      <c r="AC29" s="33">
        <f t="shared" ref="AC29:AD29" si="14">SUM(AC32,AC36,AC41,AC45,AC55)</f>
        <v>1788159</v>
      </c>
      <c r="AD29" s="33">
        <f t="shared" si="14"/>
        <v>2041879</v>
      </c>
      <c r="AE29" s="33">
        <f t="shared" ref="AE29:AF29" si="15">SUM(AE32,AE36,AE41,AE45,AE55)</f>
        <v>2003214</v>
      </c>
      <c r="AF29" s="33">
        <f t="shared" si="15"/>
        <v>870945</v>
      </c>
      <c r="AG29" s="33">
        <f t="shared" ref="AG29:AH29" si="16">SUM(AG32,AG36,AG41,AG45,AG55)</f>
        <v>1723278</v>
      </c>
      <c r="AH29" s="33">
        <f t="shared" si="16"/>
        <v>1843322</v>
      </c>
      <c r="AJ29" s="54">
        <f>SUM(G29:AH29)</f>
        <v>49278223</v>
      </c>
      <c r="AK29" s="2113"/>
      <c r="AL29" s="2110"/>
      <c r="AM29" s="2105"/>
      <c r="AN29" s="2104"/>
      <c r="AO29" s="2104"/>
      <c r="AP29" s="2104"/>
      <c r="AQ29" s="2105"/>
      <c r="AR29" s="2"/>
      <c r="AS29" s="2"/>
      <c r="AT29" s="2"/>
      <c r="AU29" s="2"/>
      <c r="AV29" s="2"/>
      <c r="AW29" s="2"/>
      <c r="AZ29" s="508"/>
      <c r="BA29" s="508"/>
      <c r="BF29" s="141"/>
      <c r="VEY29" s="46"/>
      <c r="VEZ29" s="46"/>
      <c r="VFA29" s="46"/>
      <c r="VFB29" s="46"/>
      <c r="VFC29" s="46"/>
      <c r="VFD29" s="46"/>
      <c r="VFE29" s="46"/>
      <c r="VFF29" s="46"/>
      <c r="VFG29" s="46"/>
      <c r="VFH29" s="46"/>
      <c r="VFI29" s="46"/>
      <c r="VFJ29" s="46"/>
      <c r="VFK29" s="46"/>
      <c r="VFL29" s="46"/>
      <c r="VFM29" s="46"/>
      <c r="VFN29" s="46"/>
      <c r="VFO29" s="46"/>
      <c r="VFP29" s="46"/>
      <c r="VFQ29" s="46"/>
      <c r="VFR29" s="46"/>
      <c r="VFS29" s="46"/>
      <c r="VFT29" s="46"/>
      <c r="VFU29" s="46"/>
      <c r="VFV29" s="46"/>
      <c r="VFW29" s="46"/>
      <c r="VFX29" s="46"/>
      <c r="VFY29" s="46"/>
      <c r="VFZ29" s="46"/>
      <c r="VGA29" s="46"/>
      <c r="VGB29" s="46"/>
      <c r="VGC29" s="46"/>
      <c r="VGD29" s="46"/>
      <c r="VGE29" s="46"/>
      <c r="VGF29" s="46"/>
      <c r="VGG29" s="46"/>
      <c r="VGH29" s="46"/>
      <c r="VGI29" s="46"/>
      <c r="VGJ29" s="46"/>
      <c r="VGK29" s="46"/>
      <c r="VGL29" s="46"/>
      <c r="VGM29" s="46"/>
      <c r="VGN29" s="46"/>
      <c r="VGO29" s="46"/>
      <c r="VGP29" s="46"/>
      <c r="VGQ29" s="46"/>
    </row>
    <row r="30" spans="3:58 15027:15071" s="1" customFormat="1" ht="15" hidden="1" customHeight="1" x14ac:dyDescent="0.25">
      <c r="C30" s="15"/>
      <c r="D30" s="14" t="s">
        <v>349</v>
      </c>
      <c r="E30" s="713"/>
      <c r="F30" s="13" t="s">
        <v>14</v>
      </c>
      <c r="G30" s="33">
        <f>G25-G29</f>
        <v>-1846621</v>
      </c>
      <c r="H30" s="33">
        <f t="shared" ref="H30" si="17">H25-H29</f>
        <v>-1938182</v>
      </c>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J30" s="54">
        <f>SUM(G30:AH30)</f>
        <v>-3784803</v>
      </c>
      <c r="AK30" s="2"/>
      <c r="AL30" s="2104"/>
      <c r="AM30" s="2104"/>
      <c r="AN30" s="2104"/>
      <c r="AO30" s="2104"/>
      <c r="AP30" s="2104"/>
      <c r="AQ30" s="2104"/>
      <c r="AR30" s="2"/>
      <c r="AS30" s="2"/>
      <c r="AT30" s="2"/>
      <c r="AU30" s="2"/>
      <c r="AV30" s="2"/>
      <c r="AW30" s="2"/>
      <c r="AZ30" s="508"/>
      <c r="BA30" s="508"/>
      <c r="BF30" s="141"/>
      <c r="VEY30" s="46"/>
      <c r="VEZ30" s="46"/>
      <c r="VFA30" s="46"/>
      <c r="VFB30" s="46"/>
      <c r="VFC30" s="46"/>
      <c r="VFD30" s="46"/>
      <c r="VFE30" s="46"/>
      <c r="VFF30" s="46"/>
      <c r="VFG30" s="46"/>
      <c r="VFH30" s="46"/>
      <c r="VFI30" s="46"/>
      <c r="VFJ30" s="46"/>
      <c r="VFK30" s="46"/>
      <c r="VFL30" s="46"/>
      <c r="VFM30" s="46"/>
      <c r="VFN30" s="46"/>
      <c r="VFO30" s="46"/>
      <c r="VFP30" s="46"/>
      <c r="VFQ30" s="46"/>
      <c r="VFR30" s="46"/>
      <c r="VFS30" s="46"/>
      <c r="VFT30" s="46"/>
      <c r="VFU30" s="46"/>
      <c r="VFV30" s="46"/>
      <c r="VFW30" s="46"/>
      <c r="VFX30" s="46"/>
      <c r="VFY30" s="46"/>
      <c r="VFZ30" s="46"/>
      <c r="VGA30" s="46"/>
      <c r="VGB30" s="46"/>
      <c r="VGC30" s="46"/>
      <c r="VGD30" s="46"/>
      <c r="VGE30" s="46"/>
      <c r="VGF30" s="46"/>
      <c r="VGG30" s="46"/>
      <c r="VGH30" s="46"/>
      <c r="VGI30" s="46"/>
      <c r="VGJ30" s="46"/>
      <c r="VGK30" s="46"/>
      <c r="VGL30" s="46"/>
      <c r="VGM30" s="46"/>
      <c r="VGN30" s="46"/>
      <c r="VGO30" s="46"/>
      <c r="VGP30" s="46"/>
      <c r="VGQ30" s="46"/>
    </row>
    <row r="31" spans="3:58 15027:15071" x14ac:dyDescent="0.25">
      <c r="C31" s="15"/>
      <c r="D31" s="227" t="s">
        <v>76</v>
      </c>
      <c r="E31" s="228"/>
      <c r="F31" s="229"/>
      <c r="G31" s="94"/>
      <c r="H31" s="94"/>
      <c r="I31" s="94"/>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J31" s="66" t="s">
        <v>63</v>
      </c>
      <c r="AK31" s="2"/>
      <c r="AL31" s="2110"/>
      <c r="AM31" s="2105"/>
      <c r="AN31" s="2104"/>
      <c r="AO31" s="2104"/>
      <c r="AP31" s="2104"/>
      <c r="AQ31" s="2111"/>
      <c r="AR31" s="2"/>
      <c r="AS31" s="2"/>
      <c r="AT31" s="2"/>
      <c r="AU31" s="2"/>
      <c r="AV31" s="2"/>
      <c r="AW31" s="2"/>
      <c r="BD31" s="3"/>
    </row>
    <row r="32" spans="3:58 15027:15071" s="1" customFormat="1" x14ac:dyDescent="0.25">
      <c r="C32" s="15"/>
      <c r="D32" s="14" t="s">
        <v>75</v>
      </c>
      <c r="E32" s="251"/>
      <c r="F32" s="20" t="s">
        <v>14</v>
      </c>
      <c r="G32" s="33">
        <f>G33+G34</f>
        <v>1846621</v>
      </c>
      <c r="H32" s="33">
        <f t="shared" ref="H32" si="18">H33+H34</f>
        <v>1938182</v>
      </c>
      <c r="I32" s="33">
        <f>I33+I34</f>
        <v>1997180</v>
      </c>
      <c r="J32" s="33">
        <f t="shared" ref="J32:P32" si="19">J33+J34</f>
        <v>2046463</v>
      </c>
      <c r="K32" s="33">
        <f t="shared" si="19"/>
        <v>2215953</v>
      </c>
      <c r="L32" s="33">
        <f t="shared" si="19"/>
        <v>1837344</v>
      </c>
      <c r="M32" s="33">
        <f t="shared" si="19"/>
        <v>1202723</v>
      </c>
      <c r="N32" s="33">
        <f t="shared" si="19"/>
        <v>0</v>
      </c>
      <c r="O32" s="33">
        <f t="shared" si="19"/>
        <v>0</v>
      </c>
      <c r="P32" s="33">
        <f t="shared" si="19"/>
        <v>108677</v>
      </c>
      <c r="Q32" s="33">
        <f t="shared" ref="Q32:AD32" si="20">Q33+Q34</f>
        <v>1871444</v>
      </c>
      <c r="R32" s="33">
        <f t="shared" si="20"/>
        <v>1944159</v>
      </c>
      <c r="S32" s="33">
        <f t="shared" si="20"/>
        <v>1919267</v>
      </c>
      <c r="T32" s="33">
        <f t="shared" si="20"/>
        <v>1974529</v>
      </c>
      <c r="U32" s="33">
        <f t="shared" si="20"/>
        <v>2050298</v>
      </c>
      <c r="V32" s="33">
        <f t="shared" si="20"/>
        <v>1740039</v>
      </c>
      <c r="W32" s="33">
        <f t="shared" si="20"/>
        <v>2079110</v>
      </c>
      <c r="X32" s="33">
        <f t="shared" si="20"/>
        <v>2023548</v>
      </c>
      <c r="Y32" s="33">
        <f t="shared" si="20"/>
        <v>826916</v>
      </c>
      <c r="Z32" s="33">
        <f t="shared" si="20"/>
        <v>0</v>
      </c>
      <c r="AA32" s="33">
        <f t="shared" si="20"/>
        <v>0</v>
      </c>
      <c r="AB32" s="33">
        <f t="shared" si="20"/>
        <v>0</v>
      </c>
      <c r="AC32" s="33">
        <f t="shared" si="20"/>
        <v>1607405</v>
      </c>
      <c r="AD32" s="33">
        <f t="shared" si="20"/>
        <v>2041879</v>
      </c>
      <c r="AE32" s="33">
        <f t="shared" ref="AE32:AH32" si="21">AE33+AE34</f>
        <v>2003214</v>
      </c>
      <c r="AF32" s="33">
        <f t="shared" si="21"/>
        <v>870945</v>
      </c>
      <c r="AG32" s="33">
        <f t="shared" si="21"/>
        <v>1723278</v>
      </c>
      <c r="AH32" s="33">
        <f t="shared" si="21"/>
        <v>1843322</v>
      </c>
      <c r="AJ32" s="54">
        <f>SUM(G32:AH32)</f>
        <v>39712496</v>
      </c>
      <c r="AK32" s="2"/>
      <c r="AL32" s="2105"/>
      <c r="AM32" s="2105"/>
      <c r="AN32" s="2104"/>
      <c r="AO32" s="2104"/>
      <c r="AP32" s="2104"/>
      <c r="AQ32" s="2105"/>
      <c r="AR32" s="2"/>
      <c r="AS32" s="2"/>
      <c r="AT32" s="27"/>
      <c r="AU32" s="2"/>
      <c r="AV32" s="2"/>
      <c r="AW32" s="2"/>
      <c r="AZ32" s="508"/>
      <c r="BA32" s="508"/>
      <c r="BF32" s="141"/>
    </row>
    <row r="33" spans="1:15023" x14ac:dyDescent="0.25">
      <c r="C33" s="15"/>
      <c r="D33" s="64" t="s">
        <v>74</v>
      </c>
      <c r="E33" s="251">
        <v>40192.307692307688</v>
      </c>
      <c r="F33" s="65" t="s">
        <v>14</v>
      </c>
      <c r="G33" s="266">
        <v>1513692</v>
      </c>
      <c r="H33" s="266">
        <v>1612199</v>
      </c>
      <c r="I33" s="266">
        <v>1657711</v>
      </c>
      <c r="J33" s="266">
        <v>1699816</v>
      </c>
      <c r="K33" s="266">
        <v>1850384</v>
      </c>
      <c r="L33" s="266">
        <v>1512176</v>
      </c>
      <c r="M33" s="266">
        <v>1014930</v>
      </c>
      <c r="N33" s="266"/>
      <c r="O33" s="266"/>
      <c r="P33" s="266">
        <v>89177</v>
      </c>
      <c r="Q33" s="266">
        <v>1506554</v>
      </c>
      <c r="R33" s="266">
        <v>1650659</v>
      </c>
      <c r="S33" s="266">
        <v>1605938</v>
      </c>
      <c r="T33" s="266">
        <v>1651695</v>
      </c>
      <c r="U33" s="266">
        <v>1689760</v>
      </c>
      <c r="V33" s="266">
        <v>1421100</v>
      </c>
      <c r="W33" s="266">
        <v>1726177</v>
      </c>
      <c r="X33" s="266">
        <v>1672975</v>
      </c>
      <c r="Y33" s="266">
        <v>696877</v>
      </c>
      <c r="Z33" s="266"/>
      <c r="AA33" s="266"/>
      <c r="AB33" s="266"/>
      <c r="AC33" s="266">
        <v>1343911</v>
      </c>
      <c r="AD33" s="266">
        <v>1684618</v>
      </c>
      <c r="AE33" s="266">
        <v>1686144</v>
      </c>
      <c r="AF33" s="266">
        <v>724525</v>
      </c>
      <c r="AG33" s="266">
        <v>1432240</v>
      </c>
      <c r="AH33" s="266">
        <v>1557424</v>
      </c>
      <c r="AJ33" s="57">
        <f>SUM(G33:AH33)</f>
        <v>33000682</v>
      </c>
      <c r="AK33" s="1" t="s">
        <v>1154</v>
      </c>
      <c r="AL33" s="2105"/>
      <c r="AM33" s="2105"/>
      <c r="AN33" s="2104"/>
      <c r="AO33" s="2104"/>
      <c r="AP33" s="2104"/>
      <c r="AQ33" s="2105"/>
      <c r="AR33" s="2"/>
      <c r="AS33" s="2"/>
      <c r="AT33" s="27"/>
      <c r="AU33" s="27"/>
      <c r="AV33" s="2"/>
      <c r="AW33" s="27"/>
      <c r="BG33" s="4"/>
    </row>
    <row r="34" spans="1:15023" x14ac:dyDescent="0.25">
      <c r="C34" s="15"/>
      <c r="D34" s="64" t="s">
        <v>73</v>
      </c>
      <c r="E34" s="251">
        <v>639000</v>
      </c>
      <c r="F34" s="65" t="s">
        <v>14</v>
      </c>
      <c r="G34" s="267">
        <v>332929</v>
      </c>
      <c r="H34" s="267">
        <v>325983</v>
      </c>
      <c r="I34" s="267">
        <v>339469</v>
      </c>
      <c r="J34" s="267">
        <v>346647</v>
      </c>
      <c r="K34" s="266">
        <v>365569</v>
      </c>
      <c r="L34" s="2033">
        <v>325168</v>
      </c>
      <c r="M34" s="267">
        <v>187793</v>
      </c>
      <c r="N34" s="267"/>
      <c r="O34" s="267"/>
      <c r="P34" s="267">
        <v>19500</v>
      </c>
      <c r="Q34" s="267">
        <v>364890</v>
      </c>
      <c r="R34" s="267">
        <v>293500</v>
      </c>
      <c r="S34" s="267">
        <v>313329</v>
      </c>
      <c r="T34" s="267">
        <v>322834</v>
      </c>
      <c r="U34" s="267">
        <v>360538</v>
      </c>
      <c r="V34" s="267">
        <v>318939</v>
      </c>
      <c r="W34" s="267">
        <v>352933</v>
      </c>
      <c r="X34" s="267">
        <v>350573</v>
      </c>
      <c r="Y34" s="267">
        <v>130039</v>
      </c>
      <c r="Z34" s="266"/>
      <c r="AA34" s="266"/>
      <c r="AB34" s="266"/>
      <c r="AC34" s="266">
        <v>263494</v>
      </c>
      <c r="AD34" s="266">
        <v>357261</v>
      </c>
      <c r="AE34" s="267">
        <v>317070</v>
      </c>
      <c r="AF34" s="266">
        <v>146420</v>
      </c>
      <c r="AG34" s="266">
        <v>291038</v>
      </c>
      <c r="AH34" s="266">
        <v>285898</v>
      </c>
      <c r="AJ34" s="57">
        <f>SUM(G34:AH34)</f>
        <v>6711814</v>
      </c>
      <c r="AK34" s="1" t="s">
        <v>1154</v>
      </c>
      <c r="AL34" s="2105"/>
      <c r="AM34" s="2114"/>
      <c r="AN34" s="2104"/>
      <c r="AO34" s="2104"/>
      <c r="AP34" s="2104"/>
      <c r="AQ34" s="2105"/>
      <c r="AR34" s="2"/>
      <c r="AS34" s="2"/>
      <c r="AT34" s="27"/>
      <c r="AU34" s="27"/>
      <c r="AV34" s="2"/>
      <c r="AW34" s="2"/>
      <c r="AX34" s="3"/>
      <c r="AY34" s="3"/>
      <c r="BG34" s="4"/>
    </row>
    <row r="35" spans="1:15023" s="70" customFormat="1" ht="15" hidden="1" customHeight="1" x14ac:dyDescent="0.25">
      <c r="A35" s="62"/>
      <c r="B35" s="62"/>
      <c r="C35" s="68"/>
      <c r="D35" s="227" t="s">
        <v>103</v>
      </c>
      <c r="E35" s="301"/>
      <c r="F35" s="92"/>
      <c r="G35" s="268"/>
      <c r="H35" s="268"/>
      <c r="I35" s="268"/>
      <c r="J35" s="268"/>
      <c r="K35" s="268"/>
      <c r="L35" s="268"/>
      <c r="M35" s="268"/>
      <c r="N35" s="268"/>
      <c r="O35" s="268"/>
      <c r="P35" s="268"/>
      <c r="Q35" s="268"/>
      <c r="R35" s="268"/>
      <c r="S35" s="1919"/>
      <c r="T35" s="268"/>
      <c r="U35" s="268"/>
      <c r="V35" s="268"/>
      <c r="W35" s="268"/>
      <c r="X35" s="268"/>
      <c r="Y35" s="268"/>
      <c r="Z35" s="267"/>
      <c r="AA35" s="268"/>
      <c r="AB35" s="268"/>
      <c r="AC35" s="268"/>
      <c r="AD35" s="268"/>
      <c r="AE35" s="268"/>
      <c r="AF35" s="268"/>
      <c r="AG35" s="268"/>
      <c r="AH35" s="268"/>
      <c r="AI35" s="62"/>
      <c r="AJ35" s="66" t="s">
        <v>105</v>
      </c>
      <c r="AK35" s="772"/>
      <c r="AL35" s="2104"/>
      <c r="AM35" s="2104"/>
      <c r="AN35" s="2104"/>
      <c r="AO35" s="2104"/>
      <c r="AP35" s="2104"/>
      <c r="AQ35" s="2104"/>
      <c r="AR35" s="2"/>
      <c r="AS35" s="2"/>
      <c r="AT35" s="2"/>
      <c r="AU35" s="2"/>
      <c r="AV35" s="2"/>
      <c r="AW35" s="2"/>
      <c r="AX35" s="1"/>
      <c r="AY35" s="1"/>
      <c r="AZ35" s="508"/>
      <c r="BA35" s="2098"/>
      <c r="BB35" s="1"/>
      <c r="BC35" s="1"/>
      <c r="BD35" s="1"/>
      <c r="BE35" s="1"/>
      <c r="BF35" s="1"/>
      <c r="BG35" s="1"/>
      <c r="BH35" s="62"/>
      <c r="BI35" s="62"/>
      <c r="BJ35" s="62"/>
      <c r="BK35" s="62"/>
      <c r="BL35" s="62"/>
      <c r="BM35" s="62"/>
      <c r="BN35" s="62"/>
      <c r="BO35" s="62"/>
      <c r="BP35" s="62"/>
      <c r="BQ35" s="62"/>
      <c r="BR35" s="62"/>
      <c r="BS35" s="62"/>
      <c r="BT35" s="62"/>
      <c r="BU35" s="62"/>
      <c r="BV35" s="62"/>
      <c r="BW35" s="62"/>
      <c r="BX35" s="62"/>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c r="DQ35" s="62"/>
      <c r="DR35" s="62"/>
      <c r="DS35" s="62"/>
      <c r="DT35" s="62"/>
      <c r="DU35" s="62"/>
      <c r="DV35" s="62"/>
      <c r="DW35" s="62"/>
      <c r="DX35" s="62"/>
      <c r="DY35" s="62"/>
      <c r="DZ35" s="62"/>
      <c r="EA35" s="62"/>
      <c r="EB35" s="62"/>
      <c r="EC35" s="62"/>
      <c r="ED35" s="62"/>
      <c r="EE35" s="62"/>
      <c r="EF35" s="62"/>
      <c r="EG35" s="62"/>
      <c r="EH35" s="62"/>
      <c r="EI35" s="62"/>
      <c r="EJ35" s="62"/>
      <c r="EK35" s="62"/>
      <c r="EL35" s="62"/>
      <c r="EM35" s="62"/>
      <c r="EN35" s="62"/>
      <c r="EO35" s="62"/>
      <c r="EP35" s="62"/>
      <c r="EQ35" s="62"/>
      <c r="ER35" s="62"/>
      <c r="ES35" s="62"/>
      <c r="ET35" s="62"/>
      <c r="EU35" s="62"/>
      <c r="EV35" s="62"/>
      <c r="EW35" s="62"/>
      <c r="EX35" s="62"/>
      <c r="EY35" s="62"/>
      <c r="EZ35" s="62"/>
      <c r="FA35" s="62"/>
      <c r="FB35" s="62"/>
      <c r="FC35" s="62"/>
      <c r="FD35" s="62"/>
      <c r="FE35" s="62"/>
      <c r="FF35" s="62"/>
      <c r="FG35" s="62"/>
      <c r="FH35" s="62"/>
      <c r="FI35" s="62"/>
      <c r="FJ35" s="62"/>
      <c r="FK35" s="62"/>
      <c r="FL35" s="62"/>
      <c r="FM35" s="62"/>
      <c r="FN35" s="62"/>
      <c r="FO35" s="62"/>
      <c r="FP35" s="62"/>
      <c r="FQ35" s="62"/>
      <c r="FR35" s="62"/>
      <c r="FS35" s="62"/>
      <c r="FT35" s="62"/>
      <c r="FU35" s="62"/>
      <c r="FV35" s="62"/>
      <c r="FW35" s="62"/>
      <c r="FX35" s="62"/>
      <c r="FY35" s="62"/>
      <c r="FZ35" s="62"/>
      <c r="GA35" s="62"/>
      <c r="GB35" s="62"/>
      <c r="GC35" s="62"/>
      <c r="GD35" s="62"/>
      <c r="GE35" s="62"/>
      <c r="GF35" s="62"/>
      <c r="GG35" s="62"/>
      <c r="GH35" s="62"/>
      <c r="GI35" s="62"/>
      <c r="GJ35" s="62"/>
      <c r="GK35" s="62"/>
      <c r="GL35" s="62"/>
      <c r="GM35" s="62"/>
      <c r="GN35" s="62"/>
      <c r="GO35" s="62"/>
      <c r="GP35" s="62"/>
      <c r="GQ35" s="62"/>
      <c r="GR35" s="62"/>
      <c r="GS35" s="62"/>
      <c r="GT35" s="62"/>
      <c r="GU35" s="62"/>
      <c r="GV35" s="62"/>
      <c r="GW35" s="62"/>
      <c r="GX35" s="62"/>
      <c r="GY35" s="62"/>
      <c r="GZ35" s="62"/>
      <c r="HA35" s="62"/>
      <c r="HB35" s="62"/>
      <c r="HC35" s="62"/>
      <c r="HD35" s="62"/>
      <c r="HE35" s="62"/>
      <c r="HF35" s="62"/>
      <c r="HG35" s="62"/>
      <c r="HH35" s="62"/>
      <c r="HI35" s="62"/>
      <c r="HJ35" s="62"/>
      <c r="HK35" s="62"/>
      <c r="HL35" s="62"/>
      <c r="HM35" s="62"/>
      <c r="HN35" s="62"/>
      <c r="HO35" s="62"/>
      <c r="HP35" s="62"/>
      <c r="HQ35" s="62"/>
      <c r="HR35" s="62"/>
      <c r="HS35" s="62"/>
      <c r="HT35" s="62"/>
      <c r="HU35" s="62"/>
      <c r="HV35" s="62"/>
      <c r="HW35" s="62"/>
      <c r="HX35" s="62"/>
      <c r="HY35" s="62"/>
      <c r="HZ35" s="62"/>
      <c r="IA35" s="62"/>
      <c r="IB35" s="62"/>
      <c r="IC35" s="62"/>
      <c r="ID35" s="62"/>
      <c r="IE35" s="62"/>
      <c r="IF35" s="62"/>
      <c r="IG35" s="62"/>
      <c r="IH35" s="62"/>
      <c r="II35" s="62"/>
      <c r="IJ35" s="62"/>
      <c r="IK35" s="62"/>
      <c r="IL35" s="62"/>
      <c r="IM35" s="62"/>
      <c r="IN35" s="62"/>
      <c r="IO35" s="62"/>
      <c r="IP35" s="62"/>
      <c r="IQ35" s="62"/>
      <c r="IR35" s="62"/>
      <c r="IS35" s="62"/>
      <c r="IT35" s="62"/>
      <c r="IU35" s="62"/>
      <c r="IV35" s="62"/>
      <c r="IW35" s="62"/>
      <c r="IX35" s="62"/>
      <c r="IY35" s="62"/>
      <c r="IZ35" s="62"/>
      <c r="JA35" s="62"/>
      <c r="JB35" s="62"/>
      <c r="JC35" s="62"/>
      <c r="JD35" s="62"/>
      <c r="JE35" s="62"/>
      <c r="JF35" s="62"/>
      <c r="JG35" s="62"/>
      <c r="JH35" s="62"/>
      <c r="JI35" s="62"/>
      <c r="JJ35" s="62"/>
      <c r="JK35" s="62"/>
      <c r="JL35" s="62"/>
      <c r="JM35" s="62"/>
      <c r="JN35" s="62"/>
      <c r="JO35" s="62"/>
      <c r="JP35" s="62"/>
      <c r="JQ35" s="62"/>
      <c r="JR35" s="62"/>
      <c r="JS35" s="62"/>
      <c r="JT35" s="62"/>
      <c r="JU35" s="62"/>
      <c r="JV35" s="62"/>
      <c r="JW35" s="62"/>
      <c r="JX35" s="62"/>
      <c r="JY35" s="62"/>
      <c r="JZ35" s="62"/>
      <c r="KA35" s="62"/>
      <c r="KB35" s="62"/>
      <c r="KC35" s="62"/>
      <c r="KD35" s="62"/>
      <c r="KE35" s="62"/>
      <c r="KF35" s="62"/>
      <c r="KG35" s="62"/>
      <c r="KH35" s="62"/>
      <c r="KI35" s="62"/>
      <c r="KJ35" s="62"/>
      <c r="KK35" s="62"/>
      <c r="KL35" s="62"/>
      <c r="KM35" s="62"/>
      <c r="KN35" s="62"/>
      <c r="KO35" s="62"/>
      <c r="KP35" s="62"/>
      <c r="KQ35" s="62"/>
      <c r="KR35" s="62"/>
      <c r="KS35" s="62"/>
      <c r="KT35" s="62"/>
      <c r="KU35" s="62"/>
      <c r="KV35" s="62"/>
      <c r="KW35" s="62"/>
      <c r="KX35" s="62"/>
      <c r="KY35" s="62"/>
      <c r="KZ35" s="62"/>
      <c r="LA35" s="62"/>
      <c r="LB35" s="62"/>
      <c r="LC35" s="62"/>
      <c r="LD35" s="62"/>
      <c r="LE35" s="62"/>
      <c r="LF35" s="62"/>
      <c r="LG35" s="62"/>
      <c r="LH35" s="62"/>
      <c r="LI35" s="62"/>
      <c r="LJ35" s="62"/>
      <c r="LK35" s="62"/>
      <c r="LL35" s="62"/>
      <c r="LM35" s="62"/>
      <c r="LN35" s="62"/>
      <c r="LO35" s="62"/>
      <c r="LP35" s="62"/>
      <c r="LQ35" s="62"/>
      <c r="LR35" s="62"/>
      <c r="LS35" s="62"/>
      <c r="LT35" s="62"/>
      <c r="LU35" s="62"/>
      <c r="LV35" s="62"/>
      <c r="LW35" s="62"/>
      <c r="LX35" s="62"/>
      <c r="LY35" s="62"/>
      <c r="LZ35" s="62"/>
      <c r="MA35" s="62"/>
      <c r="MB35" s="62"/>
      <c r="MC35" s="62"/>
      <c r="MD35" s="62"/>
      <c r="ME35" s="62"/>
      <c r="MF35" s="62"/>
      <c r="MG35" s="62"/>
      <c r="MH35" s="62"/>
      <c r="MI35" s="62"/>
      <c r="MJ35" s="62"/>
      <c r="MK35" s="62"/>
      <c r="ML35" s="62"/>
      <c r="MM35" s="62"/>
      <c r="MN35" s="62"/>
      <c r="MO35" s="62"/>
      <c r="MP35" s="62"/>
      <c r="MQ35" s="62"/>
      <c r="MR35" s="62"/>
      <c r="MS35" s="62"/>
      <c r="MT35" s="62"/>
      <c r="MU35" s="62"/>
      <c r="MV35" s="62"/>
      <c r="MW35" s="62"/>
      <c r="MX35" s="62"/>
      <c r="MY35" s="62"/>
      <c r="MZ35" s="62"/>
      <c r="NA35" s="62"/>
      <c r="NB35" s="62"/>
      <c r="NC35" s="62"/>
      <c r="ND35" s="62"/>
      <c r="NE35" s="62"/>
      <c r="NF35" s="62"/>
      <c r="NG35" s="62"/>
      <c r="NH35" s="62"/>
      <c r="NI35" s="62"/>
      <c r="NJ35" s="62"/>
      <c r="NK35" s="62"/>
      <c r="NL35" s="62"/>
      <c r="NM35" s="62"/>
      <c r="NN35" s="62"/>
      <c r="NO35" s="62"/>
      <c r="NP35" s="62"/>
      <c r="NQ35" s="62"/>
      <c r="NR35" s="62"/>
      <c r="NS35" s="62"/>
      <c r="NT35" s="62"/>
      <c r="NU35" s="62"/>
      <c r="NV35" s="62"/>
      <c r="NW35" s="62"/>
      <c r="NX35" s="62"/>
      <c r="NY35" s="62"/>
      <c r="NZ35" s="62"/>
      <c r="OA35" s="62"/>
      <c r="OB35" s="62"/>
      <c r="OC35" s="62"/>
      <c r="OD35" s="62"/>
      <c r="OE35" s="62"/>
      <c r="OF35" s="62"/>
      <c r="OG35" s="62"/>
      <c r="OH35" s="62"/>
      <c r="OI35" s="62"/>
      <c r="OJ35" s="62"/>
      <c r="OK35" s="62"/>
      <c r="OL35" s="62"/>
      <c r="OM35" s="62"/>
      <c r="ON35" s="62"/>
      <c r="OO35" s="62"/>
      <c r="OP35" s="62"/>
      <c r="OQ35" s="62"/>
      <c r="OR35" s="62"/>
      <c r="OS35" s="62"/>
      <c r="OT35" s="62"/>
      <c r="OU35" s="62"/>
      <c r="OV35" s="62"/>
      <c r="OW35" s="62"/>
      <c r="OX35" s="62"/>
      <c r="OY35" s="62"/>
      <c r="OZ35" s="62"/>
      <c r="PA35" s="62"/>
      <c r="PB35" s="62"/>
      <c r="PC35" s="62"/>
      <c r="PD35" s="62"/>
      <c r="PE35" s="62"/>
      <c r="PF35" s="62"/>
      <c r="PG35" s="62"/>
      <c r="PH35" s="62"/>
      <c r="PI35" s="62"/>
      <c r="PJ35" s="62"/>
      <c r="PK35" s="62"/>
      <c r="PL35" s="62"/>
      <c r="PM35" s="62"/>
      <c r="PN35" s="62"/>
      <c r="PO35" s="62"/>
      <c r="PP35" s="62"/>
      <c r="PQ35" s="62"/>
      <c r="PR35" s="62"/>
      <c r="PS35" s="62"/>
      <c r="PT35" s="62"/>
      <c r="PU35" s="62"/>
      <c r="PV35" s="62"/>
      <c r="PW35" s="62"/>
      <c r="PX35" s="62"/>
      <c r="PY35" s="62"/>
      <c r="PZ35" s="62"/>
      <c r="QA35" s="62"/>
      <c r="QB35" s="62"/>
      <c r="QC35" s="62"/>
      <c r="QD35" s="62"/>
      <c r="QE35" s="62"/>
      <c r="QF35" s="62"/>
      <c r="QG35" s="62"/>
      <c r="QH35" s="62"/>
      <c r="QI35" s="62"/>
      <c r="QJ35" s="62"/>
      <c r="QK35" s="62"/>
      <c r="QL35" s="62"/>
      <c r="QM35" s="62"/>
      <c r="QN35" s="62"/>
      <c r="QO35" s="62"/>
      <c r="QP35" s="62"/>
      <c r="QQ35" s="62"/>
      <c r="QR35" s="62"/>
      <c r="QS35" s="62"/>
      <c r="QT35" s="62"/>
      <c r="QU35" s="62"/>
      <c r="QV35" s="62"/>
      <c r="QW35" s="62"/>
      <c r="QX35" s="62"/>
      <c r="QY35" s="62"/>
      <c r="QZ35" s="62"/>
      <c r="RA35" s="62"/>
      <c r="RB35" s="62"/>
      <c r="RC35" s="62"/>
      <c r="RD35" s="62"/>
      <c r="RE35" s="62"/>
      <c r="RF35" s="62"/>
      <c r="RG35" s="62"/>
      <c r="RH35" s="62"/>
      <c r="RI35" s="62"/>
      <c r="RJ35" s="62"/>
      <c r="RK35" s="62"/>
      <c r="RL35" s="62"/>
      <c r="RM35" s="62"/>
      <c r="RN35" s="62"/>
      <c r="RO35" s="62"/>
      <c r="RP35" s="62"/>
      <c r="RQ35" s="62"/>
      <c r="RR35" s="62"/>
      <c r="RS35" s="62"/>
      <c r="RT35" s="62"/>
      <c r="RU35" s="62"/>
      <c r="RV35" s="62"/>
      <c r="RW35" s="62"/>
      <c r="RX35" s="62"/>
      <c r="RY35" s="62"/>
      <c r="RZ35" s="62"/>
      <c r="SA35" s="62"/>
      <c r="SB35" s="62"/>
      <c r="SC35" s="62"/>
      <c r="SD35" s="62"/>
      <c r="SE35" s="62"/>
      <c r="SF35" s="62"/>
      <c r="SG35" s="62"/>
      <c r="SH35" s="62"/>
      <c r="SI35" s="62"/>
      <c r="SJ35" s="62"/>
      <c r="SK35" s="62"/>
      <c r="SL35" s="62"/>
      <c r="SM35" s="62"/>
      <c r="SN35" s="62"/>
      <c r="SO35" s="62"/>
      <c r="SP35" s="62"/>
      <c r="SQ35" s="62"/>
      <c r="SR35" s="62"/>
      <c r="SS35" s="62"/>
      <c r="ST35" s="62"/>
      <c r="SU35" s="62"/>
      <c r="SV35" s="62"/>
      <c r="SW35" s="62"/>
      <c r="SX35" s="62"/>
      <c r="SY35" s="62"/>
      <c r="SZ35" s="62"/>
      <c r="TA35" s="62"/>
      <c r="TB35" s="62"/>
      <c r="TC35" s="62"/>
      <c r="TD35" s="62"/>
      <c r="TE35" s="62"/>
      <c r="TF35" s="62"/>
      <c r="TG35" s="62"/>
      <c r="TH35" s="62"/>
      <c r="TI35" s="62"/>
      <c r="TJ35" s="62"/>
      <c r="TK35" s="62"/>
      <c r="TL35" s="62"/>
      <c r="TM35" s="62"/>
      <c r="TN35" s="62"/>
      <c r="TO35" s="62"/>
      <c r="TP35" s="62"/>
      <c r="TQ35" s="62"/>
      <c r="TR35" s="62"/>
      <c r="TS35" s="62"/>
      <c r="TT35" s="62"/>
      <c r="TU35" s="62"/>
      <c r="TV35" s="62"/>
      <c r="TW35" s="62"/>
      <c r="TX35" s="62"/>
      <c r="TY35" s="62"/>
      <c r="TZ35" s="62"/>
      <c r="UA35" s="62"/>
      <c r="UB35" s="62"/>
      <c r="UC35" s="62"/>
      <c r="UD35" s="62"/>
      <c r="UE35" s="62"/>
      <c r="UF35" s="62"/>
      <c r="UG35" s="62"/>
      <c r="UH35" s="62"/>
      <c r="UI35" s="62"/>
      <c r="UJ35" s="62"/>
      <c r="UK35" s="62"/>
      <c r="UL35" s="62"/>
      <c r="UM35" s="62"/>
      <c r="UN35" s="62"/>
      <c r="UO35" s="62"/>
      <c r="UP35" s="62"/>
      <c r="UQ35" s="62"/>
      <c r="UR35" s="62"/>
      <c r="US35" s="62"/>
      <c r="UT35" s="62"/>
      <c r="UU35" s="62"/>
      <c r="UV35" s="62"/>
      <c r="UW35" s="62"/>
      <c r="UX35" s="62"/>
      <c r="UY35" s="62"/>
      <c r="UZ35" s="62"/>
      <c r="VA35" s="62"/>
      <c r="VB35" s="62"/>
      <c r="VC35" s="62"/>
      <c r="VD35" s="62"/>
      <c r="VE35" s="62"/>
      <c r="VF35" s="62"/>
      <c r="VG35" s="62"/>
      <c r="VH35" s="62"/>
      <c r="VI35" s="62"/>
      <c r="VJ35" s="62"/>
      <c r="VK35" s="62"/>
      <c r="VL35" s="62"/>
      <c r="VM35" s="62"/>
      <c r="VN35" s="62"/>
      <c r="VO35" s="62"/>
      <c r="VP35" s="62"/>
      <c r="VQ35" s="62"/>
      <c r="VR35" s="62"/>
      <c r="VS35" s="62"/>
      <c r="VT35" s="62"/>
      <c r="VU35" s="62"/>
      <c r="VV35" s="62"/>
      <c r="VW35" s="62"/>
      <c r="VX35" s="62"/>
      <c r="VY35" s="62"/>
      <c r="VZ35" s="62"/>
      <c r="WA35" s="62"/>
      <c r="WB35" s="62"/>
      <c r="WC35" s="62"/>
      <c r="WD35" s="62"/>
      <c r="WE35" s="62"/>
      <c r="WF35" s="62"/>
      <c r="WG35" s="62"/>
      <c r="WH35" s="62"/>
      <c r="WI35" s="62"/>
      <c r="WJ35" s="62"/>
      <c r="WK35" s="62"/>
      <c r="WL35" s="62"/>
      <c r="WM35" s="62"/>
      <c r="WN35" s="62"/>
      <c r="WO35" s="62"/>
      <c r="WP35" s="62"/>
      <c r="WQ35" s="62"/>
      <c r="WR35" s="62"/>
      <c r="WS35" s="62"/>
      <c r="WT35" s="62"/>
      <c r="WU35" s="62"/>
      <c r="WV35" s="62"/>
      <c r="WW35" s="62"/>
      <c r="WX35" s="62"/>
      <c r="WY35" s="62"/>
      <c r="WZ35" s="62"/>
      <c r="XA35" s="62"/>
      <c r="XB35" s="62"/>
      <c r="XC35" s="62"/>
      <c r="XD35" s="62"/>
      <c r="XE35" s="62"/>
      <c r="XF35" s="62"/>
      <c r="XG35" s="62"/>
      <c r="XH35" s="62"/>
      <c r="XI35" s="62"/>
      <c r="XJ35" s="62"/>
      <c r="XK35" s="62"/>
      <c r="XL35" s="62"/>
      <c r="XM35" s="62"/>
      <c r="XN35" s="62"/>
      <c r="XO35" s="62"/>
      <c r="XP35" s="62"/>
      <c r="XQ35" s="62"/>
      <c r="XR35" s="62"/>
      <c r="XS35" s="62"/>
      <c r="XT35" s="62"/>
      <c r="XU35" s="62"/>
      <c r="XV35" s="62"/>
      <c r="XW35" s="62"/>
      <c r="XX35" s="62"/>
      <c r="XY35" s="62"/>
      <c r="XZ35" s="62"/>
      <c r="YA35" s="62"/>
      <c r="YB35" s="62"/>
      <c r="YC35" s="62"/>
      <c r="YD35" s="62"/>
      <c r="YE35" s="62"/>
      <c r="YF35" s="62"/>
      <c r="YG35" s="62"/>
      <c r="YH35" s="62"/>
      <c r="YI35" s="62"/>
      <c r="YJ35" s="62"/>
      <c r="YK35" s="62"/>
      <c r="YL35" s="62"/>
      <c r="YM35" s="62"/>
      <c r="YN35" s="62"/>
      <c r="YO35" s="62"/>
      <c r="YP35" s="62"/>
      <c r="YQ35" s="62"/>
      <c r="YR35" s="62"/>
      <c r="YS35" s="62"/>
      <c r="YT35" s="62"/>
      <c r="YU35" s="62"/>
      <c r="YV35" s="62"/>
      <c r="YW35" s="62"/>
      <c r="YX35" s="62"/>
      <c r="YY35" s="62"/>
      <c r="YZ35" s="62"/>
      <c r="ZA35" s="62"/>
      <c r="ZB35" s="62"/>
      <c r="ZC35" s="62"/>
      <c r="ZD35" s="62"/>
      <c r="ZE35" s="62"/>
      <c r="ZF35" s="62"/>
      <c r="ZG35" s="62"/>
      <c r="ZH35" s="62"/>
      <c r="ZI35" s="62"/>
      <c r="ZJ35" s="62"/>
      <c r="ZK35" s="62"/>
      <c r="ZL35" s="62"/>
      <c r="ZM35" s="62"/>
      <c r="ZN35" s="62"/>
      <c r="ZO35" s="62"/>
      <c r="ZP35" s="62"/>
      <c r="ZQ35" s="62"/>
      <c r="ZR35" s="62"/>
      <c r="ZS35" s="62"/>
      <c r="ZT35" s="62"/>
      <c r="ZU35" s="62"/>
      <c r="ZV35" s="62"/>
      <c r="ZW35" s="62"/>
      <c r="ZX35" s="62"/>
      <c r="ZY35" s="62"/>
      <c r="ZZ35" s="62"/>
      <c r="AAA35" s="62"/>
      <c r="AAB35" s="62"/>
      <c r="AAC35" s="62"/>
      <c r="AAD35" s="62"/>
      <c r="AAE35" s="62"/>
      <c r="AAF35" s="62"/>
      <c r="AAG35" s="62"/>
      <c r="AAH35" s="62"/>
      <c r="AAI35" s="62"/>
      <c r="AAJ35" s="62"/>
      <c r="AAK35" s="62"/>
      <c r="AAL35" s="62"/>
      <c r="AAM35" s="62"/>
      <c r="AAN35" s="62"/>
      <c r="AAO35" s="62"/>
      <c r="AAP35" s="62"/>
      <c r="AAQ35" s="62"/>
      <c r="AAR35" s="62"/>
      <c r="AAS35" s="62"/>
      <c r="AAT35" s="62"/>
      <c r="AAU35" s="62"/>
      <c r="AAV35" s="62"/>
      <c r="AAW35" s="62"/>
      <c r="AAX35" s="62"/>
      <c r="AAY35" s="62"/>
      <c r="AAZ35" s="62"/>
      <c r="ABA35" s="62"/>
      <c r="ABB35" s="62"/>
      <c r="ABC35" s="62"/>
      <c r="ABD35" s="62"/>
      <c r="ABE35" s="62"/>
      <c r="ABF35" s="62"/>
      <c r="ABG35" s="62"/>
      <c r="ABH35" s="62"/>
      <c r="ABI35" s="62"/>
      <c r="ABJ35" s="62"/>
      <c r="ABK35" s="62"/>
      <c r="ABL35" s="62"/>
      <c r="ABM35" s="62"/>
      <c r="ABN35" s="62"/>
      <c r="ABO35" s="62"/>
      <c r="ABP35" s="62"/>
      <c r="ABQ35" s="62"/>
      <c r="ABR35" s="62"/>
      <c r="ABS35" s="62"/>
      <c r="ABT35" s="62"/>
      <c r="ABU35" s="62"/>
      <c r="ABV35" s="62"/>
      <c r="ABW35" s="62"/>
      <c r="ABX35" s="62"/>
      <c r="ABY35" s="62"/>
      <c r="ABZ35" s="62"/>
      <c r="ACA35" s="62"/>
      <c r="ACB35" s="62"/>
      <c r="ACC35" s="62"/>
      <c r="ACD35" s="62"/>
      <c r="ACE35" s="62"/>
      <c r="ACF35" s="62"/>
      <c r="ACG35" s="62"/>
      <c r="ACH35" s="62"/>
      <c r="ACI35" s="62"/>
      <c r="ACJ35" s="62"/>
      <c r="ACK35" s="62"/>
      <c r="ACL35" s="62"/>
      <c r="ACM35" s="62"/>
      <c r="ACN35" s="62"/>
      <c r="ACO35" s="62"/>
      <c r="ACP35" s="62"/>
      <c r="ACQ35" s="62"/>
      <c r="ACR35" s="62"/>
      <c r="ACS35" s="62"/>
      <c r="ACT35" s="62"/>
      <c r="ACU35" s="62"/>
      <c r="ACV35" s="62"/>
      <c r="ACW35" s="62"/>
      <c r="ACX35" s="62"/>
      <c r="ACY35" s="62"/>
      <c r="ACZ35" s="62"/>
      <c r="ADA35" s="62"/>
      <c r="ADB35" s="62"/>
      <c r="ADC35" s="62"/>
      <c r="ADD35" s="62"/>
      <c r="ADE35" s="62"/>
      <c r="ADF35" s="62"/>
      <c r="ADG35" s="62"/>
      <c r="ADH35" s="62"/>
      <c r="ADI35" s="62"/>
      <c r="ADJ35" s="62"/>
      <c r="ADK35" s="62"/>
      <c r="ADL35" s="62"/>
      <c r="ADM35" s="62"/>
      <c r="ADN35" s="62"/>
      <c r="ADO35" s="62"/>
      <c r="ADP35" s="62"/>
      <c r="ADQ35" s="62"/>
      <c r="ADR35" s="62"/>
      <c r="ADS35" s="62"/>
      <c r="ADT35" s="62"/>
      <c r="ADU35" s="62"/>
      <c r="ADV35" s="62"/>
      <c r="ADW35" s="62"/>
      <c r="ADX35" s="62"/>
      <c r="ADY35" s="62"/>
      <c r="ADZ35" s="62"/>
      <c r="AEA35" s="62"/>
      <c r="AEB35" s="62"/>
      <c r="AEC35" s="62"/>
      <c r="AED35" s="62"/>
      <c r="AEE35" s="62"/>
      <c r="AEF35" s="62"/>
      <c r="AEG35" s="62"/>
      <c r="AEH35" s="62"/>
      <c r="AEI35" s="62"/>
      <c r="AEJ35" s="62"/>
      <c r="AEK35" s="62"/>
      <c r="AEL35" s="62"/>
      <c r="AEM35" s="62"/>
      <c r="AEN35" s="62"/>
      <c r="AEO35" s="62"/>
      <c r="AEP35" s="62"/>
      <c r="AEQ35" s="62"/>
      <c r="AER35" s="62"/>
      <c r="AES35" s="62"/>
      <c r="AET35" s="62"/>
      <c r="AEU35" s="62"/>
      <c r="AEV35" s="62"/>
      <c r="AEW35" s="62"/>
      <c r="AEX35" s="62"/>
      <c r="AEY35" s="62"/>
      <c r="AEZ35" s="62"/>
      <c r="AFA35" s="62"/>
      <c r="AFB35" s="62"/>
      <c r="AFC35" s="62"/>
      <c r="AFD35" s="62"/>
      <c r="AFE35" s="62"/>
      <c r="AFF35" s="62"/>
      <c r="AFG35" s="62"/>
      <c r="AFH35" s="62"/>
      <c r="AFI35" s="62"/>
      <c r="AFJ35" s="62"/>
      <c r="AFK35" s="62"/>
      <c r="AFL35" s="62"/>
      <c r="AFM35" s="62"/>
      <c r="AFN35" s="62"/>
      <c r="AFO35" s="62"/>
      <c r="AFP35" s="62"/>
      <c r="AFQ35" s="62"/>
      <c r="AFR35" s="62"/>
      <c r="AFS35" s="62"/>
      <c r="AFT35" s="62"/>
      <c r="AFU35" s="62"/>
      <c r="AFV35" s="62"/>
      <c r="AFW35" s="62"/>
      <c r="AFX35" s="62"/>
      <c r="AFY35" s="62"/>
      <c r="AFZ35" s="62"/>
      <c r="AGA35" s="62"/>
      <c r="AGB35" s="62"/>
      <c r="AGC35" s="62"/>
      <c r="AGD35" s="62"/>
      <c r="AGE35" s="62"/>
      <c r="AGF35" s="62"/>
      <c r="AGG35" s="62"/>
      <c r="AGH35" s="62"/>
      <c r="AGI35" s="62"/>
      <c r="AGJ35" s="62"/>
      <c r="AGK35" s="62"/>
      <c r="AGL35" s="62"/>
      <c r="AGM35" s="62"/>
      <c r="AGN35" s="62"/>
      <c r="AGO35" s="62"/>
      <c r="AGP35" s="62"/>
      <c r="AGQ35" s="62"/>
      <c r="AGR35" s="62"/>
      <c r="AGS35" s="62"/>
      <c r="AGT35" s="62"/>
      <c r="AGU35" s="62"/>
      <c r="AGV35" s="62"/>
      <c r="AGW35" s="62"/>
      <c r="AGX35" s="62"/>
      <c r="AGY35" s="62"/>
      <c r="AGZ35" s="62"/>
      <c r="AHA35" s="62"/>
      <c r="AHB35" s="62"/>
      <c r="AHC35" s="62"/>
      <c r="AHD35" s="62"/>
      <c r="AHE35" s="62"/>
      <c r="AHF35" s="62"/>
      <c r="AHG35" s="62"/>
      <c r="AHH35" s="62"/>
      <c r="AHI35" s="62"/>
      <c r="AHJ35" s="62"/>
      <c r="AHK35" s="62"/>
      <c r="AHL35" s="62"/>
      <c r="AHM35" s="62"/>
      <c r="AHN35" s="62"/>
      <c r="AHO35" s="62"/>
      <c r="AHP35" s="62"/>
      <c r="AHQ35" s="62"/>
      <c r="AHR35" s="62"/>
      <c r="AHS35" s="62"/>
      <c r="AHT35" s="62"/>
      <c r="AHU35" s="62"/>
      <c r="AHV35" s="62"/>
      <c r="AHW35" s="62"/>
      <c r="AHX35" s="62"/>
      <c r="AHY35" s="62"/>
      <c r="AHZ35" s="62"/>
      <c r="AIA35" s="62"/>
      <c r="AIB35" s="62"/>
      <c r="AIC35" s="62"/>
      <c r="AID35" s="62"/>
      <c r="AIE35" s="62"/>
      <c r="AIF35" s="62"/>
      <c r="AIG35" s="62"/>
      <c r="AIH35" s="62"/>
      <c r="AII35" s="62"/>
      <c r="AIJ35" s="62"/>
      <c r="AIK35" s="62"/>
      <c r="AIL35" s="62"/>
      <c r="AIM35" s="62"/>
      <c r="AIN35" s="62"/>
      <c r="AIO35" s="62"/>
      <c r="AIP35" s="62"/>
      <c r="AIQ35" s="62"/>
      <c r="AIR35" s="62"/>
      <c r="AIS35" s="62"/>
      <c r="AIT35" s="62"/>
      <c r="AIU35" s="62"/>
      <c r="AIV35" s="62"/>
      <c r="AIW35" s="62"/>
      <c r="AIX35" s="62"/>
      <c r="AIY35" s="62"/>
      <c r="AIZ35" s="62"/>
      <c r="AJA35" s="62"/>
      <c r="AJB35" s="62"/>
      <c r="AJC35" s="62"/>
      <c r="AJD35" s="62"/>
      <c r="AJE35" s="62"/>
      <c r="AJF35" s="62"/>
      <c r="AJG35" s="62"/>
      <c r="AJH35" s="62"/>
      <c r="AJI35" s="62"/>
      <c r="AJJ35" s="62"/>
      <c r="AJK35" s="62"/>
      <c r="AJL35" s="62"/>
      <c r="AJM35" s="62"/>
      <c r="AJN35" s="62"/>
      <c r="AJO35" s="62"/>
      <c r="AJP35" s="62"/>
      <c r="AJQ35" s="62"/>
      <c r="AJR35" s="62"/>
      <c r="AJS35" s="62"/>
      <c r="AJT35" s="62"/>
      <c r="AJU35" s="62"/>
      <c r="AJV35" s="62"/>
      <c r="AJW35" s="62"/>
      <c r="AJX35" s="62"/>
      <c r="AJY35" s="62"/>
      <c r="AJZ35" s="62"/>
      <c r="AKA35" s="62"/>
      <c r="AKB35" s="62"/>
      <c r="AKC35" s="62"/>
      <c r="AKD35" s="62"/>
      <c r="AKE35" s="62"/>
      <c r="AKF35" s="62"/>
      <c r="AKG35" s="62"/>
      <c r="AKH35" s="62"/>
      <c r="AKI35" s="62"/>
      <c r="AKJ35" s="62"/>
      <c r="AKK35" s="62"/>
      <c r="AKL35" s="62"/>
      <c r="AKM35" s="62"/>
      <c r="AKN35" s="62"/>
      <c r="AKO35" s="62"/>
      <c r="AKP35" s="62"/>
      <c r="AKQ35" s="62"/>
      <c r="AKR35" s="62"/>
      <c r="AKS35" s="62"/>
      <c r="AKT35" s="62"/>
      <c r="AKU35" s="62"/>
      <c r="AKV35" s="62"/>
      <c r="AKW35" s="62"/>
      <c r="AKX35" s="62"/>
      <c r="AKY35" s="62"/>
      <c r="AKZ35" s="62"/>
      <c r="ALA35" s="62"/>
      <c r="ALB35" s="62"/>
      <c r="ALC35" s="62"/>
      <c r="ALD35" s="62"/>
      <c r="ALE35" s="62"/>
      <c r="ALF35" s="62"/>
      <c r="ALG35" s="62"/>
      <c r="ALH35" s="62"/>
      <c r="ALI35" s="62"/>
      <c r="ALJ35" s="62"/>
      <c r="ALK35" s="62"/>
      <c r="ALL35" s="62"/>
      <c r="ALM35" s="62"/>
      <c r="ALN35" s="62"/>
      <c r="ALO35" s="62"/>
      <c r="ALP35" s="62"/>
      <c r="ALQ35" s="62"/>
      <c r="ALR35" s="62"/>
      <c r="ALS35" s="62"/>
      <c r="ALT35" s="62"/>
      <c r="ALU35" s="62"/>
      <c r="ALV35" s="62"/>
      <c r="ALW35" s="62"/>
      <c r="ALX35" s="62"/>
      <c r="ALY35" s="62"/>
      <c r="ALZ35" s="62"/>
      <c r="AMA35" s="62"/>
      <c r="AMB35" s="62"/>
      <c r="AMC35" s="62"/>
      <c r="AMD35" s="62"/>
      <c r="AME35" s="62"/>
      <c r="AMF35" s="62"/>
      <c r="AMG35" s="62"/>
      <c r="AMH35" s="62"/>
      <c r="AMI35" s="62"/>
      <c r="AMJ35" s="62"/>
      <c r="AMK35" s="62"/>
      <c r="AML35" s="62"/>
      <c r="AMM35" s="62"/>
      <c r="AMN35" s="62"/>
      <c r="AMO35" s="62"/>
      <c r="AMP35" s="62"/>
      <c r="AMQ35" s="62"/>
      <c r="AMR35" s="62"/>
      <c r="AMS35" s="62"/>
      <c r="AMT35" s="62"/>
      <c r="AMU35" s="62"/>
      <c r="AMV35" s="62"/>
      <c r="AMW35" s="62"/>
      <c r="AMX35" s="62"/>
      <c r="AMY35" s="62"/>
      <c r="AMZ35" s="62"/>
      <c r="ANA35" s="62"/>
      <c r="ANB35" s="62"/>
      <c r="ANC35" s="62"/>
      <c r="AND35" s="62"/>
      <c r="ANE35" s="62"/>
      <c r="ANF35" s="62"/>
      <c r="ANG35" s="62"/>
      <c r="ANH35" s="62"/>
      <c r="ANI35" s="62"/>
      <c r="ANJ35" s="62"/>
      <c r="ANK35" s="62"/>
      <c r="ANL35" s="62"/>
      <c r="ANM35" s="62"/>
      <c r="ANN35" s="62"/>
      <c r="ANO35" s="62"/>
      <c r="ANP35" s="62"/>
      <c r="ANQ35" s="62"/>
      <c r="ANR35" s="62"/>
      <c r="ANS35" s="62"/>
      <c r="ANT35" s="62"/>
      <c r="ANU35" s="62"/>
      <c r="ANV35" s="62"/>
      <c r="ANW35" s="62"/>
      <c r="ANX35" s="62"/>
      <c r="ANY35" s="62"/>
      <c r="ANZ35" s="62"/>
      <c r="AOA35" s="62"/>
      <c r="AOB35" s="62"/>
      <c r="AOC35" s="62"/>
      <c r="AOD35" s="62"/>
      <c r="AOE35" s="62"/>
      <c r="AOF35" s="62"/>
      <c r="AOG35" s="62"/>
      <c r="AOH35" s="62"/>
      <c r="AOI35" s="62"/>
      <c r="AOJ35" s="62"/>
      <c r="AOK35" s="62"/>
      <c r="AOL35" s="62"/>
      <c r="AOM35" s="62"/>
      <c r="AON35" s="62"/>
      <c r="AOO35" s="62"/>
      <c r="AOP35" s="62"/>
      <c r="AOQ35" s="62"/>
      <c r="AOR35" s="62"/>
      <c r="AOS35" s="62"/>
      <c r="AOT35" s="62"/>
      <c r="AOU35" s="62"/>
      <c r="AOV35" s="62"/>
      <c r="AOW35" s="62"/>
      <c r="AOX35" s="62"/>
      <c r="AOY35" s="62"/>
      <c r="AOZ35" s="62"/>
      <c r="APA35" s="62"/>
      <c r="APB35" s="62"/>
      <c r="APC35" s="62"/>
      <c r="APD35" s="62"/>
      <c r="APE35" s="62"/>
      <c r="APF35" s="62"/>
      <c r="APG35" s="62"/>
      <c r="APH35" s="62"/>
      <c r="API35" s="62"/>
      <c r="APJ35" s="62"/>
      <c r="APK35" s="62"/>
      <c r="APL35" s="62"/>
      <c r="APM35" s="62"/>
      <c r="APN35" s="62"/>
      <c r="APO35" s="62"/>
      <c r="APP35" s="62"/>
      <c r="APQ35" s="62"/>
      <c r="APR35" s="62"/>
      <c r="APS35" s="62"/>
      <c r="APT35" s="62"/>
      <c r="APU35" s="62"/>
      <c r="APV35" s="62"/>
      <c r="APW35" s="62"/>
      <c r="APX35" s="62"/>
      <c r="APY35" s="62"/>
      <c r="APZ35" s="62"/>
      <c r="AQA35" s="62"/>
      <c r="AQB35" s="62"/>
      <c r="AQC35" s="62"/>
      <c r="AQD35" s="62"/>
      <c r="AQE35" s="62"/>
      <c r="AQF35" s="62"/>
      <c r="AQG35" s="62"/>
      <c r="AQH35" s="62"/>
      <c r="AQI35" s="62"/>
      <c r="AQJ35" s="62"/>
      <c r="AQK35" s="62"/>
      <c r="AQL35" s="62"/>
      <c r="AQM35" s="62"/>
      <c r="AQN35" s="62"/>
      <c r="AQO35" s="62"/>
      <c r="AQP35" s="62"/>
      <c r="AQQ35" s="62"/>
      <c r="AQR35" s="62"/>
      <c r="AQS35" s="62"/>
      <c r="AQT35" s="62"/>
      <c r="AQU35" s="62"/>
      <c r="AQV35" s="62"/>
      <c r="AQW35" s="62"/>
      <c r="AQX35" s="62"/>
      <c r="AQY35" s="62"/>
      <c r="AQZ35" s="62"/>
      <c r="ARA35" s="62"/>
      <c r="ARB35" s="62"/>
      <c r="ARC35" s="62"/>
      <c r="ARD35" s="62"/>
      <c r="ARE35" s="62"/>
      <c r="ARF35" s="62"/>
      <c r="ARG35" s="62"/>
      <c r="ARH35" s="62"/>
      <c r="ARI35" s="62"/>
      <c r="ARJ35" s="62"/>
      <c r="ARK35" s="62"/>
      <c r="ARL35" s="62"/>
      <c r="ARM35" s="62"/>
      <c r="ARN35" s="62"/>
      <c r="ARO35" s="62"/>
      <c r="ARP35" s="62"/>
      <c r="ARQ35" s="62"/>
      <c r="ARR35" s="62"/>
      <c r="ARS35" s="62"/>
      <c r="ART35" s="62"/>
      <c r="ARU35" s="62"/>
      <c r="ARV35" s="62"/>
      <c r="ARW35" s="62"/>
      <c r="ARX35" s="62"/>
      <c r="ARY35" s="62"/>
      <c r="ARZ35" s="62"/>
      <c r="ASA35" s="62"/>
      <c r="ASB35" s="62"/>
      <c r="ASC35" s="62"/>
      <c r="ASD35" s="62"/>
      <c r="ASE35" s="62"/>
      <c r="ASF35" s="62"/>
      <c r="ASG35" s="62"/>
      <c r="ASH35" s="62"/>
      <c r="ASI35" s="62"/>
      <c r="ASJ35" s="62"/>
      <c r="ASK35" s="62"/>
      <c r="ASL35" s="62"/>
      <c r="ASM35" s="62"/>
      <c r="ASN35" s="62"/>
      <c r="ASO35" s="62"/>
      <c r="ASP35" s="62"/>
      <c r="ASQ35" s="62"/>
      <c r="ASR35" s="62"/>
      <c r="ASS35" s="62"/>
      <c r="AST35" s="62"/>
      <c r="ASU35" s="62"/>
      <c r="ASV35" s="62"/>
      <c r="ASW35" s="62"/>
      <c r="ASX35" s="62"/>
      <c r="ASY35" s="62"/>
      <c r="ASZ35" s="62"/>
      <c r="ATA35" s="62"/>
      <c r="ATB35" s="62"/>
      <c r="ATC35" s="62"/>
      <c r="ATD35" s="62"/>
      <c r="ATE35" s="62"/>
      <c r="ATF35" s="62"/>
      <c r="ATG35" s="62"/>
      <c r="ATH35" s="62"/>
      <c r="ATI35" s="62"/>
      <c r="ATJ35" s="62"/>
      <c r="ATK35" s="62"/>
      <c r="ATL35" s="62"/>
      <c r="ATM35" s="62"/>
      <c r="ATN35" s="62"/>
      <c r="ATO35" s="62"/>
      <c r="ATP35" s="62"/>
      <c r="ATQ35" s="62"/>
      <c r="ATR35" s="62"/>
      <c r="ATS35" s="62"/>
      <c r="ATT35" s="62"/>
      <c r="ATU35" s="62"/>
      <c r="ATV35" s="62"/>
      <c r="ATW35" s="62"/>
      <c r="ATX35" s="62"/>
      <c r="ATY35" s="62"/>
      <c r="ATZ35" s="62"/>
      <c r="AUA35" s="62"/>
      <c r="AUB35" s="62"/>
      <c r="AUC35" s="62"/>
      <c r="AUD35" s="62"/>
      <c r="AUE35" s="62"/>
      <c r="AUF35" s="62"/>
      <c r="AUG35" s="62"/>
      <c r="AUH35" s="62"/>
      <c r="AUI35" s="62"/>
      <c r="AUJ35" s="62"/>
      <c r="AUK35" s="62"/>
      <c r="AUL35" s="62"/>
      <c r="AUM35" s="62"/>
      <c r="AUN35" s="62"/>
      <c r="AUO35" s="62"/>
      <c r="AUP35" s="62"/>
      <c r="AUQ35" s="62"/>
      <c r="AUR35" s="62"/>
      <c r="AUS35" s="62"/>
      <c r="AUT35" s="62"/>
      <c r="AUU35" s="62"/>
      <c r="AUV35" s="62"/>
      <c r="AUW35" s="62"/>
      <c r="AUX35" s="62"/>
      <c r="AUY35" s="62"/>
      <c r="AUZ35" s="62"/>
      <c r="AVA35" s="62"/>
      <c r="AVB35" s="62"/>
      <c r="AVC35" s="62"/>
      <c r="AVD35" s="62"/>
      <c r="AVE35" s="62"/>
      <c r="AVF35" s="62"/>
      <c r="AVG35" s="62"/>
      <c r="AVH35" s="62"/>
      <c r="AVI35" s="62"/>
      <c r="AVJ35" s="62"/>
      <c r="AVK35" s="62"/>
      <c r="AVL35" s="62"/>
      <c r="AVM35" s="62"/>
      <c r="AVN35" s="62"/>
      <c r="AVO35" s="62"/>
      <c r="AVP35" s="62"/>
      <c r="AVQ35" s="62"/>
      <c r="AVR35" s="62"/>
      <c r="AVS35" s="62"/>
      <c r="AVT35" s="62"/>
      <c r="AVU35" s="62"/>
      <c r="AVV35" s="62"/>
      <c r="AVW35" s="62"/>
      <c r="AVX35" s="62"/>
      <c r="AVY35" s="62"/>
      <c r="AVZ35" s="62"/>
      <c r="AWA35" s="62"/>
      <c r="AWB35" s="62"/>
      <c r="AWC35" s="62"/>
      <c r="AWD35" s="62"/>
      <c r="AWE35" s="62"/>
      <c r="AWF35" s="62"/>
      <c r="AWG35" s="62"/>
      <c r="AWH35" s="62"/>
      <c r="AWI35" s="62"/>
      <c r="AWJ35" s="62"/>
      <c r="AWK35" s="62"/>
      <c r="AWL35" s="62"/>
      <c r="AWM35" s="62"/>
      <c r="AWN35" s="62"/>
      <c r="AWO35" s="62"/>
      <c r="AWP35" s="62"/>
      <c r="AWQ35" s="62"/>
      <c r="AWR35" s="62"/>
      <c r="AWS35" s="62"/>
      <c r="AWT35" s="62"/>
      <c r="AWU35" s="62"/>
      <c r="AWV35" s="62"/>
      <c r="AWW35" s="62"/>
      <c r="AWX35" s="62"/>
      <c r="AWY35" s="62"/>
      <c r="AWZ35" s="62"/>
      <c r="AXA35" s="62"/>
      <c r="AXB35" s="62"/>
      <c r="AXC35" s="62"/>
      <c r="AXD35" s="62"/>
      <c r="AXE35" s="62"/>
      <c r="AXF35" s="62"/>
      <c r="AXG35" s="62"/>
      <c r="AXH35" s="62"/>
      <c r="AXI35" s="62"/>
      <c r="AXJ35" s="62"/>
      <c r="AXK35" s="62"/>
      <c r="AXL35" s="62"/>
      <c r="AXM35" s="62"/>
      <c r="AXN35" s="62"/>
      <c r="AXO35" s="62"/>
      <c r="AXP35" s="62"/>
      <c r="AXQ35" s="62"/>
      <c r="AXR35" s="62"/>
      <c r="AXS35" s="62"/>
      <c r="AXT35" s="62"/>
      <c r="AXU35" s="62"/>
      <c r="AXV35" s="62"/>
      <c r="AXW35" s="62"/>
      <c r="AXX35" s="62"/>
      <c r="AXY35" s="62"/>
      <c r="AXZ35" s="62"/>
      <c r="AYA35" s="62"/>
      <c r="AYB35" s="62"/>
      <c r="AYC35" s="62"/>
      <c r="AYD35" s="62"/>
      <c r="AYE35" s="62"/>
      <c r="AYF35" s="62"/>
      <c r="AYG35" s="62"/>
      <c r="AYH35" s="62"/>
      <c r="AYI35" s="62"/>
      <c r="AYJ35" s="62"/>
      <c r="AYK35" s="62"/>
      <c r="AYL35" s="62"/>
      <c r="AYM35" s="62"/>
      <c r="AYN35" s="62"/>
      <c r="AYO35" s="62"/>
      <c r="AYP35" s="62"/>
      <c r="AYQ35" s="62"/>
      <c r="AYR35" s="62"/>
      <c r="AYS35" s="62"/>
      <c r="AYT35" s="62"/>
      <c r="AYU35" s="62"/>
      <c r="AYV35" s="62"/>
      <c r="AYW35" s="62"/>
      <c r="AYX35" s="62"/>
      <c r="AYY35" s="62"/>
      <c r="AYZ35" s="62"/>
      <c r="AZA35" s="62"/>
      <c r="AZB35" s="62"/>
      <c r="AZC35" s="62"/>
      <c r="AZD35" s="62"/>
      <c r="AZE35" s="62"/>
      <c r="AZF35" s="62"/>
      <c r="AZG35" s="62"/>
      <c r="AZH35" s="62"/>
      <c r="AZI35" s="62"/>
      <c r="AZJ35" s="62"/>
      <c r="AZK35" s="62"/>
      <c r="AZL35" s="62"/>
      <c r="AZM35" s="62"/>
      <c r="AZN35" s="62"/>
      <c r="AZO35" s="62"/>
      <c r="AZP35" s="62"/>
      <c r="AZQ35" s="62"/>
      <c r="AZR35" s="62"/>
      <c r="AZS35" s="62"/>
      <c r="AZT35" s="62"/>
      <c r="AZU35" s="62"/>
      <c r="AZV35" s="62"/>
      <c r="AZW35" s="62"/>
      <c r="AZX35" s="62"/>
      <c r="AZY35" s="62"/>
      <c r="AZZ35" s="62"/>
      <c r="BAA35" s="62"/>
      <c r="BAB35" s="62"/>
      <c r="BAC35" s="62"/>
      <c r="BAD35" s="62"/>
      <c r="BAE35" s="62"/>
      <c r="BAF35" s="62"/>
      <c r="BAG35" s="62"/>
      <c r="BAH35" s="62"/>
      <c r="BAI35" s="62"/>
      <c r="BAJ35" s="62"/>
      <c r="BAK35" s="62"/>
      <c r="BAL35" s="62"/>
      <c r="BAM35" s="62"/>
      <c r="BAN35" s="62"/>
      <c r="BAO35" s="62"/>
      <c r="BAP35" s="62"/>
      <c r="BAQ35" s="62"/>
      <c r="BAR35" s="62"/>
      <c r="BAS35" s="62"/>
      <c r="BAT35" s="62"/>
      <c r="BAU35" s="62"/>
      <c r="BAV35" s="62"/>
      <c r="BAW35" s="62"/>
      <c r="BAX35" s="62"/>
      <c r="BAY35" s="62"/>
      <c r="BAZ35" s="62"/>
      <c r="BBA35" s="62"/>
      <c r="BBB35" s="62"/>
      <c r="BBC35" s="62"/>
      <c r="BBD35" s="62"/>
      <c r="BBE35" s="62"/>
      <c r="BBF35" s="62"/>
      <c r="BBG35" s="62"/>
      <c r="BBH35" s="62"/>
      <c r="BBI35" s="62"/>
      <c r="BBJ35" s="62"/>
      <c r="BBK35" s="62"/>
      <c r="BBL35" s="62"/>
      <c r="BBM35" s="62"/>
      <c r="BBN35" s="62"/>
      <c r="BBO35" s="62"/>
      <c r="BBP35" s="62"/>
      <c r="BBQ35" s="62"/>
      <c r="BBR35" s="62"/>
      <c r="BBS35" s="62"/>
      <c r="BBT35" s="62"/>
      <c r="BBU35" s="62"/>
      <c r="BBV35" s="62"/>
      <c r="BBW35" s="62"/>
      <c r="BBX35" s="62"/>
      <c r="BBY35" s="62"/>
      <c r="BBZ35" s="62"/>
      <c r="BCA35" s="62"/>
      <c r="BCB35" s="62"/>
      <c r="BCC35" s="62"/>
      <c r="BCD35" s="62"/>
      <c r="BCE35" s="62"/>
      <c r="BCF35" s="62"/>
      <c r="BCG35" s="62"/>
      <c r="BCH35" s="62"/>
      <c r="BCI35" s="62"/>
      <c r="BCJ35" s="62"/>
      <c r="BCK35" s="62"/>
      <c r="BCL35" s="62"/>
      <c r="BCM35" s="62"/>
      <c r="BCN35" s="62"/>
      <c r="BCO35" s="62"/>
      <c r="BCP35" s="62"/>
      <c r="BCQ35" s="62"/>
      <c r="BCR35" s="62"/>
      <c r="BCS35" s="62"/>
      <c r="BCT35" s="62"/>
      <c r="BCU35" s="62"/>
      <c r="BCV35" s="62"/>
      <c r="BCW35" s="62"/>
      <c r="BCX35" s="62"/>
      <c r="BCY35" s="62"/>
      <c r="BCZ35" s="62"/>
      <c r="BDA35" s="62"/>
      <c r="BDB35" s="62"/>
      <c r="BDC35" s="62"/>
      <c r="BDD35" s="62"/>
      <c r="BDE35" s="62"/>
      <c r="BDF35" s="62"/>
      <c r="BDG35" s="62"/>
      <c r="BDH35" s="62"/>
      <c r="BDI35" s="62"/>
      <c r="BDJ35" s="62"/>
      <c r="BDK35" s="62"/>
      <c r="BDL35" s="62"/>
      <c r="BDM35" s="62"/>
      <c r="BDN35" s="62"/>
      <c r="BDO35" s="62"/>
      <c r="BDP35" s="62"/>
      <c r="BDQ35" s="62"/>
      <c r="BDR35" s="62"/>
      <c r="BDS35" s="62"/>
      <c r="BDT35" s="62"/>
      <c r="BDU35" s="62"/>
      <c r="BDV35" s="62"/>
      <c r="BDW35" s="62"/>
      <c r="BDX35" s="62"/>
      <c r="BDY35" s="62"/>
      <c r="BDZ35" s="62"/>
      <c r="BEA35" s="62"/>
      <c r="BEB35" s="62"/>
      <c r="BEC35" s="62"/>
      <c r="BED35" s="62"/>
      <c r="BEE35" s="62"/>
      <c r="BEF35" s="62"/>
      <c r="BEG35" s="62"/>
      <c r="BEH35" s="62"/>
      <c r="BEI35" s="62"/>
      <c r="BEJ35" s="62"/>
      <c r="BEK35" s="62"/>
      <c r="BEL35" s="62"/>
      <c r="BEM35" s="62"/>
      <c r="BEN35" s="62"/>
      <c r="BEO35" s="62"/>
      <c r="BEP35" s="62"/>
      <c r="BEQ35" s="62"/>
      <c r="BER35" s="62"/>
      <c r="BES35" s="62"/>
      <c r="BET35" s="62"/>
      <c r="BEU35" s="62"/>
      <c r="BEV35" s="62"/>
      <c r="BEW35" s="62"/>
      <c r="BEX35" s="62"/>
      <c r="BEY35" s="62"/>
      <c r="BEZ35" s="62"/>
      <c r="BFA35" s="62"/>
      <c r="BFB35" s="62"/>
      <c r="BFC35" s="62"/>
      <c r="BFD35" s="62"/>
      <c r="BFE35" s="62"/>
      <c r="BFF35" s="62"/>
      <c r="BFG35" s="62"/>
      <c r="BFH35" s="62"/>
      <c r="BFI35" s="62"/>
      <c r="BFJ35" s="62"/>
      <c r="BFK35" s="62"/>
      <c r="BFL35" s="62"/>
      <c r="BFM35" s="62"/>
      <c r="BFN35" s="62"/>
      <c r="BFO35" s="62"/>
      <c r="BFP35" s="62"/>
      <c r="BFQ35" s="62"/>
      <c r="BFR35" s="62"/>
      <c r="BFS35" s="62"/>
      <c r="BFT35" s="62"/>
      <c r="BFU35" s="62"/>
      <c r="BFV35" s="62"/>
      <c r="BFW35" s="62"/>
      <c r="BFX35" s="62"/>
      <c r="BFY35" s="62"/>
      <c r="BFZ35" s="62"/>
      <c r="BGA35" s="62"/>
      <c r="BGB35" s="62"/>
      <c r="BGC35" s="62"/>
      <c r="BGD35" s="62"/>
      <c r="BGE35" s="62"/>
      <c r="BGF35" s="62"/>
      <c r="BGG35" s="62"/>
      <c r="BGH35" s="62"/>
      <c r="BGI35" s="62"/>
      <c r="BGJ35" s="62"/>
      <c r="BGK35" s="62"/>
      <c r="BGL35" s="62"/>
      <c r="BGM35" s="62"/>
      <c r="BGN35" s="62"/>
      <c r="BGO35" s="62"/>
      <c r="BGP35" s="62"/>
      <c r="BGQ35" s="62"/>
      <c r="BGR35" s="62"/>
      <c r="BGS35" s="62"/>
      <c r="BGT35" s="62"/>
      <c r="BGU35" s="62"/>
      <c r="BGV35" s="62"/>
      <c r="BGW35" s="62"/>
      <c r="BGX35" s="62"/>
      <c r="BGY35" s="62"/>
      <c r="BGZ35" s="62"/>
      <c r="BHA35" s="62"/>
      <c r="BHB35" s="62"/>
      <c r="BHC35" s="62"/>
      <c r="BHD35" s="62"/>
      <c r="BHE35" s="62"/>
      <c r="BHF35" s="62"/>
      <c r="BHG35" s="62"/>
      <c r="BHH35" s="62"/>
      <c r="BHI35" s="62"/>
      <c r="BHJ35" s="62"/>
      <c r="BHK35" s="62"/>
      <c r="BHL35" s="62"/>
      <c r="BHM35" s="62"/>
      <c r="BHN35" s="62"/>
      <c r="BHO35" s="62"/>
      <c r="BHP35" s="62"/>
      <c r="BHQ35" s="62"/>
      <c r="BHR35" s="62"/>
      <c r="BHS35" s="62"/>
      <c r="BHT35" s="62"/>
      <c r="BHU35" s="62"/>
      <c r="BHV35" s="62"/>
      <c r="BHW35" s="62"/>
      <c r="BHX35" s="62"/>
      <c r="BHY35" s="62"/>
      <c r="BHZ35" s="62"/>
      <c r="BIA35" s="62"/>
      <c r="BIB35" s="62"/>
      <c r="BIC35" s="62"/>
      <c r="BID35" s="62"/>
      <c r="BIE35" s="62"/>
      <c r="BIF35" s="62"/>
      <c r="BIG35" s="62"/>
      <c r="BIH35" s="62"/>
      <c r="BII35" s="62"/>
      <c r="BIJ35" s="62"/>
      <c r="BIK35" s="62"/>
      <c r="BIL35" s="62"/>
      <c r="BIM35" s="62"/>
      <c r="BIN35" s="62"/>
      <c r="BIO35" s="62"/>
      <c r="BIP35" s="62"/>
      <c r="BIQ35" s="62"/>
      <c r="BIR35" s="62"/>
      <c r="BIS35" s="62"/>
      <c r="BIT35" s="62"/>
      <c r="BIU35" s="62"/>
      <c r="BIV35" s="62"/>
      <c r="BIW35" s="62"/>
      <c r="BIX35" s="62"/>
      <c r="BIY35" s="62"/>
      <c r="BIZ35" s="62"/>
      <c r="BJA35" s="62"/>
      <c r="BJB35" s="62"/>
      <c r="BJC35" s="62"/>
      <c r="BJD35" s="62"/>
      <c r="BJE35" s="62"/>
      <c r="BJF35" s="62"/>
      <c r="BJG35" s="62"/>
      <c r="BJH35" s="62"/>
      <c r="BJI35" s="62"/>
      <c r="BJJ35" s="62"/>
      <c r="BJK35" s="62"/>
      <c r="BJL35" s="62"/>
      <c r="BJM35" s="62"/>
      <c r="BJN35" s="62"/>
      <c r="BJO35" s="62"/>
      <c r="BJP35" s="62"/>
      <c r="BJQ35" s="62"/>
      <c r="BJR35" s="62"/>
      <c r="BJS35" s="62"/>
      <c r="BJT35" s="62"/>
      <c r="BJU35" s="62"/>
      <c r="BJV35" s="62"/>
      <c r="BJW35" s="62"/>
      <c r="BJX35" s="62"/>
      <c r="BJY35" s="62"/>
      <c r="BJZ35" s="62"/>
      <c r="BKA35" s="62"/>
      <c r="BKB35" s="62"/>
      <c r="BKC35" s="62"/>
      <c r="BKD35" s="62"/>
      <c r="BKE35" s="62"/>
      <c r="BKF35" s="62"/>
      <c r="BKG35" s="62"/>
      <c r="BKH35" s="62"/>
      <c r="BKI35" s="62"/>
      <c r="BKJ35" s="62"/>
      <c r="BKK35" s="62"/>
      <c r="BKL35" s="62"/>
      <c r="BKM35" s="62"/>
      <c r="BKN35" s="62"/>
      <c r="BKO35" s="62"/>
      <c r="BKP35" s="62"/>
      <c r="BKQ35" s="62"/>
      <c r="BKR35" s="62"/>
      <c r="BKS35" s="62"/>
      <c r="BKT35" s="62"/>
      <c r="BKU35" s="62"/>
      <c r="BKV35" s="62"/>
      <c r="BKW35" s="62"/>
      <c r="BKX35" s="62"/>
      <c r="BKY35" s="62"/>
      <c r="BKZ35" s="62"/>
      <c r="BLA35" s="62"/>
      <c r="BLB35" s="62"/>
      <c r="BLC35" s="62"/>
      <c r="BLD35" s="62"/>
      <c r="BLE35" s="62"/>
      <c r="BLF35" s="62"/>
      <c r="BLG35" s="62"/>
      <c r="BLH35" s="62"/>
      <c r="BLI35" s="62"/>
      <c r="BLJ35" s="62"/>
      <c r="BLK35" s="62"/>
      <c r="BLL35" s="62"/>
      <c r="BLM35" s="62"/>
      <c r="BLN35" s="62"/>
      <c r="BLO35" s="62"/>
      <c r="BLP35" s="62"/>
      <c r="BLQ35" s="62"/>
      <c r="BLR35" s="62"/>
      <c r="BLS35" s="62"/>
      <c r="BLT35" s="62"/>
      <c r="BLU35" s="62"/>
      <c r="BLV35" s="62"/>
      <c r="BLW35" s="62"/>
      <c r="BLX35" s="62"/>
      <c r="BLY35" s="62"/>
      <c r="BLZ35" s="62"/>
      <c r="BMA35" s="62"/>
      <c r="BMB35" s="62"/>
      <c r="BMC35" s="62"/>
      <c r="BMD35" s="62"/>
      <c r="BME35" s="62"/>
      <c r="BMF35" s="62"/>
      <c r="BMG35" s="62"/>
      <c r="BMH35" s="62"/>
      <c r="BMI35" s="62"/>
      <c r="BMJ35" s="62"/>
      <c r="BMK35" s="62"/>
      <c r="BML35" s="62"/>
      <c r="BMM35" s="62"/>
      <c r="BMN35" s="62"/>
      <c r="BMO35" s="62"/>
      <c r="BMP35" s="62"/>
      <c r="BMQ35" s="62"/>
      <c r="BMR35" s="62"/>
      <c r="BMS35" s="62"/>
      <c r="BMT35" s="62"/>
      <c r="BMU35" s="62"/>
      <c r="BMV35" s="62"/>
      <c r="BMW35" s="62"/>
      <c r="BMX35" s="62"/>
      <c r="BMY35" s="62"/>
      <c r="BMZ35" s="62"/>
      <c r="BNA35" s="62"/>
      <c r="BNB35" s="62"/>
      <c r="BNC35" s="62"/>
      <c r="BND35" s="62"/>
      <c r="BNE35" s="62"/>
      <c r="BNF35" s="62"/>
      <c r="BNG35" s="62"/>
      <c r="BNH35" s="62"/>
      <c r="BNI35" s="62"/>
      <c r="BNJ35" s="62"/>
      <c r="BNK35" s="62"/>
      <c r="BNL35" s="62"/>
      <c r="BNM35" s="62"/>
      <c r="BNN35" s="62"/>
      <c r="BNO35" s="62"/>
      <c r="BNP35" s="62"/>
      <c r="BNQ35" s="62"/>
      <c r="BNR35" s="62"/>
      <c r="BNS35" s="62"/>
      <c r="BNT35" s="62"/>
      <c r="BNU35" s="62"/>
      <c r="BNV35" s="62"/>
      <c r="BNW35" s="62"/>
      <c r="BNX35" s="62"/>
      <c r="BNY35" s="62"/>
      <c r="BNZ35" s="62"/>
      <c r="BOA35" s="62"/>
      <c r="BOB35" s="62"/>
      <c r="BOC35" s="62"/>
      <c r="BOD35" s="62"/>
      <c r="BOE35" s="62"/>
      <c r="BOF35" s="62"/>
      <c r="BOG35" s="62"/>
      <c r="BOH35" s="62"/>
      <c r="BOI35" s="62"/>
      <c r="BOJ35" s="62"/>
      <c r="BOK35" s="62"/>
      <c r="BOL35" s="62"/>
      <c r="BOM35" s="62"/>
      <c r="BON35" s="62"/>
      <c r="BOO35" s="62"/>
      <c r="BOP35" s="62"/>
      <c r="BOQ35" s="62"/>
      <c r="BOR35" s="62"/>
      <c r="BOS35" s="62"/>
      <c r="BOT35" s="62"/>
      <c r="BOU35" s="62"/>
      <c r="BOV35" s="62"/>
      <c r="BOW35" s="62"/>
      <c r="BOX35" s="62"/>
      <c r="BOY35" s="62"/>
      <c r="BOZ35" s="62"/>
      <c r="BPA35" s="62"/>
      <c r="BPB35" s="62"/>
      <c r="BPC35" s="62"/>
      <c r="BPD35" s="62"/>
      <c r="BPE35" s="62"/>
      <c r="BPF35" s="62"/>
      <c r="BPG35" s="62"/>
      <c r="BPH35" s="62"/>
      <c r="BPI35" s="62"/>
      <c r="BPJ35" s="62"/>
      <c r="BPK35" s="62"/>
      <c r="BPL35" s="62"/>
      <c r="BPM35" s="62"/>
      <c r="BPN35" s="62"/>
      <c r="BPO35" s="62"/>
      <c r="BPP35" s="62"/>
      <c r="BPQ35" s="62"/>
      <c r="BPR35" s="62"/>
      <c r="BPS35" s="62"/>
      <c r="BPT35" s="62"/>
      <c r="BPU35" s="62"/>
      <c r="BPV35" s="62"/>
      <c r="BPW35" s="62"/>
      <c r="BPX35" s="62"/>
      <c r="BPY35" s="62"/>
      <c r="BPZ35" s="62"/>
      <c r="BQA35" s="62"/>
      <c r="BQB35" s="62"/>
      <c r="BQC35" s="62"/>
      <c r="BQD35" s="62"/>
      <c r="BQE35" s="62"/>
      <c r="BQF35" s="62"/>
      <c r="BQG35" s="62"/>
      <c r="BQH35" s="62"/>
      <c r="BQI35" s="62"/>
      <c r="BQJ35" s="62"/>
      <c r="BQK35" s="62"/>
      <c r="BQL35" s="62"/>
      <c r="BQM35" s="62"/>
      <c r="BQN35" s="62"/>
      <c r="BQO35" s="62"/>
      <c r="BQP35" s="62"/>
      <c r="BQQ35" s="62"/>
      <c r="BQR35" s="62"/>
      <c r="BQS35" s="62"/>
      <c r="BQT35" s="62"/>
      <c r="BQU35" s="62"/>
      <c r="BQV35" s="62"/>
      <c r="BQW35" s="62"/>
      <c r="BQX35" s="62"/>
      <c r="BQY35" s="62"/>
      <c r="BQZ35" s="62"/>
      <c r="BRA35" s="62"/>
      <c r="BRB35" s="62"/>
      <c r="BRC35" s="62"/>
      <c r="BRD35" s="62"/>
      <c r="BRE35" s="62"/>
      <c r="BRF35" s="62"/>
      <c r="BRG35" s="62"/>
      <c r="BRH35" s="62"/>
      <c r="BRI35" s="62"/>
      <c r="BRJ35" s="62"/>
      <c r="BRK35" s="62"/>
      <c r="BRL35" s="62"/>
      <c r="BRM35" s="62"/>
      <c r="BRN35" s="62"/>
      <c r="BRO35" s="62"/>
      <c r="BRP35" s="62"/>
      <c r="BRQ35" s="62"/>
      <c r="BRR35" s="62"/>
      <c r="BRS35" s="62"/>
      <c r="BRT35" s="62"/>
      <c r="BRU35" s="62"/>
      <c r="BRV35" s="62"/>
      <c r="BRW35" s="62"/>
      <c r="BRX35" s="62"/>
      <c r="BRY35" s="62"/>
      <c r="BRZ35" s="62"/>
      <c r="BSA35" s="62"/>
      <c r="BSB35" s="62"/>
      <c r="BSC35" s="62"/>
      <c r="BSD35" s="62"/>
      <c r="BSE35" s="62"/>
      <c r="BSF35" s="62"/>
      <c r="BSG35" s="62"/>
      <c r="BSH35" s="62"/>
      <c r="BSI35" s="62"/>
      <c r="BSJ35" s="62"/>
      <c r="BSK35" s="62"/>
      <c r="BSL35" s="62"/>
      <c r="BSM35" s="62"/>
      <c r="BSN35" s="62"/>
      <c r="BSO35" s="62"/>
      <c r="BSP35" s="62"/>
      <c r="BSQ35" s="62"/>
      <c r="BSR35" s="62"/>
      <c r="BSS35" s="62"/>
      <c r="BST35" s="62"/>
      <c r="BSU35" s="62"/>
      <c r="BSV35" s="62"/>
      <c r="BSW35" s="62"/>
      <c r="BSX35" s="62"/>
      <c r="BSY35" s="62"/>
      <c r="BSZ35" s="62"/>
      <c r="BTA35" s="62"/>
      <c r="BTB35" s="62"/>
      <c r="BTC35" s="62"/>
      <c r="BTD35" s="62"/>
      <c r="BTE35" s="62"/>
      <c r="BTF35" s="62"/>
      <c r="BTG35" s="62"/>
      <c r="BTH35" s="62"/>
      <c r="BTI35" s="62"/>
      <c r="BTJ35" s="62"/>
      <c r="BTK35" s="62"/>
      <c r="BTL35" s="62"/>
      <c r="BTM35" s="62"/>
      <c r="BTN35" s="62"/>
      <c r="BTO35" s="62"/>
      <c r="BTP35" s="62"/>
      <c r="BTQ35" s="62"/>
      <c r="BTR35" s="62"/>
      <c r="BTS35" s="62"/>
      <c r="BTT35" s="62"/>
      <c r="BTU35" s="62"/>
      <c r="BTV35" s="62"/>
      <c r="BTW35" s="62"/>
      <c r="BTX35" s="62"/>
      <c r="BTY35" s="62"/>
      <c r="BTZ35" s="62"/>
      <c r="BUA35" s="62"/>
      <c r="BUB35" s="62"/>
      <c r="BUC35" s="62"/>
      <c r="BUD35" s="62"/>
      <c r="BUE35" s="62"/>
      <c r="BUF35" s="62"/>
      <c r="BUG35" s="62"/>
      <c r="BUH35" s="62"/>
      <c r="BUI35" s="62"/>
      <c r="BUJ35" s="62"/>
      <c r="BUK35" s="62"/>
      <c r="BUL35" s="62"/>
      <c r="BUM35" s="62"/>
      <c r="BUN35" s="62"/>
      <c r="BUO35" s="62"/>
      <c r="BUP35" s="62"/>
      <c r="BUQ35" s="62"/>
      <c r="BUR35" s="62"/>
      <c r="BUS35" s="62"/>
      <c r="BUT35" s="62"/>
      <c r="BUU35" s="62"/>
      <c r="BUV35" s="62"/>
      <c r="BUW35" s="62"/>
      <c r="BUX35" s="62"/>
      <c r="BUY35" s="62"/>
      <c r="BUZ35" s="62"/>
      <c r="BVA35" s="62"/>
      <c r="BVB35" s="62"/>
      <c r="BVC35" s="62"/>
      <c r="BVD35" s="62"/>
      <c r="BVE35" s="62"/>
      <c r="BVF35" s="62"/>
      <c r="BVG35" s="62"/>
      <c r="BVH35" s="62"/>
      <c r="BVI35" s="62"/>
      <c r="BVJ35" s="62"/>
      <c r="BVK35" s="62"/>
      <c r="BVL35" s="62"/>
      <c r="BVM35" s="62"/>
      <c r="BVN35" s="62"/>
      <c r="BVO35" s="62"/>
      <c r="BVP35" s="62"/>
      <c r="BVQ35" s="62"/>
      <c r="BVR35" s="62"/>
      <c r="BVS35" s="62"/>
      <c r="BVT35" s="62"/>
      <c r="BVU35" s="62"/>
      <c r="BVV35" s="62"/>
      <c r="BVW35" s="62"/>
      <c r="BVX35" s="62"/>
      <c r="BVY35" s="62"/>
      <c r="BVZ35" s="62"/>
      <c r="BWA35" s="62"/>
      <c r="BWB35" s="62"/>
      <c r="BWC35" s="62"/>
      <c r="BWD35" s="62"/>
      <c r="BWE35" s="62"/>
      <c r="BWF35" s="62"/>
      <c r="BWG35" s="62"/>
      <c r="BWH35" s="62"/>
      <c r="BWI35" s="62"/>
      <c r="BWJ35" s="62"/>
      <c r="BWK35" s="62"/>
      <c r="BWL35" s="62"/>
      <c r="BWM35" s="62"/>
      <c r="BWN35" s="62"/>
      <c r="BWO35" s="62"/>
      <c r="BWP35" s="62"/>
      <c r="BWQ35" s="62"/>
      <c r="BWR35" s="62"/>
      <c r="BWS35" s="62"/>
      <c r="BWT35" s="62"/>
      <c r="BWU35" s="62"/>
      <c r="BWV35" s="62"/>
      <c r="BWW35" s="62"/>
      <c r="BWX35" s="62"/>
      <c r="BWY35" s="62"/>
      <c r="BWZ35" s="62"/>
      <c r="BXA35" s="62"/>
      <c r="BXB35" s="62"/>
      <c r="BXC35" s="62"/>
      <c r="BXD35" s="62"/>
      <c r="BXE35" s="62"/>
      <c r="BXF35" s="62"/>
      <c r="BXG35" s="62"/>
      <c r="BXH35" s="62"/>
      <c r="BXI35" s="62"/>
      <c r="BXJ35" s="62"/>
      <c r="BXK35" s="62"/>
      <c r="BXL35" s="62"/>
      <c r="BXM35" s="62"/>
      <c r="BXN35" s="62"/>
      <c r="BXO35" s="62"/>
      <c r="BXP35" s="62"/>
      <c r="BXQ35" s="62"/>
      <c r="BXR35" s="62"/>
      <c r="BXS35" s="62"/>
      <c r="BXT35" s="62"/>
      <c r="BXU35" s="62"/>
      <c r="BXV35" s="62"/>
      <c r="BXW35" s="62"/>
      <c r="BXX35" s="62"/>
      <c r="BXY35" s="62"/>
      <c r="BXZ35" s="62"/>
      <c r="BYA35" s="62"/>
      <c r="BYB35" s="62"/>
      <c r="BYC35" s="62"/>
      <c r="BYD35" s="62"/>
      <c r="BYE35" s="62"/>
      <c r="BYF35" s="62"/>
      <c r="BYG35" s="62"/>
      <c r="BYH35" s="62"/>
      <c r="BYI35" s="62"/>
      <c r="BYJ35" s="62"/>
      <c r="BYK35" s="62"/>
      <c r="BYL35" s="62"/>
      <c r="BYM35" s="62"/>
      <c r="BYN35" s="62"/>
      <c r="BYO35" s="62"/>
      <c r="BYP35" s="62"/>
      <c r="BYQ35" s="62"/>
      <c r="BYR35" s="62"/>
      <c r="BYS35" s="62"/>
      <c r="BYT35" s="62"/>
      <c r="BYU35" s="62"/>
      <c r="BYV35" s="62"/>
      <c r="BYW35" s="62"/>
      <c r="BYX35" s="62"/>
      <c r="BYY35" s="62"/>
      <c r="BYZ35" s="62"/>
      <c r="BZA35" s="62"/>
      <c r="BZB35" s="62"/>
      <c r="BZC35" s="62"/>
      <c r="BZD35" s="62"/>
      <c r="BZE35" s="62"/>
      <c r="BZF35" s="62"/>
      <c r="BZG35" s="62"/>
      <c r="BZH35" s="62"/>
      <c r="BZI35" s="62"/>
      <c r="BZJ35" s="62"/>
      <c r="BZK35" s="62"/>
      <c r="BZL35" s="62"/>
      <c r="BZM35" s="62"/>
      <c r="BZN35" s="62"/>
      <c r="BZO35" s="62"/>
      <c r="BZP35" s="62"/>
      <c r="BZQ35" s="62"/>
      <c r="BZR35" s="62"/>
      <c r="BZS35" s="62"/>
      <c r="BZT35" s="62"/>
      <c r="BZU35" s="62"/>
      <c r="BZV35" s="62"/>
      <c r="BZW35" s="62"/>
      <c r="BZX35" s="62"/>
      <c r="BZY35" s="62"/>
      <c r="BZZ35" s="62"/>
      <c r="CAA35" s="62"/>
      <c r="CAB35" s="62"/>
      <c r="CAC35" s="62"/>
      <c r="CAD35" s="62"/>
      <c r="CAE35" s="62"/>
      <c r="CAF35" s="62"/>
      <c r="CAG35" s="62"/>
      <c r="CAH35" s="62"/>
      <c r="CAI35" s="62"/>
      <c r="CAJ35" s="62"/>
      <c r="CAK35" s="62"/>
      <c r="CAL35" s="62"/>
      <c r="CAM35" s="62"/>
      <c r="CAN35" s="62"/>
      <c r="CAO35" s="62"/>
      <c r="CAP35" s="62"/>
      <c r="CAQ35" s="62"/>
      <c r="CAR35" s="62"/>
      <c r="CAS35" s="62"/>
      <c r="CAT35" s="62"/>
      <c r="CAU35" s="62"/>
      <c r="CAV35" s="62"/>
      <c r="CAW35" s="62"/>
      <c r="CAX35" s="62"/>
      <c r="CAY35" s="62"/>
      <c r="CAZ35" s="62"/>
      <c r="CBA35" s="62"/>
      <c r="CBB35" s="62"/>
      <c r="CBC35" s="62"/>
      <c r="CBD35" s="62"/>
      <c r="CBE35" s="62"/>
      <c r="CBF35" s="62"/>
      <c r="CBG35" s="62"/>
      <c r="CBH35" s="62"/>
      <c r="CBI35" s="62"/>
      <c r="CBJ35" s="62"/>
      <c r="CBK35" s="62"/>
      <c r="CBL35" s="62"/>
      <c r="CBM35" s="62"/>
      <c r="CBN35" s="62"/>
      <c r="CBO35" s="62"/>
      <c r="CBP35" s="62"/>
      <c r="CBQ35" s="62"/>
      <c r="CBR35" s="62"/>
      <c r="CBS35" s="62"/>
      <c r="CBT35" s="62"/>
      <c r="CBU35" s="62"/>
      <c r="CBV35" s="62"/>
      <c r="CBW35" s="62"/>
      <c r="CBX35" s="62"/>
      <c r="CBY35" s="62"/>
      <c r="CBZ35" s="62"/>
      <c r="CCA35" s="62"/>
      <c r="CCB35" s="62"/>
      <c r="CCC35" s="62"/>
      <c r="CCD35" s="62"/>
      <c r="CCE35" s="62"/>
      <c r="CCF35" s="62"/>
      <c r="CCG35" s="62"/>
      <c r="CCH35" s="62"/>
      <c r="CCI35" s="62"/>
      <c r="CCJ35" s="62"/>
      <c r="CCK35" s="62"/>
      <c r="CCL35" s="62"/>
      <c r="CCM35" s="62"/>
      <c r="CCN35" s="62"/>
      <c r="CCO35" s="62"/>
      <c r="CCP35" s="62"/>
      <c r="CCQ35" s="62"/>
      <c r="CCR35" s="62"/>
      <c r="CCS35" s="62"/>
      <c r="CCT35" s="62"/>
      <c r="CCU35" s="62"/>
      <c r="CCV35" s="62"/>
      <c r="CCW35" s="62"/>
      <c r="CCX35" s="62"/>
      <c r="CCY35" s="62"/>
      <c r="CCZ35" s="62"/>
      <c r="CDA35" s="62"/>
      <c r="CDB35" s="62"/>
      <c r="CDC35" s="62"/>
      <c r="CDD35" s="62"/>
      <c r="CDE35" s="62"/>
      <c r="CDF35" s="62"/>
      <c r="CDG35" s="62"/>
      <c r="CDH35" s="62"/>
      <c r="CDI35" s="62"/>
      <c r="CDJ35" s="62"/>
      <c r="CDK35" s="62"/>
      <c r="CDL35" s="62"/>
      <c r="CDM35" s="62"/>
      <c r="CDN35" s="62"/>
      <c r="CDO35" s="62"/>
      <c r="CDP35" s="62"/>
      <c r="CDQ35" s="62"/>
      <c r="CDR35" s="62"/>
      <c r="CDS35" s="62"/>
      <c r="CDT35" s="62"/>
      <c r="CDU35" s="62"/>
      <c r="CDV35" s="62"/>
      <c r="CDW35" s="62"/>
      <c r="CDX35" s="62"/>
      <c r="CDY35" s="62"/>
      <c r="CDZ35" s="62"/>
      <c r="CEA35" s="62"/>
      <c r="CEB35" s="62"/>
      <c r="CEC35" s="62"/>
      <c r="CED35" s="62"/>
      <c r="CEE35" s="62"/>
      <c r="CEF35" s="62"/>
      <c r="CEG35" s="62"/>
      <c r="CEH35" s="62"/>
      <c r="CEI35" s="62"/>
      <c r="CEJ35" s="62"/>
      <c r="CEK35" s="62"/>
      <c r="CEL35" s="62"/>
      <c r="CEM35" s="62"/>
      <c r="CEN35" s="62"/>
      <c r="CEO35" s="62"/>
      <c r="CEP35" s="62"/>
      <c r="CEQ35" s="62"/>
      <c r="CER35" s="62"/>
      <c r="CES35" s="62"/>
      <c r="CET35" s="62"/>
      <c r="CEU35" s="62"/>
      <c r="CEV35" s="62"/>
      <c r="CEW35" s="62"/>
      <c r="CEX35" s="62"/>
      <c r="CEY35" s="62"/>
      <c r="CEZ35" s="62"/>
      <c r="CFA35" s="62"/>
      <c r="CFB35" s="62"/>
      <c r="CFC35" s="62"/>
      <c r="CFD35" s="62"/>
      <c r="CFE35" s="62"/>
      <c r="CFF35" s="62"/>
      <c r="CFG35" s="62"/>
      <c r="CFH35" s="62"/>
      <c r="CFI35" s="62"/>
      <c r="CFJ35" s="62"/>
      <c r="CFK35" s="62"/>
      <c r="CFL35" s="62"/>
      <c r="CFM35" s="62"/>
      <c r="CFN35" s="62"/>
      <c r="CFO35" s="62"/>
      <c r="CFP35" s="62"/>
      <c r="CFQ35" s="62"/>
      <c r="CFR35" s="62"/>
      <c r="CFS35" s="62"/>
      <c r="CFT35" s="62"/>
      <c r="CFU35" s="62"/>
      <c r="CFV35" s="62"/>
      <c r="CFW35" s="62"/>
      <c r="CFX35" s="62"/>
      <c r="CFY35" s="62"/>
      <c r="CFZ35" s="62"/>
      <c r="CGA35" s="62"/>
      <c r="CGB35" s="62"/>
      <c r="CGC35" s="62"/>
      <c r="CGD35" s="62"/>
      <c r="CGE35" s="62"/>
      <c r="CGF35" s="62"/>
      <c r="CGG35" s="62"/>
      <c r="CGH35" s="62"/>
      <c r="CGI35" s="62"/>
      <c r="CGJ35" s="62"/>
      <c r="CGK35" s="62"/>
      <c r="CGL35" s="62"/>
      <c r="CGM35" s="62"/>
      <c r="CGN35" s="62"/>
      <c r="CGO35" s="62"/>
      <c r="CGP35" s="62"/>
      <c r="CGQ35" s="62"/>
      <c r="CGR35" s="62"/>
      <c r="CGS35" s="62"/>
      <c r="CGT35" s="62"/>
      <c r="CGU35" s="62"/>
      <c r="CGV35" s="62"/>
      <c r="CGW35" s="62"/>
      <c r="CGX35" s="62"/>
      <c r="CGY35" s="62"/>
      <c r="CGZ35" s="62"/>
      <c r="CHA35" s="62"/>
      <c r="CHB35" s="62"/>
      <c r="CHC35" s="62"/>
      <c r="CHD35" s="62"/>
      <c r="CHE35" s="62"/>
      <c r="CHF35" s="62"/>
      <c r="CHG35" s="62"/>
      <c r="CHH35" s="62"/>
      <c r="CHI35" s="62"/>
      <c r="CHJ35" s="62"/>
      <c r="CHK35" s="62"/>
      <c r="CHL35" s="62"/>
      <c r="CHM35" s="62"/>
      <c r="CHN35" s="62"/>
      <c r="CHO35" s="62"/>
      <c r="CHP35" s="62"/>
      <c r="CHQ35" s="62"/>
      <c r="CHR35" s="62"/>
      <c r="CHS35" s="62"/>
      <c r="CHT35" s="62"/>
      <c r="CHU35" s="62"/>
      <c r="CHV35" s="62"/>
      <c r="CHW35" s="62"/>
      <c r="CHX35" s="62"/>
      <c r="CHY35" s="62"/>
      <c r="CHZ35" s="62"/>
      <c r="CIA35" s="62"/>
      <c r="CIB35" s="62"/>
      <c r="CIC35" s="62"/>
      <c r="CID35" s="62"/>
      <c r="CIE35" s="62"/>
      <c r="CIF35" s="62"/>
      <c r="CIG35" s="62"/>
      <c r="CIH35" s="62"/>
      <c r="CII35" s="62"/>
      <c r="CIJ35" s="62"/>
      <c r="CIK35" s="62"/>
      <c r="CIL35" s="62"/>
      <c r="CIM35" s="62"/>
      <c r="CIN35" s="62"/>
      <c r="CIO35" s="62"/>
      <c r="CIP35" s="62"/>
      <c r="CIQ35" s="62"/>
      <c r="CIR35" s="62"/>
      <c r="CIS35" s="62"/>
      <c r="CIT35" s="62"/>
      <c r="CIU35" s="62"/>
      <c r="CIV35" s="62"/>
      <c r="CIW35" s="62"/>
      <c r="CIX35" s="62"/>
      <c r="CIY35" s="62"/>
      <c r="CIZ35" s="62"/>
      <c r="CJA35" s="62"/>
      <c r="CJB35" s="62"/>
      <c r="CJC35" s="62"/>
      <c r="CJD35" s="62"/>
      <c r="CJE35" s="62"/>
      <c r="CJF35" s="62"/>
      <c r="CJG35" s="62"/>
      <c r="CJH35" s="62"/>
      <c r="CJI35" s="62"/>
      <c r="CJJ35" s="62"/>
      <c r="CJK35" s="62"/>
      <c r="CJL35" s="62"/>
      <c r="CJM35" s="62"/>
      <c r="CJN35" s="62"/>
      <c r="CJO35" s="62"/>
      <c r="CJP35" s="62"/>
      <c r="CJQ35" s="62"/>
      <c r="CJR35" s="62"/>
      <c r="CJS35" s="62"/>
      <c r="CJT35" s="62"/>
      <c r="CJU35" s="62"/>
      <c r="CJV35" s="62"/>
      <c r="CJW35" s="62"/>
      <c r="CJX35" s="62"/>
      <c r="CJY35" s="62"/>
      <c r="CJZ35" s="62"/>
      <c r="CKA35" s="62"/>
      <c r="CKB35" s="62"/>
      <c r="CKC35" s="62"/>
      <c r="CKD35" s="62"/>
      <c r="CKE35" s="62"/>
      <c r="CKF35" s="62"/>
      <c r="CKG35" s="62"/>
      <c r="CKH35" s="62"/>
      <c r="CKI35" s="62"/>
      <c r="CKJ35" s="62"/>
      <c r="CKK35" s="62"/>
      <c r="CKL35" s="62"/>
      <c r="CKM35" s="62"/>
      <c r="CKN35" s="62"/>
      <c r="CKO35" s="62"/>
      <c r="CKP35" s="62"/>
      <c r="CKQ35" s="62"/>
      <c r="CKR35" s="62"/>
      <c r="CKS35" s="62"/>
      <c r="CKT35" s="62"/>
      <c r="CKU35" s="62"/>
      <c r="CKV35" s="62"/>
      <c r="CKW35" s="62"/>
      <c r="CKX35" s="62"/>
      <c r="CKY35" s="62"/>
      <c r="CKZ35" s="62"/>
      <c r="CLA35" s="62"/>
      <c r="CLB35" s="62"/>
      <c r="CLC35" s="62"/>
      <c r="CLD35" s="62"/>
      <c r="CLE35" s="62"/>
      <c r="CLF35" s="62"/>
      <c r="CLG35" s="62"/>
      <c r="CLH35" s="62"/>
      <c r="CLI35" s="62"/>
      <c r="CLJ35" s="62"/>
      <c r="CLK35" s="62"/>
      <c r="CLL35" s="62"/>
      <c r="CLM35" s="62"/>
      <c r="CLN35" s="62"/>
      <c r="CLO35" s="62"/>
      <c r="CLP35" s="62"/>
      <c r="CLQ35" s="62"/>
      <c r="CLR35" s="62"/>
      <c r="CLS35" s="62"/>
      <c r="CLT35" s="62"/>
      <c r="CLU35" s="62"/>
      <c r="CLV35" s="62"/>
      <c r="CLW35" s="62"/>
      <c r="CLX35" s="62"/>
      <c r="CLY35" s="62"/>
      <c r="CLZ35" s="62"/>
      <c r="CMA35" s="62"/>
      <c r="CMB35" s="62"/>
      <c r="CMC35" s="62"/>
      <c r="CMD35" s="62"/>
      <c r="CME35" s="62"/>
      <c r="CMF35" s="62"/>
      <c r="CMG35" s="62"/>
      <c r="CMH35" s="62"/>
      <c r="CMI35" s="62"/>
      <c r="CMJ35" s="62"/>
      <c r="CMK35" s="62"/>
      <c r="CML35" s="62"/>
      <c r="CMM35" s="62"/>
      <c r="CMN35" s="62"/>
      <c r="CMO35" s="62"/>
      <c r="CMP35" s="62"/>
      <c r="CMQ35" s="62"/>
      <c r="CMR35" s="62"/>
      <c r="CMS35" s="62"/>
      <c r="CMT35" s="62"/>
      <c r="CMU35" s="62"/>
      <c r="CMV35" s="62"/>
      <c r="CMW35" s="62"/>
      <c r="CMX35" s="62"/>
      <c r="CMY35" s="62"/>
      <c r="CMZ35" s="62"/>
      <c r="CNA35" s="62"/>
      <c r="CNB35" s="62"/>
      <c r="CNC35" s="62"/>
      <c r="CND35" s="62"/>
      <c r="CNE35" s="62"/>
      <c r="CNF35" s="62"/>
      <c r="CNG35" s="62"/>
      <c r="CNH35" s="62"/>
      <c r="CNI35" s="62"/>
      <c r="CNJ35" s="62"/>
      <c r="CNK35" s="62"/>
      <c r="CNL35" s="62"/>
      <c r="CNM35" s="62"/>
      <c r="CNN35" s="62"/>
      <c r="CNO35" s="62"/>
      <c r="CNP35" s="62"/>
      <c r="CNQ35" s="62"/>
      <c r="CNR35" s="62"/>
      <c r="CNS35" s="62"/>
      <c r="CNT35" s="62"/>
      <c r="CNU35" s="62"/>
      <c r="CNV35" s="62"/>
      <c r="CNW35" s="62"/>
      <c r="CNX35" s="62"/>
      <c r="CNY35" s="62"/>
      <c r="CNZ35" s="62"/>
      <c r="COA35" s="62"/>
      <c r="COB35" s="62"/>
      <c r="COC35" s="62"/>
      <c r="COD35" s="62"/>
      <c r="COE35" s="62"/>
      <c r="COF35" s="62"/>
      <c r="COG35" s="62"/>
      <c r="COH35" s="62"/>
      <c r="COI35" s="62"/>
      <c r="COJ35" s="62"/>
      <c r="COK35" s="62"/>
      <c r="COL35" s="62"/>
      <c r="COM35" s="62"/>
      <c r="CON35" s="62"/>
      <c r="COO35" s="62"/>
      <c r="COP35" s="62"/>
      <c r="COQ35" s="62"/>
      <c r="COR35" s="62"/>
      <c r="COS35" s="62"/>
      <c r="COT35" s="62"/>
      <c r="COU35" s="62"/>
      <c r="COV35" s="62"/>
      <c r="COW35" s="62"/>
      <c r="COX35" s="62"/>
      <c r="COY35" s="62"/>
      <c r="COZ35" s="62"/>
      <c r="CPA35" s="62"/>
      <c r="CPB35" s="62"/>
      <c r="CPC35" s="62"/>
      <c r="CPD35" s="62"/>
      <c r="CPE35" s="62"/>
      <c r="CPF35" s="62"/>
      <c r="CPG35" s="62"/>
      <c r="CPH35" s="62"/>
      <c r="CPI35" s="62"/>
      <c r="CPJ35" s="62"/>
      <c r="CPK35" s="62"/>
      <c r="CPL35" s="62"/>
      <c r="CPM35" s="62"/>
      <c r="CPN35" s="62"/>
      <c r="CPO35" s="62"/>
      <c r="CPP35" s="62"/>
      <c r="CPQ35" s="62"/>
      <c r="CPR35" s="62"/>
      <c r="CPS35" s="62"/>
      <c r="CPT35" s="62"/>
      <c r="CPU35" s="62"/>
      <c r="CPV35" s="62"/>
      <c r="CPW35" s="62"/>
      <c r="CPX35" s="62"/>
      <c r="CPY35" s="62"/>
      <c r="CPZ35" s="62"/>
      <c r="CQA35" s="62"/>
      <c r="CQB35" s="62"/>
      <c r="CQC35" s="62"/>
      <c r="CQD35" s="62"/>
      <c r="CQE35" s="62"/>
      <c r="CQF35" s="62"/>
      <c r="CQG35" s="62"/>
      <c r="CQH35" s="62"/>
      <c r="CQI35" s="62"/>
      <c r="CQJ35" s="62"/>
      <c r="CQK35" s="62"/>
      <c r="CQL35" s="62"/>
      <c r="CQM35" s="62"/>
      <c r="CQN35" s="62"/>
      <c r="CQO35" s="62"/>
      <c r="CQP35" s="62"/>
      <c r="CQQ35" s="62"/>
      <c r="CQR35" s="62"/>
      <c r="CQS35" s="62"/>
      <c r="CQT35" s="62"/>
      <c r="CQU35" s="62"/>
      <c r="CQV35" s="62"/>
      <c r="CQW35" s="62"/>
      <c r="CQX35" s="62"/>
      <c r="CQY35" s="62"/>
      <c r="CQZ35" s="62"/>
      <c r="CRA35" s="62"/>
      <c r="CRB35" s="62"/>
      <c r="CRC35" s="62"/>
      <c r="CRD35" s="62"/>
      <c r="CRE35" s="62"/>
      <c r="CRF35" s="62"/>
      <c r="CRG35" s="62"/>
      <c r="CRH35" s="62"/>
      <c r="CRI35" s="62"/>
      <c r="CRJ35" s="62"/>
      <c r="CRK35" s="62"/>
      <c r="CRL35" s="62"/>
      <c r="CRM35" s="62"/>
      <c r="CRN35" s="62"/>
      <c r="CRO35" s="62"/>
      <c r="CRP35" s="62"/>
      <c r="CRQ35" s="62"/>
      <c r="CRR35" s="62"/>
      <c r="CRS35" s="62"/>
      <c r="CRT35" s="62"/>
      <c r="CRU35" s="62"/>
      <c r="CRV35" s="62"/>
      <c r="CRW35" s="62"/>
      <c r="CRX35" s="62"/>
      <c r="CRY35" s="62"/>
      <c r="CRZ35" s="62"/>
      <c r="CSA35" s="62"/>
      <c r="CSB35" s="62"/>
      <c r="CSC35" s="62"/>
      <c r="CSD35" s="62"/>
      <c r="CSE35" s="62"/>
      <c r="CSF35" s="62"/>
      <c r="CSG35" s="62"/>
      <c r="CSH35" s="62"/>
      <c r="CSI35" s="62"/>
      <c r="CSJ35" s="62"/>
      <c r="CSK35" s="62"/>
      <c r="CSL35" s="62"/>
      <c r="CSM35" s="62"/>
      <c r="CSN35" s="62"/>
      <c r="CSO35" s="62"/>
      <c r="CSP35" s="62"/>
      <c r="CSQ35" s="62"/>
      <c r="CSR35" s="62"/>
      <c r="CSS35" s="62"/>
      <c r="CST35" s="62"/>
      <c r="CSU35" s="62"/>
      <c r="CSV35" s="62"/>
      <c r="CSW35" s="62"/>
      <c r="CSX35" s="62"/>
      <c r="CSY35" s="62"/>
      <c r="CSZ35" s="62"/>
      <c r="CTA35" s="62"/>
      <c r="CTB35" s="62"/>
      <c r="CTC35" s="62"/>
      <c r="CTD35" s="62"/>
      <c r="CTE35" s="62"/>
      <c r="CTF35" s="62"/>
      <c r="CTG35" s="62"/>
      <c r="CTH35" s="62"/>
      <c r="CTI35" s="62"/>
      <c r="CTJ35" s="62"/>
      <c r="CTK35" s="62"/>
      <c r="CTL35" s="62"/>
      <c r="CTM35" s="62"/>
      <c r="CTN35" s="62"/>
      <c r="CTO35" s="62"/>
      <c r="CTP35" s="62"/>
      <c r="CTQ35" s="62"/>
      <c r="CTR35" s="62"/>
      <c r="CTS35" s="62"/>
      <c r="CTT35" s="62"/>
      <c r="CTU35" s="62"/>
      <c r="CTV35" s="62"/>
      <c r="CTW35" s="62"/>
      <c r="CTX35" s="62"/>
      <c r="CTY35" s="62"/>
      <c r="CTZ35" s="62"/>
      <c r="CUA35" s="62"/>
      <c r="CUB35" s="62"/>
      <c r="CUC35" s="62"/>
      <c r="CUD35" s="62"/>
      <c r="CUE35" s="62"/>
      <c r="CUF35" s="62"/>
      <c r="CUG35" s="62"/>
      <c r="CUH35" s="62"/>
      <c r="CUI35" s="62"/>
      <c r="CUJ35" s="62"/>
      <c r="CUK35" s="62"/>
      <c r="CUL35" s="62"/>
      <c r="CUM35" s="62"/>
      <c r="CUN35" s="62"/>
      <c r="CUO35" s="62"/>
      <c r="CUP35" s="62"/>
      <c r="CUQ35" s="62"/>
      <c r="CUR35" s="62"/>
      <c r="CUS35" s="62"/>
      <c r="CUT35" s="62"/>
      <c r="CUU35" s="62"/>
      <c r="CUV35" s="62"/>
      <c r="CUW35" s="62"/>
      <c r="CUX35" s="62"/>
      <c r="CUY35" s="62"/>
      <c r="CUZ35" s="62"/>
      <c r="CVA35" s="62"/>
      <c r="CVB35" s="62"/>
      <c r="CVC35" s="62"/>
      <c r="CVD35" s="62"/>
      <c r="CVE35" s="62"/>
      <c r="CVF35" s="62"/>
      <c r="CVG35" s="62"/>
      <c r="CVH35" s="62"/>
      <c r="CVI35" s="62"/>
      <c r="CVJ35" s="62"/>
      <c r="CVK35" s="62"/>
      <c r="CVL35" s="62"/>
      <c r="CVM35" s="62"/>
      <c r="CVN35" s="62"/>
      <c r="CVO35" s="62"/>
      <c r="CVP35" s="62"/>
      <c r="CVQ35" s="62"/>
      <c r="CVR35" s="62"/>
      <c r="CVS35" s="62"/>
      <c r="CVT35" s="62"/>
      <c r="CVU35" s="62"/>
      <c r="CVV35" s="62"/>
      <c r="CVW35" s="62"/>
      <c r="CVX35" s="62"/>
      <c r="CVY35" s="62"/>
      <c r="CVZ35" s="62"/>
      <c r="CWA35" s="62"/>
      <c r="CWB35" s="62"/>
      <c r="CWC35" s="62"/>
      <c r="CWD35" s="62"/>
      <c r="CWE35" s="62"/>
      <c r="CWF35" s="62"/>
      <c r="CWG35" s="62"/>
      <c r="CWH35" s="62"/>
      <c r="CWI35" s="62"/>
      <c r="CWJ35" s="62"/>
      <c r="CWK35" s="62"/>
      <c r="CWL35" s="62"/>
      <c r="CWM35" s="62"/>
      <c r="CWN35" s="62"/>
      <c r="CWO35" s="62"/>
      <c r="CWP35" s="62"/>
      <c r="CWQ35" s="62"/>
      <c r="CWR35" s="62"/>
      <c r="CWS35" s="62"/>
      <c r="CWT35" s="62"/>
      <c r="CWU35" s="62"/>
      <c r="CWV35" s="62"/>
      <c r="CWW35" s="62"/>
      <c r="CWX35" s="62"/>
      <c r="CWY35" s="62"/>
      <c r="CWZ35" s="62"/>
      <c r="CXA35" s="62"/>
      <c r="CXB35" s="62"/>
      <c r="CXC35" s="62"/>
      <c r="CXD35" s="62"/>
      <c r="CXE35" s="62"/>
      <c r="CXF35" s="62"/>
      <c r="CXG35" s="62"/>
      <c r="CXH35" s="62"/>
      <c r="CXI35" s="62"/>
      <c r="CXJ35" s="62"/>
      <c r="CXK35" s="62"/>
      <c r="CXL35" s="62"/>
      <c r="CXM35" s="62"/>
      <c r="CXN35" s="62"/>
      <c r="CXO35" s="62"/>
      <c r="CXP35" s="62"/>
      <c r="CXQ35" s="62"/>
      <c r="CXR35" s="62"/>
      <c r="CXS35" s="62"/>
      <c r="CXT35" s="62"/>
      <c r="CXU35" s="62"/>
      <c r="CXV35" s="62"/>
      <c r="CXW35" s="62"/>
      <c r="CXX35" s="62"/>
      <c r="CXY35" s="62"/>
      <c r="CXZ35" s="62"/>
      <c r="CYA35" s="62"/>
      <c r="CYB35" s="62"/>
      <c r="CYC35" s="62"/>
      <c r="CYD35" s="62"/>
      <c r="CYE35" s="62"/>
      <c r="CYF35" s="62"/>
      <c r="CYG35" s="62"/>
      <c r="CYH35" s="62"/>
      <c r="CYI35" s="62"/>
      <c r="CYJ35" s="62"/>
      <c r="CYK35" s="62"/>
      <c r="CYL35" s="62"/>
      <c r="CYM35" s="62"/>
      <c r="CYN35" s="62"/>
      <c r="CYO35" s="62"/>
      <c r="CYP35" s="62"/>
      <c r="CYQ35" s="62"/>
      <c r="CYR35" s="62"/>
      <c r="CYS35" s="62"/>
      <c r="CYT35" s="62"/>
      <c r="CYU35" s="62"/>
      <c r="CYV35" s="62"/>
      <c r="CYW35" s="62"/>
      <c r="CYX35" s="62"/>
      <c r="CYY35" s="62"/>
      <c r="CYZ35" s="62"/>
      <c r="CZA35" s="62"/>
      <c r="CZB35" s="62"/>
      <c r="CZC35" s="62"/>
      <c r="CZD35" s="62"/>
      <c r="CZE35" s="62"/>
      <c r="CZF35" s="62"/>
      <c r="CZG35" s="62"/>
      <c r="CZH35" s="62"/>
      <c r="CZI35" s="62"/>
      <c r="CZJ35" s="62"/>
      <c r="CZK35" s="62"/>
      <c r="CZL35" s="62"/>
      <c r="CZM35" s="62"/>
      <c r="CZN35" s="62"/>
      <c r="CZO35" s="62"/>
      <c r="CZP35" s="62"/>
      <c r="CZQ35" s="62"/>
      <c r="CZR35" s="62"/>
      <c r="CZS35" s="62"/>
      <c r="CZT35" s="62"/>
      <c r="CZU35" s="62"/>
      <c r="CZV35" s="62"/>
      <c r="CZW35" s="62"/>
      <c r="CZX35" s="62"/>
      <c r="CZY35" s="62"/>
      <c r="CZZ35" s="62"/>
      <c r="DAA35" s="62"/>
      <c r="DAB35" s="62"/>
      <c r="DAC35" s="62"/>
      <c r="DAD35" s="62"/>
      <c r="DAE35" s="62"/>
      <c r="DAF35" s="62"/>
      <c r="DAG35" s="62"/>
      <c r="DAH35" s="62"/>
      <c r="DAI35" s="62"/>
      <c r="DAJ35" s="62"/>
      <c r="DAK35" s="62"/>
      <c r="DAL35" s="62"/>
      <c r="DAM35" s="62"/>
      <c r="DAN35" s="62"/>
      <c r="DAO35" s="62"/>
      <c r="DAP35" s="62"/>
      <c r="DAQ35" s="62"/>
      <c r="DAR35" s="62"/>
      <c r="DAS35" s="62"/>
      <c r="DAT35" s="62"/>
      <c r="DAU35" s="62"/>
      <c r="DAV35" s="62"/>
      <c r="DAW35" s="62"/>
      <c r="DAX35" s="62"/>
      <c r="DAY35" s="62"/>
      <c r="DAZ35" s="62"/>
      <c r="DBA35" s="62"/>
      <c r="DBB35" s="62"/>
      <c r="DBC35" s="62"/>
      <c r="DBD35" s="62"/>
      <c r="DBE35" s="62"/>
      <c r="DBF35" s="62"/>
      <c r="DBG35" s="62"/>
      <c r="DBH35" s="62"/>
      <c r="DBI35" s="62"/>
      <c r="DBJ35" s="62"/>
      <c r="DBK35" s="62"/>
      <c r="DBL35" s="62"/>
      <c r="DBM35" s="62"/>
      <c r="DBN35" s="62"/>
      <c r="DBO35" s="62"/>
      <c r="DBP35" s="62"/>
      <c r="DBQ35" s="62"/>
      <c r="DBR35" s="62"/>
      <c r="DBS35" s="62"/>
      <c r="DBT35" s="62"/>
      <c r="DBU35" s="62"/>
      <c r="DBV35" s="62"/>
      <c r="DBW35" s="62"/>
      <c r="DBX35" s="62"/>
      <c r="DBY35" s="62"/>
      <c r="DBZ35" s="62"/>
      <c r="DCA35" s="62"/>
      <c r="DCB35" s="62"/>
      <c r="DCC35" s="62"/>
      <c r="DCD35" s="62"/>
      <c r="DCE35" s="62"/>
      <c r="DCF35" s="62"/>
      <c r="DCG35" s="62"/>
      <c r="DCH35" s="62"/>
      <c r="DCI35" s="62"/>
      <c r="DCJ35" s="62"/>
      <c r="DCK35" s="62"/>
      <c r="DCL35" s="62"/>
      <c r="DCM35" s="62"/>
      <c r="DCN35" s="62"/>
      <c r="DCO35" s="62"/>
      <c r="DCP35" s="62"/>
      <c r="DCQ35" s="62"/>
      <c r="DCR35" s="62"/>
      <c r="DCS35" s="62"/>
      <c r="DCT35" s="62"/>
      <c r="DCU35" s="62"/>
      <c r="DCV35" s="62"/>
      <c r="DCW35" s="62"/>
      <c r="DCX35" s="62"/>
      <c r="DCY35" s="62"/>
      <c r="DCZ35" s="62"/>
      <c r="DDA35" s="62"/>
      <c r="DDB35" s="62"/>
      <c r="DDC35" s="62"/>
      <c r="DDD35" s="62"/>
      <c r="DDE35" s="62"/>
      <c r="DDF35" s="62"/>
      <c r="DDG35" s="62"/>
      <c r="DDH35" s="62"/>
      <c r="DDI35" s="62"/>
      <c r="DDJ35" s="62"/>
      <c r="DDK35" s="62"/>
      <c r="DDL35" s="62"/>
      <c r="DDM35" s="62"/>
      <c r="DDN35" s="62"/>
      <c r="DDO35" s="62"/>
      <c r="DDP35" s="62"/>
      <c r="DDQ35" s="62"/>
      <c r="DDR35" s="62"/>
      <c r="DDS35" s="62"/>
      <c r="DDT35" s="62"/>
      <c r="DDU35" s="62"/>
      <c r="DDV35" s="62"/>
      <c r="DDW35" s="62"/>
      <c r="DDX35" s="62"/>
      <c r="DDY35" s="62"/>
      <c r="DDZ35" s="62"/>
      <c r="DEA35" s="62"/>
      <c r="DEB35" s="62"/>
      <c r="DEC35" s="62"/>
      <c r="DED35" s="62"/>
      <c r="DEE35" s="62"/>
      <c r="DEF35" s="62"/>
      <c r="DEG35" s="62"/>
      <c r="DEH35" s="62"/>
      <c r="DEI35" s="62"/>
      <c r="DEJ35" s="62"/>
      <c r="DEK35" s="62"/>
      <c r="DEL35" s="62"/>
      <c r="DEM35" s="62"/>
      <c r="DEN35" s="62"/>
      <c r="DEO35" s="62"/>
      <c r="DEP35" s="62"/>
      <c r="DEQ35" s="62"/>
      <c r="DER35" s="62"/>
      <c r="DES35" s="62"/>
      <c r="DET35" s="62"/>
      <c r="DEU35" s="62"/>
      <c r="DEV35" s="62"/>
      <c r="DEW35" s="62"/>
      <c r="DEX35" s="62"/>
      <c r="DEY35" s="62"/>
      <c r="DEZ35" s="62"/>
      <c r="DFA35" s="62"/>
      <c r="DFB35" s="62"/>
      <c r="DFC35" s="62"/>
      <c r="DFD35" s="62"/>
      <c r="DFE35" s="62"/>
      <c r="DFF35" s="62"/>
      <c r="DFG35" s="62"/>
      <c r="DFH35" s="62"/>
      <c r="DFI35" s="62"/>
      <c r="DFJ35" s="62"/>
      <c r="DFK35" s="62"/>
      <c r="DFL35" s="62"/>
      <c r="DFM35" s="62"/>
      <c r="DFN35" s="62"/>
      <c r="DFO35" s="62"/>
      <c r="DFP35" s="62"/>
      <c r="DFQ35" s="62"/>
      <c r="DFR35" s="62"/>
      <c r="DFS35" s="62"/>
      <c r="DFT35" s="62"/>
      <c r="DFU35" s="62"/>
      <c r="DFV35" s="62"/>
      <c r="DFW35" s="62"/>
      <c r="DFX35" s="62"/>
      <c r="DFY35" s="62"/>
      <c r="DFZ35" s="62"/>
      <c r="DGA35" s="62"/>
      <c r="DGB35" s="62"/>
      <c r="DGC35" s="62"/>
      <c r="DGD35" s="62"/>
      <c r="DGE35" s="62"/>
      <c r="DGF35" s="62"/>
      <c r="DGG35" s="62"/>
      <c r="DGH35" s="62"/>
      <c r="DGI35" s="62"/>
      <c r="DGJ35" s="62"/>
      <c r="DGK35" s="62"/>
      <c r="DGL35" s="62"/>
      <c r="DGM35" s="62"/>
      <c r="DGN35" s="62"/>
      <c r="DGO35" s="62"/>
      <c r="DGP35" s="62"/>
      <c r="DGQ35" s="62"/>
      <c r="DGR35" s="62"/>
      <c r="DGS35" s="62"/>
      <c r="DGT35" s="62"/>
      <c r="DGU35" s="62"/>
      <c r="DGV35" s="62"/>
      <c r="DGW35" s="62"/>
      <c r="DGX35" s="62"/>
      <c r="DGY35" s="62"/>
      <c r="DGZ35" s="62"/>
      <c r="DHA35" s="62"/>
      <c r="DHB35" s="62"/>
      <c r="DHC35" s="62"/>
      <c r="DHD35" s="62"/>
      <c r="DHE35" s="62"/>
      <c r="DHF35" s="62"/>
      <c r="DHG35" s="62"/>
      <c r="DHH35" s="62"/>
      <c r="DHI35" s="62"/>
      <c r="DHJ35" s="62"/>
      <c r="DHK35" s="62"/>
      <c r="DHL35" s="62"/>
      <c r="DHM35" s="62"/>
      <c r="DHN35" s="62"/>
      <c r="DHO35" s="62"/>
      <c r="DHP35" s="62"/>
      <c r="DHQ35" s="62"/>
      <c r="DHR35" s="62"/>
      <c r="DHS35" s="62"/>
      <c r="DHT35" s="62"/>
      <c r="DHU35" s="62"/>
      <c r="DHV35" s="62"/>
      <c r="DHW35" s="62"/>
      <c r="DHX35" s="62"/>
      <c r="DHY35" s="62"/>
      <c r="DHZ35" s="62"/>
      <c r="DIA35" s="62"/>
      <c r="DIB35" s="62"/>
      <c r="DIC35" s="62"/>
      <c r="DID35" s="62"/>
      <c r="DIE35" s="62"/>
      <c r="DIF35" s="62"/>
      <c r="DIG35" s="62"/>
      <c r="DIH35" s="62"/>
      <c r="DII35" s="62"/>
      <c r="DIJ35" s="62"/>
      <c r="DIK35" s="62"/>
      <c r="DIL35" s="62"/>
      <c r="DIM35" s="62"/>
      <c r="DIN35" s="62"/>
      <c r="DIO35" s="62"/>
      <c r="DIP35" s="62"/>
      <c r="DIQ35" s="62"/>
      <c r="DIR35" s="62"/>
      <c r="DIS35" s="62"/>
      <c r="DIT35" s="62"/>
      <c r="DIU35" s="62"/>
      <c r="DIV35" s="62"/>
      <c r="DIW35" s="62"/>
      <c r="DIX35" s="62"/>
      <c r="DIY35" s="62"/>
      <c r="DIZ35" s="62"/>
      <c r="DJA35" s="62"/>
      <c r="DJB35" s="62"/>
      <c r="DJC35" s="62"/>
      <c r="DJD35" s="62"/>
      <c r="DJE35" s="62"/>
      <c r="DJF35" s="62"/>
      <c r="DJG35" s="62"/>
      <c r="DJH35" s="62"/>
      <c r="DJI35" s="62"/>
      <c r="DJJ35" s="62"/>
      <c r="DJK35" s="62"/>
      <c r="DJL35" s="62"/>
      <c r="DJM35" s="62"/>
      <c r="DJN35" s="62"/>
      <c r="DJO35" s="62"/>
      <c r="DJP35" s="62"/>
      <c r="DJQ35" s="62"/>
      <c r="DJR35" s="62"/>
      <c r="DJS35" s="62"/>
      <c r="DJT35" s="62"/>
      <c r="DJU35" s="62"/>
      <c r="DJV35" s="62"/>
      <c r="DJW35" s="62"/>
      <c r="DJX35" s="62"/>
      <c r="DJY35" s="62"/>
      <c r="DJZ35" s="62"/>
      <c r="DKA35" s="62"/>
      <c r="DKB35" s="62"/>
      <c r="DKC35" s="62"/>
      <c r="DKD35" s="62"/>
      <c r="DKE35" s="62"/>
      <c r="DKF35" s="62"/>
      <c r="DKG35" s="62"/>
      <c r="DKH35" s="62"/>
      <c r="DKI35" s="62"/>
      <c r="DKJ35" s="62"/>
      <c r="DKK35" s="62"/>
      <c r="DKL35" s="62"/>
      <c r="DKM35" s="62"/>
      <c r="DKN35" s="62"/>
      <c r="DKO35" s="62"/>
      <c r="DKP35" s="62"/>
      <c r="DKQ35" s="62"/>
      <c r="DKR35" s="62"/>
      <c r="DKS35" s="62"/>
      <c r="DKT35" s="62"/>
      <c r="DKU35" s="62"/>
      <c r="DKV35" s="62"/>
      <c r="DKW35" s="62"/>
      <c r="DKX35" s="62"/>
      <c r="DKY35" s="62"/>
      <c r="DKZ35" s="62"/>
      <c r="DLA35" s="62"/>
      <c r="DLB35" s="62"/>
      <c r="DLC35" s="62"/>
      <c r="DLD35" s="62"/>
      <c r="DLE35" s="62"/>
      <c r="DLF35" s="62"/>
      <c r="DLG35" s="62"/>
      <c r="DLH35" s="62"/>
      <c r="DLI35" s="62"/>
      <c r="DLJ35" s="62"/>
      <c r="DLK35" s="62"/>
      <c r="DLL35" s="62"/>
      <c r="DLM35" s="62"/>
      <c r="DLN35" s="62"/>
      <c r="DLO35" s="62"/>
      <c r="DLP35" s="62"/>
      <c r="DLQ35" s="62"/>
      <c r="DLR35" s="62"/>
      <c r="DLS35" s="62"/>
      <c r="DLT35" s="62"/>
      <c r="DLU35" s="62"/>
      <c r="DLV35" s="62"/>
      <c r="DLW35" s="62"/>
      <c r="DLX35" s="62"/>
      <c r="DLY35" s="62"/>
      <c r="DLZ35" s="62"/>
      <c r="DMA35" s="62"/>
      <c r="DMB35" s="62"/>
      <c r="DMC35" s="62"/>
      <c r="DMD35" s="62"/>
      <c r="DME35" s="62"/>
      <c r="DMF35" s="62"/>
      <c r="DMG35" s="62"/>
      <c r="DMH35" s="62"/>
      <c r="DMI35" s="62"/>
      <c r="DMJ35" s="62"/>
      <c r="DMK35" s="62"/>
      <c r="DML35" s="62"/>
      <c r="DMM35" s="62"/>
      <c r="DMN35" s="62"/>
      <c r="DMO35" s="62"/>
      <c r="DMP35" s="62"/>
      <c r="DMQ35" s="62"/>
      <c r="DMR35" s="62"/>
      <c r="DMS35" s="62"/>
      <c r="DMT35" s="62"/>
      <c r="DMU35" s="62"/>
      <c r="DMV35" s="62"/>
      <c r="DMW35" s="62"/>
      <c r="DMX35" s="62"/>
      <c r="DMY35" s="62"/>
      <c r="DMZ35" s="62"/>
      <c r="DNA35" s="62"/>
      <c r="DNB35" s="62"/>
      <c r="DNC35" s="62"/>
      <c r="DND35" s="62"/>
      <c r="DNE35" s="62"/>
      <c r="DNF35" s="62"/>
      <c r="DNG35" s="62"/>
      <c r="DNH35" s="62"/>
      <c r="DNI35" s="62"/>
      <c r="DNJ35" s="62"/>
      <c r="DNK35" s="62"/>
      <c r="DNL35" s="62"/>
      <c r="DNM35" s="62"/>
      <c r="DNN35" s="62"/>
      <c r="DNO35" s="62"/>
      <c r="DNP35" s="62"/>
      <c r="DNQ35" s="62"/>
      <c r="DNR35" s="62"/>
      <c r="DNS35" s="62"/>
      <c r="DNT35" s="62"/>
      <c r="DNU35" s="62"/>
      <c r="DNV35" s="62"/>
      <c r="DNW35" s="62"/>
      <c r="DNX35" s="62"/>
      <c r="DNY35" s="62"/>
      <c r="DNZ35" s="62"/>
      <c r="DOA35" s="62"/>
      <c r="DOB35" s="62"/>
      <c r="DOC35" s="62"/>
      <c r="DOD35" s="62"/>
      <c r="DOE35" s="62"/>
      <c r="DOF35" s="62"/>
      <c r="DOG35" s="62"/>
      <c r="DOH35" s="62"/>
      <c r="DOI35" s="62"/>
      <c r="DOJ35" s="62"/>
      <c r="DOK35" s="62"/>
      <c r="DOL35" s="62"/>
      <c r="DOM35" s="62"/>
      <c r="DON35" s="62"/>
      <c r="DOO35" s="62"/>
      <c r="DOP35" s="62"/>
      <c r="DOQ35" s="62"/>
      <c r="DOR35" s="62"/>
      <c r="DOS35" s="62"/>
      <c r="DOT35" s="62"/>
      <c r="DOU35" s="62"/>
      <c r="DOV35" s="62"/>
      <c r="DOW35" s="62"/>
      <c r="DOX35" s="62"/>
      <c r="DOY35" s="62"/>
      <c r="DOZ35" s="62"/>
      <c r="DPA35" s="62"/>
      <c r="DPB35" s="62"/>
      <c r="DPC35" s="62"/>
      <c r="DPD35" s="62"/>
      <c r="DPE35" s="62"/>
      <c r="DPF35" s="62"/>
      <c r="DPG35" s="62"/>
      <c r="DPH35" s="62"/>
      <c r="DPI35" s="62"/>
      <c r="DPJ35" s="62"/>
      <c r="DPK35" s="62"/>
      <c r="DPL35" s="62"/>
      <c r="DPM35" s="62"/>
      <c r="DPN35" s="62"/>
      <c r="DPO35" s="62"/>
      <c r="DPP35" s="62"/>
      <c r="DPQ35" s="62"/>
      <c r="DPR35" s="62"/>
      <c r="DPS35" s="62"/>
      <c r="DPT35" s="62"/>
      <c r="DPU35" s="62"/>
      <c r="DPV35" s="62"/>
      <c r="DPW35" s="62"/>
      <c r="DPX35" s="62"/>
      <c r="DPY35" s="62"/>
      <c r="DPZ35" s="62"/>
      <c r="DQA35" s="62"/>
      <c r="DQB35" s="62"/>
      <c r="DQC35" s="62"/>
      <c r="DQD35" s="62"/>
      <c r="DQE35" s="62"/>
      <c r="DQF35" s="62"/>
      <c r="DQG35" s="62"/>
      <c r="DQH35" s="62"/>
      <c r="DQI35" s="62"/>
      <c r="DQJ35" s="62"/>
      <c r="DQK35" s="62"/>
      <c r="DQL35" s="62"/>
      <c r="DQM35" s="62"/>
      <c r="DQN35" s="62"/>
      <c r="DQO35" s="62"/>
      <c r="DQP35" s="62"/>
      <c r="DQQ35" s="62"/>
      <c r="DQR35" s="62"/>
      <c r="DQS35" s="62"/>
      <c r="DQT35" s="62"/>
      <c r="DQU35" s="62"/>
      <c r="DQV35" s="62"/>
      <c r="DQW35" s="62"/>
      <c r="DQX35" s="62"/>
      <c r="DQY35" s="62"/>
      <c r="DQZ35" s="62"/>
      <c r="DRA35" s="62"/>
      <c r="DRB35" s="62"/>
      <c r="DRC35" s="62"/>
      <c r="DRD35" s="62"/>
      <c r="DRE35" s="62"/>
      <c r="DRF35" s="62"/>
      <c r="DRG35" s="62"/>
      <c r="DRH35" s="62"/>
      <c r="DRI35" s="62"/>
      <c r="DRJ35" s="62"/>
      <c r="DRK35" s="62"/>
      <c r="DRL35" s="62"/>
      <c r="DRM35" s="62"/>
      <c r="DRN35" s="62"/>
      <c r="DRO35" s="62"/>
      <c r="DRP35" s="62"/>
      <c r="DRQ35" s="62"/>
      <c r="DRR35" s="62"/>
      <c r="DRS35" s="62"/>
      <c r="DRT35" s="62"/>
      <c r="DRU35" s="62"/>
      <c r="DRV35" s="62"/>
      <c r="DRW35" s="62"/>
      <c r="DRX35" s="62"/>
      <c r="DRY35" s="62"/>
      <c r="DRZ35" s="62"/>
      <c r="DSA35" s="62"/>
      <c r="DSB35" s="62"/>
      <c r="DSC35" s="62"/>
      <c r="DSD35" s="62"/>
      <c r="DSE35" s="62"/>
      <c r="DSF35" s="62"/>
      <c r="DSG35" s="62"/>
      <c r="DSH35" s="62"/>
      <c r="DSI35" s="62"/>
      <c r="DSJ35" s="62"/>
      <c r="DSK35" s="62"/>
      <c r="DSL35" s="62"/>
      <c r="DSM35" s="62"/>
      <c r="DSN35" s="62"/>
      <c r="DSO35" s="62"/>
      <c r="DSP35" s="62"/>
      <c r="DSQ35" s="62"/>
      <c r="DSR35" s="62"/>
      <c r="DSS35" s="62"/>
      <c r="DST35" s="62"/>
      <c r="DSU35" s="62"/>
      <c r="DSV35" s="62"/>
      <c r="DSW35" s="62"/>
      <c r="DSX35" s="62"/>
      <c r="DSY35" s="62"/>
      <c r="DSZ35" s="62"/>
      <c r="DTA35" s="62"/>
      <c r="DTB35" s="62"/>
      <c r="DTC35" s="62"/>
      <c r="DTD35" s="62"/>
      <c r="DTE35" s="62"/>
      <c r="DTF35" s="62"/>
      <c r="DTG35" s="62"/>
      <c r="DTH35" s="62"/>
      <c r="DTI35" s="62"/>
      <c r="DTJ35" s="62"/>
      <c r="DTK35" s="62"/>
      <c r="DTL35" s="62"/>
      <c r="DTM35" s="62"/>
      <c r="DTN35" s="62"/>
      <c r="DTO35" s="62"/>
      <c r="DTP35" s="62"/>
      <c r="DTQ35" s="62"/>
      <c r="DTR35" s="62"/>
      <c r="DTS35" s="62"/>
      <c r="DTT35" s="62"/>
      <c r="DTU35" s="62"/>
      <c r="DTV35" s="62"/>
      <c r="DTW35" s="62"/>
      <c r="DTX35" s="62"/>
      <c r="DTY35" s="62"/>
      <c r="DTZ35" s="62"/>
      <c r="DUA35" s="62"/>
      <c r="DUB35" s="62"/>
      <c r="DUC35" s="62"/>
      <c r="DUD35" s="62"/>
      <c r="DUE35" s="62"/>
      <c r="DUF35" s="62"/>
      <c r="DUG35" s="62"/>
      <c r="DUH35" s="62"/>
      <c r="DUI35" s="62"/>
      <c r="DUJ35" s="62"/>
      <c r="DUK35" s="62"/>
      <c r="DUL35" s="62"/>
      <c r="DUM35" s="62"/>
      <c r="DUN35" s="62"/>
      <c r="DUO35" s="62"/>
      <c r="DUP35" s="62"/>
      <c r="DUQ35" s="62"/>
      <c r="DUR35" s="62"/>
      <c r="DUS35" s="62"/>
      <c r="DUT35" s="62"/>
      <c r="DUU35" s="62"/>
      <c r="DUV35" s="62"/>
      <c r="DUW35" s="62"/>
      <c r="DUX35" s="62"/>
      <c r="DUY35" s="62"/>
      <c r="DUZ35" s="62"/>
      <c r="DVA35" s="62"/>
      <c r="DVB35" s="62"/>
      <c r="DVC35" s="62"/>
      <c r="DVD35" s="62"/>
      <c r="DVE35" s="62"/>
      <c r="DVF35" s="62"/>
      <c r="DVG35" s="62"/>
      <c r="DVH35" s="62"/>
      <c r="DVI35" s="62"/>
      <c r="DVJ35" s="62"/>
      <c r="DVK35" s="62"/>
      <c r="DVL35" s="62"/>
      <c r="DVM35" s="62"/>
      <c r="DVN35" s="62"/>
      <c r="DVO35" s="62"/>
      <c r="DVP35" s="62"/>
      <c r="DVQ35" s="62"/>
      <c r="DVR35" s="62"/>
      <c r="DVS35" s="62"/>
      <c r="DVT35" s="62"/>
      <c r="DVU35" s="62"/>
      <c r="DVV35" s="62"/>
      <c r="DVW35" s="62"/>
      <c r="DVX35" s="62"/>
      <c r="DVY35" s="62"/>
      <c r="DVZ35" s="62"/>
      <c r="DWA35" s="62"/>
      <c r="DWB35" s="62"/>
      <c r="DWC35" s="62"/>
      <c r="DWD35" s="62"/>
      <c r="DWE35" s="62"/>
      <c r="DWF35" s="62"/>
      <c r="DWG35" s="62"/>
      <c r="DWH35" s="62"/>
      <c r="DWI35" s="62"/>
      <c r="DWJ35" s="62"/>
      <c r="DWK35" s="62"/>
      <c r="DWL35" s="62"/>
      <c r="DWM35" s="62"/>
      <c r="DWN35" s="62"/>
      <c r="DWO35" s="62"/>
      <c r="DWP35" s="62"/>
      <c r="DWQ35" s="62"/>
      <c r="DWR35" s="62"/>
      <c r="DWS35" s="62"/>
      <c r="DWT35" s="62"/>
      <c r="DWU35" s="62"/>
      <c r="DWV35" s="62"/>
      <c r="DWW35" s="62"/>
      <c r="DWX35" s="62"/>
      <c r="DWY35" s="62"/>
      <c r="DWZ35" s="62"/>
      <c r="DXA35" s="62"/>
      <c r="DXB35" s="62"/>
      <c r="DXC35" s="62"/>
      <c r="DXD35" s="62"/>
      <c r="DXE35" s="62"/>
      <c r="DXF35" s="62"/>
      <c r="DXG35" s="62"/>
      <c r="DXH35" s="62"/>
      <c r="DXI35" s="62"/>
      <c r="DXJ35" s="62"/>
      <c r="DXK35" s="62"/>
      <c r="DXL35" s="62"/>
      <c r="DXM35" s="62"/>
      <c r="DXN35" s="62"/>
      <c r="DXO35" s="62"/>
      <c r="DXP35" s="62"/>
      <c r="DXQ35" s="62"/>
      <c r="DXR35" s="62"/>
      <c r="DXS35" s="62"/>
      <c r="DXT35" s="62"/>
      <c r="DXU35" s="62"/>
      <c r="DXV35" s="62"/>
      <c r="DXW35" s="62"/>
      <c r="DXX35" s="62"/>
      <c r="DXY35" s="62"/>
      <c r="DXZ35" s="62"/>
      <c r="DYA35" s="62"/>
      <c r="DYB35" s="62"/>
      <c r="DYC35" s="62"/>
      <c r="DYD35" s="62"/>
      <c r="DYE35" s="62"/>
      <c r="DYF35" s="62"/>
      <c r="DYG35" s="62"/>
      <c r="DYH35" s="62"/>
      <c r="DYI35" s="62"/>
      <c r="DYJ35" s="62"/>
      <c r="DYK35" s="62"/>
      <c r="DYL35" s="62"/>
      <c r="DYM35" s="62"/>
      <c r="DYN35" s="62"/>
      <c r="DYO35" s="62"/>
      <c r="DYP35" s="62"/>
      <c r="DYQ35" s="62"/>
      <c r="DYR35" s="62"/>
      <c r="DYS35" s="62"/>
      <c r="DYT35" s="62"/>
      <c r="DYU35" s="62"/>
      <c r="DYV35" s="62"/>
      <c r="DYW35" s="62"/>
      <c r="DYX35" s="62"/>
      <c r="DYY35" s="62"/>
      <c r="DYZ35" s="62"/>
      <c r="DZA35" s="62"/>
      <c r="DZB35" s="62"/>
      <c r="DZC35" s="62"/>
      <c r="DZD35" s="62"/>
      <c r="DZE35" s="62"/>
      <c r="DZF35" s="62"/>
      <c r="DZG35" s="62"/>
      <c r="DZH35" s="62"/>
      <c r="DZI35" s="62"/>
      <c r="DZJ35" s="62"/>
      <c r="DZK35" s="62"/>
      <c r="DZL35" s="62"/>
      <c r="DZM35" s="62"/>
      <c r="DZN35" s="62"/>
      <c r="DZO35" s="62"/>
      <c r="DZP35" s="62"/>
      <c r="DZQ35" s="62"/>
      <c r="DZR35" s="62"/>
      <c r="DZS35" s="62"/>
      <c r="DZT35" s="62"/>
      <c r="DZU35" s="62"/>
      <c r="DZV35" s="62"/>
      <c r="DZW35" s="62"/>
      <c r="DZX35" s="62"/>
      <c r="DZY35" s="62"/>
      <c r="DZZ35" s="62"/>
      <c r="EAA35" s="62"/>
      <c r="EAB35" s="62"/>
      <c r="EAC35" s="62"/>
      <c r="EAD35" s="62"/>
      <c r="EAE35" s="62"/>
      <c r="EAF35" s="62"/>
      <c r="EAG35" s="62"/>
      <c r="EAH35" s="62"/>
      <c r="EAI35" s="62"/>
      <c r="EAJ35" s="62"/>
      <c r="EAK35" s="62"/>
      <c r="EAL35" s="62"/>
      <c r="EAM35" s="62"/>
      <c r="EAN35" s="62"/>
      <c r="EAO35" s="62"/>
      <c r="EAP35" s="62"/>
      <c r="EAQ35" s="62"/>
      <c r="EAR35" s="62"/>
      <c r="EAS35" s="62"/>
      <c r="EAT35" s="62"/>
      <c r="EAU35" s="62"/>
      <c r="EAV35" s="62"/>
      <c r="EAW35" s="62"/>
      <c r="EAX35" s="62"/>
      <c r="EAY35" s="62"/>
      <c r="EAZ35" s="62"/>
      <c r="EBA35" s="62"/>
      <c r="EBB35" s="62"/>
      <c r="EBC35" s="62"/>
      <c r="EBD35" s="62"/>
      <c r="EBE35" s="62"/>
      <c r="EBF35" s="62"/>
      <c r="EBG35" s="62"/>
      <c r="EBH35" s="62"/>
      <c r="EBI35" s="62"/>
      <c r="EBJ35" s="62"/>
      <c r="EBK35" s="62"/>
      <c r="EBL35" s="62"/>
      <c r="EBM35" s="62"/>
      <c r="EBN35" s="62"/>
      <c r="EBO35" s="62"/>
      <c r="EBP35" s="62"/>
      <c r="EBQ35" s="62"/>
      <c r="EBR35" s="62"/>
      <c r="EBS35" s="62"/>
      <c r="EBT35" s="62"/>
      <c r="EBU35" s="62"/>
      <c r="EBV35" s="62"/>
      <c r="EBW35" s="62"/>
      <c r="EBX35" s="62"/>
      <c r="EBY35" s="62"/>
      <c r="EBZ35" s="62"/>
      <c r="ECA35" s="62"/>
      <c r="ECB35" s="62"/>
      <c r="ECC35" s="62"/>
      <c r="ECD35" s="62"/>
      <c r="ECE35" s="62"/>
      <c r="ECF35" s="62"/>
      <c r="ECG35" s="62"/>
      <c r="ECH35" s="62"/>
      <c r="ECI35" s="62"/>
      <c r="ECJ35" s="62"/>
      <c r="ECK35" s="62"/>
      <c r="ECL35" s="62"/>
      <c r="ECM35" s="62"/>
      <c r="ECN35" s="62"/>
      <c r="ECO35" s="62"/>
      <c r="ECP35" s="62"/>
      <c r="ECQ35" s="62"/>
      <c r="ECR35" s="62"/>
      <c r="ECS35" s="62"/>
      <c r="ECT35" s="62"/>
      <c r="ECU35" s="62"/>
      <c r="ECV35" s="62"/>
      <c r="ECW35" s="62"/>
      <c r="ECX35" s="62"/>
      <c r="ECY35" s="62"/>
      <c r="ECZ35" s="62"/>
      <c r="EDA35" s="62"/>
      <c r="EDB35" s="62"/>
      <c r="EDC35" s="62"/>
      <c r="EDD35" s="62"/>
      <c r="EDE35" s="62"/>
      <c r="EDF35" s="62"/>
      <c r="EDG35" s="62"/>
      <c r="EDH35" s="62"/>
      <c r="EDI35" s="62"/>
      <c r="EDJ35" s="62"/>
      <c r="EDK35" s="62"/>
      <c r="EDL35" s="62"/>
      <c r="EDM35" s="62"/>
      <c r="EDN35" s="62"/>
      <c r="EDO35" s="62"/>
      <c r="EDP35" s="62"/>
      <c r="EDQ35" s="62"/>
      <c r="EDR35" s="62"/>
      <c r="EDS35" s="62"/>
      <c r="EDT35" s="62"/>
      <c r="EDU35" s="62"/>
      <c r="EDV35" s="62"/>
      <c r="EDW35" s="62"/>
      <c r="EDX35" s="62"/>
      <c r="EDY35" s="62"/>
      <c r="EDZ35" s="62"/>
      <c r="EEA35" s="62"/>
      <c r="EEB35" s="62"/>
      <c r="EEC35" s="62"/>
      <c r="EED35" s="62"/>
      <c r="EEE35" s="62"/>
      <c r="EEF35" s="62"/>
      <c r="EEG35" s="62"/>
      <c r="EEH35" s="62"/>
      <c r="EEI35" s="62"/>
      <c r="EEJ35" s="62"/>
      <c r="EEK35" s="62"/>
      <c r="EEL35" s="62"/>
      <c r="EEM35" s="62"/>
      <c r="EEN35" s="62"/>
      <c r="EEO35" s="62"/>
      <c r="EEP35" s="62"/>
      <c r="EEQ35" s="62"/>
      <c r="EER35" s="62"/>
      <c r="EES35" s="62"/>
      <c r="EET35" s="62"/>
      <c r="EEU35" s="62"/>
      <c r="EEV35" s="62"/>
      <c r="EEW35" s="62"/>
      <c r="EEX35" s="62"/>
      <c r="EEY35" s="62"/>
      <c r="EEZ35" s="62"/>
      <c r="EFA35" s="62"/>
      <c r="EFB35" s="62"/>
      <c r="EFC35" s="62"/>
      <c r="EFD35" s="62"/>
      <c r="EFE35" s="62"/>
      <c r="EFF35" s="62"/>
      <c r="EFG35" s="62"/>
      <c r="EFH35" s="62"/>
      <c r="EFI35" s="62"/>
      <c r="EFJ35" s="62"/>
      <c r="EFK35" s="62"/>
      <c r="EFL35" s="62"/>
      <c r="EFM35" s="62"/>
      <c r="EFN35" s="62"/>
      <c r="EFO35" s="62"/>
      <c r="EFP35" s="62"/>
      <c r="EFQ35" s="62"/>
      <c r="EFR35" s="62"/>
      <c r="EFS35" s="62"/>
      <c r="EFT35" s="62"/>
      <c r="EFU35" s="62"/>
      <c r="EFV35" s="62"/>
      <c r="EFW35" s="62"/>
      <c r="EFX35" s="62"/>
      <c r="EFY35" s="62"/>
      <c r="EFZ35" s="62"/>
      <c r="EGA35" s="62"/>
      <c r="EGB35" s="62"/>
      <c r="EGC35" s="62"/>
      <c r="EGD35" s="62"/>
      <c r="EGE35" s="62"/>
      <c r="EGF35" s="62"/>
      <c r="EGG35" s="62"/>
      <c r="EGH35" s="62"/>
      <c r="EGI35" s="62"/>
      <c r="EGJ35" s="62"/>
      <c r="EGK35" s="62"/>
      <c r="EGL35" s="62"/>
      <c r="EGM35" s="62"/>
      <c r="EGN35" s="62"/>
      <c r="EGO35" s="62"/>
      <c r="EGP35" s="62"/>
      <c r="EGQ35" s="62"/>
      <c r="EGR35" s="62"/>
      <c r="EGS35" s="62"/>
      <c r="EGT35" s="62"/>
      <c r="EGU35" s="62"/>
      <c r="EGV35" s="62"/>
      <c r="EGW35" s="62"/>
      <c r="EGX35" s="62"/>
      <c r="EGY35" s="62"/>
      <c r="EGZ35" s="62"/>
      <c r="EHA35" s="62"/>
      <c r="EHB35" s="62"/>
      <c r="EHC35" s="62"/>
      <c r="EHD35" s="62"/>
      <c r="EHE35" s="62"/>
      <c r="EHF35" s="62"/>
      <c r="EHG35" s="62"/>
      <c r="EHH35" s="62"/>
      <c r="EHI35" s="62"/>
      <c r="EHJ35" s="62"/>
      <c r="EHK35" s="62"/>
      <c r="EHL35" s="62"/>
      <c r="EHM35" s="62"/>
      <c r="EHN35" s="62"/>
      <c r="EHO35" s="62"/>
      <c r="EHP35" s="62"/>
      <c r="EHQ35" s="62"/>
      <c r="EHR35" s="62"/>
      <c r="EHS35" s="62"/>
      <c r="EHT35" s="62"/>
      <c r="EHU35" s="62"/>
      <c r="EHV35" s="62"/>
      <c r="EHW35" s="62"/>
      <c r="EHX35" s="62"/>
      <c r="EHY35" s="62"/>
      <c r="EHZ35" s="62"/>
      <c r="EIA35" s="62"/>
      <c r="EIB35" s="62"/>
      <c r="EIC35" s="62"/>
      <c r="EID35" s="62"/>
      <c r="EIE35" s="62"/>
      <c r="EIF35" s="62"/>
      <c r="EIG35" s="62"/>
      <c r="EIH35" s="62"/>
      <c r="EII35" s="62"/>
      <c r="EIJ35" s="62"/>
      <c r="EIK35" s="62"/>
      <c r="EIL35" s="62"/>
      <c r="EIM35" s="62"/>
      <c r="EIN35" s="62"/>
      <c r="EIO35" s="62"/>
      <c r="EIP35" s="62"/>
      <c r="EIQ35" s="62"/>
      <c r="EIR35" s="62"/>
      <c r="EIS35" s="62"/>
      <c r="EIT35" s="62"/>
      <c r="EIU35" s="62"/>
      <c r="EIV35" s="62"/>
      <c r="EIW35" s="62"/>
      <c r="EIX35" s="62"/>
      <c r="EIY35" s="62"/>
      <c r="EIZ35" s="62"/>
      <c r="EJA35" s="62"/>
      <c r="EJB35" s="62"/>
      <c r="EJC35" s="62"/>
      <c r="EJD35" s="62"/>
      <c r="EJE35" s="62"/>
      <c r="EJF35" s="62"/>
      <c r="EJG35" s="62"/>
      <c r="EJH35" s="62"/>
      <c r="EJI35" s="62"/>
      <c r="EJJ35" s="62"/>
      <c r="EJK35" s="62"/>
      <c r="EJL35" s="62"/>
      <c r="EJM35" s="62"/>
      <c r="EJN35" s="62"/>
      <c r="EJO35" s="62"/>
      <c r="EJP35" s="62"/>
      <c r="EJQ35" s="62"/>
      <c r="EJR35" s="62"/>
      <c r="EJS35" s="62"/>
      <c r="EJT35" s="62"/>
      <c r="EJU35" s="62"/>
      <c r="EJV35" s="62"/>
      <c r="EJW35" s="62"/>
      <c r="EJX35" s="62"/>
      <c r="EJY35" s="62"/>
      <c r="EJZ35" s="62"/>
      <c r="EKA35" s="62"/>
      <c r="EKB35" s="62"/>
      <c r="EKC35" s="62"/>
      <c r="EKD35" s="62"/>
      <c r="EKE35" s="62"/>
      <c r="EKF35" s="62"/>
      <c r="EKG35" s="62"/>
      <c r="EKH35" s="62"/>
      <c r="EKI35" s="62"/>
      <c r="EKJ35" s="62"/>
      <c r="EKK35" s="62"/>
      <c r="EKL35" s="62"/>
      <c r="EKM35" s="62"/>
      <c r="EKN35" s="62"/>
      <c r="EKO35" s="62"/>
      <c r="EKP35" s="62"/>
      <c r="EKQ35" s="62"/>
      <c r="EKR35" s="62"/>
      <c r="EKS35" s="62"/>
      <c r="EKT35" s="62"/>
      <c r="EKU35" s="62"/>
      <c r="EKV35" s="62"/>
      <c r="EKW35" s="62"/>
      <c r="EKX35" s="62"/>
      <c r="EKY35" s="62"/>
      <c r="EKZ35" s="62"/>
      <c r="ELA35" s="62"/>
      <c r="ELB35" s="62"/>
      <c r="ELC35" s="62"/>
      <c r="ELD35" s="62"/>
      <c r="ELE35" s="62"/>
      <c r="ELF35" s="62"/>
      <c r="ELG35" s="62"/>
      <c r="ELH35" s="62"/>
      <c r="ELI35" s="62"/>
      <c r="ELJ35" s="62"/>
      <c r="ELK35" s="62"/>
      <c r="ELL35" s="62"/>
      <c r="ELM35" s="62"/>
      <c r="ELN35" s="62"/>
      <c r="ELO35" s="62"/>
      <c r="ELP35" s="62"/>
      <c r="ELQ35" s="62"/>
      <c r="ELR35" s="62"/>
      <c r="ELS35" s="62"/>
      <c r="ELT35" s="62"/>
      <c r="ELU35" s="62"/>
      <c r="ELV35" s="62"/>
      <c r="ELW35" s="62"/>
      <c r="ELX35" s="62"/>
      <c r="ELY35" s="62"/>
      <c r="ELZ35" s="62"/>
      <c r="EMA35" s="62"/>
      <c r="EMB35" s="62"/>
      <c r="EMC35" s="62"/>
      <c r="EMD35" s="62"/>
      <c r="EME35" s="62"/>
      <c r="EMF35" s="62"/>
      <c r="EMG35" s="62"/>
      <c r="EMH35" s="62"/>
      <c r="EMI35" s="62"/>
      <c r="EMJ35" s="62"/>
      <c r="EMK35" s="62"/>
      <c r="EML35" s="62"/>
      <c r="EMM35" s="62"/>
      <c r="EMN35" s="62"/>
      <c r="EMO35" s="62"/>
      <c r="EMP35" s="62"/>
      <c r="EMQ35" s="62"/>
      <c r="EMR35" s="62"/>
      <c r="EMS35" s="62"/>
      <c r="EMT35" s="62"/>
      <c r="EMU35" s="62"/>
      <c r="EMV35" s="62"/>
      <c r="EMW35" s="62"/>
      <c r="EMX35" s="62"/>
      <c r="EMY35" s="62"/>
      <c r="EMZ35" s="62"/>
      <c r="ENA35" s="62"/>
      <c r="ENB35" s="62"/>
      <c r="ENC35" s="62"/>
      <c r="END35" s="62"/>
      <c r="ENE35" s="62"/>
      <c r="ENF35" s="62"/>
      <c r="ENG35" s="62"/>
      <c r="ENH35" s="62"/>
      <c r="ENI35" s="62"/>
      <c r="ENJ35" s="62"/>
      <c r="ENK35" s="62"/>
      <c r="ENL35" s="62"/>
      <c r="ENM35" s="62"/>
      <c r="ENN35" s="62"/>
      <c r="ENO35" s="62"/>
      <c r="ENP35" s="62"/>
      <c r="ENQ35" s="62"/>
      <c r="ENR35" s="62"/>
      <c r="ENS35" s="62"/>
      <c r="ENT35" s="62"/>
      <c r="ENU35" s="62"/>
      <c r="ENV35" s="62"/>
      <c r="ENW35" s="62"/>
      <c r="ENX35" s="62"/>
      <c r="ENY35" s="62"/>
      <c r="ENZ35" s="62"/>
      <c r="EOA35" s="62"/>
      <c r="EOB35" s="62"/>
      <c r="EOC35" s="62"/>
      <c r="EOD35" s="62"/>
      <c r="EOE35" s="62"/>
      <c r="EOF35" s="62"/>
      <c r="EOG35" s="62"/>
      <c r="EOH35" s="62"/>
      <c r="EOI35" s="62"/>
      <c r="EOJ35" s="62"/>
      <c r="EOK35" s="62"/>
      <c r="EOL35" s="62"/>
      <c r="EOM35" s="62"/>
      <c r="EON35" s="62"/>
      <c r="EOO35" s="62"/>
      <c r="EOP35" s="62"/>
      <c r="EOQ35" s="62"/>
      <c r="EOR35" s="62"/>
      <c r="EOS35" s="62"/>
      <c r="EOT35" s="62"/>
      <c r="EOU35" s="62"/>
      <c r="EOV35" s="62"/>
      <c r="EOW35" s="62"/>
      <c r="EOX35" s="62"/>
      <c r="EOY35" s="62"/>
      <c r="EOZ35" s="62"/>
      <c r="EPA35" s="62"/>
      <c r="EPB35" s="62"/>
      <c r="EPC35" s="62"/>
      <c r="EPD35" s="62"/>
      <c r="EPE35" s="62"/>
      <c r="EPF35" s="62"/>
      <c r="EPG35" s="62"/>
      <c r="EPH35" s="62"/>
      <c r="EPI35" s="62"/>
      <c r="EPJ35" s="62"/>
      <c r="EPK35" s="62"/>
      <c r="EPL35" s="62"/>
      <c r="EPM35" s="62"/>
      <c r="EPN35" s="62"/>
      <c r="EPO35" s="62"/>
      <c r="EPP35" s="62"/>
      <c r="EPQ35" s="62"/>
      <c r="EPR35" s="62"/>
      <c r="EPS35" s="62"/>
      <c r="EPT35" s="62"/>
      <c r="EPU35" s="62"/>
      <c r="EPV35" s="62"/>
      <c r="EPW35" s="62"/>
      <c r="EPX35" s="62"/>
      <c r="EPY35" s="62"/>
      <c r="EPZ35" s="62"/>
      <c r="EQA35" s="62"/>
      <c r="EQB35" s="62"/>
      <c r="EQC35" s="62"/>
      <c r="EQD35" s="62"/>
      <c r="EQE35" s="62"/>
      <c r="EQF35" s="62"/>
      <c r="EQG35" s="62"/>
      <c r="EQH35" s="62"/>
      <c r="EQI35" s="62"/>
      <c r="EQJ35" s="62"/>
      <c r="EQK35" s="62"/>
      <c r="EQL35" s="62"/>
      <c r="EQM35" s="62"/>
      <c r="EQN35" s="62"/>
      <c r="EQO35" s="62"/>
      <c r="EQP35" s="62"/>
      <c r="EQQ35" s="62"/>
      <c r="EQR35" s="62"/>
      <c r="EQS35" s="62"/>
      <c r="EQT35" s="62"/>
      <c r="EQU35" s="62"/>
      <c r="EQV35" s="62"/>
      <c r="EQW35" s="62"/>
      <c r="EQX35" s="62"/>
      <c r="EQY35" s="62"/>
      <c r="EQZ35" s="62"/>
      <c r="ERA35" s="62"/>
      <c r="ERB35" s="62"/>
      <c r="ERC35" s="62"/>
      <c r="ERD35" s="62"/>
      <c r="ERE35" s="62"/>
      <c r="ERF35" s="62"/>
      <c r="ERG35" s="62"/>
      <c r="ERH35" s="62"/>
      <c r="ERI35" s="62"/>
      <c r="ERJ35" s="62"/>
      <c r="ERK35" s="62"/>
      <c r="ERL35" s="62"/>
      <c r="ERM35" s="62"/>
      <c r="ERN35" s="62"/>
      <c r="ERO35" s="62"/>
      <c r="ERP35" s="62"/>
      <c r="ERQ35" s="62"/>
      <c r="ERR35" s="62"/>
      <c r="ERS35" s="62"/>
      <c r="ERT35" s="62"/>
      <c r="ERU35" s="62"/>
      <c r="ERV35" s="62"/>
      <c r="ERW35" s="62"/>
      <c r="ERX35" s="62"/>
      <c r="ERY35" s="62"/>
      <c r="ERZ35" s="62"/>
      <c r="ESA35" s="62"/>
      <c r="ESB35" s="62"/>
      <c r="ESC35" s="62"/>
      <c r="ESD35" s="62"/>
      <c r="ESE35" s="62"/>
      <c r="ESF35" s="62"/>
      <c r="ESG35" s="62"/>
      <c r="ESH35" s="62"/>
      <c r="ESI35" s="62"/>
      <c r="ESJ35" s="62"/>
      <c r="ESK35" s="62"/>
      <c r="ESL35" s="62"/>
      <c r="ESM35" s="62"/>
      <c r="ESN35" s="62"/>
      <c r="ESO35" s="62"/>
      <c r="ESP35" s="62"/>
      <c r="ESQ35" s="62"/>
      <c r="ESR35" s="62"/>
      <c r="ESS35" s="62"/>
      <c r="EST35" s="62"/>
      <c r="ESU35" s="62"/>
      <c r="ESV35" s="62"/>
      <c r="ESW35" s="62"/>
      <c r="ESX35" s="62"/>
      <c r="ESY35" s="62"/>
      <c r="ESZ35" s="62"/>
      <c r="ETA35" s="62"/>
      <c r="ETB35" s="62"/>
      <c r="ETC35" s="62"/>
      <c r="ETD35" s="62"/>
      <c r="ETE35" s="62"/>
      <c r="ETF35" s="62"/>
      <c r="ETG35" s="62"/>
      <c r="ETH35" s="62"/>
      <c r="ETI35" s="62"/>
      <c r="ETJ35" s="62"/>
      <c r="ETK35" s="62"/>
      <c r="ETL35" s="62"/>
      <c r="ETM35" s="62"/>
      <c r="ETN35" s="62"/>
      <c r="ETO35" s="62"/>
      <c r="ETP35" s="62"/>
      <c r="ETQ35" s="62"/>
      <c r="ETR35" s="62"/>
      <c r="ETS35" s="62"/>
      <c r="ETT35" s="62"/>
      <c r="ETU35" s="62"/>
      <c r="ETV35" s="62"/>
      <c r="ETW35" s="62"/>
      <c r="ETX35" s="62"/>
      <c r="ETY35" s="62"/>
      <c r="ETZ35" s="62"/>
      <c r="EUA35" s="62"/>
      <c r="EUB35" s="62"/>
      <c r="EUC35" s="62"/>
      <c r="EUD35" s="62"/>
      <c r="EUE35" s="62"/>
      <c r="EUF35" s="62"/>
      <c r="EUG35" s="62"/>
      <c r="EUH35" s="62"/>
      <c r="EUI35" s="62"/>
      <c r="EUJ35" s="62"/>
      <c r="EUK35" s="62"/>
      <c r="EUL35" s="62"/>
      <c r="EUM35" s="62"/>
      <c r="EUN35" s="62"/>
      <c r="EUO35" s="62"/>
      <c r="EUP35" s="62"/>
      <c r="EUQ35" s="62"/>
      <c r="EUR35" s="62"/>
      <c r="EUS35" s="62"/>
      <c r="EUT35" s="62"/>
      <c r="EUU35" s="62"/>
      <c r="EUV35" s="62"/>
      <c r="EUW35" s="62"/>
      <c r="EUX35" s="62"/>
      <c r="EUY35" s="62"/>
      <c r="EUZ35" s="62"/>
      <c r="EVA35" s="62"/>
      <c r="EVB35" s="62"/>
      <c r="EVC35" s="62"/>
      <c r="EVD35" s="62"/>
      <c r="EVE35" s="62"/>
      <c r="EVF35" s="62"/>
      <c r="EVG35" s="62"/>
      <c r="EVH35" s="62"/>
      <c r="EVI35" s="62"/>
      <c r="EVJ35" s="62"/>
      <c r="EVK35" s="62"/>
      <c r="EVL35" s="62"/>
      <c r="EVM35" s="62"/>
      <c r="EVN35" s="62"/>
      <c r="EVO35" s="62"/>
      <c r="EVP35" s="62"/>
      <c r="EVQ35" s="62"/>
      <c r="EVR35" s="62"/>
      <c r="EVS35" s="62"/>
      <c r="EVT35" s="62"/>
      <c r="EVU35" s="62"/>
      <c r="EVV35" s="62"/>
      <c r="EVW35" s="62"/>
      <c r="EVX35" s="62"/>
      <c r="EVY35" s="62"/>
      <c r="EVZ35" s="62"/>
      <c r="EWA35" s="62"/>
      <c r="EWB35" s="62"/>
      <c r="EWC35" s="62"/>
      <c r="EWD35" s="62"/>
      <c r="EWE35" s="62"/>
      <c r="EWF35" s="62"/>
      <c r="EWG35" s="62"/>
      <c r="EWH35" s="62"/>
      <c r="EWI35" s="62"/>
      <c r="EWJ35" s="62"/>
      <c r="EWK35" s="62"/>
      <c r="EWL35" s="62"/>
      <c r="EWM35" s="62"/>
      <c r="EWN35" s="62"/>
      <c r="EWO35" s="62"/>
      <c r="EWP35" s="62"/>
      <c r="EWQ35" s="62"/>
      <c r="EWR35" s="62"/>
      <c r="EWS35" s="62"/>
      <c r="EWT35" s="62"/>
      <c r="EWU35" s="62"/>
      <c r="EWV35" s="62"/>
      <c r="EWW35" s="62"/>
      <c r="EWX35" s="62"/>
      <c r="EWY35" s="62"/>
      <c r="EWZ35" s="62"/>
      <c r="EXA35" s="62"/>
      <c r="EXB35" s="62"/>
      <c r="EXC35" s="62"/>
      <c r="EXD35" s="62"/>
      <c r="EXE35" s="62"/>
      <c r="EXF35" s="62"/>
      <c r="EXG35" s="62"/>
      <c r="EXH35" s="62"/>
      <c r="EXI35" s="62"/>
      <c r="EXJ35" s="62"/>
      <c r="EXK35" s="62"/>
      <c r="EXL35" s="62"/>
      <c r="EXM35" s="62"/>
      <c r="EXN35" s="62"/>
      <c r="EXO35" s="62"/>
      <c r="EXP35" s="62"/>
      <c r="EXQ35" s="62"/>
      <c r="EXR35" s="62"/>
      <c r="EXS35" s="62"/>
      <c r="EXT35" s="62"/>
      <c r="EXU35" s="62"/>
      <c r="EXV35" s="62"/>
      <c r="EXW35" s="62"/>
      <c r="EXX35" s="62"/>
      <c r="EXY35" s="62"/>
      <c r="EXZ35" s="62"/>
      <c r="EYA35" s="62"/>
      <c r="EYB35" s="62"/>
      <c r="EYC35" s="62"/>
      <c r="EYD35" s="62"/>
      <c r="EYE35" s="62"/>
      <c r="EYF35" s="62"/>
      <c r="EYG35" s="62"/>
      <c r="EYH35" s="62"/>
      <c r="EYI35" s="62"/>
      <c r="EYJ35" s="62"/>
      <c r="EYK35" s="62"/>
      <c r="EYL35" s="62"/>
      <c r="EYM35" s="62"/>
      <c r="EYN35" s="62"/>
      <c r="EYO35" s="62"/>
      <c r="EYP35" s="62"/>
      <c r="EYQ35" s="62"/>
      <c r="EYR35" s="62"/>
      <c r="EYS35" s="62"/>
      <c r="EYT35" s="62"/>
      <c r="EYU35" s="62"/>
      <c r="EYV35" s="62"/>
      <c r="EYW35" s="62"/>
      <c r="EYX35" s="62"/>
      <c r="EYY35" s="62"/>
      <c r="EYZ35" s="62"/>
      <c r="EZA35" s="62"/>
      <c r="EZB35" s="62"/>
      <c r="EZC35" s="62"/>
      <c r="EZD35" s="62"/>
      <c r="EZE35" s="62"/>
      <c r="EZF35" s="62"/>
      <c r="EZG35" s="62"/>
      <c r="EZH35" s="62"/>
      <c r="EZI35" s="62"/>
      <c r="EZJ35" s="62"/>
      <c r="EZK35" s="62"/>
      <c r="EZL35" s="62"/>
      <c r="EZM35" s="62"/>
      <c r="EZN35" s="62"/>
      <c r="EZO35" s="62"/>
      <c r="EZP35" s="62"/>
      <c r="EZQ35" s="62"/>
      <c r="EZR35" s="62"/>
      <c r="EZS35" s="62"/>
      <c r="EZT35" s="62"/>
      <c r="EZU35" s="62"/>
      <c r="EZV35" s="62"/>
      <c r="EZW35" s="62"/>
      <c r="EZX35" s="62"/>
      <c r="EZY35" s="62"/>
      <c r="EZZ35" s="62"/>
      <c r="FAA35" s="62"/>
      <c r="FAB35" s="62"/>
      <c r="FAC35" s="62"/>
      <c r="FAD35" s="62"/>
      <c r="FAE35" s="62"/>
      <c r="FAF35" s="62"/>
      <c r="FAG35" s="62"/>
      <c r="FAH35" s="62"/>
      <c r="FAI35" s="62"/>
      <c r="FAJ35" s="62"/>
      <c r="FAK35" s="62"/>
      <c r="FAL35" s="62"/>
      <c r="FAM35" s="62"/>
      <c r="FAN35" s="62"/>
      <c r="FAO35" s="62"/>
      <c r="FAP35" s="62"/>
      <c r="FAQ35" s="62"/>
      <c r="FAR35" s="62"/>
      <c r="FAS35" s="62"/>
      <c r="FAT35" s="62"/>
      <c r="FAU35" s="62"/>
      <c r="FAV35" s="62"/>
      <c r="FAW35" s="62"/>
      <c r="FAX35" s="62"/>
      <c r="FAY35" s="62"/>
      <c r="FAZ35" s="62"/>
      <c r="FBA35" s="62"/>
      <c r="FBB35" s="62"/>
      <c r="FBC35" s="62"/>
      <c r="FBD35" s="62"/>
      <c r="FBE35" s="62"/>
      <c r="FBF35" s="62"/>
      <c r="FBG35" s="62"/>
      <c r="FBH35" s="62"/>
      <c r="FBI35" s="62"/>
      <c r="FBJ35" s="62"/>
      <c r="FBK35" s="62"/>
      <c r="FBL35" s="62"/>
      <c r="FBM35" s="62"/>
      <c r="FBN35" s="62"/>
      <c r="FBO35" s="62"/>
      <c r="FBP35" s="62"/>
      <c r="FBQ35" s="62"/>
      <c r="FBR35" s="62"/>
      <c r="FBS35" s="62"/>
      <c r="FBT35" s="62"/>
      <c r="FBU35" s="62"/>
      <c r="FBV35" s="62"/>
      <c r="FBW35" s="62"/>
      <c r="FBX35" s="62"/>
      <c r="FBY35" s="62"/>
      <c r="FBZ35" s="62"/>
      <c r="FCA35" s="62"/>
      <c r="FCB35" s="62"/>
      <c r="FCC35" s="62"/>
      <c r="FCD35" s="62"/>
      <c r="FCE35" s="62"/>
      <c r="FCF35" s="62"/>
      <c r="FCG35" s="62"/>
      <c r="FCH35" s="62"/>
      <c r="FCI35" s="62"/>
      <c r="FCJ35" s="62"/>
      <c r="FCK35" s="62"/>
      <c r="FCL35" s="62"/>
      <c r="FCM35" s="62"/>
      <c r="FCN35" s="62"/>
      <c r="FCO35" s="62"/>
      <c r="FCP35" s="62"/>
      <c r="FCQ35" s="62"/>
      <c r="FCR35" s="62"/>
      <c r="FCS35" s="62"/>
      <c r="FCT35" s="62"/>
      <c r="FCU35" s="62"/>
      <c r="FCV35" s="62"/>
      <c r="FCW35" s="62"/>
      <c r="FCX35" s="62"/>
      <c r="FCY35" s="62"/>
      <c r="FCZ35" s="62"/>
      <c r="FDA35" s="62"/>
      <c r="FDB35" s="62"/>
      <c r="FDC35" s="62"/>
      <c r="FDD35" s="62"/>
      <c r="FDE35" s="62"/>
      <c r="FDF35" s="62"/>
      <c r="FDG35" s="62"/>
      <c r="FDH35" s="62"/>
      <c r="FDI35" s="62"/>
      <c r="FDJ35" s="62"/>
      <c r="FDK35" s="62"/>
      <c r="FDL35" s="62"/>
      <c r="FDM35" s="62"/>
      <c r="FDN35" s="62"/>
      <c r="FDO35" s="62"/>
      <c r="FDP35" s="62"/>
      <c r="FDQ35" s="62"/>
      <c r="FDR35" s="62"/>
      <c r="FDS35" s="62"/>
      <c r="FDT35" s="62"/>
      <c r="FDU35" s="62"/>
      <c r="FDV35" s="62"/>
      <c r="FDW35" s="62"/>
      <c r="FDX35" s="62"/>
      <c r="FDY35" s="62"/>
      <c r="FDZ35" s="62"/>
      <c r="FEA35" s="62"/>
      <c r="FEB35" s="62"/>
      <c r="FEC35" s="62"/>
      <c r="FED35" s="62"/>
      <c r="FEE35" s="62"/>
      <c r="FEF35" s="62"/>
      <c r="FEG35" s="62"/>
      <c r="FEH35" s="62"/>
      <c r="FEI35" s="62"/>
      <c r="FEJ35" s="62"/>
      <c r="FEK35" s="62"/>
      <c r="FEL35" s="62"/>
      <c r="FEM35" s="62"/>
      <c r="FEN35" s="62"/>
      <c r="FEO35" s="62"/>
      <c r="FEP35" s="62"/>
      <c r="FEQ35" s="62"/>
      <c r="FER35" s="62"/>
      <c r="FES35" s="62"/>
      <c r="FET35" s="62"/>
      <c r="FEU35" s="62"/>
      <c r="FEV35" s="62"/>
      <c r="FEW35" s="62"/>
      <c r="FEX35" s="62"/>
      <c r="FEY35" s="62"/>
      <c r="FEZ35" s="62"/>
      <c r="FFA35" s="62"/>
      <c r="FFB35" s="62"/>
      <c r="FFC35" s="62"/>
      <c r="FFD35" s="62"/>
      <c r="FFE35" s="62"/>
      <c r="FFF35" s="62"/>
      <c r="FFG35" s="62"/>
      <c r="FFH35" s="62"/>
      <c r="FFI35" s="62"/>
      <c r="FFJ35" s="62"/>
      <c r="FFK35" s="62"/>
      <c r="FFL35" s="62"/>
      <c r="FFM35" s="62"/>
      <c r="FFN35" s="62"/>
      <c r="FFO35" s="62"/>
      <c r="FFP35" s="62"/>
      <c r="FFQ35" s="62"/>
      <c r="FFR35" s="62"/>
      <c r="FFS35" s="62"/>
      <c r="FFT35" s="62"/>
      <c r="FFU35" s="62"/>
      <c r="FFV35" s="62"/>
      <c r="FFW35" s="62"/>
      <c r="FFX35" s="62"/>
      <c r="FFY35" s="62"/>
      <c r="FFZ35" s="62"/>
      <c r="FGA35" s="62"/>
      <c r="FGB35" s="62"/>
      <c r="FGC35" s="62"/>
      <c r="FGD35" s="62"/>
      <c r="FGE35" s="62"/>
      <c r="FGF35" s="62"/>
      <c r="FGG35" s="62"/>
      <c r="FGH35" s="62"/>
      <c r="FGI35" s="62"/>
      <c r="FGJ35" s="62"/>
      <c r="FGK35" s="62"/>
      <c r="FGL35" s="62"/>
      <c r="FGM35" s="62"/>
      <c r="FGN35" s="62"/>
      <c r="FGO35" s="62"/>
      <c r="FGP35" s="62"/>
      <c r="FGQ35" s="62"/>
      <c r="FGR35" s="62"/>
      <c r="FGS35" s="62"/>
      <c r="FGT35" s="62"/>
      <c r="FGU35" s="62"/>
      <c r="FGV35" s="62"/>
      <c r="FGW35" s="62"/>
      <c r="FGX35" s="62"/>
      <c r="FGY35" s="62"/>
      <c r="FGZ35" s="62"/>
      <c r="FHA35" s="62"/>
      <c r="FHB35" s="62"/>
      <c r="FHC35" s="62"/>
      <c r="FHD35" s="62"/>
      <c r="FHE35" s="62"/>
      <c r="FHF35" s="62"/>
      <c r="FHG35" s="62"/>
      <c r="FHH35" s="62"/>
      <c r="FHI35" s="62"/>
      <c r="FHJ35" s="62"/>
      <c r="FHK35" s="62"/>
      <c r="FHL35" s="62"/>
      <c r="FHM35" s="62"/>
      <c r="FHN35" s="62"/>
      <c r="FHO35" s="62"/>
      <c r="FHP35" s="62"/>
      <c r="FHQ35" s="62"/>
      <c r="FHR35" s="62"/>
      <c r="FHS35" s="62"/>
      <c r="FHT35" s="62"/>
      <c r="FHU35" s="62"/>
      <c r="FHV35" s="62"/>
      <c r="FHW35" s="62"/>
      <c r="FHX35" s="62"/>
      <c r="FHY35" s="62"/>
      <c r="FHZ35" s="62"/>
      <c r="FIA35" s="62"/>
      <c r="FIB35" s="62"/>
      <c r="FIC35" s="62"/>
      <c r="FID35" s="62"/>
      <c r="FIE35" s="62"/>
      <c r="FIF35" s="62"/>
      <c r="FIG35" s="62"/>
      <c r="FIH35" s="62"/>
      <c r="FII35" s="62"/>
      <c r="FIJ35" s="62"/>
      <c r="FIK35" s="62"/>
      <c r="FIL35" s="62"/>
      <c r="FIM35" s="62"/>
      <c r="FIN35" s="62"/>
      <c r="FIO35" s="62"/>
      <c r="FIP35" s="62"/>
      <c r="FIQ35" s="62"/>
      <c r="FIR35" s="62"/>
      <c r="FIS35" s="62"/>
      <c r="FIT35" s="62"/>
      <c r="FIU35" s="62"/>
      <c r="FIV35" s="62"/>
      <c r="FIW35" s="62"/>
      <c r="FIX35" s="62"/>
      <c r="FIY35" s="62"/>
      <c r="FIZ35" s="62"/>
      <c r="FJA35" s="62"/>
      <c r="FJB35" s="62"/>
      <c r="FJC35" s="62"/>
      <c r="FJD35" s="62"/>
      <c r="FJE35" s="62"/>
      <c r="FJF35" s="62"/>
      <c r="FJG35" s="62"/>
      <c r="FJH35" s="62"/>
      <c r="FJI35" s="62"/>
      <c r="FJJ35" s="62"/>
      <c r="FJK35" s="62"/>
      <c r="FJL35" s="62"/>
      <c r="FJM35" s="62"/>
      <c r="FJN35" s="62"/>
      <c r="FJO35" s="62"/>
      <c r="FJP35" s="62"/>
      <c r="FJQ35" s="62"/>
      <c r="FJR35" s="62"/>
      <c r="FJS35" s="62"/>
      <c r="FJT35" s="62"/>
      <c r="FJU35" s="62"/>
      <c r="FJV35" s="62"/>
      <c r="FJW35" s="62"/>
      <c r="FJX35" s="62"/>
      <c r="FJY35" s="62"/>
      <c r="FJZ35" s="62"/>
      <c r="FKA35" s="62"/>
      <c r="FKB35" s="62"/>
      <c r="FKC35" s="62"/>
      <c r="FKD35" s="62"/>
      <c r="FKE35" s="62"/>
      <c r="FKF35" s="62"/>
      <c r="FKG35" s="62"/>
      <c r="FKH35" s="62"/>
      <c r="FKI35" s="62"/>
      <c r="FKJ35" s="62"/>
      <c r="FKK35" s="62"/>
      <c r="FKL35" s="62"/>
      <c r="FKM35" s="62"/>
      <c r="FKN35" s="62"/>
      <c r="FKO35" s="62"/>
      <c r="FKP35" s="62"/>
      <c r="FKQ35" s="62"/>
      <c r="FKR35" s="62"/>
      <c r="FKS35" s="62"/>
      <c r="FKT35" s="62"/>
      <c r="FKU35" s="62"/>
      <c r="FKV35" s="62"/>
      <c r="FKW35" s="62"/>
      <c r="FKX35" s="62"/>
      <c r="FKY35" s="62"/>
      <c r="FKZ35" s="62"/>
      <c r="FLA35" s="62"/>
      <c r="FLB35" s="62"/>
      <c r="FLC35" s="62"/>
      <c r="FLD35" s="62"/>
      <c r="FLE35" s="62"/>
      <c r="FLF35" s="62"/>
      <c r="FLG35" s="62"/>
      <c r="FLH35" s="62"/>
      <c r="FLI35" s="62"/>
      <c r="FLJ35" s="62"/>
      <c r="FLK35" s="62"/>
      <c r="FLL35" s="62"/>
      <c r="FLM35" s="62"/>
      <c r="FLN35" s="62"/>
      <c r="FLO35" s="62"/>
      <c r="FLP35" s="62"/>
      <c r="FLQ35" s="62"/>
      <c r="FLR35" s="62"/>
      <c r="FLS35" s="62"/>
      <c r="FLT35" s="62"/>
      <c r="FLU35" s="62"/>
      <c r="FLV35" s="62"/>
      <c r="FLW35" s="62"/>
      <c r="FLX35" s="62"/>
      <c r="FLY35" s="62"/>
      <c r="FLZ35" s="62"/>
      <c r="FMA35" s="62"/>
      <c r="FMB35" s="62"/>
      <c r="FMC35" s="62"/>
      <c r="FMD35" s="62"/>
      <c r="FME35" s="62"/>
      <c r="FMF35" s="62"/>
      <c r="FMG35" s="62"/>
      <c r="FMH35" s="62"/>
      <c r="FMI35" s="62"/>
      <c r="FMJ35" s="62"/>
      <c r="FMK35" s="62"/>
      <c r="FML35" s="62"/>
      <c r="FMM35" s="62"/>
      <c r="FMN35" s="62"/>
      <c r="FMO35" s="62"/>
      <c r="FMP35" s="62"/>
      <c r="FMQ35" s="62"/>
      <c r="FMR35" s="62"/>
      <c r="FMS35" s="62"/>
      <c r="FMT35" s="62"/>
      <c r="FMU35" s="62"/>
      <c r="FMV35" s="62"/>
      <c r="FMW35" s="62"/>
      <c r="FMX35" s="62"/>
      <c r="FMY35" s="62"/>
      <c r="FMZ35" s="62"/>
      <c r="FNA35" s="62"/>
      <c r="FNB35" s="62"/>
      <c r="FNC35" s="62"/>
      <c r="FND35" s="62"/>
      <c r="FNE35" s="62"/>
      <c r="FNF35" s="62"/>
      <c r="FNG35" s="62"/>
      <c r="FNH35" s="62"/>
      <c r="FNI35" s="62"/>
      <c r="FNJ35" s="62"/>
      <c r="FNK35" s="62"/>
      <c r="FNL35" s="62"/>
      <c r="FNM35" s="62"/>
      <c r="FNN35" s="62"/>
      <c r="FNO35" s="62"/>
      <c r="FNP35" s="62"/>
      <c r="FNQ35" s="62"/>
      <c r="FNR35" s="62"/>
      <c r="FNS35" s="62"/>
      <c r="FNT35" s="62"/>
      <c r="FNU35" s="62"/>
      <c r="FNV35" s="62"/>
      <c r="FNW35" s="62"/>
      <c r="FNX35" s="62"/>
      <c r="FNY35" s="62"/>
      <c r="FNZ35" s="62"/>
      <c r="FOA35" s="62"/>
      <c r="FOB35" s="62"/>
      <c r="FOC35" s="62"/>
      <c r="FOD35" s="62"/>
      <c r="FOE35" s="62"/>
      <c r="FOF35" s="62"/>
      <c r="FOG35" s="62"/>
      <c r="FOH35" s="62"/>
      <c r="FOI35" s="62"/>
      <c r="FOJ35" s="62"/>
      <c r="FOK35" s="62"/>
      <c r="FOL35" s="62"/>
      <c r="FOM35" s="62"/>
      <c r="FON35" s="62"/>
      <c r="FOO35" s="62"/>
      <c r="FOP35" s="62"/>
      <c r="FOQ35" s="62"/>
      <c r="FOR35" s="62"/>
      <c r="FOS35" s="62"/>
      <c r="FOT35" s="62"/>
      <c r="FOU35" s="62"/>
      <c r="FOV35" s="62"/>
      <c r="FOW35" s="62"/>
      <c r="FOX35" s="62"/>
      <c r="FOY35" s="62"/>
      <c r="FOZ35" s="62"/>
      <c r="FPA35" s="62"/>
      <c r="FPB35" s="62"/>
      <c r="FPC35" s="62"/>
      <c r="FPD35" s="62"/>
      <c r="FPE35" s="62"/>
      <c r="FPF35" s="62"/>
      <c r="FPG35" s="62"/>
      <c r="FPH35" s="62"/>
      <c r="FPI35" s="62"/>
      <c r="FPJ35" s="62"/>
      <c r="FPK35" s="62"/>
      <c r="FPL35" s="62"/>
      <c r="FPM35" s="62"/>
      <c r="FPN35" s="62"/>
      <c r="FPO35" s="62"/>
      <c r="FPP35" s="62"/>
      <c r="FPQ35" s="62"/>
      <c r="FPR35" s="62"/>
      <c r="FPS35" s="62"/>
      <c r="FPT35" s="62"/>
      <c r="FPU35" s="62"/>
      <c r="FPV35" s="62"/>
      <c r="FPW35" s="62"/>
      <c r="FPX35" s="62"/>
      <c r="FPY35" s="62"/>
      <c r="FPZ35" s="62"/>
      <c r="FQA35" s="62"/>
      <c r="FQB35" s="62"/>
      <c r="FQC35" s="62"/>
      <c r="FQD35" s="62"/>
      <c r="FQE35" s="62"/>
      <c r="FQF35" s="62"/>
      <c r="FQG35" s="62"/>
      <c r="FQH35" s="62"/>
      <c r="FQI35" s="62"/>
      <c r="FQJ35" s="62"/>
      <c r="FQK35" s="62"/>
      <c r="FQL35" s="62"/>
      <c r="FQM35" s="62"/>
      <c r="FQN35" s="62"/>
      <c r="FQO35" s="62"/>
      <c r="FQP35" s="62"/>
      <c r="FQQ35" s="62"/>
      <c r="FQR35" s="62"/>
      <c r="FQS35" s="62"/>
      <c r="FQT35" s="62"/>
      <c r="FQU35" s="62"/>
      <c r="FQV35" s="62"/>
      <c r="FQW35" s="62"/>
      <c r="FQX35" s="62"/>
      <c r="FQY35" s="62"/>
      <c r="FQZ35" s="62"/>
      <c r="FRA35" s="62"/>
      <c r="FRB35" s="62"/>
      <c r="FRC35" s="62"/>
      <c r="FRD35" s="62"/>
      <c r="FRE35" s="62"/>
      <c r="FRF35" s="62"/>
      <c r="FRG35" s="62"/>
      <c r="FRH35" s="62"/>
      <c r="FRI35" s="62"/>
      <c r="FRJ35" s="62"/>
      <c r="FRK35" s="62"/>
      <c r="FRL35" s="62"/>
      <c r="FRM35" s="62"/>
      <c r="FRN35" s="62"/>
      <c r="FRO35" s="62"/>
      <c r="FRP35" s="62"/>
      <c r="FRQ35" s="62"/>
      <c r="FRR35" s="62"/>
      <c r="FRS35" s="62"/>
      <c r="FRT35" s="62"/>
      <c r="FRU35" s="62"/>
      <c r="FRV35" s="62"/>
      <c r="FRW35" s="62"/>
      <c r="FRX35" s="62"/>
      <c r="FRY35" s="62"/>
      <c r="FRZ35" s="62"/>
      <c r="FSA35" s="62"/>
      <c r="FSB35" s="62"/>
      <c r="FSC35" s="62"/>
      <c r="FSD35" s="62"/>
      <c r="FSE35" s="62"/>
      <c r="FSF35" s="62"/>
      <c r="FSG35" s="62"/>
      <c r="FSH35" s="62"/>
      <c r="FSI35" s="62"/>
      <c r="FSJ35" s="62"/>
      <c r="FSK35" s="62"/>
      <c r="FSL35" s="62"/>
      <c r="FSM35" s="62"/>
      <c r="FSN35" s="62"/>
      <c r="FSO35" s="62"/>
      <c r="FSP35" s="62"/>
      <c r="FSQ35" s="62"/>
      <c r="FSR35" s="62"/>
      <c r="FSS35" s="62"/>
      <c r="FST35" s="62"/>
      <c r="FSU35" s="62"/>
      <c r="FSV35" s="62"/>
      <c r="FSW35" s="62"/>
      <c r="FSX35" s="62"/>
      <c r="FSY35" s="62"/>
      <c r="FSZ35" s="62"/>
      <c r="FTA35" s="62"/>
      <c r="FTB35" s="62"/>
      <c r="FTC35" s="62"/>
      <c r="FTD35" s="62"/>
      <c r="FTE35" s="62"/>
      <c r="FTF35" s="62"/>
      <c r="FTG35" s="62"/>
      <c r="FTH35" s="62"/>
      <c r="FTI35" s="62"/>
      <c r="FTJ35" s="62"/>
      <c r="FTK35" s="62"/>
      <c r="FTL35" s="62"/>
      <c r="FTM35" s="62"/>
      <c r="FTN35" s="62"/>
      <c r="FTO35" s="62"/>
      <c r="FTP35" s="62"/>
      <c r="FTQ35" s="62"/>
      <c r="FTR35" s="62"/>
      <c r="FTS35" s="62"/>
      <c r="FTT35" s="62"/>
      <c r="FTU35" s="62"/>
      <c r="FTV35" s="62"/>
      <c r="FTW35" s="62"/>
      <c r="FTX35" s="62"/>
      <c r="FTY35" s="62"/>
      <c r="FTZ35" s="62"/>
      <c r="FUA35" s="62"/>
      <c r="FUB35" s="62"/>
      <c r="FUC35" s="62"/>
      <c r="FUD35" s="62"/>
      <c r="FUE35" s="62"/>
      <c r="FUF35" s="62"/>
      <c r="FUG35" s="62"/>
      <c r="FUH35" s="62"/>
      <c r="FUI35" s="62"/>
      <c r="FUJ35" s="62"/>
      <c r="FUK35" s="62"/>
      <c r="FUL35" s="62"/>
      <c r="FUM35" s="62"/>
      <c r="FUN35" s="62"/>
      <c r="FUO35" s="62"/>
      <c r="FUP35" s="62"/>
      <c r="FUQ35" s="62"/>
      <c r="FUR35" s="62"/>
      <c r="FUS35" s="62"/>
      <c r="FUT35" s="62"/>
      <c r="FUU35" s="62"/>
      <c r="FUV35" s="62"/>
      <c r="FUW35" s="62"/>
      <c r="FUX35" s="62"/>
      <c r="FUY35" s="62"/>
      <c r="FUZ35" s="62"/>
      <c r="FVA35" s="62"/>
      <c r="FVB35" s="62"/>
      <c r="FVC35" s="62"/>
      <c r="FVD35" s="62"/>
      <c r="FVE35" s="62"/>
      <c r="FVF35" s="62"/>
      <c r="FVG35" s="62"/>
      <c r="FVH35" s="62"/>
      <c r="FVI35" s="62"/>
      <c r="FVJ35" s="62"/>
      <c r="FVK35" s="62"/>
      <c r="FVL35" s="62"/>
      <c r="FVM35" s="62"/>
      <c r="FVN35" s="62"/>
      <c r="FVO35" s="62"/>
      <c r="FVP35" s="62"/>
      <c r="FVQ35" s="62"/>
      <c r="FVR35" s="62"/>
      <c r="FVS35" s="62"/>
      <c r="FVT35" s="62"/>
      <c r="FVU35" s="62"/>
      <c r="FVV35" s="62"/>
      <c r="FVW35" s="62"/>
      <c r="FVX35" s="62"/>
      <c r="FVY35" s="62"/>
      <c r="FVZ35" s="62"/>
      <c r="FWA35" s="62"/>
      <c r="FWB35" s="62"/>
      <c r="FWC35" s="62"/>
      <c r="FWD35" s="62"/>
      <c r="FWE35" s="62"/>
      <c r="FWF35" s="62"/>
      <c r="FWG35" s="62"/>
      <c r="FWH35" s="62"/>
      <c r="FWI35" s="62"/>
      <c r="FWJ35" s="62"/>
      <c r="FWK35" s="62"/>
      <c r="FWL35" s="62"/>
      <c r="FWM35" s="62"/>
      <c r="FWN35" s="62"/>
      <c r="FWO35" s="62"/>
      <c r="FWP35" s="62"/>
      <c r="FWQ35" s="62"/>
      <c r="FWR35" s="62"/>
      <c r="FWS35" s="62"/>
      <c r="FWT35" s="62"/>
      <c r="FWU35" s="62"/>
      <c r="FWV35" s="62"/>
      <c r="FWW35" s="62"/>
      <c r="FWX35" s="62"/>
      <c r="FWY35" s="62"/>
      <c r="FWZ35" s="62"/>
      <c r="FXA35" s="62"/>
      <c r="FXB35" s="62"/>
      <c r="FXC35" s="62"/>
      <c r="FXD35" s="62"/>
      <c r="FXE35" s="62"/>
      <c r="FXF35" s="62"/>
      <c r="FXG35" s="62"/>
      <c r="FXH35" s="62"/>
      <c r="FXI35" s="62"/>
      <c r="FXJ35" s="62"/>
      <c r="FXK35" s="62"/>
      <c r="FXL35" s="62"/>
      <c r="FXM35" s="62"/>
      <c r="FXN35" s="62"/>
      <c r="FXO35" s="62"/>
      <c r="FXP35" s="62"/>
      <c r="FXQ35" s="62"/>
      <c r="FXR35" s="62"/>
      <c r="FXS35" s="62"/>
      <c r="FXT35" s="62"/>
      <c r="FXU35" s="62"/>
      <c r="FXV35" s="62"/>
      <c r="FXW35" s="62"/>
      <c r="FXX35" s="62"/>
      <c r="FXY35" s="62"/>
      <c r="FXZ35" s="62"/>
      <c r="FYA35" s="62"/>
      <c r="FYB35" s="62"/>
      <c r="FYC35" s="62"/>
      <c r="FYD35" s="62"/>
      <c r="FYE35" s="62"/>
      <c r="FYF35" s="62"/>
      <c r="FYG35" s="62"/>
      <c r="FYH35" s="62"/>
      <c r="FYI35" s="62"/>
      <c r="FYJ35" s="62"/>
      <c r="FYK35" s="62"/>
      <c r="FYL35" s="62"/>
      <c r="FYM35" s="62"/>
      <c r="FYN35" s="62"/>
      <c r="FYO35" s="62"/>
      <c r="FYP35" s="62"/>
      <c r="FYQ35" s="62"/>
      <c r="FYR35" s="62"/>
      <c r="FYS35" s="62"/>
      <c r="FYT35" s="62"/>
      <c r="FYU35" s="62"/>
      <c r="FYV35" s="62"/>
      <c r="FYW35" s="62"/>
      <c r="FYX35" s="62"/>
      <c r="FYY35" s="62"/>
      <c r="FYZ35" s="62"/>
      <c r="FZA35" s="62"/>
      <c r="FZB35" s="62"/>
      <c r="FZC35" s="62"/>
      <c r="FZD35" s="62"/>
      <c r="FZE35" s="62"/>
      <c r="FZF35" s="62"/>
      <c r="FZG35" s="62"/>
      <c r="FZH35" s="62"/>
      <c r="FZI35" s="62"/>
      <c r="FZJ35" s="62"/>
      <c r="FZK35" s="62"/>
      <c r="FZL35" s="62"/>
      <c r="FZM35" s="62"/>
      <c r="FZN35" s="62"/>
      <c r="FZO35" s="62"/>
      <c r="FZP35" s="62"/>
      <c r="FZQ35" s="62"/>
      <c r="FZR35" s="62"/>
      <c r="FZS35" s="62"/>
      <c r="FZT35" s="62"/>
      <c r="FZU35" s="62"/>
      <c r="FZV35" s="62"/>
      <c r="FZW35" s="62"/>
      <c r="FZX35" s="62"/>
      <c r="FZY35" s="62"/>
      <c r="FZZ35" s="62"/>
      <c r="GAA35" s="62"/>
      <c r="GAB35" s="62"/>
      <c r="GAC35" s="62"/>
      <c r="GAD35" s="62"/>
      <c r="GAE35" s="62"/>
      <c r="GAF35" s="62"/>
      <c r="GAG35" s="62"/>
      <c r="GAH35" s="62"/>
      <c r="GAI35" s="62"/>
      <c r="GAJ35" s="62"/>
      <c r="GAK35" s="62"/>
      <c r="GAL35" s="62"/>
      <c r="GAM35" s="62"/>
      <c r="GAN35" s="62"/>
      <c r="GAO35" s="62"/>
      <c r="GAP35" s="62"/>
      <c r="GAQ35" s="62"/>
      <c r="GAR35" s="62"/>
      <c r="GAS35" s="62"/>
      <c r="GAT35" s="62"/>
      <c r="GAU35" s="62"/>
      <c r="GAV35" s="62"/>
      <c r="GAW35" s="62"/>
      <c r="GAX35" s="62"/>
      <c r="GAY35" s="62"/>
      <c r="GAZ35" s="62"/>
      <c r="GBA35" s="62"/>
      <c r="GBB35" s="62"/>
      <c r="GBC35" s="62"/>
      <c r="GBD35" s="62"/>
      <c r="GBE35" s="62"/>
      <c r="GBF35" s="62"/>
      <c r="GBG35" s="62"/>
      <c r="GBH35" s="62"/>
      <c r="GBI35" s="62"/>
      <c r="GBJ35" s="62"/>
      <c r="GBK35" s="62"/>
      <c r="GBL35" s="62"/>
      <c r="GBM35" s="62"/>
      <c r="GBN35" s="62"/>
      <c r="GBO35" s="62"/>
      <c r="GBP35" s="62"/>
      <c r="GBQ35" s="62"/>
      <c r="GBR35" s="62"/>
      <c r="GBS35" s="62"/>
      <c r="GBT35" s="62"/>
      <c r="GBU35" s="62"/>
      <c r="GBV35" s="62"/>
      <c r="GBW35" s="62"/>
      <c r="GBX35" s="62"/>
      <c r="GBY35" s="62"/>
      <c r="GBZ35" s="62"/>
      <c r="GCA35" s="62"/>
      <c r="GCB35" s="62"/>
      <c r="GCC35" s="62"/>
      <c r="GCD35" s="62"/>
      <c r="GCE35" s="62"/>
      <c r="GCF35" s="62"/>
      <c r="GCG35" s="62"/>
      <c r="GCH35" s="62"/>
      <c r="GCI35" s="62"/>
      <c r="GCJ35" s="62"/>
      <c r="GCK35" s="62"/>
      <c r="GCL35" s="62"/>
      <c r="GCM35" s="62"/>
      <c r="GCN35" s="62"/>
      <c r="GCO35" s="62"/>
      <c r="GCP35" s="62"/>
      <c r="GCQ35" s="62"/>
      <c r="GCR35" s="62"/>
      <c r="GCS35" s="62"/>
      <c r="GCT35" s="62"/>
      <c r="GCU35" s="62"/>
      <c r="GCV35" s="62"/>
      <c r="GCW35" s="62"/>
      <c r="GCX35" s="62"/>
      <c r="GCY35" s="62"/>
      <c r="GCZ35" s="62"/>
      <c r="GDA35" s="62"/>
      <c r="GDB35" s="62"/>
      <c r="GDC35" s="62"/>
      <c r="GDD35" s="62"/>
      <c r="GDE35" s="62"/>
      <c r="GDF35" s="62"/>
      <c r="GDG35" s="62"/>
      <c r="GDH35" s="62"/>
      <c r="GDI35" s="62"/>
      <c r="GDJ35" s="62"/>
      <c r="GDK35" s="62"/>
      <c r="GDL35" s="62"/>
      <c r="GDM35" s="62"/>
      <c r="GDN35" s="62"/>
      <c r="GDO35" s="62"/>
      <c r="GDP35" s="62"/>
      <c r="GDQ35" s="62"/>
      <c r="GDR35" s="62"/>
      <c r="GDS35" s="62"/>
      <c r="GDT35" s="62"/>
      <c r="GDU35" s="62"/>
      <c r="GDV35" s="62"/>
      <c r="GDW35" s="62"/>
      <c r="GDX35" s="62"/>
      <c r="GDY35" s="62"/>
      <c r="GDZ35" s="62"/>
      <c r="GEA35" s="62"/>
      <c r="GEB35" s="62"/>
      <c r="GEC35" s="62"/>
      <c r="GED35" s="62"/>
      <c r="GEE35" s="62"/>
      <c r="GEF35" s="62"/>
      <c r="GEG35" s="62"/>
      <c r="GEH35" s="62"/>
      <c r="GEI35" s="62"/>
      <c r="GEJ35" s="62"/>
      <c r="GEK35" s="62"/>
      <c r="GEL35" s="62"/>
      <c r="GEM35" s="62"/>
      <c r="GEN35" s="62"/>
      <c r="GEO35" s="62"/>
      <c r="GEP35" s="62"/>
      <c r="GEQ35" s="62"/>
      <c r="GER35" s="62"/>
      <c r="GES35" s="62"/>
      <c r="GET35" s="62"/>
      <c r="GEU35" s="62"/>
      <c r="GEV35" s="62"/>
      <c r="GEW35" s="62"/>
      <c r="GEX35" s="62"/>
      <c r="GEY35" s="62"/>
      <c r="GEZ35" s="62"/>
      <c r="GFA35" s="62"/>
      <c r="GFB35" s="62"/>
      <c r="GFC35" s="62"/>
      <c r="GFD35" s="62"/>
      <c r="GFE35" s="62"/>
      <c r="GFF35" s="62"/>
      <c r="GFG35" s="62"/>
      <c r="GFH35" s="62"/>
      <c r="GFI35" s="62"/>
      <c r="GFJ35" s="62"/>
      <c r="GFK35" s="62"/>
      <c r="GFL35" s="62"/>
      <c r="GFM35" s="62"/>
      <c r="GFN35" s="62"/>
      <c r="GFO35" s="62"/>
      <c r="GFP35" s="62"/>
      <c r="GFQ35" s="62"/>
      <c r="GFR35" s="62"/>
      <c r="GFS35" s="62"/>
      <c r="GFT35" s="62"/>
      <c r="GFU35" s="62"/>
      <c r="GFV35" s="62"/>
      <c r="GFW35" s="62"/>
      <c r="GFX35" s="62"/>
      <c r="GFY35" s="62"/>
      <c r="GFZ35" s="62"/>
      <c r="GGA35" s="62"/>
      <c r="GGB35" s="62"/>
      <c r="GGC35" s="62"/>
      <c r="GGD35" s="62"/>
      <c r="GGE35" s="62"/>
      <c r="GGF35" s="62"/>
      <c r="GGG35" s="62"/>
      <c r="GGH35" s="62"/>
      <c r="GGI35" s="62"/>
      <c r="GGJ35" s="62"/>
      <c r="GGK35" s="62"/>
      <c r="GGL35" s="62"/>
      <c r="GGM35" s="62"/>
      <c r="GGN35" s="62"/>
      <c r="GGO35" s="62"/>
      <c r="GGP35" s="62"/>
      <c r="GGQ35" s="62"/>
      <c r="GGR35" s="62"/>
      <c r="GGS35" s="62"/>
      <c r="GGT35" s="62"/>
      <c r="GGU35" s="62"/>
      <c r="GGV35" s="62"/>
      <c r="GGW35" s="62"/>
      <c r="GGX35" s="62"/>
      <c r="GGY35" s="62"/>
      <c r="GGZ35" s="62"/>
      <c r="GHA35" s="62"/>
      <c r="GHB35" s="62"/>
      <c r="GHC35" s="62"/>
      <c r="GHD35" s="62"/>
      <c r="GHE35" s="62"/>
      <c r="GHF35" s="62"/>
      <c r="GHG35" s="62"/>
      <c r="GHH35" s="62"/>
      <c r="GHI35" s="62"/>
      <c r="GHJ35" s="62"/>
      <c r="GHK35" s="62"/>
      <c r="GHL35" s="62"/>
      <c r="GHM35" s="62"/>
      <c r="GHN35" s="62"/>
      <c r="GHO35" s="62"/>
      <c r="GHP35" s="62"/>
      <c r="GHQ35" s="62"/>
      <c r="GHR35" s="62"/>
      <c r="GHS35" s="62"/>
      <c r="GHT35" s="62"/>
      <c r="GHU35" s="62"/>
      <c r="GHV35" s="62"/>
      <c r="GHW35" s="62"/>
      <c r="GHX35" s="62"/>
      <c r="GHY35" s="62"/>
      <c r="GHZ35" s="62"/>
      <c r="GIA35" s="62"/>
      <c r="GIB35" s="62"/>
      <c r="GIC35" s="62"/>
      <c r="GID35" s="62"/>
      <c r="GIE35" s="62"/>
      <c r="GIF35" s="62"/>
      <c r="GIG35" s="62"/>
      <c r="GIH35" s="62"/>
      <c r="GII35" s="62"/>
      <c r="GIJ35" s="62"/>
      <c r="GIK35" s="62"/>
      <c r="GIL35" s="62"/>
      <c r="GIM35" s="62"/>
      <c r="GIN35" s="62"/>
      <c r="GIO35" s="62"/>
      <c r="GIP35" s="62"/>
      <c r="GIQ35" s="62"/>
      <c r="GIR35" s="62"/>
      <c r="GIS35" s="62"/>
      <c r="GIT35" s="62"/>
      <c r="GIU35" s="62"/>
      <c r="GIV35" s="62"/>
      <c r="GIW35" s="62"/>
      <c r="GIX35" s="62"/>
      <c r="GIY35" s="62"/>
      <c r="GIZ35" s="62"/>
      <c r="GJA35" s="62"/>
      <c r="GJB35" s="62"/>
      <c r="GJC35" s="62"/>
      <c r="GJD35" s="62"/>
      <c r="GJE35" s="62"/>
      <c r="GJF35" s="62"/>
      <c r="GJG35" s="62"/>
      <c r="GJH35" s="62"/>
      <c r="GJI35" s="62"/>
      <c r="GJJ35" s="62"/>
      <c r="GJK35" s="62"/>
      <c r="GJL35" s="62"/>
      <c r="GJM35" s="62"/>
      <c r="GJN35" s="62"/>
      <c r="GJO35" s="62"/>
      <c r="GJP35" s="62"/>
      <c r="GJQ35" s="62"/>
      <c r="GJR35" s="62"/>
      <c r="GJS35" s="62"/>
      <c r="GJT35" s="62"/>
      <c r="GJU35" s="62"/>
      <c r="GJV35" s="62"/>
      <c r="GJW35" s="62"/>
      <c r="GJX35" s="62"/>
      <c r="GJY35" s="62"/>
      <c r="GJZ35" s="62"/>
      <c r="GKA35" s="62"/>
      <c r="GKB35" s="62"/>
      <c r="GKC35" s="62"/>
      <c r="GKD35" s="62"/>
      <c r="GKE35" s="62"/>
      <c r="GKF35" s="62"/>
      <c r="GKG35" s="62"/>
      <c r="GKH35" s="62"/>
      <c r="GKI35" s="62"/>
      <c r="GKJ35" s="62"/>
      <c r="GKK35" s="62"/>
      <c r="GKL35" s="62"/>
      <c r="GKM35" s="62"/>
      <c r="GKN35" s="62"/>
      <c r="GKO35" s="62"/>
      <c r="GKP35" s="62"/>
      <c r="GKQ35" s="62"/>
      <c r="GKR35" s="62"/>
      <c r="GKS35" s="62"/>
      <c r="GKT35" s="62"/>
      <c r="GKU35" s="62"/>
      <c r="GKV35" s="62"/>
      <c r="GKW35" s="62"/>
      <c r="GKX35" s="62"/>
      <c r="GKY35" s="62"/>
      <c r="GKZ35" s="62"/>
      <c r="GLA35" s="62"/>
      <c r="GLB35" s="62"/>
      <c r="GLC35" s="62"/>
      <c r="GLD35" s="62"/>
      <c r="GLE35" s="62"/>
      <c r="GLF35" s="62"/>
      <c r="GLG35" s="62"/>
      <c r="GLH35" s="62"/>
      <c r="GLI35" s="62"/>
      <c r="GLJ35" s="62"/>
      <c r="GLK35" s="62"/>
      <c r="GLL35" s="62"/>
      <c r="GLM35" s="62"/>
      <c r="GLN35" s="62"/>
      <c r="GLO35" s="62"/>
      <c r="GLP35" s="62"/>
      <c r="GLQ35" s="62"/>
      <c r="GLR35" s="62"/>
      <c r="GLS35" s="62"/>
      <c r="GLT35" s="62"/>
      <c r="GLU35" s="62"/>
      <c r="GLV35" s="62"/>
      <c r="GLW35" s="62"/>
      <c r="GLX35" s="62"/>
      <c r="GLY35" s="62"/>
      <c r="GLZ35" s="62"/>
      <c r="GMA35" s="62"/>
      <c r="GMB35" s="62"/>
      <c r="GMC35" s="62"/>
      <c r="GMD35" s="62"/>
      <c r="GME35" s="62"/>
      <c r="GMF35" s="62"/>
      <c r="GMG35" s="62"/>
      <c r="GMH35" s="62"/>
      <c r="GMI35" s="62"/>
      <c r="GMJ35" s="62"/>
      <c r="GMK35" s="62"/>
      <c r="GML35" s="62"/>
      <c r="GMM35" s="62"/>
      <c r="GMN35" s="62"/>
      <c r="GMO35" s="62"/>
      <c r="GMP35" s="62"/>
      <c r="GMQ35" s="62"/>
      <c r="GMR35" s="62"/>
      <c r="GMS35" s="62"/>
      <c r="GMT35" s="62"/>
      <c r="GMU35" s="62"/>
      <c r="GMV35" s="62"/>
      <c r="GMW35" s="62"/>
      <c r="GMX35" s="62"/>
      <c r="GMY35" s="62"/>
      <c r="GMZ35" s="62"/>
      <c r="GNA35" s="62"/>
      <c r="GNB35" s="62"/>
      <c r="GNC35" s="62"/>
      <c r="GND35" s="62"/>
      <c r="GNE35" s="62"/>
      <c r="GNF35" s="62"/>
      <c r="GNG35" s="62"/>
      <c r="GNH35" s="62"/>
      <c r="GNI35" s="62"/>
      <c r="GNJ35" s="62"/>
      <c r="GNK35" s="62"/>
      <c r="GNL35" s="62"/>
      <c r="GNM35" s="62"/>
      <c r="GNN35" s="62"/>
      <c r="GNO35" s="62"/>
      <c r="GNP35" s="62"/>
      <c r="GNQ35" s="62"/>
      <c r="GNR35" s="62"/>
      <c r="GNS35" s="62"/>
      <c r="GNT35" s="62"/>
      <c r="GNU35" s="62"/>
      <c r="GNV35" s="62"/>
      <c r="GNW35" s="62"/>
      <c r="GNX35" s="62"/>
      <c r="GNY35" s="62"/>
      <c r="GNZ35" s="62"/>
      <c r="GOA35" s="62"/>
      <c r="GOB35" s="62"/>
      <c r="GOC35" s="62"/>
      <c r="GOD35" s="62"/>
      <c r="GOE35" s="62"/>
      <c r="GOF35" s="62"/>
      <c r="GOG35" s="62"/>
      <c r="GOH35" s="62"/>
      <c r="GOI35" s="62"/>
      <c r="GOJ35" s="62"/>
      <c r="GOK35" s="62"/>
      <c r="GOL35" s="62"/>
      <c r="GOM35" s="62"/>
      <c r="GON35" s="62"/>
      <c r="GOO35" s="62"/>
      <c r="GOP35" s="62"/>
      <c r="GOQ35" s="62"/>
      <c r="GOR35" s="62"/>
      <c r="GOS35" s="62"/>
      <c r="GOT35" s="62"/>
      <c r="GOU35" s="62"/>
      <c r="GOV35" s="62"/>
      <c r="GOW35" s="62"/>
      <c r="GOX35" s="62"/>
      <c r="GOY35" s="62"/>
      <c r="GOZ35" s="62"/>
      <c r="GPA35" s="62"/>
      <c r="GPB35" s="62"/>
      <c r="GPC35" s="62"/>
      <c r="GPD35" s="62"/>
      <c r="GPE35" s="62"/>
      <c r="GPF35" s="62"/>
      <c r="GPG35" s="62"/>
      <c r="GPH35" s="62"/>
      <c r="GPI35" s="62"/>
      <c r="GPJ35" s="62"/>
      <c r="GPK35" s="62"/>
      <c r="GPL35" s="62"/>
      <c r="GPM35" s="62"/>
      <c r="GPN35" s="62"/>
      <c r="GPO35" s="62"/>
      <c r="GPP35" s="62"/>
      <c r="GPQ35" s="62"/>
      <c r="GPR35" s="62"/>
      <c r="GPS35" s="62"/>
      <c r="GPT35" s="62"/>
      <c r="GPU35" s="62"/>
      <c r="GPV35" s="62"/>
      <c r="GPW35" s="62"/>
      <c r="GPX35" s="62"/>
      <c r="GPY35" s="62"/>
      <c r="GPZ35" s="62"/>
      <c r="GQA35" s="62"/>
      <c r="GQB35" s="62"/>
      <c r="GQC35" s="62"/>
      <c r="GQD35" s="62"/>
      <c r="GQE35" s="62"/>
      <c r="GQF35" s="62"/>
      <c r="GQG35" s="62"/>
      <c r="GQH35" s="62"/>
      <c r="GQI35" s="62"/>
      <c r="GQJ35" s="62"/>
      <c r="GQK35" s="62"/>
      <c r="GQL35" s="62"/>
      <c r="GQM35" s="62"/>
      <c r="GQN35" s="62"/>
      <c r="GQO35" s="62"/>
      <c r="GQP35" s="62"/>
      <c r="GQQ35" s="62"/>
      <c r="GQR35" s="62"/>
      <c r="GQS35" s="62"/>
      <c r="GQT35" s="62"/>
      <c r="GQU35" s="62"/>
      <c r="GQV35" s="62"/>
      <c r="GQW35" s="62"/>
      <c r="GQX35" s="62"/>
      <c r="GQY35" s="62"/>
      <c r="GQZ35" s="62"/>
      <c r="GRA35" s="62"/>
      <c r="GRB35" s="62"/>
      <c r="GRC35" s="62"/>
      <c r="GRD35" s="62"/>
      <c r="GRE35" s="62"/>
      <c r="GRF35" s="62"/>
      <c r="GRG35" s="62"/>
      <c r="GRH35" s="62"/>
      <c r="GRI35" s="62"/>
      <c r="GRJ35" s="62"/>
      <c r="GRK35" s="62"/>
      <c r="GRL35" s="62"/>
      <c r="GRM35" s="62"/>
      <c r="GRN35" s="62"/>
      <c r="GRO35" s="62"/>
      <c r="GRP35" s="62"/>
      <c r="GRQ35" s="62"/>
      <c r="GRR35" s="62"/>
      <c r="GRS35" s="62"/>
      <c r="GRT35" s="62"/>
      <c r="GRU35" s="62"/>
      <c r="GRV35" s="62"/>
      <c r="GRW35" s="62"/>
      <c r="GRX35" s="62"/>
      <c r="GRY35" s="62"/>
      <c r="GRZ35" s="62"/>
      <c r="GSA35" s="62"/>
      <c r="GSB35" s="62"/>
      <c r="GSC35" s="62"/>
      <c r="GSD35" s="62"/>
      <c r="GSE35" s="62"/>
      <c r="GSF35" s="62"/>
      <c r="GSG35" s="62"/>
      <c r="GSH35" s="62"/>
      <c r="GSI35" s="62"/>
      <c r="GSJ35" s="62"/>
      <c r="GSK35" s="62"/>
      <c r="GSL35" s="62"/>
      <c r="GSM35" s="62"/>
      <c r="GSN35" s="62"/>
      <c r="GSO35" s="62"/>
      <c r="GSP35" s="62"/>
      <c r="GSQ35" s="62"/>
      <c r="GSR35" s="62"/>
      <c r="GSS35" s="62"/>
      <c r="GST35" s="62"/>
      <c r="GSU35" s="62"/>
      <c r="GSV35" s="62"/>
      <c r="GSW35" s="62"/>
      <c r="GSX35" s="62"/>
      <c r="GSY35" s="62"/>
      <c r="GSZ35" s="62"/>
      <c r="GTA35" s="62"/>
      <c r="GTB35" s="62"/>
      <c r="GTC35" s="62"/>
      <c r="GTD35" s="62"/>
      <c r="GTE35" s="62"/>
      <c r="GTF35" s="62"/>
      <c r="GTG35" s="62"/>
      <c r="GTH35" s="62"/>
      <c r="GTI35" s="62"/>
      <c r="GTJ35" s="62"/>
      <c r="GTK35" s="62"/>
      <c r="GTL35" s="62"/>
      <c r="GTM35" s="62"/>
      <c r="GTN35" s="62"/>
      <c r="GTO35" s="62"/>
      <c r="GTP35" s="62"/>
      <c r="GTQ35" s="62"/>
      <c r="GTR35" s="62"/>
      <c r="GTS35" s="62"/>
      <c r="GTT35" s="62"/>
      <c r="GTU35" s="62"/>
      <c r="GTV35" s="62"/>
      <c r="GTW35" s="62"/>
      <c r="GTX35" s="62"/>
      <c r="GTY35" s="62"/>
      <c r="GTZ35" s="62"/>
      <c r="GUA35" s="62"/>
      <c r="GUB35" s="62"/>
      <c r="GUC35" s="62"/>
      <c r="GUD35" s="62"/>
      <c r="GUE35" s="62"/>
      <c r="GUF35" s="62"/>
      <c r="GUG35" s="62"/>
      <c r="GUH35" s="62"/>
      <c r="GUI35" s="62"/>
      <c r="GUJ35" s="62"/>
      <c r="GUK35" s="62"/>
      <c r="GUL35" s="62"/>
      <c r="GUM35" s="62"/>
      <c r="GUN35" s="62"/>
      <c r="GUO35" s="62"/>
      <c r="GUP35" s="62"/>
      <c r="GUQ35" s="62"/>
      <c r="GUR35" s="62"/>
      <c r="GUS35" s="62"/>
      <c r="GUT35" s="62"/>
      <c r="GUU35" s="62"/>
      <c r="GUV35" s="62"/>
      <c r="GUW35" s="62"/>
      <c r="GUX35" s="62"/>
      <c r="GUY35" s="62"/>
      <c r="GUZ35" s="62"/>
      <c r="GVA35" s="62"/>
      <c r="GVB35" s="62"/>
      <c r="GVC35" s="62"/>
      <c r="GVD35" s="62"/>
      <c r="GVE35" s="62"/>
      <c r="GVF35" s="62"/>
      <c r="GVG35" s="62"/>
      <c r="GVH35" s="62"/>
      <c r="GVI35" s="62"/>
      <c r="GVJ35" s="62"/>
      <c r="GVK35" s="62"/>
      <c r="GVL35" s="62"/>
      <c r="GVM35" s="62"/>
      <c r="GVN35" s="62"/>
      <c r="GVO35" s="62"/>
      <c r="GVP35" s="62"/>
      <c r="GVQ35" s="62"/>
      <c r="GVR35" s="62"/>
      <c r="GVS35" s="62"/>
      <c r="GVT35" s="62"/>
      <c r="GVU35" s="62"/>
      <c r="GVV35" s="62"/>
      <c r="GVW35" s="62"/>
      <c r="GVX35" s="62"/>
      <c r="GVY35" s="62"/>
      <c r="GVZ35" s="62"/>
      <c r="GWA35" s="62"/>
      <c r="GWB35" s="62"/>
      <c r="GWC35" s="62"/>
      <c r="GWD35" s="62"/>
      <c r="GWE35" s="62"/>
      <c r="GWF35" s="62"/>
      <c r="GWG35" s="62"/>
      <c r="GWH35" s="62"/>
      <c r="GWI35" s="62"/>
      <c r="GWJ35" s="62"/>
      <c r="GWK35" s="62"/>
      <c r="GWL35" s="62"/>
      <c r="GWM35" s="62"/>
      <c r="GWN35" s="62"/>
      <c r="GWO35" s="62"/>
      <c r="GWP35" s="62"/>
      <c r="GWQ35" s="62"/>
      <c r="GWR35" s="62"/>
      <c r="GWS35" s="62"/>
      <c r="GWT35" s="62"/>
      <c r="GWU35" s="62"/>
      <c r="GWV35" s="62"/>
      <c r="GWW35" s="62"/>
      <c r="GWX35" s="62"/>
      <c r="GWY35" s="62"/>
      <c r="GWZ35" s="62"/>
      <c r="GXA35" s="62"/>
      <c r="GXB35" s="62"/>
      <c r="GXC35" s="62"/>
      <c r="GXD35" s="62"/>
      <c r="GXE35" s="62"/>
      <c r="GXF35" s="62"/>
      <c r="GXG35" s="62"/>
      <c r="GXH35" s="62"/>
      <c r="GXI35" s="62"/>
      <c r="GXJ35" s="62"/>
      <c r="GXK35" s="62"/>
      <c r="GXL35" s="62"/>
      <c r="GXM35" s="62"/>
      <c r="GXN35" s="62"/>
      <c r="GXO35" s="62"/>
      <c r="GXP35" s="62"/>
      <c r="GXQ35" s="62"/>
      <c r="GXR35" s="62"/>
      <c r="GXS35" s="62"/>
      <c r="GXT35" s="62"/>
      <c r="GXU35" s="62"/>
      <c r="GXV35" s="62"/>
      <c r="GXW35" s="62"/>
      <c r="GXX35" s="62"/>
      <c r="GXY35" s="62"/>
      <c r="GXZ35" s="62"/>
      <c r="GYA35" s="62"/>
      <c r="GYB35" s="62"/>
      <c r="GYC35" s="62"/>
      <c r="GYD35" s="62"/>
      <c r="GYE35" s="62"/>
      <c r="GYF35" s="62"/>
      <c r="GYG35" s="62"/>
      <c r="GYH35" s="62"/>
      <c r="GYI35" s="62"/>
      <c r="GYJ35" s="62"/>
      <c r="GYK35" s="62"/>
      <c r="GYL35" s="62"/>
      <c r="GYM35" s="62"/>
      <c r="GYN35" s="62"/>
      <c r="GYO35" s="62"/>
      <c r="GYP35" s="62"/>
      <c r="GYQ35" s="62"/>
      <c r="GYR35" s="62"/>
      <c r="GYS35" s="62"/>
      <c r="GYT35" s="62"/>
      <c r="GYU35" s="62"/>
      <c r="GYV35" s="62"/>
      <c r="GYW35" s="62"/>
      <c r="GYX35" s="62"/>
      <c r="GYY35" s="62"/>
      <c r="GYZ35" s="62"/>
      <c r="GZA35" s="62"/>
      <c r="GZB35" s="62"/>
      <c r="GZC35" s="62"/>
      <c r="GZD35" s="62"/>
      <c r="GZE35" s="62"/>
      <c r="GZF35" s="62"/>
      <c r="GZG35" s="62"/>
      <c r="GZH35" s="62"/>
      <c r="GZI35" s="62"/>
      <c r="GZJ35" s="62"/>
      <c r="GZK35" s="62"/>
      <c r="GZL35" s="62"/>
      <c r="GZM35" s="62"/>
      <c r="GZN35" s="62"/>
      <c r="GZO35" s="62"/>
      <c r="GZP35" s="62"/>
      <c r="GZQ35" s="62"/>
      <c r="GZR35" s="62"/>
      <c r="GZS35" s="62"/>
      <c r="GZT35" s="62"/>
      <c r="GZU35" s="62"/>
      <c r="GZV35" s="62"/>
      <c r="GZW35" s="62"/>
      <c r="GZX35" s="62"/>
      <c r="GZY35" s="62"/>
      <c r="GZZ35" s="62"/>
      <c r="HAA35" s="62"/>
      <c r="HAB35" s="62"/>
      <c r="HAC35" s="62"/>
      <c r="HAD35" s="62"/>
      <c r="HAE35" s="62"/>
      <c r="HAF35" s="62"/>
      <c r="HAG35" s="62"/>
      <c r="HAH35" s="62"/>
      <c r="HAI35" s="62"/>
      <c r="HAJ35" s="62"/>
      <c r="HAK35" s="62"/>
      <c r="HAL35" s="62"/>
      <c r="HAM35" s="62"/>
      <c r="HAN35" s="62"/>
      <c r="HAO35" s="62"/>
      <c r="HAP35" s="62"/>
      <c r="HAQ35" s="62"/>
      <c r="HAR35" s="62"/>
      <c r="HAS35" s="62"/>
      <c r="HAT35" s="62"/>
      <c r="HAU35" s="62"/>
      <c r="HAV35" s="62"/>
      <c r="HAW35" s="62"/>
      <c r="HAX35" s="62"/>
      <c r="HAY35" s="62"/>
      <c r="HAZ35" s="62"/>
      <c r="HBA35" s="62"/>
      <c r="HBB35" s="62"/>
      <c r="HBC35" s="62"/>
      <c r="HBD35" s="62"/>
      <c r="HBE35" s="62"/>
      <c r="HBF35" s="62"/>
      <c r="HBG35" s="62"/>
      <c r="HBH35" s="62"/>
      <c r="HBI35" s="62"/>
      <c r="HBJ35" s="62"/>
      <c r="HBK35" s="62"/>
      <c r="HBL35" s="62"/>
      <c r="HBM35" s="62"/>
      <c r="HBN35" s="62"/>
      <c r="HBO35" s="62"/>
      <c r="HBP35" s="62"/>
      <c r="HBQ35" s="62"/>
      <c r="HBR35" s="62"/>
      <c r="HBS35" s="62"/>
      <c r="HBT35" s="62"/>
      <c r="HBU35" s="62"/>
      <c r="HBV35" s="62"/>
      <c r="HBW35" s="62"/>
      <c r="HBX35" s="62"/>
      <c r="HBY35" s="62"/>
      <c r="HBZ35" s="62"/>
      <c r="HCA35" s="62"/>
      <c r="HCB35" s="62"/>
      <c r="HCC35" s="62"/>
      <c r="HCD35" s="62"/>
      <c r="HCE35" s="62"/>
      <c r="HCF35" s="62"/>
      <c r="HCG35" s="62"/>
      <c r="HCH35" s="62"/>
      <c r="HCI35" s="62"/>
      <c r="HCJ35" s="62"/>
      <c r="HCK35" s="62"/>
      <c r="HCL35" s="62"/>
      <c r="HCM35" s="62"/>
      <c r="HCN35" s="62"/>
      <c r="HCO35" s="62"/>
      <c r="HCP35" s="62"/>
      <c r="HCQ35" s="62"/>
      <c r="HCR35" s="62"/>
      <c r="HCS35" s="62"/>
      <c r="HCT35" s="62"/>
      <c r="HCU35" s="62"/>
      <c r="HCV35" s="62"/>
      <c r="HCW35" s="62"/>
      <c r="HCX35" s="62"/>
      <c r="HCY35" s="62"/>
      <c r="HCZ35" s="62"/>
      <c r="HDA35" s="62"/>
      <c r="HDB35" s="62"/>
      <c r="HDC35" s="62"/>
      <c r="HDD35" s="62"/>
      <c r="HDE35" s="62"/>
      <c r="HDF35" s="62"/>
      <c r="HDG35" s="62"/>
      <c r="HDH35" s="62"/>
      <c r="HDI35" s="62"/>
      <c r="HDJ35" s="62"/>
      <c r="HDK35" s="62"/>
      <c r="HDL35" s="62"/>
      <c r="HDM35" s="62"/>
      <c r="HDN35" s="62"/>
      <c r="HDO35" s="62"/>
      <c r="HDP35" s="62"/>
      <c r="HDQ35" s="62"/>
      <c r="HDR35" s="62"/>
      <c r="HDS35" s="62"/>
      <c r="HDT35" s="62"/>
      <c r="HDU35" s="62"/>
      <c r="HDV35" s="62"/>
      <c r="HDW35" s="62"/>
      <c r="HDX35" s="62"/>
      <c r="HDY35" s="62"/>
      <c r="HDZ35" s="62"/>
      <c r="HEA35" s="62"/>
      <c r="HEB35" s="62"/>
      <c r="HEC35" s="62"/>
      <c r="HED35" s="62"/>
      <c r="HEE35" s="62"/>
      <c r="HEF35" s="62"/>
      <c r="HEG35" s="62"/>
      <c r="HEH35" s="62"/>
      <c r="HEI35" s="62"/>
      <c r="HEJ35" s="62"/>
      <c r="HEK35" s="62"/>
      <c r="HEL35" s="62"/>
      <c r="HEM35" s="62"/>
      <c r="HEN35" s="62"/>
      <c r="HEO35" s="62"/>
      <c r="HEP35" s="62"/>
      <c r="HEQ35" s="62"/>
      <c r="HER35" s="62"/>
      <c r="HES35" s="62"/>
      <c r="HET35" s="62"/>
      <c r="HEU35" s="62"/>
      <c r="HEV35" s="62"/>
      <c r="HEW35" s="62"/>
      <c r="HEX35" s="62"/>
      <c r="HEY35" s="62"/>
      <c r="HEZ35" s="62"/>
      <c r="HFA35" s="62"/>
      <c r="HFB35" s="62"/>
      <c r="HFC35" s="62"/>
      <c r="HFD35" s="62"/>
      <c r="HFE35" s="62"/>
      <c r="HFF35" s="62"/>
      <c r="HFG35" s="62"/>
      <c r="HFH35" s="62"/>
      <c r="HFI35" s="62"/>
      <c r="HFJ35" s="62"/>
      <c r="HFK35" s="62"/>
      <c r="HFL35" s="62"/>
      <c r="HFM35" s="62"/>
      <c r="HFN35" s="62"/>
      <c r="HFO35" s="62"/>
      <c r="HFP35" s="62"/>
      <c r="HFQ35" s="62"/>
      <c r="HFR35" s="62"/>
      <c r="HFS35" s="62"/>
      <c r="HFT35" s="62"/>
      <c r="HFU35" s="62"/>
      <c r="HFV35" s="62"/>
      <c r="HFW35" s="62"/>
      <c r="HFX35" s="62"/>
      <c r="HFY35" s="62"/>
      <c r="HFZ35" s="62"/>
      <c r="HGA35" s="62"/>
      <c r="HGB35" s="62"/>
      <c r="HGC35" s="62"/>
      <c r="HGD35" s="62"/>
      <c r="HGE35" s="62"/>
      <c r="HGF35" s="62"/>
      <c r="HGG35" s="62"/>
      <c r="HGH35" s="62"/>
      <c r="HGI35" s="62"/>
      <c r="HGJ35" s="62"/>
      <c r="HGK35" s="62"/>
      <c r="HGL35" s="62"/>
      <c r="HGM35" s="62"/>
      <c r="HGN35" s="62"/>
      <c r="HGO35" s="62"/>
      <c r="HGP35" s="62"/>
      <c r="HGQ35" s="62"/>
      <c r="HGR35" s="62"/>
      <c r="HGS35" s="62"/>
      <c r="HGT35" s="62"/>
      <c r="HGU35" s="62"/>
      <c r="HGV35" s="62"/>
      <c r="HGW35" s="62"/>
      <c r="HGX35" s="62"/>
      <c r="HGY35" s="62"/>
      <c r="HGZ35" s="62"/>
      <c r="HHA35" s="62"/>
      <c r="HHB35" s="62"/>
      <c r="HHC35" s="62"/>
      <c r="HHD35" s="62"/>
      <c r="HHE35" s="62"/>
      <c r="HHF35" s="62"/>
      <c r="HHG35" s="62"/>
      <c r="HHH35" s="62"/>
      <c r="HHI35" s="62"/>
      <c r="HHJ35" s="62"/>
      <c r="HHK35" s="62"/>
      <c r="HHL35" s="62"/>
      <c r="HHM35" s="62"/>
      <c r="HHN35" s="62"/>
      <c r="HHO35" s="62"/>
      <c r="HHP35" s="62"/>
      <c r="HHQ35" s="62"/>
      <c r="HHR35" s="62"/>
      <c r="HHS35" s="62"/>
      <c r="HHT35" s="62"/>
      <c r="HHU35" s="62"/>
      <c r="HHV35" s="62"/>
      <c r="HHW35" s="62"/>
      <c r="HHX35" s="62"/>
      <c r="HHY35" s="62"/>
      <c r="HHZ35" s="62"/>
      <c r="HIA35" s="62"/>
      <c r="HIB35" s="62"/>
      <c r="HIC35" s="62"/>
      <c r="HID35" s="62"/>
      <c r="HIE35" s="62"/>
      <c r="HIF35" s="62"/>
      <c r="HIG35" s="62"/>
      <c r="HIH35" s="62"/>
      <c r="HII35" s="62"/>
      <c r="HIJ35" s="62"/>
      <c r="HIK35" s="62"/>
      <c r="HIL35" s="62"/>
      <c r="HIM35" s="62"/>
      <c r="HIN35" s="62"/>
      <c r="HIO35" s="62"/>
      <c r="HIP35" s="62"/>
      <c r="HIQ35" s="62"/>
      <c r="HIR35" s="62"/>
      <c r="HIS35" s="62"/>
      <c r="HIT35" s="62"/>
      <c r="HIU35" s="62"/>
      <c r="HIV35" s="62"/>
      <c r="HIW35" s="62"/>
      <c r="HIX35" s="62"/>
      <c r="HIY35" s="62"/>
      <c r="HIZ35" s="62"/>
      <c r="HJA35" s="62"/>
      <c r="HJB35" s="62"/>
      <c r="HJC35" s="62"/>
      <c r="HJD35" s="62"/>
      <c r="HJE35" s="62"/>
      <c r="HJF35" s="62"/>
      <c r="HJG35" s="62"/>
      <c r="HJH35" s="62"/>
      <c r="HJI35" s="62"/>
      <c r="HJJ35" s="62"/>
      <c r="HJK35" s="62"/>
      <c r="HJL35" s="62"/>
      <c r="HJM35" s="62"/>
      <c r="HJN35" s="62"/>
      <c r="HJO35" s="62"/>
      <c r="HJP35" s="62"/>
      <c r="HJQ35" s="62"/>
      <c r="HJR35" s="62"/>
      <c r="HJS35" s="62"/>
      <c r="HJT35" s="62"/>
      <c r="HJU35" s="62"/>
      <c r="HJV35" s="62"/>
      <c r="HJW35" s="62"/>
      <c r="HJX35" s="62"/>
      <c r="HJY35" s="62"/>
      <c r="HJZ35" s="62"/>
      <c r="HKA35" s="62"/>
      <c r="HKB35" s="62"/>
      <c r="HKC35" s="62"/>
      <c r="HKD35" s="62"/>
      <c r="HKE35" s="62"/>
      <c r="HKF35" s="62"/>
      <c r="HKG35" s="62"/>
      <c r="HKH35" s="62"/>
      <c r="HKI35" s="62"/>
      <c r="HKJ35" s="62"/>
      <c r="HKK35" s="62"/>
      <c r="HKL35" s="62"/>
      <c r="HKM35" s="62"/>
      <c r="HKN35" s="62"/>
      <c r="HKO35" s="62"/>
      <c r="HKP35" s="62"/>
      <c r="HKQ35" s="62"/>
      <c r="HKR35" s="62"/>
      <c r="HKS35" s="62"/>
      <c r="HKT35" s="62"/>
      <c r="HKU35" s="62"/>
      <c r="HKV35" s="62"/>
      <c r="HKW35" s="62"/>
      <c r="HKX35" s="62"/>
      <c r="HKY35" s="62"/>
      <c r="HKZ35" s="62"/>
      <c r="HLA35" s="62"/>
      <c r="HLB35" s="62"/>
      <c r="HLC35" s="62"/>
      <c r="HLD35" s="62"/>
      <c r="HLE35" s="62"/>
      <c r="HLF35" s="62"/>
      <c r="HLG35" s="62"/>
      <c r="HLH35" s="62"/>
      <c r="HLI35" s="62"/>
      <c r="HLJ35" s="62"/>
      <c r="HLK35" s="62"/>
      <c r="HLL35" s="62"/>
      <c r="HLM35" s="62"/>
      <c r="HLN35" s="62"/>
      <c r="HLO35" s="62"/>
      <c r="HLP35" s="62"/>
      <c r="HLQ35" s="62"/>
      <c r="HLR35" s="62"/>
      <c r="HLS35" s="62"/>
      <c r="HLT35" s="62"/>
      <c r="HLU35" s="62"/>
      <c r="HLV35" s="62"/>
      <c r="HLW35" s="62"/>
      <c r="HLX35" s="62"/>
      <c r="HLY35" s="62"/>
      <c r="HLZ35" s="62"/>
      <c r="HMA35" s="62"/>
      <c r="HMB35" s="62"/>
      <c r="HMC35" s="62"/>
      <c r="HMD35" s="62"/>
      <c r="HME35" s="62"/>
      <c r="HMF35" s="62"/>
      <c r="HMG35" s="62"/>
      <c r="HMH35" s="62"/>
      <c r="HMI35" s="62"/>
      <c r="HMJ35" s="62"/>
      <c r="HMK35" s="62"/>
      <c r="HML35" s="62"/>
      <c r="HMM35" s="62"/>
      <c r="HMN35" s="62"/>
      <c r="HMO35" s="62"/>
      <c r="HMP35" s="62"/>
      <c r="HMQ35" s="62"/>
      <c r="HMR35" s="62"/>
      <c r="HMS35" s="62"/>
      <c r="HMT35" s="62"/>
      <c r="HMU35" s="62"/>
      <c r="HMV35" s="62"/>
      <c r="HMW35" s="62"/>
      <c r="HMX35" s="62"/>
      <c r="HMY35" s="62"/>
      <c r="HMZ35" s="62"/>
      <c r="HNA35" s="62"/>
      <c r="HNB35" s="62"/>
      <c r="HNC35" s="62"/>
      <c r="HND35" s="62"/>
      <c r="HNE35" s="62"/>
      <c r="HNF35" s="62"/>
      <c r="HNG35" s="62"/>
      <c r="HNH35" s="62"/>
      <c r="HNI35" s="62"/>
      <c r="HNJ35" s="62"/>
      <c r="HNK35" s="62"/>
      <c r="HNL35" s="62"/>
      <c r="HNM35" s="62"/>
      <c r="HNN35" s="62"/>
      <c r="HNO35" s="62"/>
      <c r="HNP35" s="62"/>
      <c r="HNQ35" s="62"/>
      <c r="HNR35" s="62"/>
      <c r="HNS35" s="62"/>
      <c r="HNT35" s="62"/>
      <c r="HNU35" s="62"/>
      <c r="HNV35" s="62"/>
      <c r="HNW35" s="62"/>
      <c r="HNX35" s="62"/>
      <c r="HNY35" s="62"/>
      <c r="HNZ35" s="62"/>
      <c r="HOA35" s="62"/>
      <c r="HOB35" s="62"/>
      <c r="HOC35" s="62"/>
      <c r="HOD35" s="62"/>
      <c r="HOE35" s="62"/>
      <c r="HOF35" s="62"/>
      <c r="HOG35" s="62"/>
      <c r="HOH35" s="62"/>
      <c r="HOI35" s="62"/>
      <c r="HOJ35" s="62"/>
      <c r="HOK35" s="62"/>
      <c r="HOL35" s="62"/>
      <c r="HOM35" s="62"/>
      <c r="HON35" s="62"/>
      <c r="HOO35" s="62"/>
      <c r="HOP35" s="62"/>
      <c r="HOQ35" s="62"/>
      <c r="HOR35" s="62"/>
      <c r="HOS35" s="62"/>
      <c r="HOT35" s="62"/>
      <c r="HOU35" s="62"/>
      <c r="HOV35" s="62"/>
      <c r="HOW35" s="62"/>
      <c r="HOX35" s="62"/>
      <c r="HOY35" s="62"/>
      <c r="HOZ35" s="62"/>
      <c r="HPA35" s="62"/>
      <c r="HPB35" s="62"/>
      <c r="HPC35" s="62"/>
      <c r="HPD35" s="62"/>
      <c r="HPE35" s="62"/>
      <c r="HPF35" s="62"/>
      <c r="HPG35" s="62"/>
      <c r="HPH35" s="62"/>
      <c r="HPI35" s="62"/>
      <c r="HPJ35" s="62"/>
      <c r="HPK35" s="62"/>
      <c r="HPL35" s="62"/>
      <c r="HPM35" s="62"/>
      <c r="HPN35" s="62"/>
      <c r="HPO35" s="62"/>
      <c r="HPP35" s="62"/>
      <c r="HPQ35" s="62"/>
      <c r="HPR35" s="62"/>
      <c r="HPS35" s="62"/>
      <c r="HPT35" s="62"/>
      <c r="HPU35" s="62"/>
      <c r="HPV35" s="62"/>
      <c r="HPW35" s="62"/>
      <c r="HPX35" s="62"/>
      <c r="HPY35" s="62"/>
      <c r="HPZ35" s="62"/>
      <c r="HQA35" s="62"/>
      <c r="HQB35" s="62"/>
      <c r="HQC35" s="62"/>
      <c r="HQD35" s="62"/>
      <c r="HQE35" s="62"/>
      <c r="HQF35" s="62"/>
      <c r="HQG35" s="62"/>
      <c r="HQH35" s="62"/>
      <c r="HQI35" s="62"/>
      <c r="HQJ35" s="62"/>
      <c r="HQK35" s="62"/>
      <c r="HQL35" s="62"/>
      <c r="HQM35" s="62"/>
      <c r="HQN35" s="62"/>
      <c r="HQO35" s="62"/>
      <c r="HQP35" s="62"/>
      <c r="HQQ35" s="62"/>
      <c r="HQR35" s="62"/>
      <c r="HQS35" s="62"/>
      <c r="HQT35" s="62"/>
      <c r="HQU35" s="62"/>
      <c r="HQV35" s="62"/>
      <c r="HQW35" s="62"/>
      <c r="HQX35" s="62"/>
      <c r="HQY35" s="62"/>
      <c r="HQZ35" s="62"/>
      <c r="HRA35" s="62"/>
      <c r="HRB35" s="62"/>
      <c r="HRC35" s="62"/>
      <c r="HRD35" s="62"/>
      <c r="HRE35" s="62"/>
      <c r="HRF35" s="62"/>
      <c r="HRG35" s="62"/>
      <c r="HRH35" s="62"/>
      <c r="HRI35" s="62"/>
      <c r="HRJ35" s="62"/>
      <c r="HRK35" s="62"/>
      <c r="HRL35" s="62"/>
      <c r="HRM35" s="62"/>
      <c r="HRN35" s="62"/>
      <c r="HRO35" s="62"/>
      <c r="HRP35" s="62"/>
      <c r="HRQ35" s="62"/>
      <c r="HRR35" s="62"/>
      <c r="HRS35" s="62"/>
      <c r="HRT35" s="62"/>
      <c r="HRU35" s="62"/>
      <c r="HRV35" s="62"/>
      <c r="HRW35" s="62"/>
      <c r="HRX35" s="62"/>
      <c r="HRY35" s="62"/>
      <c r="HRZ35" s="62"/>
      <c r="HSA35" s="62"/>
      <c r="HSB35" s="62"/>
      <c r="HSC35" s="62"/>
      <c r="HSD35" s="62"/>
      <c r="HSE35" s="62"/>
      <c r="HSF35" s="62"/>
      <c r="HSG35" s="62"/>
      <c r="HSH35" s="62"/>
      <c r="HSI35" s="62"/>
      <c r="HSJ35" s="62"/>
      <c r="HSK35" s="62"/>
      <c r="HSL35" s="62"/>
      <c r="HSM35" s="62"/>
      <c r="HSN35" s="62"/>
      <c r="HSO35" s="62"/>
      <c r="HSP35" s="62"/>
      <c r="HSQ35" s="62"/>
      <c r="HSR35" s="62"/>
      <c r="HSS35" s="62"/>
      <c r="HST35" s="62"/>
      <c r="HSU35" s="62"/>
      <c r="HSV35" s="62"/>
      <c r="HSW35" s="62"/>
      <c r="HSX35" s="62"/>
      <c r="HSY35" s="62"/>
      <c r="HSZ35" s="62"/>
      <c r="HTA35" s="62"/>
      <c r="HTB35" s="62"/>
      <c r="HTC35" s="62"/>
      <c r="HTD35" s="62"/>
      <c r="HTE35" s="62"/>
      <c r="HTF35" s="62"/>
      <c r="HTG35" s="62"/>
      <c r="HTH35" s="62"/>
      <c r="HTI35" s="62"/>
      <c r="HTJ35" s="62"/>
      <c r="HTK35" s="62"/>
      <c r="HTL35" s="62"/>
      <c r="HTM35" s="62"/>
      <c r="HTN35" s="62"/>
      <c r="HTO35" s="62"/>
      <c r="HTP35" s="62"/>
      <c r="HTQ35" s="62"/>
      <c r="HTR35" s="62"/>
      <c r="HTS35" s="62"/>
      <c r="HTT35" s="62"/>
      <c r="HTU35" s="62"/>
      <c r="HTV35" s="62"/>
      <c r="HTW35" s="62"/>
      <c r="HTX35" s="62"/>
      <c r="HTY35" s="62"/>
      <c r="HTZ35" s="62"/>
      <c r="HUA35" s="62"/>
      <c r="HUB35" s="62"/>
      <c r="HUC35" s="62"/>
      <c r="HUD35" s="62"/>
      <c r="HUE35" s="62"/>
      <c r="HUF35" s="62"/>
      <c r="HUG35" s="62"/>
      <c r="HUH35" s="62"/>
      <c r="HUI35" s="62"/>
      <c r="HUJ35" s="62"/>
      <c r="HUK35" s="62"/>
      <c r="HUL35" s="62"/>
      <c r="HUM35" s="62"/>
      <c r="HUN35" s="62"/>
      <c r="HUO35" s="62"/>
      <c r="HUP35" s="62"/>
      <c r="HUQ35" s="62"/>
      <c r="HUR35" s="62"/>
      <c r="HUS35" s="62"/>
      <c r="HUT35" s="62"/>
      <c r="HUU35" s="62"/>
      <c r="HUV35" s="62"/>
      <c r="HUW35" s="62"/>
      <c r="HUX35" s="62"/>
      <c r="HUY35" s="62"/>
      <c r="HUZ35" s="62"/>
      <c r="HVA35" s="62"/>
      <c r="HVB35" s="62"/>
      <c r="HVC35" s="62"/>
      <c r="HVD35" s="62"/>
      <c r="HVE35" s="62"/>
      <c r="HVF35" s="62"/>
      <c r="HVG35" s="62"/>
      <c r="HVH35" s="62"/>
      <c r="HVI35" s="62"/>
      <c r="HVJ35" s="62"/>
      <c r="HVK35" s="62"/>
      <c r="HVL35" s="62"/>
      <c r="HVM35" s="62"/>
      <c r="HVN35" s="62"/>
      <c r="HVO35" s="62"/>
      <c r="HVP35" s="62"/>
      <c r="HVQ35" s="62"/>
      <c r="HVR35" s="62"/>
      <c r="HVS35" s="62"/>
      <c r="HVT35" s="62"/>
      <c r="HVU35" s="62"/>
      <c r="HVV35" s="62"/>
      <c r="HVW35" s="62"/>
      <c r="HVX35" s="62"/>
      <c r="HVY35" s="62"/>
      <c r="HVZ35" s="62"/>
      <c r="HWA35" s="62"/>
      <c r="HWB35" s="62"/>
      <c r="HWC35" s="62"/>
      <c r="HWD35" s="62"/>
      <c r="HWE35" s="62"/>
      <c r="HWF35" s="62"/>
      <c r="HWG35" s="62"/>
      <c r="HWH35" s="62"/>
      <c r="HWI35" s="62"/>
      <c r="HWJ35" s="62"/>
      <c r="HWK35" s="62"/>
      <c r="HWL35" s="62"/>
      <c r="HWM35" s="62"/>
      <c r="HWN35" s="62"/>
      <c r="HWO35" s="62"/>
      <c r="HWP35" s="62"/>
      <c r="HWQ35" s="62"/>
      <c r="HWR35" s="62"/>
      <c r="HWS35" s="62"/>
      <c r="HWT35" s="62"/>
      <c r="HWU35" s="62"/>
      <c r="HWV35" s="62"/>
      <c r="HWW35" s="62"/>
      <c r="HWX35" s="62"/>
      <c r="HWY35" s="62"/>
      <c r="HWZ35" s="62"/>
      <c r="HXA35" s="62"/>
      <c r="HXB35" s="62"/>
      <c r="HXC35" s="62"/>
      <c r="HXD35" s="62"/>
      <c r="HXE35" s="62"/>
      <c r="HXF35" s="62"/>
      <c r="HXG35" s="62"/>
      <c r="HXH35" s="62"/>
      <c r="HXI35" s="62"/>
      <c r="HXJ35" s="62"/>
      <c r="HXK35" s="62"/>
      <c r="HXL35" s="62"/>
      <c r="HXM35" s="62"/>
      <c r="HXN35" s="62"/>
      <c r="HXO35" s="62"/>
      <c r="HXP35" s="62"/>
      <c r="HXQ35" s="62"/>
      <c r="HXR35" s="62"/>
      <c r="HXS35" s="62"/>
      <c r="HXT35" s="62"/>
      <c r="HXU35" s="62"/>
      <c r="HXV35" s="62"/>
      <c r="HXW35" s="62"/>
      <c r="HXX35" s="62"/>
      <c r="HXY35" s="62"/>
      <c r="HXZ35" s="62"/>
      <c r="HYA35" s="62"/>
      <c r="HYB35" s="62"/>
      <c r="HYC35" s="62"/>
      <c r="HYD35" s="62"/>
      <c r="HYE35" s="62"/>
      <c r="HYF35" s="62"/>
      <c r="HYG35" s="62"/>
      <c r="HYH35" s="62"/>
      <c r="HYI35" s="62"/>
      <c r="HYJ35" s="62"/>
      <c r="HYK35" s="62"/>
      <c r="HYL35" s="62"/>
      <c r="HYM35" s="62"/>
      <c r="HYN35" s="62"/>
      <c r="HYO35" s="62"/>
      <c r="HYP35" s="62"/>
      <c r="HYQ35" s="62"/>
      <c r="HYR35" s="62"/>
      <c r="HYS35" s="62"/>
      <c r="HYT35" s="62"/>
      <c r="HYU35" s="62"/>
      <c r="HYV35" s="62"/>
      <c r="HYW35" s="62"/>
      <c r="HYX35" s="62"/>
      <c r="HYY35" s="62"/>
      <c r="HYZ35" s="62"/>
      <c r="HZA35" s="62"/>
      <c r="HZB35" s="62"/>
      <c r="HZC35" s="62"/>
      <c r="HZD35" s="62"/>
      <c r="HZE35" s="62"/>
      <c r="HZF35" s="62"/>
      <c r="HZG35" s="62"/>
      <c r="HZH35" s="62"/>
      <c r="HZI35" s="62"/>
      <c r="HZJ35" s="62"/>
      <c r="HZK35" s="62"/>
      <c r="HZL35" s="62"/>
      <c r="HZM35" s="62"/>
      <c r="HZN35" s="62"/>
      <c r="HZO35" s="62"/>
      <c r="HZP35" s="62"/>
      <c r="HZQ35" s="62"/>
      <c r="HZR35" s="62"/>
      <c r="HZS35" s="62"/>
      <c r="HZT35" s="62"/>
      <c r="HZU35" s="62"/>
      <c r="HZV35" s="62"/>
      <c r="HZW35" s="62"/>
      <c r="HZX35" s="62"/>
      <c r="HZY35" s="62"/>
      <c r="HZZ35" s="62"/>
      <c r="IAA35" s="62"/>
      <c r="IAB35" s="62"/>
      <c r="IAC35" s="62"/>
      <c r="IAD35" s="62"/>
      <c r="IAE35" s="62"/>
      <c r="IAF35" s="62"/>
      <c r="IAG35" s="62"/>
      <c r="IAH35" s="62"/>
      <c r="IAI35" s="62"/>
      <c r="IAJ35" s="62"/>
      <c r="IAK35" s="62"/>
      <c r="IAL35" s="62"/>
      <c r="IAM35" s="62"/>
      <c r="IAN35" s="62"/>
      <c r="IAO35" s="62"/>
      <c r="IAP35" s="62"/>
      <c r="IAQ35" s="62"/>
      <c r="IAR35" s="62"/>
      <c r="IAS35" s="62"/>
      <c r="IAT35" s="62"/>
      <c r="IAU35" s="62"/>
      <c r="IAV35" s="62"/>
      <c r="IAW35" s="62"/>
      <c r="IAX35" s="62"/>
      <c r="IAY35" s="62"/>
      <c r="IAZ35" s="62"/>
      <c r="IBA35" s="62"/>
      <c r="IBB35" s="62"/>
      <c r="IBC35" s="62"/>
      <c r="IBD35" s="62"/>
      <c r="IBE35" s="62"/>
      <c r="IBF35" s="62"/>
      <c r="IBG35" s="62"/>
      <c r="IBH35" s="62"/>
      <c r="IBI35" s="62"/>
      <c r="IBJ35" s="62"/>
      <c r="IBK35" s="62"/>
      <c r="IBL35" s="62"/>
      <c r="IBM35" s="62"/>
      <c r="IBN35" s="62"/>
      <c r="IBO35" s="62"/>
      <c r="IBP35" s="62"/>
      <c r="IBQ35" s="62"/>
      <c r="IBR35" s="62"/>
      <c r="IBS35" s="62"/>
      <c r="IBT35" s="62"/>
      <c r="IBU35" s="62"/>
      <c r="IBV35" s="62"/>
      <c r="IBW35" s="62"/>
      <c r="IBX35" s="62"/>
      <c r="IBY35" s="62"/>
      <c r="IBZ35" s="62"/>
      <c r="ICA35" s="62"/>
      <c r="ICB35" s="62"/>
      <c r="ICC35" s="62"/>
      <c r="ICD35" s="62"/>
      <c r="ICE35" s="62"/>
      <c r="ICF35" s="62"/>
      <c r="ICG35" s="62"/>
      <c r="ICH35" s="62"/>
      <c r="ICI35" s="62"/>
      <c r="ICJ35" s="62"/>
      <c r="ICK35" s="62"/>
      <c r="ICL35" s="62"/>
      <c r="ICM35" s="62"/>
      <c r="ICN35" s="62"/>
      <c r="ICO35" s="62"/>
      <c r="ICP35" s="62"/>
      <c r="ICQ35" s="62"/>
      <c r="ICR35" s="62"/>
      <c r="ICS35" s="62"/>
      <c r="ICT35" s="62"/>
      <c r="ICU35" s="62"/>
      <c r="ICV35" s="62"/>
      <c r="ICW35" s="62"/>
      <c r="ICX35" s="62"/>
      <c r="ICY35" s="62"/>
      <c r="ICZ35" s="62"/>
      <c r="IDA35" s="62"/>
      <c r="IDB35" s="62"/>
      <c r="IDC35" s="62"/>
      <c r="IDD35" s="62"/>
      <c r="IDE35" s="62"/>
      <c r="IDF35" s="62"/>
      <c r="IDG35" s="62"/>
      <c r="IDH35" s="62"/>
      <c r="IDI35" s="62"/>
      <c r="IDJ35" s="62"/>
      <c r="IDK35" s="62"/>
      <c r="IDL35" s="62"/>
      <c r="IDM35" s="62"/>
      <c r="IDN35" s="62"/>
      <c r="IDO35" s="62"/>
      <c r="IDP35" s="62"/>
      <c r="IDQ35" s="62"/>
      <c r="IDR35" s="62"/>
      <c r="IDS35" s="62"/>
      <c r="IDT35" s="62"/>
      <c r="IDU35" s="62"/>
      <c r="IDV35" s="62"/>
      <c r="IDW35" s="62"/>
      <c r="IDX35" s="62"/>
      <c r="IDY35" s="62"/>
      <c r="IDZ35" s="62"/>
      <c r="IEA35" s="62"/>
      <c r="IEB35" s="62"/>
      <c r="IEC35" s="62"/>
      <c r="IED35" s="62"/>
      <c r="IEE35" s="62"/>
      <c r="IEF35" s="62"/>
      <c r="IEG35" s="62"/>
      <c r="IEH35" s="62"/>
      <c r="IEI35" s="62"/>
      <c r="IEJ35" s="62"/>
      <c r="IEK35" s="62"/>
      <c r="IEL35" s="62"/>
      <c r="IEM35" s="62"/>
      <c r="IEN35" s="62"/>
      <c r="IEO35" s="62"/>
      <c r="IEP35" s="62"/>
      <c r="IEQ35" s="62"/>
      <c r="IER35" s="62"/>
      <c r="IES35" s="62"/>
      <c r="IET35" s="62"/>
      <c r="IEU35" s="62"/>
      <c r="IEV35" s="62"/>
      <c r="IEW35" s="62"/>
      <c r="IEX35" s="62"/>
      <c r="IEY35" s="62"/>
      <c r="IEZ35" s="62"/>
      <c r="IFA35" s="62"/>
      <c r="IFB35" s="62"/>
      <c r="IFC35" s="62"/>
      <c r="IFD35" s="62"/>
      <c r="IFE35" s="62"/>
      <c r="IFF35" s="62"/>
      <c r="IFG35" s="62"/>
      <c r="IFH35" s="62"/>
      <c r="IFI35" s="62"/>
      <c r="IFJ35" s="62"/>
      <c r="IFK35" s="62"/>
      <c r="IFL35" s="62"/>
      <c r="IFM35" s="62"/>
      <c r="IFN35" s="62"/>
      <c r="IFO35" s="62"/>
      <c r="IFP35" s="62"/>
      <c r="IFQ35" s="62"/>
      <c r="IFR35" s="62"/>
      <c r="IFS35" s="62"/>
      <c r="IFT35" s="62"/>
      <c r="IFU35" s="62"/>
      <c r="IFV35" s="62"/>
      <c r="IFW35" s="62"/>
      <c r="IFX35" s="62"/>
      <c r="IFY35" s="62"/>
      <c r="IFZ35" s="62"/>
      <c r="IGA35" s="62"/>
      <c r="IGB35" s="62"/>
      <c r="IGC35" s="62"/>
      <c r="IGD35" s="62"/>
      <c r="IGE35" s="62"/>
      <c r="IGF35" s="62"/>
      <c r="IGG35" s="62"/>
      <c r="IGH35" s="62"/>
      <c r="IGI35" s="62"/>
      <c r="IGJ35" s="62"/>
      <c r="IGK35" s="62"/>
      <c r="IGL35" s="62"/>
      <c r="IGM35" s="62"/>
      <c r="IGN35" s="62"/>
      <c r="IGO35" s="62"/>
      <c r="IGP35" s="62"/>
      <c r="IGQ35" s="62"/>
      <c r="IGR35" s="62"/>
      <c r="IGS35" s="62"/>
      <c r="IGT35" s="62"/>
      <c r="IGU35" s="62"/>
      <c r="IGV35" s="62"/>
      <c r="IGW35" s="62"/>
      <c r="IGX35" s="62"/>
      <c r="IGY35" s="62"/>
      <c r="IGZ35" s="62"/>
      <c r="IHA35" s="62"/>
      <c r="IHB35" s="62"/>
      <c r="IHC35" s="62"/>
      <c r="IHD35" s="62"/>
      <c r="IHE35" s="62"/>
      <c r="IHF35" s="62"/>
      <c r="IHG35" s="62"/>
      <c r="IHH35" s="62"/>
      <c r="IHI35" s="62"/>
      <c r="IHJ35" s="62"/>
      <c r="IHK35" s="62"/>
      <c r="IHL35" s="62"/>
      <c r="IHM35" s="62"/>
      <c r="IHN35" s="62"/>
      <c r="IHO35" s="62"/>
      <c r="IHP35" s="62"/>
      <c r="IHQ35" s="62"/>
      <c r="IHR35" s="62"/>
      <c r="IHS35" s="62"/>
      <c r="IHT35" s="62"/>
      <c r="IHU35" s="62"/>
      <c r="IHV35" s="62"/>
      <c r="IHW35" s="62"/>
      <c r="IHX35" s="62"/>
      <c r="IHY35" s="62"/>
      <c r="IHZ35" s="62"/>
      <c r="IIA35" s="62"/>
      <c r="IIB35" s="62"/>
      <c r="IIC35" s="62"/>
      <c r="IID35" s="62"/>
      <c r="IIE35" s="62"/>
      <c r="IIF35" s="62"/>
      <c r="IIG35" s="62"/>
      <c r="IIH35" s="62"/>
      <c r="III35" s="62"/>
      <c r="IIJ35" s="62"/>
      <c r="IIK35" s="62"/>
      <c r="IIL35" s="62"/>
      <c r="IIM35" s="62"/>
      <c r="IIN35" s="62"/>
      <c r="IIO35" s="62"/>
      <c r="IIP35" s="62"/>
      <c r="IIQ35" s="62"/>
      <c r="IIR35" s="62"/>
      <c r="IIS35" s="62"/>
      <c r="IIT35" s="62"/>
      <c r="IIU35" s="62"/>
      <c r="IIV35" s="62"/>
      <c r="IIW35" s="62"/>
      <c r="IIX35" s="62"/>
      <c r="IIY35" s="62"/>
      <c r="IIZ35" s="62"/>
      <c r="IJA35" s="62"/>
      <c r="IJB35" s="62"/>
      <c r="IJC35" s="62"/>
      <c r="IJD35" s="62"/>
      <c r="IJE35" s="62"/>
      <c r="IJF35" s="62"/>
      <c r="IJG35" s="62"/>
      <c r="IJH35" s="62"/>
      <c r="IJI35" s="62"/>
      <c r="IJJ35" s="62"/>
      <c r="IJK35" s="62"/>
      <c r="IJL35" s="62"/>
      <c r="IJM35" s="62"/>
      <c r="IJN35" s="62"/>
      <c r="IJO35" s="62"/>
      <c r="IJP35" s="62"/>
      <c r="IJQ35" s="62"/>
      <c r="IJR35" s="62"/>
      <c r="IJS35" s="62"/>
      <c r="IJT35" s="62"/>
      <c r="IJU35" s="62"/>
      <c r="IJV35" s="62"/>
      <c r="IJW35" s="62"/>
      <c r="IJX35" s="62"/>
      <c r="IJY35" s="62"/>
      <c r="IJZ35" s="62"/>
      <c r="IKA35" s="62"/>
      <c r="IKB35" s="62"/>
      <c r="IKC35" s="62"/>
      <c r="IKD35" s="62"/>
      <c r="IKE35" s="62"/>
      <c r="IKF35" s="62"/>
      <c r="IKG35" s="62"/>
      <c r="IKH35" s="62"/>
      <c r="IKI35" s="62"/>
      <c r="IKJ35" s="62"/>
      <c r="IKK35" s="62"/>
      <c r="IKL35" s="62"/>
      <c r="IKM35" s="62"/>
      <c r="IKN35" s="62"/>
      <c r="IKO35" s="62"/>
      <c r="IKP35" s="62"/>
      <c r="IKQ35" s="62"/>
      <c r="IKR35" s="62"/>
      <c r="IKS35" s="62"/>
      <c r="IKT35" s="62"/>
      <c r="IKU35" s="62"/>
      <c r="IKV35" s="62"/>
      <c r="IKW35" s="62"/>
      <c r="IKX35" s="62"/>
      <c r="IKY35" s="62"/>
      <c r="IKZ35" s="62"/>
      <c r="ILA35" s="62"/>
      <c r="ILB35" s="62"/>
      <c r="ILC35" s="62"/>
      <c r="ILD35" s="62"/>
      <c r="ILE35" s="62"/>
      <c r="ILF35" s="62"/>
      <c r="ILG35" s="62"/>
      <c r="ILH35" s="62"/>
      <c r="ILI35" s="62"/>
      <c r="ILJ35" s="62"/>
      <c r="ILK35" s="62"/>
      <c r="ILL35" s="62"/>
      <c r="ILM35" s="62"/>
      <c r="ILN35" s="62"/>
      <c r="ILO35" s="62"/>
      <c r="ILP35" s="62"/>
      <c r="ILQ35" s="62"/>
      <c r="ILR35" s="62"/>
      <c r="ILS35" s="62"/>
      <c r="ILT35" s="62"/>
      <c r="ILU35" s="62"/>
      <c r="ILV35" s="62"/>
      <c r="ILW35" s="62"/>
      <c r="ILX35" s="62"/>
      <c r="ILY35" s="62"/>
      <c r="ILZ35" s="62"/>
      <c r="IMA35" s="62"/>
      <c r="IMB35" s="62"/>
      <c r="IMC35" s="62"/>
      <c r="IMD35" s="62"/>
      <c r="IME35" s="62"/>
      <c r="IMF35" s="62"/>
      <c r="IMG35" s="62"/>
      <c r="IMH35" s="62"/>
      <c r="IMI35" s="62"/>
      <c r="IMJ35" s="62"/>
      <c r="IMK35" s="62"/>
      <c r="IML35" s="62"/>
      <c r="IMM35" s="62"/>
      <c r="IMN35" s="62"/>
      <c r="IMO35" s="62"/>
      <c r="IMP35" s="62"/>
      <c r="IMQ35" s="62"/>
      <c r="IMR35" s="62"/>
      <c r="IMS35" s="62"/>
      <c r="IMT35" s="62"/>
      <c r="IMU35" s="62"/>
      <c r="IMV35" s="62"/>
      <c r="IMW35" s="62"/>
      <c r="IMX35" s="62"/>
      <c r="IMY35" s="62"/>
      <c r="IMZ35" s="62"/>
      <c r="INA35" s="62"/>
      <c r="INB35" s="62"/>
      <c r="INC35" s="62"/>
      <c r="IND35" s="62"/>
      <c r="INE35" s="62"/>
      <c r="INF35" s="62"/>
      <c r="ING35" s="62"/>
      <c r="INH35" s="62"/>
      <c r="INI35" s="62"/>
      <c r="INJ35" s="62"/>
      <c r="INK35" s="62"/>
      <c r="INL35" s="62"/>
      <c r="INM35" s="62"/>
      <c r="INN35" s="62"/>
      <c r="INO35" s="62"/>
      <c r="INP35" s="62"/>
      <c r="INQ35" s="62"/>
      <c r="INR35" s="62"/>
      <c r="INS35" s="62"/>
      <c r="INT35" s="62"/>
      <c r="INU35" s="62"/>
      <c r="INV35" s="62"/>
      <c r="INW35" s="62"/>
      <c r="INX35" s="62"/>
      <c r="INY35" s="62"/>
      <c r="INZ35" s="62"/>
      <c r="IOA35" s="62"/>
      <c r="IOB35" s="62"/>
      <c r="IOC35" s="62"/>
      <c r="IOD35" s="62"/>
      <c r="IOE35" s="62"/>
      <c r="IOF35" s="62"/>
      <c r="IOG35" s="62"/>
      <c r="IOH35" s="62"/>
      <c r="IOI35" s="62"/>
      <c r="IOJ35" s="62"/>
      <c r="IOK35" s="62"/>
      <c r="IOL35" s="62"/>
      <c r="IOM35" s="62"/>
      <c r="ION35" s="62"/>
      <c r="IOO35" s="62"/>
      <c r="IOP35" s="62"/>
      <c r="IOQ35" s="62"/>
      <c r="IOR35" s="62"/>
      <c r="IOS35" s="62"/>
      <c r="IOT35" s="62"/>
      <c r="IOU35" s="62"/>
      <c r="IOV35" s="62"/>
      <c r="IOW35" s="62"/>
      <c r="IOX35" s="62"/>
      <c r="IOY35" s="62"/>
      <c r="IOZ35" s="62"/>
      <c r="IPA35" s="62"/>
      <c r="IPB35" s="62"/>
      <c r="IPC35" s="62"/>
      <c r="IPD35" s="62"/>
      <c r="IPE35" s="62"/>
      <c r="IPF35" s="62"/>
      <c r="IPG35" s="62"/>
      <c r="IPH35" s="62"/>
      <c r="IPI35" s="62"/>
      <c r="IPJ35" s="62"/>
      <c r="IPK35" s="62"/>
      <c r="IPL35" s="62"/>
      <c r="IPM35" s="62"/>
      <c r="IPN35" s="62"/>
      <c r="IPO35" s="62"/>
      <c r="IPP35" s="62"/>
      <c r="IPQ35" s="62"/>
      <c r="IPR35" s="62"/>
      <c r="IPS35" s="62"/>
      <c r="IPT35" s="62"/>
      <c r="IPU35" s="62"/>
      <c r="IPV35" s="62"/>
      <c r="IPW35" s="62"/>
      <c r="IPX35" s="62"/>
      <c r="IPY35" s="62"/>
      <c r="IPZ35" s="62"/>
      <c r="IQA35" s="62"/>
      <c r="IQB35" s="62"/>
      <c r="IQC35" s="62"/>
      <c r="IQD35" s="62"/>
      <c r="IQE35" s="62"/>
      <c r="IQF35" s="62"/>
      <c r="IQG35" s="62"/>
      <c r="IQH35" s="62"/>
      <c r="IQI35" s="62"/>
      <c r="IQJ35" s="62"/>
      <c r="IQK35" s="62"/>
      <c r="IQL35" s="62"/>
      <c r="IQM35" s="62"/>
      <c r="IQN35" s="62"/>
      <c r="IQO35" s="62"/>
      <c r="IQP35" s="62"/>
      <c r="IQQ35" s="62"/>
      <c r="IQR35" s="62"/>
      <c r="IQS35" s="62"/>
      <c r="IQT35" s="62"/>
      <c r="IQU35" s="62"/>
      <c r="IQV35" s="62"/>
      <c r="IQW35" s="62"/>
      <c r="IQX35" s="62"/>
      <c r="IQY35" s="62"/>
      <c r="IQZ35" s="62"/>
      <c r="IRA35" s="62"/>
      <c r="IRB35" s="62"/>
      <c r="IRC35" s="62"/>
      <c r="IRD35" s="62"/>
      <c r="IRE35" s="62"/>
      <c r="IRF35" s="62"/>
      <c r="IRG35" s="62"/>
      <c r="IRH35" s="62"/>
      <c r="IRI35" s="62"/>
      <c r="IRJ35" s="62"/>
      <c r="IRK35" s="62"/>
      <c r="IRL35" s="62"/>
      <c r="IRM35" s="62"/>
      <c r="IRN35" s="62"/>
      <c r="IRO35" s="62"/>
      <c r="IRP35" s="62"/>
      <c r="IRQ35" s="62"/>
      <c r="IRR35" s="62"/>
      <c r="IRS35" s="62"/>
      <c r="IRT35" s="62"/>
      <c r="IRU35" s="62"/>
      <c r="IRV35" s="62"/>
      <c r="IRW35" s="62"/>
      <c r="IRX35" s="62"/>
      <c r="IRY35" s="62"/>
      <c r="IRZ35" s="62"/>
      <c r="ISA35" s="62"/>
      <c r="ISB35" s="62"/>
      <c r="ISC35" s="62"/>
      <c r="ISD35" s="62"/>
      <c r="ISE35" s="62"/>
      <c r="ISF35" s="62"/>
      <c r="ISG35" s="62"/>
      <c r="ISH35" s="62"/>
      <c r="ISI35" s="62"/>
      <c r="ISJ35" s="62"/>
      <c r="ISK35" s="62"/>
      <c r="ISL35" s="62"/>
      <c r="ISM35" s="62"/>
      <c r="ISN35" s="62"/>
      <c r="ISO35" s="62"/>
      <c r="ISP35" s="62"/>
      <c r="ISQ35" s="62"/>
      <c r="ISR35" s="62"/>
      <c r="ISS35" s="62"/>
      <c r="IST35" s="62"/>
      <c r="ISU35" s="62"/>
      <c r="ISV35" s="62"/>
      <c r="ISW35" s="62"/>
      <c r="ISX35" s="62"/>
      <c r="ISY35" s="62"/>
      <c r="ISZ35" s="62"/>
      <c r="ITA35" s="62"/>
      <c r="ITB35" s="62"/>
      <c r="ITC35" s="62"/>
      <c r="ITD35" s="62"/>
      <c r="ITE35" s="62"/>
      <c r="ITF35" s="62"/>
      <c r="ITG35" s="62"/>
      <c r="ITH35" s="62"/>
      <c r="ITI35" s="62"/>
      <c r="ITJ35" s="62"/>
      <c r="ITK35" s="62"/>
      <c r="ITL35" s="62"/>
      <c r="ITM35" s="62"/>
      <c r="ITN35" s="62"/>
      <c r="ITO35" s="62"/>
      <c r="ITP35" s="62"/>
      <c r="ITQ35" s="62"/>
      <c r="ITR35" s="62"/>
      <c r="ITS35" s="62"/>
      <c r="ITT35" s="62"/>
      <c r="ITU35" s="62"/>
      <c r="ITV35" s="62"/>
      <c r="ITW35" s="62"/>
      <c r="ITX35" s="62"/>
      <c r="ITY35" s="62"/>
      <c r="ITZ35" s="62"/>
      <c r="IUA35" s="62"/>
      <c r="IUB35" s="62"/>
      <c r="IUC35" s="62"/>
      <c r="IUD35" s="62"/>
      <c r="IUE35" s="62"/>
      <c r="IUF35" s="62"/>
      <c r="IUG35" s="62"/>
      <c r="IUH35" s="62"/>
      <c r="IUI35" s="62"/>
      <c r="IUJ35" s="62"/>
      <c r="IUK35" s="62"/>
      <c r="IUL35" s="62"/>
      <c r="IUM35" s="62"/>
      <c r="IUN35" s="62"/>
      <c r="IUO35" s="62"/>
      <c r="IUP35" s="62"/>
      <c r="IUQ35" s="62"/>
      <c r="IUR35" s="62"/>
      <c r="IUS35" s="62"/>
      <c r="IUT35" s="62"/>
      <c r="IUU35" s="62"/>
      <c r="IUV35" s="62"/>
      <c r="IUW35" s="62"/>
      <c r="IUX35" s="62"/>
      <c r="IUY35" s="62"/>
      <c r="IUZ35" s="62"/>
      <c r="IVA35" s="62"/>
      <c r="IVB35" s="62"/>
      <c r="IVC35" s="62"/>
      <c r="IVD35" s="62"/>
      <c r="IVE35" s="62"/>
      <c r="IVF35" s="62"/>
      <c r="IVG35" s="62"/>
      <c r="IVH35" s="62"/>
      <c r="IVI35" s="62"/>
      <c r="IVJ35" s="62"/>
      <c r="IVK35" s="62"/>
      <c r="IVL35" s="62"/>
      <c r="IVM35" s="62"/>
      <c r="IVN35" s="62"/>
      <c r="IVO35" s="62"/>
      <c r="IVP35" s="62"/>
      <c r="IVQ35" s="62"/>
      <c r="IVR35" s="62"/>
      <c r="IVS35" s="62"/>
      <c r="IVT35" s="62"/>
      <c r="IVU35" s="62"/>
      <c r="IVV35" s="62"/>
      <c r="IVW35" s="62"/>
      <c r="IVX35" s="62"/>
      <c r="IVY35" s="62"/>
      <c r="IVZ35" s="62"/>
      <c r="IWA35" s="62"/>
      <c r="IWB35" s="62"/>
      <c r="IWC35" s="62"/>
      <c r="IWD35" s="62"/>
      <c r="IWE35" s="62"/>
      <c r="IWF35" s="62"/>
      <c r="IWG35" s="62"/>
      <c r="IWH35" s="62"/>
      <c r="IWI35" s="62"/>
      <c r="IWJ35" s="62"/>
      <c r="IWK35" s="62"/>
      <c r="IWL35" s="62"/>
      <c r="IWM35" s="62"/>
      <c r="IWN35" s="62"/>
      <c r="IWO35" s="62"/>
      <c r="IWP35" s="62"/>
      <c r="IWQ35" s="62"/>
      <c r="IWR35" s="62"/>
      <c r="IWS35" s="62"/>
      <c r="IWT35" s="62"/>
      <c r="IWU35" s="62"/>
      <c r="IWV35" s="62"/>
      <c r="IWW35" s="62"/>
      <c r="IWX35" s="62"/>
      <c r="IWY35" s="62"/>
      <c r="IWZ35" s="62"/>
      <c r="IXA35" s="62"/>
      <c r="IXB35" s="62"/>
      <c r="IXC35" s="62"/>
      <c r="IXD35" s="62"/>
      <c r="IXE35" s="62"/>
      <c r="IXF35" s="62"/>
      <c r="IXG35" s="62"/>
      <c r="IXH35" s="62"/>
      <c r="IXI35" s="62"/>
      <c r="IXJ35" s="62"/>
      <c r="IXK35" s="62"/>
      <c r="IXL35" s="62"/>
      <c r="IXM35" s="62"/>
      <c r="IXN35" s="62"/>
      <c r="IXO35" s="62"/>
      <c r="IXP35" s="62"/>
      <c r="IXQ35" s="62"/>
      <c r="IXR35" s="62"/>
      <c r="IXS35" s="62"/>
      <c r="IXT35" s="62"/>
      <c r="IXU35" s="62"/>
      <c r="IXV35" s="62"/>
      <c r="IXW35" s="62"/>
      <c r="IXX35" s="62"/>
      <c r="IXY35" s="62"/>
      <c r="IXZ35" s="62"/>
      <c r="IYA35" s="62"/>
      <c r="IYB35" s="62"/>
      <c r="IYC35" s="62"/>
      <c r="IYD35" s="62"/>
      <c r="IYE35" s="62"/>
      <c r="IYF35" s="62"/>
      <c r="IYG35" s="62"/>
      <c r="IYH35" s="62"/>
      <c r="IYI35" s="62"/>
      <c r="IYJ35" s="62"/>
      <c r="IYK35" s="62"/>
      <c r="IYL35" s="62"/>
      <c r="IYM35" s="62"/>
      <c r="IYN35" s="62"/>
      <c r="IYO35" s="62"/>
      <c r="IYP35" s="62"/>
      <c r="IYQ35" s="62"/>
      <c r="IYR35" s="62"/>
      <c r="IYS35" s="62"/>
      <c r="IYT35" s="62"/>
      <c r="IYU35" s="62"/>
      <c r="IYV35" s="62"/>
      <c r="IYW35" s="62"/>
      <c r="IYX35" s="62"/>
      <c r="IYY35" s="62"/>
      <c r="IYZ35" s="62"/>
      <c r="IZA35" s="62"/>
      <c r="IZB35" s="62"/>
      <c r="IZC35" s="62"/>
      <c r="IZD35" s="62"/>
      <c r="IZE35" s="62"/>
      <c r="IZF35" s="62"/>
      <c r="IZG35" s="62"/>
      <c r="IZH35" s="62"/>
      <c r="IZI35" s="62"/>
      <c r="IZJ35" s="62"/>
      <c r="IZK35" s="62"/>
      <c r="IZL35" s="62"/>
      <c r="IZM35" s="62"/>
      <c r="IZN35" s="62"/>
      <c r="IZO35" s="62"/>
      <c r="IZP35" s="62"/>
      <c r="IZQ35" s="62"/>
      <c r="IZR35" s="62"/>
      <c r="IZS35" s="62"/>
      <c r="IZT35" s="62"/>
      <c r="IZU35" s="62"/>
      <c r="IZV35" s="62"/>
      <c r="IZW35" s="62"/>
      <c r="IZX35" s="62"/>
      <c r="IZY35" s="62"/>
      <c r="IZZ35" s="62"/>
      <c r="JAA35" s="62"/>
      <c r="JAB35" s="62"/>
      <c r="JAC35" s="62"/>
      <c r="JAD35" s="62"/>
      <c r="JAE35" s="62"/>
      <c r="JAF35" s="62"/>
      <c r="JAG35" s="62"/>
      <c r="JAH35" s="62"/>
      <c r="JAI35" s="62"/>
      <c r="JAJ35" s="62"/>
      <c r="JAK35" s="62"/>
      <c r="JAL35" s="62"/>
      <c r="JAM35" s="62"/>
      <c r="JAN35" s="62"/>
      <c r="JAO35" s="62"/>
      <c r="JAP35" s="62"/>
      <c r="JAQ35" s="62"/>
      <c r="JAR35" s="62"/>
      <c r="JAS35" s="62"/>
      <c r="JAT35" s="62"/>
      <c r="JAU35" s="62"/>
      <c r="JAV35" s="62"/>
      <c r="JAW35" s="62"/>
      <c r="JAX35" s="62"/>
      <c r="JAY35" s="62"/>
      <c r="JAZ35" s="62"/>
      <c r="JBA35" s="62"/>
      <c r="JBB35" s="62"/>
      <c r="JBC35" s="62"/>
      <c r="JBD35" s="62"/>
      <c r="JBE35" s="62"/>
      <c r="JBF35" s="62"/>
      <c r="JBG35" s="62"/>
      <c r="JBH35" s="62"/>
      <c r="JBI35" s="62"/>
      <c r="JBJ35" s="62"/>
      <c r="JBK35" s="62"/>
      <c r="JBL35" s="62"/>
      <c r="JBM35" s="62"/>
      <c r="JBN35" s="62"/>
      <c r="JBO35" s="62"/>
      <c r="JBP35" s="62"/>
      <c r="JBQ35" s="62"/>
      <c r="JBR35" s="62"/>
      <c r="JBS35" s="62"/>
      <c r="JBT35" s="62"/>
      <c r="JBU35" s="62"/>
      <c r="JBV35" s="62"/>
      <c r="JBW35" s="62"/>
      <c r="JBX35" s="62"/>
      <c r="JBY35" s="62"/>
      <c r="JBZ35" s="62"/>
      <c r="JCA35" s="62"/>
      <c r="JCB35" s="62"/>
      <c r="JCC35" s="62"/>
      <c r="JCD35" s="62"/>
      <c r="JCE35" s="62"/>
      <c r="JCF35" s="62"/>
      <c r="JCG35" s="62"/>
      <c r="JCH35" s="62"/>
      <c r="JCI35" s="62"/>
      <c r="JCJ35" s="62"/>
      <c r="JCK35" s="62"/>
      <c r="JCL35" s="62"/>
      <c r="JCM35" s="62"/>
      <c r="JCN35" s="62"/>
      <c r="JCO35" s="62"/>
      <c r="JCP35" s="62"/>
      <c r="JCQ35" s="62"/>
      <c r="JCR35" s="62"/>
      <c r="JCS35" s="62"/>
      <c r="JCT35" s="62"/>
      <c r="JCU35" s="62"/>
      <c r="JCV35" s="62"/>
      <c r="JCW35" s="62"/>
      <c r="JCX35" s="62"/>
      <c r="JCY35" s="62"/>
      <c r="JCZ35" s="62"/>
      <c r="JDA35" s="62"/>
      <c r="JDB35" s="62"/>
      <c r="JDC35" s="62"/>
      <c r="JDD35" s="62"/>
      <c r="JDE35" s="62"/>
      <c r="JDF35" s="62"/>
      <c r="JDG35" s="62"/>
      <c r="JDH35" s="62"/>
      <c r="JDI35" s="62"/>
      <c r="JDJ35" s="62"/>
      <c r="JDK35" s="62"/>
      <c r="JDL35" s="62"/>
      <c r="JDM35" s="62"/>
      <c r="JDN35" s="62"/>
      <c r="JDO35" s="62"/>
      <c r="JDP35" s="62"/>
      <c r="JDQ35" s="62"/>
      <c r="JDR35" s="62"/>
      <c r="JDS35" s="62"/>
      <c r="JDT35" s="62"/>
      <c r="JDU35" s="62"/>
      <c r="JDV35" s="62"/>
      <c r="JDW35" s="62"/>
      <c r="JDX35" s="62"/>
      <c r="JDY35" s="62"/>
      <c r="JDZ35" s="62"/>
      <c r="JEA35" s="62"/>
      <c r="JEB35" s="62"/>
      <c r="JEC35" s="62"/>
      <c r="JED35" s="62"/>
      <c r="JEE35" s="62"/>
      <c r="JEF35" s="62"/>
      <c r="JEG35" s="62"/>
      <c r="JEH35" s="62"/>
      <c r="JEI35" s="62"/>
      <c r="JEJ35" s="62"/>
      <c r="JEK35" s="62"/>
      <c r="JEL35" s="62"/>
      <c r="JEM35" s="62"/>
      <c r="JEN35" s="62"/>
      <c r="JEO35" s="62"/>
      <c r="JEP35" s="62"/>
      <c r="JEQ35" s="62"/>
      <c r="JER35" s="62"/>
      <c r="JES35" s="62"/>
      <c r="JET35" s="62"/>
      <c r="JEU35" s="62"/>
      <c r="JEV35" s="62"/>
      <c r="JEW35" s="62"/>
      <c r="JEX35" s="62"/>
      <c r="JEY35" s="62"/>
      <c r="JEZ35" s="62"/>
      <c r="JFA35" s="62"/>
      <c r="JFB35" s="62"/>
      <c r="JFC35" s="62"/>
      <c r="JFD35" s="62"/>
      <c r="JFE35" s="62"/>
      <c r="JFF35" s="62"/>
      <c r="JFG35" s="62"/>
      <c r="JFH35" s="62"/>
      <c r="JFI35" s="62"/>
      <c r="JFJ35" s="62"/>
      <c r="JFK35" s="62"/>
      <c r="JFL35" s="62"/>
      <c r="JFM35" s="62"/>
      <c r="JFN35" s="62"/>
      <c r="JFO35" s="62"/>
      <c r="JFP35" s="62"/>
      <c r="JFQ35" s="62"/>
      <c r="JFR35" s="62"/>
      <c r="JFS35" s="62"/>
      <c r="JFT35" s="62"/>
      <c r="JFU35" s="62"/>
      <c r="JFV35" s="62"/>
      <c r="JFW35" s="62"/>
      <c r="JFX35" s="62"/>
      <c r="JFY35" s="62"/>
      <c r="JFZ35" s="62"/>
      <c r="JGA35" s="62"/>
      <c r="JGB35" s="62"/>
      <c r="JGC35" s="62"/>
      <c r="JGD35" s="62"/>
      <c r="JGE35" s="62"/>
      <c r="JGF35" s="62"/>
      <c r="JGG35" s="62"/>
      <c r="JGH35" s="62"/>
      <c r="JGI35" s="62"/>
      <c r="JGJ35" s="62"/>
      <c r="JGK35" s="62"/>
      <c r="JGL35" s="62"/>
      <c r="JGM35" s="62"/>
      <c r="JGN35" s="62"/>
      <c r="JGO35" s="62"/>
      <c r="JGP35" s="62"/>
      <c r="JGQ35" s="62"/>
      <c r="JGR35" s="62"/>
      <c r="JGS35" s="62"/>
      <c r="JGT35" s="62"/>
      <c r="JGU35" s="62"/>
      <c r="JGV35" s="62"/>
      <c r="JGW35" s="62"/>
      <c r="JGX35" s="62"/>
      <c r="JGY35" s="62"/>
      <c r="JGZ35" s="62"/>
      <c r="JHA35" s="62"/>
      <c r="JHB35" s="62"/>
      <c r="JHC35" s="62"/>
      <c r="JHD35" s="62"/>
      <c r="JHE35" s="62"/>
      <c r="JHF35" s="62"/>
      <c r="JHG35" s="62"/>
      <c r="JHH35" s="62"/>
      <c r="JHI35" s="62"/>
      <c r="JHJ35" s="62"/>
      <c r="JHK35" s="62"/>
      <c r="JHL35" s="62"/>
      <c r="JHM35" s="62"/>
      <c r="JHN35" s="62"/>
      <c r="JHO35" s="62"/>
      <c r="JHP35" s="62"/>
      <c r="JHQ35" s="62"/>
      <c r="JHR35" s="62"/>
      <c r="JHS35" s="62"/>
      <c r="JHT35" s="62"/>
      <c r="JHU35" s="62"/>
      <c r="JHV35" s="62"/>
      <c r="JHW35" s="62"/>
      <c r="JHX35" s="62"/>
      <c r="JHY35" s="62"/>
      <c r="JHZ35" s="62"/>
      <c r="JIA35" s="62"/>
      <c r="JIB35" s="62"/>
      <c r="JIC35" s="62"/>
      <c r="JID35" s="62"/>
      <c r="JIE35" s="62"/>
      <c r="JIF35" s="62"/>
      <c r="JIG35" s="62"/>
      <c r="JIH35" s="62"/>
      <c r="JII35" s="62"/>
      <c r="JIJ35" s="62"/>
      <c r="JIK35" s="62"/>
      <c r="JIL35" s="62"/>
      <c r="JIM35" s="62"/>
      <c r="JIN35" s="62"/>
      <c r="JIO35" s="62"/>
      <c r="JIP35" s="62"/>
      <c r="JIQ35" s="62"/>
      <c r="JIR35" s="62"/>
      <c r="JIS35" s="62"/>
      <c r="JIT35" s="62"/>
      <c r="JIU35" s="62"/>
      <c r="JIV35" s="62"/>
      <c r="JIW35" s="62"/>
      <c r="JIX35" s="62"/>
      <c r="JIY35" s="62"/>
      <c r="JIZ35" s="62"/>
      <c r="JJA35" s="62"/>
      <c r="JJB35" s="62"/>
      <c r="JJC35" s="62"/>
      <c r="JJD35" s="62"/>
      <c r="JJE35" s="62"/>
      <c r="JJF35" s="62"/>
      <c r="JJG35" s="62"/>
      <c r="JJH35" s="62"/>
      <c r="JJI35" s="62"/>
      <c r="JJJ35" s="62"/>
      <c r="JJK35" s="62"/>
      <c r="JJL35" s="62"/>
      <c r="JJM35" s="62"/>
      <c r="JJN35" s="62"/>
      <c r="JJO35" s="62"/>
      <c r="JJP35" s="62"/>
      <c r="JJQ35" s="62"/>
      <c r="JJR35" s="62"/>
      <c r="JJS35" s="62"/>
      <c r="JJT35" s="62"/>
      <c r="JJU35" s="62"/>
      <c r="JJV35" s="62"/>
      <c r="JJW35" s="62"/>
      <c r="JJX35" s="62"/>
      <c r="JJY35" s="62"/>
      <c r="JJZ35" s="62"/>
      <c r="JKA35" s="62"/>
      <c r="JKB35" s="62"/>
      <c r="JKC35" s="62"/>
      <c r="JKD35" s="62"/>
      <c r="JKE35" s="62"/>
      <c r="JKF35" s="62"/>
      <c r="JKG35" s="62"/>
      <c r="JKH35" s="62"/>
      <c r="JKI35" s="62"/>
      <c r="JKJ35" s="62"/>
      <c r="JKK35" s="62"/>
      <c r="JKL35" s="62"/>
      <c r="JKM35" s="62"/>
      <c r="JKN35" s="62"/>
      <c r="JKO35" s="62"/>
      <c r="JKP35" s="62"/>
      <c r="JKQ35" s="62"/>
      <c r="JKR35" s="62"/>
      <c r="JKS35" s="62"/>
      <c r="JKT35" s="62"/>
      <c r="JKU35" s="62"/>
      <c r="JKV35" s="62"/>
      <c r="JKW35" s="62"/>
      <c r="JKX35" s="62"/>
      <c r="JKY35" s="62"/>
      <c r="JKZ35" s="62"/>
      <c r="JLA35" s="62"/>
      <c r="JLB35" s="62"/>
      <c r="JLC35" s="62"/>
      <c r="JLD35" s="62"/>
      <c r="JLE35" s="62"/>
      <c r="JLF35" s="62"/>
      <c r="JLG35" s="62"/>
      <c r="JLH35" s="62"/>
      <c r="JLI35" s="62"/>
      <c r="JLJ35" s="62"/>
      <c r="JLK35" s="62"/>
      <c r="JLL35" s="62"/>
      <c r="JLM35" s="62"/>
      <c r="JLN35" s="62"/>
      <c r="JLO35" s="62"/>
      <c r="JLP35" s="62"/>
      <c r="JLQ35" s="62"/>
      <c r="JLR35" s="62"/>
      <c r="JLS35" s="62"/>
      <c r="JLT35" s="62"/>
      <c r="JLU35" s="62"/>
      <c r="JLV35" s="62"/>
      <c r="JLW35" s="62"/>
      <c r="JLX35" s="62"/>
      <c r="JLY35" s="62"/>
      <c r="JLZ35" s="62"/>
      <c r="JMA35" s="62"/>
      <c r="JMB35" s="62"/>
      <c r="JMC35" s="62"/>
      <c r="JMD35" s="62"/>
      <c r="JME35" s="62"/>
      <c r="JMF35" s="62"/>
      <c r="JMG35" s="62"/>
      <c r="JMH35" s="62"/>
      <c r="JMI35" s="62"/>
      <c r="JMJ35" s="62"/>
      <c r="JMK35" s="62"/>
      <c r="JML35" s="62"/>
      <c r="JMM35" s="62"/>
      <c r="JMN35" s="62"/>
      <c r="JMO35" s="62"/>
      <c r="JMP35" s="62"/>
      <c r="JMQ35" s="62"/>
      <c r="JMR35" s="62"/>
      <c r="JMS35" s="62"/>
      <c r="JMT35" s="62"/>
      <c r="JMU35" s="62"/>
      <c r="JMV35" s="62"/>
      <c r="JMW35" s="62"/>
      <c r="JMX35" s="62"/>
      <c r="JMY35" s="62"/>
      <c r="JMZ35" s="62"/>
      <c r="JNA35" s="62"/>
      <c r="JNB35" s="62"/>
      <c r="JNC35" s="62"/>
      <c r="JND35" s="62"/>
      <c r="JNE35" s="62"/>
      <c r="JNF35" s="62"/>
      <c r="JNG35" s="62"/>
      <c r="JNH35" s="62"/>
      <c r="JNI35" s="62"/>
      <c r="JNJ35" s="62"/>
      <c r="JNK35" s="62"/>
      <c r="JNL35" s="62"/>
      <c r="JNM35" s="62"/>
      <c r="JNN35" s="62"/>
      <c r="JNO35" s="62"/>
      <c r="JNP35" s="62"/>
      <c r="JNQ35" s="62"/>
      <c r="JNR35" s="62"/>
      <c r="JNS35" s="62"/>
      <c r="JNT35" s="62"/>
      <c r="JNU35" s="62"/>
      <c r="JNV35" s="62"/>
      <c r="JNW35" s="62"/>
      <c r="JNX35" s="62"/>
      <c r="JNY35" s="62"/>
      <c r="JNZ35" s="62"/>
      <c r="JOA35" s="62"/>
      <c r="JOB35" s="62"/>
      <c r="JOC35" s="62"/>
      <c r="JOD35" s="62"/>
      <c r="JOE35" s="62"/>
      <c r="JOF35" s="62"/>
      <c r="JOG35" s="62"/>
      <c r="JOH35" s="62"/>
      <c r="JOI35" s="62"/>
      <c r="JOJ35" s="62"/>
      <c r="JOK35" s="62"/>
      <c r="JOL35" s="62"/>
      <c r="JOM35" s="62"/>
      <c r="JON35" s="62"/>
      <c r="JOO35" s="62"/>
      <c r="JOP35" s="62"/>
      <c r="JOQ35" s="62"/>
      <c r="JOR35" s="62"/>
      <c r="JOS35" s="62"/>
      <c r="JOT35" s="62"/>
      <c r="JOU35" s="62"/>
      <c r="JOV35" s="62"/>
      <c r="JOW35" s="62"/>
      <c r="JOX35" s="62"/>
      <c r="JOY35" s="62"/>
      <c r="JOZ35" s="62"/>
      <c r="JPA35" s="62"/>
      <c r="JPB35" s="62"/>
      <c r="JPC35" s="62"/>
      <c r="JPD35" s="62"/>
      <c r="JPE35" s="62"/>
      <c r="JPF35" s="62"/>
      <c r="JPG35" s="62"/>
      <c r="JPH35" s="62"/>
      <c r="JPI35" s="62"/>
      <c r="JPJ35" s="62"/>
      <c r="JPK35" s="62"/>
      <c r="JPL35" s="62"/>
      <c r="JPM35" s="62"/>
      <c r="JPN35" s="62"/>
      <c r="JPO35" s="62"/>
      <c r="JPP35" s="62"/>
      <c r="JPQ35" s="62"/>
      <c r="JPR35" s="62"/>
      <c r="JPS35" s="62"/>
      <c r="JPT35" s="62"/>
      <c r="JPU35" s="62"/>
      <c r="JPV35" s="62"/>
      <c r="JPW35" s="62"/>
      <c r="JPX35" s="62"/>
      <c r="JPY35" s="62"/>
      <c r="JPZ35" s="62"/>
      <c r="JQA35" s="62"/>
      <c r="JQB35" s="62"/>
      <c r="JQC35" s="62"/>
      <c r="JQD35" s="62"/>
      <c r="JQE35" s="62"/>
      <c r="JQF35" s="62"/>
      <c r="JQG35" s="62"/>
      <c r="JQH35" s="62"/>
      <c r="JQI35" s="62"/>
      <c r="JQJ35" s="62"/>
      <c r="JQK35" s="62"/>
      <c r="JQL35" s="62"/>
      <c r="JQM35" s="62"/>
      <c r="JQN35" s="62"/>
      <c r="JQO35" s="62"/>
      <c r="JQP35" s="62"/>
      <c r="JQQ35" s="62"/>
      <c r="JQR35" s="62"/>
      <c r="JQS35" s="62"/>
      <c r="JQT35" s="62"/>
      <c r="JQU35" s="62"/>
      <c r="JQV35" s="62"/>
      <c r="JQW35" s="62"/>
      <c r="JQX35" s="62"/>
      <c r="JQY35" s="62"/>
      <c r="JQZ35" s="62"/>
      <c r="JRA35" s="62"/>
      <c r="JRB35" s="62"/>
      <c r="JRC35" s="62"/>
      <c r="JRD35" s="62"/>
      <c r="JRE35" s="62"/>
      <c r="JRF35" s="62"/>
      <c r="JRG35" s="62"/>
      <c r="JRH35" s="62"/>
      <c r="JRI35" s="62"/>
      <c r="JRJ35" s="62"/>
      <c r="JRK35" s="62"/>
      <c r="JRL35" s="62"/>
      <c r="JRM35" s="62"/>
      <c r="JRN35" s="62"/>
      <c r="JRO35" s="62"/>
      <c r="JRP35" s="62"/>
      <c r="JRQ35" s="62"/>
      <c r="JRR35" s="62"/>
      <c r="JRS35" s="62"/>
      <c r="JRT35" s="62"/>
      <c r="JRU35" s="62"/>
      <c r="JRV35" s="62"/>
      <c r="JRW35" s="62"/>
      <c r="JRX35" s="62"/>
      <c r="JRY35" s="62"/>
      <c r="JRZ35" s="62"/>
      <c r="JSA35" s="62"/>
      <c r="JSB35" s="62"/>
      <c r="JSC35" s="62"/>
      <c r="JSD35" s="62"/>
      <c r="JSE35" s="62"/>
      <c r="JSF35" s="62"/>
      <c r="JSG35" s="62"/>
      <c r="JSH35" s="62"/>
      <c r="JSI35" s="62"/>
      <c r="JSJ35" s="62"/>
      <c r="JSK35" s="62"/>
      <c r="JSL35" s="62"/>
      <c r="JSM35" s="62"/>
      <c r="JSN35" s="62"/>
      <c r="JSO35" s="62"/>
      <c r="JSP35" s="62"/>
      <c r="JSQ35" s="62"/>
      <c r="JSR35" s="62"/>
      <c r="JSS35" s="62"/>
      <c r="JST35" s="62"/>
      <c r="JSU35" s="62"/>
      <c r="JSV35" s="62"/>
      <c r="JSW35" s="62"/>
      <c r="JSX35" s="62"/>
      <c r="JSY35" s="62"/>
      <c r="JSZ35" s="62"/>
      <c r="JTA35" s="62"/>
      <c r="JTB35" s="62"/>
      <c r="JTC35" s="62"/>
      <c r="JTD35" s="62"/>
      <c r="JTE35" s="62"/>
      <c r="JTF35" s="62"/>
      <c r="JTG35" s="62"/>
      <c r="JTH35" s="62"/>
      <c r="JTI35" s="62"/>
      <c r="JTJ35" s="62"/>
      <c r="JTK35" s="62"/>
      <c r="JTL35" s="62"/>
      <c r="JTM35" s="62"/>
      <c r="JTN35" s="62"/>
      <c r="JTO35" s="62"/>
      <c r="JTP35" s="62"/>
      <c r="JTQ35" s="62"/>
      <c r="JTR35" s="62"/>
      <c r="JTS35" s="62"/>
      <c r="JTT35" s="62"/>
      <c r="JTU35" s="62"/>
      <c r="JTV35" s="62"/>
      <c r="JTW35" s="62"/>
      <c r="JTX35" s="62"/>
      <c r="JTY35" s="62"/>
      <c r="JTZ35" s="62"/>
      <c r="JUA35" s="62"/>
      <c r="JUB35" s="62"/>
      <c r="JUC35" s="62"/>
      <c r="JUD35" s="62"/>
      <c r="JUE35" s="62"/>
      <c r="JUF35" s="62"/>
      <c r="JUG35" s="62"/>
      <c r="JUH35" s="62"/>
      <c r="JUI35" s="62"/>
      <c r="JUJ35" s="62"/>
      <c r="JUK35" s="62"/>
      <c r="JUL35" s="62"/>
      <c r="JUM35" s="62"/>
      <c r="JUN35" s="62"/>
      <c r="JUO35" s="62"/>
      <c r="JUP35" s="62"/>
      <c r="JUQ35" s="62"/>
      <c r="JUR35" s="62"/>
      <c r="JUS35" s="62"/>
      <c r="JUT35" s="62"/>
      <c r="JUU35" s="62"/>
      <c r="JUV35" s="62"/>
      <c r="JUW35" s="62"/>
      <c r="JUX35" s="62"/>
      <c r="JUY35" s="62"/>
      <c r="JUZ35" s="62"/>
      <c r="JVA35" s="62"/>
      <c r="JVB35" s="62"/>
      <c r="JVC35" s="62"/>
      <c r="JVD35" s="62"/>
      <c r="JVE35" s="62"/>
      <c r="JVF35" s="62"/>
      <c r="JVG35" s="62"/>
      <c r="JVH35" s="62"/>
      <c r="JVI35" s="62"/>
      <c r="JVJ35" s="62"/>
      <c r="JVK35" s="62"/>
      <c r="JVL35" s="62"/>
      <c r="JVM35" s="62"/>
      <c r="JVN35" s="62"/>
      <c r="JVO35" s="62"/>
      <c r="JVP35" s="62"/>
      <c r="JVQ35" s="62"/>
      <c r="JVR35" s="62"/>
      <c r="JVS35" s="62"/>
      <c r="JVT35" s="62"/>
      <c r="JVU35" s="62"/>
      <c r="JVV35" s="62"/>
      <c r="JVW35" s="62"/>
      <c r="JVX35" s="62"/>
      <c r="JVY35" s="62"/>
      <c r="JVZ35" s="62"/>
      <c r="JWA35" s="62"/>
      <c r="JWB35" s="62"/>
      <c r="JWC35" s="62"/>
      <c r="JWD35" s="62"/>
      <c r="JWE35" s="62"/>
      <c r="JWF35" s="62"/>
      <c r="JWG35" s="62"/>
      <c r="JWH35" s="62"/>
      <c r="JWI35" s="62"/>
      <c r="JWJ35" s="62"/>
      <c r="JWK35" s="62"/>
      <c r="JWL35" s="62"/>
      <c r="JWM35" s="62"/>
      <c r="JWN35" s="62"/>
      <c r="JWO35" s="62"/>
      <c r="JWP35" s="62"/>
      <c r="JWQ35" s="62"/>
      <c r="JWR35" s="62"/>
      <c r="JWS35" s="62"/>
      <c r="JWT35" s="62"/>
      <c r="JWU35" s="62"/>
      <c r="JWV35" s="62"/>
      <c r="JWW35" s="62"/>
      <c r="JWX35" s="62"/>
      <c r="JWY35" s="62"/>
      <c r="JWZ35" s="62"/>
      <c r="JXA35" s="62"/>
      <c r="JXB35" s="62"/>
      <c r="JXC35" s="62"/>
      <c r="JXD35" s="62"/>
      <c r="JXE35" s="62"/>
      <c r="JXF35" s="62"/>
      <c r="JXG35" s="62"/>
      <c r="JXH35" s="62"/>
      <c r="JXI35" s="62"/>
      <c r="JXJ35" s="62"/>
      <c r="JXK35" s="62"/>
      <c r="JXL35" s="62"/>
      <c r="JXM35" s="62"/>
      <c r="JXN35" s="62"/>
      <c r="JXO35" s="62"/>
      <c r="JXP35" s="62"/>
      <c r="JXQ35" s="62"/>
      <c r="JXR35" s="62"/>
      <c r="JXS35" s="62"/>
      <c r="JXT35" s="62"/>
      <c r="JXU35" s="62"/>
      <c r="JXV35" s="62"/>
      <c r="JXW35" s="62"/>
      <c r="JXX35" s="62"/>
      <c r="JXY35" s="62"/>
      <c r="JXZ35" s="62"/>
      <c r="JYA35" s="62"/>
      <c r="JYB35" s="62"/>
      <c r="JYC35" s="62"/>
      <c r="JYD35" s="62"/>
      <c r="JYE35" s="62"/>
      <c r="JYF35" s="62"/>
      <c r="JYG35" s="62"/>
      <c r="JYH35" s="62"/>
      <c r="JYI35" s="62"/>
      <c r="JYJ35" s="62"/>
      <c r="JYK35" s="62"/>
      <c r="JYL35" s="62"/>
      <c r="JYM35" s="62"/>
      <c r="JYN35" s="62"/>
      <c r="JYO35" s="62"/>
      <c r="JYP35" s="62"/>
      <c r="JYQ35" s="62"/>
      <c r="JYR35" s="62"/>
      <c r="JYS35" s="62"/>
      <c r="JYT35" s="62"/>
      <c r="JYU35" s="62"/>
      <c r="JYV35" s="62"/>
      <c r="JYW35" s="62"/>
      <c r="JYX35" s="62"/>
      <c r="JYY35" s="62"/>
      <c r="JYZ35" s="62"/>
      <c r="JZA35" s="62"/>
      <c r="JZB35" s="62"/>
      <c r="JZC35" s="62"/>
      <c r="JZD35" s="62"/>
      <c r="JZE35" s="62"/>
      <c r="JZF35" s="62"/>
      <c r="JZG35" s="62"/>
      <c r="JZH35" s="62"/>
      <c r="JZI35" s="62"/>
      <c r="JZJ35" s="62"/>
      <c r="JZK35" s="62"/>
      <c r="JZL35" s="62"/>
      <c r="JZM35" s="62"/>
      <c r="JZN35" s="62"/>
      <c r="JZO35" s="62"/>
      <c r="JZP35" s="62"/>
      <c r="JZQ35" s="62"/>
      <c r="JZR35" s="62"/>
      <c r="JZS35" s="62"/>
      <c r="JZT35" s="62"/>
      <c r="JZU35" s="62"/>
      <c r="JZV35" s="62"/>
      <c r="JZW35" s="62"/>
      <c r="JZX35" s="62"/>
      <c r="JZY35" s="62"/>
      <c r="JZZ35" s="62"/>
      <c r="KAA35" s="62"/>
      <c r="KAB35" s="62"/>
      <c r="KAC35" s="62"/>
      <c r="KAD35" s="62"/>
      <c r="KAE35" s="62"/>
      <c r="KAF35" s="62"/>
      <c r="KAG35" s="62"/>
      <c r="KAH35" s="62"/>
      <c r="KAI35" s="62"/>
      <c r="KAJ35" s="62"/>
      <c r="KAK35" s="62"/>
      <c r="KAL35" s="62"/>
      <c r="KAM35" s="62"/>
      <c r="KAN35" s="62"/>
      <c r="KAO35" s="62"/>
      <c r="KAP35" s="62"/>
      <c r="KAQ35" s="62"/>
      <c r="KAR35" s="62"/>
      <c r="KAS35" s="62"/>
      <c r="KAT35" s="62"/>
      <c r="KAU35" s="62"/>
      <c r="KAV35" s="62"/>
      <c r="KAW35" s="62"/>
      <c r="KAX35" s="62"/>
      <c r="KAY35" s="62"/>
      <c r="KAZ35" s="62"/>
      <c r="KBA35" s="62"/>
      <c r="KBB35" s="62"/>
      <c r="KBC35" s="62"/>
      <c r="KBD35" s="62"/>
      <c r="KBE35" s="62"/>
      <c r="KBF35" s="62"/>
      <c r="KBG35" s="62"/>
      <c r="KBH35" s="62"/>
      <c r="KBI35" s="62"/>
      <c r="KBJ35" s="62"/>
      <c r="KBK35" s="62"/>
      <c r="KBL35" s="62"/>
      <c r="KBM35" s="62"/>
      <c r="KBN35" s="62"/>
      <c r="KBO35" s="62"/>
      <c r="KBP35" s="62"/>
      <c r="KBQ35" s="62"/>
      <c r="KBR35" s="62"/>
      <c r="KBS35" s="62"/>
      <c r="KBT35" s="62"/>
      <c r="KBU35" s="62"/>
      <c r="KBV35" s="62"/>
      <c r="KBW35" s="62"/>
      <c r="KBX35" s="62"/>
      <c r="KBY35" s="62"/>
      <c r="KBZ35" s="62"/>
      <c r="KCA35" s="62"/>
      <c r="KCB35" s="62"/>
      <c r="KCC35" s="62"/>
      <c r="KCD35" s="62"/>
      <c r="KCE35" s="62"/>
      <c r="KCF35" s="62"/>
      <c r="KCG35" s="62"/>
      <c r="KCH35" s="62"/>
      <c r="KCI35" s="62"/>
      <c r="KCJ35" s="62"/>
      <c r="KCK35" s="62"/>
      <c r="KCL35" s="62"/>
      <c r="KCM35" s="62"/>
      <c r="KCN35" s="62"/>
      <c r="KCO35" s="62"/>
      <c r="KCP35" s="62"/>
      <c r="KCQ35" s="62"/>
      <c r="KCR35" s="62"/>
      <c r="KCS35" s="62"/>
      <c r="KCT35" s="62"/>
      <c r="KCU35" s="62"/>
      <c r="KCV35" s="62"/>
      <c r="KCW35" s="62"/>
      <c r="KCX35" s="62"/>
      <c r="KCY35" s="62"/>
      <c r="KCZ35" s="62"/>
      <c r="KDA35" s="62"/>
      <c r="KDB35" s="62"/>
      <c r="KDC35" s="62"/>
      <c r="KDD35" s="62"/>
      <c r="KDE35" s="62"/>
      <c r="KDF35" s="62"/>
      <c r="KDG35" s="62"/>
      <c r="KDH35" s="62"/>
      <c r="KDI35" s="62"/>
      <c r="KDJ35" s="62"/>
      <c r="KDK35" s="62"/>
      <c r="KDL35" s="62"/>
      <c r="KDM35" s="62"/>
      <c r="KDN35" s="62"/>
      <c r="KDO35" s="62"/>
      <c r="KDP35" s="62"/>
      <c r="KDQ35" s="62"/>
      <c r="KDR35" s="62"/>
      <c r="KDS35" s="62"/>
      <c r="KDT35" s="62"/>
      <c r="KDU35" s="62"/>
      <c r="KDV35" s="62"/>
      <c r="KDW35" s="62"/>
      <c r="KDX35" s="62"/>
      <c r="KDY35" s="62"/>
      <c r="KDZ35" s="62"/>
      <c r="KEA35" s="62"/>
      <c r="KEB35" s="62"/>
      <c r="KEC35" s="62"/>
      <c r="KED35" s="62"/>
      <c r="KEE35" s="62"/>
      <c r="KEF35" s="62"/>
      <c r="KEG35" s="62"/>
      <c r="KEH35" s="62"/>
      <c r="KEI35" s="62"/>
      <c r="KEJ35" s="62"/>
      <c r="KEK35" s="62"/>
      <c r="KEL35" s="62"/>
      <c r="KEM35" s="62"/>
      <c r="KEN35" s="62"/>
      <c r="KEO35" s="62"/>
      <c r="KEP35" s="62"/>
      <c r="KEQ35" s="62"/>
      <c r="KER35" s="62"/>
      <c r="KES35" s="62"/>
      <c r="KET35" s="62"/>
      <c r="KEU35" s="62"/>
      <c r="KEV35" s="62"/>
      <c r="KEW35" s="62"/>
      <c r="KEX35" s="62"/>
      <c r="KEY35" s="62"/>
      <c r="KEZ35" s="62"/>
      <c r="KFA35" s="62"/>
      <c r="KFB35" s="62"/>
      <c r="KFC35" s="62"/>
      <c r="KFD35" s="62"/>
      <c r="KFE35" s="62"/>
      <c r="KFF35" s="62"/>
      <c r="KFG35" s="62"/>
      <c r="KFH35" s="62"/>
      <c r="KFI35" s="62"/>
      <c r="KFJ35" s="62"/>
      <c r="KFK35" s="62"/>
      <c r="KFL35" s="62"/>
      <c r="KFM35" s="62"/>
      <c r="KFN35" s="62"/>
      <c r="KFO35" s="62"/>
      <c r="KFP35" s="62"/>
      <c r="KFQ35" s="62"/>
      <c r="KFR35" s="62"/>
      <c r="KFS35" s="62"/>
      <c r="KFT35" s="62"/>
      <c r="KFU35" s="62"/>
      <c r="KFV35" s="62"/>
      <c r="KFW35" s="62"/>
      <c r="KFX35" s="62"/>
      <c r="KFY35" s="62"/>
      <c r="KFZ35" s="62"/>
      <c r="KGA35" s="62"/>
      <c r="KGB35" s="62"/>
      <c r="KGC35" s="62"/>
      <c r="KGD35" s="62"/>
      <c r="KGE35" s="62"/>
      <c r="KGF35" s="62"/>
      <c r="KGG35" s="62"/>
      <c r="KGH35" s="62"/>
      <c r="KGI35" s="62"/>
      <c r="KGJ35" s="62"/>
      <c r="KGK35" s="62"/>
      <c r="KGL35" s="62"/>
      <c r="KGM35" s="62"/>
      <c r="KGN35" s="62"/>
      <c r="KGO35" s="62"/>
      <c r="KGP35" s="62"/>
      <c r="KGQ35" s="62"/>
      <c r="KGR35" s="62"/>
      <c r="KGS35" s="62"/>
      <c r="KGT35" s="62"/>
      <c r="KGU35" s="62"/>
      <c r="KGV35" s="62"/>
      <c r="KGW35" s="62"/>
      <c r="KGX35" s="62"/>
      <c r="KGY35" s="62"/>
      <c r="KGZ35" s="62"/>
      <c r="KHA35" s="62"/>
      <c r="KHB35" s="62"/>
      <c r="KHC35" s="62"/>
      <c r="KHD35" s="62"/>
      <c r="KHE35" s="62"/>
      <c r="KHF35" s="62"/>
      <c r="KHG35" s="62"/>
      <c r="KHH35" s="62"/>
      <c r="KHI35" s="62"/>
      <c r="KHJ35" s="62"/>
      <c r="KHK35" s="62"/>
      <c r="KHL35" s="62"/>
      <c r="KHM35" s="62"/>
      <c r="KHN35" s="62"/>
      <c r="KHO35" s="62"/>
      <c r="KHP35" s="62"/>
      <c r="KHQ35" s="62"/>
      <c r="KHR35" s="62"/>
      <c r="KHS35" s="62"/>
      <c r="KHT35" s="62"/>
      <c r="KHU35" s="62"/>
      <c r="KHV35" s="62"/>
      <c r="KHW35" s="62"/>
      <c r="KHX35" s="62"/>
      <c r="KHY35" s="62"/>
      <c r="KHZ35" s="62"/>
      <c r="KIA35" s="62"/>
      <c r="KIB35" s="62"/>
      <c r="KIC35" s="62"/>
      <c r="KID35" s="62"/>
      <c r="KIE35" s="62"/>
      <c r="KIF35" s="62"/>
      <c r="KIG35" s="62"/>
      <c r="KIH35" s="62"/>
      <c r="KII35" s="62"/>
      <c r="KIJ35" s="62"/>
      <c r="KIK35" s="62"/>
      <c r="KIL35" s="62"/>
      <c r="KIM35" s="62"/>
      <c r="KIN35" s="62"/>
      <c r="KIO35" s="62"/>
      <c r="KIP35" s="62"/>
      <c r="KIQ35" s="62"/>
      <c r="KIR35" s="62"/>
      <c r="KIS35" s="62"/>
      <c r="KIT35" s="62"/>
      <c r="KIU35" s="62"/>
      <c r="KIV35" s="62"/>
      <c r="KIW35" s="62"/>
      <c r="KIX35" s="62"/>
      <c r="KIY35" s="62"/>
      <c r="KIZ35" s="62"/>
      <c r="KJA35" s="62"/>
      <c r="KJB35" s="62"/>
      <c r="KJC35" s="62"/>
      <c r="KJD35" s="62"/>
      <c r="KJE35" s="62"/>
      <c r="KJF35" s="62"/>
      <c r="KJG35" s="62"/>
      <c r="KJH35" s="62"/>
      <c r="KJI35" s="62"/>
      <c r="KJJ35" s="62"/>
      <c r="KJK35" s="62"/>
      <c r="KJL35" s="62"/>
      <c r="KJM35" s="62"/>
      <c r="KJN35" s="62"/>
      <c r="KJO35" s="62"/>
      <c r="KJP35" s="62"/>
      <c r="KJQ35" s="62"/>
      <c r="KJR35" s="62"/>
      <c r="KJS35" s="62"/>
      <c r="KJT35" s="62"/>
      <c r="KJU35" s="62"/>
      <c r="KJV35" s="62"/>
      <c r="KJW35" s="62"/>
      <c r="KJX35" s="62"/>
      <c r="KJY35" s="62"/>
      <c r="KJZ35" s="62"/>
      <c r="KKA35" s="62"/>
      <c r="KKB35" s="62"/>
      <c r="KKC35" s="62"/>
      <c r="KKD35" s="62"/>
      <c r="KKE35" s="62"/>
      <c r="KKF35" s="62"/>
      <c r="KKG35" s="62"/>
      <c r="KKH35" s="62"/>
      <c r="KKI35" s="62"/>
      <c r="KKJ35" s="62"/>
      <c r="KKK35" s="62"/>
      <c r="KKL35" s="62"/>
      <c r="KKM35" s="62"/>
      <c r="KKN35" s="62"/>
      <c r="KKO35" s="62"/>
      <c r="KKP35" s="62"/>
      <c r="KKQ35" s="62"/>
      <c r="KKR35" s="62"/>
      <c r="KKS35" s="62"/>
      <c r="KKT35" s="62"/>
      <c r="KKU35" s="62"/>
      <c r="KKV35" s="62"/>
      <c r="KKW35" s="62"/>
      <c r="KKX35" s="62"/>
      <c r="KKY35" s="62"/>
      <c r="KKZ35" s="62"/>
      <c r="KLA35" s="62"/>
      <c r="KLB35" s="62"/>
      <c r="KLC35" s="62"/>
      <c r="KLD35" s="62"/>
      <c r="KLE35" s="62"/>
      <c r="KLF35" s="62"/>
      <c r="KLG35" s="62"/>
      <c r="KLH35" s="62"/>
      <c r="KLI35" s="62"/>
      <c r="KLJ35" s="62"/>
      <c r="KLK35" s="62"/>
      <c r="KLL35" s="62"/>
      <c r="KLM35" s="62"/>
      <c r="KLN35" s="62"/>
      <c r="KLO35" s="62"/>
      <c r="KLP35" s="62"/>
      <c r="KLQ35" s="62"/>
      <c r="KLR35" s="62"/>
      <c r="KLS35" s="62"/>
      <c r="KLT35" s="62"/>
      <c r="KLU35" s="62"/>
      <c r="KLV35" s="62"/>
      <c r="KLW35" s="62"/>
      <c r="KLX35" s="62"/>
      <c r="KLY35" s="62"/>
      <c r="KLZ35" s="62"/>
      <c r="KMA35" s="62"/>
      <c r="KMB35" s="62"/>
      <c r="KMC35" s="62"/>
      <c r="KMD35" s="62"/>
      <c r="KME35" s="62"/>
      <c r="KMF35" s="62"/>
      <c r="KMG35" s="62"/>
      <c r="KMH35" s="62"/>
      <c r="KMI35" s="62"/>
      <c r="KMJ35" s="62"/>
      <c r="KMK35" s="62"/>
      <c r="KML35" s="62"/>
      <c r="KMM35" s="62"/>
      <c r="KMN35" s="62"/>
      <c r="KMO35" s="62"/>
      <c r="KMP35" s="62"/>
      <c r="KMQ35" s="62"/>
      <c r="KMR35" s="62"/>
      <c r="KMS35" s="62"/>
      <c r="KMT35" s="62"/>
      <c r="KMU35" s="62"/>
      <c r="KMV35" s="62"/>
      <c r="KMW35" s="62"/>
      <c r="KMX35" s="62"/>
      <c r="KMY35" s="62"/>
      <c r="KMZ35" s="62"/>
      <c r="KNA35" s="62"/>
      <c r="KNB35" s="62"/>
      <c r="KNC35" s="62"/>
      <c r="KND35" s="62"/>
      <c r="KNE35" s="62"/>
      <c r="KNF35" s="62"/>
      <c r="KNG35" s="62"/>
      <c r="KNH35" s="62"/>
      <c r="KNI35" s="62"/>
      <c r="KNJ35" s="62"/>
      <c r="KNK35" s="62"/>
      <c r="KNL35" s="62"/>
      <c r="KNM35" s="62"/>
      <c r="KNN35" s="62"/>
      <c r="KNO35" s="62"/>
      <c r="KNP35" s="62"/>
      <c r="KNQ35" s="62"/>
      <c r="KNR35" s="62"/>
      <c r="KNS35" s="62"/>
      <c r="KNT35" s="62"/>
      <c r="KNU35" s="62"/>
      <c r="KNV35" s="62"/>
      <c r="KNW35" s="62"/>
      <c r="KNX35" s="62"/>
      <c r="KNY35" s="62"/>
      <c r="KNZ35" s="62"/>
      <c r="KOA35" s="62"/>
      <c r="KOB35" s="62"/>
      <c r="KOC35" s="62"/>
      <c r="KOD35" s="62"/>
      <c r="KOE35" s="62"/>
      <c r="KOF35" s="62"/>
      <c r="KOG35" s="62"/>
      <c r="KOH35" s="62"/>
      <c r="KOI35" s="62"/>
      <c r="KOJ35" s="62"/>
      <c r="KOK35" s="62"/>
      <c r="KOL35" s="62"/>
      <c r="KOM35" s="62"/>
      <c r="KON35" s="62"/>
      <c r="KOO35" s="62"/>
      <c r="KOP35" s="62"/>
      <c r="KOQ35" s="62"/>
      <c r="KOR35" s="62"/>
      <c r="KOS35" s="62"/>
      <c r="KOT35" s="62"/>
      <c r="KOU35" s="62"/>
      <c r="KOV35" s="62"/>
      <c r="KOW35" s="62"/>
      <c r="KOX35" s="62"/>
      <c r="KOY35" s="62"/>
      <c r="KOZ35" s="62"/>
      <c r="KPA35" s="62"/>
      <c r="KPB35" s="62"/>
      <c r="KPC35" s="62"/>
      <c r="KPD35" s="62"/>
      <c r="KPE35" s="62"/>
      <c r="KPF35" s="62"/>
      <c r="KPG35" s="62"/>
      <c r="KPH35" s="62"/>
      <c r="KPI35" s="62"/>
      <c r="KPJ35" s="62"/>
      <c r="KPK35" s="62"/>
      <c r="KPL35" s="62"/>
      <c r="KPM35" s="62"/>
      <c r="KPN35" s="62"/>
      <c r="KPO35" s="62"/>
      <c r="KPP35" s="62"/>
      <c r="KPQ35" s="62"/>
      <c r="KPR35" s="62"/>
      <c r="KPS35" s="62"/>
      <c r="KPT35" s="62"/>
      <c r="KPU35" s="62"/>
      <c r="KPV35" s="62"/>
      <c r="KPW35" s="62"/>
      <c r="KPX35" s="62"/>
      <c r="KPY35" s="62"/>
      <c r="KPZ35" s="62"/>
      <c r="KQA35" s="62"/>
      <c r="KQB35" s="62"/>
      <c r="KQC35" s="62"/>
      <c r="KQD35" s="62"/>
      <c r="KQE35" s="62"/>
      <c r="KQF35" s="62"/>
      <c r="KQG35" s="62"/>
      <c r="KQH35" s="62"/>
      <c r="KQI35" s="62"/>
      <c r="KQJ35" s="62"/>
      <c r="KQK35" s="62"/>
      <c r="KQL35" s="62"/>
      <c r="KQM35" s="62"/>
      <c r="KQN35" s="62"/>
      <c r="KQO35" s="62"/>
      <c r="KQP35" s="62"/>
      <c r="KQQ35" s="62"/>
      <c r="KQR35" s="62"/>
      <c r="KQS35" s="62"/>
      <c r="KQT35" s="62"/>
      <c r="KQU35" s="62"/>
      <c r="KQV35" s="62"/>
      <c r="KQW35" s="62"/>
      <c r="KQX35" s="62"/>
      <c r="KQY35" s="62"/>
      <c r="KQZ35" s="62"/>
      <c r="KRA35" s="62"/>
      <c r="KRB35" s="62"/>
      <c r="KRC35" s="62"/>
      <c r="KRD35" s="62"/>
      <c r="KRE35" s="62"/>
      <c r="KRF35" s="62"/>
      <c r="KRG35" s="62"/>
      <c r="KRH35" s="62"/>
      <c r="KRI35" s="62"/>
      <c r="KRJ35" s="62"/>
      <c r="KRK35" s="62"/>
      <c r="KRL35" s="62"/>
      <c r="KRM35" s="62"/>
      <c r="KRN35" s="62"/>
      <c r="KRO35" s="62"/>
      <c r="KRP35" s="62"/>
      <c r="KRQ35" s="62"/>
      <c r="KRR35" s="62"/>
      <c r="KRS35" s="62"/>
      <c r="KRT35" s="62"/>
      <c r="KRU35" s="62"/>
      <c r="KRV35" s="62"/>
      <c r="KRW35" s="62"/>
      <c r="KRX35" s="62"/>
      <c r="KRY35" s="62"/>
      <c r="KRZ35" s="62"/>
      <c r="KSA35" s="62"/>
      <c r="KSB35" s="62"/>
      <c r="KSC35" s="62"/>
      <c r="KSD35" s="62"/>
      <c r="KSE35" s="62"/>
      <c r="KSF35" s="62"/>
      <c r="KSG35" s="62"/>
      <c r="KSH35" s="62"/>
      <c r="KSI35" s="62"/>
      <c r="KSJ35" s="62"/>
      <c r="KSK35" s="62"/>
      <c r="KSL35" s="62"/>
      <c r="KSM35" s="62"/>
      <c r="KSN35" s="62"/>
      <c r="KSO35" s="62"/>
      <c r="KSP35" s="62"/>
      <c r="KSQ35" s="62"/>
      <c r="KSR35" s="62"/>
      <c r="KSS35" s="62"/>
      <c r="KST35" s="62"/>
      <c r="KSU35" s="62"/>
      <c r="KSV35" s="62"/>
      <c r="KSW35" s="62"/>
      <c r="KSX35" s="62"/>
      <c r="KSY35" s="62"/>
      <c r="KSZ35" s="62"/>
      <c r="KTA35" s="62"/>
      <c r="KTB35" s="62"/>
      <c r="KTC35" s="62"/>
      <c r="KTD35" s="62"/>
      <c r="KTE35" s="62"/>
      <c r="KTF35" s="62"/>
      <c r="KTG35" s="62"/>
      <c r="KTH35" s="62"/>
      <c r="KTI35" s="62"/>
      <c r="KTJ35" s="62"/>
      <c r="KTK35" s="62"/>
      <c r="KTL35" s="62"/>
      <c r="KTM35" s="62"/>
      <c r="KTN35" s="62"/>
      <c r="KTO35" s="62"/>
      <c r="KTP35" s="62"/>
      <c r="KTQ35" s="62"/>
      <c r="KTR35" s="62"/>
      <c r="KTS35" s="62"/>
      <c r="KTT35" s="62"/>
      <c r="KTU35" s="62"/>
      <c r="KTV35" s="62"/>
      <c r="KTW35" s="62"/>
      <c r="KTX35" s="62"/>
      <c r="KTY35" s="62"/>
      <c r="KTZ35" s="62"/>
      <c r="KUA35" s="62"/>
      <c r="KUB35" s="62"/>
      <c r="KUC35" s="62"/>
      <c r="KUD35" s="62"/>
      <c r="KUE35" s="62"/>
      <c r="KUF35" s="62"/>
      <c r="KUG35" s="62"/>
      <c r="KUH35" s="62"/>
      <c r="KUI35" s="62"/>
      <c r="KUJ35" s="62"/>
      <c r="KUK35" s="62"/>
      <c r="KUL35" s="62"/>
      <c r="KUM35" s="62"/>
      <c r="KUN35" s="62"/>
      <c r="KUO35" s="62"/>
      <c r="KUP35" s="62"/>
      <c r="KUQ35" s="62"/>
      <c r="KUR35" s="62"/>
      <c r="KUS35" s="62"/>
      <c r="KUT35" s="62"/>
      <c r="KUU35" s="62"/>
      <c r="KUV35" s="62"/>
      <c r="KUW35" s="62"/>
      <c r="KUX35" s="62"/>
      <c r="KUY35" s="62"/>
      <c r="KUZ35" s="62"/>
      <c r="KVA35" s="62"/>
      <c r="KVB35" s="62"/>
      <c r="KVC35" s="62"/>
      <c r="KVD35" s="62"/>
      <c r="KVE35" s="62"/>
      <c r="KVF35" s="62"/>
      <c r="KVG35" s="62"/>
      <c r="KVH35" s="62"/>
      <c r="KVI35" s="62"/>
      <c r="KVJ35" s="62"/>
      <c r="KVK35" s="62"/>
      <c r="KVL35" s="62"/>
      <c r="KVM35" s="62"/>
      <c r="KVN35" s="62"/>
      <c r="KVO35" s="62"/>
      <c r="KVP35" s="62"/>
      <c r="KVQ35" s="62"/>
      <c r="KVR35" s="62"/>
      <c r="KVS35" s="62"/>
      <c r="KVT35" s="62"/>
      <c r="KVU35" s="62"/>
      <c r="KVV35" s="62"/>
      <c r="KVW35" s="62"/>
      <c r="KVX35" s="62"/>
      <c r="KVY35" s="62"/>
      <c r="KVZ35" s="62"/>
      <c r="KWA35" s="62"/>
      <c r="KWB35" s="62"/>
      <c r="KWC35" s="62"/>
      <c r="KWD35" s="62"/>
      <c r="KWE35" s="62"/>
      <c r="KWF35" s="62"/>
      <c r="KWG35" s="62"/>
      <c r="KWH35" s="62"/>
      <c r="KWI35" s="62"/>
      <c r="KWJ35" s="62"/>
      <c r="KWK35" s="62"/>
      <c r="KWL35" s="62"/>
      <c r="KWM35" s="62"/>
      <c r="KWN35" s="62"/>
      <c r="KWO35" s="62"/>
      <c r="KWP35" s="62"/>
      <c r="KWQ35" s="62"/>
      <c r="KWR35" s="62"/>
      <c r="KWS35" s="62"/>
      <c r="KWT35" s="62"/>
      <c r="KWU35" s="62"/>
      <c r="KWV35" s="62"/>
      <c r="KWW35" s="62"/>
      <c r="KWX35" s="62"/>
      <c r="KWY35" s="62"/>
      <c r="KWZ35" s="62"/>
      <c r="KXA35" s="62"/>
      <c r="KXB35" s="62"/>
      <c r="KXC35" s="62"/>
      <c r="KXD35" s="62"/>
      <c r="KXE35" s="62"/>
      <c r="KXF35" s="62"/>
      <c r="KXG35" s="62"/>
      <c r="KXH35" s="62"/>
      <c r="KXI35" s="62"/>
      <c r="KXJ35" s="62"/>
      <c r="KXK35" s="62"/>
      <c r="KXL35" s="62"/>
      <c r="KXM35" s="62"/>
      <c r="KXN35" s="62"/>
      <c r="KXO35" s="62"/>
      <c r="KXP35" s="62"/>
      <c r="KXQ35" s="62"/>
      <c r="KXR35" s="62"/>
      <c r="KXS35" s="62"/>
      <c r="KXT35" s="62"/>
      <c r="KXU35" s="62"/>
      <c r="KXV35" s="62"/>
      <c r="KXW35" s="62"/>
      <c r="KXX35" s="62"/>
      <c r="KXY35" s="62"/>
      <c r="KXZ35" s="62"/>
      <c r="KYA35" s="62"/>
      <c r="KYB35" s="62"/>
      <c r="KYC35" s="62"/>
      <c r="KYD35" s="62"/>
      <c r="KYE35" s="62"/>
      <c r="KYF35" s="62"/>
      <c r="KYG35" s="62"/>
      <c r="KYH35" s="62"/>
      <c r="KYI35" s="62"/>
      <c r="KYJ35" s="62"/>
      <c r="KYK35" s="62"/>
      <c r="KYL35" s="62"/>
      <c r="KYM35" s="62"/>
      <c r="KYN35" s="62"/>
      <c r="KYO35" s="62"/>
      <c r="KYP35" s="62"/>
      <c r="KYQ35" s="62"/>
      <c r="KYR35" s="62"/>
      <c r="KYS35" s="62"/>
      <c r="KYT35" s="62"/>
      <c r="KYU35" s="62"/>
      <c r="KYV35" s="62"/>
      <c r="KYW35" s="62"/>
      <c r="KYX35" s="62"/>
      <c r="KYY35" s="62"/>
      <c r="KYZ35" s="62"/>
      <c r="KZA35" s="62"/>
      <c r="KZB35" s="62"/>
      <c r="KZC35" s="62"/>
      <c r="KZD35" s="62"/>
      <c r="KZE35" s="62"/>
      <c r="KZF35" s="62"/>
      <c r="KZG35" s="62"/>
      <c r="KZH35" s="62"/>
      <c r="KZI35" s="62"/>
      <c r="KZJ35" s="62"/>
      <c r="KZK35" s="62"/>
      <c r="KZL35" s="62"/>
      <c r="KZM35" s="62"/>
      <c r="KZN35" s="62"/>
      <c r="KZO35" s="62"/>
      <c r="KZP35" s="62"/>
      <c r="KZQ35" s="62"/>
      <c r="KZR35" s="62"/>
      <c r="KZS35" s="62"/>
      <c r="KZT35" s="62"/>
      <c r="KZU35" s="62"/>
      <c r="KZV35" s="62"/>
      <c r="KZW35" s="62"/>
      <c r="KZX35" s="62"/>
      <c r="KZY35" s="62"/>
      <c r="KZZ35" s="62"/>
      <c r="LAA35" s="62"/>
      <c r="LAB35" s="62"/>
      <c r="LAC35" s="62"/>
      <c r="LAD35" s="62"/>
      <c r="LAE35" s="62"/>
      <c r="LAF35" s="62"/>
      <c r="LAG35" s="62"/>
      <c r="LAH35" s="62"/>
      <c r="LAI35" s="62"/>
      <c r="LAJ35" s="62"/>
      <c r="LAK35" s="62"/>
      <c r="LAL35" s="62"/>
      <c r="LAM35" s="62"/>
      <c r="LAN35" s="62"/>
      <c r="LAO35" s="62"/>
      <c r="LAP35" s="62"/>
      <c r="LAQ35" s="62"/>
      <c r="LAR35" s="62"/>
      <c r="LAS35" s="62"/>
      <c r="LAT35" s="62"/>
      <c r="LAU35" s="62"/>
      <c r="LAV35" s="62"/>
      <c r="LAW35" s="62"/>
      <c r="LAX35" s="62"/>
      <c r="LAY35" s="62"/>
      <c r="LAZ35" s="62"/>
      <c r="LBA35" s="62"/>
      <c r="LBB35" s="62"/>
      <c r="LBC35" s="62"/>
      <c r="LBD35" s="62"/>
      <c r="LBE35" s="62"/>
      <c r="LBF35" s="62"/>
      <c r="LBG35" s="62"/>
      <c r="LBH35" s="62"/>
      <c r="LBI35" s="62"/>
      <c r="LBJ35" s="62"/>
      <c r="LBK35" s="62"/>
      <c r="LBL35" s="62"/>
      <c r="LBM35" s="62"/>
      <c r="LBN35" s="62"/>
      <c r="LBO35" s="62"/>
      <c r="LBP35" s="62"/>
      <c r="LBQ35" s="62"/>
      <c r="LBR35" s="62"/>
      <c r="LBS35" s="62"/>
      <c r="LBT35" s="62"/>
      <c r="LBU35" s="62"/>
      <c r="LBV35" s="62"/>
      <c r="LBW35" s="62"/>
      <c r="LBX35" s="62"/>
      <c r="LBY35" s="62"/>
      <c r="LBZ35" s="62"/>
      <c r="LCA35" s="62"/>
      <c r="LCB35" s="62"/>
      <c r="LCC35" s="62"/>
      <c r="LCD35" s="62"/>
      <c r="LCE35" s="62"/>
      <c r="LCF35" s="62"/>
      <c r="LCG35" s="62"/>
      <c r="LCH35" s="62"/>
      <c r="LCI35" s="62"/>
      <c r="LCJ35" s="62"/>
      <c r="LCK35" s="62"/>
      <c r="LCL35" s="62"/>
      <c r="LCM35" s="62"/>
      <c r="LCN35" s="62"/>
      <c r="LCO35" s="62"/>
      <c r="LCP35" s="62"/>
      <c r="LCQ35" s="62"/>
      <c r="LCR35" s="62"/>
      <c r="LCS35" s="62"/>
      <c r="LCT35" s="62"/>
      <c r="LCU35" s="62"/>
      <c r="LCV35" s="62"/>
      <c r="LCW35" s="62"/>
      <c r="LCX35" s="62"/>
      <c r="LCY35" s="62"/>
      <c r="LCZ35" s="62"/>
      <c r="LDA35" s="62"/>
      <c r="LDB35" s="62"/>
      <c r="LDC35" s="62"/>
      <c r="LDD35" s="62"/>
      <c r="LDE35" s="62"/>
      <c r="LDF35" s="62"/>
      <c r="LDG35" s="62"/>
      <c r="LDH35" s="62"/>
      <c r="LDI35" s="62"/>
      <c r="LDJ35" s="62"/>
      <c r="LDK35" s="62"/>
      <c r="LDL35" s="62"/>
      <c r="LDM35" s="62"/>
      <c r="LDN35" s="62"/>
      <c r="LDO35" s="62"/>
      <c r="LDP35" s="62"/>
      <c r="LDQ35" s="62"/>
      <c r="LDR35" s="62"/>
      <c r="LDS35" s="62"/>
      <c r="LDT35" s="62"/>
      <c r="LDU35" s="62"/>
      <c r="LDV35" s="62"/>
      <c r="LDW35" s="62"/>
      <c r="LDX35" s="62"/>
      <c r="LDY35" s="62"/>
      <c r="LDZ35" s="62"/>
      <c r="LEA35" s="62"/>
      <c r="LEB35" s="62"/>
      <c r="LEC35" s="62"/>
      <c r="LED35" s="62"/>
      <c r="LEE35" s="62"/>
      <c r="LEF35" s="62"/>
      <c r="LEG35" s="62"/>
      <c r="LEH35" s="62"/>
      <c r="LEI35" s="62"/>
      <c r="LEJ35" s="62"/>
      <c r="LEK35" s="62"/>
      <c r="LEL35" s="62"/>
      <c r="LEM35" s="62"/>
      <c r="LEN35" s="62"/>
      <c r="LEO35" s="62"/>
      <c r="LEP35" s="62"/>
      <c r="LEQ35" s="62"/>
      <c r="LER35" s="62"/>
      <c r="LES35" s="62"/>
      <c r="LET35" s="62"/>
      <c r="LEU35" s="62"/>
      <c r="LEV35" s="62"/>
      <c r="LEW35" s="62"/>
      <c r="LEX35" s="62"/>
      <c r="LEY35" s="62"/>
      <c r="LEZ35" s="62"/>
      <c r="LFA35" s="62"/>
      <c r="LFB35" s="62"/>
      <c r="LFC35" s="62"/>
      <c r="LFD35" s="62"/>
      <c r="LFE35" s="62"/>
      <c r="LFF35" s="62"/>
      <c r="LFG35" s="62"/>
      <c r="LFH35" s="62"/>
      <c r="LFI35" s="62"/>
      <c r="LFJ35" s="62"/>
      <c r="LFK35" s="62"/>
      <c r="LFL35" s="62"/>
      <c r="LFM35" s="62"/>
      <c r="LFN35" s="62"/>
      <c r="LFO35" s="62"/>
      <c r="LFP35" s="62"/>
      <c r="LFQ35" s="62"/>
      <c r="LFR35" s="62"/>
      <c r="LFS35" s="62"/>
      <c r="LFT35" s="62"/>
      <c r="LFU35" s="62"/>
      <c r="LFV35" s="62"/>
      <c r="LFW35" s="62"/>
      <c r="LFX35" s="62"/>
      <c r="LFY35" s="62"/>
      <c r="LFZ35" s="62"/>
      <c r="LGA35" s="62"/>
      <c r="LGB35" s="62"/>
      <c r="LGC35" s="62"/>
      <c r="LGD35" s="62"/>
      <c r="LGE35" s="62"/>
      <c r="LGF35" s="62"/>
      <c r="LGG35" s="62"/>
      <c r="LGH35" s="62"/>
      <c r="LGI35" s="62"/>
      <c r="LGJ35" s="62"/>
      <c r="LGK35" s="62"/>
      <c r="LGL35" s="62"/>
      <c r="LGM35" s="62"/>
      <c r="LGN35" s="62"/>
      <c r="LGO35" s="62"/>
      <c r="LGP35" s="62"/>
      <c r="LGQ35" s="62"/>
      <c r="LGR35" s="62"/>
      <c r="LGS35" s="62"/>
      <c r="LGT35" s="62"/>
      <c r="LGU35" s="62"/>
      <c r="LGV35" s="62"/>
      <c r="LGW35" s="62"/>
      <c r="LGX35" s="62"/>
      <c r="LGY35" s="62"/>
      <c r="LGZ35" s="62"/>
      <c r="LHA35" s="62"/>
      <c r="LHB35" s="62"/>
      <c r="LHC35" s="62"/>
      <c r="LHD35" s="62"/>
      <c r="LHE35" s="62"/>
      <c r="LHF35" s="62"/>
      <c r="LHG35" s="62"/>
      <c r="LHH35" s="62"/>
      <c r="LHI35" s="62"/>
      <c r="LHJ35" s="62"/>
      <c r="LHK35" s="62"/>
      <c r="LHL35" s="62"/>
      <c r="LHM35" s="62"/>
      <c r="LHN35" s="62"/>
      <c r="LHO35" s="62"/>
      <c r="LHP35" s="62"/>
      <c r="LHQ35" s="62"/>
      <c r="LHR35" s="62"/>
      <c r="LHS35" s="62"/>
      <c r="LHT35" s="62"/>
      <c r="LHU35" s="62"/>
      <c r="LHV35" s="62"/>
      <c r="LHW35" s="62"/>
      <c r="LHX35" s="62"/>
      <c r="LHY35" s="62"/>
      <c r="LHZ35" s="62"/>
      <c r="LIA35" s="62"/>
      <c r="LIB35" s="62"/>
      <c r="LIC35" s="62"/>
      <c r="LID35" s="62"/>
      <c r="LIE35" s="62"/>
      <c r="LIF35" s="62"/>
      <c r="LIG35" s="62"/>
      <c r="LIH35" s="62"/>
      <c r="LII35" s="62"/>
      <c r="LIJ35" s="62"/>
      <c r="LIK35" s="62"/>
      <c r="LIL35" s="62"/>
      <c r="LIM35" s="62"/>
      <c r="LIN35" s="62"/>
      <c r="LIO35" s="62"/>
      <c r="LIP35" s="62"/>
      <c r="LIQ35" s="62"/>
      <c r="LIR35" s="62"/>
      <c r="LIS35" s="62"/>
      <c r="LIT35" s="62"/>
      <c r="LIU35" s="62"/>
      <c r="LIV35" s="62"/>
      <c r="LIW35" s="62"/>
      <c r="LIX35" s="62"/>
      <c r="LIY35" s="62"/>
      <c r="LIZ35" s="62"/>
      <c r="LJA35" s="62"/>
      <c r="LJB35" s="62"/>
      <c r="LJC35" s="62"/>
      <c r="LJD35" s="62"/>
      <c r="LJE35" s="62"/>
      <c r="LJF35" s="62"/>
      <c r="LJG35" s="62"/>
      <c r="LJH35" s="62"/>
      <c r="LJI35" s="62"/>
      <c r="LJJ35" s="62"/>
      <c r="LJK35" s="62"/>
      <c r="LJL35" s="62"/>
      <c r="LJM35" s="62"/>
      <c r="LJN35" s="62"/>
      <c r="LJO35" s="62"/>
      <c r="LJP35" s="62"/>
      <c r="LJQ35" s="62"/>
      <c r="LJR35" s="62"/>
      <c r="LJS35" s="62"/>
      <c r="LJT35" s="62"/>
      <c r="LJU35" s="62"/>
      <c r="LJV35" s="62"/>
      <c r="LJW35" s="62"/>
      <c r="LJX35" s="62"/>
      <c r="LJY35" s="62"/>
      <c r="LJZ35" s="62"/>
      <c r="LKA35" s="62"/>
      <c r="LKB35" s="62"/>
      <c r="LKC35" s="62"/>
      <c r="LKD35" s="62"/>
      <c r="LKE35" s="62"/>
      <c r="LKF35" s="62"/>
      <c r="LKG35" s="62"/>
      <c r="LKH35" s="62"/>
      <c r="LKI35" s="62"/>
      <c r="LKJ35" s="62"/>
      <c r="LKK35" s="62"/>
      <c r="LKL35" s="62"/>
      <c r="LKM35" s="62"/>
      <c r="LKN35" s="62"/>
      <c r="LKO35" s="62"/>
      <c r="LKP35" s="62"/>
      <c r="LKQ35" s="62"/>
      <c r="LKR35" s="62"/>
      <c r="LKS35" s="62"/>
      <c r="LKT35" s="62"/>
      <c r="LKU35" s="62"/>
      <c r="LKV35" s="62"/>
      <c r="LKW35" s="62"/>
      <c r="LKX35" s="62"/>
      <c r="LKY35" s="62"/>
      <c r="LKZ35" s="62"/>
      <c r="LLA35" s="62"/>
      <c r="LLB35" s="62"/>
      <c r="LLC35" s="62"/>
      <c r="LLD35" s="62"/>
      <c r="LLE35" s="62"/>
      <c r="LLF35" s="62"/>
      <c r="LLG35" s="62"/>
      <c r="LLH35" s="62"/>
      <c r="LLI35" s="62"/>
      <c r="LLJ35" s="62"/>
      <c r="LLK35" s="62"/>
      <c r="LLL35" s="62"/>
      <c r="LLM35" s="62"/>
      <c r="LLN35" s="62"/>
      <c r="LLO35" s="62"/>
      <c r="LLP35" s="62"/>
      <c r="LLQ35" s="62"/>
      <c r="LLR35" s="62"/>
      <c r="LLS35" s="62"/>
      <c r="LLT35" s="62"/>
      <c r="LLU35" s="62"/>
      <c r="LLV35" s="62"/>
      <c r="LLW35" s="62"/>
      <c r="LLX35" s="62"/>
      <c r="LLY35" s="62"/>
      <c r="LLZ35" s="62"/>
      <c r="LMA35" s="62"/>
      <c r="LMB35" s="62"/>
      <c r="LMC35" s="62"/>
      <c r="LMD35" s="62"/>
      <c r="LME35" s="62"/>
      <c r="LMF35" s="62"/>
      <c r="LMG35" s="62"/>
      <c r="LMH35" s="62"/>
      <c r="LMI35" s="62"/>
      <c r="LMJ35" s="62"/>
      <c r="LMK35" s="62"/>
      <c r="LML35" s="62"/>
      <c r="LMM35" s="62"/>
      <c r="LMN35" s="62"/>
      <c r="LMO35" s="62"/>
      <c r="LMP35" s="62"/>
      <c r="LMQ35" s="62"/>
      <c r="LMR35" s="62"/>
      <c r="LMS35" s="62"/>
      <c r="LMT35" s="62"/>
      <c r="LMU35" s="62"/>
      <c r="LMV35" s="62"/>
      <c r="LMW35" s="62"/>
      <c r="LMX35" s="62"/>
      <c r="LMY35" s="62"/>
      <c r="LMZ35" s="62"/>
      <c r="LNA35" s="62"/>
      <c r="LNB35" s="62"/>
      <c r="LNC35" s="62"/>
      <c r="LND35" s="62"/>
      <c r="LNE35" s="62"/>
      <c r="LNF35" s="62"/>
      <c r="LNG35" s="62"/>
      <c r="LNH35" s="62"/>
      <c r="LNI35" s="62"/>
      <c r="LNJ35" s="62"/>
      <c r="LNK35" s="62"/>
      <c r="LNL35" s="62"/>
      <c r="LNM35" s="62"/>
      <c r="LNN35" s="62"/>
      <c r="LNO35" s="62"/>
      <c r="LNP35" s="62"/>
      <c r="LNQ35" s="62"/>
      <c r="LNR35" s="62"/>
      <c r="LNS35" s="62"/>
      <c r="LNT35" s="62"/>
      <c r="LNU35" s="62"/>
      <c r="LNV35" s="62"/>
      <c r="LNW35" s="62"/>
      <c r="LNX35" s="62"/>
      <c r="LNY35" s="62"/>
      <c r="LNZ35" s="62"/>
      <c r="LOA35" s="62"/>
      <c r="LOB35" s="62"/>
      <c r="LOC35" s="62"/>
      <c r="LOD35" s="62"/>
      <c r="LOE35" s="62"/>
      <c r="LOF35" s="62"/>
      <c r="LOG35" s="62"/>
      <c r="LOH35" s="62"/>
      <c r="LOI35" s="62"/>
      <c r="LOJ35" s="62"/>
      <c r="LOK35" s="62"/>
      <c r="LOL35" s="62"/>
      <c r="LOM35" s="62"/>
      <c r="LON35" s="62"/>
      <c r="LOO35" s="62"/>
      <c r="LOP35" s="62"/>
      <c r="LOQ35" s="62"/>
      <c r="LOR35" s="62"/>
      <c r="LOS35" s="62"/>
      <c r="LOT35" s="62"/>
      <c r="LOU35" s="62"/>
      <c r="LOV35" s="62"/>
      <c r="LOW35" s="62"/>
      <c r="LOX35" s="62"/>
      <c r="LOY35" s="62"/>
      <c r="LOZ35" s="62"/>
      <c r="LPA35" s="62"/>
      <c r="LPB35" s="62"/>
      <c r="LPC35" s="62"/>
      <c r="LPD35" s="62"/>
      <c r="LPE35" s="62"/>
      <c r="LPF35" s="62"/>
      <c r="LPG35" s="62"/>
      <c r="LPH35" s="62"/>
      <c r="LPI35" s="62"/>
      <c r="LPJ35" s="62"/>
      <c r="LPK35" s="62"/>
      <c r="LPL35" s="62"/>
      <c r="LPM35" s="62"/>
      <c r="LPN35" s="62"/>
      <c r="LPO35" s="62"/>
      <c r="LPP35" s="62"/>
      <c r="LPQ35" s="62"/>
      <c r="LPR35" s="62"/>
      <c r="LPS35" s="62"/>
      <c r="LPT35" s="62"/>
      <c r="LPU35" s="62"/>
      <c r="LPV35" s="62"/>
      <c r="LPW35" s="62"/>
      <c r="LPX35" s="62"/>
      <c r="LPY35" s="62"/>
      <c r="LPZ35" s="62"/>
      <c r="LQA35" s="62"/>
      <c r="LQB35" s="62"/>
      <c r="LQC35" s="62"/>
      <c r="LQD35" s="62"/>
      <c r="LQE35" s="62"/>
      <c r="LQF35" s="62"/>
      <c r="LQG35" s="62"/>
      <c r="LQH35" s="62"/>
      <c r="LQI35" s="62"/>
      <c r="LQJ35" s="62"/>
      <c r="LQK35" s="62"/>
      <c r="LQL35" s="62"/>
      <c r="LQM35" s="62"/>
      <c r="LQN35" s="62"/>
      <c r="LQO35" s="62"/>
      <c r="LQP35" s="62"/>
      <c r="LQQ35" s="62"/>
      <c r="LQR35" s="62"/>
      <c r="LQS35" s="62"/>
      <c r="LQT35" s="62"/>
      <c r="LQU35" s="62"/>
      <c r="LQV35" s="62"/>
      <c r="LQW35" s="62"/>
      <c r="LQX35" s="62"/>
      <c r="LQY35" s="62"/>
      <c r="LQZ35" s="62"/>
      <c r="LRA35" s="62"/>
      <c r="LRB35" s="62"/>
      <c r="LRC35" s="62"/>
      <c r="LRD35" s="62"/>
      <c r="LRE35" s="62"/>
      <c r="LRF35" s="62"/>
      <c r="LRG35" s="62"/>
      <c r="LRH35" s="62"/>
      <c r="LRI35" s="62"/>
      <c r="LRJ35" s="62"/>
      <c r="LRK35" s="62"/>
      <c r="LRL35" s="62"/>
      <c r="LRM35" s="62"/>
      <c r="LRN35" s="62"/>
      <c r="LRO35" s="62"/>
      <c r="LRP35" s="62"/>
      <c r="LRQ35" s="62"/>
      <c r="LRR35" s="62"/>
      <c r="LRS35" s="62"/>
      <c r="LRT35" s="62"/>
      <c r="LRU35" s="62"/>
      <c r="LRV35" s="62"/>
      <c r="LRW35" s="62"/>
      <c r="LRX35" s="62"/>
      <c r="LRY35" s="62"/>
      <c r="LRZ35" s="62"/>
      <c r="LSA35" s="62"/>
      <c r="LSB35" s="62"/>
      <c r="LSC35" s="62"/>
      <c r="LSD35" s="62"/>
      <c r="LSE35" s="62"/>
      <c r="LSF35" s="62"/>
      <c r="LSG35" s="62"/>
      <c r="LSH35" s="62"/>
      <c r="LSI35" s="62"/>
      <c r="LSJ35" s="62"/>
      <c r="LSK35" s="62"/>
      <c r="LSL35" s="62"/>
      <c r="LSM35" s="62"/>
      <c r="LSN35" s="62"/>
      <c r="LSO35" s="62"/>
      <c r="LSP35" s="62"/>
      <c r="LSQ35" s="62"/>
      <c r="LSR35" s="62"/>
      <c r="LSS35" s="62"/>
      <c r="LST35" s="62"/>
      <c r="LSU35" s="62"/>
      <c r="LSV35" s="62"/>
      <c r="LSW35" s="62"/>
      <c r="LSX35" s="62"/>
      <c r="LSY35" s="62"/>
      <c r="LSZ35" s="62"/>
      <c r="LTA35" s="62"/>
      <c r="LTB35" s="62"/>
      <c r="LTC35" s="62"/>
      <c r="LTD35" s="62"/>
      <c r="LTE35" s="62"/>
      <c r="LTF35" s="62"/>
      <c r="LTG35" s="62"/>
      <c r="LTH35" s="62"/>
      <c r="LTI35" s="62"/>
      <c r="LTJ35" s="62"/>
      <c r="LTK35" s="62"/>
      <c r="LTL35" s="62"/>
      <c r="LTM35" s="62"/>
      <c r="LTN35" s="62"/>
      <c r="LTO35" s="62"/>
      <c r="LTP35" s="62"/>
      <c r="LTQ35" s="62"/>
      <c r="LTR35" s="62"/>
      <c r="LTS35" s="62"/>
      <c r="LTT35" s="62"/>
      <c r="LTU35" s="62"/>
      <c r="LTV35" s="62"/>
      <c r="LTW35" s="62"/>
      <c r="LTX35" s="62"/>
      <c r="LTY35" s="62"/>
      <c r="LTZ35" s="62"/>
      <c r="LUA35" s="62"/>
      <c r="LUB35" s="62"/>
      <c r="LUC35" s="62"/>
      <c r="LUD35" s="62"/>
      <c r="LUE35" s="62"/>
      <c r="LUF35" s="62"/>
      <c r="LUG35" s="62"/>
      <c r="LUH35" s="62"/>
      <c r="LUI35" s="62"/>
      <c r="LUJ35" s="62"/>
      <c r="LUK35" s="62"/>
      <c r="LUL35" s="62"/>
      <c r="LUM35" s="62"/>
      <c r="LUN35" s="62"/>
      <c r="LUO35" s="62"/>
      <c r="LUP35" s="62"/>
      <c r="LUQ35" s="62"/>
      <c r="LUR35" s="62"/>
      <c r="LUS35" s="62"/>
      <c r="LUT35" s="62"/>
      <c r="LUU35" s="62"/>
      <c r="LUV35" s="62"/>
      <c r="LUW35" s="62"/>
      <c r="LUX35" s="62"/>
      <c r="LUY35" s="62"/>
      <c r="LUZ35" s="62"/>
      <c r="LVA35" s="62"/>
      <c r="LVB35" s="62"/>
      <c r="LVC35" s="62"/>
      <c r="LVD35" s="62"/>
      <c r="LVE35" s="62"/>
      <c r="LVF35" s="62"/>
      <c r="LVG35" s="62"/>
      <c r="LVH35" s="62"/>
      <c r="LVI35" s="62"/>
      <c r="LVJ35" s="62"/>
      <c r="LVK35" s="62"/>
      <c r="LVL35" s="62"/>
      <c r="LVM35" s="62"/>
      <c r="LVN35" s="62"/>
      <c r="LVO35" s="62"/>
      <c r="LVP35" s="62"/>
      <c r="LVQ35" s="62"/>
      <c r="LVR35" s="62"/>
      <c r="LVS35" s="62"/>
      <c r="LVT35" s="62"/>
      <c r="LVU35" s="62"/>
      <c r="LVV35" s="62"/>
      <c r="LVW35" s="62"/>
      <c r="LVX35" s="62"/>
      <c r="LVY35" s="62"/>
      <c r="LVZ35" s="62"/>
      <c r="LWA35" s="62"/>
      <c r="LWB35" s="62"/>
      <c r="LWC35" s="62"/>
      <c r="LWD35" s="62"/>
      <c r="LWE35" s="62"/>
      <c r="LWF35" s="62"/>
      <c r="LWG35" s="62"/>
      <c r="LWH35" s="62"/>
      <c r="LWI35" s="62"/>
      <c r="LWJ35" s="62"/>
      <c r="LWK35" s="62"/>
      <c r="LWL35" s="62"/>
      <c r="LWM35" s="62"/>
      <c r="LWN35" s="62"/>
      <c r="LWO35" s="62"/>
      <c r="LWP35" s="62"/>
      <c r="LWQ35" s="62"/>
      <c r="LWR35" s="62"/>
      <c r="LWS35" s="62"/>
      <c r="LWT35" s="62"/>
      <c r="LWU35" s="62"/>
      <c r="LWV35" s="62"/>
      <c r="LWW35" s="62"/>
      <c r="LWX35" s="62"/>
      <c r="LWY35" s="62"/>
      <c r="LWZ35" s="62"/>
      <c r="LXA35" s="62"/>
      <c r="LXB35" s="62"/>
      <c r="LXC35" s="62"/>
      <c r="LXD35" s="62"/>
      <c r="LXE35" s="62"/>
      <c r="LXF35" s="62"/>
      <c r="LXG35" s="62"/>
      <c r="LXH35" s="62"/>
      <c r="LXI35" s="62"/>
      <c r="LXJ35" s="62"/>
      <c r="LXK35" s="62"/>
      <c r="LXL35" s="62"/>
      <c r="LXM35" s="62"/>
      <c r="LXN35" s="62"/>
      <c r="LXO35" s="62"/>
      <c r="LXP35" s="62"/>
      <c r="LXQ35" s="62"/>
      <c r="LXR35" s="62"/>
      <c r="LXS35" s="62"/>
      <c r="LXT35" s="62"/>
      <c r="LXU35" s="62"/>
      <c r="LXV35" s="62"/>
      <c r="LXW35" s="62"/>
      <c r="LXX35" s="62"/>
      <c r="LXY35" s="62"/>
      <c r="LXZ35" s="62"/>
      <c r="LYA35" s="62"/>
      <c r="LYB35" s="62"/>
      <c r="LYC35" s="62"/>
      <c r="LYD35" s="62"/>
      <c r="LYE35" s="62"/>
      <c r="LYF35" s="62"/>
      <c r="LYG35" s="62"/>
      <c r="LYH35" s="62"/>
      <c r="LYI35" s="62"/>
      <c r="LYJ35" s="62"/>
      <c r="LYK35" s="62"/>
      <c r="LYL35" s="62"/>
      <c r="LYM35" s="62"/>
      <c r="LYN35" s="62"/>
      <c r="LYO35" s="62"/>
      <c r="LYP35" s="62"/>
      <c r="LYQ35" s="62"/>
      <c r="LYR35" s="62"/>
      <c r="LYS35" s="62"/>
      <c r="LYT35" s="62"/>
      <c r="LYU35" s="62"/>
      <c r="LYV35" s="62"/>
      <c r="LYW35" s="62"/>
      <c r="LYX35" s="62"/>
      <c r="LYY35" s="62"/>
      <c r="LYZ35" s="62"/>
      <c r="LZA35" s="62"/>
      <c r="LZB35" s="62"/>
      <c r="LZC35" s="62"/>
      <c r="LZD35" s="62"/>
      <c r="LZE35" s="62"/>
      <c r="LZF35" s="62"/>
      <c r="LZG35" s="62"/>
      <c r="LZH35" s="62"/>
      <c r="LZI35" s="62"/>
      <c r="LZJ35" s="62"/>
      <c r="LZK35" s="62"/>
      <c r="LZL35" s="62"/>
      <c r="LZM35" s="62"/>
      <c r="LZN35" s="62"/>
      <c r="LZO35" s="62"/>
      <c r="LZP35" s="62"/>
      <c r="LZQ35" s="62"/>
      <c r="LZR35" s="62"/>
      <c r="LZS35" s="62"/>
      <c r="LZT35" s="62"/>
      <c r="LZU35" s="62"/>
      <c r="LZV35" s="62"/>
      <c r="LZW35" s="62"/>
      <c r="LZX35" s="62"/>
      <c r="LZY35" s="62"/>
      <c r="LZZ35" s="62"/>
      <c r="MAA35" s="62"/>
      <c r="MAB35" s="62"/>
      <c r="MAC35" s="62"/>
      <c r="MAD35" s="62"/>
      <c r="MAE35" s="62"/>
      <c r="MAF35" s="62"/>
      <c r="MAG35" s="62"/>
      <c r="MAH35" s="62"/>
      <c r="MAI35" s="62"/>
      <c r="MAJ35" s="62"/>
      <c r="MAK35" s="62"/>
      <c r="MAL35" s="62"/>
      <c r="MAM35" s="62"/>
      <c r="MAN35" s="62"/>
      <c r="MAO35" s="62"/>
      <c r="MAP35" s="62"/>
      <c r="MAQ35" s="62"/>
      <c r="MAR35" s="62"/>
      <c r="MAS35" s="62"/>
      <c r="MAT35" s="62"/>
      <c r="MAU35" s="62"/>
      <c r="MAV35" s="62"/>
      <c r="MAW35" s="62"/>
      <c r="MAX35" s="62"/>
      <c r="MAY35" s="62"/>
      <c r="MAZ35" s="62"/>
      <c r="MBA35" s="62"/>
      <c r="MBB35" s="62"/>
      <c r="MBC35" s="62"/>
      <c r="MBD35" s="62"/>
      <c r="MBE35" s="62"/>
      <c r="MBF35" s="62"/>
      <c r="MBG35" s="62"/>
      <c r="MBH35" s="62"/>
      <c r="MBI35" s="62"/>
      <c r="MBJ35" s="62"/>
      <c r="MBK35" s="62"/>
      <c r="MBL35" s="62"/>
      <c r="MBM35" s="62"/>
      <c r="MBN35" s="62"/>
      <c r="MBO35" s="62"/>
      <c r="MBP35" s="62"/>
      <c r="MBQ35" s="62"/>
      <c r="MBR35" s="62"/>
      <c r="MBS35" s="62"/>
      <c r="MBT35" s="62"/>
      <c r="MBU35" s="62"/>
      <c r="MBV35" s="62"/>
      <c r="MBW35" s="62"/>
      <c r="MBX35" s="62"/>
      <c r="MBY35" s="62"/>
      <c r="MBZ35" s="62"/>
      <c r="MCA35" s="62"/>
      <c r="MCB35" s="62"/>
      <c r="MCC35" s="62"/>
      <c r="MCD35" s="62"/>
      <c r="MCE35" s="62"/>
      <c r="MCF35" s="62"/>
      <c r="MCG35" s="62"/>
      <c r="MCH35" s="62"/>
      <c r="MCI35" s="62"/>
      <c r="MCJ35" s="62"/>
      <c r="MCK35" s="62"/>
      <c r="MCL35" s="62"/>
      <c r="MCM35" s="62"/>
      <c r="MCN35" s="62"/>
      <c r="MCO35" s="62"/>
      <c r="MCP35" s="62"/>
      <c r="MCQ35" s="62"/>
      <c r="MCR35" s="62"/>
      <c r="MCS35" s="62"/>
      <c r="MCT35" s="62"/>
      <c r="MCU35" s="62"/>
      <c r="MCV35" s="62"/>
      <c r="MCW35" s="62"/>
      <c r="MCX35" s="62"/>
      <c r="MCY35" s="62"/>
      <c r="MCZ35" s="62"/>
      <c r="MDA35" s="62"/>
      <c r="MDB35" s="62"/>
      <c r="MDC35" s="62"/>
      <c r="MDD35" s="62"/>
      <c r="MDE35" s="62"/>
      <c r="MDF35" s="62"/>
      <c r="MDG35" s="62"/>
      <c r="MDH35" s="62"/>
      <c r="MDI35" s="62"/>
      <c r="MDJ35" s="62"/>
      <c r="MDK35" s="62"/>
      <c r="MDL35" s="62"/>
      <c r="MDM35" s="62"/>
      <c r="MDN35" s="62"/>
      <c r="MDO35" s="62"/>
      <c r="MDP35" s="62"/>
      <c r="MDQ35" s="62"/>
      <c r="MDR35" s="62"/>
      <c r="MDS35" s="62"/>
      <c r="MDT35" s="62"/>
      <c r="MDU35" s="62"/>
      <c r="MDV35" s="62"/>
      <c r="MDW35" s="62"/>
      <c r="MDX35" s="62"/>
      <c r="MDY35" s="62"/>
      <c r="MDZ35" s="62"/>
      <c r="MEA35" s="62"/>
      <c r="MEB35" s="62"/>
      <c r="MEC35" s="62"/>
      <c r="MED35" s="62"/>
      <c r="MEE35" s="62"/>
      <c r="MEF35" s="62"/>
      <c r="MEG35" s="62"/>
      <c r="MEH35" s="62"/>
      <c r="MEI35" s="62"/>
      <c r="MEJ35" s="62"/>
      <c r="MEK35" s="62"/>
      <c r="MEL35" s="62"/>
      <c r="MEM35" s="62"/>
      <c r="MEN35" s="62"/>
      <c r="MEO35" s="62"/>
      <c r="MEP35" s="62"/>
      <c r="MEQ35" s="62"/>
      <c r="MER35" s="62"/>
      <c r="MES35" s="62"/>
      <c r="MET35" s="62"/>
      <c r="MEU35" s="62"/>
      <c r="MEV35" s="62"/>
      <c r="MEW35" s="62"/>
      <c r="MEX35" s="62"/>
      <c r="MEY35" s="62"/>
      <c r="MEZ35" s="62"/>
      <c r="MFA35" s="62"/>
      <c r="MFB35" s="62"/>
      <c r="MFC35" s="62"/>
      <c r="MFD35" s="62"/>
      <c r="MFE35" s="62"/>
      <c r="MFF35" s="62"/>
      <c r="MFG35" s="62"/>
      <c r="MFH35" s="62"/>
      <c r="MFI35" s="62"/>
      <c r="MFJ35" s="62"/>
      <c r="MFK35" s="62"/>
      <c r="MFL35" s="62"/>
      <c r="MFM35" s="62"/>
      <c r="MFN35" s="62"/>
      <c r="MFO35" s="62"/>
      <c r="MFP35" s="62"/>
      <c r="MFQ35" s="62"/>
      <c r="MFR35" s="62"/>
      <c r="MFS35" s="62"/>
      <c r="MFT35" s="62"/>
      <c r="MFU35" s="62"/>
      <c r="MFV35" s="62"/>
      <c r="MFW35" s="62"/>
      <c r="MFX35" s="62"/>
      <c r="MFY35" s="62"/>
      <c r="MFZ35" s="62"/>
      <c r="MGA35" s="62"/>
      <c r="MGB35" s="62"/>
      <c r="MGC35" s="62"/>
      <c r="MGD35" s="62"/>
      <c r="MGE35" s="62"/>
      <c r="MGF35" s="62"/>
      <c r="MGG35" s="62"/>
      <c r="MGH35" s="62"/>
      <c r="MGI35" s="62"/>
      <c r="MGJ35" s="62"/>
      <c r="MGK35" s="62"/>
      <c r="MGL35" s="62"/>
      <c r="MGM35" s="62"/>
      <c r="MGN35" s="62"/>
      <c r="MGO35" s="62"/>
      <c r="MGP35" s="62"/>
      <c r="MGQ35" s="62"/>
      <c r="MGR35" s="62"/>
      <c r="MGS35" s="62"/>
      <c r="MGT35" s="62"/>
      <c r="MGU35" s="62"/>
      <c r="MGV35" s="62"/>
      <c r="MGW35" s="62"/>
      <c r="MGX35" s="62"/>
      <c r="MGY35" s="62"/>
      <c r="MGZ35" s="62"/>
      <c r="MHA35" s="62"/>
      <c r="MHB35" s="62"/>
      <c r="MHC35" s="62"/>
      <c r="MHD35" s="62"/>
      <c r="MHE35" s="62"/>
      <c r="MHF35" s="62"/>
      <c r="MHG35" s="62"/>
      <c r="MHH35" s="62"/>
      <c r="MHI35" s="62"/>
      <c r="MHJ35" s="62"/>
      <c r="MHK35" s="62"/>
      <c r="MHL35" s="62"/>
      <c r="MHM35" s="62"/>
      <c r="MHN35" s="62"/>
      <c r="MHO35" s="62"/>
      <c r="MHP35" s="62"/>
      <c r="MHQ35" s="62"/>
      <c r="MHR35" s="62"/>
      <c r="MHS35" s="62"/>
      <c r="MHT35" s="62"/>
      <c r="MHU35" s="62"/>
      <c r="MHV35" s="62"/>
      <c r="MHW35" s="62"/>
      <c r="MHX35" s="62"/>
      <c r="MHY35" s="62"/>
      <c r="MHZ35" s="62"/>
      <c r="MIA35" s="62"/>
      <c r="MIB35" s="62"/>
      <c r="MIC35" s="62"/>
      <c r="MID35" s="62"/>
      <c r="MIE35" s="62"/>
      <c r="MIF35" s="62"/>
      <c r="MIG35" s="62"/>
      <c r="MIH35" s="62"/>
      <c r="MII35" s="62"/>
      <c r="MIJ35" s="62"/>
      <c r="MIK35" s="62"/>
      <c r="MIL35" s="62"/>
      <c r="MIM35" s="62"/>
      <c r="MIN35" s="62"/>
      <c r="MIO35" s="62"/>
      <c r="MIP35" s="62"/>
      <c r="MIQ35" s="62"/>
      <c r="MIR35" s="62"/>
      <c r="MIS35" s="62"/>
      <c r="MIT35" s="62"/>
      <c r="MIU35" s="62"/>
      <c r="MIV35" s="62"/>
      <c r="MIW35" s="62"/>
      <c r="MIX35" s="62"/>
      <c r="MIY35" s="62"/>
      <c r="MIZ35" s="62"/>
      <c r="MJA35" s="62"/>
      <c r="MJB35" s="62"/>
      <c r="MJC35" s="62"/>
      <c r="MJD35" s="62"/>
      <c r="MJE35" s="62"/>
      <c r="MJF35" s="62"/>
      <c r="MJG35" s="62"/>
      <c r="MJH35" s="62"/>
      <c r="MJI35" s="62"/>
      <c r="MJJ35" s="62"/>
      <c r="MJK35" s="62"/>
      <c r="MJL35" s="62"/>
      <c r="MJM35" s="62"/>
      <c r="MJN35" s="62"/>
      <c r="MJO35" s="62"/>
      <c r="MJP35" s="62"/>
      <c r="MJQ35" s="62"/>
      <c r="MJR35" s="62"/>
      <c r="MJS35" s="62"/>
      <c r="MJT35" s="62"/>
      <c r="MJU35" s="62"/>
      <c r="MJV35" s="62"/>
      <c r="MJW35" s="62"/>
      <c r="MJX35" s="62"/>
      <c r="MJY35" s="62"/>
      <c r="MJZ35" s="62"/>
      <c r="MKA35" s="62"/>
      <c r="MKB35" s="62"/>
      <c r="MKC35" s="62"/>
      <c r="MKD35" s="62"/>
      <c r="MKE35" s="62"/>
      <c r="MKF35" s="62"/>
      <c r="MKG35" s="62"/>
      <c r="MKH35" s="62"/>
      <c r="MKI35" s="62"/>
      <c r="MKJ35" s="62"/>
      <c r="MKK35" s="62"/>
      <c r="MKL35" s="62"/>
      <c r="MKM35" s="62"/>
      <c r="MKN35" s="62"/>
      <c r="MKO35" s="62"/>
      <c r="MKP35" s="62"/>
      <c r="MKQ35" s="62"/>
      <c r="MKR35" s="62"/>
      <c r="MKS35" s="62"/>
      <c r="MKT35" s="62"/>
      <c r="MKU35" s="62"/>
      <c r="MKV35" s="62"/>
      <c r="MKW35" s="62"/>
      <c r="MKX35" s="62"/>
      <c r="MKY35" s="62"/>
      <c r="MKZ35" s="62"/>
      <c r="MLA35" s="62"/>
      <c r="MLB35" s="62"/>
      <c r="MLC35" s="62"/>
      <c r="MLD35" s="62"/>
      <c r="MLE35" s="62"/>
      <c r="MLF35" s="62"/>
      <c r="MLG35" s="62"/>
      <c r="MLH35" s="62"/>
      <c r="MLI35" s="62"/>
      <c r="MLJ35" s="62"/>
      <c r="MLK35" s="62"/>
      <c r="MLL35" s="62"/>
      <c r="MLM35" s="62"/>
      <c r="MLN35" s="62"/>
      <c r="MLO35" s="62"/>
      <c r="MLP35" s="62"/>
      <c r="MLQ35" s="62"/>
      <c r="MLR35" s="62"/>
      <c r="MLS35" s="62"/>
      <c r="MLT35" s="62"/>
      <c r="MLU35" s="62"/>
      <c r="MLV35" s="62"/>
      <c r="MLW35" s="62"/>
      <c r="MLX35" s="62"/>
      <c r="MLY35" s="62"/>
      <c r="MLZ35" s="62"/>
      <c r="MMA35" s="62"/>
      <c r="MMB35" s="62"/>
      <c r="MMC35" s="62"/>
      <c r="MMD35" s="62"/>
      <c r="MME35" s="62"/>
      <c r="MMF35" s="62"/>
      <c r="MMG35" s="62"/>
      <c r="MMH35" s="62"/>
      <c r="MMI35" s="62"/>
      <c r="MMJ35" s="62"/>
      <c r="MMK35" s="62"/>
      <c r="MML35" s="62"/>
      <c r="MMM35" s="62"/>
      <c r="MMN35" s="62"/>
      <c r="MMO35" s="62"/>
      <c r="MMP35" s="62"/>
      <c r="MMQ35" s="62"/>
      <c r="MMR35" s="62"/>
      <c r="MMS35" s="62"/>
      <c r="MMT35" s="62"/>
      <c r="MMU35" s="62"/>
      <c r="MMV35" s="62"/>
      <c r="MMW35" s="62"/>
      <c r="MMX35" s="62"/>
      <c r="MMY35" s="62"/>
      <c r="MMZ35" s="62"/>
      <c r="MNA35" s="62"/>
      <c r="MNB35" s="62"/>
      <c r="MNC35" s="62"/>
      <c r="MND35" s="62"/>
      <c r="MNE35" s="62"/>
      <c r="MNF35" s="62"/>
      <c r="MNG35" s="62"/>
      <c r="MNH35" s="62"/>
      <c r="MNI35" s="62"/>
      <c r="MNJ35" s="62"/>
      <c r="MNK35" s="62"/>
      <c r="MNL35" s="62"/>
      <c r="MNM35" s="62"/>
      <c r="MNN35" s="62"/>
      <c r="MNO35" s="62"/>
      <c r="MNP35" s="62"/>
      <c r="MNQ35" s="62"/>
      <c r="MNR35" s="62"/>
      <c r="MNS35" s="62"/>
      <c r="MNT35" s="62"/>
      <c r="MNU35" s="62"/>
      <c r="MNV35" s="62"/>
      <c r="MNW35" s="62"/>
      <c r="MNX35" s="62"/>
      <c r="MNY35" s="62"/>
      <c r="MNZ35" s="62"/>
      <c r="MOA35" s="62"/>
      <c r="MOB35" s="62"/>
      <c r="MOC35" s="62"/>
      <c r="MOD35" s="62"/>
      <c r="MOE35" s="62"/>
      <c r="MOF35" s="62"/>
      <c r="MOG35" s="62"/>
      <c r="MOH35" s="62"/>
      <c r="MOI35" s="62"/>
      <c r="MOJ35" s="62"/>
      <c r="MOK35" s="62"/>
      <c r="MOL35" s="62"/>
      <c r="MOM35" s="62"/>
      <c r="MON35" s="62"/>
      <c r="MOO35" s="62"/>
      <c r="MOP35" s="62"/>
      <c r="MOQ35" s="62"/>
      <c r="MOR35" s="62"/>
      <c r="MOS35" s="62"/>
      <c r="MOT35" s="62"/>
      <c r="MOU35" s="62"/>
      <c r="MOV35" s="62"/>
      <c r="MOW35" s="62"/>
      <c r="MOX35" s="62"/>
      <c r="MOY35" s="62"/>
      <c r="MOZ35" s="62"/>
      <c r="MPA35" s="62"/>
      <c r="MPB35" s="62"/>
      <c r="MPC35" s="62"/>
      <c r="MPD35" s="62"/>
      <c r="MPE35" s="62"/>
      <c r="MPF35" s="62"/>
      <c r="MPG35" s="62"/>
      <c r="MPH35" s="62"/>
      <c r="MPI35" s="62"/>
      <c r="MPJ35" s="62"/>
      <c r="MPK35" s="62"/>
      <c r="MPL35" s="62"/>
      <c r="MPM35" s="62"/>
      <c r="MPN35" s="62"/>
      <c r="MPO35" s="62"/>
      <c r="MPP35" s="62"/>
      <c r="MPQ35" s="62"/>
      <c r="MPR35" s="62"/>
      <c r="MPS35" s="62"/>
      <c r="MPT35" s="62"/>
      <c r="MPU35" s="62"/>
      <c r="MPV35" s="62"/>
      <c r="MPW35" s="62"/>
      <c r="MPX35" s="62"/>
      <c r="MPY35" s="62"/>
      <c r="MPZ35" s="62"/>
      <c r="MQA35" s="62"/>
      <c r="MQB35" s="62"/>
      <c r="MQC35" s="62"/>
      <c r="MQD35" s="62"/>
      <c r="MQE35" s="62"/>
      <c r="MQF35" s="62"/>
      <c r="MQG35" s="62"/>
      <c r="MQH35" s="62"/>
      <c r="MQI35" s="62"/>
      <c r="MQJ35" s="62"/>
      <c r="MQK35" s="62"/>
      <c r="MQL35" s="62"/>
      <c r="MQM35" s="62"/>
      <c r="MQN35" s="62"/>
      <c r="MQO35" s="62"/>
      <c r="MQP35" s="62"/>
      <c r="MQQ35" s="62"/>
      <c r="MQR35" s="62"/>
      <c r="MQS35" s="62"/>
      <c r="MQT35" s="62"/>
      <c r="MQU35" s="62"/>
      <c r="MQV35" s="62"/>
      <c r="MQW35" s="62"/>
      <c r="MQX35" s="62"/>
      <c r="MQY35" s="62"/>
      <c r="MQZ35" s="62"/>
      <c r="MRA35" s="62"/>
      <c r="MRB35" s="62"/>
      <c r="MRC35" s="62"/>
      <c r="MRD35" s="62"/>
      <c r="MRE35" s="62"/>
      <c r="MRF35" s="62"/>
      <c r="MRG35" s="62"/>
      <c r="MRH35" s="62"/>
      <c r="MRI35" s="62"/>
      <c r="MRJ35" s="62"/>
      <c r="MRK35" s="62"/>
      <c r="MRL35" s="62"/>
      <c r="MRM35" s="62"/>
      <c r="MRN35" s="62"/>
      <c r="MRO35" s="62"/>
      <c r="MRP35" s="62"/>
      <c r="MRQ35" s="62"/>
      <c r="MRR35" s="62"/>
      <c r="MRS35" s="62"/>
      <c r="MRT35" s="62"/>
      <c r="MRU35" s="62"/>
      <c r="MRV35" s="62"/>
      <c r="MRW35" s="62"/>
      <c r="MRX35" s="62"/>
      <c r="MRY35" s="62"/>
      <c r="MRZ35" s="62"/>
      <c r="MSA35" s="62"/>
      <c r="MSB35" s="62"/>
      <c r="MSC35" s="62"/>
      <c r="MSD35" s="62"/>
      <c r="MSE35" s="62"/>
      <c r="MSF35" s="62"/>
      <c r="MSG35" s="62"/>
      <c r="MSH35" s="62"/>
      <c r="MSI35" s="62"/>
      <c r="MSJ35" s="62"/>
      <c r="MSK35" s="62"/>
      <c r="MSL35" s="62"/>
      <c r="MSM35" s="62"/>
      <c r="MSN35" s="62"/>
      <c r="MSO35" s="62"/>
      <c r="MSP35" s="62"/>
      <c r="MSQ35" s="62"/>
      <c r="MSR35" s="62"/>
      <c r="MSS35" s="62"/>
      <c r="MST35" s="62"/>
      <c r="MSU35" s="62"/>
      <c r="MSV35" s="62"/>
      <c r="MSW35" s="62"/>
      <c r="MSX35" s="62"/>
      <c r="MSY35" s="62"/>
      <c r="MSZ35" s="62"/>
      <c r="MTA35" s="62"/>
      <c r="MTB35" s="62"/>
      <c r="MTC35" s="62"/>
      <c r="MTD35" s="62"/>
      <c r="MTE35" s="62"/>
      <c r="MTF35" s="62"/>
      <c r="MTG35" s="62"/>
      <c r="MTH35" s="62"/>
      <c r="MTI35" s="62"/>
      <c r="MTJ35" s="62"/>
      <c r="MTK35" s="62"/>
      <c r="MTL35" s="62"/>
      <c r="MTM35" s="62"/>
      <c r="MTN35" s="62"/>
      <c r="MTO35" s="62"/>
      <c r="MTP35" s="62"/>
      <c r="MTQ35" s="62"/>
      <c r="MTR35" s="62"/>
      <c r="MTS35" s="62"/>
      <c r="MTT35" s="62"/>
      <c r="MTU35" s="62"/>
      <c r="MTV35" s="62"/>
      <c r="MTW35" s="62"/>
      <c r="MTX35" s="62"/>
      <c r="MTY35" s="62"/>
      <c r="MTZ35" s="62"/>
      <c r="MUA35" s="62"/>
      <c r="MUB35" s="62"/>
      <c r="MUC35" s="62"/>
      <c r="MUD35" s="62"/>
      <c r="MUE35" s="62"/>
      <c r="MUF35" s="62"/>
      <c r="MUG35" s="62"/>
      <c r="MUH35" s="62"/>
      <c r="MUI35" s="62"/>
      <c r="MUJ35" s="62"/>
      <c r="MUK35" s="62"/>
      <c r="MUL35" s="62"/>
      <c r="MUM35" s="62"/>
      <c r="MUN35" s="62"/>
      <c r="MUO35" s="62"/>
      <c r="MUP35" s="62"/>
      <c r="MUQ35" s="62"/>
      <c r="MUR35" s="62"/>
      <c r="MUS35" s="62"/>
      <c r="MUT35" s="62"/>
      <c r="MUU35" s="62"/>
      <c r="MUV35" s="62"/>
      <c r="MUW35" s="62"/>
      <c r="MUX35" s="62"/>
      <c r="MUY35" s="62"/>
      <c r="MUZ35" s="62"/>
      <c r="MVA35" s="62"/>
      <c r="MVB35" s="62"/>
      <c r="MVC35" s="62"/>
      <c r="MVD35" s="62"/>
      <c r="MVE35" s="62"/>
      <c r="MVF35" s="62"/>
      <c r="MVG35" s="62"/>
      <c r="MVH35" s="62"/>
      <c r="MVI35" s="62"/>
      <c r="MVJ35" s="62"/>
      <c r="MVK35" s="62"/>
      <c r="MVL35" s="62"/>
      <c r="MVM35" s="62"/>
      <c r="MVN35" s="62"/>
      <c r="MVO35" s="62"/>
      <c r="MVP35" s="62"/>
      <c r="MVQ35" s="62"/>
      <c r="MVR35" s="62"/>
      <c r="MVS35" s="62"/>
      <c r="MVT35" s="62"/>
      <c r="MVU35" s="62"/>
      <c r="MVV35" s="62"/>
      <c r="MVW35" s="62"/>
      <c r="MVX35" s="62"/>
      <c r="MVY35" s="62"/>
      <c r="MVZ35" s="62"/>
      <c r="MWA35" s="62"/>
      <c r="MWB35" s="62"/>
      <c r="MWC35" s="62"/>
      <c r="MWD35" s="62"/>
      <c r="MWE35" s="62"/>
      <c r="MWF35" s="62"/>
      <c r="MWG35" s="62"/>
      <c r="MWH35" s="62"/>
      <c r="MWI35" s="62"/>
      <c r="MWJ35" s="62"/>
      <c r="MWK35" s="62"/>
      <c r="MWL35" s="62"/>
      <c r="MWM35" s="62"/>
      <c r="MWN35" s="62"/>
      <c r="MWO35" s="62"/>
      <c r="MWP35" s="62"/>
      <c r="MWQ35" s="62"/>
      <c r="MWR35" s="62"/>
      <c r="MWS35" s="62"/>
      <c r="MWT35" s="62"/>
      <c r="MWU35" s="62"/>
      <c r="MWV35" s="62"/>
      <c r="MWW35" s="62"/>
      <c r="MWX35" s="62"/>
      <c r="MWY35" s="62"/>
      <c r="MWZ35" s="62"/>
      <c r="MXA35" s="62"/>
      <c r="MXB35" s="62"/>
      <c r="MXC35" s="62"/>
      <c r="MXD35" s="62"/>
      <c r="MXE35" s="62"/>
      <c r="MXF35" s="62"/>
      <c r="MXG35" s="62"/>
      <c r="MXH35" s="62"/>
      <c r="MXI35" s="62"/>
      <c r="MXJ35" s="62"/>
      <c r="MXK35" s="62"/>
      <c r="MXL35" s="62"/>
      <c r="MXM35" s="62"/>
      <c r="MXN35" s="62"/>
      <c r="MXO35" s="62"/>
      <c r="MXP35" s="62"/>
      <c r="MXQ35" s="62"/>
      <c r="MXR35" s="62"/>
      <c r="MXS35" s="62"/>
      <c r="MXT35" s="62"/>
      <c r="MXU35" s="62"/>
      <c r="MXV35" s="62"/>
      <c r="MXW35" s="62"/>
      <c r="MXX35" s="62"/>
      <c r="MXY35" s="62"/>
      <c r="MXZ35" s="62"/>
      <c r="MYA35" s="62"/>
      <c r="MYB35" s="62"/>
      <c r="MYC35" s="62"/>
      <c r="MYD35" s="62"/>
      <c r="MYE35" s="62"/>
      <c r="MYF35" s="62"/>
      <c r="MYG35" s="62"/>
      <c r="MYH35" s="62"/>
      <c r="MYI35" s="62"/>
      <c r="MYJ35" s="62"/>
      <c r="MYK35" s="62"/>
      <c r="MYL35" s="62"/>
      <c r="MYM35" s="62"/>
      <c r="MYN35" s="62"/>
      <c r="MYO35" s="62"/>
      <c r="MYP35" s="62"/>
      <c r="MYQ35" s="62"/>
      <c r="MYR35" s="62"/>
      <c r="MYS35" s="62"/>
      <c r="MYT35" s="62"/>
      <c r="MYU35" s="62"/>
      <c r="MYV35" s="62"/>
      <c r="MYW35" s="62"/>
      <c r="MYX35" s="62"/>
      <c r="MYY35" s="62"/>
      <c r="MYZ35" s="62"/>
      <c r="MZA35" s="62"/>
      <c r="MZB35" s="62"/>
      <c r="MZC35" s="62"/>
      <c r="MZD35" s="62"/>
      <c r="MZE35" s="62"/>
      <c r="MZF35" s="62"/>
      <c r="MZG35" s="62"/>
      <c r="MZH35" s="62"/>
      <c r="MZI35" s="62"/>
      <c r="MZJ35" s="62"/>
      <c r="MZK35" s="62"/>
      <c r="MZL35" s="62"/>
      <c r="MZM35" s="62"/>
      <c r="MZN35" s="62"/>
      <c r="MZO35" s="62"/>
      <c r="MZP35" s="62"/>
      <c r="MZQ35" s="62"/>
      <c r="MZR35" s="62"/>
      <c r="MZS35" s="62"/>
      <c r="MZT35" s="62"/>
      <c r="MZU35" s="62"/>
      <c r="MZV35" s="62"/>
      <c r="MZW35" s="62"/>
      <c r="MZX35" s="62"/>
      <c r="MZY35" s="62"/>
      <c r="MZZ35" s="62"/>
      <c r="NAA35" s="62"/>
      <c r="NAB35" s="62"/>
      <c r="NAC35" s="62"/>
      <c r="NAD35" s="62"/>
      <c r="NAE35" s="62"/>
      <c r="NAF35" s="62"/>
      <c r="NAG35" s="62"/>
      <c r="NAH35" s="62"/>
      <c r="NAI35" s="62"/>
      <c r="NAJ35" s="62"/>
      <c r="NAK35" s="62"/>
      <c r="NAL35" s="62"/>
      <c r="NAM35" s="62"/>
      <c r="NAN35" s="62"/>
      <c r="NAO35" s="62"/>
      <c r="NAP35" s="62"/>
      <c r="NAQ35" s="62"/>
      <c r="NAR35" s="62"/>
      <c r="NAS35" s="62"/>
      <c r="NAT35" s="62"/>
      <c r="NAU35" s="62"/>
      <c r="NAV35" s="62"/>
      <c r="NAW35" s="62"/>
      <c r="NAX35" s="62"/>
      <c r="NAY35" s="62"/>
      <c r="NAZ35" s="62"/>
      <c r="NBA35" s="62"/>
      <c r="NBB35" s="62"/>
      <c r="NBC35" s="62"/>
      <c r="NBD35" s="62"/>
      <c r="NBE35" s="62"/>
      <c r="NBF35" s="62"/>
      <c r="NBG35" s="62"/>
      <c r="NBH35" s="62"/>
      <c r="NBI35" s="62"/>
      <c r="NBJ35" s="62"/>
      <c r="NBK35" s="62"/>
      <c r="NBL35" s="62"/>
      <c r="NBM35" s="62"/>
      <c r="NBN35" s="62"/>
      <c r="NBO35" s="62"/>
      <c r="NBP35" s="62"/>
      <c r="NBQ35" s="62"/>
      <c r="NBR35" s="62"/>
      <c r="NBS35" s="62"/>
      <c r="NBT35" s="62"/>
      <c r="NBU35" s="62"/>
      <c r="NBV35" s="62"/>
      <c r="NBW35" s="62"/>
      <c r="NBX35" s="62"/>
      <c r="NBY35" s="62"/>
      <c r="NBZ35" s="62"/>
      <c r="NCA35" s="62"/>
      <c r="NCB35" s="62"/>
      <c r="NCC35" s="62"/>
      <c r="NCD35" s="62"/>
      <c r="NCE35" s="62"/>
      <c r="NCF35" s="62"/>
      <c r="NCG35" s="62"/>
      <c r="NCH35" s="62"/>
      <c r="NCI35" s="62"/>
      <c r="NCJ35" s="62"/>
      <c r="NCK35" s="62"/>
      <c r="NCL35" s="62"/>
      <c r="NCM35" s="62"/>
      <c r="NCN35" s="62"/>
      <c r="NCO35" s="62"/>
      <c r="NCP35" s="62"/>
      <c r="NCQ35" s="62"/>
      <c r="NCR35" s="62"/>
      <c r="NCS35" s="62"/>
      <c r="NCT35" s="62"/>
      <c r="NCU35" s="62"/>
      <c r="NCV35" s="62"/>
      <c r="NCW35" s="62"/>
      <c r="NCX35" s="62"/>
      <c r="NCY35" s="62"/>
      <c r="NCZ35" s="62"/>
      <c r="NDA35" s="62"/>
      <c r="NDB35" s="62"/>
      <c r="NDC35" s="62"/>
      <c r="NDD35" s="62"/>
      <c r="NDE35" s="62"/>
      <c r="NDF35" s="62"/>
      <c r="NDG35" s="62"/>
      <c r="NDH35" s="62"/>
      <c r="NDI35" s="62"/>
      <c r="NDJ35" s="62"/>
      <c r="NDK35" s="62"/>
      <c r="NDL35" s="62"/>
      <c r="NDM35" s="62"/>
      <c r="NDN35" s="62"/>
      <c r="NDO35" s="62"/>
      <c r="NDP35" s="62"/>
      <c r="NDQ35" s="62"/>
      <c r="NDR35" s="62"/>
      <c r="NDS35" s="62"/>
      <c r="NDT35" s="62"/>
      <c r="NDU35" s="62"/>
      <c r="NDV35" s="62"/>
      <c r="NDW35" s="62"/>
      <c r="NDX35" s="62"/>
      <c r="NDY35" s="62"/>
      <c r="NDZ35" s="62"/>
      <c r="NEA35" s="62"/>
      <c r="NEB35" s="62"/>
      <c r="NEC35" s="62"/>
      <c r="NED35" s="62"/>
      <c r="NEE35" s="62"/>
      <c r="NEF35" s="62"/>
      <c r="NEG35" s="62"/>
      <c r="NEH35" s="62"/>
      <c r="NEI35" s="62"/>
      <c r="NEJ35" s="62"/>
      <c r="NEK35" s="62"/>
      <c r="NEL35" s="62"/>
      <c r="NEM35" s="62"/>
      <c r="NEN35" s="62"/>
      <c r="NEO35" s="62"/>
      <c r="NEP35" s="62"/>
      <c r="NEQ35" s="62"/>
      <c r="NER35" s="62"/>
      <c r="NES35" s="62"/>
      <c r="NET35" s="62"/>
      <c r="NEU35" s="62"/>
      <c r="NEV35" s="62"/>
      <c r="NEW35" s="62"/>
      <c r="NEX35" s="62"/>
      <c r="NEY35" s="62"/>
      <c r="NEZ35" s="62"/>
      <c r="NFA35" s="62"/>
      <c r="NFB35" s="62"/>
      <c r="NFC35" s="62"/>
      <c r="NFD35" s="62"/>
      <c r="NFE35" s="62"/>
      <c r="NFF35" s="62"/>
      <c r="NFG35" s="62"/>
      <c r="NFH35" s="62"/>
      <c r="NFI35" s="62"/>
      <c r="NFJ35" s="62"/>
      <c r="NFK35" s="62"/>
      <c r="NFL35" s="62"/>
      <c r="NFM35" s="62"/>
      <c r="NFN35" s="62"/>
      <c r="NFO35" s="62"/>
      <c r="NFP35" s="62"/>
      <c r="NFQ35" s="62"/>
      <c r="NFR35" s="62"/>
      <c r="NFS35" s="62"/>
      <c r="NFT35" s="62"/>
      <c r="NFU35" s="62"/>
      <c r="NFV35" s="62"/>
      <c r="NFW35" s="62"/>
      <c r="NFX35" s="62"/>
      <c r="NFY35" s="62"/>
      <c r="NFZ35" s="62"/>
      <c r="NGA35" s="62"/>
      <c r="NGB35" s="62"/>
      <c r="NGC35" s="62"/>
      <c r="NGD35" s="62"/>
      <c r="NGE35" s="62"/>
      <c r="NGF35" s="62"/>
      <c r="NGG35" s="62"/>
      <c r="NGH35" s="62"/>
      <c r="NGI35" s="62"/>
      <c r="NGJ35" s="62"/>
      <c r="NGK35" s="62"/>
      <c r="NGL35" s="62"/>
      <c r="NGM35" s="62"/>
      <c r="NGN35" s="62"/>
      <c r="NGO35" s="62"/>
      <c r="NGP35" s="62"/>
      <c r="NGQ35" s="62"/>
      <c r="NGR35" s="62"/>
      <c r="NGS35" s="62"/>
      <c r="NGT35" s="62"/>
      <c r="NGU35" s="62"/>
      <c r="NGV35" s="62"/>
      <c r="NGW35" s="62"/>
      <c r="NGX35" s="62"/>
      <c r="NGY35" s="62"/>
      <c r="NGZ35" s="62"/>
      <c r="NHA35" s="62"/>
      <c r="NHB35" s="62"/>
      <c r="NHC35" s="62"/>
      <c r="NHD35" s="62"/>
      <c r="NHE35" s="62"/>
      <c r="NHF35" s="62"/>
      <c r="NHG35" s="62"/>
      <c r="NHH35" s="62"/>
      <c r="NHI35" s="62"/>
      <c r="NHJ35" s="62"/>
      <c r="NHK35" s="62"/>
      <c r="NHL35" s="62"/>
      <c r="NHM35" s="62"/>
      <c r="NHN35" s="62"/>
      <c r="NHO35" s="62"/>
      <c r="NHP35" s="62"/>
      <c r="NHQ35" s="62"/>
      <c r="NHR35" s="62"/>
      <c r="NHS35" s="62"/>
      <c r="NHT35" s="62"/>
      <c r="NHU35" s="62"/>
      <c r="NHV35" s="62"/>
      <c r="NHW35" s="62"/>
      <c r="NHX35" s="62"/>
      <c r="NHY35" s="62"/>
      <c r="NHZ35" s="62"/>
      <c r="NIA35" s="62"/>
      <c r="NIB35" s="62"/>
      <c r="NIC35" s="62"/>
      <c r="NID35" s="62"/>
      <c r="NIE35" s="62"/>
      <c r="NIF35" s="62"/>
      <c r="NIG35" s="62"/>
      <c r="NIH35" s="62"/>
      <c r="NII35" s="62"/>
      <c r="NIJ35" s="62"/>
      <c r="NIK35" s="62"/>
      <c r="NIL35" s="62"/>
      <c r="NIM35" s="62"/>
      <c r="NIN35" s="62"/>
      <c r="NIO35" s="62"/>
      <c r="NIP35" s="62"/>
      <c r="NIQ35" s="62"/>
      <c r="NIR35" s="62"/>
      <c r="NIS35" s="62"/>
      <c r="NIT35" s="62"/>
      <c r="NIU35" s="62"/>
      <c r="NIV35" s="62"/>
      <c r="NIW35" s="62"/>
      <c r="NIX35" s="62"/>
      <c r="NIY35" s="62"/>
      <c r="NIZ35" s="62"/>
      <c r="NJA35" s="62"/>
      <c r="NJB35" s="62"/>
      <c r="NJC35" s="62"/>
      <c r="NJD35" s="62"/>
      <c r="NJE35" s="62"/>
      <c r="NJF35" s="62"/>
      <c r="NJG35" s="62"/>
      <c r="NJH35" s="62"/>
      <c r="NJI35" s="62"/>
      <c r="NJJ35" s="62"/>
      <c r="NJK35" s="62"/>
      <c r="NJL35" s="62"/>
      <c r="NJM35" s="62"/>
      <c r="NJN35" s="62"/>
      <c r="NJO35" s="62"/>
      <c r="NJP35" s="62"/>
      <c r="NJQ35" s="62"/>
      <c r="NJR35" s="62"/>
      <c r="NJS35" s="62"/>
      <c r="NJT35" s="62"/>
      <c r="NJU35" s="62"/>
      <c r="NJV35" s="62"/>
      <c r="NJW35" s="62"/>
      <c r="NJX35" s="62"/>
      <c r="NJY35" s="62"/>
      <c r="NJZ35" s="62"/>
      <c r="NKA35" s="62"/>
      <c r="NKB35" s="62"/>
      <c r="NKC35" s="62"/>
      <c r="NKD35" s="62"/>
      <c r="NKE35" s="62"/>
      <c r="NKF35" s="62"/>
      <c r="NKG35" s="62"/>
      <c r="NKH35" s="62"/>
      <c r="NKI35" s="62"/>
      <c r="NKJ35" s="62"/>
      <c r="NKK35" s="62"/>
      <c r="NKL35" s="62"/>
      <c r="NKM35" s="62"/>
      <c r="NKN35" s="62"/>
      <c r="NKO35" s="62"/>
      <c r="NKP35" s="62"/>
      <c r="NKQ35" s="62"/>
      <c r="NKR35" s="62"/>
      <c r="NKS35" s="62"/>
      <c r="NKT35" s="62"/>
      <c r="NKU35" s="62"/>
      <c r="NKV35" s="62"/>
      <c r="NKW35" s="62"/>
      <c r="NKX35" s="62"/>
      <c r="NKY35" s="62"/>
      <c r="NKZ35" s="62"/>
      <c r="NLA35" s="62"/>
      <c r="NLB35" s="62"/>
      <c r="NLC35" s="62"/>
      <c r="NLD35" s="62"/>
      <c r="NLE35" s="62"/>
      <c r="NLF35" s="62"/>
      <c r="NLG35" s="62"/>
      <c r="NLH35" s="62"/>
      <c r="NLI35" s="62"/>
      <c r="NLJ35" s="62"/>
      <c r="NLK35" s="62"/>
      <c r="NLL35" s="62"/>
      <c r="NLM35" s="62"/>
      <c r="NLN35" s="62"/>
      <c r="NLO35" s="62"/>
      <c r="NLP35" s="62"/>
      <c r="NLQ35" s="62"/>
      <c r="NLR35" s="62"/>
      <c r="NLS35" s="62"/>
      <c r="NLT35" s="62"/>
      <c r="NLU35" s="62"/>
      <c r="NLV35" s="62"/>
      <c r="NLW35" s="62"/>
      <c r="NLX35" s="62"/>
      <c r="NLY35" s="62"/>
      <c r="NLZ35" s="62"/>
      <c r="NMA35" s="62"/>
      <c r="NMB35" s="62"/>
      <c r="NMC35" s="62"/>
      <c r="NMD35" s="62"/>
      <c r="NME35" s="62"/>
      <c r="NMF35" s="62"/>
      <c r="NMG35" s="62"/>
      <c r="NMH35" s="62"/>
      <c r="NMI35" s="62"/>
      <c r="NMJ35" s="62"/>
      <c r="NMK35" s="62"/>
      <c r="NML35" s="62"/>
      <c r="NMM35" s="62"/>
      <c r="NMN35" s="62"/>
      <c r="NMO35" s="62"/>
      <c r="NMP35" s="62"/>
      <c r="NMQ35" s="62"/>
      <c r="NMR35" s="62"/>
      <c r="NMS35" s="62"/>
      <c r="NMT35" s="62"/>
      <c r="NMU35" s="62"/>
      <c r="NMV35" s="62"/>
      <c r="NMW35" s="62"/>
      <c r="NMX35" s="62"/>
      <c r="NMY35" s="62"/>
      <c r="NMZ35" s="62"/>
      <c r="NNA35" s="62"/>
      <c r="NNB35" s="62"/>
      <c r="NNC35" s="62"/>
      <c r="NND35" s="62"/>
      <c r="NNE35" s="62"/>
      <c r="NNF35" s="62"/>
      <c r="NNG35" s="62"/>
      <c r="NNH35" s="62"/>
      <c r="NNI35" s="62"/>
      <c r="NNJ35" s="62"/>
      <c r="NNK35" s="62"/>
      <c r="NNL35" s="62"/>
      <c r="NNM35" s="62"/>
      <c r="NNN35" s="62"/>
      <c r="NNO35" s="62"/>
      <c r="NNP35" s="62"/>
      <c r="NNQ35" s="62"/>
      <c r="NNR35" s="62"/>
      <c r="NNS35" s="62"/>
      <c r="NNT35" s="62"/>
      <c r="NNU35" s="62"/>
      <c r="NNV35" s="62"/>
      <c r="NNW35" s="62"/>
      <c r="NNX35" s="62"/>
      <c r="NNY35" s="62"/>
      <c r="NNZ35" s="62"/>
      <c r="NOA35" s="62"/>
      <c r="NOB35" s="62"/>
      <c r="NOC35" s="62"/>
      <c r="NOD35" s="62"/>
      <c r="NOE35" s="62"/>
      <c r="NOF35" s="62"/>
      <c r="NOG35" s="62"/>
      <c r="NOH35" s="62"/>
      <c r="NOI35" s="62"/>
      <c r="NOJ35" s="62"/>
      <c r="NOK35" s="62"/>
      <c r="NOL35" s="62"/>
      <c r="NOM35" s="62"/>
      <c r="NON35" s="62"/>
      <c r="NOO35" s="62"/>
      <c r="NOP35" s="62"/>
      <c r="NOQ35" s="62"/>
      <c r="NOR35" s="62"/>
      <c r="NOS35" s="62"/>
      <c r="NOT35" s="62"/>
      <c r="NOU35" s="62"/>
      <c r="NOV35" s="62"/>
      <c r="NOW35" s="62"/>
      <c r="NOX35" s="62"/>
      <c r="NOY35" s="62"/>
      <c r="NOZ35" s="62"/>
      <c r="NPA35" s="62"/>
      <c r="NPB35" s="62"/>
      <c r="NPC35" s="62"/>
      <c r="NPD35" s="62"/>
      <c r="NPE35" s="62"/>
      <c r="NPF35" s="62"/>
      <c r="NPG35" s="62"/>
      <c r="NPH35" s="62"/>
      <c r="NPI35" s="62"/>
      <c r="NPJ35" s="62"/>
      <c r="NPK35" s="62"/>
      <c r="NPL35" s="62"/>
      <c r="NPM35" s="62"/>
      <c r="NPN35" s="62"/>
      <c r="NPO35" s="62"/>
      <c r="NPP35" s="62"/>
      <c r="NPQ35" s="62"/>
      <c r="NPR35" s="62"/>
      <c r="NPS35" s="62"/>
      <c r="NPT35" s="62"/>
      <c r="NPU35" s="62"/>
      <c r="NPV35" s="62"/>
      <c r="NPW35" s="62"/>
      <c r="NPX35" s="62"/>
      <c r="NPY35" s="62"/>
      <c r="NPZ35" s="62"/>
      <c r="NQA35" s="62"/>
      <c r="NQB35" s="62"/>
      <c r="NQC35" s="62"/>
      <c r="NQD35" s="62"/>
      <c r="NQE35" s="62"/>
      <c r="NQF35" s="62"/>
      <c r="NQG35" s="62"/>
      <c r="NQH35" s="62"/>
      <c r="NQI35" s="62"/>
      <c r="NQJ35" s="62"/>
      <c r="NQK35" s="62"/>
      <c r="NQL35" s="62"/>
      <c r="NQM35" s="62"/>
      <c r="NQN35" s="62"/>
      <c r="NQO35" s="62"/>
      <c r="NQP35" s="62"/>
      <c r="NQQ35" s="62"/>
      <c r="NQR35" s="62"/>
      <c r="NQS35" s="62"/>
      <c r="NQT35" s="62"/>
      <c r="NQU35" s="62"/>
      <c r="NQV35" s="62"/>
      <c r="NQW35" s="62"/>
      <c r="NQX35" s="62"/>
      <c r="NQY35" s="62"/>
      <c r="NQZ35" s="62"/>
      <c r="NRA35" s="62"/>
      <c r="NRB35" s="62"/>
      <c r="NRC35" s="62"/>
      <c r="NRD35" s="62"/>
      <c r="NRE35" s="62"/>
      <c r="NRF35" s="62"/>
      <c r="NRG35" s="62"/>
      <c r="NRH35" s="62"/>
      <c r="NRI35" s="62"/>
      <c r="NRJ35" s="62"/>
      <c r="NRK35" s="62"/>
      <c r="NRL35" s="62"/>
      <c r="NRM35" s="62"/>
      <c r="NRN35" s="62"/>
      <c r="NRO35" s="62"/>
      <c r="NRP35" s="62"/>
      <c r="NRQ35" s="62"/>
      <c r="NRR35" s="62"/>
      <c r="NRS35" s="62"/>
      <c r="NRT35" s="62"/>
      <c r="NRU35" s="62"/>
      <c r="NRV35" s="62"/>
      <c r="NRW35" s="62"/>
      <c r="NRX35" s="62"/>
      <c r="NRY35" s="62"/>
      <c r="NRZ35" s="62"/>
      <c r="NSA35" s="62"/>
      <c r="NSB35" s="62"/>
      <c r="NSC35" s="62"/>
      <c r="NSD35" s="62"/>
      <c r="NSE35" s="62"/>
      <c r="NSF35" s="62"/>
      <c r="NSG35" s="62"/>
      <c r="NSH35" s="62"/>
      <c r="NSI35" s="62"/>
      <c r="NSJ35" s="62"/>
      <c r="NSK35" s="62"/>
      <c r="NSL35" s="62"/>
      <c r="NSM35" s="62"/>
      <c r="NSN35" s="62"/>
      <c r="NSO35" s="62"/>
      <c r="NSP35" s="62"/>
      <c r="NSQ35" s="62"/>
      <c r="NSR35" s="62"/>
      <c r="NSS35" s="62"/>
      <c r="NST35" s="62"/>
      <c r="NSU35" s="62"/>
      <c r="NSV35" s="62"/>
      <c r="NSW35" s="62"/>
      <c r="NSX35" s="62"/>
      <c r="NSY35" s="62"/>
      <c r="NSZ35" s="62"/>
      <c r="NTA35" s="62"/>
      <c r="NTB35" s="62"/>
      <c r="NTC35" s="62"/>
      <c r="NTD35" s="62"/>
      <c r="NTE35" s="62"/>
      <c r="NTF35" s="62"/>
      <c r="NTG35" s="62"/>
      <c r="NTH35" s="62"/>
      <c r="NTI35" s="62"/>
      <c r="NTJ35" s="62"/>
      <c r="NTK35" s="62"/>
      <c r="NTL35" s="62"/>
      <c r="NTM35" s="62"/>
      <c r="NTN35" s="62"/>
      <c r="NTO35" s="62"/>
      <c r="NTP35" s="62"/>
      <c r="NTQ35" s="62"/>
      <c r="NTR35" s="62"/>
      <c r="NTS35" s="62"/>
      <c r="NTT35" s="62"/>
      <c r="NTU35" s="62"/>
      <c r="NTV35" s="62"/>
      <c r="NTW35" s="62"/>
      <c r="NTX35" s="62"/>
      <c r="NTY35" s="62"/>
      <c r="NTZ35" s="62"/>
      <c r="NUA35" s="62"/>
      <c r="NUB35" s="62"/>
      <c r="NUC35" s="62"/>
      <c r="NUD35" s="62"/>
      <c r="NUE35" s="62"/>
      <c r="NUF35" s="62"/>
      <c r="NUG35" s="62"/>
      <c r="NUH35" s="62"/>
      <c r="NUI35" s="62"/>
      <c r="NUJ35" s="62"/>
      <c r="NUK35" s="62"/>
      <c r="NUL35" s="62"/>
      <c r="NUM35" s="62"/>
      <c r="NUN35" s="62"/>
      <c r="NUO35" s="62"/>
      <c r="NUP35" s="62"/>
      <c r="NUQ35" s="62"/>
      <c r="NUR35" s="62"/>
      <c r="NUS35" s="62"/>
      <c r="NUT35" s="62"/>
      <c r="NUU35" s="62"/>
      <c r="NUV35" s="62"/>
      <c r="NUW35" s="62"/>
      <c r="NUX35" s="62"/>
      <c r="NUY35" s="62"/>
      <c r="NUZ35" s="62"/>
      <c r="NVA35" s="62"/>
      <c r="NVB35" s="62"/>
      <c r="NVC35" s="62"/>
      <c r="NVD35" s="62"/>
      <c r="NVE35" s="62"/>
      <c r="NVF35" s="62"/>
      <c r="NVG35" s="62"/>
      <c r="NVH35" s="62"/>
      <c r="NVI35" s="62"/>
      <c r="NVJ35" s="62"/>
      <c r="NVK35" s="62"/>
      <c r="NVL35" s="62"/>
      <c r="NVM35" s="62"/>
      <c r="NVN35" s="62"/>
      <c r="NVO35" s="62"/>
      <c r="NVP35" s="62"/>
      <c r="NVQ35" s="62"/>
      <c r="NVR35" s="62"/>
      <c r="NVS35" s="62"/>
      <c r="NVT35" s="62"/>
      <c r="NVU35" s="62"/>
      <c r="NVV35" s="62"/>
      <c r="NVW35" s="62"/>
      <c r="NVX35" s="62"/>
      <c r="NVY35" s="62"/>
      <c r="NVZ35" s="62"/>
      <c r="NWA35" s="62"/>
      <c r="NWB35" s="62"/>
      <c r="NWC35" s="62"/>
      <c r="NWD35" s="62"/>
      <c r="NWE35" s="62"/>
      <c r="NWF35" s="62"/>
      <c r="NWG35" s="62"/>
      <c r="NWH35" s="62"/>
      <c r="NWI35" s="62"/>
      <c r="NWJ35" s="62"/>
      <c r="NWK35" s="62"/>
      <c r="NWL35" s="62"/>
      <c r="NWM35" s="62"/>
      <c r="NWN35" s="62"/>
      <c r="NWO35" s="62"/>
      <c r="NWP35" s="62"/>
      <c r="NWQ35" s="62"/>
      <c r="NWR35" s="62"/>
      <c r="NWS35" s="62"/>
      <c r="NWT35" s="62"/>
      <c r="NWU35" s="62"/>
      <c r="NWV35" s="62"/>
      <c r="NWW35" s="62"/>
      <c r="NWX35" s="62"/>
      <c r="NWY35" s="62"/>
      <c r="NWZ35" s="62"/>
      <c r="NXA35" s="62"/>
      <c r="NXB35" s="62"/>
      <c r="NXC35" s="62"/>
      <c r="NXD35" s="62"/>
      <c r="NXE35" s="62"/>
      <c r="NXF35" s="62"/>
      <c r="NXG35" s="62"/>
      <c r="NXH35" s="62"/>
      <c r="NXI35" s="62"/>
      <c r="NXJ35" s="62"/>
      <c r="NXK35" s="62"/>
      <c r="NXL35" s="62"/>
      <c r="NXM35" s="62"/>
      <c r="NXN35" s="62"/>
      <c r="NXO35" s="62"/>
      <c r="NXP35" s="62"/>
      <c r="NXQ35" s="62"/>
      <c r="NXR35" s="62"/>
      <c r="NXS35" s="62"/>
      <c r="NXT35" s="62"/>
      <c r="NXU35" s="62"/>
      <c r="NXV35" s="62"/>
      <c r="NXW35" s="62"/>
      <c r="NXX35" s="62"/>
      <c r="NXY35" s="62"/>
      <c r="NXZ35" s="62"/>
      <c r="NYA35" s="62"/>
      <c r="NYB35" s="62"/>
      <c r="NYC35" s="62"/>
      <c r="NYD35" s="62"/>
      <c r="NYE35" s="62"/>
      <c r="NYF35" s="62"/>
      <c r="NYG35" s="62"/>
      <c r="NYH35" s="62"/>
      <c r="NYI35" s="62"/>
      <c r="NYJ35" s="62"/>
      <c r="NYK35" s="62"/>
      <c r="NYL35" s="62"/>
      <c r="NYM35" s="62"/>
      <c r="NYN35" s="62"/>
      <c r="NYO35" s="62"/>
      <c r="NYP35" s="62"/>
      <c r="NYQ35" s="62"/>
      <c r="NYR35" s="62"/>
      <c r="NYS35" s="62"/>
      <c r="NYT35" s="62"/>
      <c r="NYU35" s="62"/>
      <c r="NYV35" s="62"/>
      <c r="NYW35" s="62"/>
      <c r="NYX35" s="62"/>
      <c r="NYY35" s="62"/>
      <c r="NYZ35" s="62"/>
      <c r="NZA35" s="62"/>
      <c r="NZB35" s="62"/>
      <c r="NZC35" s="62"/>
      <c r="NZD35" s="62"/>
      <c r="NZE35" s="62"/>
      <c r="NZF35" s="62"/>
      <c r="NZG35" s="62"/>
      <c r="NZH35" s="62"/>
      <c r="NZI35" s="62"/>
      <c r="NZJ35" s="62"/>
      <c r="NZK35" s="62"/>
      <c r="NZL35" s="62"/>
      <c r="NZM35" s="62"/>
      <c r="NZN35" s="62"/>
      <c r="NZO35" s="62"/>
      <c r="NZP35" s="62"/>
      <c r="NZQ35" s="62"/>
      <c r="NZR35" s="62"/>
      <c r="NZS35" s="62"/>
      <c r="NZT35" s="62"/>
      <c r="NZU35" s="62"/>
      <c r="NZV35" s="62"/>
      <c r="NZW35" s="62"/>
      <c r="NZX35" s="62"/>
      <c r="NZY35" s="62"/>
      <c r="NZZ35" s="62"/>
      <c r="OAA35" s="62"/>
      <c r="OAB35" s="62"/>
      <c r="OAC35" s="62"/>
      <c r="OAD35" s="62"/>
      <c r="OAE35" s="62"/>
      <c r="OAF35" s="62"/>
      <c r="OAG35" s="62"/>
      <c r="OAH35" s="62"/>
      <c r="OAI35" s="62"/>
      <c r="OAJ35" s="62"/>
      <c r="OAK35" s="62"/>
      <c r="OAL35" s="62"/>
      <c r="OAM35" s="62"/>
      <c r="OAN35" s="62"/>
      <c r="OAO35" s="62"/>
      <c r="OAP35" s="62"/>
      <c r="OAQ35" s="62"/>
      <c r="OAR35" s="62"/>
      <c r="OAS35" s="62"/>
      <c r="OAT35" s="62"/>
      <c r="OAU35" s="62"/>
      <c r="OAV35" s="62"/>
      <c r="OAW35" s="62"/>
      <c r="OAX35" s="62"/>
      <c r="OAY35" s="62"/>
      <c r="OAZ35" s="62"/>
      <c r="OBA35" s="62"/>
      <c r="OBB35" s="62"/>
      <c r="OBC35" s="62"/>
      <c r="OBD35" s="62"/>
      <c r="OBE35" s="62"/>
      <c r="OBF35" s="62"/>
      <c r="OBG35" s="62"/>
      <c r="OBH35" s="62"/>
      <c r="OBI35" s="62"/>
      <c r="OBJ35" s="62"/>
      <c r="OBK35" s="62"/>
      <c r="OBL35" s="62"/>
      <c r="OBM35" s="62"/>
      <c r="OBN35" s="62"/>
      <c r="OBO35" s="62"/>
      <c r="OBP35" s="62"/>
      <c r="OBQ35" s="62"/>
      <c r="OBR35" s="62"/>
      <c r="OBS35" s="62"/>
      <c r="OBT35" s="62"/>
      <c r="OBU35" s="62"/>
      <c r="OBV35" s="62"/>
      <c r="OBW35" s="62"/>
      <c r="OBX35" s="62"/>
      <c r="OBY35" s="62"/>
      <c r="OBZ35" s="62"/>
      <c r="OCA35" s="62"/>
      <c r="OCB35" s="62"/>
      <c r="OCC35" s="62"/>
      <c r="OCD35" s="62"/>
      <c r="OCE35" s="62"/>
      <c r="OCF35" s="62"/>
      <c r="OCG35" s="62"/>
      <c r="OCH35" s="62"/>
      <c r="OCI35" s="62"/>
      <c r="OCJ35" s="62"/>
      <c r="OCK35" s="62"/>
      <c r="OCL35" s="62"/>
      <c r="OCM35" s="62"/>
      <c r="OCN35" s="62"/>
      <c r="OCO35" s="62"/>
      <c r="OCP35" s="62"/>
      <c r="OCQ35" s="62"/>
      <c r="OCR35" s="62"/>
      <c r="OCS35" s="62"/>
      <c r="OCT35" s="62"/>
      <c r="OCU35" s="62"/>
      <c r="OCV35" s="62"/>
      <c r="OCW35" s="62"/>
      <c r="OCX35" s="62"/>
      <c r="OCY35" s="62"/>
      <c r="OCZ35" s="62"/>
      <c r="ODA35" s="62"/>
      <c r="ODB35" s="62"/>
      <c r="ODC35" s="62"/>
      <c r="ODD35" s="62"/>
      <c r="ODE35" s="62"/>
      <c r="ODF35" s="62"/>
      <c r="ODG35" s="62"/>
      <c r="ODH35" s="62"/>
      <c r="ODI35" s="62"/>
      <c r="ODJ35" s="62"/>
      <c r="ODK35" s="62"/>
      <c r="ODL35" s="62"/>
      <c r="ODM35" s="62"/>
      <c r="ODN35" s="62"/>
      <c r="ODO35" s="62"/>
      <c r="ODP35" s="62"/>
      <c r="ODQ35" s="62"/>
      <c r="ODR35" s="62"/>
      <c r="ODS35" s="62"/>
      <c r="ODT35" s="62"/>
      <c r="ODU35" s="62"/>
      <c r="ODV35" s="62"/>
      <c r="ODW35" s="62"/>
      <c r="ODX35" s="62"/>
      <c r="ODY35" s="62"/>
      <c r="ODZ35" s="62"/>
      <c r="OEA35" s="62"/>
      <c r="OEB35" s="62"/>
      <c r="OEC35" s="62"/>
      <c r="OED35" s="62"/>
      <c r="OEE35" s="62"/>
      <c r="OEF35" s="62"/>
      <c r="OEG35" s="62"/>
      <c r="OEH35" s="62"/>
      <c r="OEI35" s="62"/>
      <c r="OEJ35" s="62"/>
      <c r="OEK35" s="62"/>
      <c r="OEL35" s="62"/>
      <c r="OEM35" s="62"/>
      <c r="OEN35" s="62"/>
      <c r="OEO35" s="62"/>
      <c r="OEP35" s="62"/>
      <c r="OEQ35" s="62"/>
      <c r="OER35" s="62"/>
      <c r="OES35" s="62"/>
      <c r="OET35" s="62"/>
      <c r="OEU35" s="62"/>
      <c r="OEV35" s="62"/>
      <c r="OEW35" s="62"/>
      <c r="OEX35" s="62"/>
      <c r="OEY35" s="62"/>
      <c r="OEZ35" s="62"/>
      <c r="OFA35" s="62"/>
      <c r="OFB35" s="62"/>
      <c r="OFC35" s="62"/>
      <c r="OFD35" s="62"/>
      <c r="OFE35" s="62"/>
      <c r="OFF35" s="62"/>
      <c r="OFG35" s="62"/>
      <c r="OFH35" s="62"/>
      <c r="OFI35" s="62"/>
      <c r="OFJ35" s="62"/>
      <c r="OFK35" s="62"/>
      <c r="OFL35" s="62"/>
      <c r="OFM35" s="62"/>
      <c r="OFN35" s="62"/>
      <c r="OFO35" s="62"/>
      <c r="OFP35" s="62"/>
      <c r="OFQ35" s="62"/>
      <c r="OFR35" s="62"/>
      <c r="OFS35" s="62"/>
      <c r="OFT35" s="62"/>
      <c r="OFU35" s="62"/>
      <c r="OFV35" s="62"/>
      <c r="OFW35" s="62"/>
      <c r="OFX35" s="62"/>
      <c r="OFY35" s="62"/>
      <c r="OFZ35" s="62"/>
      <c r="OGA35" s="62"/>
      <c r="OGB35" s="62"/>
      <c r="OGC35" s="62"/>
      <c r="OGD35" s="62"/>
      <c r="OGE35" s="62"/>
      <c r="OGF35" s="62"/>
      <c r="OGG35" s="62"/>
      <c r="OGH35" s="62"/>
      <c r="OGI35" s="62"/>
      <c r="OGJ35" s="62"/>
      <c r="OGK35" s="62"/>
      <c r="OGL35" s="62"/>
      <c r="OGM35" s="62"/>
      <c r="OGN35" s="62"/>
      <c r="OGO35" s="62"/>
      <c r="OGP35" s="62"/>
      <c r="OGQ35" s="62"/>
      <c r="OGR35" s="62"/>
      <c r="OGS35" s="62"/>
      <c r="OGT35" s="62"/>
      <c r="OGU35" s="62"/>
      <c r="OGV35" s="62"/>
      <c r="OGW35" s="62"/>
      <c r="OGX35" s="62"/>
      <c r="OGY35" s="62"/>
      <c r="OGZ35" s="62"/>
      <c r="OHA35" s="62"/>
      <c r="OHB35" s="62"/>
      <c r="OHC35" s="62"/>
      <c r="OHD35" s="62"/>
      <c r="OHE35" s="62"/>
      <c r="OHF35" s="62"/>
      <c r="OHG35" s="62"/>
      <c r="OHH35" s="62"/>
      <c r="OHI35" s="62"/>
      <c r="OHJ35" s="62"/>
      <c r="OHK35" s="62"/>
      <c r="OHL35" s="62"/>
      <c r="OHM35" s="62"/>
      <c r="OHN35" s="62"/>
      <c r="OHO35" s="62"/>
      <c r="OHP35" s="62"/>
      <c r="OHQ35" s="62"/>
      <c r="OHR35" s="62"/>
      <c r="OHS35" s="62"/>
      <c r="OHT35" s="62"/>
      <c r="OHU35" s="62"/>
      <c r="OHV35" s="62"/>
      <c r="OHW35" s="62"/>
      <c r="OHX35" s="62"/>
      <c r="OHY35" s="62"/>
      <c r="OHZ35" s="62"/>
      <c r="OIA35" s="62"/>
      <c r="OIB35" s="62"/>
      <c r="OIC35" s="62"/>
      <c r="OID35" s="62"/>
      <c r="OIE35" s="62"/>
      <c r="OIF35" s="62"/>
      <c r="OIG35" s="62"/>
      <c r="OIH35" s="62"/>
      <c r="OII35" s="62"/>
      <c r="OIJ35" s="62"/>
      <c r="OIK35" s="62"/>
      <c r="OIL35" s="62"/>
      <c r="OIM35" s="62"/>
      <c r="OIN35" s="62"/>
      <c r="OIO35" s="62"/>
      <c r="OIP35" s="62"/>
      <c r="OIQ35" s="62"/>
      <c r="OIR35" s="62"/>
      <c r="OIS35" s="62"/>
      <c r="OIT35" s="62"/>
      <c r="OIU35" s="62"/>
      <c r="OIV35" s="62"/>
      <c r="OIW35" s="62"/>
      <c r="OIX35" s="62"/>
      <c r="OIY35" s="62"/>
      <c r="OIZ35" s="62"/>
      <c r="OJA35" s="62"/>
      <c r="OJB35" s="62"/>
      <c r="OJC35" s="62"/>
      <c r="OJD35" s="62"/>
      <c r="OJE35" s="62"/>
      <c r="OJF35" s="62"/>
      <c r="OJG35" s="62"/>
      <c r="OJH35" s="62"/>
      <c r="OJI35" s="62"/>
      <c r="OJJ35" s="62"/>
      <c r="OJK35" s="62"/>
      <c r="OJL35" s="62"/>
      <c r="OJM35" s="62"/>
      <c r="OJN35" s="62"/>
      <c r="OJO35" s="62"/>
      <c r="OJP35" s="62"/>
      <c r="OJQ35" s="62"/>
      <c r="OJR35" s="62"/>
      <c r="OJS35" s="62"/>
      <c r="OJT35" s="62"/>
      <c r="OJU35" s="62"/>
      <c r="OJV35" s="62"/>
      <c r="OJW35" s="62"/>
      <c r="OJX35" s="62"/>
      <c r="OJY35" s="62"/>
      <c r="OJZ35" s="62"/>
      <c r="OKA35" s="62"/>
      <c r="OKB35" s="62"/>
      <c r="OKC35" s="62"/>
      <c r="OKD35" s="62"/>
      <c r="OKE35" s="62"/>
      <c r="OKF35" s="62"/>
      <c r="OKG35" s="62"/>
      <c r="OKH35" s="62"/>
      <c r="OKI35" s="62"/>
      <c r="OKJ35" s="62"/>
      <c r="OKK35" s="62"/>
      <c r="OKL35" s="62"/>
      <c r="OKM35" s="62"/>
      <c r="OKN35" s="62"/>
      <c r="OKO35" s="62"/>
      <c r="OKP35" s="62"/>
      <c r="OKQ35" s="62"/>
      <c r="OKR35" s="62"/>
      <c r="OKS35" s="62"/>
      <c r="OKT35" s="62"/>
      <c r="OKU35" s="62"/>
      <c r="OKV35" s="62"/>
      <c r="OKW35" s="62"/>
      <c r="OKX35" s="62"/>
      <c r="OKY35" s="62"/>
      <c r="OKZ35" s="62"/>
      <c r="OLA35" s="62"/>
      <c r="OLB35" s="62"/>
      <c r="OLC35" s="62"/>
      <c r="OLD35" s="62"/>
      <c r="OLE35" s="62"/>
      <c r="OLF35" s="62"/>
      <c r="OLG35" s="62"/>
      <c r="OLH35" s="62"/>
      <c r="OLI35" s="62"/>
      <c r="OLJ35" s="62"/>
      <c r="OLK35" s="62"/>
      <c r="OLL35" s="62"/>
      <c r="OLM35" s="62"/>
      <c r="OLN35" s="62"/>
      <c r="OLO35" s="62"/>
      <c r="OLP35" s="62"/>
      <c r="OLQ35" s="62"/>
      <c r="OLR35" s="62"/>
      <c r="OLS35" s="62"/>
      <c r="OLT35" s="62"/>
      <c r="OLU35" s="62"/>
      <c r="OLV35" s="62"/>
      <c r="OLW35" s="62"/>
      <c r="OLX35" s="62"/>
      <c r="OLY35" s="62"/>
      <c r="OLZ35" s="62"/>
      <c r="OMA35" s="62"/>
      <c r="OMB35" s="62"/>
      <c r="OMC35" s="62"/>
      <c r="OMD35" s="62"/>
      <c r="OME35" s="62"/>
      <c r="OMF35" s="62"/>
      <c r="OMG35" s="62"/>
      <c r="OMH35" s="62"/>
      <c r="OMI35" s="62"/>
      <c r="OMJ35" s="62"/>
      <c r="OMK35" s="62"/>
      <c r="OML35" s="62"/>
      <c r="OMM35" s="62"/>
      <c r="OMN35" s="62"/>
      <c r="OMO35" s="62"/>
      <c r="OMP35" s="62"/>
      <c r="OMQ35" s="62"/>
      <c r="OMR35" s="62"/>
      <c r="OMS35" s="62"/>
      <c r="OMT35" s="62"/>
      <c r="OMU35" s="62"/>
      <c r="OMV35" s="62"/>
      <c r="OMW35" s="62"/>
      <c r="OMX35" s="62"/>
      <c r="OMY35" s="62"/>
      <c r="OMZ35" s="62"/>
      <c r="ONA35" s="62"/>
      <c r="ONB35" s="62"/>
      <c r="ONC35" s="62"/>
      <c r="OND35" s="62"/>
      <c r="ONE35" s="62"/>
      <c r="ONF35" s="62"/>
      <c r="ONG35" s="62"/>
      <c r="ONH35" s="62"/>
      <c r="ONI35" s="62"/>
      <c r="ONJ35" s="62"/>
      <c r="ONK35" s="62"/>
      <c r="ONL35" s="62"/>
      <c r="ONM35" s="62"/>
      <c r="ONN35" s="62"/>
      <c r="ONO35" s="62"/>
      <c r="ONP35" s="62"/>
      <c r="ONQ35" s="62"/>
      <c r="ONR35" s="62"/>
      <c r="ONS35" s="62"/>
      <c r="ONT35" s="62"/>
      <c r="ONU35" s="62"/>
      <c r="ONV35" s="62"/>
      <c r="ONW35" s="62"/>
      <c r="ONX35" s="62"/>
      <c r="ONY35" s="62"/>
      <c r="ONZ35" s="62"/>
      <c r="OOA35" s="62"/>
      <c r="OOB35" s="62"/>
      <c r="OOC35" s="62"/>
      <c r="OOD35" s="62"/>
      <c r="OOE35" s="62"/>
      <c r="OOF35" s="62"/>
      <c r="OOG35" s="62"/>
      <c r="OOH35" s="62"/>
      <c r="OOI35" s="62"/>
      <c r="OOJ35" s="62"/>
      <c r="OOK35" s="62"/>
      <c r="OOL35" s="62"/>
      <c r="OOM35" s="62"/>
      <c r="OON35" s="62"/>
      <c r="OOO35" s="62"/>
      <c r="OOP35" s="62"/>
      <c r="OOQ35" s="62"/>
      <c r="OOR35" s="62"/>
      <c r="OOS35" s="62"/>
      <c r="OOT35" s="62"/>
      <c r="OOU35" s="62"/>
      <c r="OOV35" s="62"/>
      <c r="OOW35" s="62"/>
      <c r="OOX35" s="62"/>
      <c r="OOY35" s="62"/>
      <c r="OOZ35" s="62"/>
      <c r="OPA35" s="62"/>
      <c r="OPB35" s="62"/>
      <c r="OPC35" s="62"/>
      <c r="OPD35" s="62"/>
      <c r="OPE35" s="62"/>
      <c r="OPF35" s="62"/>
      <c r="OPG35" s="62"/>
      <c r="OPH35" s="62"/>
      <c r="OPI35" s="62"/>
      <c r="OPJ35" s="62"/>
      <c r="OPK35" s="62"/>
      <c r="OPL35" s="62"/>
      <c r="OPM35" s="62"/>
      <c r="OPN35" s="62"/>
      <c r="OPO35" s="62"/>
      <c r="OPP35" s="62"/>
      <c r="OPQ35" s="62"/>
      <c r="OPR35" s="62"/>
      <c r="OPS35" s="62"/>
      <c r="OPT35" s="62"/>
      <c r="OPU35" s="62"/>
      <c r="OPV35" s="62"/>
      <c r="OPW35" s="62"/>
      <c r="OPX35" s="62"/>
      <c r="OPY35" s="62"/>
      <c r="OPZ35" s="62"/>
      <c r="OQA35" s="62"/>
      <c r="OQB35" s="62"/>
      <c r="OQC35" s="62"/>
      <c r="OQD35" s="62"/>
      <c r="OQE35" s="62"/>
      <c r="OQF35" s="62"/>
      <c r="OQG35" s="62"/>
      <c r="OQH35" s="62"/>
      <c r="OQI35" s="62"/>
      <c r="OQJ35" s="62"/>
      <c r="OQK35" s="62"/>
      <c r="OQL35" s="62"/>
      <c r="OQM35" s="62"/>
      <c r="OQN35" s="62"/>
      <c r="OQO35" s="62"/>
      <c r="OQP35" s="62"/>
      <c r="OQQ35" s="62"/>
      <c r="OQR35" s="62"/>
      <c r="OQS35" s="62"/>
      <c r="OQT35" s="62"/>
      <c r="OQU35" s="62"/>
      <c r="OQV35" s="62"/>
      <c r="OQW35" s="62"/>
      <c r="OQX35" s="62"/>
      <c r="OQY35" s="62"/>
      <c r="OQZ35" s="62"/>
      <c r="ORA35" s="62"/>
      <c r="ORB35" s="62"/>
      <c r="ORC35" s="62"/>
      <c r="ORD35" s="62"/>
      <c r="ORE35" s="62"/>
      <c r="ORF35" s="62"/>
      <c r="ORG35" s="62"/>
      <c r="ORH35" s="62"/>
      <c r="ORI35" s="62"/>
      <c r="ORJ35" s="62"/>
      <c r="ORK35" s="62"/>
      <c r="ORL35" s="62"/>
      <c r="ORM35" s="62"/>
      <c r="ORN35" s="62"/>
      <c r="ORO35" s="62"/>
      <c r="ORP35" s="62"/>
      <c r="ORQ35" s="62"/>
      <c r="ORR35" s="62"/>
      <c r="ORS35" s="62"/>
      <c r="ORT35" s="62"/>
      <c r="ORU35" s="62"/>
      <c r="ORV35" s="62"/>
      <c r="ORW35" s="62"/>
      <c r="ORX35" s="62"/>
      <c r="ORY35" s="62"/>
      <c r="ORZ35" s="62"/>
      <c r="OSA35" s="62"/>
      <c r="OSB35" s="62"/>
      <c r="OSC35" s="62"/>
      <c r="OSD35" s="62"/>
      <c r="OSE35" s="62"/>
      <c r="OSF35" s="62"/>
      <c r="OSG35" s="62"/>
      <c r="OSH35" s="62"/>
      <c r="OSI35" s="62"/>
      <c r="OSJ35" s="62"/>
      <c r="OSK35" s="62"/>
      <c r="OSL35" s="62"/>
      <c r="OSM35" s="62"/>
      <c r="OSN35" s="62"/>
      <c r="OSO35" s="62"/>
      <c r="OSP35" s="62"/>
      <c r="OSQ35" s="62"/>
      <c r="OSR35" s="62"/>
      <c r="OSS35" s="62"/>
      <c r="OST35" s="62"/>
      <c r="OSU35" s="62"/>
      <c r="OSV35" s="62"/>
      <c r="OSW35" s="62"/>
      <c r="OSX35" s="62"/>
      <c r="OSY35" s="62"/>
      <c r="OSZ35" s="62"/>
      <c r="OTA35" s="62"/>
      <c r="OTB35" s="62"/>
      <c r="OTC35" s="62"/>
      <c r="OTD35" s="62"/>
      <c r="OTE35" s="62"/>
      <c r="OTF35" s="62"/>
      <c r="OTG35" s="62"/>
      <c r="OTH35" s="62"/>
      <c r="OTI35" s="62"/>
      <c r="OTJ35" s="62"/>
      <c r="OTK35" s="62"/>
      <c r="OTL35" s="62"/>
      <c r="OTM35" s="62"/>
      <c r="OTN35" s="62"/>
      <c r="OTO35" s="62"/>
      <c r="OTP35" s="62"/>
      <c r="OTQ35" s="62"/>
      <c r="OTR35" s="62"/>
      <c r="OTS35" s="62"/>
      <c r="OTT35" s="62"/>
      <c r="OTU35" s="62"/>
      <c r="OTV35" s="62"/>
      <c r="OTW35" s="62"/>
      <c r="OTX35" s="62"/>
      <c r="OTY35" s="62"/>
      <c r="OTZ35" s="62"/>
      <c r="OUA35" s="62"/>
      <c r="OUB35" s="62"/>
      <c r="OUC35" s="62"/>
      <c r="OUD35" s="62"/>
      <c r="OUE35" s="62"/>
      <c r="OUF35" s="62"/>
      <c r="OUG35" s="62"/>
      <c r="OUH35" s="62"/>
      <c r="OUI35" s="62"/>
      <c r="OUJ35" s="62"/>
      <c r="OUK35" s="62"/>
      <c r="OUL35" s="62"/>
      <c r="OUM35" s="62"/>
      <c r="OUN35" s="62"/>
      <c r="OUO35" s="62"/>
      <c r="OUP35" s="62"/>
      <c r="OUQ35" s="62"/>
      <c r="OUR35" s="62"/>
      <c r="OUS35" s="62"/>
      <c r="OUT35" s="62"/>
      <c r="OUU35" s="62"/>
      <c r="OUV35" s="62"/>
      <c r="OUW35" s="62"/>
      <c r="OUX35" s="62"/>
      <c r="OUY35" s="62"/>
      <c r="OUZ35" s="62"/>
      <c r="OVA35" s="62"/>
      <c r="OVB35" s="62"/>
      <c r="OVC35" s="62"/>
      <c r="OVD35" s="62"/>
      <c r="OVE35" s="62"/>
      <c r="OVF35" s="62"/>
      <c r="OVG35" s="62"/>
      <c r="OVH35" s="62"/>
      <c r="OVI35" s="62"/>
      <c r="OVJ35" s="62"/>
      <c r="OVK35" s="62"/>
      <c r="OVL35" s="62"/>
      <c r="OVM35" s="62"/>
      <c r="OVN35" s="62"/>
      <c r="OVO35" s="62"/>
      <c r="OVP35" s="62"/>
      <c r="OVQ35" s="62"/>
      <c r="OVR35" s="62"/>
      <c r="OVS35" s="62"/>
      <c r="OVT35" s="62"/>
      <c r="OVU35" s="62"/>
      <c r="OVV35" s="62"/>
      <c r="OVW35" s="62"/>
      <c r="OVX35" s="62"/>
      <c r="OVY35" s="62"/>
      <c r="OVZ35" s="62"/>
      <c r="OWA35" s="62"/>
      <c r="OWB35" s="62"/>
      <c r="OWC35" s="62"/>
      <c r="OWD35" s="62"/>
      <c r="OWE35" s="62"/>
      <c r="OWF35" s="62"/>
      <c r="OWG35" s="62"/>
      <c r="OWH35" s="62"/>
      <c r="OWI35" s="62"/>
      <c r="OWJ35" s="62"/>
      <c r="OWK35" s="62"/>
      <c r="OWL35" s="62"/>
      <c r="OWM35" s="62"/>
      <c r="OWN35" s="62"/>
      <c r="OWO35" s="62"/>
      <c r="OWP35" s="62"/>
      <c r="OWQ35" s="62"/>
      <c r="OWR35" s="62"/>
      <c r="OWS35" s="62"/>
      <c r="OWT35" s="62"/>
      <c r="OWU35" s="62"/>
      <c r="OWV35" s="62"/>
      <c r="OWW35" s="62"/>
      <c r="OWX35" s="62"/>
      <c r="OWY35" s="62"/>
      <c r="OWZ35" s="62"/>
      <c r="OXA35" s="62"/>
      <c r="OXB35" s="62"/>
      <c r="OXC35" s="62"/>
      <c r="OXD35" s="62"/>
      <c r="OXE35" s="62"/>
      <c r="OXF35" s="62"/>
      <c r="OXG35" s="62"/>
      <c r="OXH35" s="62"/>
      <c r="OXI35" s="62"/>
      <c r="OXJ35" s="62"/>
      <c r="OXK35" s="62"/>
      <c r="OXL35" s="62"/>
      <c r="OXM35" s="62"/>
      <c r="OXN35" s="62"/>
      <c r="OXO35" s="62"/>
      <c r="OXP35" s="62"/>
      <c r="OXQ35" s="62"/>
      <c r="OXR35" s="62"/>
      <c r="OXS35" s="62"/>
      <c r="OXT35" s="62"/>
      <c r="OXU35" s="62"/>
      <c r="OXV35" s="62"/>
      <c r="OXW35" s="62"/>
      <c r="OXX35" s="62"/>
      <c r="OXY35" s="62"/>
      <c r="OXZ35" s="62"/>
      <c r="OYA35" s="62"/>
      <c r="OYB35" s="62"/>
      <c r="OYC35" s="62"/>
      <c r="OYD35" s="62"/>
      <c r="OYE35" s="62"/>
      <c r="OYF35" s="62"/>
      <c r="OYG35" s="62"/>
      <c r="OYH35" s="62"/>
      <c r="OYI35" s="62"/>
      <c r="OYJ35" s="62"/>
      <c r="OYK35" s="62"/>
      <c r="OYL35" s="62"/>
      <c r="OYM35" s="62"/>
      <c r="OYN35" s="62"/>
      <c r="OYO35" s="62"/>
      <c r="OYP35" s="62"/>
      <c r="OYQ35" s="62"/>
      <c r="OYR35" s="62"/>
      <c r="OYS35" s="62"/>
      <c r="OYT35" s="62"/>
      <c r="OYU35" s="62"/>
      <c r="OYV35" s="62"/>
      <c r="OYW35" s="62"/>
      <c r="OYX35" s="62"/>
      <c r="OYY35" s="62"/>
      <c r="OYZ35" s="62"/>
      <c r="OZA35" s="62"/>
      <c r="OZB35" s="62"/>
      <c r="OZC35" s="62"/>
      <c r="OZD35" s="62"/>
      <c r="OZE35" s="62"/>
      <c r="OZF35" s="62"/>
      <c r="OZG35" s="62"/>
      <c r="OZH35" s="62"/>
      <c r="OZI35" s="62"/>
      <c r="OZJ35" s="62"/>
      <c r="OZK35" s="62"/>
      <c r="OZL35" s="62"/>
      <c r="OZM35" s="62"/>
      <c r="OZN35" s="62"/>
      <c r="OZO35" s="62"/>
      <c r="OZP35" s="62"/>
      <c r="OZQ35" s="62"/>
      <c r="OZR35" s="62"/>
      <c r="OZS35" s="62"/>
      <c r="OZT35" s="62"/>
      <c r="OZU35" s="62"/>
      <c r="OZV35" s="62"/>
      <c r="OZW35" s="62"/>
      <c r="OZX35" s="62"/>
      <c r="OZY35" s="62"/>
      <c r="OZZ35" s="62"/>
      <c r="PAA35" s="62"/>
      <c r="PAB35" s="62"/>
      <c r="PAC35" s="62"/>
      <c r="PAD35" s="62"/>
      <c r="PAE35" s="62"/>
      <c r="PAF35" s="62"/>
      <c r="PAG35" s="62"/>
      <c r="PAH35" s="62"/>
      <c r="PAI35" s="62"/>
      <c r="PAJ35" s="62"/>
      <c r="PAK35" s="62"/>
      <c r="PAL35" s="62"/>
      <c r="PAM35" s="62"/>
      <c r="PAN35" s="62"/>
      <c r="PAO35" s="62"/>
      <c r="PAP35" s="62"/>
      <c r="PAQ35" s="62"/>
      <c r="PAR35" s="62"/>
      <c r="PAS35" s="62"/>
      <c r="PAT35" s="62"/>
      <c r="PAU35" s="62"/>
      <c r="PAV35" s="62"/>
      <c r="PAW35" s="62"/>
      <c r="PAX35" s="62"/>
      <c r="PAY35" s="62"/>
      <c r="PAZ35" s="62"/>
      <c r="PBA35" s="62"/>
      <c r="PBB35" s="62"/>
      <c r="PBC35" s="62"/>
      <c r="PBD35" s="62"/>
      <c r="PBE35" s="62"/>
      <c r="PBF35" s="62"/>
      <c r="PBG35" s="62"/>
      <c r="PBH35" s="62"/>
      <c r="PBI35" s="62"/>
      <c r="PBJ35" s="62"/>
      <c r="PBK35" s="62"/>
      <c r="PBL35" s="62"/>
      <c r="PBM35" s="62"/>
      <c r="PBN35" s="62"/>
      <c r="PBO35" s="62"/>
      <c r="PBP35" s="62"/>
      <c r="PBQ35" s="62"/>
      <c r="PBR35" s="62"/>
      <c r="PBS35" s="62"/>
      <c r="PBT35" s="62"/>
      <c r="PBU35" s="62"/>
      <c r="PBV35" s="62"/>
      <c r="PBW35" s="62"/>
      <c r="PBX35" s="62"/>
      <c r="PBY35" s="62"/>
      <c r="PBZ35" s="62"/>
      <c r="PCA35" s="62"/>
      <c r="PCB35" s="62"/>
      <c r="PCC35" s="62"/>
      <c r="PCD35" s="62"/>
      <c r="PCE35" s="62"/>
      <c r="PCF35" s="62"/>
      <c r="PCG35" s="62"/>
      <c r="PCH35" s="62"/>
      <c r="PCI35" s="62"/>
      <c r="PCJ35" s="62"/>
      <c r="PCK35" s="62"/>
      <c r="PCL35" s="62"/>
      <c r="PCM35" s="62"/>
      <c r="PCN35" s="62"/>
      <c r="PCO35" s="62"/>
      <c r="PCP35" s="62"/>
      <c r="PCQ35" s="62"/>
      <c r="PCR35" s="62"/>
      <c r="PCS35" s="62"/>
      <c r="PCT35" s="62"/>
      <c r="PCU35" s="62"/>
      <c r="PCV35" s="62"/>
      <c r="PCW35" s="62"/>
      <c r="PCX35" s="62"/>
      <c r="PCY35" s="62"/>
      <c r="PCZ35" s="62"/>
      <c r="PDA35" s="62"/>
      <c r="PDB35" s="62"/>
      <c r="PDC35" s="62"/>
      <c r="PDD35" s="62"/>
      <c r="PDE35" s="62"/>
      <c r="PDF35" s="62"/>
      <c r="PDG35" s="62"/>
      <c r="PDH35" s="62"/>
      <c r="PDI35" s="62"/>
      <c r="PDJ35" s="62"/>
      <c r="PDK35" s="62"/>
      <c r="PDL35" s="62"/>
      <c r="PDM35" s="62"/>
      <c r="PDN35" s="62"/>
      <c r="PDO35" s="62"/>
      <c r="PDP35" s="62"/>
      <c r="PDQ35" s="62"/>
      <c r="PDR35" s="62"/>
      <c r="PDS35" s="62"/>
      <c r="PDT35" s="62"/>
      <c r="PDU35" s="62"/>
      <c r="PDV35" s="62"/>
      <c r="PDW35" s="62"/>
      <c r="PDX35" s="62"/>
      <c r="PDY35" s="62"/>
      <c r="PDZ35" s="62"/>
      <c r="PEA35" s="62"/>
      <c r="PEB35" s="62"/>
      <c r="PEC35" s="62"/>
      <c r="PED35" s="62"/>
      <c r="PEE35" s="62"/>
      <c r="PEF35" s="62"/>
      <c r="PEG35" s="62"/>
      <c r="PEH35" s="62"/>
      <c r="PEI35" s="62"/>
      <c r="PEJ35" s="62"/>
      <c r="PEK35" s="62"/>
      <c r="PEL35" s="62"/>
      <c r="PEM35" s="62"/>
      <c r="PEN35" s="62"/>
      <c r="PEO35" s="62"/>
      <c r="PEP35" s="62"/>
      <c r="PEQ35" s="62"/>
      <c r="PER35" s="62"/>
      <c r="PES35" s="62"/>
      <c r="PET35" s="62"/>
      <c r="PEU35" s="62"/>
      <c r="PEV35" s="62"/>
      <c r="PEW35" s="62"/>
      <c r="PEX35" s="62"/>
      <c r="PEY35" s="62"/>
      <c r="PEZ35" s="62"/>
      <c r="PFA35" s="62"/>
      <c r="PFB35" s="62"/>
      <c r="PFC35" s="62"/>
      <c r="PFD35" s="62"/>
      <c r="PFE35" s="62"/>
      <c r="PFF35" s="62"/>
      <c r="PFG35" s="62"/>
      <c r="PFH35" s="62"/>
      <c r="PFI35" s="62"/>
      <c r="PFJ35" s="62"/>
      <c r="PFK35" s="62"/>
      <c r="PFL35" s="62"/>
      <c r="PFM35" s="62"/>
      <c r="PFN35" s="62"/>
      <c r="PFO35" s="62"/>
      <c r="PFP35" s="62"/>
      <c r="PFQ35" s="62"/>
      <c r="PFR35" s="62"/>
      <c r="PFS35" s="62"/>
      <c r="PFT35" s="62"/>
      <c r="PFU35" s="62"/>
      <c r="PFV35" s="62"/>
      <c r="PFW35" s="62"/>
      <c r="PFX35" s="62"/>
      <c r="PFY35" s="62"/>
      <c r="PFZ35" s="62"/>
      <c r="PGA35" s="62"/>
      <c r="PGB35" s="62"/>
      <c r="PGC35" s="62"/>
      <c r="PGD35" s="62"/>
      <c r="PGE35" s="62"/>
      <c r="PGF35" s="62"/>
      <c r="PGG35" s="62"/>
      <c r="PGH35" s="62"/>
      <c r="PGI35" s="62"/>
      <c r="PGJ35" s="62"/>
      <c r="PGK35" s="62"/>
      <c r="PGL35" s="62"/>
      <c r="PGM35" s="62"/>
      <c r="PGN35" s="62"/>
      <c r="PGO35" s="62"/>
      <c r="PGP35" s="62"/>
      <c r="PGQ35" s="62"/>
      <c r="PGR35" s="62"/>
      <c r="PGS35" s="62"/>
      <c r="PGT35" s="62"/>
      <c r="PGU35" s="62"/>
      <c r="PGV35" s="62"/>
      <c r="PGW35" s="62"/>
      <c r="PGX35" s="62"/>
      <c r="PGY35" s="62"/>
      <c r="PGZ35" s="62"/>
      <c r="PHA35" s="62"/>
      <c r="PHB35" s="62"/>
      <c r="PHC35" s="62"/>
      <c r="PHD35" s="62"/>
      <c r="PHE35" s="62"/>
      <c r="PHF35" s="62"/>
      <c r="PHG35" s="62"/>
      <c r="PHH35" s="62"/>
      <c r="PHI35" s="62"/>
      <c r="PHJ35" s="62"/>
      <c r="PHK35" s="62"/>
      <c r="PHL35" s="62"/>
      <c r="PHM35" s="62"/>
      <c r="PHN35" s="62"/>
      <c r="PHO35" s="62"/>
      <c r="PHP35" s="62"/>
      <c r="PHQ35" s="62"/>
      <c r="PHR35" s="62"/>
      <c r="PHS35" s="62"/>
      <c r="PHT35" s="62"/>
      <c r="PHU35" s="62"/>
      <c r="PHV35" s="62"/>
      <c r="PHW35" s="62"/>
      <c r="PHX35" s="62"/>
      <c r="PHY35" s="62"/>
      <c r="PHZ35" s="62"/>
      <c r="PIA35" s="62"/>
      <c r="PIB35" s="62"/>
      <c r="PIC35" s="62"/>
      <c r="PID35" s="62"/>
      <c r="PIE35" s="62"/>
      <c r="PIF35" s="62"/>
      <c r="PIG35" s="62"/>
      <c r="PIH35" s="62"/>
      <c r="PII35" s="62"/>
      <c r="PIJ35" s="62"/>
      <c r="PIK35" s="62"/>
      <c r="PIL35" s="62"/>
      <c r="PIM35" s="62"/>
      <c r="PIN35" s="62"/>
      <c r="PIO35" s="62"/>
      <c r="PIP35" s="62"/>
      <c r="PIQ35" s="62"/>
      <c r="PIR35" s="62"/>
      <c r="PIS35" s="62"/>
      <c r="PIT35" s="62"/>
      <c r="PIU35" s="62"/>
      <c r="PIV35" s="62"/>
      <c r="PIW35" s="62"/>
      <c r="PIX35" s="62"/>
      <c r="PIY35" s="62"/>
      <c r="PIZ35" s="62"/>
      <c r="PJA35" s="62"/>
      <c r="PJB35" s="62"/>
      <c r="PJC35" s="62"/>
      <c r="PJD35" s="62"/>
      <c r="PJE35" s="62"/>
      <c r="PJF35" s="62"/>
      <c r="PJG35" s="62"/>
      <c r="PJH35" s="62"/>
      <c r="PJI35" s="62"/>
      <c r="PJJ35" s="62"/>
      <c r="PJK35" s="62"/>
      <c r="PJL35" s="62"/>
      <c r="PJM35" s="62"/>
      <c r="PJN35" s="62"/>
      <c r="PJO35" s="62"/>
      <c r="PJP35" s="62"/>
      <c r="PJQ35" s="62"/>
      <c r="PJR35" s="62"/>
      <c r="PJS35" s="62"/>
      <c r="PJT35" s="62"/>
      <c r="PJU35" s="62"/>
      <c r="PJV35" s="62"/>
      <c r="PJW35" s="62"/>
      <c r="PJX35" s="62"/>
      <c r="PJY35" s="62"/>
      <c r="PJZ35" s="62"/>
      <c r="PKA35" s="62"/>
      <c r="PKB35" s="62"/>
      <c r="PKC35" s="62"/>
      <c r="PKD35" s="62"/>
      <c r="PKE35" s="62"/>
      <c r="PKF35" s="62"/>
      <c r="PKG35" s="62"/>
      <c r="PKH35" s="62"/>
      <c r="PKI35" s="62"/>
      <c r="PKJ35" s="62"/>
      <c r="PKK35" s="62"/>
      <c r="PKL35" s="62"/>
      <c r="PKM35" s="62"/>
      <c r="PKN35" s="62"/>
      <c r="PKO35" s="62"/>
      <c r="PKP35" s="62"/>
      <c r="PKQ35" s="62"/>
      <c r="PKR35" s="62"/>
      <c r="PKS35" s="62"/>
      <c r="PKT35" s="62"/>
      <c r="PKU35" s="62"/>
      <c r="PKV35" s="62"/>
      <c r="PKW35" s="62"/>
      <c r="PKX35" s="62"/>
      <c r="PKY35" s="62"/>
      <c r="PKZ35" s="62"/>
      <c r="PLA35" s="62"/>
      <c r="PLB35" s="62"/>
      <c r="PLC35" s="62"/>
      <c r="PLD35" s="62"/>
      <c r="PLE35" s="62"/>
      <c r="PLF35" s="62"/>
      <c r="PLG35" s="62"/>
      <c r="PLH35" s="62"/>
      <c r="PLI35" s="62"/>
      <c r="PLJ35" s="62"/>
      <c r="PLK35" s="62"/>
      <c r="PLL35" s="62"/>
      <c r="PLM35" s="62"/>
      <c r="PLN35" s="62"/>
      <c r="PLO35" s="62"/>
      <c r="PLP35" s="62"/>
      <c r="PLQ35" s="62"/>
      <c r="PLR35" s="62"/>
      <c r="PLS35" s="62"/>
      <c r="PLT35" s="62"/>
      <c r="PLU35" s="62"/>
      <c r="PLV35" s="62"/>
      <c r="PLW35" s="62"/>
      <c r="PLX35" s="62"/>
      <c r="PLY35" s="62"/>
      <c r="PLZ35" s="62"/>
      <c r="PMA35" s="62"/>
      <c r="PMB35" s="62"/>
      <c r="PMC35" s="62"/>
      <c r="PMD35" s="62"/>
      <c r="PME35" s="62"/>
      <c r="PMF35" s="62"/>
      <c r="PMG35" s="62"/>
      <c r="PMH35" s="62"/>
      <c r="PMI35" s="62"/>
      <c r="PMJ35" s="62"/>
      <c r="PMK35" s="62"/>
      <c r="PML35" s="62"/>
      <c r="PMM35" s="62"/>
      <c r="PMN35" s="62"/>
      <c r="PMO35" s="62"/>
      <c r="PMP35" s="62"/>
      <c r="PMQ35" s="62"/>
      <c r="PMR35" s="62"/>
      <c r="PMS35" s="62"/>
      <c r="PMT35" s="62"/>
      <c r="PMU35" s="62"/>
      <c r="PMV35" s="62"/>
      <c r="PMW35" s="62"/>
      <c r="PMX35" s="62"/>
      <c r="PMY35" s="62"/>
      <c r="PMZ35" s="62"/>
      <c r="PNA35" s="62"/>
      <c r="PNB35" s="62"/>
      <c r="PNC35" s="62"/>
      <c r="PND35" s="62"/>
      <c r="PNE35" s="62"/>
      <c r="PNF35" s="62"/>
      <c r="PNG35" s="62"/>
      <c r="PNH35" s="62"/>
      <c r="PNI35" s="62"/>
      <c r="PNJ35" s="62"/>
      <c r="PNK35" s="62"/>
      <c r="PNL35" s="62"/>
      <c r="PNM35" s="62"/>
      <c r="PNN35" s="62"/>
      <c r="PNO35" s="62"/>
      <c r="PNP35" s="62"/>
      <c r="PNQ35" s="62"/>
      <c r="PNR35" s="62"/>
      <c r="PNS35" s="62"/>
      <c r="PNT35" s="62"/>
      <c r="PNU35" s="62"/>
      <c r="PNV35" s="62"/>
      <c r="PNW35" s="62"/>
      <c r="PNX35" s="62"/>
      <c r="PNY35" s="62"/>
      <c r="PNZ35" s="62"/>
      <c r="POA35" s="62"/>
      <c r="POB35" s="62"/>
      <c r="POC35" s="62"/>
      <c r="POD35" s="62"/>
      <c r="POE35" s="62"/>
      <c r="POF35" s="62"/>
      <c r="POG35" s="62"/>
      <c r="POH35" s="62"/>
      <c r="POI35" s="62"/>
      <c r="POJ35" s="62"/>
      <c r="POK35" s="62"/>
      <c r="POL35" s="62"/>
      <c r="POM35" s="62"/>
      <c r="PON35" s="62"/>
      <c r="POO35" s="62"/>
      <c r="POP35" s="62"/>
      <c r="POQ35" s="62"/>
      <c r="POR35" s="62"/>
      <c r="POS35" s="62"/>
      <c r="POT35" s="62"/>
      <c r="POU35" s="62"/>
      <c r="POV35" s="62"/>
      <c r="POW35" s="62"/>
      <c r="POX35" s="62"/>
      <c r="POY35" s="62"/>
      <c r="POZ35" s="62"/>
      <c r="PPA35" s="62"/>
      <c r="PPB35" s="62"/>
      <c r="PPC35" s="62"/>
      <c r="PPD35" s="62"/>
      <c r="PPE35" s="62"/>
      <c r="PPF35" s="62"/>
      <c r="PPG35" s="62"/>
      <c r="PPH35" s="62"/>
      <c r="PPI35" s="62"/>
      <c r="PPJ35" s="62"/>
      <c r="PPK35" s="62"/>
      <c r="PPL35" s="62"/>
      <c r="PPM35" s="62"/>
      <c r="PPN35" s="62"/>
      <c r="PPO35" s="62"/>
      <c r="PPP35" s="62"/>
      <c r="PPQ35" s="62"/>
      <c r="PPR35" s="62"/>
      <c r="PPS35" s="62"/>
      <c r="PPT35" s="62"/>
      <c r="PPU35" s="62"/>
      <c r="PPV35" s="62"/>
      <c r="PPW35" s="62"/>
      <c r="PPX35" s="62"/>
      <c r="PPY35" s="62"/>
      <c r="PPZ35" s="62"/>
      <c r="PQA35" s="62"/>
      <c r="PQB35" s="62"/>
      <c r="PQC35" s="62"/>
      <c r="PQD35" s="62"/>
      <c r="PQE35" s="62"/>
      <c r="PQF35" s="62"/>
      <c r="PQG35" s="62"/>
      <c r="PQH35" s="62"/>
      <c r="PQI35" s="62"/>
      <c r="PQJ35" s="62"/>
      <c r="PQK35" s="62"/>
      <c r="PQL35" s="62"/>
      <c r="PQM35" s="62"/>
      <c r="PQN35" s="62"/>
      <c r="PQO35" s="62"/>
      <c r="PQP35" s="62"/>
      <c r="PQQ35" s="62"/>
      <c r="PQR35" s="62"/>
      <c r="PQS35" s="62"/>
      <c r="PQT35" s="62"/>
      <c r="PQU35" s="62"/>
      <c r="PQV35" s="62"/>
      <c r="PQW35" s="62"/>
      <c r="PQX35" s="62"/>
      <c r="PQY35" s="62"/>
      <c r="PQZ35" s="62"/>
      <c r="PRA35" s="62"/>
      <c r="PRB35" s="62"/>
      <c r="PRC35" s="62"/>
      <c r="PRD35" s="62"/>
      <c r="PRE35" s="62"/>
      <c r="PRF35" s="62"/>
      <c r="PRG35" s="62"/>
      <c r="PRH35" s="62"/>
      <c r="PRI35" s="62"/>
      <c r="PRJ35" s="62"/>
      <c r="PRK35" s="62"/>
      <c r="PRL35" s="62"/>
      <c r="PRM35" s="62"/>
      <c r="PRN35" s="62"/>
      <c r="PRO35" s="62"/>
      <c r="PRP35" s="62"/>
      <c r="PRQ35" s="62"/>
      <c r="PRR35" s="62"/>
      <c r="PRS35" s="62"/>
      <c r="PRT35" s="62"/>
      <c r="PRU35" s="62"/>
      <c r="PRV35" s="62"/>
      <c r="PRW35" s="62"/>
      <c r="PRX35" s="62"/>
      <c r="PRY35" s="62"/>
      <c r="PRZ35" s="62"/>
      <c r="PSA35" s="62"/>
      <c r="PSB35" s="62"/>
      <c r="PSC35" s="62"/>
      <c r="PSD35" s="62"/>
      <c r="PSE35" s="62"/>
      <c r="PSF35" s="62"/>
      <c r="PSG35" s="62"/>
      <c r="PSH35" s="62"/>
      <c r="PSI35" s="62"/>
      <c r="PSJ35" s="62"/>
      <c r="PSK35" s="62"/>
      <c r="PSL35" s="62"/>
      <c r="PSM35" s="62"/>
      <c r="PSN35" s="62"/>
      <c r="PSO35" s="62"/>
      <c r="PSP35" s="62"/>
      <c r="PSQ35" s="62"/>
      <c r="PSR35" s="62"/>
      <c r="PSS35" s="62"/>
      <c r="PST35" s="62"/>
      <c r="PSU35" s="62"/>
      <c r="PSV35" s="62"/>
      <c r="PSW35" s="62"/>
      <c r="PSX35" s="62"/>
      <c r="PSY35" s="62"/>
      <c r="PSZ35" s="62"/>
      <c r="PTA35" s="62"/>
      <c r="PTB35" s="62"/>
      <c r="PTC35" s="62"/>
      <c r="PTD35" s="62"/>
      <c r="PTE35" s="62"/>
      <c r="PTF35" s="62"/>
      <c r="PTG35" s="62"/>
      <c r="PTH35" s="62"/>
      <c r="PTI35" s="62"/>
      <c r="PTJ35" s="62"/>
      <c r="PTK35" s="62"/>
      <c r="PTL35" s="62"/>
      <c r="PTM35" s="62"/>
      <c r="PTN35" s="62"/>
      <c r="PTO35" s="62"/>
      <c r="PTP35" s="62"/>
      <c r="PTQ35" s="62"/>
      <c r="PTR35" s="62"/>
      <c r="PTS35" s="62"/>
      <c r="PTT35" s="62"/>
      <c r="PTU35" s="62"/>
      <c r="PTV35" s="62"/>
      <c r="PTW35" s="62"/>
      <c r="PTX35" s="62"/>
      <c r="PTY35" s="62"/>
      <c r="PTZ35" s="62"/>
      <c r="PUA35" s="62"/>
      <c r="PUB35" s="62"/>
      <c r="PUC35" s="62"/>
      <c r="PUD35" s="62"/>
      <c r="PUE35" s="62"/>
      <c r="PUF35" s="62"/>
      <c r="PUG35" s="62"/>
      <c r="PUH35" s="62"/>
      <c r="PUI35" s="62"/>
      <c r="PUJ35" s="62"/>
      <c r="PUK35" s="62"/>
      <c r="PUL35" s="62"/>
      <c r="PUM35" s="62"/>
      <c r="PUN35" s="62"/>
      <c r="PUO35" s="62"/>
      <c r="PUP35" s="62"/>
      <c r="PUQ35" s="62"/>
      <c r="PUR35" s="62"/>
      <c r="PUS35" s="62"/>
      <c r="PUT35" s="62"/>
      <c r="PUU35" s="62"/>
      <c r="PUV35" s="62"/>
      <c r="PUW35" s="62"/>
      <c r="PUX35" s="62"/>
      <c r="PUY35" s="62"/>
      <c r="PUZ35" s="62"/>
      <c r="PVA35" s="62"/>
      <c r="PVB35" s="62"/>
      <c r="PVC35" s="62"/>
      <c r="PVD35" s="62"/>
      <c r="PVE35" s="62"/>
      <c r="PVF35" s="62"/>
      <c r="PVG35" s="62"/>
      <c r="PVH35" s="62"/>
      <c r="PVI35" s="62"/>
      <c r="PVJ35" s="62"/>
      <c r="PVK35" s="62"/>
      <c r="PVL35" s="62"/>
      <c r="PVM35" s="62"/>
      <c r="PVN35" s="62"/>
      <c r="PVO35" s="62"/>
      <c r="PVP35" s="62"/>
      <c r="PVQ35" s="62"/>
      <c r="PVR35" s="62"/>
      <c r="PVS35" s="62"/>
      <c r="PVT35" s="62"/>
      <c r="PVU35" s="62"/>
      <c r="PVV35" s="62"/>
      <c r="PVW35" s="62"/>
      <c r="PVX35" s="62"/>
      <c r="PVY35" s="62"/>
      <c r="PVZ35" s="62"/>
      <c r="PWA35" s="62"/>
      <c r="PWB35" s="62"/>
      <c r="PWC35" s="62"/>
      <c r="PWD35" s="62"/>
      <c r="PWE35" s="62"/>
      <c r="PWF35" s="62"/>
      <c r="PWG35" s="62"/>
      <c r="PWH35" s="62"/>
      <c r="PWI35" s="62"/>
      <c r="PWJ35" s="62"/>
      <c r="PWK35" s="62"/>
      <c r="PWL35" s="62"/>
      <c r="PWM35" s="62"/>
      <c r="PWN35" s="62"/>
      <c r="PWO35" s="62"/>
      <c r="PWP35" s="62"/>
      <c r="PWQ35" s="62"/>
      <c r="PWR35" s="62"/>
      <c r="PWS35" s="62"/>
      <c r="PWT35" s="62"/>
      <c r="PWU35" s="62"/>
      <c r="PWV35" s="62"/>
      <c r="PWW35" s="62"/>
      <c r="PWX35" s="62"/>
      <c r="PWY35" s="62"/>
      <c r="PWZ35" s="62"/>
      <c r="PXA35" s="62"/>
      <c r="PXB35" s="62"/>
      <c r="PXC35" s="62"/>
      <c r="PXD35" s="62"/>
      <c r="PXE35" s="62"/>
      <c r="PXF35" s="62"/>
      <c r="PXG35" s="62"/>
      <c r="PXH35" s="62"/>
      <c r="PXI35" s="62"/>
      <c r="PXJ35" s="62"/>
      <c r="PXK35" s="62"/>
      <c r="PXL35" s="62"/>
      <c r="PXM35" s="62"/>
      <c r="PXN35" s="62"/>
      <c r="PXO35" s="62"/>
      <c r="PXP35" s="62"/>
      <c r="PXQ35" s="62"/>
      <c r="PXR35" s="62"/>
      <c r="PXS35" s="62"/>
      <c r="PXT35" s="62"/>
      <c r="PXU35" s="62"/>
      <c r="PXV35" s="62"/>
      <c r="PXW35" s="62"/>
      <c r="PXX35" s="62"/>
      <c r="PXY35" s="62"/>
      <c r="PXZ35" s="62"/>
      <c r="PYA35" s="62"/>
      <c r="PYB35" s="62"/>
      <c r="PYC35" s="62"/>
      <c r="PYD35" s="62"/>
      <c r="PYE35" s="62"/>
      <c r="PYF35" s="62"/>
      <c r="PYG35" s="62"/>
      <c r="PYH35" s="62"/>
      <c r="PYI35" s="62"/>
      <c r="PYJ35" s="62"/>
      <c r="PYK35" s="62"/>
      <c r="PYL35" s="62"/>
      <c r="PYM35" s="62"/>
      <c r="PYN35" s="62"/>
      <c r="PYO35" s="62"/>
      <c r="PYP35" s="62"/>
      <c r="PYQ35" s="62"/>
      <c r="PYR35" s="62"/>
      <c r="PYS35" s="62"/>
      <c r="PYT35" s="62"/>
      <c r="PYU35" s="62"/>
      <c r="PYV35" s="62"/>
      <c r="PYW35" s="62"/>
      <c r="PYX35" s="62"/>
      <c r="PYY35" s="62"/>
      <c r="PYZ35" s="62"/>
      <c r="PZA35" s="62"/>
      <c r="PZB35" s="62"/>
      <c r="PZC35" s="62"/>
      <c r="PZD35" s="62"/>
      <c r="PZE35" s="62"/>
      <c r="PZF35" s="62"/>
      <c r="PZG35" s="62"/>
      <c r="PZH35" s="62"/>
      <c r="PZI35" s="62"/>
      <c r="PZJ35" s="62"/>
      <c r="PZK35" s="62"/>
      <c r="PZL35" s="62"/>
      <c r="PZM35" s="62"/>
      <c r="PZN35" s="62"/>
      <c r="PZO35" s="62"/>
      <c r="PZP35" s="62"/>
      <c r="PZQ35" s="62"/>
      <c r="PZR35" s="62"/>
      <c r="PZS35" s="62"/>
      <c r="PZT35" s="62"/>
      <c r="PZU35" s="62"/>
      <c r="PZV35" s="62"/>
      <c r="PZW35" s="62"/>
      <c r="PZX35" s="62"/>
      <c r="PZY35" s="62"/>
      <c r="PZZ35" s="62"/>
      <c r="QAA35" s="62"/>
      <c r="QAB35" s="62"/>
      <c r="QAC35" s="62"/>
      <c r="QAD35" s="62"/>
      <c r="QAE35" s="62"/>
      <c r="QAF35" s="62"/>
      <c r="QAG35" s="62"/>
      <c r="QAH35" s="62"/>
      <c r="QAI35" s="62"/>
      <c r="QAJ35" s="62"/>
      <c r="QAK35" s="62"/>
      <c r="QAL35" s="62"/>
      <c r="QAM35" s="62"/>
      <c r="QAN35" s="62"/>
      <c r="QAO35" s="62"/>
      <c r="QAP35" s="62"/>
      <c r="QAQ35" s="62"/>
      <c r="QAR35" s="62"/>
      <c r="QAS35" s="62"/>
      <c r="QAT35" s="62"/>
      <c r="QAU35" s="62"/>
      <c r="QAV35" s="62"/>
      <c r="QAW35" s="62"/>
      <c r="QAX35" s="62"/>
      <c r="QAY35" s="62"/>
      <c r="QAZ35" s="62"/>
      <c r="QBA35" s="62"/>
      <c r="QBB35" s="62"/>
      <c r="QBC35" s="62"/>
      <c r="QBD35" s="62"/>
      <c r="QBE35" s="62"/>
      <c r="QBF35" s="62"/>
      <c r="QBG35" s="62"/>
      <c r="QBH35" s="62"/>
      <c r="QBI35" s="62"/>
      <c r="QBJ35" s="62"/>
      <c r="QBK35" s="62"/>
      <c r="QBL35" s="62"/>
      <c r="QBM35" s="62"/>
      <c r="QBN35" s="62"/>
      <c r="QBO35" s="62"/>
      <c r="QBP35" s="62"/>
      <c r="QBQ35" s="62"/>
      <c r="QBR35" s="62"/>
      <c r="QBS35" s="62"/>
      <c r="QBT35" s="62"/>
      <c r="QBU35" s="62"/>
      <c r="QBV35" s="62"/>
      <c r="QBW35" s="62"/>
      <c r="QBX35" s="62"/>
      <c r="QBY35" s="62"/>
      <c r="QBZ35" s="62"/>
      <c r="QCA35" s="62"/>
      <c r="QCB35" s="62"/>
      <c r="QCC35" s="62"/>
      <c r="QCD35" s="62"/>
      <c r="QCE35" s="62"/>
      <c r="QCF35" s="62"/>
      <c r="QCG35" s="62"/>
      <c r="QCH35" s="62"/>
      <c r="QCI35" s="62"/>
      <c r="QCJ35" s="62"/>
      <c r="QCK35" s="62"/>
      <c r="QCL35" s="62"/>
      <c r="QCM35" s="62"/>
      <c r="QCN35" s="62"/>
      <c r="QCO35" s="62"/>
      <c r="QCP35" s="62"/>
      <c r="QCQ35" s="62"/>
      <c r="QCR35" s="62"/>
      <c r="QCS35" s="62"/>
      <c r="QCT35" s="62"/>
      <c r="QCU35" s="62"/>
      <c r="QCV35" s="62"/>
      <c r="QCW35" s="62"/>
      <c r="QCX35" s="62"/>
      <c r="QCY35" s="62"/>
      <c r="QCZ35" s="62"/>
      <c r="QDA35" s="62"/>
      <c r="QDB35" s="62"/>
      <c r="QDC35" s="62"/>
      <c r="QDD35" s="62"/>
      <c r="QDE35" s="62"/>
      <c r="QDF35" s="62"/>
      <c r="QDG35" s="62"/>
      <c r="QDH35" s="62"/>
      <c r="QDI35" s="62"/>
      <c r="QDJ35" s="62"/>
      <c r="QDK35" s="62"/>
      <c r="QDL35" s="62"/>
      <c r="QDM35" s="62"/>
      <c r="QDN35" s="62"/>
      <c r="QDO35" s="62"/>
      <c r="QDP35" s="62"/>
      <c r="QDQ35" s="62"/>
      <c r="QDR35" s="62"/>
      <c r="QDS35" s="62"/>
      <c r="QDT35" s="62"/>
      <c r="QDU35" s="62"/>
      <c r="QDV35" s="62"/>
      <c r="QDW35" s="62"/>
      <c r="QDX35" s="62"/>
      <c r="QDY35" s="62"/>
      <c r="QDZ35" s="62"/>
      <c r="QEA35" s="62"/>
      <c r="QEB35" s="62"/>
      <c r="QEC35" s="62"/>
      <c r="QED35" s="62"/>
      <c r="QEE35" s="62"/>
      <c r="QEF35" s="62"/>
      <c r="QEG35" s="62"/>
      <c r="QEH35" s="62"/>
      <c r="QEI35" s="62"/>
      <c r="QEJ35" s="62"/>
      <c r="QEK35" s="62"/>
      <c r="QEL35" s="62"/>
      <c r="QEM35" s="62"/>
      <c r="QEN35" s="62"/>
      <c r="QEO35" s="62"/>
      <c r="QEP35" s="62"/>
      <c r="QEQ35" s="62"/>
      <c r="QER35" s="62"/>
      <c r="QES35" s="62"/>
      <c r="QET35" s="62"/>
      <c r="QEU35" s="62"/>
      <c r="QEV35" s="62"/>
      <c r="QEW35" s="62"/>
      <c r="QEX35" s="62"/>
      <c r="QEY35" s="62"/>
      <c r="QEZ35" s="62"/>
      <c r="QFA35" s="62"/>
      <c r="QFB35" s="62"/>
      <c r="QFC35" s="62"/>
      <c r="QFD35" s="62"/>
      <c r="QFE35" s="62"/>
      <c r="QFF35" s="62"/>
      <c r="QFG35" s="62"/>
      <c r="QFH35" s="62"/>
      <c r="QFI35" s="62"/>
      <c r="QFJ35" s="62"/>
      <c r="QFK35" s="62"/>
      <c r="QFL35" s="62"/>
      <c r="QFM35" s="62"/>
      <c r="QFN35" s="62"/>
      <c r="QFO35" s="62"/>
      <c r="QFP35" s="62"/>
      <c r="QFQ35" s="62"/>
      <c r="QFR35" s="62"/>
      <c r="QFS35" s="62"/>
      <c r="QFT35" s="62"/>
      <c r="QFU35" s="62"/>
      <c r="QFV35" s="62"/>
      <c r="QFW35" s="62"/>
      <c r="QFX35" s="62"/>
      <c r="QFY35" s="62"/>
      <c r="QFZ35" s="62"/>
      <c r="QGA35" s="62"/>
      <c r="QGB35" s="62"/>
      <c r="QGC35" s="62"/>
      <c r="QGD35" s="62"/>
      <c r="QGE35" s="62"/>
      <c r="QGF35" s="62"/>
      <c r="QGG35" s="62"/>
      <c r="QGH35" s="62"/>
      <c r="QGI35" s="62"/>
      <c r="QGJ35" s="62"/>
      <c r="QGK35" s="62"/>
      <c r="QGL35" s="62"/>
      <c r="QGM35" s="62"/>
      <c r="QGN35" s="62"/>
      <c r="QGO35" s="62"/>
      <c r="QGP35" s="62"/>
      <c r="QGQ35" s="62"/>
      <c r="QGR35" s="62"/>
      <c r="QGS35" s="62"/>
      <c r="QGT35" s="62"/>
      <c r="QGU35" s="62"/>
      <c r="QGV35" s="62"/>
      <c r="QGW35" s="62"/>
      <c r="QGX35" s="62"/>
      <c r="QGY35" s="62"/>
      <c r="QGZ35" s="62"/>
      <c r="QHA35" s="62"/>
      <c r="QHB35" s="62"/>
      <c r="QHC35" s="62"/>
      <c r="QHD35" s="62"/>
      <c r="QHE35" s="62"/>
      <c r="QHF35" s="62"/>
      <c r="QHG35" s="62"/>
      <c r="QHH35" s="62"/>
      <c r="QHI35" s="62"/>
      <c r="QHJ35" s="62"/>
      <c r="QHK35" s="62"/>
      <c r="QHL35" s="62"/>
      <c r="QHM35" s="62"/>
      <c r="QHN35" s="62"/>
      <c r="QHO35" s="62"/>
      <c r="QHP35" s="62"/>
      <c r="QHQ35" s="62"/>
      <c r="QHR35" s="62"/>
      <c r="QHS35" s="62"/>
      <c r="QHT35" s="62"/>
      <c r="QHU35" s="62"/>
      <c r="QHV35" s="62"/>
      <c r="QHW35" s="62"/>
      <c r="QHX35" s="62"/>
      <c r="QHY35" s="62"/>
      <c r="QHZ35" s="62"/>
      <c r="QIA35" s="62"/>
      <c r="QIB35" s="62"/>
      <c r="QIC35" s="62"/>
      <c r="QID35" s="62"/>
      <c r="QIE35" s="62"/>
      <c r="QIF35" s="62"/>
      <c r="QIG35" s="62"/>
      <c r="QIH35" s="62"/>
      <c r="QII35" s="62"/>
      <c r="QIJ35" s="62"/>
      <c r="QIK35" s="62"/>
      <c r="QIL35" s="62"/>
      <c r="QIM35" s="62"/>
      <c r="QIN35" s="62"/>
      <c r="QIO35" s="62"/>
      <c r="QIP35" s="62"/>
      <c r="QIQ35" s="62"/>
      <c r="QIR35" s="62"/>
      <c r="QIS35" s="62"/>
      <c r="QIT35" s="62"/>
      <c r="QIU35" s="62"/>
      <c r="QIV35" s="62"/>
      <c r="QIW35" s="62"/>
      <c r="QIX35" s="62"/>
      <c r="QIY35" s="62"/>
      <c r="QIZ35" s="62"/>
      <c r="QJA35" s="62"/>
      <c r="QJB35" s="62"/>
      <c r="QJC35" s="62"/>
      <c r="QJD35" s="62"/>
      <c r="QJE35" s="62"/>
      <c r="QJF35" s="62"/>
      <c r="QJG35" s="62"/>
      <c r="QJH35" s="62"/>
      <c r="QJI35" s="62"/>
      <c r="QJJ35" s="62"/>
      <c r="QJK35" s="62"/>
      <c r="QJL35" s="62"/>
      <c r="QJM35" s="62"/>
      <c r="QJN35" s="62"/>
      <c r="QJO35" s="62"/>
      <c r="QJP35" s="62"/>
      <c r="QJQ35" s="62"/>
      <c r="QJR35" s="62"/>
      <c r="QJS35" s="62"/>
      <c r="QJT35" s="62"/>
      <c r="QJU35" s="62"/>
      <c r="QJV35" s="62"/>
      <c r="QJW35" s="62"/>
      <c r="QJX35" s="62"/>
      <c r="QJY35" s="62"/>
      <c r="QJZ35" s="62"/>
      <c r="QKA35" s="62"/>
      <c r="QKB35" s="62"/>
      <c r="QKC35" s="62"/>
      <c r="QKD35" s="62"/>
      <c r="QKE35" s="62"/>
      <c r="QKF35" s="62"/>
      <c r="QKG35" s="62"/>
      <c r="QKH35" s="62"/>
      <c r="QKI35" s="62"/>
      <c r="QKJ35" s="62"/>
      <c r="QKK35" s="62"/>
      <c r="QKL35" s="62"/>
      <c r="QKM35" s="62"/>
      <c r="QKN35" s="62"/>
      <c r="QKO35" s="62"/>
      <c r="QKP35" s="62"/>
      <c r="QKQ35" s="62"/>
      <c r="QKR35" s="62"/>
      <c r="QKS35" s="62"/>
      <c r="QKT35" s="62"/>
      <c r="QKU35" s="62"/>
      <c r="QKV35" s="62"/>
      <c r="QKW35" s="62"/>
      <c r="QKX35" s="62"/>
      <c r="QKY35" s="62"/>
      <c r="QKZ35" s="62"/>
      <c r="QLA35" s="62"/>
      <c r="QLB35" s="62"/>
      <c r="QLC35" s="62"/>
      <c r="QLD35" s="62"/>
      <c r="QLE35" s="62"/>
      <c r="QLF35" s="62"/>
      <c r="QLG35" s="62"/>
      <c r="QLH35" s="62"/>
      <c r="QLI35" s="62"/>
      <c r="QLJ35" s="62"/>
      <c r="QLK35" s="62"/>
      <c r="QLL35" s="62"/>
      <c r="QLM35" s="62"/>
      <c r="QLN35" s="62"/>
      <c r="QLO35" s="62"/>
      <c r="QLP35" s="62"/>
      <c r="QLQ35" s="62"/>
      <c r="QLR35" s="62"/>
      <c r="QLS35" s="62"/>
      <c r="QLT35" s="62"/>
      <c r="QLU35" s="62"/>
      <c r="QLV35" s="62"/>
      <c r="QLW35" s="62"/>
      <c r="QLX35" s="62"/>
      <c r="QLY35" s="62"/>
      <c r="QLZ35" s="62"/>
      <c r="QMA35" s="62"/>
      <c r="QMB35" s="62"/>
      <c r="QMC35" s="62"/>
      <c r="QMD35" s="62"/>
      <c r="QME35" s="62"/>
      <c r="QMF35" s="62"/>
      <c r="QMG35" s="62"/>
      <c r="QMH35" s="62"/>
      <c r="QMI35" s="62"/>
      <c r="QMJ35" s="62"/>
      <c r="QMK35" s="62"/>
      <c r="QML35" s="62"/>
      <c r="QMM35" s="62"/>
      <c r="QMN35" s="62"/>
      <c r="QMO35" s="62"/>
      <c r="QMP35" s="62"/>
      <c r="QMQ35" s="62"/>
      <c r="QMR35" s="62"/>
      <c r="QMS35" s="62"/>
      <c r="QMT35" s="62"/>
      <c r="QMU35" s="62"/>
      <c r="QMV35" s="62"/>
      <c r="QMW35" s="62"/>
      <c r="QMX35" s="62"/>
      <c r="QMY35" s="62"/>
      <c r="QMZ35" s="62"/>
      <c r="QNA35" s="62"/>
      <c r="QNB35" s="62"/>
      <c r="QNC35" s="62"/>
      <c r="QND35" s="62"/>
      <c r="QNE35" s="62"/>
      <c r="QNF35" s="62"/>
      <c r="QNG35" s="62"/>
      <c r="QNH35" s="62"/>
      <c r="QNI35" s="62"/>
      <c r="QNJ35" s="62"/>
      <c r="QNK35" s="62"/>
      <c r="QNL35" s="62"/>
      <c r="QNM35" s="62"/>
      <c r="QNN35" s="62"/>
      <c r="QNO35" s="62"/>
      <c r="QNP35" s="62"/>
      <c r="QNQ35" s="62"/>
      <c r="QNR35" s="62"/>
      <c r="QNS35" s="62"/>
      <c r="QNT35" s="62"/>
      <c r="QNU35" s="62"/>
      <c r="QNV35" s="62"/>
      <c r="QNW35" s="62"/>
      <c r="QNX35" s="62"/>
      <c r="QNY35" s="62"/>
      <c r="QNZ35" s="62"/>
      <c r="QOA35" s="62"/>
      <c r="QOB35" s="62"/>
      <c r="QOC35" s="62"/>
      <c r="QOD35" s="62"/>
      <c r="QOE35" s="62"/>
      <c r="QOF35" s="62"/>
      <c r="QOG35" s="62"/>
      <c r="QOH35" s="62"/>
      <c r="QOI35" s="62"/>
      <c r="QOJ35" s="62"/>
      <c r="QOK35" s="62"/>
      <c r="QOL35" s="62"/>
      <c r="QOM35" s="62"/>
      <c r="QON35" s="62"/>
      <c r="QOO35" s="62"/>
      <c r="QOP35" s="62"/>
      <c r="QOQ35" s="62"/>
      <c r="QOR35" s="62"/>
      <c r="QOS35" s="62"/>
      <c r="QOT35" s="62"/>
      <c r="QOU35" s="62"/>
      <c r="QOV35" s="62"/>
      <c r="QOW35" s="62"/>
      <c r="QOX35" s="62"/>
      <c r="QOY35" s="62"/>
      <c r="QOZ35" s="62"/>
      <c r="QPA35" s="62"/>
      <c r="QPB35" s="62"/>
      <c r="QPC35" s="62"/>
      <c r="QPD35" s="62"/>
      <c r="QPE35" s="62"/>
      <c r="QPF35" s="62"/>
      <c r="QPG35" s="62"/>
      <c r="QPH35" s="62"/>
      <c r="QPI35" s="62"/>
      <c r="QPJ35" s="62"/>
      <c r="QPK35" s="62"/>
      <c r="QPL35" s="62"/>
      <c r="QPM35" s="62"/>
      <c r="QPN35" s="62"/>
      <c r="QPO35" s="62"/>
      <c r="QPP35" s="62"/>
      <c r="QPQ35" s="62"/>
      <c r="QPR35" s="62"/>
      <c r="QPS35" s="62"/>
      <c r="QPT35" s="62"/>
      <c r="QPU35" s="62"/>
      <c r="QPV35" s="62"/>
      <c r="QPW35" s="62"/>
      <c r="QPX35" s="62"/>
      <c r="QPY35" s="62"/>
      <c r="QPZ35" s="62"/>
      <c r="QQA35" s="62"/>
      <c r="QQB35" s="62"/>
      <c r="QQC35" s="62"/>
      <c r="QQD35" s="62"/>
      <c r="QQE35" s="62"/>
      <c r="QQF35" s="62"/>
      <c r="QQG35" s="62"/>
      <c r="QQH35" s="62"/>
      <c r="QQI35" s="62"/>
      <c r="QQJ35" s="62"/>
      <c r="QQK35" s="62"/>
      <c r="QQL35" s="62"/>
      <c r="QQM35" s="62"/>
      <c r="QQN35" s="62"/>
      <c r="QQO35" s="62"/>
      <c r="QQP35" s="62"/>
      <c r="QQQ35" s="62"/>
      <c r="QQR35" s="62"/>
      <c r="QQS35" s="62"/>
      <c r="QQT35" s="62"/>
      <c r="QQU35" s="62"/>
      <c r="QQV35" s="62"/>
      <c r="QQW35" s="62"/>
      <c r="QQX35" s="62"/>
      <c r="QQY35" s="62"/>
      <c r="QQZ35" s="62"/>
      <c r="QRA35" s="62"/>
      <c r="QRB35" s="62"/>
      <c r="QRC35" s="62"/>
      <c r="QRD35" s="62"/>
      <c r="QRE35" s="62"/>
      <c r="QRF35" s="62"/>
      <c r="QRG35" s="62"/>
      <c r="QRH35" s="62"/>
      <c r="QRI35" s="62"/>
      <c r="QRJ35" s="62"/>
      <c r="QRK35" s="62"/>
      <c r="QRL35" s="62"/>
      <c r="QRM35" s="62"/>
      <c r="QRN35" s="62"/>
      <c r="QRO35" s="62"/>
      <c r="QRP35" s="62"/>
      <c r="QRQ35" s="62"/>
      <c r="QRR35" s="62"/>
      <c r="QRS35" s="62"/>
      <c r="QRT35" s="62"/>
      <c r="QRU35" s="62"/>
      <c r="QRV35" s="62"/>
      <c r="QRW35" s="62"/>
      <c r="QRX35" s="62"/>
      <c r="QRY35" s="62"/>
      <c r="QRZ35" s="62"/>
      <c r="QSA35" s="62"/>
      <c r="QSB35" s="62"/>
      <c r="QSC35" s="62"/>
      <c r="QSD35" s="62"/>
      <c r="QSE35" s="62"/>
      <c r="QSF35" s="62"/>
      <c r="QSG35" s="62"/>
      <c r="QSH35" s="62"/>
      <c r="QSI35" s="62"/>
      <c r="QSJ35" s="62"/>
      <c r="QSK35" s="62"/>
      <c r="QSL35" s="62"/>
      <c r="QSM35" s="62"/>
      <c r="QSN35" s="62"/>
      <c r="QSO35" s="62"/>
      <c r="QSP35" s="62"/>
      <c r="QSQ35" s="62"/>
      <c r="QSR35" s="62"/>
      <c r="QSS35" s="62"/>
      <c r="QST35" s="62"/>
      <c r="QSU35" s="62"/>
      <c r="QSV35" s="62"/>
      <c r="QSW35" s="62"/>
      <c r="QSX35" s="62"/>
      <c r="QSY35" s="62"/>
      <c r="QSZ35" s="62"/>
      <c r="QTA35" s="62"/>
      <c r="QTB35" s="62"/>
      <c r="QTC35" s="62"/>
      <c r="QTD35" s="62"/>
      <c r="QTE35" s="62"/>
      <c r="QTF35" s="62"/>
      <c r="QTG35" s="62"/>
      <c r="QTH35" s="62"/>
      <c r="QTI35" s="62"/>
      <c r="QTJ35" s="62"/>
      <c r="QTK35" s="62"/>
      <c r="QTL35" s="62"/>
      <c r="QTM35" s="62"/>
      <c r="QTN35" s="62"/>
      <c r="QTO35" s="62"/>
      <c r="QTP35" s="62"/>
      <c r="QTQ35" s="62"/>
      <c r="QTR35" s="62"/>
      <c r="QTS35" s="62"/>
      <c r="QTT35" s="62"/>
      <c r="QTU35" s="62"/>
      <c r="QTV35" s="62"/>
      <c r="QTW35" s="62"/>
      <c r="QTX35" s="62"/>
      <c r="QTY35" s="62"/>
      <c r="QTZ35" s="62"/>
      <c r="QUA35" s="62"/>
      <c r="QUB35" s="62"/>
      <c r="QUC35" s="62"/>
      <c r="QUD35" s="62"/>
      <c r="QUE35" s="62"/>
      <c r="QUF35" s="62"/>
      <c r="QUG35" s="62"/>
      <c r="QUH35" s="62"/>
      <c r="QUI35" s="62"/>
      <c r="QUJ35" s="62"/>
      <c r="QUK35" s="62"/>
      <c r="QUL35" s="62"/>
      <c r="QUM35" s="62"/>
      <c r="QUN35" s="62"/>
      <c r="QUO35" s="62"/>
      <c r="QUP35" s="62"/>
      <c r="QUQ35" s="62"/>
      <c r="QUR35" s="62"/>
      <c r="QUS35" s="62"/>
      <c r="QUT35" s="62"/>
      <c r="QUU35" s="62"/>
      <c r="QUV35" s="62"/>
      <c r="QUW35" s="62"/>
      <c r="QUX35" s="62"/>
      <c r="QUY35" s="62"/>
      <c r="QUZ35" s="62"/>
      <c r="QVA35" s="62"/>
      <c r="QVB35" s="62"/>
      <c r="QVC35" s="62"/>
      <c r="QVD35" s="62"/>
      <c r="QVE35" s="62"/>
      <c r="QVF35" s="62"/>
      <c r="QVG35" s="62"/>
      <c r="QVH35" s="62"/>
      <c r="QVI35" s="62"/>
      <c r="QVJ35" s="62"/>
      <c r="QVK35" s="62"/>
      <c r="QVL35" s="62"/>
      <c r="QVM35" s="62"/>
      <c r="QVN35" s="62"/>
      <c r="QVO35" s="62"/>
      <c r="QVP35" s="62"/>
      <c r="QVQ35" s="62"/>
      <c r="QVR35" s="62"/>
      <c r="QVS35" s="62"/>
      <c r="QVT35" s="62"/>
      <c r="QVU35" s="62"/>
      <c r="QVV35" s="62"/>
      <c r="QVW35" s="62"/>
      <c r="QVX35" s="62"/>
      <c r="QVY35" s="62"/>
      <c r="QVZ35" s="62"/>
      <c r="QWA35" s="62"/>
      <c r="QWB35" s="62"/>
      <c r="QWC35" s="62"/>
      <c r="QWD35" s="62"/>
      <c r="QWE35" s="62"/>
      <c r="QWF35" s="62"/>
      <c r="QWG35" s="62"/>
      <c r="QWH35" s="62"/>
      <c r="QWI35" s="62"/>
      <c r="QWJ35" s="62"/>
      <c r="QWK35" s="62"/>
      <c r="QWL35" s="62"/>
      <c r="QWM35" s="62"/>
      <c r="QWN35" s="62"/>
      <c r="QWO35" s="62"/>
      <c r="QWP35" s="62"/>
      <c r="QWQ35" s="62"/>
      <c r="QWR35" s="62"/>
      <c r="QWS35" s="62"/>
      <c r="QWT35" s="62"/>
      <c r="QWU35" s="62"/>
      <c r="QWV35" s="62"/>
      <c r="QWW35" s="62"/>
      <c r="QWX35" s="62"/>
      <c r="QWY35" s="62"/>
      <c r="QWZ35" s="62"/>
      <c r="QXA35" s="62"/>
      <c r="QXB35" s="62"/>
      <c r="QXC35" s="62"/>
      <c r="QXD35" s="62"/>
      <c r="QXE35" s="62"/>
      <c r="QXF35" s="62"/>
      <c r="QXG35" s="62"/>
      <c r="QXH35" s="62"/>
      <c r="QXI35" s="62"/>
      <c r="QXJ35" s="62"/>
      <c r="QXK35" s="62"/>
      <c r="QXL35" s="62"/>
      <c r="QXM35" s="62"/>
      <c r="QXN35" s="62"/>
      <c r="QXO35" s="62"/>
      <c r="QXP35" s="62"/>
      <c r="QXQ35" s="62"/>
      <c r="QXR35" s="62"/>
      <c r="QXS35" s="62"/>
      <c r="QXT35" s="62"/>
      <c r="QXU35" s="62"/>
      <c r="QXV35" s="62"/>
      <c r="QXW35" s="62"/>
      <c r="QXX35" s="62"/>
      <c r="QXY35" s="62"/>
      <c r="QXZ35" s="62"/>
      <c r="QYA35" s="62"/>
      <c r="QYB35" s="62"/>
      <c r="QYC35" s="62"/>
      <c r="QYD35" s="62"/>
      <c r="QYE35" s="62"/>
      <c r="QYF35" s="62"/>
      <c r="QYG35" s="62"/>
      <c r="QYH35" s="62"/>
      <c r="QYI35" s="62"/>
      <c r="QYJ35" s="62"/>
      <c r="QYK35" s="62"/>
      <c r="QYL35" s="62"/>
      <c r="QYM35" s="62"/>
      <c r="QYN35" s="62"/>
      <c r="QYO35" s="62"/>
      <c r="QYP35" s="62"/>
      <c r="QYQ35" s="62"/>
      <c r="QYR35" s="62"/>
      <c r="QYS35" s="62"/>
      <c r="QYT35" s="62"/>
      <c r="QYU35" s="62"/>
      <c r="QYV35" s="62"/>
      <c r="QYW35" s="62"/>
      <c r="QYX35" s="62"/>
      <c r="QYY35" s="62"/>
      <c r="QYZ35" s="62"/>
      <c r="QZA35" s="62"/>
      <c r="QZB35" s="62"/>
      <c r="QZC35" s="62"/>
      <c r="QZD35" s="62"/>
      <c r="QZE35" s="62"/>
      <c r="QZF35" s="62"/>
      <c r="QZG35" s="62"/>
      <c r="QZH35" s="62"/>
      <c r="QZI35" s="62"/>
      <c r="QZJ35" s="62"/>
      <c r="QZK35" s="62"/>
      <c r="QZL35" s="62"/>
      <c r="QZM35" s="62"/>
      <c r="QZN35" s="62"/>
      <c r="QZO35" s="62"/>
      <c r="QZP35" s="62"/>
      <c r="QZQ35" s="62"/>
      <c r="QZR35" s="62"/>
      <c r="QZS35" s="62"/>
      <c r="QZT35" s="62"/>
      <c r="QZU35" s="62"/>
      <c r="QZV35" s="62"/>
      <c r="QZW35" s="62"/>
      <c r="QZX35" s="62"/>
      <c r="QZY35" s="62"/>
      <c r="QZZ35" s="62"/>
      <c r="RAA35" s="62"/>
      <c r="RAB35" s="62"/>
      <c r="RAC35" s="62"/>
      <c r="RAD35" s="62"/>
      <c r="RAE35" s="62"/>
      <c r="RAF35" s="62"/>
      <c r="RAG35" s="62"/>
      <c r="RAH35" s="62"/>
      <c r="RAI35" s="62"/>
      <c r="RAJ35" s="62"/>
      <c r="RAK35" s="62"/>
      <c r="RAL35" s="62"/>
      <c r="RAM35" s="62"/>
      <c r="RAN35" s="62"/>
      <c r="RAO35" s="62"/>
      <c r="RAP35" s="62"/>
      <c r="RAQ35" s="62"/>
      <c r="RAR35" s="62"/>
      <c r="RAS35" s="62"/>
      <c r="RAT35" s="62"/>
      <c r="RAU35" s="62"/>
      <c r="RAV35" s="62"/>
      <c r="RAW35" s="62"/>
      <c r="RAX35" s="62"/>
      <c r="RAY35" s="62"/>
      <c r="RAZ35" s="62"/>
      <c r="RBA35" s="62"/>
      <c r="RBB35" s="62"/>
      <c r="RBC35" s="62"/>
      <c r="RBD35" s="62"/>
      <c r="RBE35" s="62"/>
      <c r="RBF35" s="62"/>
      <c r="RBG35" s="62"/>
      <c r="RBH35" s="62"/>
      <c r="RBI35" s="62"/>
      <c r="RBJ35" s="62"/>
      <c r="RBK35" s="62"/>
      <c r="RBL35" s="62"/>
      <c r="RBM35" s="62"/>
      <c r="RBN35" s="62"/>
      <c r="RBO35" s="62"/>
      <c r="RBP35" s="62"/>
      <c r="RBQ35" s="62"/>
      <c r="RBR35" s="62"/>
      <c r="RBS35" s="62"/>
      <c r="RBT35" s="62"/>
      <c r="RBU35" s="62"/>
      <c r="RBV35" s="62"/>
      <c r="RBW35" s="62"/>
      <c r="RBX35" s="62"/>
      <c r="RBY35" s="62"/>
      <c r="RBZ35" s="62"/>
      <c r="RCA35" s="62"/>
      <c r="RCB35" s="62"/>
      <c r="RCC35" s="62"/>
      <c r="RCD35" s="62"/>
      <c r="RCE35" s="62"/>
      <c r="RCF35" s="62"/>
      <c r="RCG35" s="62"/>
      <c r="RCH35" s="62"/>
      <c r="RCI35" s="62"/>
      <c r="RCJ35" s="62"/>
      <c r="RCK35" s="62"/>
      <c r="RCL35" s="62"/>
      <c r="RCM35" s="62"/>
      <c r="RCN35" s="62"/>
      <c r="RCO35" s="62"/>
      <c r="RCP35" s="62"/>
      <c r="RCQ35" s="62"/>
      <c r="RCR35" s="62"/>
      <c r="RCS35" s="62"/>
      <c r="RCT35" s="62"/>
      <c r="RCU35" s="62"/>
      <c r="RCV35" s="62"/>
      <c r="RCW35" s="62"/>
      <c r="RCX35" s="62"/>
      <c r="RCY35" s="62"/>
      <c r="RCZ35" s="62"/>
      <c r="RDA35" s="62"/>
      <c r="RDB35" s="62"/>
      <c r="RDC35" s="62"/>
      <c r="RDD35" s="62"/>
      <c r="RDE35" s="62"/>
      <c r="RDF35" s="62"/>
      <c r="RDG35" s="62"/>
      <c r="RDH35" s="62"/>
      <c r="RDI35" s="62"/>
      <c r="RDJ35" s="62"/>
      <c r="RDK35" s="62"/>
      <c r="RDL35" s="62"/>
      <c r="RDM35" s="62"/>
      <c r="RDN35" s="62"/>
      <c r="RDO35" s="62"/>
      <c r="RDP35" s="62"/>
      <c r="RDQ35" s="62"/>
      <c r="RDR35" s="62"/>
      <c r="RDS35" s="62"/>
      <c r="RDT35" s="62"/>
      <c r="RDU35" s="62"/>
      <c r="RDV35" s="62"/>
      <c r="RDW35" s="62"/>
      <c r="RDX35" s="62"/>
      <c r="RDY35" s="62"/>
      <c r="RDZ35" s="62"/>
      <c r="REA35" s="62"/>
      <c r="REB35" s="62"/>
      <c r="REC35" s="62"/>
      <c r="RED35" s="62"/>
      <c r="REE35" s="62"/>
      <c r="REF35" s="62"/>
      <c r="REG35" s="62"/>
      <c r="REH35" s="62"/>
      <c r="REI35" s="62"/>
      <c r="REJ35" s="62"/>
      <c r="REK35" s="62"/>
      <c r="REL35" s="62"/>
      <c r="REM35" s="62"/>
      <c r="REN35" s="62"/>
      <c r="REO35" s="62"/>
      <c r="REP35" s="62"/>
      <c r="REQ35" s="62"/>
      <c r="RER35" s="62"/>
      <c r="RES35" s="62"/>
      <c r="RET35" s="62"/>
      <c r="REU35" s="62"/>
      <c r="REV35" s="62"/>
      <c r="REW35" s="62"/>
      <c r="REX35" s="62"/>
      <c r="REY35" s="62"/>
      <c r="REZ35" s="62"/>
      <c r="RFA35" s="62"/>
      <c r="RFB35" s="62"/>
      <c r="RFC35" s="62"/>
      <c r="RFD35" s="62"/>
      <c r="RFE35" s="62"/>
      <c r="RFF35" s="62"/>
      <c r="RFG35" s="62"/>
      <c r="RFH35" s="62"/>
      <c r="RFI35" s="62"/>
      <c r="RFJ35" s="62"/>
      <c r="RFK35" s="62"/>
      <c r="RFL35" s="62"/>
      <c r="RFM35" s="62"/>
      <c r="RFN35" s="62"/>
      <c r="RFO35" s="62"/>
      <c r="RFP35" s="62"/>
      <c r="RFQ35" s="62"/>
      <c r="RFR35" s="62"/>
      <c r="RFS35" s="62"/>
      <c r="RFT35" s="62"/>
      <c r="RFU35" s="62"/>
      <c r="RFV35" s="62"/>
      <c r="RFW35" s="62"/>
      <c r="RFX35" s="62"/>
      <c r="RFY35" s="62"/>
      <c r="RFZ35" s="62"/>
      <c r="RGA35" s="62"/>
      <c r="RGB35" s="62"/>
      <c r="RGC35" s="62"/>
      <c r="RGD35" s="62"/>
      <c r="RGE35" s="62"/>
      <c r="RGF35" s="62"/>
      <c r="RGG35" s="62"/>
      <c r="RGH35" s="62"/>
      <c r="RGI35" s="62"/>
      <c r="RGJ35" s="62"/>
      <c r="RGK35" s="62"/>
      <c r="RGL35" s="62"/>
      <c r="RGM35" s="62"/>
      <c r="RGN35" s="62"/>
      <c r="RGO35" s="62"/>
      <c r="RGP35" s="62"/>
      <c r="RGQ35" s="62"/>
      <c r="RGR35" s="62"/>
      <c r="RGS35" s="62"/>
      <c r="RGT35" s="62"/>
      <c r="RGU35" s="62"/>
      <c r="RGV35" s="62"/>
      <c r="RGW35" s="62"/>
      <c r="RGX35" s="62"/>
      <c r="RGY35" s="62"/>
      <c r="RGZ35" s="62"/>
      <c r="RHA35" s="62"/>
      <c r="RHB35" s="62"/>
      <c r="RHC35" s="62"/>
      <c r="RHD35" s="62"/>
      <c r="RHE35" s="62"/>
      <c r="RHF35" s="62"/>
      <c r="RHG35" s="62"/>
      <c r="RHH35" s="62"/>
      <c r="RHI35" s="62"/>
      <c r="RHJ35" s="62"/>
      <c r="RHK35" s="62"/>
      <c r="RHL35" s="62"/>
      <c r="RHM35" s="62"/>
      <c r="RHN35" s="62"/>
      <c r="RHO35" s="62"/>
      <c r="RHP35" s="62"/>
      <c r="RHQ35" s="62"/>
      <c r="RHR35" s="62"/>
      <c r="RHS35" s="62"/>
      <c r="RHT35" s="62"/>
      <c r="RHU35" s="62"/>
      <c r="RHV35" s="62"/>
      <c r="RHW35" s="62"/>
      <c r="RHX35" s="62"/>
      <c r="RHY35" s="62"/>
      <c r="RHZ35" s="62"/>
      <c r="RIA35" s="62"/>
      <c r="RIB35" s="62"/>
      <c r="RIC35" s="62"/>
      <c r="RID35" s="62"/>
      <c r="RIE35" s="62"/>
      <c r="RIF35" s="62"/>
      <c r="RIG35" s="62"/>
      <c r="RIH35" s="62"/>
      <c r="RII35" s="62"/>
      <c r="RIJ35" s="62"/>
      <c r="RIK35" s="62"/>
      <c r="RIL35" s="62"/>
      <c r="RIM35" s="62"/>
      <c r="RIN35" s="62"/>
      <c r="RIO35" s="62"/>
      <c r="RIP35" s="62"/>
      <c r="RIQ35" s="62"/>
      <c r="RIR35" s="62"/>
      <c r="RIS35" s="62"/>
      <c r="RIT35" s="62"/>
      <c r="RIU35" s="62"/>
      <c r="RIV35" s="62"/>
      <c r="RIW35" s="62"/>
      <c r="RIX35" s="62"/>
      <c r="RIY35" s="62"/>
      <c r="RIZ35" s="62"/>
      <c r="RJA35" s="62"/>
      <c r="RJB35" s="62"/>
      <c r="RJC35" s="62"/>
      <c r="RJD35" s="62"/>
      <c r="RJE35" s="62"/>
      <c r="RJF35" s="62"/>
      <c r="RJG35" s="62"/>
      <c r="RJH35" s="62"/>
      <c r="RJI35" s="62"/>
      <c r="RJJ35" s="62"/>
      <c r="RJK35" s="62"/>
      <c r="RJL35" s="62"/>
      <c r="RJM35" s="62"/>
      <c r="RJN35" s="62"/>
      <c r="RJO35" s="62"/>
      <c r="RJP35" s="62"/>
      <c r="RJQ35" s="62"/>
      <c r="RJR35" s="62"/>
      <c r="RJS35" s="62"/>
      <c r="RJT35" s="62"/>
      <c r="RJU35" s="62"/>
      <c r="RJV35" s="62"/>
      <c r="RJW35" s="62"/>
      <c r="RJX35" s="62"/>
      <c r="RJY35" s="62"/>
      <c r="RJZ35" s="62"/>
      <c r="RKA35" s="62"/>
      <c r="RKB35" s="62"/>
      <c r="RKC35" s="62"/>
      <c r="RKD35" s="62"/>
      <c r="RKE35" s="62"/>
      <c r="RKF35" s="62"/>
      <c r="RKG35" s="62"/>
      <c r="RKH35" s="62"/>
      <c r="RKI35" s="62"/>
      <c r="RKJ35" s="62"/>
      <c r="RKK35" s="62"/>
      <c r="RKL35" s="62"/>
      <c r="RKM35" s="62"/>
      <c r="RKN35" s="62"/>
      <c r="RKO35" s="62"/>
      <c r="RKP35" s="62"/>
      <c r="RKQ35" s="62"/>
      <c r="RKR35" s="62"/>
      <c r="RKS35" s="62"/>
      <c r="RKT35" s="62"/>
      <c r="RKU35" s="62"/>
      <c r="RKV35" s="62"/>
      <c r="RKW35" s="62"/>
      <c r="RKX35" s="62"/>
      <c r="RKY35" s="62"/>
      <c r="RKZ35" s="62"/>
      <c r="RLA35" s="62"/>
      <c r="RLB35" s="62"/>
      <c r="RLC35" s="62"/>
      <c r="RLD35" s="62"/>
      <c r="RLE35" s="62"/>
      <c r="RLF35" s="62"/>
      <c r="RLG35" s="62"/>
      <c r="RLH35" s="62"/>
      <c r="RLI35" s="62"/>
      <c r="RLJ35" s="62"/>
      <c r="RLK35" s="62"/>
      <c r="RLL35" s="62"/>
      <c r="RLM35" s="62"/>
      <c r="RLN35" s="62"/>
      <c r="RLO35" s="62"/>
      <c r="RLP35" s="62"/>
      <c r="RLQ35" s="62"/>
      <c r="RLR35" s="62"/>
      <c r="RLS35" s="62"/>
      <c r="RLT35" s="62"/>
      <c r="RLU35" s="62"/>
      <c r="RLV35" s="62"/>
      <c r="RLW35" s="62"/>
      <c r="RLX35" s="62"/>
      <c r="RLY35" s="62"/>
      <c r="RLZ35" s="62"/>
      <c r="RMA35" s="62"/>
      <c r="RMB35" s="62"/>
      <c r="RMC35" s="62"/>
      <c r="RMD35" s="62"/>
      <c r="RME35" s="62"/>
      <c r="RMF35" s="62"/>
      <c r="RMG35" s="62"/>
      <c r="RMH35" s="62"/>
      <c r="RMI35" s="62"/>
      <c r="RMJ35" s="62"/>
      <c r="RMK35" s="62"/>
      <c r="RML35" s="62"/>
      <c r="RMM35" s="62"/>
      <c r="RMN35" s="62"/>
      <c r="RMO35" s="62"/>
      <c r="RMP35" s="62"/>
      <c r="RMQ35" s="62"/>
      <c r="RMR35" s="62"/>
      <c r="RMS35" s="62"/>
      <c r="RMT35" s="62"/>
      <c r="RMU35" s="62"/>
      <c r="RMV35" s="62"/>
      <c r="RMW35" s="62"/>
      <c r="RMX35" s="62"/>
      <c r="RMY35" s="62"/>
      <c r="RMZ35" s="62"/>
      <c r="RNA35" s="62"/>
      <c r="RNB35" s="62"/>
      <c r="RNC35" s="62"/>
      <c r="RND35" s="62"/>
      <c r="RNE35" s="62"/>
      <c r="RNF35" s="62"/>
      <c r="RNG35" s="62"/>
      <c r="RNH35" s="62"/>
      <c r="RNI35" s="62"/>
      <c r="RNJ35" s="62"/>
      <c r="RNK35" s="62"/>
      <c r="RNL35" s="62"/>
      <c r="RNM35" s="62"/>
      <c r="RNN35" s="62"/>
      <c r="RNO35" s="62"/>
      <c r="RNP35" s="62"/>
      <c r="RNQ35" s="62"/>
      <c r="RNR35" s="62"/>
      <c r="RNS35" s="62"/>
      <c r="RNT35" s="62"/>
      <c r="RNU35" s="62"/>
      <c r="RNV35" s="62"/>
      <c r="RNW35" s="62"/>
      <c r="RNX35" s="62"/>
      <c r="RNY35" s="62"/>
      <c r="RNZ35" s="62"/>
      <c r="ROA35" s="62"/>
      <c r="ROB35" s="62"/>
      <c r="ROC35" s="62"/>
      <c r="ROD35" s="62"/>
      <c r="ROE35" s="62"/>
      <c r="ROF35" s="62"/>
      <c r="ROG35" s="62"/>
      <c r="ROH35" s="62"/>
      <c r="ROI35" s="62"/>
      <c r="ROJ35" s="62"/>
      <c r="ROK35" s="62"/>
      <c r="ROL35" s="62"/>
      <c r="ROM35" s="62"/>
      <c r="RON35" s="62"/>
      <c r="ROO35" s="62"/>
      <c r="ROP35" s="62"/>
      <c r="ROQ35" s="62"/>
      <c r="ROR35" s="62"/>
      <c r="ROS35" s="62"/>
      <c r="ROT35" s="62"/>
      <c r="ROU35" s="62"/>
      <c r="ROV35" s="62"/>
      <c r="ROW35" s="62"/>
      <c r="ROX35" s="62"/>
      <c r="ROY35" s="62"/>
      <c r="ROZ35" s="62"/>
      <c r="RPA35" s="62"/>
      <c r="RPB35" s="62"/>
      <c r="RPC35" s="62"/>
      <c r="RPD35" s="62"/>
      <c r="RPE35" s="62"/>
      <c r="RPF35" s="62"/>
      <c r="RPG35" s="62"/>
      <c r="RPH35" s="62"/>
      <c r="RPI35" s="62"/>
      <c r="RPJ35" s="62"/>
      <c r="RPK35" s="62"/>
      <c r="RPL35" s="62"/>
      <c r="RPM35" s="62"/>
      <c r="RPN35" s="62"/>
      <c r="RPO35" s="62"/>
      <c r="RPP35" s="62"/>
      <c r="RPQ35" s="62"/>
      <c r="RPR35" s="62"/>
      <c r="RPS35" s="62"/>
      <c r="RPT35" s="62"/>
      <c r="RPU35" s="62"/>
      <c r="RPV35" s="62"/>
      <c r="RPW35" s="62"/>
      <c r="RPX35" s="62"/>
      <c r="RPY35" s="62"/>
      <c r="RPZ35" s="62"/>
      <c r="RQA35" s="62"/>
      <c r="RQB35" s="62"/>
      <c r="RQC35" s="62"/>
      <c r="RQD35" s="62"/>
      <c r="RQE35" s="62"/>
      <c r="RQF35" s="62"/>
      <c r="RQG35" s="62"/>
      <c r="RQH35" s="62"/>
      <c r="RQI35" s="62"/>
      <c r="RQJ35" s="62"/>
      <c r="RQK35" s="62"/>
      <c r="RQL35" s="62"/>
      <c r="RQM35" s="62"/>
      <c r="RQN35" s="62"/>
      <c r="RQO35" s="62"/>
      <c r="RQP35" s="62"/>
      <c r="RQQ35" s="62"/>
      <c r="RQR35" s="62"/>
      <c r="RQS35" s="62"/>
      <c r="RQT35" s="62"/>
      <c r="RQU35" s="62"/>
      <c r="RQV35" s="62"/>
      <c r="RQW35" s="62"/>
      <c r="RQX35" s="62"/>
      <c r="RQY35" s="62"/>
      <c r="RQZ35" s="62"/>
      <c r="RRA35" s="62"/>
      <c r="RRB35" s="62"/>
      <c r="RRC35" s="62"/>
      <c r="RRD35" s="62"/>
      <c r="RRE35" s="62"/>
      <c r="RRF35" s="62"/>
      <c r="RRG35" s="62"/>
      <c r="RRH35" s="62"/>
      <c r="RRI35" s="62"/>
      <c r="RRJ35" s="62"/>
      <c r="RRK35" s="62"/>
      <c r="RRL35" s="62"/>
      <c r="RRM35" s="62"/>
      <c r="RRN35" s="62"/>
      <c r="RRO35" s="62"/>
      <c r="RRP35" s="62"/>
      <c r="RRQ35" s="62"/>
      <c r="RRR35" s="62"/>
      <c r="RRS35" s="62"/>
      <c r="RRT35" s="62"/>
      <c r="RRU35" s="62"/>
      <c r="RRV35" s="62"/>
      <c r="RRW35" s="62"/>
      <c r="RRX35" s="62"/>
      <c r="RRY35" s="62"/>
      <c r="RRZ35" s="62"/>
      <c r="RSA35" s="62"/>
      <c r="RSB35" s="62"/>
      <c r="RSC35" s="62"/>
      <c r="RSD35" s="62"/>
      <c r="RSE35" s="62"/>
      <c r="RSF35" s="62"/>
      <c r="RSG35" s="62"/>
      <c r="RSH35" s="62"/>
      <c r="RSI35" s="62"/>
      <c r="RSJ35" s="62"/>
      <c r="RSK35" s="62"/>
      <c r="RSL35" s="62"/>
      <c r="RSM35" s="62"/>
      <c r="RSN35" s="62"/>
      <c r="RSO35" s="62"/>
      <c r="RSP35" s="62"/>
      <c r="RSQ35" s="62"/>
      <c r="RSR35" s="62"/>
      <c r="RSS35" s="62"/>
      <c r="RST35" s="62"/>
      <c r="RSU35" s="62"/>
      <c r="RSV35" s="62"/>
      <c r="RSW35" s="62"/>
      <c r="RSX35" s="62"/>
      <c r="RSY35" s="62"/>
      <c r="RSZ35" s="62"/>
      <c r="RTA35" s="62"/>
      <c r="RTB35" s="62"/>
      <c r="RTC35" s="62"/>
      <c r="RTD35" s="62"/>
      <c r="RTE35" s="62"/>
      <c r="RTF35" s="62"/>
      <c r="RTG35" s="62"/>
      <c r="RTH35" s="62"/>
      <c r="RTI35" s="62"/>
      <c r="RTJ35" s="62"/>
      <c r="RTK35" s="62"/>
      <c r="RTL35" s="62"/>
      <c r="RTM35" s="62"/>
      <c r="RTN35" s="62"/>
      <c r="RTO35" s="62"/>
      <c r="RTP35" s="62"/>
      <c r="RTQ35" s="62"/>
      <c r="RTR35" s="62"/>
      <c r="RTS35" s="62"/>
      <c r="RTT35" s="62"/>
      <c r="RTU35" s="62"/>
      <c r="RTV35" s="62"/>
      <c r="RTW35" s="62"/>
      <c r="RTX35" s="62"/>
      <c r="RTY35" s="62"/>
      <c r="RTZ35" s="62"/>
      <c r="RUA35" s="62"/>
      <c r="RUB35" s="62"/>
      <c r="RUC35" s="62"/>
      <c r="RUD35" s="62"/>
      <c r="RUE35" s="62"/>
      <c r="RUF35" s="62"/>
      <c r="RUG35" s="62"/>
      <c r="RUH35" s="62"/>
      <c r="RUI35" s="62"/>
      <c r="RUJ35" s="62"/>
      <c r="RUK35" s="62"/>
      <c r="RUL35" s="62"/>
      <c r="RUM35" s="62"/>
      <c r="RUN35" s="62"/>
      <c r="RUO35" s="62"/>
      <c r="RUP35" s="62"/>
      <c r="RUQ35" s="62"/>
      <c r="RUR35" s="62"/>
      <c r="RUS35" s="62"/>
      <c r="RUT35" s="62"/>
      <c r="RUU35" s="62"/>
      <c r="RUV35" s="62"/>
      <c r="RUW35" s="62"/>
      <c r="RUX35" s="62"/>
      <c r="RUY35" s="62"/>
      <c r="RUZ35" s="62"/>
      <c r="RVA35" s="62"/>
      <c r="RVB35" s="62"/>
      <c r="RVC35" s="62"/>
      <c r="RVD35" s="62"/>
      <c r="RVE35" s="62"/>
      <c r="RVF35" s="62"/>
      <c r="RVG35" s="62"/>
      <c r="RVH35" s="62"/>
      <c r="RVI35" s="62"/>
      <c r="RVJ35" s="62"/>
      <c r="RVK35" s="62"/>
      <c r="RVL35" s="62"/>
      <c r="RVM35" s="62"/>
      <c r="RVN35" s="62"/>
      <c r="RVO35" s="62"/>
      <c r="RVP35" s="62"/>
      <c r="RVQ35" s="62"/>
      <c r="RVR35" s="62"/>
      <c r="RVS35" s="62"/>
      <c r="RVT35" s="62"/>
      <c r="RVU35" s="62"/>
      <c r="RVV35" s="62"/>
      <c r="RVW35" s="62"/>
      <c r="RVX35" s="62"/>
      <c r="RVY35" s="62"/>
      <c r="RVZ35" s="62"/>
      <c r="RWA35" s="62"/>
      <c r="RWB35" s="62"/>
      <c r="RWC35" s="62"/>
      <c r="RWD35" s="62"/>
      <c r="RWE35" s="62"/>
      <c r="RWF35" s="62"/>
      <c r="RWG35" s="62"/>
      <c r="RWH35" s="62"/>
      <c r="RWI35" s="62"/>
      <c r="RWJ35" s="62"/>
      <c r="RWK35" s="62"/>
      <c r="RWL35" s="62"/>
      <c r="RWM35" s="62"/>
      <c r="RWN35" s="62"/>
      <c r="RWO35" s="62"/>
      <c r="RWP35" s="62"/>
      <c r="RWQ35" s="62"/>
      <c r="RWR35" s="62"/>
      <c r="RWS35" s="62"/>
      <c r="RWT35" s="62"/>
      <c r="RWU35" s="62"/>
      <c r="RWV35" s="62"/>
      <c r="RWW35" s="62"/>
      <c r="RWX35" s="62"/>
      <c r="RWY35" s="62"/>
      <c r="RWZ35" s="62"/>
      <c r="RXA35" s="62"/>
      <c r="RXB35" s="62"/>
      <c r="RXC35" s="62"/>
      <c r="RXD35" s="62"/>
      <c r="RXE35" s="62"/>
      <c r="RXF35" s="62"/>
      <c r="RXG35" s="62"/>
      <c r="RXH35" s="62"/>
      <c r="RXI35" s="62"/>
      <c r="RXJ35" s="62"/>
      <c r="RXK35" s="62"/>
      <c r="RXL35" s="62"/>
      <c r="RXM35" s="62"/>
      <c r="RXN35" s="62"/>
      <c r="RXO35" s="62"/>
      <c r="RXP35" s="62"/>
      <c r="RXQ35" s="62"/>
      <c r="RXR35" s="62"/>
      <c r="RXS35" s="62"/>
      <c r="RXT35" s="62"/>
      <c r="RXU35" s="62"/>
      <c r="RXV35" s="62"/>
      <c r="RXW35" s="62"/>
      <c r="RXX35" s="62"/>
      <c r="RXY35" s="62"/>
      <c r="RXZ35" s="62"/>
      <c r="RYA35" s="62"/>
      <c r="RYB35" s="62"/>
      <c r="RYC35" s="62"/>
      <c r="RYD35" s="62"/>
      <c r="RYE35" s="62"/>
      <c r="RYF35" s="62"/>
      <c r="RYG35" s="62"/>
      <c r="RYH35" s="62"/>
      <c r="RYI35" s="62"/>
      <c r="RYJ35" s="62"/>
      <c r="RYK35" s="62"/>
      <c r="RYL35" s="62"/>
      <c r="RYM35" s="62"/>
      <c r="RYN35" s="62"/>
      <c r="RYO35" s="62"/>
      <c r="RYP35" s="62"/>
      <c r="RYQ35" s="62"/>
      <c r="RYR35" s="62"/>
      <c r="RYS35" s="62"/>
      <c r="RYT35" s="62"/>
      <c r="RYU35" s="62"/>
      <c r="RYV35" s="62"/>
      <c r="RYW35" s="62"/>
      <c r="RYX35" s="62"/>
      <c r="RYY35" s="62"/>
      <c r="RYZ35" s="62"/>
      <c r="RZA35" s="62"/>
      <c r="RZB35" s="62"/>
      <c r="RZC35" s="62"/>
      <c r="RZD35" s="62"/>
      <c r="RZE35" s="62"/>
      <c r="RZF35" s="62"/>
      <c r="RZG35" s="62"/>
      <c r="RZH35" s="62"/>
      <c r="RZI35" s="62"/>
      <c r="RZJ35" s="62"/>
      <c r="RZK35" s="62"/>
      <c r="RZL35" s="62"/>
      <c r="RZM35" s="62"/>
      <c r="RZN35" s="62"/>
      <c r="RZO35" s="62"/>
      <c r="RZP35" s="62"/>
      <c r="RZQ35" s="62"/>
      <c r="RZR35" s="62"/>
      <c r="RZS35" s="62"/>
      <c r="RZT35" s="62"/>
      <c r="RZU35" s="62"/>
      <c r="RZV35" s="62"/>
      <c r="RZW35" s="62"/>
      <c r="RZX35" s="62"/>
      <c r="RZY35" s="62"/>
      <c r="RZZ35" s="62"/>
      <c r="SAA35" s="62"/>
      <c r="SAB35" s="62"/>
      <c r="SAC35" s="62"/>
      <c r="SAD35" s="62"/>
      <c r="SAE35" s="62"/>
      <c r="SAF35" s="62"/>
      <c r="SAG35" s="62"/>
      <c r="SAH35" s="62"/>
      <c r="SAI35" s="62"/>
      <c r="SAJ35" s="62"/>
      <c r="SAK35" s="62"/>
      <c r="SAL35" s="62"/>
      <c r="SAM35" s="62"/>
      <c r="SAN35" s="62"/>
      <c r="SAO35" s="62"/>
      <c r="SAP35" s="62"/>
      <c r="SAQ35" s="62"/>
      <c r="SAR35" s="62"/>
      <c r="SAS35" s="62"/>
      <c r="SAT35" s="62"/>
      <c r="SAU35" s="62"/>
      <c r="SAV35" s="62"/>
      <c r="SAW35" s="62"/>
      <c r="SAX35" s="62"/>
      <c r="SAY35" s="62"/>
      <c r="SAZ35" s="62"/>
      <c r="SBA35" s="62"/>
      <c r="SBB35" s="62"/>
      <c r="SBC35" s="62"/>
      <c r="SBD35" s="62"/>
      <c r="SBE35" s="62"/>
      <c r="SBF35" s="62"/>
      <c r="SBG35" s="62"/>
      <c r="SBH35" s="62"/>
      <c r="SBI35" s="62"/>
      <c r="SBJ35" s="62"/>
      <c r="SBK35" s="62"/>
      <c r="SBL35" s="62"/>
      <c r="SBM35" s="62"/>
      <c r="SBN35" s="62"/>
      <c r="SBO35" s="62"/>
      <c r="SBP35" s="62"/>
      <c r="SBQ35" s="62"/>
      <c r="SBR35" s="62"/>
      <c r="SBS35" s="62"/>
      <c r="SBT35" s="62"/>
      <c r="SBU35" s="62"/>
      <c r="SBV35" s="62"/>
      <c r="SBW35" s="62"/>
      <c r="SBX35" s="62"/>
      <c r="SBY35" s="62"/>
      <c r="SBZ35" s="62"/>
      <c r="SCA35" s="62"/>
      <c r="SCB35" s="62"/>
      <c r="SCC35" s="62"/>
      <c r="SCD35" s="62"/>
      <c r="SCE35" s="62"/>
      <c r="SCF35" s="62"/>
      <c r="SCG35" s="62"/>
      <c r="SCH35" s="62"/>
      <c r="SCI35" s="62"/>
      <c r="SCJ35" s="62"/>
      <c r="SCK35" s="62"/>
      <c r="SCL35" s="62"/>
      <c r="SCM35" s="62"/>
      <c r="SCN35" s="62"/>
      <c r="SCO35" s="62"/>
      <c r="SCP35" s="62"/>
      <c r="SCQ35" s="62"/>
      <c r="SCR35" s="62"/>
      <c r="SCS35" s="62"/>
      <c r="SCT35" s="62"/>
      <c r="SCU35" s="62"/>
      <c r="SCV35" s="62"/>
      <c r="SCW35" s="62"/>
      <c r="SCX35" s="62"/>
      <c r="SCY35" s="62"/>
      <c r="SCZ35" s="62"/>
      <c r="SDA35" s="62"/>
      <c r="SDB35" s="62"/>
      <c r="SDC35" s="62"/>
      <c r="SDD35" s="62"/>
      <c r="SDE35" s="62"/>
      <c r="SDF35" s="62"/>
      <c r="SDG35" s="62"/>
      <c r="SDH35" s="62"/>
      <c r="SDI35" s="62"/>
      <c r="SDJ35" s="62"/>
      <c r="SDK35" s="62"/>
      <c r="SDL35" s="62"/>
      <c r="SDM35" s="62"/>
      <c r="SDN35" s="62"/>
      <c r="SDO35" s="62"/>
      <c r="SDP35" s="62"/>
      <c r="SDQ35" s="62"/>
      <c r="SDR35" s="62"/>
      <c r="SDS35" s="62"/>
      <c r="SDT35" s="62"/>
      <c r="SDU35" s="62"/>
      <c r="SDV35" s="62"/>
      <c r="SDW35" s="62"/>
      <c r="SDX35" s="62"/>
      <c r="SDY35" s="62"/>
      <c r="SDZ35" s="62"/>
      <c r="SEA35" s="62"/>
      <c r="SEB35" s="62"/>
      <c r="SEC35" s="62"/>
      <c r="SED35" s="62"/>
      <c r="SEE35" s="62"/>
      <c r="SEF35" s="62"/>
      <c r="SEG35" s="62"/>
      <c r="SEH35" s="62"/>
      <c r="SEI35" s="62"/>
      <c r="SEJ35" s="62"/>
      <c r="SEK35" s="62"/>
      <c r="SEL35" s="62"/>
      <c r="SEM35" s="62"/>
      <c r="SEN35" s="62"/>
      <c r="SEO35" s="62"/>
      <c r="SEP35" s="62"/>
      <c r="SEQ35" s="62"/>
      <c r="SER35" s="62"/>
      <c r="SES35" s="62"/>
      <c r="SET35" s="62"/>
      <c r="SEU35" s="62"/>
      <c r="SEV35" s="62"/>
      <c r="SEW35" s="62"/>
      <c r="SEX35" s="62"/>
      <c r="SEY35" s="62"/>
      <c r="SEZ35" s="62"/>
      <c r="SFA35" s="62"/>
      <c r="SFB35" s="62"/>
      <c r="SFC35" s="62"/>
      <c r="SFD35" s="62"/>
      <c r="SFE35" s="62"/>
      <c r="SFF35" s="62"/>
      <c r="SFG35" s="62"/>
      <c r="SFH35" s="62"/>
      <c r="SFI35" s="62"/>
      <c r="SFJ35" s="62"/>
      <c r="SFK35" s="62"/>
      <c r="SFL35" s="62"/>
      <c r="SFM35" s="62"/>
      <c r="SFN35" s="62"/>
      <c r="SFO35" s="62"/>
      <c r="SFP35" s="62"/>
      <c r="SFQ35" s="62"/>
      <c r="SFR35" s="62"/>
      <c r="SFS35" s="62"/>
      <c r="SFT35" s="62"/>
      <c r="SFU35" s="62"/>
      <c r="SFV35" s="62"/>
      <c r="SFW35" s="62"/>
      <c r="SFX35" s="62"/>
      <c r="SFY35" s="62"/>
      <c r="SFZ35" s="62"/>
      <c r="SGA35" s="62"/>
      <c r="SGB35" s="62"/>
      <c r="SGC35" s="62"/>
      <c r="SGD35" s="62"/>
      <c r="SGE35" s="62"/>
      <c r="SGF35" s="62"/>
      <c r="SGG35" s="62"/>
      <c r="SGH35" s="62"/>
      <c r="SGI35" s="62"/>
      <c r="SGJ35" s="62"/>
      <c r="SGK35" s="62"/>
      <c r="SGL35" s="62"/>
      <c r="SGM35" s="62"/>
      <c r="SGN35" s="62"/>
      <c r="SGO35" s="62"/>
      <c r="SGP35" s="62"/>
      <c r="SGQ35" s="62"/>
      <c r="SGR35" s="62"/>
      <c r="SGS35" s="62"/>
      <c r="SGT35" s="62"/>
      <c r="SGU35" s="62"/>
      <c r="SGV35" s="62"/>
      <c r="SGW35" s="62"/>
      <c r="SGX35" s="62"/>
      <c r="SGY35" s="62"/>
      <c r="SGZ35" s="62"/>
      <c r="SHA35" s="62"/>
      <c r="SHB35" s="62"/>
      <c r="SHC35" s="62"/>
      <c r="SHD35" s="62"/>
      <c r="SHE35" s="62"/>
      <c r="SHF35" s="62"/>
      <c r="SHG35" s="62"/>
      <c r="SHH35" s="62"/>
      <c r="SHI35" s="62"/>
      <c r="SHJ35" s="62"/>
      <c r="SHK35" s="62"/>
      <c r="SHL35" s="62"/>
      <c r="SHM35" s="62"/>
      <c r="SHN35" s="62"/>
      <c r="SHO35" s="62"/>
      <c r="SHP35" s="62"/>
      <c r="SHQ35" s="62"/>
      <c r="SHR35" s="62"/>
      <c r="SHS35" s="62"/>
      <c r="SHT35" s="62"/>
      <c r="SHU35" s="62"/>
      <c r="SHV35" s="62"/>
      <c r="SHW35" s="62"/>
      <c r="SHX35" s="62"/>
      <c r="SHY35" s="62"/>
      <c r="SHZ35" s="62"/>
      <c r="SIA35" s="62"/>
      <c r="SIB35" s="62"/>
      <c r="SIC35" s="62"/>
      <c r="SID35" s="62"/>
      <c r="SIE35" s="62"/>
      <c r="SIF35" s="62"/>
      <c r="SIG35" s="62"/>
      <c r="SIH35" s="62"/>
      <c r="SII35" s="62"/>
      <c r="SIJ35" s="62"/>
      <c r="SIK35" s="62"/>
      <c r="SIL35" s="62"/>
      <c r="SIM35" s="62"/>
      <c r="SIN35" s="62"/>
      <c r="SIO35" s="62"/>
      <c r="SIP35" s="62"/>
      <c r="SIQ35" s="62"/>
      <c r="SIR35" s="62"/>
      <c r="SIS35" s="62"/>
      <c r="SIT35" s="62"/>
      <c r="SIU35" s="62"/>
      <c r="SIV35" s="62"/>
      <c r="SIW35" s="62"/>
      <c r="SIX35" s="62"/>
      <c r="SIY35" s="62"/>
      <c r="SIZ35" s="62"/>
      <c r="SJA35" s="62"/>
      <c r="SJB35" s="62"/>
      <c r="SJC35" s="62"/>
      <c r="SJD35" s="62"/>
      <c r="SJE35" s="62"/>
      <c r="SJF35" s="62"/>
      <c r="SJG35" s="62"/>
      <c r="SJH35" s="62"/>
      <c r="SJI35" s="62"/>
      <c r="SJJ35" s="62"/>
      <c r="SJK35" s="62"/>
      <c r="SJL35" s="62"/>
      <c r="SJM35" s="62"/>
      <c r="SJN35" s="62"/>
      <c r="SJO35" s="62"/>
      <c r="SJP35" s="62"/>
      <c r="SJQ35" s="62"/>
      <c r="SJR35" s="62"/>
      <c r="SJS35" s="62"/>
      <c r="SJT35" s="62"/>
      <c r="SJU35" s="62"/>
      <c r="SJV35" s="62"/>
      <c r="SJW35" s="62"/>
      <c r="SJX35" s="62"/>
      <c r="SJY35" s="62"/>
      <c r="SJZ35" s="62"/>
      <c r="SKA35" s="62"/>
      <c r="SKB35" s="62"/>
      <c r="SKC35" s="62"/>
      <c r="SKD35" s="62"/>
      <c r="SKE35" s="62"/>
      <c r="SKF35" s="62"/>
      <c r="SKG35" s="62"/>
      <c r="SKH35" s="62"/>
      <c r="SKI35" s="62"/>
      <c r="SKJ35" s="62"/>
      <c r="SKK35" s="62"/>
      <c r="SKL35" s="62"/>
      <c r="SKM35" s="62"/>
      <c r="SKN35" s="62"/>
      <c r="SKO35" s="62"/>
      <c r="SKP35" s="62"/>
      <c r="SKQ35" s="62"/>
      <c r="SKR35" s="62"/>
      <c r="SKS35" s="62"/>
      <c r="SKT35" s="62"/>
      <c r="SKU35" s="62"/>
      <c r="SKV35" s="62"/>
      <c r="SKW35" s="62"/>
      <c r="SKX35" s="62"/>
      <c r="SKY35" s="62"/>
      <c r="SKZ35" s="62"/>
      <c r="SLA35" s="62"/>
      <c r="SLB35" s="62"/>
      <c r="SLC35" s="62"/>
      <c r="SLD35" s="62"/>
      <c r="SLE35" s="62"/>
      <c r="SLF35" s="62"/>
      <c r="SLG35" s="62"/>
      <c r="SLH35" s="62"/>
      <c r="SLI35" s="62"/>
      <c r="SLJ35" s="62"/>
      <c r="SLK35" s="62"/>
      <c r="SLL35" s="62"/>
      <c r="SLM35" s="62"/>
      <c r="SLN35" s="62"/>
      <c r="SLO35" s="62"/>
      <c r="SLP35" s="62"/>
      <c r="SLQ35" s="62"/>
      <c r="SLR35" s="62"/>
      <c r="SLS35" s="62"/>
      <c r="SLT35" s="62"/>
      <c r="SLU35" s="62"/>
      <c r="SLV35" s="62"/>
      <c r="SLW35" s="62"/>
      <c r="SLX35" s="62"/>
      <c r="SLY35" s="62"/>
      <c r="SLZ35" s="62"/>
      <c r="SMA35" s="62"/>
      <c r="SMB35" s="62"/>
      <c r="SMC35" s="62"/>
      <c r="SMD35" s="62"/>
      <c r="SME35" s="62"/>
      <c r="SMF35" s="62"/>
      <c r="SMG35" s="62"/>
      <c r="SMH35" s="62"/>
      <c r="SMI35" s="62"/>
      <c r="SMJ35" s="62"/>
      <c r="SMK35" s="62"/>
      <c r="SML35" s="62"/>
      <c r="SMM35" s="62"/>
      <c r="SMN35" s="62"/>
      <c r="SMO35" s="62"/>
      <c r="SMP35" s="62"/>
      <c r="SMQ35" s="62"/>
      <c r="SMR35" s="62"/>
      <c r="SMS35" s="62"/>
      <c r="SMT35" s="62"/>
      <c r="SMU35" s="62"/>
      <c r="SMV35" s="62"/>
      <c r="SMW35" s="62"/>
      <c r="SMX35" s="62"/>
      <c r="SMY35" s="62"/>
      <c r="SMZ35" s="62"/>
      <c r="SNA35" s="62"/>
      <c r="SNB35" s="62"/>
      <c r="SNC35" s="62"/>
      <c r="SND35" s="62"/>
      <c r="SNE35" s="62"/>
      <c r="SNF35" s="62"/>
      <c r="SNG35" s="62"/>
      <c r="SNH35" s="62"/>
      <c r="SNI35" s="62"/>
      <c r="SNJ35" s="62"/>
      <c r="SNK35" s="62"/>
      <c r="SNL35" s="62"/>
      <c r="SNM35" s="62"/>
      <c r="SNN35" s="62"/>
      <c r="SNO35" s="62"/>
      <c r="SNP35" s="62"/>
      <c r="SNQ35" s="62"/>
      <c r="SNR35" s="62"/>
      <c r="SNS35" s="62"/>
      <c r="SNT35" s="62"/>
      <c r="SNU35" s="62"/>
      <c r="SNV35" s="62"/>
      <c r="SNW35" s="62"/>
      <c r="SNX35" s="62"/>
      <c r="SNY35" s="62"/>
      <c r="SNZ35" s="62"/>
      <c r="SOA35" s="62"/>
      <c r="SOB35" s="62"/>
      <c r="SOC35" s="62"/>
      <c r="SOD35" s="62"/>
      <c r="SOE35" s="62"/>
      <c r="SOF35" s="62"/>
      <c r="SOG35" s="62"/>
      <c r="SOH35" s="62"/>
      <c r="SOI35" s="62"/>
      <c r="SOJ35" s="62"/>
      <c r="SOK35" s="62"/>
      <c r="SOL35" s="62"/>
      <c r="SOM35" s="62"/>
      <c r="SON35" s="62"/>
      <c r="SOO35" s="62"/>
      <c r="SOP35" s="62"/>
      <c r="SOQ35" s="62"/>
      <c r="SOR35" s="62"/>
      <c r="SOS35" s="62"/>
      <c r="SOT35" s="62"/>
      <c r="SOU35" s="62"/>
      <c r="SOV35" s="62"/>
      <c r="SOW35" s="62"/>
      <c r="SOX35" s="62"/>
      <c r="SOY35" s="62"/>
      <c r="SOZ35" s="62"/>
      <c r="SPA35" s="62"/>
      <c r="SPB35" s="62"/>
      <c r="SPC35" s="62"/>
      <c r="SPD35" s="62"/>
      <c r="SPE35" s="62"/>
      <c r="SPF35" s="62"/>
      <c r="SPG35" s="62"/>
      <c r="SPH35" s="62"/>
      <c r="SPI35" s="62"/>
      <c r="SPJ35" s="62"/>
      <c r="SPK35" s="62"/>
      <c r="SPL35" s="62"/>
      <c r="SPM35" s="62"/>
      <c r="SPN35" s="62"/>
      <c r="SPO35" s="62"/>
      <c r="SPP35" s="62"/>
      <c r="SPQ35" s="62"/>
      <c r="SPR35" s="62"/>
      <c r="SPS35" s="62"/>
      <c r="SPT35" s="62"/>
      <c r="SPU35" s="62"/>
      <c r="SPV35" s="62"/>
      <c r="SPW35" s="62"/>
      <c r="SPX35" s="62"/>
      <c r="SPY35" s="62"/>
      <c r="SPZ35" s="62"/>
      <c r="SQA35" s="62"/>
      <c r="SQB35" s="62"/>
      <c r="SQC35" s="62"/>
      <c r="SQD35" s="62"/>
      <c r="SQE35" s="62"/>
      <c r="SQF35" s="62"/>
      <c r="SQG35" s="62"/>
      <c r="SQH35" s="62"/>
      <c r="SQI35" s="62"/>
      <c r="SQJ35" s="62"/>
      <c r="SQK35" s="62"/>
      <c r="SQL35" s="62"/>
      <c r="SQM35" s="62"/>
      <c r="SQN35" s="62"/>
      <c r="SQO35" s="62"/>
      <c r="SQP35" s="62"/>
      <c r="SQQ35" s="62"/>
      <c r="SQR35" s="62"/>
      <c r="SQS35" s="62"/>
      <c r="SQT35" s="62"/>
      <c r="SQU35" s="62"/>
      <c r="SQV35" s="62"/>
      <c r="SQW35" s="62"/>
      <c r="SQX35" s="62"/>
      <c r="SQY35" s="62"/>
      <c r="SQZ35" s="62"/>
      <c r="SRA35" s="62"/>
      <c r="SRB35" s="62"/>
      <c r="SRC35" s="62"/>
      <c r="SRD35" s="62"/>
      <c r="SRE35" s="62"/>
      <c r="SRF35" s="62"/>
      <c r="SRG35" s="62"/>
      <c r="SRH35" s="62"/>
      <c r="SRI35" s="62"/>
      <c r="SRJ35" s="62"/>
      <c r="SRK35" s="62"/>
      <c r="SRL35" s="62"/>
      <c r="SRM35" s="62"/>
      <c r="SRN35" s="62"/>
      <c r="SRO35" s="62"/>
      <c r="SRP35" s="62"/>
      <c r="SRQ35" s="62"/>
      <c r="SRR35" s="62"/>
      <c r="SRS35" s="62"/>
      <c r="SRT35" s="62"/>
      <c r="SRU35" s="62"/>
      <c r="SRV35" s="62"/>
      <c r="SRW35" s="62"/>
      <c r="SRX35" s="62"/>
      <c r="SRY35" s="62"/>
      <c r="SRZ35" s="62"/>
      <c r="SSA35" s="62"/>
      <c r="SSB35" s="62"/>
      <c r="SSC35" s="62"/>
      <c r="SSD35" s="62"/>
      <c r="SSE35" s="62"/>
      <c r="SSF35" s="62"/>
      <c r="SSG35" s="62"/>
      <c r="SSH35" s="62"/>
      <c r="SSI35" s="62"/>
      <c r="SSJ35" s="62"/>
      <c r="SSK35" s="62"/>
      <c r="SSL35" s="62"/>
      <c r="SSM35" s="62"/>
      <c r="SSN35" s="62"/>
      <c r="SSO35" s="62"/>
      <c r="SSP35" s="62"/>
      <c r="SSQ35" s="62"/>
      <c r="SSR35" s="62"/>
      <c r="SSS35" s="62"/>
      <c r="SST35" s="62"/>
      <c r="SSU35" s="62"/>
      <c r="SSV35" s="62"/>
      <c r="SSW35" s="62"/>
      <c r="SSX35" s="62"/>
      <c r="SSY35" s="62"/>
      <c r="SSZ35" s="62"/>
      <c r="STA35" s="62"/>
      <c r="STB35" s="62"/>
      <c r="STC35" s="62"/>
      <c r="STD35" s="62"/>
      <c r="STE35" s="62"/>
      <c r="STF35" s="62"/>
      <c r="STG35" s="62"/>
      <c r="STH35" s="62"/>
      <c r="STI35" s="62"/>
      <c r="STJ35" s="62"/>
      <c r="STK35" s="62"/>
      <c r="STL35" s="62"/>
      <c r="STM35" s="62"/>
      <c r="STN35" s="62"/>
      <c r="STO35" s="62"/>
      <c r="STP35" s="62"/>
      <c r="STQ35" s="62"/>
      <c r="STR35" s="62"/>
      <c r="STS35" s="62"/>
      <c r="STT35" s="62"/>
      <c r="STU35" s="62"/>
      <c r="STV35" s="62"/>
      <c r="STW35" s="62"/>
      <c r="STX35" s="62"/>
      <c r="STY35" s="62"/>
      <c r="STZ35" s="62"/>
      <c r="SUA35" s="62"/>
      <c r="SUB35" s="62"/>
      <c r="SUC35" s="62"/>
      <c r="SUD35" s="62"/>
      <c r="SUE35" s="62"/>
      <c r="SUF35" s="62"/>
      <c r="SUG35" s="62"/>
      <c r="SUH35" s="62"/>
      <c r="SUI35" s="62"/>
      <c r="SUJ35" s="62"/>
      <c r="SUK35" s="62"/>
      <c r="SUL35" s="62"/>
      <c r="SUM35" s="62"/>
      <c r="SUN35" s="62"/>
      <c r="SUO35" s="62"/>
      <c r="SUP35" s="62"/>
      <c r="SUQ35" s="62"/>
      <c r="SUR35" s="62"/>
      <c r="SUS35" s="62"/>
      <c r="SUT35" s="62"/>
      <c r="SUU35" s="62"/>
      <c r="SUV35" s="62"/>
      <c r="SUW35" s="62"/>
      <c r="SUX35" s="62"/>
      <c r="SUY35" s="62"/>
      <c r="SUZ35" s="62"/>
      <c r="SVA35" s="62"/>
      <c r="SVB35" s="62"/>
      <c r="SVC35" s="62"/>
      <c r="SVD35" s="62"/>
      <c r="SVE35" s="62"/>
      <c r="SVF35" s="62"/>
      <c r="SVG35" s="62"/>
      <c r="SVH35" s="62"/>
      <c r="SVI35" s="62"/>
      <c r="SVJ35" s="62"/>
      <c r="SVK35" s="62"/>
      <c r="SVL35" s="62"/>
      <c r="SVM35" s="62"/>
      <c r="SVN35" s="62"/>
      <c r="SVO35" s="62"/>
      <c r="SVP35" s="62"/>
      <c r="SVQ35" s="62"/>
      <c r="SVR35" s="62"/>
      <c r="SVS35" s="62"/>
      <c r="SVT35" s="62"/>
      <c r="SVU35" s="62"/>
      <c r="SVV35" s="62"/>
      <c r="SVW35" s="62"/>
      <c r="SVX35" s="62"/>
      <c r="SVY35" s="62"/>
      <c r="SVZ35" s="62"/>
      <c r="SWA35" s="62"/>
      <c r="SWB35" s="62"/>
      <c r="SWC35" s="62"/>
      <c r="SWD35" s="62"/>
      <c r="SWE35" s="62"/>
      <c r="SWF35" s="62"/>
      <c r="SWG35" s="62"/>
      <c r="SWH35" s="62"/>
      <c r="SWI35" s="62"/>
      <c r="SWJ35" s="62"/>
      <c r="SWK35" s="62"/>
      <c r="SWL35" s="62"/>
      <c r="SWM35" s="62"/>
      <c r="SWN35" s="62"/>
      <c r="SWO35" s="62"/>
      <c r="SWP35" s="62"/>
      <c r="SWQ35" s="62"/>
      <c r="SWR35" s="62"/>
      <c r="SWS35" s="62"/>
      <c r="SWT35" s="62"/>
      <c r="SWU35" s="62"/>
      <c r="SWV35" s="62"/>
      <c r="SWW35" s="62"/>
      <c r="SWX35" s="62"/>
      <c r="SWY35" s="62"/>
      <c r="SWZ35" s="62"/>
      <c r="SXA35" s="62"/>
      <c r="SXB35" s="62"/>
      <c r="SXC35" s="62"/>
      <c r="SXD35" s="62"/>
      <c r="SXE35" s="62"/>
      <c r="SXF35" s="62"/>
      <c r="SXG35" s="62"/>
      <c r="SXH35" s="62"/>
      <c r="SXI35" s="62"/>
      <c r="SXJ35" s="62"/>
      <c r="SXK35" s="62"/>
      <c r="SXL35" s="62"/>
      <c r="SXM35" s="62"/>
      <c r="SXN35" s="62"/>
      <c r="SXO35" s="62"/>
      <c r="SXP35" s="62"/>
      <c r="SXQ35" s="62"/>
      <c r="SXR35" s="62"/>
      <c r="SXS35" s="62"/>
      <c r="SXT35" s="62"/>
      <c r="SXU35" s="62"/>
      <c r="SXV35" s="62"/>
      <c r="SXW35" s="62"/>
      <c r="SXX35" s="62"/>
      <c r="SXY35" s="62"/>
      <c r="SXZ35" s="62"/>
      <c r="SYA35" s="62"/>
      <c r="SYB35" s="62"/>
      <c r="SYC35" s="62"/>
      <c r="SYD35" s="62"/>
      <c r="SYE35" s="62"/>
      <c r="SYF35" s="62"/>
      <c r="SYG35" s="62"/>
      <c r="SYH35" s="62"/>
      <c r="SYI35" s="62"/>
      <c r="SYJ35" s="62"/>
      <c r="SYK35" s="62"/>
      <c r="SYL35" s="62"/>
      <c r="SYM35" s="62"/>
      <c r="SYN35" s="62"/>
      <c r="SYO35" s="62"/>
      <c r="SYP35" s="62"/>
      <c r="SYQ35" s="62"/>
      <c r="SYR35" s="62"/>
      <c r="SYS35" s="62"/>
      <c r="SYT35" s="62"/>
      <c r="SYU35" s="62"/>
      <c r="SYV35" s="62"/>
      <c r="SYW35" s="62"/>
      <c r="SYX35" s="62"/>
      <c r="SYY35" s="62"/>
      <c r="SYZ35" s="62"/>
      <c r="SZA35" s="62"/>
      <c r="SZB35" s="62"/>
      <c r="SZC35" s="62"/>
      <c r="SZD35" s="62"/>
      <c r="SZE35" s="62"/>
      <c r="SZF35" s="62"/>
      <c r="SZG35" s="62"/>
      <c r="SZH35" s="62"/>
      <c r="SZI35" s="62"/>
      <c r="SZJ35" s="62"/>
      <c r="SZK35" s="62"/>
      <c r="SZL35" s="62"/>
      <c r="SZM35" s="62"/>
      <c r="SZN35" s="62"/>
      <c r="SZO35" s="62"/>
      <c r="SZP35" s="62"/>
      <c r="SZQ35" s="62"/>
      <c r="SZR35" s="62"/>
      <c r="SZS35" s="62"/>
      <c r="SZT35" s="62"/>
      <c r="SZU35" s="62"/>
      <c r="SZV35" s="62"/>
      <c r="SZW35" s="62"/>
      <c r="SZX35" s="62"/>
      <c r="SZY35" s="62"/>
      <c r="SZZ35" s="62"/>
      <c r="TAA35" s="62"/>
      <c r="TAB35" s="62"/>
      <c r="TAC35" s="62"/>
      <c r="TAD35" s="62"/>
      <c r="TAE35" s="62"/>
      <c r="TAF35" s="62"/>
      <c r="TAG35" s="62"/>
      <c r="TAH35" s="62"/>
      <c r="TAI35" s="62"/>
      <c r="TAJ35" s="62"/>
      <c r="TAK35" s="62"/>
      <c r="TAL35" s="62"/>
      <c r="TAM35" s="62"/>
      <c r="TAN35" s="62"/>
      <c r="TAO35" s="62"/>
      <c r="TAP35" s="62"/>
      <c r="TAQ35" s="62"/>
      <c r="TAR35" s="62"/>
      <c r="TAS35" s="62"/>
      <c r="TAT35" s="62"/>
      <c r="TAU35" s="62"/>
      <c r="TAV35" s="62"/>
      <c r="TAW35" s="62"/>
      <c r="TAX35" s="62"/>
      <c r="TAY35" s="62"/>
      <c r="TAZ35" s="62"/>
      <c r="TBA35" s="62"/>
      <c r="TBB35" s="62"/>
      <c r="TBC35" s="62"/>
      <c r="TBD35" s="62"/>
      <c r="TBE35" s="62"/>
      <c r="TBF35" s="62"/>
      <c r="TBG35" s="62"/>
      <c r="TBH35" s="62"/>
      <c r="TBI35" s="62"/>
      <c r="TBJ35" s="62"/>
      <c r="TBK35" s="62"/>
      <c r="TBL35" s="62"/>
      <c r="TBM35" s="62"/>
      <c r="TBN35" s="62"/>
      <c r="TBO35" s="62"/>
      <c r="TBP35" s="62"/>
      <c r="TBQ35" s="62"/>
      <c r="TBR35" s="62"/>
      <c r="TBS35" s="62"/>
      <c r="TBT35" s="62"/>
      <c r="TBU35" s="62"/>
      <c r="TBV35" s="62"/>
      <c r="TBW35" s="62"/>
      <c r="TBX35" s="62"/>
      <c r="TBY35" s="62"/>
      <c r="TBZ35" s="62"/>
      <c r="TCA35" s="62"/>
      <c r="TCB35" s="62"/>
      <c r="TCC35" s="62"/>
      <c r="TCD35" s="62"/>
      <c r="TCE35" s="62"/>
      <c r="TCF35" s="62"/>
      <c r="TCG35" s="62"/>
      <c r="TCH35" s="62"/>
      <c r="TCI35" s="62"/>
      <c r="TCJ35" s="62"/>
      <c r="TCK35" s="62"/>
      <c r="TCL35" s="62"/>
      <c r="TCM35" s="62"/>
      <c r="TCN35" s="62"/>
      <c r="TCO35" s="62"/>
      <c r="TCP35" s="62"/>
      <c r="TCQ35" s="62"/>
      <c r="TCR35" s="62"/>
      <c r="TCS35" s="62"/>
      <c r="TCT35" s="62"/>
      <c r="TCU35" s="62"/>
      <c r="TCV35" s="62"/>
      <c r="TCW35" s="62"/>
      <c r="TCX35" s="62"/>
      <c r="TCY35" s="62"/>
      <c r="TCZ35" s="62"/>
      <c r="TDA35" s="62"/>
      <c r="TDB35" s="62"/>
      <c r="TDC35" s="62"/>
      <c r="TDD35" s="62"/>
      <c r="TDE35" s="62"/>
      <c r="TDF35" s="62"/>
      <c r="TDG35" s="62"/>
      <c r="TDH35" s="62"/>
      <c r="TDI35" s="62"/>
      <c r="TDJ35" s="62"/>
      <c r="TDK35" s="62"/>
      <c r="TDL35" s="62"/>
      <c r="TDM35" s="62"/>
      <c r="TDN35" s="62"/>
      <c r="TDO35" s="62"/>
      <c r="TDP35" s="62"/>
      <c r="TDQ35" s="62"/>
      <c r="TDR35" s="62"/>
      <c r="TDS35" s="62"/>
      <c r="TDT35" s="62"/>
      <c r="TDU35" s="62"/>
      <c r="TDV35" s="62"/>
      <c r="TDW35" s="62"/>
      <c r="TDX35" s="62"/>
      <c r="TDY35" s="62"/>
      <c r="TDZ35" s="62"/>
      <c r="TEA35" s="62"/>
      <c r="TEB35" s="62"/>
      <c r="TEC35" s="62"/>
      <c r="TED35" s="62"/>
      <c r="TEE35" s="62"/>
      <c r="TEF35" s="62"/>
      <c r="TEG35" s="62"/>
      <c r="TEH35" s="62"/>
      <c r="TEI35" s="62"/>
      <c r="TEJ35" s="62"/>
      <c r="TEK35" s="62"/>
      <c r="TEL35" s="62"/>
      <c r="TEM35" s="62"/>
      <c r="TEN35" s="62"/>
      <c r="TEO35" s="62"/>
      <c r="TEP35" s="62"/>
      <c r="TEQ35" s="62"/>
      <c r="TER35" s="62"/>
      <c r="TES35" s="62"/>
      <c r="TET35" s="62"/>
      <c r="TEU35" s="62"/>
      <c r="TEV35" s="62"/>
      <c r="TEW35" s="62"/>
      <c r="TEX35" s="62"/>
      <c r="TEY35" s="62"/>
      <c r="TEZ35" s="62"/>
      <c r="TFA35" s="62"/>
      <c r="TFB35" s="62"/>
      <c r="TFC35" s="62"/>
      <c r="TFD35" s="62"/>
      <c r="TFE35" s="62"/>
      <c r="TFF35" s="62"/>
      <c r="TFG35" s="62"/>
      <c r="TFH35" s="62"/>
      <c r="TFI35" s="62"/>
      <c r="TFJ35" s="62"/>
      <c r="TFK35" s="62"/>
      <c r="TFL35" s="62"/>
      <c r="TFM35" s="62"/>
      <c r="TFN35" s="62"/>
      <c r="TFO35" s="62"/>
      <c r="TFP35" s="62"/>
      <c r="TFQ35" s="62"/>
      <c r="TFR35" s="62"/>
      <c r="TFS35" s="62"/>
      <c r="TFT35" s="62"/>
      <c r="TFU35" s="62"/>
      <c r="TFV35" s="62"/>
      <c r="TFW35" s="62"/>
      <c r="TFX35" s="62"/>
      <c r="TFY35" s="62"/>
      <c r="TFZ35" s="62"/>
      <c r="TGA35" s="62"/>
      <c r="TGB35" s="62"/>
      <c r="TGC35" s="62"/>
      <c r="TGD35" s="62"/>
      <c r="TGE35" s="62"/>
      <c r="TGF35" s="62"/>
      <c r="TGG35" s="62"/>
      <c r="TGH35" s="62"/>
      <c r="TGI35" s="62"/>
      <c r="TGJ35" s="62"/>
      <c r="TGK35" s="62"/>
      <c r="TGL35" s="62"/>
      <c r="TGM35" s="62"/>
      <c r="TGN35" s="62"/>
      <c r="TGO35" s="62"/>
      <c r="TGP35" s="62"/>
      <c r="TGQ35" s="62"/>
      <c r="TGR35" s="62"/>
      <c r="TGS35" s="62"/>
      <c r="TGT35" s="62"/>
      <c r="TGU35" s="62"/>
      <c r="TGV35" s="62"/>
      <c r="TGW35" s="62"/>
      <c r="TGX35" s="62"/>
      <c r="TGY35" s="62"/>
      <c r="TGZ35" s="62"/>
      <c r="THA35" s="62"/>
      <c r="THB35" s="62"/>
      <c r="THC35" s="62"/>
      <c r="THD35" s="62"/>
      <c r="THE35" s="62"/>
      <c r="THF35" s="62"/>
      <c r="THG35" s="62"/>
      <c r="THH35" s="62"/>
      <c r="THI35" s="62"/>
      <c r="THJ35" s="62"/>
      <c r="THK35" s="62"/>
      <c r="THL35" s="62"/>
      <c r="THM35" s="62"/>
      <c r="THN35" s="62"/>
      <c r="THO35" s="62"/>
      <c r="THP35" s="62"/>
      <c r="THQ35" s="62"/>
      <c r="THR35" s="62"/>
      <c r="THS35" s="62"/>
      <c r="THT35" s="62"/>
      <c r="THU35" s="62"/>
      <c r="THV35" s="62"/>
      <c r="THW35" s="62"/>
      <c r="THX35" s="62"/>
      <c r="THY35" s="62"/>
      <c r="THZ35" s="62"/>
      <c r="TIA35" s="62"/>
      <c r="TIB35" s="62"/>
      <c r="TIC35" s="62"/>
      <c r="TID35" s="62"/>
      <c r="TIE35" s="62"/>
      <c r="TIF35" s="62"/>
      <c r="TIG35" s="62"/>
      <c r="TIH35" s="62"/>
      <c r="TII35" s="62"/>
      <c r="TIJ35" s="62"/>
      <c r="TIK35" s="62"/>
      <c r="TIL35" s="62"/>
      <c r="TIM35" s="62"/>
      <c r="TIN35" s="62"/>
      <c r="TIO35" s="62"/>
      <c r="TIP35" s="62"/>
      <c r="TIQ35" s="62"/>
      <c r="TIR35" s="62"/>
      <c r="TIS35" s="62"/>
      <c r="TIT35" s="62"/>
      <c r="TIU35" s="62"/>
      <c r="TIV35" s="62"/>
      <c r="TIW35" s="62"/>
      <c r="TIX35" s="62"/>
      <c r="TIY35" s="62"/>
      <c r="TIZ35" s="62"/>
      <c r="TJA35" s="62"/>
      <c r="TJB35" s="62"/>
      <c r="TJC35" s="62"/>
      <c r="TJD35" s="62"/>
      <c r="TJE35" s="62"/>
      <c r="TJF35" s="62"/>
      <c r="TJG35" s="62"/>
      <c r="TJH35" s="62"/>
      <c r="TJI35" s="62"/>
      <c r="TJJ35" s="62"/>
      <c r="TJK35" s="62"/>
      <c r="TJL35" s="62"/>
      <c r="TJM35" s="62"/>
      <c r="TJN35" s="62"/>
      <c r="TJO35" s="62"/>
      <c r="TJP35" s="62"/>
      <c r="TJQ35" s="62"/>
      <c r="TJR35" s="62"/>
      <c r="TJS35" s="62"/>
      <c r="TJT35" s="62"/>
      <c r="TJU35" s="62"/>
      <c r="TJV35" s="62"/>
      <c r="TJW35" s="62"/>
      <c r="TJX35" s="62"/>
      <c r="TJY35" s="62"/>
      <c r="TJZ35" s="62"/>
      <c r="TKA35" s="62"/>
      <c r="TKB35" s="62"/>
      <c r="TKC35" s="62"/>
      <c r="TKD35" s="62"/>
      <c r="TKE35" s="62"/>
      <c r="TKF35" s="62"/>
      <c r="TKG35" s="62"/>
      <c r="TKH35" s="62"/>
      <c r="TKI35" s="62"/>
      <c r="TKJ35" s="62"/>
      <c r="TKK35" s="62"/>
      <c r="TKL35" s="62"/>
      <c r="TKM35" s="62"/>
      <c r="TKN35" s="62"/>
      <c r="TKO35" s="62"/>
      <c r="TKP35" s="62"/>
      <c r="TKQ35" s="62"/>
      <c r="TKR35" s="62"/>
      <c r="TKS35" s="62"/>
      <c r="TKT35" s="62"/>
      <c r="TKU35" s="62"/>
      <c r="TKV35" s="62"/>
      <c r="TKW35" s="62"/>
      <c r="TKX35" s="62"/>
      <c r="TKY35" s="62"/>
      <c r="TKZ35" s="62"/>
      <c r="TLA35" s="62"/>
      <c r="TLB35" s="62"/>
      <c r="TLC35" s="62"/>
      <c r="TLD35" s="62"/>
      <c r="TLE35" s="62"/>
      <c r="TLF35" s="62"/>
      <c r="TLG35" s="62"/>
      <c r="TLH35" s="62"/>
      <c r="TLI35" s="62"/>
      <c r="TLJ35" s="62"/>
      <c r="TLK35" s="62"/>
      <c r="TLL35" s="62"/>
      <c r="TLM35" s="62"/>
      <c r="TLN35" s="62"/>
      <c r="TLO35" s="62"/>
      <c r="TLP35" s="62"/>
      <c r="TLQ35" s="62"/>
      <c r="TLR35" s="62"/>
      <c r="TLS35" s="62"/>
      <c r="TLT35" s="62"/>
      <c r="TLU35" s="62"/>
      <c r="TLV35" s="62"/>
      <c r="TLW35" s="62"/>
      <c r="TLX35" s="62"/>
      <c r="TLY35" s="62"/>
      <c r="TLZ35" s="62"/>
      <c r="TMA35" s="62"/>
      <c r="TMB35" s="62"/>
      <c r="TMC35" s="62"/>
      <c r="TMD35" s="62"/>
      <c r="TME35" s="62"/>
      <c r="TMF35" s="62"/>
      <c r="TMG35" s="62"/>
      <c r="TMH35" s="62"/>
      <c r="TMI35" s="62"/>
      <c r="TMJ35" s="62"/>
      <c r="TMK35" s="62"/>
      <c r="TML35" s="62"/>
      <c r="TMM35" s="62"/>
      <c r="TMN35" s="62"/>
      <c r="TMO35" s="62"/>
      <c r="TMP35" s="62"/>
      <c r="TMQ35" s="62"/>
      <c r="TMR35" s="62"/>
      <c r="TMS35" s="62"/>
      <c r="TMT35" s="62"/>
      <c r="TMU35" s="62"/>
      <c r="TMV35" s="62"/>
      <c r="TMW35" s="62"/>
      <c r="TMX35" s="62"/>
      <c r="TMY35" s="62"/>
      <c r="TMZ35" s="62"/>
      <c r="TNA35" s="62"/>
      <c r="TNB35" s="62"/>
      <c r="TNC35" s="62"/>
      <c r="TND35" s="62"/>
      <c r="TNE35" s="62"/>
      <c r="TNF35" s="62"/>
      <c r="TNG35" s="62"/>
      <c r="TNH35" s="62"/>
      <c r="TNI35" s="62"/>
      <c r="TNJ35" s="62"/>
      <c r="TNK35" s="62"/>
      <c r="TNL35" s="62"/>
      <c r="TNM35" s="62"/>
      <c r="TNN35" s="62"/>
      <c r="TNO35" s="62"/>
      <c r="TNP35" s="62"/>
      <c r="TNQ35" s="62"/>
      <c r="TNR35" s="62"/>
      <c r="TNS35" s="62"/>
      <c r="TNT35" s="62"/>
      <c r="TNU35" s="62"/>
      <c r="TNV35" s="62"/>
      <c r="TNW35" s="62"/>
      <c r="TNX35" s="62"/>
      <c r="TNY35" s="62"/>
      <c r="TNZ35" s="62"/>
      <c r="TOA35" s="62"/>
      <c r="TOB35" s="62"/>
      <c r="TOC35" s="62"/>
      <c r="TOD35" s="62"/>
      <c r="TOE35" s="62"/>
      <c r="TOF35" s="62"/>
      <c r="TOG35" s="62"/>
      <c r="TOH35" s="62"/>
      <c r="TOI35" s="62"/>
      <c r="TOJ35" s="62"/>
      <c r="TOK35" s="62"/>
      <c r="TOL35" s="62"/>
      <c r="TOM35" s="62"/>
      <c r="TON35" s="62"/>
      <c r="TOO35" s="62"/>
      <c r="TOP35" s="62"/>
      <c r="TOQ35" s="62"/>
      <c r="TOR35" s="62"/>
      <c r="TOS35" s="62"/>
      <c r="TOT35" s="62"/>
      <c r="TOU35" s="62"/>
      <c r="TOV35" s="62"/>
      <c r="TOW35" s="62"/>
      <c r="TOX35" s="62"/>
      <c r="TOY35" s="62"/>
      <c r="TOZ35" s="62"/>
      <c r="TPA35" s="62"/>
      <c r="TPB35" s="62"/>
      <c r="TPC35" s="62"/>
      <c r="TPD35" s="62"/>
      <c r="TPE35" s="62"/>
      <c r="TPF35" s="62"/>
      <c r="TPG35" s="62"/>
      <c r="TPH35" s="62"/>
      <c r="TPI35" s="62"/>
      <c r="TPJ35" s="62"/>
      <c r="TPK35" s="62"/>
      <c r="TPL35" s="62"/>
      <c r="TPM35" s="62"/>
      <c r="TPN35" s="62"/>
      <c r="TPO35" s="62"/>
      <c r="TPP35" s="62"/>
      <c r="TPQ35" s="62"/>
      <c r="TPR35" s="62"/>
      <c r="TPS35" s="62"/>
      <c r="TPT35" s="62"/>
      <c r="TPU35" s="62"/>
      <c r="TPV35" s="62"/>
      <c r="TPW35" s="62"/>
      <c r="TPX35" s="62"/>
      <c r="TPY35" s="62"/>
      <c r="TPZ35" s="62"/>
      <c r="TQA35" s="62"/>
      <c r="TQB35" s="62"/>
      <c r="TQC35" s="62"/>
      <c r="TQD35" s="62"/>
      <c r="TQE35" s="62"/>
      <c r="TQF35" s="62"/>
      <c r="TQG35" s="62"/>
      <c r="TQH35" s="62"/>
      <c r="TQI35" s="62"/>
      <c r="TQJ35" s="62"/>
      <c r="TQK35" s="62"/>
      <c r="TQL35" s="62"/>
      <c r="TQM35" s="62"/>
      <c r="TQN35" s="62"/>
      <c r="TQO35" s="62"/>
      <c r="TQP35" s="62"/>
      <c r="TQQ35" s="62"/>
      <c r="TQR35" s="62"/>
      <c r="TQS35" s="62"/>
      <c r="TQT35" s="62"/>
      <c r="TQU35" s="62"/>
      <c r="TQV35" s="62"/>
      <c r="TQW35" s="62"/>
      <c r="TQX35" s="62"/>
      <c r="TQY35" s="62"/>
      <c r="TQZ35" s="62"/>
      <c r="TRA35" s="62"/>
      <c r="TRB35" s="62"/>
      <c r="TRC35" s="62"/>
      <c r="TRD35" s="62"/>
      <c r="TRE35" s="62"/>
      <c r="TRF35" s="62"/>
      <c r="TRG35" s="62"/>
      <c r="TRH35" s="62"/>
      <c r="TRI35" s="62"/>
      <c r="TRJ35" s="62"/>
      <c r="TRK35" s="62"/>
      <c r="TRL35" s="62"/>
      <c r="TRM35" s="62"/>
      <c r="TRN35" s="62"/>
      <c r="TRO35" s="62"/>
      <c r="TRP35" s="62"/>
      <c r="TRQ35" s="62"/>
      <c r="TRR35" s="62"/>
      <c r="TRS35" s="62"/>
      <c r="TRT35" s="62"/>
      <c r="TRU35" s="62"/>
      <c r="TRV35" s="62"/>
      <c r="TRW35" s="62"/>
      <c r="TRX35" s="62"/>
      <c r="TRY35" s="62"/>
      <c r="TRZ35" s="62"/>
      <c r="TSA35" s="62"/>
      <c r="TSB35" s="62"/>
      <c r="TSC35" s="62"/>
      <c r="TSD35" s="62"/>
      <c r="TSE35" s="62"/>
      <c r="TSF35" s="62"/>
      <c r="TSG35" s="62"/>
      <c r="TSH35" s="62"/>
      <c r="TSI35" s="62"/>
      <c r="TSJ35" s="62"/>
      <c r="TSK35" s="62"/>
      <c r="TSL35" s="62"/>
      <c r="TSM35" s="62"/>
      <c r="TSN35" s="62"/>
      <c r="TSO35" s="62"/>
      <c r="TSP35" s="62"/>
      <c r="TSQ35" s="62"/>
      <c r="TSR35" s="62"/>
      <c r="TSS35" s="62"/>
      <c r="TST35" s="62"/>
      <c r="TSU35" s="62"/>
      <c r="TSV35" s="62"/>
      <c r="TSW35" s="62"/>
      <c r="TSX35" s="62"/>
      <c r="TSY35" s="62"/>
      <c r="TSZ35" s="62"/>
      <c r="TTA35" s="62"/>
      <c r="TTB35" s="62"/>
      <c r="TTC35" s="62"/>
      <c r="TTD35" s="62"/>
      <c r="TTE35" s="62"/>
      <c r="TTF35" s="62"/>
      <c r="TTG35" s="62"/>
      <c r="TTH35" s="62"/>
      <c r="TTI35" s="62"/>
      <c r="TTJ35" s="62"/>
      <c r="TTK35" s="62"/>
      <c r="TTL35" s="62"/>
      <c r="TTM35" s="62"/>
      <c r="TTN35" s="62"/>
      <c r="TTO35" s="62"/>
      <c r="TTP35" s="62"/>
      <c r="TTQ35" s="62"/>
      <c r="TTR35" s="62"/>
      <c r="TTS35" s="62"/>
      <c r="TTT35" s="62"/>
      <c r="TTU35" s="62"/>
      <c r="TTV35" s="62"/>
      <c r="TTW35" s="62"/>
      <c r="TTX35" s="62"/>
      <c r="TTY35" s="62"/>
      <c r="TTZ35" s="62"/>
      <c r="TUA35" s="62"/>
      <c r="TUB35" s="62"/>
      <c r="TUC35" s="62"/>
      <c r="TUD35" s="62"/>
      <c r="TUE35" s="62"/>
      <c r="TUF35" s="62"/>
      <c r="TUG35" s="62"/>
      <c r="TUH35" s="62"/>
      <c r="TUI35" s="62"/>
      <c r="TUJ35" s="62"/>
      <c r="TUK35" s="62"/>
      <c r="TUL35" s="62"/>
      <c r="TUM35" s="62"/>
      <c r="TUN35" s="62"/>
      <c r="TUO35" s="62"/>
      <c r="TUP35" s="62"/>
      <c r="TUQ35" s="62"/>
      <c r="TUR35" s="62"/>
      <c r="TUS35" s="62"/>
      <c r="TUT35" s="62"/>
      <c r="TUU35" s="62"/>
      <c r="TUV35" s="62"/>
      <c r="TUW35" s="62"/>
      <c r="TUX35" s="62"/>
      <c r="TUY35" s="62"/>
      <c r="TUZ35" s="62"/>
      <c r="TVA35" s="62"/>
      <c r="TVB35" s="62"/>
      <c r="TVC35" s="62"/>
      <c r="TVD35" s="62"/>
      <c r="TVE35" s="62"/>
      <c r="TVF35" s="62"/>
      <c r="TVG35" s="62"/>
      <c r="TVH35" s="62"/>
      <c r="TVI35" s="62"/>
      <c r="TVJ35" s="62"/>
      <c r="TVK35" s="62"/>
      <c r="TVL35" s="62"/>
      <c r="TVM35" s="62"/>
      <c r="TVN35" s="62"/>
      <c r="TVO35" s="62"/>
      <c r="TVP35" s="62"/>
      <c r="TVQ35" s="62"/>
      <c r="TVR35" s="62"/>
      <c r="TVS35" s="62"/>
      <c r="TVT35" s="62"/>
      <c r="TVU35" s="62"/>
      <c r="TVV35" s="62"/>
      <c r="TVW35" s="62"/>
      <c r="TVX35" s="62"/>
      <c r="TVY35" s="62"/>
      <c r="TVZ35" s="62"/>
      <c r="TWA35" s="62"/>
      <c r="TWB35" s="62"/>
      <c r="TWC35" s="62"/>
      <c r="TWD35" s="62"/>
      <c r="TWE35" s="62"/>
      <c r="TWF35" s="62"/>
      <c r="TWG35" s="62"/>
      <c r="TWH35" s="62"/>
      <c r="TWI35" s="62"/>
      <c r="TWJ35" s="62"/>
      <c r="TWK35" s="62"/>
      <c r="TWL35" s="62"/>
      <c r="TWM35" s="62"/>
      <c r="TWN35" s="62"/>
      <c r="TWO35" s="62"/>
      <c r="TWP35" s="62"/>
      <c r="TWQ35" s="62"/>
      <c r="TWR35" s="62"/>
      <c r="TWS35" s="62"/>
      <c r="TWT35" s="62"/>
      <c r="TWU35" s="62"/>
      <c r="TWV35" s="62"/>
      <c r="TWW35" s="62"/>
      <c r="TWX35" s="62"/>
      <c r="TWY35" s="62"/>
      <c r="TWZ35" s="62"/>
      <c r="TXA35" s="62"/>
      <c r="TXB35" s="62"/>
      <c r="TXC35" s="62"/>
      <c r="TXD35" s="62"/>
      <c r="TXE35" s="62"/>
      <c r="TXF35" s="62"/>
      <c r="TXG35" s="62"/>
      <c r="TXH35" s="62"/>
      <c r="TXI35" s="62"/>
      <c r="TXJ35" s="62"/>
      <c r="TXK35" s="62"/>
      <c r="TXL35" s="62"/>
      <c r="TXM35" s="62"/>
      <c r="TXN35" s="62"/>
      <c r="TXO35" s="62"/>
      <c r="TXP35" s="62"/>
      <c r="TXQ35" s="62"/>
      <c r="TXR35" s="62"/>
      <c r="TXS35" s="62"/>
      <c r="TXT35" s="62"/>
      <c r="TXU35" s="62"/>
      <c r="TXV35" s="62"/>
      <c r="TXW35" s="62"/>
      <c r="TXX35" s="62"/>
      <c r="TXY35" s="62"/>
      <c r="TXZ35" s="62"/>
      <c r="TYA35" s="62"/>
      <c r="TYB35" s="62"/>
      <c r="TYC35" s="62"/>
      <c r="TYD35" s="62"/>
      <c r="TYE35" s="62"/>
      <c r="TYF35" s="62"/>
      <c r="TYG35" s="62"/>
      <c r="TYH35" s="62"/>
      <c r="TYI35" s="62"/>
      <c r="TYJ35" s="62"/>
      <c r="TYK35" s="62"/>
      <c r="TYL35" s="62"/>
      <c r="TYM35" s="62"/>
      <c r="TYN35" s="62"/>
      <c r="TYO35" s="62"/>
      <c r="TYP35" s="62"/>
      <c r="TYQ35" s="62"/>
      <c r="TYR35" s="62"/>
      <c r="TYS35" s="62"/>
      <c r="TYT35" s="62"/>
      <c r="TYU35" s="62"/>
      <c r="TYV35" s="62"/>
      <c r="TYW35" s="62"/>
      <c r="TYX35" s="62"/>
      <c r="TYY35" s="62"/>
      <c r="TYZ35" s="62"/>
      <c r="TZA35" s="62"/>
      <c r="TZB35" s="62"/>
      <c r="TZC35" s="62"/>
      <c r="TZD35" s="62"/>
      <c r="TZE35" s="62"/>
      <c r="TZF35" s="62"/>
      <c r="TZG35" s="62"/>
      <c r="TZH35" s="62"/>
      <c r="TZI35" s="62"/>
      <c r="TZJ35" s="62"/>
      <c r="TZK35" s="62"/>
      <c r="TZL35" s="62"/>
      <c r="TZM35" s="62"/>
      <c r="TZN35" s="62"/>
      <c r="TZO35" s="62"/>
      <c r="TZP35" s="62"/>
      <c r="TZQ35" s="62"/>
      <c r="TZR35" s="62"/>
      <c r="TZS35" s="62"/>
      <c r="TZT35" s="62"/>
      <c r="TZU35" s="62"/>
      <c r="TZV35" s="62"/>
      <c r="TZW35" s="62"/>
      <c r="TZX35" s="62"/>
      <c r="TZY35" s="62"/>
      <c r="TZZ35" s="62"/>
      <c r="UAA35" s="62"/>
      <c r="UAB35" s="62"/>
      <c r="UAC35" s="62"/>
      <c r="UAD35" s="62"/>
      <c r="UAE35" s="62"/>
      <c r="UAF35" s="62"/>
      <c r="UAG35" s="62"/>
      <c r="UAH35" s="62"/>
      <c r="UAI35" s="62"/>
      <c r="UAJ35" s="62"/>
      <c r="UAK35" s="62"/>
      <c r="UAL35" s="62"/>
      <c r="UAM35" s="62"/>
      <c r="UAN35" s="62"/>
      <c r="UAO35" s="62"/>
      <c r="UAP35" s="62"/>
      <c r="UAQ35" s="62"/>
      <c r="UAR35" s="62"/>
      <c r="UAS35" s="62"/>
      <c r="UAT35" s="62"/>
      <c r="UAU35" s="62"/>
      <c r="UAV35" s="62"/>
      <c r="UAW35" s="62"/>
      <c r="UAX35" s="62"/>
      <c r="UAY35" s="62"/>
      <c r="UAZ35" s="62"/>
      <c r="UBA35" s="62"/>
      <c r="UBB35" s="62"/>
      <c r="UBC35" s="62"/>
      <c r="UBD35" s="62"/>
      <c r="UBE35" s="62"/>
      <c r="UBF35" s="62"/>
      <c r="UBG35" s="62"/>
      <c r="UBH35" s="62"/>
      <c r="UBI35" s="62"/>
      <c r="UBJ35" s="62"/>
      <c r="UBK35" s="62"/>
      <c r="UBL35" s="62"/>
      <c r="UBM35" s="62"/>
      <c r="UBN35" s="62"/>
      <c r="UBO35" s="62"/>
      <c r="UBP35" s="62"/>
      <c r="UBQ35" s="62"/>
      <c r="UBR35" s="62"/>
      <c r="UBS35" s="62"/>
      <c r="UBT35" s="62"/>
      <c r="UBU35" s="62"/>
      <c r="UBV35" s="62"/>
      <c r="UBW35" s="62"/>
      <c r="UBX35" s="62"/>
      <c r="UBY35" s="62"/>
      <c r="UBZ35" s="62"/>
      <c r="UCA35" s="62"/>
      <c r="UCB35" s="62"/>
      <c r="UCC35" s="62"/>
      <c r="UCD35" s="62"/>
      <c r="UCE35" s="62"/>
      <c r="UCF35" s="62"/>
      <c r="UCG35" s="62"/>
      <c r="UCH35" s="62"/>
      <c r="UCI35" s="62"/>
      <c r="UCJ35" s="62"/>
      <c r="UCK35" s="62"/>
      <c r="UCL35" s="62"/>
      <c r="UCM35" s="62"/>
      <c r="UCN35" s="62"/>
      <c r="UCO35" s="62"/>
      <c r="UCP35" s="62"/>
      <c r="UCQ35" s="62"/>
      <c r="UCR35" s="62"/>
      <c r="UCS35" s="62"/>
      <c r="UCT35" s="62"/>
      <c r="UCU35" s="62"/>
      <c r="UCV35" s="62"/>
      <c r="UCW35" s="62"/>
      <c r="UCX35" s="62"/>
      <c r="UCY35" s="62"/>
      <c r="UCZ35" s="62"/>
      <c r="UDA35" s="62"/>
      <c r="UDB35" s="62"/>
      <c r="UDC35" s="62"/>
      <c r="UDD35" s="62"/>
      <c r="UDE35" s="62"/>
      <c r="UDF35" s="62"/>
      <c r="UDG35" s="62"/>
      <c r="UDH35" s="62"/>
      <c r="UDI35" s="62"/>
      <c r="UDJ35" s="62"/>
      <c r="UDK35" s="62"/>
      <c r="UDL35" s="62"/>
      <c r="UDM35" s="62"/>
      <c r="UDN35" s="62"/>
      <c r="UDO35" s="62"/>
      <c r="UDP35" s="62"/>
      <c r="UDQ35" s="62"/>
      <c r="UDR35" s="62"/>
      <c r="UDS35" s="62"/>
      <c r="UDT35" s="62"/>
      <c r="UDU35" s="62"/>
      <c r="UDV35" s="62"/>
      <c r="UDW35" s="62"/>
      <c r="UDX35" s="62"/>
      <c r="UDY35" s="62"/>
      <c r="UDZ35" s="62"/>
      <c r="UEA35" s="62"/>
      <c r="UEB35" s="62"/>
      <c r="UEC35" s="62"/>
      <c r="UED35" s="62"/>
      <c r="UEE35" s="62"/>
      <c r="UEF35" s="62"/>
      <c r="UEG35" s="62"/>
      <c r="UEH35" s="62"/>
      <c r="UEI35" s="62"/>
      <c r="UEJ35" s="62"/>
      <c r="UEK35" s="62"/>
      <c r="UEL35" s="62"/>
      <c r="UEM35" s="62"/>
      <c r="UEN35" s="62"/>
      <c r="UEO35" s="62"/>
      <c r="UEP35" s="62"/>
      <c r="UEQ35" s="62"/>
      <c r="UER35" s="62"/>
      <c r="UES35" s="62"/>
      <c r="UET35" s="62"/>
      <c r="UEU35" s="62"/>
      <c r="UEV35" s="62"/>
      <c r="UEW35" s="62"/>
      <c r="UEX35" s="62"/>
      <c r="UEY35" s="62"/>
      <c r="UEZ35" s="62"/>
      <c r="UFA35" s="62"/>
      <c r="UFB35" s="62"/>
      <c r="UFC35" s="62"/>
      <c r="UFD35" s="62"/>
      <c r="UFE35" s="62"/>
      <c r="UFF35" s="62"/>
      <c r="UFG35" s="62"/>
      <c r="UFH35" s="62"/>
      <c r="UFI35" s="62"/>
      <c r="UFJ35" s="62"/>
      <c r="UFK35" s="62"/>
      <c r="UFL35" s="62"/>
      <c r="UFM35" s="62"/>
      <c r="UFN35" s="62"/>
      <c r="UFO35" s="62"/>
      <c r="UFP35" s="62"/>
      <c r="UFQ35" s="62"/>
      <c r="UFR35" s="62"/>
      <c r="UFS35" s="62"/>
      <c r="UFT35" s="62"/>
      <c r="UFU35" s="62"/>
      <c r="UFV35" s="62"/>
      <c r="UFW35" s="62"/>
      <c r="UFX35" s="62"/>
      <c r="UFY35" s="62"/>
      <c r="UFZ35" s="62"/>
      <c r="UGA35" s="62"/>
      <c r="UGB35" s="62"/>
      <c r="UGC35" s="62"/>
      <c r="UGD35" s="62"/>
      <c r="UGE35" s="62"/>
      <c r="UGF35" s="62"/>
      <c r="UGG35" s="62"/>
      <c r="UGH35" s="62"/>
      <c r="UGI35" s="62"/>
      <c r="UGJ35" s="62"/>
      <c r="UGK35" s="62"/>
      <c r="UGL35" s="62"/>
      <c r="UGM35" s="62"/>
      <c r="UGN35" s="62"/>
      <c r="UGO35" s="62"/>
      <c r="UGP35" s="62"/>
      <c r="UGQ35" s="62"/>
      <c r="UGR35" s="62"/>
      <c r="UGS35" s="62"/>
      <c r="UGT35" s="62"/>
      <c r="UGU35" s="62"/>
      <c r="UGV35" s="62"/>
      <c r="UGW35" s="62"/>
      <c r="UGX35" s="62"/>
      <c r="UGY35" s="62"/>
      <c r="UGZ35" s="62"/>
      <c r="UHA35" s="62"/>
      <c r="UHB35" s="62"/>
      <c r="UHC35" s="62"/>
      <c r="UHD35" s="62"/>
      <c r="UHE35" s="62"/>
      <c r="UHF35" s="62"/>
      <c r="UHG35" s="62"/>
      <c r="UHH35" s="62"/>
      <c r="UHI35" s="62"/>
      <c r="UHJ35" s="62"/>
      <c r="UHK35" s="62"/>
      <c r="UHL35" s="62"/>
      <c r="UHM35" s="62"/>
      <c r="UHN35" s="62"/>
      <c r="UHO35" s="62"/>
      <c r="UHP35" s="62"/>
      <c r="UHQ35" s="62"/>
      <c r="UHR35" s="62"/>
      <c r="UHS35" s="62"/>
      <c r="UHT35" s="62"/>
      <c r="UHU35" s="62"/>
      <c r="UHV35" s="62"/>
      <c r="UHW35" s="62"/>
      <c r="UHX35" s="62"/>
      <c r="UHY35" s="62"/>
      <c r="UHZ35" s="62"/>
      <c r="UIA35" s="62"/>
      <c r="UIB35" s="62"/>
      <c r="UIC35" s="62"/>
      <c r="UID35" s="62"/>
      <c r="UIE35" s="62"/>
      <c r="UIF35" s="62"/>
      <c r="UIG35" s="62"/>
      <c r="UIH35" s="62"/>
      <c r="UII35" s="62"/>
      <c r="UIJ35" s="62"/>
      <c r="UIK35" s="62"/>
      <c r="UIL35" s="62"/>
      <c r="UIM35" s="62"/>
      <c r="UIN35" s="62"/>
      <c r="UIO35" s="62"/>
      <c r="UIP35" s="62"/>
      <c r="UIQ35" s="62"/>
      <c r="UIR35" s="62"/>
      <c r="UIS35" s="62"/>
      <c r="UIT35" s="62"/>
      <c r="UIU35" s="62"/>
      <c r="UIV35" s="62"/>
      <c r="UIW35" s="62"/>
      <c r="UIX35" s="62"/>
      <c r="UIY35" s="62"/>
      <c r="UIZ35" s="62"/>
      <c r="UJA35" s="62"/>
      <c r="UJB35" s="62"/>
      <c r="UJC35" s="62"/>
      <c r="UJD35" s="62"/>
      <c r="UJE35" s="62"/>
      <c r="UJF35" s="62"/>
      <c r="UJG35" s="62"/>
      <c r="UJH35" s="62"/>
      <c r="UJI35" s="62"/>
      <c r="UJJ35" s="62"/>
      <c r="UJK35" s="62"/>
      <c r="UJL35" s="62"/>
      <c r="UJM35" s="62"/>
      <c r="UJN35" s="62"/>
      <c r="UJO35" s="62"/>
      <c r="UJP35" s="62"/>
      <c r="UJQ35" s="62"/>
      <c r="UJR35" s="62"/>
      <c r="UJS35" s="62"/>
      <c r="UJT35" s="62"/>
      <c r="UJU35" s="62"/>
      <c r="UJV35" s="62"/>
      <c r="UJW35" s="62"/>
      <c r="UJX35" s="62"/>
      <c r="UJY35" s="62"/>
      <c r="UJZ35" s="62"/>
      <c r="UKA35" s="62"/>
      <c r="UKB35" s="62"/>
      <c r="UKC35" s="62"/>
      <c r="UKD35" s="62"/>
      <c r="UKE35" s="62"/>
      <c r="UKF35" s="62"/>
      <c r="UKG35" s="62"/>
      <c r="UKH35" s="62"/>
      <c r="UKI35" s="62"/>
      <c r="UKJ35" s="62"/>
      <c r="UKK35" s="62"/>
      <c r="UKL35" s="62"/>
      <c r="UKM35" s="62"/>
      <c r="UKN35" s="62"/>
      <c r="UKO35" s="62"/>
      <c r="UKP35" s="62"/>
      <c r="UKQ35" s="62"/>
      <c r="UKR35" s="62"/>
      <c r="UKS35" s="62"/>
      <c r="UKT35" s="62"/>
      <c r="UKU35" s="62"/>
      <c r="UKV35" s="62"/>
      <c r="UKW35" s="62"/>
      <c r="UKX35" s="62"/>
      <c r="UKY35" s="62"/>
      <c r="UKZ35" s="62"/>
      <c r="ULA35" s="62"/>
      <c r="ULB35" s="62"/>
      <c r="ULC35" s="62"/>
      <c r="ULD35" s="62"/>
      <c r="ULE35" s="62"/>
      <c r="ULF35" s="62"/>
      <c r="ULG35" s="62"/>
      <c r="ULH35" s="62"/>
      <c r="ULI35" s="62"/>
      <c r="ULJ35" s="62"/>
      <c r="ULK35" s="62"/>
      <c r="ULL35" s="62"/>
      <c r="ULM35" s="62"/>
      <c r="ULN35" s="62"/>
      <c r="ULO35" s="62"/>
      <c r="ULP35" s="62"/>
      <c r="ULQ35" s="62"/>
      <c r="ULR35" s="62"/>
      <c r="ULS35" s="62"/>
      <c r="ULT35" s="62"/>
      <c r="ULU35" s="62"/>
      <c r="ULV35" s="62"/>
      <c r="ULW35" s="62"/>
      <c r="ULX35" s="62"/>
      <c r="ULY35" s="62"/>
      <c r="ULZ35" s="62"/>
      <c r="UMA35" s="62"/>
      <c r="UMB35" s="62"/>
      <c r="UMC35" s="62"/>
      <c r="UMD35" s="62"/>
      <c r="UME35" s="62"/>
      <c r="UMF35" s="62"/>
      <c r="UMG35" s="62"/>
      <c r="UMH35" s="62"/>
      <c r="UMI35" s="62"/>
      <c r="UMJ35" s="62"/>
      <c r="UMK35" s="62"/>
      <c r="UML35" s="62"/>
      <c r="UMM35" s="62"/>
      <c r="UMN35" s="62"/>
      <c r="UMO35" s="62"/>
      <c r="UMP35" s="62"/>
      <c r="UMQ35" s="62"/>
      <c r="UMR35" s="62"/>
      <c r="UMS35" s="62"/>
      <c r="UMT35" s="62"/>
      <c r="UMU35" s="62"/>
      <c r="UMV35" s="62"/>
      <c r="UMW35" s="62"/>
      <c r="UMX35" s="62"/>
      <c r="UMY35" s="62"/>
      <c r="UMZ35" s="62"/>
      <c r="UNA35" s="62"/>
      <c r="UNB35" s="62"/>
      <c r="UNC35" s="62"/>
      <c r="UND35" s="62"/>
      <c r="UNE35" s="62"/>
      <c r="UNF35" s="62"/>
      <c r="UNG35" s="62"/>
      <c r="UNH35" s="62"/>
      <c r="UNI35" s="62"/>
      <c r="UNJ35" s="62"/>
      <c r="UNK35" s="62"/>
      <c r="UNL35" s="62"/>
      <c r="UNM35" s="62"/>
      <c r="UNN35" s="62"/>
      <c r="UNO35" s="62"/>
      <c r="UNP35" s="62"/>
      <c r="UNQ35" s="62"/>
      <c r="UNR35" s="62"/>
      <c r="UNS35" s="62"/>
      <c r="UNT35" s="62"/>
      <c r="UNU35" s="62"/>
      <c r="UNV35" s="62"/>
      <c r="UNW35" s="62"/>
      <c r="UNX35" s="62"/>
      <c r="UNY35" s="62"/>
      <c r="UNZ35" s="62"/>
      <c r="UOA35" s="62"/>
      <c r="UOB35" s="62"/>
      <c r="UOC35" s="62"/>
      <c r="UOD35" s="62"/>
      <c r="UOE35" s="62"/>
      <c r="UOF35" s="62"/>
      <c r="UOG35" s="62"/>
      <c r="UOH35" s="62"/>
      <c r="UOI35" s="62"/>
      <c r="UOJ35" s="62"/>
      <c r="UOK35" s="62"/>
      <c r="UOL35" s="62"/>
      <c r="UOM35" s="62"/>
      <c r="UON35" s="62"/>
      <c r="UOO35" s="62"/>
      <c r="UOP35" s="62"/>
      <c r="UOQ35" s="62"/>
      <c r="UOR35" s="62"/>
      <c r="UOS35" s="62"/>
      <c r="UOT35" s="62"/>
      <c r="UOU35" s="62"/>
      <c r="UOV35" s="62"/>
      <c r="UOW35" s="62"/>
      <c r="UOX35" s="62"/>
      <c r="UOY35" s="62"/>
      <c r="UOZ35" s="62"/>
      <c r="UPA35" s="62"/>
      <c r="UPB35" s="62"/>
      <c r="UPC35" s="62"/>
      <c r="UPD35" s="62"/>
      <c r="UPE35" s="62"/>
      <c r="UPF35" s="62"/>
      <c r="UPG35" s="62"/>
      <c r="UPH35" s="62"/>
      <c r="UPI35" s="62"/>
      <c r="UPJ35" s="62"/>
      <c r="UPK35" s="62"/>
      <c r="UPL35" s="62"/>
      <c r="UPM35" s="62"/>
      <c r="UPN35" s="62"/>
      <c r="UPO35" s="62"/>
      <c r="UPP35" s="62"/>
      <c r="UPQ35" s="62"/>
      <c r="UPR35" s="62"/>
      <c r="UPS35" s="62"/>
      <c r="UPT35" s="62"/>
      <c r="UPU35" s="62"/>
      <c r="UPV35" s="62"/>
      <c r="UPW35" s="62"/>
      <c r="UPX35" s="62"/>
      <c r="UPY35" s="62"/>
      <c r="UPZ35" s="62"/>
      <c r="UQA35" s="62"/>
      <c r="UQB35" s="62"/>
      <c r="UQC35" s="62"/>
      <c r="UQD35" s="62"/>
      <c r="UQE35" s="62"/>
      <c r="UQF35" s="62"/>
      <c r="UQG35" s="62"/>
      <c r="UQH35" s="62"/>
      <c r="UQI35" s="62"/>
      <c r="UQJ35" s="62"/>
      <c r="UQK35" s="62"/>
      <c r="UQL35" s="62"/>
      <c r="UQM35" s="62"/>
      <c r="UQN35" s="62"/>
      <c r="UQO35" s="62"/>
      <c r="UQP35" s="62"/>
      <c r="UQQ35" s="62"/>
      <c r="UQR35" s="62"/>
      <c r="UQS35" s="62"/>
      <c r="UQT35" s="62"/>
      <c r="UQU35" s="62"/>
      <c r="UQV35" s="62"/>
      <c r="UQW35" s="62"/>
      <c r="UQX35" s="62"/>
      <c r="UQY35" s="62"/>
      <c r="UQZ35" s="62"/>
      <c r="URA35" s="62"/>
      <c r="URB35" s="62"/>
      <c r="URC35" s="62"/>
      <c r="URD35" s="62"/>
      <c r="URE35" s="62"/>
      <c r="URF35" s="62"/>
      <c r="URG35" s="62"/>
      <c r="URH35" s="62"/>
      <c r="URI35" s="62"/>
      <c r="URJ35" s="62"/>
      <c r="URK35" s="62"/>
      <c r="URL35" s="62"/>
      <c r="URM35" s="62"/>
      <c r="URN35" s="62"/>
      <c r="URO35" s="62"/>
      <c r="URP35" s="62"/>
      <c r="URQ35" s="62"/>
      <c r="URR35" s="62"/>
      <c r="URS35" s="62"/>
      <c r="URT35" s="62"/>
      <c r="URU35" s="62"/>
      <c r="URV35" s="62"/>
      <c r="URW35" s="62"/>
      <c r="URX35" s="62"/>
      <c r="URY35" s="62"/>
      <c r="URZ35" s="62"/>
      <c r="USA35" s="62"/>
      <c r="USB35" s="62"/>
      <c r="USC35" s="62"/>
      <c r="USD35" s="62"/>
      <c r="USE35" s="62"/>
      <c r="USF35" s="62"/>
      <c r="USG35" s="62"/>
      <c r="USH35" s="62"/>
      <c r="USI35" s="62"/>
      <c r="USJ35" s="62"/>
      <c r="USK35" s="62"/>
      <c r="USL35" s="62"/>
      <c r="USM35" s="62"/>
      <c r="USN35" s="62"/>
      <c r="USO35" s="62"/>
      <c r="USP35" s="62"/>
      <c r="USQ35" s="62"/>
      <c r="USR35" s="62"/>
      <c r="USS35" s="62"/>
      <c r="UST35" s="62"/>
      <c r="USU35" s="62"/>
      <c r="USV35" s="62"/>
      <c r="USW35" s="62"/>
      <c r="USX35" s="62"/>
      <c r="USY35" s="62"/>
      <c r="USZ35" s="62"/>
      <c r="UTA35" s="62"/>
      <c r="UTB35" s="62"/>
      <c r="UTC35" s="62"/>
      <c r="UTD35" s="62"/>
      <c r="UTE35" s="62"/>
      <c r="UTF35" s="62"/>
      <c r="UTG35" s="62"/>
      <c r="UTH35" s="62"/>
      <c r="UTI35" s="62"/>
      <c r="UTJ35" s="62"/>
      <c r="UTK35" s="62"/>
      <c r="UTL35" s="62"/>
      <c r="UTM35" s="62"/>
      <c r="UTN35" s="62"/>
      <c r="UTO35" s="62"/>
      <c r="UTP35" s="62"/>
      <c r="UTQ35" s="62"/>
      <c r="UTR35" s="62"/>
      <c r="UTS35" s="62"/>
      <c r="UTT35" s="62"/>
      <c r="UTU35" s="62"/>
      <c r="UTV35" s="62"/>
      <c r="UTW35" s="62"/>
      <c r="UTX35" s="62"/>
      <c r="UTY35" s="62"/>
      <c r="UTZ35" s="62"/>
      <c r="UUA35" s="62"/>
      <c r="UUB35" s="62"/>
      <c r="UUC35" s="62"/>
      <c r="UUD35" s="62"/>
      <c r="UUE35" s="62"/>
      <c r="UUF35" s="62"/>
      <c r="UUG35" s="62"/>
      <c r="UUH35" s="62"/>
      <c r="UUI35" s="62"/>
      <c r="UUJ35" s="62"/>
      <c r="UUK35" s="62"/>
      <c r="UUL35" s="62"/>
      <c r="UUM35" s="62"/>
      <c r="UUN35" s="62"/>
      <c r="UUO35" s="62"/>
      <c r="UUP35" s="62"/>
      <c r="UUQ35" s="62"/>
      <c r="UUR35" s="62"/>
      <c r="UUS35" s="62"/>
      <c r="UUT35" s="62"/>
      <c r="UUU35" s="62"/>
      <c r="UUV35" s="62"/>
      <c r="UUW35" s="62"/>
      <c r="UUX35" s="62"/>
      <c r="UUY35" s="62"/>
      <c r="UUZ35" s="62"/>
      <c r="UVA35" s="62"/>
      <c r="UVB35" s="62"/>
      <c r="UVC35" s="62"/>
      <c r="UVD35" s="62"/>
      <c r="UVE35" s="62"/>
      <c r="UVF35" s="62"/>
      <c r="UVG35" s="62"/>
      <c r="UVH35" s="62"/>
      <c r="UVI35" s="62"/>
      <c r="UVJ35" s="62"/>
      <c r="UVK35" s="62"/>
      <c r="UVL35" s="62"/>
      <c r="UVM35" s="62"/>
      <c r="UVN35" s="62"/>
      <c r="UVO35" s="62"/>
      <c r="UVP35" s="62"/>
      <c r="UVQ35" s="62"/>
      <c r="UVR35" s="62"/>
      <c r="UVS35" s="62"/>
      <c r="UVT35" s="62"/>
      <c r="UVU35" s="62"/>
      <c r="UVV35" s="62"/>
      <c r="UVW35" s="62"/>
      <c r="UVX35" s="62"/>
      <c r="UVY35" s="62"/>
      <c r="UVZ35" s="62"/>
      <c r="UWA35" s="62"/>
      <c r="UWB35" s="62"/>
      <c r="UWC35" s="62"/>
      <c r="UWD35" s="62"/>
      <c r="UWE35" s="62"/>
      <c r="UWF35" s="62"/>
      <c r="UWG35" s="62"/>
      <c r="UWH35" s="62"/>
      <c r="UWI35" s="62"/>
      <c r="UWJ35" s="62"/>
      <c r="UWK35" s="62"/>
      <c r="UWL35" s="62"/>
      <c r="UWM35" s="62"/>
      <c r="UWN35" s="62"/>
      <c r="UWO35" s="62"/>
      <c r="UWP35" s="62"/>
      <c r="UWQ35" s="62"/>
      <c r="UWR35" s="62"/>
      <c r="UWS35" s="62"/>
      <c r="UWT35" s="62"/>
      <c r="UWU35" s="62"/>
      <c r="UWV35" s="62"/>
      <c r="UWW35" s="62"/>
      <c r="UWX35" s="62"/>
      <c r="UWY35" s="62"/>
      <c r="UWZ35" s="62"/>
      <c r="UXA35" s="62"/>
      <c r="UXB35" s="62"/>
      <c r="UXC35" s="62"/>
      <c r="UXD35" s="62"/>
      <c r="UXE35" s="62"/>
      <c r="UXF35" s="62"/>
      <c r="UXG35" s="62"/>
      <c r="UXH35" s="62"/>
      <c r="UXI35" s="62"/>
      <c r="UXJ35" s="62"/>
      <c r="UXK35" s="62"/>
      <c r="UXL35" s="62"/>
      <c r="UXM35" s="62"/>
      <c r="UXN35" s="62"/>
      <c r="UXO35" s="62"/>
      <c r="UXP35" s="62"/>
      <c r="UXQ35" s="62"/>
      <c r="UXR35" s="62"/>
      <c r="UXS35" s="62"/>
      <c r="UXT35" s="62"/>
      <c r="UXU35" s="62"/>
      <c r="UXV35" s="62"/>
      <c r="UXW35" s="62"/>
      <c r="UXX35" s="62"/>
      <c r="UXY35" s="62"/>
      <c r="UXZ35" s="62"/>
      <c r="UYA35" s="62"/>
      <c r="UYB35" s="62"/>
      <c r="UYC35" s="62"/>
      <c r="UYD35" s="62"/>
      <c r="UYE35" s="62"/>
      <c r="UYF35" s="62"/>
      <c r="UYG35" s="62"/>
      <c r="UYH35" s="62"/>
      <c r="UYI35" s="62"/>
      <c r="UYJ35" s="62"/>
      <c r="UYK35" s="62"/>
      <c r="UYL35" s="62"/>
      <c r="UYM35" s="62"/>
      <c r="UYN35" s="62"/>
      <c r="UYO35" s="62"/>
      <c r="UYP35" s="62"/>
      <c r="UYQ35" s="62"/>
      <c r="UYR35" s="62"/>
      <c r="UYS35" s="62"/>
      <c r="UYT35" s="62"/>
      <c r="UYU35" s="62"/>
      <c r="UYV35" s="62"/>
      <c r="UYW35" s="62"/>
      <c r="UYX35" s="62"/>
      <c r="UYY35" s="62"/>
      <c r="UYZ35" s="62"/>
      <c r="UZA35" s="62"/>
      <c r="UZB35" s="62"/>
      <c r="UZC35" s="62"/>
      <c r="UZD35" s="62"/>
      <c r="UZE35" s="62"/>
      <c r="UZF35" s="62"/>
      <c r="UZG35" s="62"/>
      <c r="UZH35" s="62"/>
      <c r="UZI35" s="62"/>
      <c r="UZJ35" s="62"/>
      <c r="UZK35" s="62"/>
      <c r="UZL35" s="62"/>
      <c r="UZM35" s="62"/>
      <c r="UZN35" s="62"/>
      <c r="UZO35" s="62"/>
      <c r="UZP35" s="62"/>
      <c r="UZQ35" s="62"/>
      <c r="UZR35" s="62"/>
      <c r="UZS35" s="62"/>
      <c r="UZT35" s="62"/>
      <c r="UZU35" s="62"/>
      <c r="UZV35" s="62"/>
      <c r="UZW35" s="62"/>
      <c r="UZX35" s="62"/>
      <c r="UZY35" s="62"/>
      <c r="UZZ35" s="62"/>
      <c r="VAA35" s="62"/>
      <c r="VAB35" s="62"/>
      <c r="VAC35" s="62"/>
      <c r="VAD35" s="62"/>
      <c r="VAE35" s="62"/>
      <c r="VAF35" s="62"/>
      <c r="VAG35" s="62"/>
      <c r="VAH35" s="62"/>
      <c r="VAI35" s="62"/>
      <c r="VAJ35" s="62"/>
      <c r="VAK35" s="62"/>
      <c r="VAL35" s="62"/>
      <c r="VAM35" s="62"/>
      <c r="VAN35" s="62"/>
      <c r="VAO35" s="62"/>
      <c r="VAP35" s="62"/>
      <c r="VAQ35" s="62"/>
      <c r="VAR35" s="62"/>
      <c r="VAS35" s="62"/>
      <c r="VAT35" s="62"/>
      <c r="VAU35" s="62"/>
      <c r="VAV35" s="62"/>
      <c r="VAW35" s="62"/>
      <c r="VAX35" s="62"/>
      <c r="VAY35" s="62"/>
      <c r="VAZ35" s="62"/>
      <c r="VBA35" s="62"/>
      <c r="VBB35" s="62"/>
      <c r="VBC35" s="62"/>
      <c r="VBD35" s="62"/>
      <c r="VBE35" s="62"/>
      <c r="VBF35" s="62"/>
      <c r="VBG35" s="62"/>
      <c r="VBH35" s="62"/>
      <c r="VBI35" s="62"/>
      <c r="VBJ35" s="62"/>
      <c r="VBK35" s="62"/>
      <c r="VBL35" s="62"/>
      <c r="VBM35" s="62"/>
      <c r="VBN35" s="62"/>
      <c r="VBO35" s="62"/>
      <c r="VBP35" s="62"/>
      <c r="VBQ35" s="62"/>
      <c r="VBR35" s="62"/>
      <c r="VBS35" s="62"/>
      <c r="VBT35" s="62"/>
      <c r="VBU35" s="62"/>
      <c r="VBV35" s="62"/>
      <c r="VBW35" s="62"/>
      <c r="VBX35" s="62"/>
      <c r="VBY35" s="62"/>
      <c r="VBZ35" s="62"/>
      <c r="VCA35" s="62"/>
      <c r="VCB35" s="62"/>
      <c r="VCC35" s="62"/>
      <c r="VCD35" s="62"/>
      <c r="VCE35" s="62"/>
      <c r="VCF35" s="62"/>
      <c r="VCG35" s="62"/>
      <c r="VCH35" s="62"/>
      <c r="VCI35" s="62"/>
      <c r="VCJ35" s="62"/>
      <c r="VCK35" s="62"/>
      <c r="VCL35" s="62"/>
      <c r="VCM35" s="62"/>
      <c r="VCN35" s="62"/>
      <c r="VCO35" s="62"/>
      <c r="VCP35" s="62"/>
      <c r="VCQ35" s="62"/>
      <c r="VCR35" s="62"/>
      <c r="VCS35" s="62"/>
      <c r="VCT35" s="62"/>
      <c r="VCU35" s="62"/>
      <c r="VCV35" s="62"/>
      <c r="VCW35" s="62"/>
      <c r="VCX35" s="62"/>
      <c r="VCY35" s="62"/>
      <c r="VCZ35" s="62"/>
      <c r="VDA35" s="62"/>
      <c r="VDB35" s="62"/>
      <c r="VDC35" s="62"/>
      <c r="VDD35" s="62"/>
      <c r="VDE35" s="62"/>
      <c r="VDF35" s="62"/>
      <c r="VDG35" s="62"/>
      <c r="VDH35" s="62"/>
      <c r="VDI35" s="62"/>
      <c r="VDJ35" s="62"/>
      <c r="VDK35" s="62"/>
      <c r="VDL35" s="62"/>
      <c r="VDM35" s="62"/>
      <c r="VDN35" s="62"/>
      <c r="VDO35" s="62"/>
      <c r="VDP35" s="62"/>
      <c r="VDQ35" s="62"/>
      <c r="VDR35" s="62"/>
      <c r="VDS35" s="62"/>
      <c r="VDT35" s="62"/>
      <c r="VDU35" s="62"/>
      <c r="VDV35" s="62"/>
      <c r="VDW35" s="62"/>
      <c r="VDX35" s="62"/>
      <c r="VDY35" s="62"/>
      <c r="VDZ35" s="62"/>
      <c r="VEA35" s="62"/>
      <c r="VEB35" s="62"/>
      <c r="VEC35" s="62"/>
      <c r="VED35" s="62"/>
      <c r="VEE35" s="62"/>
      <c r="VEF35" s="62"/>
      <c r="VEG35" s="62"/>
      <c r="VEH35" s="62"/>
      <c r="VEI35" s="62"/>
      <c r="VEJ35" s="62"/>
      <c r="VEK35" s="62"/>
      <c r="VEL35" s="62"/>
      <c r="VEM35" s="62"/>
      <c r="VEN35" s="62"/>
      <c r="VEO35" s="62"/>
      <c r="VEP35" s="62"/>
      <c r="VEQ35" s="62"/>
      <c r="VER35" s="62"/>
      <c r="VES35" s="62"/>
      <c r="VET35" s="62"/>
      <c r="VEU35" s="62"/>
    </row>
    <row r="36" spans="1:15023" ht="15" hidden="1" customHeight="1" x14ac:dyDescent="0.25">
      <c r="C36" s="15"/>
      <c r="D36" s="14" t="s">
        <v>75</v>
      </c>
      <c r="E36" s="251"/>
      <c r="F36" s="20" t="s">
        <v>14</v>
      </c>
      <c r="G36" s="33">
        <f>G37+G38</f>
        <v>0</v>
      </c>
      <c r="H36" s="33">
        <f>H37+H38</f>
        <v>0</v>
      </c>
      <c r="I36" s="33"/>
      <c r="J36" s="33"/>
      <c r="K36" s="33"/>
      <c r="L36" s="33"/>
      <c r="M36" s="33"/>
      <c r="N36" s="33"/>
      <c r="O36" s="33"/>
      <c r="P36" s="33"/>
      <c r="Q36" s="33"/>
      <c r="R36" s="33"/>
      <c r="S36" s="1913"/>
      <c r="T36" s="33"/>
      <c r="U36" s="33"/>
      <c r="V36" s="33"/>
      <c r="W36" s="33"/>
      <c r="X36" s="33"/>
      <c r="Y36" s="33"/>
      <c r="Z36" s="33"/>
      <c r="AA36" s="33"/>
      <c r="AB36" s="33"/>
      <c r="AC36" s="33"/>
      <c r="AD36" s="33"/>
      <c r="AE36" s="33"/>
      <c r="AF36" s="33"/>
      <c r="AG36" s="33"/>
      <c r="AH36" s="33"/>
      <c r="AJ36" s="54">
        <f>SUM(G36:AH36)</f>
        <v>0</v>
      </c>
      <c r="AK36" s="2"/>
      <c r="AL36" s="2104"/>
      <c r="AM36" s="2104"/>
      <c r="AN36" s="2104"/>
      <c r="AO36" s="2104"/>
      <c r="AP36" s="2104"/>
      <c r="AQ36" s="2104"/>
      <c r="AR36" s="2"/>
      <c r="AS36" s="2"/>
      <c r="AT36" s="2"/>
      <c r="AU36" s="2"/>
      <c r="AV36" s="2"/>
      <c r="AW36" s="2"/>
      <c r="BF36" s="1"/>
    </row>
    <row r="37" spans="1:15023" ht="15" hidden="1" customHeight="1" x14ac:dyDescent="0.25">
      <c r="C37" s="15"/>
      <c r="D37" s="64" t="s">
        <v>104</v>
      </c>
      <c r="E37" s="251"/>
      <c r="F37" s="65" t="s">
        <v>14</v>
      </c>
      <c r="G37" s="266"/>
      <c r="H37" s="266">
        <v>0</v>
      </c>
      <c r="I37" s="266"/>
      <c r="J37" s="266"/>
      <c r="K37" s="266"/>
      <c r="L37" s="266"/>
      <c r="M37" s="266"/>
      <c r="N37" s="266"/>
      <c r="O37" s="266"/>
      <c r="P37" s="266"/>
      <c r="Q37" s="266"/>
      <c r="R37" s="266"/>
      <c r="S37" s="1917"/>
      <c r="T37" s="266"/>
      <c r="U37" s="266"/>
      <c r="V37" s="266"/>
      <c r="W37" s="266"/>
      <c r="X37" s="266"/>
      <c r="Y37" s="266"/>
      <c r="Z37" s="266"/>
      <c r="AA37" s="266"/>
      <c r="AB37" s="266"/>
      <c r="AC37" s="266"/>
      <c r="AD37" s="266"/>
      <c r="AE37" s="266"/>
      <c r="AF37" s="266"/>
      <c r="AG37" s="266"/>
      <c r="AH37" s="266"/>
      <c r="AJ37" s="57">
        <f>SUM(G37:AH37)</f>
        <v>0</v>
      </c>
      <c r="AK37" s="2"/>
      <c r="AL37" s="2104"/>
      <c r="AM37" s="2104"/>
      <c r="AN37" s="2104"/>
      <c r="AO37" s="2104"/>
      <c r="AP37" s="2104"/>
      <c r="AQ37" s="2104"/>
      <c r="AR37" s="2"/>
      <c r="AS37" s="2"/>
      <c r="AT37" s="2"/>
      <c r="AU37" s="2"/>
      <c r="AV37" s="2"/>
      <c r="AW37" s="2"/>
      <c r="BF37" s="1"/>
    </row>
    <row r="38" spans="1:15023" ht="15" hidden="1" customHeight="1" x14ac:dyDescent="0.25">
      <c r="C38" s="15"/>
      <c r="D38" s="64" t="s">
        <v>73</v>
      </c>
      <c r="E38" s="251"/>
      <c r="F38" s="65" t="s">
        <v>14</v>
      </c>
      <c r="G38" s="266"/>
      <c r="H38" s="266">
        <v>0</v>
      </c>
      <c r="I38" s="266"/>
      <c r="J38" s="266"/>
      <c r="K38" s="266"/>
      <c r="L38" s="266"/>
      <c r="M38" s="266"/>
      <c r="N38" s="266"/>
      <c r="O38" s="266"/>
      <c r="P38" s="266"/>
      <c r="Q38" s="266"/>
      <c r="R38" s="266"/>
      <c r="S38" s="1917"/>
      <c r="T38" s="266"/>
      <c r="U38" s="266"/>
      <c r="V38" s="266"/>
      <c r="W38" s="266"/>
      <c r="X38" s="266"/>
      <c r="Y38" s="266"/>
      <c r="Z38" s="266"/>
      <c r="AA38" s="266"/>
      <c r="AB38" s="266"/>
      <c r="AC38" s="266"/>
      <c r="AD38" s="266"/>
      <c r="AE38" s="266"/>
      <c r="AF38" s="266"/>
      <c r="AG38" s="266"/>
      <c r="AH38" s="266"/>
      <c r="AJ38" s="57">
        <f>SUM(G38:AH38)</f>
        <v>0</v>
      </c>
      <c r="AK38" s="2"/>
      <c r="AL38" s="2104"/>
      <c r="AM38" s="2104"/>
      <c r="AN38" s="2104"/>
      <c r="AO38" s="2104"/>
      <c r="AP38" s="2104"/>
      <c r="AQ38" s="2104"/>
      <c r="AR38" s="2"/>
      <c r="AS38" s="2"/>
      <c r="AT38" s="2"/>
      <c r="AU38" s="2"/>
      <c r="AV38" s="2"/>
      <c r="AW38" s="2"/>
      <c r="BF38" s="1"/>
    </row>
    <row r="39" spans="1:15023" ht="15" hidden="1" customHeight="1" x14ac:dyDescent="0.25">
      <c r="C39" s="15"/>
      <c r="D39" s="227" t="s">
        <v>106</v>
      </c>
      <c r="E39" s="230"/>
      <c r="F39" s="229"/>
      <c r="G39" s="94"/>
      <c r="H39" s="94"/>
      <c r="I39" s="94"/>
      <c r="J39" s="94"/>
      <c r="K39" s="94"/>
      <c r="L39" s="94"/>
      <c r="M39" s="94"/>
      <c r="N39" s="94"/>
      <c r="O39" s="94"/>
      <c r="P39" s="94"/>
      <c r="Q39" s="94"/>
      <c r="R39" s="94"/>
      <c r="S39" s="1916"/>
      <c r="T39" s="94"/>
      <c r="U39" s="94"/>
      <c r="V39" s="94"/>
      <c r="W39" s="94"/>
      <c r="X39" s="94"/>
      <c r="Y39" s="94"/>
      <c r="Z39" s="94"/>
      <c r="AA39" s="94"/>
      <c r="AB39" s="94"/>
      <c r="AC39" s="94"/>
      <c r="AD39" s="94"/>
      <c r="AE39" s="94"/>
      <c r="AF39" s="94"/>
      <c r="AG39" s="94"/>
      <c r="AH39" s="94"/>
      <c r="AJ39" s="66" t="s">
        <v>107</v>
      </c>
      <c r="AK39" s="2"/>
      <c r="AL39" s="2104"/>
      <c r="AM39" s="2104"/>
      <c r="AN39" s="2104"/>
      <c r="AO39" s="2104"/>
      <c r="AP39" s="2104"/>
      <c r="AQ39" s="2104"/>
      <c r="AR39" s="2"/>
      <c r="AS39" s="2"/>
      <c r="AT39" s="2"/>
      <c r="AU39" s="2"/>
      <c r="AV39" s="2"/>
      <c r="AW39" s="2"/>
      <c r="BF39" s="1"/>
    </row>
    <row r="40" spans="1:15023" s="73" customFormat="1" ht="15" hidden="1" customHeight="1" x14ac:dyDescent="0.25">
      <c r="A40" s="16"/>
      <c r="B40" s="16"/>
      <c r="C40" s="17"/>
      <c r="D40" s="11" t="s">
        <v>71</v>
      </c>
      <c r="E40" s="252"/>
      <c r="F40" s="12" t="s">
        <v>14</v>
      </c>
      <c r="G40" s="33"/>
      <c r="H40" s="33"/>
      <c r="I40" s="33"/>
      <c r="J40" s="33"/>
      <c r="K40" s="33"/>
      <c r="L40" s="33"/>
      <c r="M40" s="33"/>
      <c r="N40" s="33"/>
      <c r="O40" s="33"/>
      <c r="P40" s="33"/>
      <c r="Q40" s="33"/>
      <c r="R40" s="33"/>
      <c r="S40" s="1913"/>
      <c r="T40" s="33"/>
      <c r="U40" s="33"/>
      <c r="V40" s="33"/>
      <c r="W40" s="33"/>
      <c r="X40" s="33"/>
      <c r="Y40" s="33"/>
      <c r="Z40" s="33"/>
      <c r="AA40" s="33"/>
      <c r="AB40" s="33"/>
      <c r="AC40" s="33"/>
      <c r="AD40" s="33"/>
      <c r="AE40" s="33"/>
      <c r="AF40" s="33"/>
      <c r="AG40" s="33"/>
      <c r="AH40" s="33"/>
      <c r="AI40" s="16"/>
      <c r="AJ40" s="54">
        <f>SUM(G40:AH40)</f>
        <v>0</v>
      </c>
      <c r="AK40" s="2115"/>
      <c r="AL40" s="2116"/>
      <c r="AM40" s="2116"/>
      <c r="AN40" s="2116"/>
      <c r="AO40" s="2116"/>
      <c r="AP40" s="2116"/>
      <c r="AQ40" s="2116"/>
      <c r="AR40" s="2"/>
      <c r="AS40" s="2"/>
      <c r="AT40" s="2"/>
      <c r="AU40" s="2"/>
      <c r="AV40" s="2"/>
      <c r="AW40" s="2"/>
      <c r="AX40" s="1"/>
      <c r="AY40" s="1"/>
      <c r="AZ40" s="508"/>
      <c r="BA40" s="508"/>
      <c r="BB40" s="1"/>
      <c r="BC40" s="1"/>
      <c r="BD40" s="1"/>
      <c r="BE40" s="1"/>
      <c r="BF40" s="1"/>
      <c r="BG40" s="1"/>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c r="FD40" s="16"/>
      <c r="FE40" s="16"/>
      <c r="FF40" s="16"/>
      <c r="FG40" s="16"/>
      <c r="FH40" s="16"/>
      <c r="FI40" s="16"/>
      <c r="FJ40" s="16"/>
      <c r="FK40" s="16"/>
      <c r="FL40" s="16"/>
      <c r="FM40" s="16"/>
      <c r="FN40" s="16"/>
      <c r="FO40" s="16"/>
      <c r="FP40" s="16"/>
      <c r="FQ40" s="16"/>
      <c r="FR40" s="16"/>
      <c r="FS40" s="16"/>
      <c r="FT40" s="16"/>
      <c r="FU40" s="16"/>
      <c r="FV40" s="16"/>
      <c r="FW40" s="16"/>
      <c r="FX40" s="16"/>
      <c r="FY40" s="16"/>
      <c r="FZ40" s="16"/>
      <c r="GA40" s="16"/>
      <c r="GB40" s="16"/>
      <c r="GC40" s="16"/>
      <c r="GD40" s="16"/>
      <c r="GE40" s="16"/>
      <c r="GF40" s="16"/>
      <c r="GG40" s="16"/>
      <c r="GH40" s="16"/>
      <c r="GI40" s="16"/>
      <c r="GJ40" s="16"/>
      <c r="GK40" s="16"/>
      <c r="GL40" s="16"/>
      <c r="GM40" s="16"/>
      <c r="GN40" s="16"/>
      <c r="GO40" s="16"/>
      <c r="GP40" s="16"/>
      <c r="GQ40" s="16"/>
      <c r="GR40" s="16"/>
      <c r="GS40" s="16"/>
      <c r="GT40" s="16"/>
      <c r="GU40" s="16"/>
      <c r="GV40" s="16"/>
      <c r="GW40" s="16"/>
      <c r="GX40" s="16"/>
      <c r="GY40" s="16"/>
      <c r="GZ40" s="16"/>
      <c r="HA40" s="16"/>
      <c r="HB40" s="16"/>
      <c r="HC40" s="16"/>
      <c r="HD40" s="16"/>
      <c r="HE40" s="16"/>
      <c r="HF40" s="16"/>
      <c r="HG40" s="16"/>
      <c r="HH40" s="16"/>
      <c r="HI40" s="16"/>
      <c r="HJ40" s="16"/>
      <c r="HK40" s="16"/>
      <c r="HL40" s="16"/>
      <c r="HM40" s="16"/>
      <c r="HN40" s="16"/>
      <c r="HO40" s="16"/>
      <c r="HP40" s="16"/>
      <c r="HQ40" s="16"/>
      <c r="HR40" s="16"/>
      <c r="HS40" s="16"/>
      <c r="HT40" s="16"/>
      <c r="HU40" s="16"/>
      <c r="HV40" s="16"/>
      <c r="HW40" s="16"/>
      <c r="HX40" s="16"/>
      <c r="HY40" s="16"/>
      <c r="HZ40" s="16"/>
      <c r="IA40" s="16"/>
      <c r="IB40" s="16"/>
      <c r="IC40" s="16"/>
      <c r="ID40" s="16"/>
      <c r="IE40" s="16"/>
      <c r="IF40" s="16"/>
      <c r="IG40" s="16"/>
      <c r="IH40" s="16"/>
      <c r="II40" s="16"/>
      <c r="IJ40" s="16"/>
      <c r="IK40" s="16"/>
      <c r="IL40" s="16"/>
      <c r="IM40" s="16"/>
      <c r="IN40" s="16"/>
      <c r="IO40" s="16"/>
      <c r="IP40" s="16"/>
      <c r="IQ40" s="16"/>
      <c r="IR40" s="16"/>
      <c r="IS40" s="16"/>
      <c r="IT40" s="16"/>
      <c r="IU40" s="16"/>
      <c r="IV40" s="16"/>
      <c r="IW40" s="16"/>
      <c r="IX40" s="16"/>
      <c r="IY40" s="16"/>
      <c r="IZ40" s="16"/>
      <c r="JA40" s="16"/>
      <c r="JB40" s="16"/>
      <c r="JC40" s="16"/>
      <c r="JD40" s="16"/>
      <c r="JE40" s="16"/>
      <c r="JF40" s="16"/>
      <c r="JG40" s="16"/>
      <c r="JH40" s="16"/>
      <c r="JI40" s="16"/>
      <c r="JJ40" s="16"/>
      <c r="JK40" s="16"/>
      <c r="JL40" s="16"/>
      <c r="JM40" s="16"/>
      <c r="JN40" s="16"/>
      <c r="JO40" s="16"/>
      <c r="JP40" s="16"/>
      <c r="JQ40" s="16"/>
      <c r="JR40" s="16"/>
      <c r="JS40" s="16"/>
      <c r="JT40" s="16"/>
      <c r="JU40" s="16"/>
      <c r="JV40" s="16"/>
      <c r="JW40" s="16"/>
      <c r="JX40" s="16"/>
      <c r="JY40" s="16"/>
      <c r="JZ40" s="16"/>
      <c r="KA40" s="16"/>
      <c r="KB40" s="16"/>
      <c r="KC40" s="16"/>
      <c r="KD40" s="16"/>
      <c r="KE40" s="16"/>
      <c r="KF40" s="16"/>
      <c r="KG40" s="16"/>
      <c r="KH40" s="16"/>
      <c r="KI40" s="16"/>
      <c r="KJ40" s="16"/>
      <c r="KK40" s="16"/>
      <c r="KL40" s="16"/>
      <c r="KM40" s="16"/>
      <c r="KN40" s="16"/>
      <c r="KO40" s="16"/>
      <c r="KP40" s="16"/>
      <c r="KQ40" s="16"/>
      <c r="KR40" s="16"/>
      <c r="KS40" s="16"/>
      <c r="KT40" s="16"/>
      <c r="KU40" s="16"/>
      <c r="KV40" s="16"/>
      <c r="KW40" s="16"/>
      <c r="KX40" s="16"/>
      <c r="KY40" s="16"/>
      <c r="KZ40" s="16"/>
      <c r="LA40" s="16"/>
      <c r="LB40" s="16"/>
      <c r="LC40" s="16"/>
      <c r="LD40" s="16"/>
      <c r="LE40" s="16"/>
      <c r="LF40" s="16"/>
      <c r="LG40" s="16"/>
      <c r="LH40" s="16"/>
      <c r="LI40" s="16"/>
      <c r="LJ40" s="16"/>
      <c r="LK40" s="16"/>
      <c r="LL40" s="16"/>
      <c r="LM40" s="16"/>
      <c r="LN40" s="16"/>
      <c r="LO40" s="16"/>
      <c r="LP40" s="16"/>
      <c r="LQ40" s="16"/>
      <c r="LR40" s="16"/>
      <c r="LS40" s="16"/>
      <c r="LT40" s="16"/>
      <c r="LU40" s="16"/>
      <c r="LV40" s="16"/>
      <c r="LW40" s="16"/>
      <c r="LX40" s="16"/>
      <c r="LY40" s="16"/>
      <c r="LZ40" s="16"/>
      <c r="MA40" s="16"/>
      <c r="MB40" s="16"/>
      <c r="MC40" s="16"/>
      <c r="MD40" s="16"/>
      <c r="ME40" s="16"/>
      <c r="MF40" s="16"/>
      <c r="MG40" s="16"/>
      <c r="MH40" s="16"/>
      <c r="MI40" s="16"/>
      <c r="MJ40" s="16"/>
      <c r="MK40" s="16"/>
      <c r="ML40" s="16"/>
      <c r="MM40" s="16"/>
      <c r="MN40" s="16"/>
      <c r="MO40" s="16"/>
      <c r="MP40" s="16"/>
      <c r="MQ40" s="16"/>
      <c r="MR40" s="16"/>
      <c r="MS40" s="16"/>
      <c r="MT40" s="16"/>
      <c r="MU40" s="16"/>
      <c r="MV40" s="16"/>
      <c r="MW40" s="16"/>
      <c r="MX40" s="16"/>
      <c r="MY40" s="16"/>
      <c r="MZ40" s="16"/>
      <c r="NA40" s="16"/>
      <c r="NB40" s="16"/>
      <c r="NC40" s="16"/>
      <c r="ND40" s="16"/>
      <c r="NE40" s="16"/>
      <c r="NF40" s="16"/>
      <c r="NG40" s="16"/>
      <c r="NH40" s="16"/>
      <c r="NI40" s="16"/>
      <c r="NJ40" s="16"/>
      <c r="NK40" s="16"/>
      <c r="NL40" s="16"/>
      <c r="NM40" s="16"/>
      <c r="NN40" s="16"/>
      <c r="NO40" s="16"/>
      <c r="NP40" s="16"/>
      <c r="NQ40" s="16"/>
      <c r="NR40" s="16"/>
      <c r="NS40" s="16"/>
      <c r="NT40" s="16"/>
      <c r="NU40" s="16"/>
      <c r="NV40" s="16"/>
      <c r="NW40" s="16"/>
      <c r="NX40" s="16"/>
      <c r="NY40" s="16"/>
      <c r="NZ40" s="16"/>
      <c r="OA40" s="16"/>
      <c r="OB40" s="16"/>
      <c r="OC40" s="16"/>
      <c r="OD40" s="16"/>
      <c r="OE40" s="16"/>
      <c r="OF40" s="16"/>
      <c r="OG40" s="16"/>
      <c r="OH40" s="16"/>
      <c r="OI40" s="16"/>
      <c r="OJ40" s="16"/>
      <c r="OK40" s="16"/>
      <c r="OL40" s="16"/>
      <c r="OM40" s="16"/>
      <c r="ON40" s="16"/>
      <c r="OO40" s="16"/>
      <c r="OP40" s="16"/>
      <c r="OQ40" s="16"/>
      <c r="OR40" s="16"/>
      <c r="OS40" s="16"/>
      <c r="OT40" s="16"/>
      <c r="OU40" s="16"/>
      <c r="OV40" s="16"/>
      <c r="OW40" s="16"/>
      <c r="OX40" s="16"/>
      <c r="OY40" s="16"/>
      <c r="OZ40" s="16"/>
      <c r="PA40" s="16"/>
      <c r="PB40" s="16"/>
      <c r="PC40" s="16"/>
      <c r="PD40" s="16"/>
      <c r="PE40" s="16"/>
      <c r="PF40" s="16"/>
      <c r="PG40" s="16"/>
      <c r="PH40" s="16"/>
      <c r="PI40" s="16"/>
      <c r="PJ40" s="16"/>
      <c r="PK40" s="16"/>
      <c r="PL40" s="16"/>
      <c r="PM40" s="16"/>
      <c r="PN40" s="16"/>
      <c r="PO40" s="16"/>
      <c r="PP40" s="16"/>
      <c r="PQ40" s="16"/>
      <c r="PR40" s="16"/>
      <c r="PS40" s="16"/>
      <c r="PT40" s="16"/>
      <c r="PU40" s="16"/>
      <c r="PV40" s="16"/>
      <c r="PW40" s="16"/>
      <c r="PX40" s="16"/>
      <c r="PY40" s="16"/>
      <c r="PZ40" s="16"/>
      <c r="QA40" s="16"/>
      <c r="QB40" s="16"/>
      <c r="QC40" s="16"/>
      <c r="QD40" s="16"/>
      <c r="QE40" s="16"/>
      <c r="QF40" s="16"/>
      <c r="QG40" s="16"/>
      <c r="QH40" s="16"/>
      <c r="QI40" s="16"/>
      <c r="QJ40" s="16"/>
      <c r="QK40" s="16"/>
      <c r="QL40" s="16"/>
      <c r="QM40" s="16"/>
      <c r="QN40" s="16"/>
      <c r="QO40" s="16"/>
      <c r="QP40" s="16"/>
      <c r="QQ40" s="16"/>
      <c r="QR40" s="16"/>
      <c r="QS40" s="16"/>
      <c r="QT40" s="16"/>
      <c r="QU40" s="16"/>
      <c r="QV40" s="16"/>
      <c r="QW40" s="16"/>
      <c r="QX40" s="16"/>
      <c r="QY40" s="16"/>
      <c r="QZ40" s="16"/>
      <c r="RA40" s="16"/>
      <c r="RB40" s="16"/>
      <c r="RC40" s="16"/>
      <c r="RD40" s="16"/>
      <c r="RE40" s="16"/>
      <c r="RF40" s="16"/>
      <c r="RG40" s="16"/>
      <c r="RH40" s="16"/>
      <c r="RI40" s="16"/>
      <c r="RJ40" s="16"/>
      <c r="RK40" s="16"/>
      <c r="RL40" s="16"/>
      <c r="RM40" s="16"/>
      <c r="RN40" s="16"/>
      <c r="RO40" s="16"/>
      <c r="RP40" s="16"/>
      <c r="RQ40" s="16"/>
      <c r="RR40" s="16"/>
      <c r="RS40" s="16"/>
      <c r="RT40" s="16"/>
      <c r="RU40" s="16"/>
      <c r="RV40" s="16"/>
      <c r="RW40" s="16"/>
      <c r="RX40" s="16"/>
      <c r="RY40" s="16"/>
      <c r="RZ40" s="16"/>
      <c r="SA40" s="16"/>
      <c r="SB40" s="16"/>
      <c r="SC40" s="16"/>
      <c r="SD40" s="16"/>
      <c r="SE40" s="16"/>
      <c r="SF40" s="16"/>
      <c r="SG40" s="16"/>
      <c r="SH40" s="16"/>
      <c r="SI40" s="16"/>
      <c r="SJ40" s="16"/>
      <c r="SK40" s="16"/>
      <c r="SL40" s="16"/>
      <c r="SM40" s="16"/>
      <c r="SN40" s="16"/>
      <c r="SO40" s="16"/>
      <c r="SP40" s="16"/>
      <c r="SQ40" s="16"/>
      <c r="SR40" s="16"/>
      <c r="SS40" s="16"/>
      <c r="ST40" s="16"/>
      <c r="SU40" s="16"/>
      <c r="SV40" s="16"/>
      <c r="SW40" s="16"/>
      <c r="SX40" s="16"/>
      <c r="SY40" s="16"/>
      <c r="SZ40" s="16"/>
      <c r="TA40" s="16"/>
      <c r="TB40" s="16"/>
      <c r="TC40" s="16"/>
      <c r="TD40" s="16"/>
      <c r="TE40" s="16"/>
      <c r="TF40" s="16"/>
      <c r="TG40" s="16"/>
      <c r="TH40" s="16"/>
      <c r="TI40" s="16"/>
      <c r="TJ40" s="16"/>
      <c r="TK40" s="16"/>
      <c r="TL40" s="16"/>
      <c r="TM40" s="16"/>
      <c r="TN40" s="16"/>
      <c r="TO40" s="16"/>
      <c r="TP40" s="16"/>
      <c r="TQ40" s="16"/>
      <c r="TR40" s="16"/>
      <c r="TS40" s="16"/>
      <c r="TT40" s="16"/>
      <c r="TU40" s="16"/>
      <c r="TV40" s="16"/>
      <c r="TW40" s="16"/>
      <c r="TX40" s="16"/>
      <c r="TY40" s="16"/>
      <c r="TZ40" s="16"/>
      <c r="UA40" s="16"/>
      <c r="UB40" s="16"/>
      <c r="UC40" s="16"/>
      <c r="UD40" s="16"/>
      <c r="UE40" s="16"/>
      <c r="UF40" s="16"/>
      <c r="UG40" s="16"/>
      <c r="UH40" s="16"/>
      <c r="UI40" s="16"/>
      <c r="UJ40" s="16"/>
      <c r="UK40" s="16"/>
      <c r="UL40" s="16"/>
      <c r="UM40" s="16"/>
      <c r="UN40" s="16"/>
      <c r="UO40" s="16"/>
      <c r="UP40" s="16"/>
      <c r="UQ40" s="16"/>
      <c r="UR40" s="16"/>
      <c r="US40" s="16"/>
      <c r="UT40" s="16"/>
      <c r="UU40" s="16"/>
      <c r="UV40" s="16"/>
      <c r="UW40" s="16"/>
      <c r="UX40" s="16"/>
      <c r="UY40" s="16"/>
      <c r="UZ40" s="16"/>
      <c r="VA40" s="16"/>
      <c r="VB40" s="16"/>
      <c r="VC40" s="16"/>
      <c r="VD40" s="16"/>
      <c r="VE40" s="16"/>
      <c r="VF40" s="16"/>
      <c r="VG40" s="16"/>
      <c r="VH40" s="16"/>
      <c r="VI40" s="16"/>
      <c r="VJ40" s="16"/>
      <c r="VK40" s="16"/>
      <c r="VL40" s="16"/>
      <c r="VM40" s="16"/>
      <c r="VN40" s="16"/>
      <c r="VO40" s="16"/>
      <c r="VP40" s="16"/>
      <c r="VQ40" s="16"/>
      <c r="VR40" s="16"/>
      <c r="VS40" s="16"/>
      <c r="VT40" s="16"/>
      <c r="VU40" s="16"/>
      <c r="VV40" s="16"/>
      <c r="VW40" s="16"/>
      <c r="VX40" s="16"/>
      <c r="VY40" s="16"/>
      <c r="VZ40" s="16"/>
      <c r="WA40" s="16"/>
      <c r="WB40" s="16"/>
      <c r="WC40" s="16"/>
      <c r="WD40" s="16"/>
      <c r="WE40" s="16"/>
      <c r="WF40" s="16"/>
      <c r="WG40" s="16"/>
      <c r="WH40" s="16"/>
      <c r="WI40" s="16"/>
      <c r="WJ40" s="16"/>
      <c r="WK40" s="16"/>
      <c r="WL40" s="16"/>
      <c r="WM40" s="16"/>
      <c r="WN40" s="16"/>
      <c r="WO40" s="16"/>
      <c r="WP40" s="16"/>
      <c r="WQ40" s="16"/>
      <c r="WR40" s="16"/>
      <c r="WS40" s="16"/>
      <c r="WT40" s="16"/>
      <c r="WU40" s="16"/>
      <c r="WV40" s="16"/>
      <c r="WW40" s="16"/>
      <c r="WX40" s="16"/>
      <c r="WY40" s="16"/>
      <c r="WZ40" s="16"/>
      <c r="XA40" s="16"/>
      <c r="XB40" s="16"/>
      <c r="XC40" s="16"/>
      <c r="XD40" s="16"/>
      <c r="XE40" s="16"/>
      <c r="XF40" s="16"/>
      <c r="XG40" s="16"/>
      <c r="XH40" s="16"/>
      <c r="XI40" s="16"/>
      <c r="XJ40" s="16"/>
      <c r="XK40" s="16"/>
      <c r="XL40" s="16"/>
      <c r="XM40" s="16"/>
      <c r="XN40" s="16"/>
      <c r="XO40" s="16"/>
      <c r="XP40" s="16"/>
      <c r="XQ40" s="16"/>
      <c r="XR40" s="16"/>
      <c r="XS40" s="16"/>
      <c r="XT40" s="16"/>
      <c r="XU40" s="16"/>
      <c r="XV40" s="16"/>
      <c r="XW40" s="16"/>
      <c r="XX40" s="16"/>
      <c r="XY40" s="16"/>
      <c r="XZ40" s="16"/>
      <c r="YA40" s="16"/>
      <c r="YB40" s="16"/>
      <c r="YC40" s="16"/>
      <c r="YD40" s="16"/>
      <c r="YE40" s="16"/>
      <c r="YF40" s="16"/>
      <c r="YG40" s="16"/>
      <c r="YH40" s="16"/>
      <c r="YI40" s="16"/>
      <c r="YJ40" s="16"/>
      <c r="YK40" s="16"/>
      <c r="YL40" s="16"/>
      <c r="YM40" s="16"/>
      <c r="YN40" s="16"/>
      <c r="YO40" s="16"/>
      <c r="YP40" s="16"/>
      <c r="YQ40" s="16"/>
      <c r="YR40" s="16"/>
      <c r="YS40" s="16"/>
      <c r="YT40" s="16"/>
      <c r="YU40" s="16"/>
      <c r="YV40" s="16"/>
      <c r="YW40" s="16"/>
      <c r="YX40" s="16"/>
      <c r="YY40" s="16"/>
      <c r="YZ40" s="16"/>
      <c r="ZA40" s="16"/>
      <c r="ZB40" s="16"/>
      <c r="ZC40" s="16"/>
      <c r="ZD40" s="16"/>
      <c r="ZE40" s="16"/>
      <c r="ZF40" s="16"/>
      <c r="ZG40" s="16"/>
      <c r="ZH40" s="16"/>
      <c r="ZI40" s="16"/>
      <c r="ZJ40" s="16"/>
      <c r="ZK40" s="16"/>
      <c r="ZL40" s="16"/>
      <c r="ZM40" s="16"/>
      <c r="ZN40" s="16"/>
      <c r="ZO40" s="16"/>
      <c r="ZP40" s="16"/>
      <c r="ZQ40" s="16"/>
      <c r="ZR40" s="16"/>
      <c r="ZS40" s="16"/>
      <c r="ZT40" s="16"/>
      <c r="ZU40" s="16"/>
      <c r="ZV40" s="16"/>
      <c r="ZW40" s="16"/>
      <c r="ZX40" s="16"/>
      <c r="ZY40" s="16"/>
      <c r="ZZ40" s="16"/>
      <c r="AAA40" s="16"/>
      <c r="AAB40" s="16"/>
      <c r="AAC40" s="16"/>
      <c r="AAD40" s="16"/>
      <c r="AAE40" s="16"/>
      <c r="AAF40" s="16"/>
      <c r="AAG40" s="16"/>
      <c r="AAH40" s="16"/>
      <c r="AAI40" s="16"/>
      <c r="AAJ40" s="16"/>
      <c r="AAK40" s="16"/>
      <c r="AAL40" s="16"/>
      <c r="AAM40" s="16"/>
      <c r="AAN40" s="16"/>
      <c r="AAO40" s="16"/>
      <c r="AAP40" s="16"/>
      <c r="AAQ40" s="16"/>
      <c r="AAR40" s="16"/>
      <c r="AAS40" s="16"/>
      <c r="AAT40" s="16"/>
      <c r="AAU40" s="16"/>
      <c r="AAV40" s="16"/>
      <c r="AAW40" s="16"/>
      <c r="AAX40" s="16"/>
      <c r="AAY40" s="16"/>
      <c r="AAZ40" s="16"/>
      <c r="ABA40" s="16"/>
      <c r="ABB40" s="16"/>
      <c r="ABC40" s="16"/>
      <c r="ABD40" s="16"/>
      <c r="ABE40" s="16"/>
      <c r="ABF40" s="16"/>
      <c r="ABG40" s="16"/>
      <c r="ABH40" s="16"/>
      <c r="ABI40" s="16"/>
      <c r="ABJ40" s="16"/>
      <c r="ABK40" s="16"/>
      <c r="ABL40" s="16"/>
      <c r="ABM40" s="16"/>
      <c r="ABN40" s="16"/>
      <c r="ABO40" s="16"/>
      <c r="ABP40" s="16"/>
      <c r="ABQ40" s="16"/>
      <c r="ABR40" s="16"/>
      <c r="ABS40" s="16"/>
      <c r="ABT40" s="16"/>
      <c r="ABU40" s="16"/>
      <c r="ABV40" s="16"/>
      <c r="ABW40" s="16"/>
      <c r="ABX40" s="16"/>
      <c r="ABY40" s="16"/>
      <c r="ABZ40" s="16"/>
      <c r="ACA40" s="16"/>
      <c r="ACB40" s="16"/>
      <c r="ACC40" s="16"/>
      <c r="ACD40" s="16"/>
      <c r="ACE40" s="16"/>
      <c r="ACF40" s="16"/>
      <c r="ACG40" s="16"/>
      <c r="ACH40" s="16"/>
      <c r="ACI40" s="16"/>
      <c r="ACJ40" s="16"/>
      <c r="ACK40" s="16"/>
      <c r="ACL40" s="16"/>
      <c r="ACM40" s="16"/>
      <c r="ACN40" s="16"/>
      <c r="ACO40" s="16"/>
      <c r="ACP40" s="16"/>
      <c r="ACQ40" s="16"/>
      <c r="ACR40" s="16"/>
      <c r="ACS40" s="16"/>
      <c r="ACT40" s="16"/>
      <c r="ACU40" s="16"/>
      <c r="ACV40" s="16"/>
      <c r="ACW40" s="16"/>
      <c r="ACX40" s="16"/>
      <c r="ACY40" s="16"/>
      <c r="ACZ40" s="16"/>
      <c r="ADA40" s="16"/>
      <c r="ADB40" s="16"/>
      <c r="ADC40" s="16"/>
      <c r="ADD40" s="16"/>
      <c r="ADE40" s="16"/>
      <c r="ADF40" s="16"/>
      <c r="ADG40" s="16"/>
      <c r="ADH40" s="16"/>
      <c r="ADI40" s="16"/>
      <c r="ADJ40" s="16"/>
      <c r="ADK40" s="16"/>
      <c r="ADL40" s="16"/>
      <c r="ADM40" s="16"/>
      <c r="ADN40" s="16"/>
      <c r="ADO40" s="16"/>
      <c r="ADP40" s="16"/>
      <c r="ADQ40" s="16"/>
      <c r="ADR40" s="16"/>
      <c r="ADS40" s="16"/>
      <c r="ADT40" s="16"/>
      <c r="ADU40" s="16"/>
      <c r="ADV40" s="16"/>
      <c r="ADW40" s="16"/>
      <c r="ADX40" s="16"/>
      <c r="ADY40" s="16"/>
      <c r="ADZ40" s="16"/>
      <c r="AEA40" s="16"/>
      <c r="AEB40" s="16"/>
      <c r="AEC40" s="16"/>
      <c r="AED40" s="16"/>
      <c r="AEE40" s="16"/>
      <c r="AEF40" s="16"/>
      <c r="AEG40" s="16"/>
      <c r="AEH40" s="16"/>
      <c r="AEI40" s="16"/>
      <c r="AEJ40" s="16"/>
      <c r="AEK40" s="16"/>
      <c r="AEL40" s="16"/>
      <c r="AEM40" s="16"/>
      <c r="AEN40" s="16"/>
      <c r="AEO40" s="16"/>
      <c r="AEP40" s="16"/>
      <c r="AEQ40" s="16"/>
      <c r="AER40" s="16"/>
      <c r="AES40" s="16"/>
      <c r="AET40" s="16"/>
      <c r="AEU40" s="16"/>
      <c r="AEV40" s="16"/>
      <c r="AEW40" s="16"/>
      <c r="AEX40" s="16"/>
      <c r="AEY40" s="16"/>
      <c r="AEZ40" s="16"/>
      <c r="AFA40" s="16"/>
      <c r="AFB40" s="16"/>
      <c r="AFC40" s="16"/>
      <c r="AFD40" s="16"/>
      <c r="AFE40" s="16"/>
      <c r="AFF40" s="16"/>
      <c r="AFG40" s="16"/>
      <c r="AFH40" s="16"/>
      <c r="AFI40" s="16"/>
      <c r="AFJ40" s="16"/>
      <c r="AFK40" s="16"/>
      <c r="AFL40" s="16"/>
      <c r="AFM40" s="16"/>
      <c r="AFN40" s="16"/>
      <c r="AFO40" s="16"/>
      <c r="AFP40" s="16"/>
      <c r="AFQ40" s="16"/>
      <c r="AFR40" s="16"/>
      <c r="AFS40" s="16"/>
      <c r="AFT40" s="16"/>
      <c r="AFU40" s="16"/>
      <c r="AFV40" s="16"/>
      <c r="AFW40" s="16"/>
      <c r="AFX40" s="16"/>
      <c r="AFY40" s="16"/>
      <c r="AFZ40" s="16"/>
      <c r="AGA40" s="16"/>
      <c r="AGB40" s="16"/>
      <c r="AGC40" s="16"/>
      <c r="AGD40" s="16"/>
      <c r="AGE40" s="16"/>
      <c r="AGF40" s="16"/>
      <c r="AGG40" s="16"/>
      <c r="AGH40" s="16"/>
      <c r="AGI40" s="16"/>
      <c r="AGJ40" s="16"/>
      <c r="AGK40" s="16"/>
      <c r="AGL40" s="16"/>
      <c r="AGM40" s="16"/>
      <c r="AGN40" s="16"/>
      <c r="AGO40" s="16"/>
      <c r="AGP40" s="16"/>
      <c r="AGQ40" s="16"/>
      <c r="AGR40" s="16"/>
      <c r="AGS40" s="16"/>
      <c r="AGT40" s="16"/>
      <c r="AGU40" s="16"/>
      <c r="AGV40" s="16"/>
      <c r="AGW40" s="16"/>
      <c r="AGX40" s="16"/>
      <c r="AGY40" s="16"/>
      <c r="AGZ40" s="16"/>
      <c r="AHA40" s="16"/>
      <c r="AHB40" s="16"/>
      <c r="AHC40" s="16"/>
      <c r="AHD40" s="16"/>
      <c r="AHE40" s="16"/>
      <c r="AHF40" s="16"/>
      <c r="AHG40" s="16"/>
      <c r="AHH40" s="16"/>
      <c r="AHI40" s="16"/>
      <c r="AHJ40" s="16"/>
      <c r="AHK40" s="16"/>
      <c r="AHL40" s="16"/>
      <c r="AHM40" s="16"/>
      <c r="AHN40" s="16"/>
      <c r="AHO40" s="16"/>
      <c r="AHP40" s="16"/>
      <c r="AHQ40" s="16"/>
      <c r="AHR40" s="16"/>
      <c r="AHS40" s="16"/>
      <c r="AHT40" s="16"/>
      <c r="AHU40" s="16"/>
      <c r="AHV40" s="16"/>
      <c r="AHW40" s="16"/>
      <c r="AHX40" s="16"/>
      <c r="AHY40" s="16"/>
      <c r="AHZ40" s="16"/>
      <c r="AIA40" s="16"/>
      <c r="AIB40" s="16"/>
      <c r="AIC40" s="16"/>
      <c r="AID40" s="16"/>
      <c r="AIE40" s="16"/>
      <c r="AIF40" s="16"/>
      <c r="AIG40" s="16"/>
      <c r="AIH40" s="16"/>
      <c r="AII40" s="16"/>
      <c r="AIJ40" s="16"/>
      <c r="AIK40" s="16"/>
      <c r="AIL40" s="16"/>
      <c r="AIM40" s="16"/>
      <c r="AIN40" s="16"/>
      <c r="AIO40" s="16"/>
      <c r="AIP40" s="16"/>
      <c r="AIQ40" s="16"/>
      <c r="AIR40" s="16"/>
      <c r="AIS40" s="16"/>
      <c r="AIT40" s="16"/>
      <c r="AIU40" s="16"/>
      <c r="AIV40" s="16"/>
      <c r="AIW40" s="16"/>
      <c r="AIX40" s="16"/>
      <c r="AIY40" s="16"/>
      <c r="AIZ40" s="16"/>
      <c r="AJA40" s="16"/>
      <c r="AJB40" s="16"/>
      <c r="AJC40" s="16"/>
      <c r="AJD40" s="16"/>
      <c r="AJE40" s="16"/>
      <c r="AJF40" s="16"/>
      <c r="AJG40" s="16"/>
      <c r="AJH40" s="16"/>
      <c r="AJI40" s="16"/>
      <c r="AJJ40" s="16"/>
      <c r="AJK40" s="16"/>
      <c r="AJL40" s="16"/>
      <c r="AJM40" s="16"/>
      <c r="AJN40" s="16"/>
      <c r="AJO40" s="16"/>
      <c r="AJP40" s="16"/>
      <c r="AJQ40" s="16"/>
      <c r="AJR40" s="16"/>
      <c r="AJS40" s="16"/>
      <c r="AJT40" s="16"/>
      <c r="AJU40" s="16"/>
      <c r="AJV40" s="16"/>
      <c r="AJW40" s="16"/>
      <c r="AJX40" s="16"/>
      <c r="AJY40" s="16"/>
      <c r="AJZ40" s="16"/>
      <c r="AKA40" s="16"/>
      <c r="AKB40" s="16"/>
      <c r="AKC40" s="16"/>
      <c r="AKD40" s="16"/>
      <c r="AKE40" s="16"/>
      <c r="AKF40" s="16"/>
      <c r="AKG40" s="16"/>
      <c r="AKH40" s="16"/>
      <c r="AKI40" s="16"/>
      <c r="AKJ40" s="16"/>
      <c r="AKK40" s="16"/>
      <c r="AKL40" s="16"/>
      <c r="AKM40" s="16"/>
      <c r="AKN40" s="16"/>
      <c r="AKO40" s="16"/>
      <c r="AKP40" s="16"/>
      <c r="AKQ40" s="16"/>
      <c r="AKR40" s="16"/>
      <c r="AKS40" s="16"/>
      <c r="AKT40" s="16"/>
      <c r="AKU40" s="16"/>
      <c r="AKV40" s="16"/>
      <c r="AKW40" s="16"/>
      <c r="AKX40" s="16"/>
      <c r="AKY40" s="16"/>
      <c r="AKZ40" s="16"/>
      <c r="ALA40" s="16"/>
      <c r="ALB40" s="16"/>
      <c r="ALC40" s="16"/>
      <c r="ALD40" s="16"/>
      <c r="ALE40" s="16"/>
      <c r="ALF40" s="16"/>
      <c r="ALG40" s="16"/>
      <c r="ALH40" s="16"/>
      <c r="ALI40" s="16"/>
      <c r="ALJ40" s="16"/>
      <c r="ALK40" s="16"/>
      <c r="ALL40" s="16"/>
      <c r="ALM40" s="16"/>
      <c r="ALN40" s="16"/>
      <c r="ALO40" s="16"/>
      <c r="ALP40" s="16"/>
      <c r="ALQ40" s="16"/>
      <c r="ALR40" s="16"/>
      <c r="ALS40" s="16"/>
      <c r="ALT40" s="16"/>
      <c r="ALU40" s="16"/>
      <c r="ALV40" s="16"/>
      <c r="ALW40" s="16"/>
      <c r="ALX40" s="16"/>
      <c r="ALY40" s="16"/>
      <c r="ALZ40" s="16"/>
      <c r="AMA40" s="16"/>
      <c r="AMB40" s="16"/>
      <c r="AMC40" s="16"/>
      <c r="AMD40" s="16"/>
      <c r="AME40" s="16"/>
      <c r="AMF40" s="16"/>
      <c r="AMG40" s="16"/>
      <c r="AMH40" s="16"/>
      <c r="AMI40" s="16"/>
      <c r="AMJ40" s="16"/>
      <c r="AMK40" s="16"/>
      <c r="AML40" s="16"/>
      <c r="AMM40" s="16"/>
      <c r="AMN40" s="16"/>
      <c r="AMO40" s="16"/>
      <c r="AMP40" s="16"/>
      <c r="AMQ40" s="16"/>
      <c r="AMR40" s="16"/>
      <c r="AMS40" s="16"/>
      <c r="AMT40" s="16"/>
      <c r="AMU40" s="16"/>
      <c r="AMV40" s="16"/>
      <c r="AMW40" s="16"/>
      <c r="AMX40" s="16"/>
      <c r="AMY40" s="16"/>
      <c r="AMZ40" s="16"/>
      <c r="ANA40" s="16"/>
      <c r="ANB40" s="16"/>
      <c r="ANC40" s="16"/>
      <c r="AND40" s="16"/>
      <c r="ANE40" s="16"/>
      <c r="ANF40" s="16"/>
      <c r="ANG40" s="16"/>
      <c r="ANH40" s="16"/>
      <c r="ANI40" s="16"/>
      <c r="ANJ40" s="16"/>
      <c r="ANK40" s="16"/>
      <c r="ANL40" s="16"/>
      <c r="ANM40" s="16"/>
      <c r="ANN40" s="16"/>
      <c r="ANO40" s="16"/>
      <c r="ANP40" s="16"/>
      <c r="ANQ40" s="16"/>
      <c r="ANR40" s="16"/>
      <c r="ANS40" s="16"/>
      <c r="ANT40" s="16"/>
      <c r="ANU40" s="16"/>
      <c r="ANV40" s="16"/>
      <c r="ANW40" s="16"/>
      <c r="ANX40" s="16"/>
      <c r="ANY40" s="16"/>
      <c r="ANZ40" s="16"/>
      <c r="AOA40" s="16"/>
      <c r="AOB40" s="16"/>
      <c r="AOC40" s="16"/>
      <c r="AOD40" s="16"/>
      <c r="AOE40" s="16"/>
      <c r="AOF40" s="16"/>
      <c r="AOG40" s="16"/>
      <c r="AOH40" s="16"/>
      <c r="AOI40" s="16"/>
      <c r="AOJ40" s="16"/>
      <c r="AOK40" s="16"/>
      <c r="AOL40" s="16"/>
      <c r="AOM40" s="16"/>
      <c r="AON40" s="16"/>
      <c r="AOO40" s="16"/>
      <c r="AOP40" s="16"/>
      <c r="AOQ40" s="16"/>
      <c r="AOR40" s="16"/>
      <c r="AOS40" s="16"/>
      <c r="AOT40" s="16"/>
      <c r="AOU40" s="16"/>
      <c r="AOV40" s="16"/>
      <c r="AOW40" s="16"/>
      <c r="AOX40" s="16"/>
      <c r="AOY40" s="16"/>
      <c r="AOZ40" s="16"/>
      <c r="APA40" s="16"/>
      <c r="APB40" s="16"/>
      <c r="APC40" s="16"/>
      <c r="APD40" s="16"/>
      <c r="APE40" s="16"/>
      <c r="APF40" s="16"/>
      <c r="APG40" s="16"/>
      <c r="APH40" s="16"/>
      <c r="API40" s="16"/>
      <c r="APJ40" s="16"/>
      <c r="APK40" s="16"/>
      <c r="APL40" s="16"/>
      <c r="APM40" s="16"/>
      <c r="APN40" s="16"/>
      <c r="APO40" s="16"/>
      <c r="APP40" s="16"/>
      <c r="APQ40" s="16"/>
      <c r="APR40" s="16"/>
      <c r="APS40" s="16"/>
      <c r="APT40" s="16"/>
      <c r="APU40" s="16"/>
      <c r="APV40" s="16"/>
      <c r="APW40" s="16"/>
      <c r="APX40" s="16"/>
      <c r="APY40" s="16"/>
      <c r="APZ40" s="16"/>
      <c r="AQA40" s="16"/>
      <c r="AQB40" s="16"/>
      <c r="AQC40" s="16"/>
      <c r="AQD40" s="16"/>
      <c r="AQE40" s="16"/>
      <c r="AQF40" s="16"/>
      <c r="AQG40" s="16"/>
      <c r="AQH40" s="16"/>
      <c r="AQI40" s="16"/>
      <c r="AQJ40" s="16"/>
      <c r="AQK40" s="16"/>
      <c r="AQL40" s="16"/>
      <c r="AQM40" s="16"/>
      <c r="AQN40" s="16"/>
      <c r="AQO40" s="16"/>
      <c r="AQP40" s="16"/>
      <c r="AQQ40" s="16"/>
      <c r="AQR40" s="16"/>
      <c r="AQS40" s="16"/>
      <c r="AQT40" s="16"/>
      <c r="AQU40" s="16"/>
      <c r="AQV40" s="16"/>
      <c r="AQW40" s="16"/>
      <c r="AQX40" s="16"/>
      <c r="AQY40" s="16"/>
      <c r="AQZ40" s="16"/>
      <c r="ARA40" s="16"/>
      <c r="ARB40" s="16"/>
      <c r="ARC40" s="16"/>
      <c r="ARD40" s="16"/>
      <c r="ARE40" s="16"/>
      <c r="ARF40" s="16"/>
      <c r="ARG40" s="16"/>
      <c r="ARH40" s="16"/>
      <c r="ARI40" s="16"/>
      <c r="ARJ40" s="16"/>
      <c r="ARK40" s="16"/>
      <c r="ARL40" s="16"/>
      <c r="ARM40" s="16"/>
      <c r="ARN40" s="16"/>
      <c r="ARO40" s="16"/>
      <c r="ARP40" s="16"/>
      <c r="ARQ40" s="16"/>
      <c r="ARR40" s="16"/>
      <c r="ARS40" s="16"/>
      <c r="ART40" s="16"/>
      <c r="ARU40" s="16"/>
      <c r="ARV40" s="16"/>
      <c r="ARW40" s="16"/>
      <c r="ARX40" s="16"/>
      <c r="ARY40" s="16"/>
      <c r="ARZ40" s="16"/>
      <c r="ASA40" s="16"/>
      <c r="ASB40" s="16"/>
      <c r="ASC40" s="16"/>
      <c r="ASD40" s="16"/>
      <c r="ASE40" s="16"/>
      <c r="ASF40" s="16"/>
      <c r="ASG40" s="16"/>
      <c r="ASH40" s="16"/>
      <c r="ASI40" s="16"/>
      <c r="ASJ40" s="16"/>
      <c r="ASK40" s="16"/>
      <c r="ASL40" s="16"/>
      <c r="ASM40" s="16"/>
      <c r="ASN40" s="16"/>
      <c r="ASO40" s="16"/>
      <c r="ASP40" s="16"/>
      <c r="ASQ40" s="16"/>
      <c r="ASR40" s="16"/>
      <c r="ASS40" s="16"/>
      <c r="AST40" s="16"/>
      <c r="ASU40" s="16"/>
      <c r="ASV40" s="16"/>
      <c r="ASW40" s="16"/>
      <c r="ASX40" s="16"/>
      <c r="ASY40" s="16"/>
      <c r="ASZ40" s="16"/>
      <c r="ATA40" s="16"/>
      <c r="ATB40" s="16"/>
      <c r="ATC40" s="16"/>
      <c r="ATD40" s="16"/>
      <c r="ATE40" s="16"/>
      <c r="ATF40" s="16"/>
      <c r="ATG40" s="16"/>
      <c r="ATH40" s="16"/>
      <c r="ATI40" s="16"/>
      <c r="ATJ40" s="16"/>
      <c r="ATK40" s="16"/>
      <c r="ATL40" s="16"/>
      <c r="ATM40" s="16"/>
      <c r="ATN40" s="16"/>
      <c r="ATO40" s="16"/>
      <c r="ATP40" s="16"/>
      <c r="ATQ40" s="16"/>
      <c r="ATR40" s="16"/>
      <c r="ATS40" s="16"/>
      <c r="ATT40" s="16"/>
      <c r="ATU40" s="16"/>
      <c r="ATV40" s="16"/>
      <c r="ATW40" s="16"/>
      <c r="ATX40" s="16"/>
      <c r="ATY40" s="16"/>
      <c r="ATZ40" s="16"/>
      <c r="AUA40" s="16"/>
      <c r="AUB40" s="16"/>
      <c r="AUC40" s="16"/>
      <c r="AUD40" s="16"/>
      <c r="AUE40" s="16"/>
      <c r="AUF40" s="16"/>
      <c r="AUG40" s="16"/>
      <c r="AUH40" s="16"/>
      <c r="AUI40" s="16"/>
      <c r="AUJ40" s="16"/>
      <c r="AUK40" s="16"/>
      <c r="AUL40" s="16"/>
      <c r="AUM40" s="16"/>
      <c r="AUN40" s="16"/>
      <c r="AUO40" s="16"/>
      <c r="AUP40" s="16"/>
      <c r="AUQ40" s="16"/>
      <c r="AUR40" s="16"/>
      <c r="AUS40" s="16"/>
      <c r="AUT40" s="16"/>
      <c r="AUU40" s="16"/>
      <c r="AUV40" s="16"/>
      <c r="AUW40" s="16"/>
      <c r="AUX40" s="16"/>
      <c r="AUY40" s="16"/>
      <c r="AUZ40" s="16"/>
      <c r="AVA40" s="16"/>
      <c r="AVB40" s="16"/>
      <c r="AVC40" s="16"/>
      <c r="AVD40" s="16"/>
      <c r="AVE40" s="16"/>
      <c r="AVF40" s="16"/>
      <c r="AVG40" s="16"/>
      <c r="AVH40" s="16"/>
      <c r="AVI40" s="16"/>
      <c r="AVJ40" s="16"/>
      <c r="AVK40" s="16"/>
      <c r="AVL40" s="16"/>
      <c r="AVM40" s="16"/>
      <c r="AVN40" s="16"/>
      <c r="AVO40" s="16"/>
      <c r="AVP40" s="16"/>
      <c r="AVQ40" s="16"/>
      <c r="AVR40" s="16"/>
      <c r="AVS40" s="16"/>
      <c r="AVT40" s="16"/>
      <c r="AVU40" s="16"/>
      <c r="AVV40" s="16"/>
      <c r="AVW40" s="16"/>
      <c r="AVX40" s="16"/>
      <c r="AVY40" s="16"/>
      <c r="AVZ40" s="16"/>
      <c r="AWA40" s="16"/>
      <c r="AWB40" s="16"/>
      <c r="AWC40" s="16"/>
      <c r="AWD40" s="16"/>
      <c r="AWE40" s="16"/>
      <c r="AWF40" s="16"/>
      <c r="AWG40" s="16"/>
      <c r="AWH40" s="16"/>
      <c r="AWI40" s="16"/>
      <c r="AWJ40" s="16"/>
      <c r="AWK40" s="16"/>
      <c r="AWL40" s="16"/>
      <c r="AWM40" s="16"/>
      <c r="AWN40" s="16"/>
      <c r="AWO40" s="16"/>
      <c r="AWP40" s="16"/>
      <c r="AWQ40" s="16"/>
      <c r="AWR40" s="16"/>
      <c r="AWS40" s="16"/>
      <c r="AWT40" s="16"/>
      <c r="AWU40" s="16"/>
      <c r="AWV40" s="16"/>
      <c r="AWW40" s="16"/>
      <c r="AWX40" s="16"/>
      <c r="AWY40" s="16"/>
      <c r="AWZ40" s="16"/>
      <c r="AXA40" s="16"/>
      <c r="AXB40" s="16"/>
      <c r="AXC40" s="16"/>
      <c r="AXD40" s="16"/>
      <c r="AXE40" s="16"/>
      <c r="AXF40" s="16"/>
      <c r="AXG40" s="16"/>
      <c r="AXH40" s="16"/>
      <c r="AXI40" s="16"/>
      <c r="AXJ40" s="16"/>
      <c r="AXK40" s="16"/>
      <c r="AXL40" s="16"/>
      <c r="AXM40" s="16"/>
      <c r="AXN40" s="16"/>
      <c r="AXO40" s="16"/>
      <c r="AXP40" s="16"/>
      <c r="AXQ40" s="16"/>
      <c r="AXR40" s="16"/>
      <c r="AXS40" s="16"/>
      <c r="AXT40" s="16"/>
      <c r="AXU40" s="16"/>
      <c r="AXV40" s="16"/>
      <c r="AXW40" s="16"/>
      <c r="AXX40" s="16"/>
      <c r="AXY40" s="16"/>
      <c r="AXZ40" s="16"/>
      <c r="AYA40" s="16"/>
      <c r="AYB40" s="16"/>
      <c r="AYC40" s="16"/>
      <c r="AYD40" s="16"/>
      <c r="AYE40" s="16"/>
      <c r="AYF40" s="16"/>
      <c r="AYG40" s="16"/>
      <c r="AYH40" s="16"/>
      <c r="AYI40" s="16"/>
      <c r="AYJ40" s="16"/>
      <c r="AYK40" s="16"/>
      <c r="AYL40" s="16"/>
      <c r="AYM40" s="16"/>
      <c r="AYN40" s="16"/>
      <c r="AYO40" s="16"/>
      <c r="AYP40" s="16"/>
      <c r="AYQ40" s="16"/>
      <c r="AYR40" s="16"/>
      <c r="AYS40" s="16"/>
      <c r="AYT40" s="16"/>
      <c r="AYU40" s="16"/>
      <c r="AYV40" s="16"/>
      <c r="AYW40" s="16"/>
      <c r="AYX40" s="16"/>
      <c r="AYY40" s="16"/>
      <c r="AYZ40" s="16"/>
      <c r="AZA40" s="16"/>
      <c r="AZB40" s="16"/>
      <c r="AZC40" s="16"/>
      <c r="AZD40" s="16"/>
      <c r="AZE40" s="16"/>
      <c r="AZF40" s="16"/>
      <c r="AZG40" s="16"/>
      <c r="AZH40" s="16"/>
      <c r="AZI40" s="16"/>
      <c r="AZJ40" s="16"/>
      <c r="AZK40" s="16"/>
      <c r="AZL40" s="16"/>
      <c r="AZM40" s="16"/>
      <c r="AZN40" s="16"/>
      <c r="AZO40" s="16"/>
      <c r="AZP40" s="16"/>
      <c r="AZQ40" s="16"/>
      <c r="AZR40" s="16"/>
      <c r="AZS40" s="16"/>
      <c r="AZT40" s="16"/>
      <c r="AZU40" s="16"/>
      <c r="AZV40" s="16"/>
      <c r="AZW40" s="16"/>
      <c r="AZX40" s="16"/>
      <c r="AZY40" s="16"/>
      <c r="AZZ40" s="16"/>
      <c r="BAA40" s="16"/>
      <c r="BAB40" s="16"/>
      <c r="BAC40" s="16"/>
      <c r="BAD40" s="16"/>
      <c r="BAE40" s="16"/>
      <c r="BAF40" s="16"/>
      <c r="BAG40" s="16"/>
      <c r="BAH40" s="16"/>
      <c r="BAI40" s="16"/>
      <c r="BAJ40" s="16"/>
      <c r="BAK40" s="16"/>
      <c r="BAL40" s="16"/>
      <c r="BAM40" s="16"/>
      <c r="BAN40" s="16"/>
      <c r="BAO40" s="16"/>
      <c r="BAP40" s="16"/>
      <c r="BAQ40" s="16"/>
      <c r="BAR40" s="16"/>
      <c r="BAS40" s="16"/>
      <c r="BAT40" s="16"/>
      <c r="BAU40" s="16"/>
      <c r="BAV40" s="16"/>
      <c r="BAW40" s="16"/>
      <c r="BAX40" s="16"/>
      <c r="BAY40" s="16"/>
      <c r="BAZ40" s="16"/>
      <c r="BBA40" s="16"/>
      <c r="BBB40" s="16"/>
      <c r="BBC40" s="16"/>
      <c r="BBD40" s="16"/>
      <c r="BBE40" s="16"/>
      <c r="BBF40" s="16"/>
      <c r="BBG40" s="16"/>
      <c r="BBH40" s="16"/>
      <c r="BBI40" s="16"/>
      <c r="BBJ40" s="16"/>
      <c r="BBK40" s="16"/>
      <c r="BBL40" s="16"/>
      <c r="BBM40" s="16"/>
      <c r="BBN40" s="16"/>
      <c r="BBO40" s="16"/>
      <c r="BBP40" s="16"/>
      <c r="BBQ40" s="16"/>
      <c r="BBR40" s="16"/>
      <c r="BBS40" s="16"/>
      <c r="BBT40" s="16"/>
      <c r="BBU40" s="16"/>
      <c r="BBV40" s="16"/>
      <c r="BBW40" s="16"/>
      <c r="BBX40" s="16"/>
      <c r="BBY40" s="16"/>
      <c r="BBZ40" s="16"/>
      <c r="BCA40" s="16"/>
      <c r="BCB40" s="16"/>
      <c r="BCC40" s="16"/>
      <c r="BCD40" s="16"/>
      <c r="BCE40" s="16"/>
      <c r="BCF40" s="16"/>
      <c r="BCG40" s="16"/>
      <c r="BCH40" s="16"/>
      <c r="BCI40" s="16"/>
      <c r="BCJ40" s="16"/>
      <c r="BCK40" s="16"/>
      <c r="BCL40" s="16"/>
      <c r="BCM40" s="16"/>
      <c r="BCN40" s="16"/>
      <c r="BCO40" s="16"/>
      <c r="BCP40" s="16"/>
      <c r="BCQ40" s="16"/>
      <c r="BCR40" s="16"/>
      <c r="BCS40" s="16"/>
      <c r="BCT40" s="16"/>
      <c r="BCU40" s="16"/>
      <c r="BCV40" s="16"/>
      <c r="BCW40" s="16"/>
      <c r="BCX40" s="16"/>
      <c r="BCY40" s="16"/>
      <c r="BCZ40" s="16"/>
      <c r="BDA40" s="16"/>
      <c r="BDB40" s="16"/>
      <c r="BDC40" s="16"/>
      <c r="BDD40" s="16"/>
      <c r="BDE40" s="16"/>
      <c r="BDF40" s="16"/>
      <c r="BDG40" s="16"/>
      <c r="BDH40" s="16"/>
      <c r="BDI40" s="16"/>
      <c r="BDJ40" s="16"/>
      <c r="BDK40" s="16"/>
      <c r="BDL40" s="16"/>
      <c r="BDM40" s="16"/>
      <c r="BDN40" s="16"/>
      <c r="BDO40" s="16"/>
      <c r="BDP40" s="16"/>
      <c r="BDQ40" s="16"/>
      <c r="BDR40" s="16"/>
      <c r="BDS40" s="16"/>
      <c r="BDT40" s="16"/>
      <c r="BDU40" s="16"/>
      <c r="BDV40" s="16"/>
      <c r="BDW40" s="16"/>
      <c r="BDX40" s="16"/>
      <c r="BDY40" s="16"/>
      <c r="BDZ40" s="16"/>
      <c r="BEA40" s="16"/>
      <c r="BEB40" s="16"/>
      <c r="BEC40" s="16"/>
      <c r="BED40" s="16"/>
      <c r="BEE40" s="16"/>
      <c r="BEF40" s="16"/>
      <c r="BEG40" s="16"/>
      <c r="BEH40" s="16"/>
      <c r="BEI40" s="16"/>
      <c r="BEJ40" s="16"/>
      <c r="BEK40" s="16"/>
      <c r="BEL40" s="16"/>
      <c r="BEM40" s="16"/>
      <c r="BEN40" s="16"/>
      <c r="BEO40" s="16"/>
      <c r="BEP40" s="16"/>
      <c r="BEQ40" s="16"/>
      <c r="BER40" s="16"/>
      <c r="BES40" s="16"/>
      <c r="BET40" s="16"/>
      <c r="BEU40" s="16"/>
      <c r="BEV40" s="16"/>
      <c r="BEW40" s="16"/>
      <c r="BEX40" s="16"/>
      <c r="BEY40" s="16"/>
      <c r="BEZ40" s="16"/>
      <c r="BFA40" s="16"/>
      <c r="BFB40" s="16"/>
      <c r="BFC40" s="16"/>
      <c r="BFD40" s="16"/>
      <c r="BFE40" s="16"/>
      <c r="BFF40" s="16"/>
      <c r="BFG40" s="16"/>
      <c r="BFH40" s="16"/>
      <c r="BFI40" s="16"/>
      <c r="BFJ40" s="16"/>
      <c r="BFK40" s="16"/>
      <c r="BFL40" s="16"/>
      <c r="BFM40" s="16"/>
      <c r="BFN40" s="16"/>
      <c r="BFO40" s="16"/>
      <c r="BFP40" s="16"/>
      <c r="BFQ40" s="16"/>
      <c r="BFR40" s="16"/>
      <c r="BFS40" s="16"/>
      <c r="BFT40" s="16"/>
      <c r="BFU40" s="16"/>
      <c r="BFV40" s="16"/>
      <c r="BFW40" s="16"/>
      <c r="BFX40" s="16"/>
      <c r="BFY40" s="16"/>
      <c r="BFZ40" s="16"/>
      <c r="BGA40" s="16"/>
      <c r="BGB40" s="16"/>
      <c r="BGC40" s="16"/>
      <c r="BGD40" s="16"/>
      <c r="BGE40" s="16"/>
      <c r="BGF40" s="16"/>
      <c r="BGG40" s="16"/>
      <c r="BGH40" s="16"/>
      <c r="BGI40" s="16"/>
      <c r="BGJ40" s="16"/>
      <c r="BGK40" s="16"/>
      <c r="BGL40" s="16"/>
      <c r="BGM40" s="16"/>
      <c r="BGN40" s="16"/>
      <c r="BGO40" s="16"/>
      <c r="BGP40" s="16"/>
      <c r="BGQ40" s="16"/>
      <c r="BGR40" s="16"/>
      <c r="BGS40" s="16"/>
      <c r="BGT40" s="16"/>
      <c r="BGU40" s="16"/>
      <c r="BGV40" s="16"/>
      <c r="BGW40" s="16"/>
      <c r="BGX40" s="16"/>
      <c r="BGY40" s="16"/>
      <c r="BGZ40" s="16"/>
      <c r="BHA40" s="16"/>
      <c r="BHB40" s="16"/>
      <c r="BHC40" s="16"/>
      <c r="BHD40" s="16"/>
      <c r="BHE40" s="16"/>
      <c r="BHF40" s="16"/>
      <c r="BHG40" s="16"/>
      <c r="BHH40" s="16"/>
      <c r="BHI40" s="16"/>
      <c r="BHJ40" s="16"/>
      <c r="BHK40" s="16"/>
      <c r="BHL40" s="16"/>
      <c r="BHM40" s="16"/>
      <c r="BHN40" s="16"/>
      <c r="BHO40" s="16"/>
      <c r="BHP40" s="16"/>
      <c r="BHQ40" s="16"/>
      <c r="BHR40" s="16"/>
      <c r="BHS40" s="16"/>
      <c r="BHT40" s="16"/>
      <c r="BHU40" s="16"/>
      <c r="BHV40" s="16"/>
      <c r="BHW40" s="16"/>
      <c r="BHX40" s="16"/>
      <c r="BHY40" s="16"/>
      <c r="BHZ40" s="16"/>
      <c r="BIA40" s="16"/>
      <c r="BIB40" s="16"/>
      <c r="BIC40" s="16"/>
      <c r="BID40" s="16"/>
      <c r="BIE40" s="16"/>
      <c r="BIF40" s="16"/>
      <c r="BIG40" s="16"/>
      <c r="BIH40" s="16"/>
      <c r="BII40" s="16"/>
      <c r="BIJ40" s="16"/>
      <c r="BIK40" s="16"/>
      <c r="BIL40" s="16"/>
      <c r="BIM40" s="16"/>
      <c r="BIN40" s="16"/>
      <c r="BIO40" s="16"/>
      <c r="BIP40" s="16"/>
      <c r="BIQ40" s="16"/>
      <c r="BIR40" s="16"/>
      <c r="BIS40" s="16"/>
      <c r="BIT40" s="16"/>
      <c r="BIU40" s="16"/>
      <c r="BIV40" s="16"/>
      <c r="BIW40" s="16"/>
      <c r="BIX40" s="16"/>
      <c r="BIY40" s="16"/>
      <c r="BIZ40" s="16"/>
      <c r="BJA40" s="16"/>
      <c r="BJB40" s="16"/>
      <c r="BJC40" s="16"/>
      <c r="BJD40" s="16"/>
      <c r="BJE40" s="16"/>
      <c r="BJF40" s="16"/>
      <c r="BJG40" s="16"/>
      <c r="BJH40" s="16"/>
      <c r="BJI40" s="16"/>
      <c r="BJJ40" s="16"/>
      <c r="BJK40" s="16"/>
      <c r="BJL40" s="16"/>
      <c r="BJM40" s="16"/>
      <c r="BJN40" s="16"/>
      <c r="BJO40" s="16"/>
      <c r="BJP40" s="16"/>
      <c r="BJQ40" s="16"/>
      <c r="BJR40" s="16"/>
      <c r="BJS40" s="16"/>
      <c r="BJT40" s="16"/>
      <c r="BJU40" s="16"/>
      <c r="BJV40" s="16"/>
      <c r="BJW40" s="16"/>
      <c r="BJX40" s="16"/>
      <c r="BJY40" s="16"/>
      <c r="BJZ40" s="16"/>
      <c r="BKA40" s="16"/>
      <c r="BKB40" s="16"/>
      <c r="BKC40" s="16"/>
      <c r="BKD40" s="16"/>
      <c r="BKE40" s="16"/>
      <c r="BKF40" s="16"/>
      <c r="BKG40" s="16"/>
      <c r="BKH40" s="16"/>
      <c r="BKI40" s="16"/>
      <c r="BKJ40" s="16"/>
      <c r="BKK40" s="16"/>
      <c r="BKL40" s="16"/>
      <c r="BKM40" s="16"/>
      <c r="BKN40" s="16"/>
      <c r="BKO40" s="16"/>
      <c r="BKP40" s="16"/>
      <c r="BKQ40" s="16"/>
      <c r="BKR40" s="16"/>
      <c r="BKS40" s="16"/>
      <c r="BKT40" s="16"/>
      <c r="BKU40" s="16"/>
      <c r="BKV40" s="16"/>
      <c r="BKW40" s="16"/>
      <c r="BKX40" s="16"/>
      <c r="BKY40" s="16"/>
      <c r="BKZ40" s="16"/>
      <c r="BLA40" s="16"/>
      <c r="BLB40" s="16"/>
      <c r="BLC40" s="16"/>
      <c r="BLD40" s="16"/>
      <c r="BLE40" s="16"/>
      <c r="BLF40" s="16"/>
      <c r="BLG40" s="16"/>
      <c r="BLH40" s="16"/>
      <c r="BLI40" s="16"/>
      <c r="BLJ40" s="16"/>
      <c r="BLK40" s="16"/>
      <c r="BLL40" s="16"/>
      <c r="BLM40" s="16"/>
      <c r="BLN40" s="16"/>
      <c r="BLO40" s="16"/>
      <c r="BLP40" s="16"/>
      <c r="BLQ40" s="16"/>
      <c r="BLR40" s="16"/>
      <c r="BLS40" s="16"/>
      <c r="BLT40" s="16"/>
      <c r="BLU40" s="16"/>
      <c r="BLV40" s="16"/>
      <c r="BLW40" s="16"/>
      <c r="BLX40" s="16"/>
      <c r="BLY40" s="16"/>
      <c r="BLZ40" s="16"/>
      <c r="BMA40" s="16"/>
      <c r="BMB40" s="16"/>
      <c r="BMC40" s="16"/>
      <c r="BMD40" s="16"/>
      <c r="BME40" s="16"/>
      <c r="BMF40" s="16"/>
      <c r="BMG40" s="16"/>
      <c r="BMH40" s="16"/>
      <c r="BMI40" s="16"/>
      <c r="BMJ40" s="16"/>
      <c r="BMK40" s="16"/>
      <c r="BML40" s="16"/>
      <c r="BMM40" s="16"/>
      <c r="BMN40" s="16"/>
      <c r="BMO40" s="16"/>
      <c r="BMP40" s="16"/>
      <c r="BMQ40" s="16"/>
      <c r="BMR40" s="16"/>
      <c r="BMS40" s="16"/>
      <c r="BMT40" s="16"/>
      <c r="BMU40" s="16"/>
      <c r="BMV40" s="16"/>
      <c r="BMW40" s="16"/>
      <c r="BMX40" s="16"/>
      <c r="BMY40" s="16"/>
      <c r="BMZ40" s="16"/>
      <c r="BNA40" s="16"/>
      <c r="BNB40" s="16"/>
      <c r="BNC40" s="16"/>
      <c r="BND40" s="16"/>
      <c r="BNE40" s="16"/>
      <c r="BNF40" s="16"/>
      <c r="BNG40" s="16"/>
      <c r="BNH40" s="16"/>
      <c r="BNI40" s="16"/>
      <c r="BNJ40" s="16"/>
      <c r="BNK40" s="16"/>
      <c r="BNL40" s="16"/>
      <c r="BNM40" s="16"/>
      <c r="BNN40" s="16"/>
      <c r="BNO40" s="16"/>
      <c r="BNP40" s="16"/>
      <c r="BNQ40" s="16"/>
      <c r="BNR40" s="16"/>
      <c r="BNS40" s="16"/>
      <c r="BNT40" s="16"/>
      <c r="BNU40" s="16"/>
      <c r="BNV40" s="16"/>
      <c r="BNW40" s="16"/>
      <c r="BNX40" s="16"/>
      <c r="BNY40" s="16"/>
      <c r="BNZ40" s="16"/>
      <c r="BOA40" s="16"/>
      <c r="BOB40" s="16"/>
      <c r="BOC40" s="16"/>
      <c r="BOD40" s="16"/>
      <c r="BOE40" s="16"/>
      <c r="BOF40" s="16"/>
      <c r="BOG40" s="16"/>
      <c r="BOH40" s="16"/>
      <c r="BOI40" s="16"/>
      <c r="BOJ40" s="16"/>
      <c r="BOK40" s="16"/>
      <c r="BOL40" s="16"/>
      <c r="BOM40" s="16"/>
      <c r="BON40" s="16"/>
      <c r="BOO40" s="16"/>
      <c r="BOP40" s="16"/>
      <c r="BOQ40" s="16"/>
      <c r="BOR40" s="16"/>
      <c r="BOS40" s="16"/>
      <c r="BOT40" s="16"/>
      <c r="BOU40" s="16"/>
      <c r="BOV40" s="16"/>
      <c r="BOW40" s="16"/>
      <c r="BOX40" s="16"/>
      <c r="BOY40" s="16"/>
      <c r="BOZ40" s="16"/>
      <c r="BPA40" s="16"/>
      <c r="BPB40" s="16"/>
      <c r="BPC40" s="16"/>
      <c r="BPD40" s="16"/>
      <c r="BPE40" s="16"/>
      <c r="BPF40" s="16"/>
      <c r="BPG40" s="16"/>
      <c r="BPH40" s="16"/>
      <c r="BPI40" s="16"/>
      <c r="BPJ40" s="16"/>
      <c r="BPK40" s="16"/>
      <c r="BPL40" s="16"/>
      <c r="BPM40" s="16"/>
      <c r="BPN40" s="16"/>
      <c r="BPO40" s="16"/>
      <c r="BPP40" s="16"/>
      <c r="BPQ40" s="16"/>
      <c r="BPR40" s="16"/>
      <c r="BPS40" s="16"/>
      <c r="BPT40" s="16"/>
      <c r="BPU40" s="16"/>
      <c r="BPV40" s="16"/>
      <c r="BPW40" s="16"/>
      <c r="BPX40" s="16"/>
      <c r="BPY40" s="16"/>
      <c r="BPZ40" s="16"/>
      <c r="BQA40" s="16"/>
      <c r="BQB40" s="16"/>
      <c r="BQC40" s="16"/>
      <c r="BQD40" s="16"/>
      <c r="BQE40" s="16"/>
      <c r="BQF40" s="16"/>
      <c r="BQG40" s="16"/>
      <c r="BQH40" s="16"/>
      <c r="BQI40" s="16"/>
      <c r="BQJ40" s="16"/>
      <c r="BQK40" s="16"/>
      <c r="BQL40" s="16"/>
      <c r="BQM40" s="16"/>
      <c r="BQN40" s="16"/>
      <c r="BQO40" s="16"/>
      <c r="BQP40" s="16"/>
      <c r="BQQ40" s="16"/>
      <c r="BQR40" s="16"/>
      <c r="BQS40" s="16"/>
      <c r="BQT40" s="16"/>
      <c r="BQU40" s="16"/>
      <c r="BQV40" s="16"/>
      <c r="BQW40" s="16"/>
      <c r="BQX40" s="16"/>
      <c r="BQY40" s="16"/>
      <c r="BQZ40" s="16"/>
      <c r="BRA40" s="16"/>
      <c r="BRB40" s="16"/>
      <c r="BRC40" s="16"/>
      <c r="BRD40" s="16"/>
      <c r="BRE40" s="16"/>
      <c r="BRF40" s="16"/>
      <c r="BRG40" s="16"/>
      <c r="BRH40" s="16"/>
      <c r="BRI40" s="16"/>
      <c r="BRJ40" s="16"/>
      <c r="BRK40" s="16"/>
      <c r="BRL40" s="16"/>
      <c r="BRM40" s="16"/>
      <c r="BRN40" s="16"/>
      <c r="BRO40" s="16"/>
      <c r="BRP40" s="16"/>
      <c r="BRQ40" s="16"/>
      <c r="BRR40" s="16"/>
      <c r="BRS40" s="16"/>
      <c r="BRT40" s="16"/>
      <c r="BRU40" s="16"/>
      <c r="BRV40" s="16"/>
      <c r="BRW40" s="16"/>
      <c r="BRX40" s="16"/>
      <c r="BRY40" s="16"/>
      <c r="BRZ40" s="16"/>
      <c r="BSA40" s="16"/>
      <c r="BSB40" s="16"/>
      <c r="BSC40" s="16"/>
      <c r="BSD40" s="16"/>
      <c r="BSE40" s="16"/>
      <c r="BSF40" s="16"/>
      <c r="BSG40" s="16"/>
      <c r="BSH40" s="16"/>
      <c r="BSI40" s="16"/>
      <c r="BSJ40" s="16"/>
      <c r="BSK40" s="16"/>
      <c r="BSL40" s="16"/>
      <c r="BSM40" s="16"/>
      <c r="BSN40" s="16"/>
      <c r="BSO40" s="16"/>
      <c r="BSP40" s="16"/>
      <c r="BSQ40" s="16"/>
      <c r="BSR40" s="16"/>
      <c r="BSS40" s="16"/>
      <c r="BST40" s="16"/>
      <c r="BSU40" s="16"/>
      <c r="BSV40" s="16"/>
      <c r="BSW40" s="16"/>
      <c r="BSX40" s="16"/>
      <c r="BSY40" s="16"/>
      <c r="BSZ40" s="16"/>
      <c r="BTA40" s="16"/>
      <c r="BTB40" s="16"/>
      <c r="BTC40" s="16"/>
      <c r="BTD40" s="16"/>
      <c r="BTE40" s="16"/>
      <c r="BTF40" s="16"/>
      <c r="BTG40" s="16"/>
      <c r="BTH40" s="16"/>
      <c r="BTI40" s="16"/>
      <c r="BTJ40" s="16"/>
      <c r="BTK40" s="16"/>
      <c r="BTL40" s="16"/>
      <c r="BTM40" s="16"/>
      <c r="BTN40" s="16"/>
      <c r="BTO40" s="16"/>
      <c r="BTP40" s="16"/>
      <c r="BTQ40" s="16"/>
      <c r="BTR40" s="16"/>
      <c r="BTS40" s="16"/>
      <c r="BTT40" s="16"/>
      <c r="BTU40" s="16"/>
      <c r="BTV40" s="16"/>
      <c r="BTW40" s="16"/>
      <c r="BTX40" s="16"/>
      <c r="BTY40" s="16"/>
      <c r="BTZ40" s="16"/>
      <c r="BUA40" s="16"/>
      <c r="BUB40" s="16"/>
      <c r="BUC40" s="16"/>
      <c r="BUD40" s="16"/>
      <c r="BUE40" s="16"/>
      <c r="BUF40" s="16"/>
      <c r="BUG40" s="16"/>
      <c r="BUH40" s="16"/>
      <c r="BUI40" s="16"/>
      <c r="BUJ40" s="16"/>
      <c r="BUK40" s="16"/>
      <c r="BUL40" s="16"/>
      <c r="BUM40" s="16"/>
      <c r="BUN40" s="16"/>
      <c r="BUO40" s="16"/>
      <c r="BUP40" s="16"/>
      <c r="BUQ40" s="16"/>
      <c r="BUR40" s="16"/>
      <c r="BUS40" s="16"/>
      <c r="BUT40" s="16"/>
      <c r="BUU40" s="16"/>
      <c r="BUV40" s="16"/>
      <c r="BUW40" s="16"/>
      <c r="BUX40" s="16"/>
      <c r="BUY40" s="16"/>
      <c r="BUZ40" s="16"/>
      <c r="BVA40" s="16"/>
      <c r="BVB40" s="16"/>
      <c r="BVC40" s="16"/>
      <c r="BVD40" s="16"/>
      <c r="BVE40" s="16"/>
      <c r="BVF40" s="16"/>
      <c r="BVG40" s="16"/>
      <c r="BVH40" s="16"/>
      <c r="BVI40" s="16"/>
      <c r="BVJ40" s="16"/>
      <c r="BVK40" s="16"/>
      <c r="BVL40" s="16"/>
      <c r="BVM40" s="16"/>
      <c r="BVN40" s="16"/>
      <c r="BVO40" s="16"/>
      <c r="BVP40" s="16"/>
      <c r="BVQ40" s="16"/>
      <c r="BVR40" s="16"/>
      <c r="BVS40" s="16"/>
      <c r="BVT40" s="16"/>
      <c r="BVU40" s="16"/>
      <c r="BVV40" s="16"/>
      <c r="BVW40" s="16"/>
      <c r="BVX40" s="16"/>
      <c r="BVY40" s="16"/>
      <c r="BVZ40" s="16"/>
      <c r="BWA40" s="16"/>
      <c r="BWB40" s="16"/>
      <c r="BWC40" s="16"/>
      <c r="BWD40" s="16"/>
      <c r="BWE40" s="16"/>
      <c r="BWF40" s="16"/>
      <c r="BWG40" s="16"/>
      <c r="BWH40" s="16"/>
      <c r="BWI40" s="16"/>
      <c r="BWJ40" s="16"/>
      <c r="BWK40" s="16"/>
      <c r="BWL40" s="16"/>
      <c r="BWM40" s="16"/>
      <c r="BWN40" s="16"/>
      <c r="BWO40" s="16"/>
      <c r="BWP40" s="16"/>
      <c r="BWQ40" s="16"/>
      <c r="BWR40" s="16"/>
      <c r="BWS40" s="16"/>
      <c r="BWT40" s="16"/>
      <c r="BWU40" s="16"/>
      <c r="BWV40" s="16"/>
      <c r="BWW40" s="16"/>
      <c r="BWX40" s="16"/>
      <c r="BWY40" s="16"/>
      <c r="BWZ40" s="16"/>
      <c r="BXA40" s="16"/>
      <c r="BXB40" s="16"/>
      <c r="BXC40" s="16"/>
      <c r="BXD40" s="16"/>
      <c r="BXE40" s="16"/>
      <c r="BXF40" s="16"/>
      <c r="BXG40" s="16"/>
      <c r="BXH40" s="16"/>
      <c r="BXI40" s="16"/>
      <c r="BXJ40" s="16"/>
      <c r="BXK40" s="16"/>
      <c r="BXL40" s="16"/>
      <c r="BXM40" s="16"/>
      <c r="BXN40" s="16"/>
      <c r="BXO40" s="16"/>
      <c r="BXP40" s="16"/>
      <c r="BXQ40" s="16"/>
      <c r="BXR40" s="16"/>
      <c r="BXS40" s="16"/>
      <c r="BXT40" s="16"/>
      <c r="BXU40" s="16"/>
      <c r="BXV40" s="16"/>
      <c r="BXW40" s="16"/>
      <c r="BXX40" s="16"/>
      <c r="BXY40" s="16"/>
      <c r="BXZ40" s="16"/>
      <c r="BYA40" s="16"/>
      <c r="BYB40" s="16"/>
      <c r="BYC40" s="16"/>
      <c r="BYD40" s="16"/>
      <c r="BYE40" s="16"/>
      <c r="BYF40" s="16"/>
      <c r="BYG40" s="16"/>
      <c r="BYH40" s="16"/>
      <c r="BYI40" s="16"/>
      <c r="BYJ40" s="16"/>
      <c r="BYK40" s="16"/>
      <c r="BYL40" s="16"/>
      <c r="BYM40" s="16"/>
      <c r="BYN40" s="16"/>
      <c r="BYO40" s="16"/>
      <c r="BYP40" s="16"/>
      <c r="BYQ40" s="16"/>
      <c r="BYR40" s="16"/>
      <c r="BYS40" s="16"/>
      <c r="BYT40" s="16"/>
      <c r="BYU40" s="16"/>
      <c r="BYV40" s="16"/>
      <c r="BYW40" s="16"/>
      <c r="BYX40" s="16"/>
      <c r="BYY40" s="16"/>
      <c r="BYZ40" s="16"/>
      <c r="BZA40" s="16"/>
      <c r="BZB40" s="16"/>
      <c r="BZC40" s="16"/>
      <c r="BZD40" s="16"/>
      <c r="BZE40" s="16"/>
      <c r="BZF40" s="16"/>
      <c r="BZG40" s="16"/>
      <c r="BZH40" s="16"/>
      <c r="BZI40" s="16"/>
      <c r="BZJ40" s="16"/>
      <c r="BZK40" s="16"/>
      <c r="BZL40" s="16"/>
      <c r="BZM40" s="16"/>
      <c r="BZN40" s="16"/>
      <c r="BZO40" s="16"/>
      <c r="BZP40" s="16"/>
      <c r="BZQ40" s="16"/>
      <c r="BZR40" s="16"/>
      <c r="BZS40" s="16"/>
      <c r="BZT40" s="16"/>
      <c r="BZU40" s="16"/>
      <c r="BZV40" s="16"/>
      <c r="BZW40" s="16"/>
      <c r="BZX40" s="16"/>
      <c r="BZY40" s="16"/>
      <c r="BZZ40" s="16"/>
      <c r="CAA40" s="16"/>
      <c r="CAB40" s="16"/>
      <c r="CAC40" s="16"/>
      <c r="CAD40" s="16"/>
      <c r="CAE40" s="16"/>
      <c r="CAF40" s="16"/>
      <c r="CAG40" s="16"/>
      <c r="CAH40" s="16"/>
      <c r="CAI40" s="16"/>
      <c r="CAJ40" s="16"/>
      <c r="CAK40" s="16"/>
      <c r="CAL40" s="16"/>
      <c r="CAM40" s="16"/>
      <c r="CAN40" s="16"/>
      <c r="CAO40" s="16"/>
      <c r="CAP40" s="16"/>
      <c r="CAQ40" s="16"/>
      <c r="CAR40" s="16"/>
      <c r="CAS40" s="16"/>
      <c r="CAT40" s="16"/>
      <c r="CAU40" s="16"/>
      <c r="CAV40" s="16"/>
      <c r="CAW40" s="16"/>
      <c r="CAX40" s="16"/>
      <c r="CAY40" s="16"/>
      <c r="CAZ40" s="16"/>
      <c r="CBA40" s="16"/>
      <c r="CBB40" s="16"/>
      <c r="CBC40" s="16"/>
      <c r="CBD40" s="16"/>
      <c r="CBE40" s="16"/>
      <c r="CBF40" s="16"/>
      <c r="CBG40" s="16"/>
      <c r="CBH40" s="16"/>
      <c r="CBI40" s="16"/>
      <c r="CBJ40" s="16"/>
      <c r="CBK40" s="16"/>
      <c r="CBL40" s="16"/>
      <c r="CBM40" s="16"/>
      <c r="CBN40" s="16"/>
      <c r="CBO40" s="16"/>
      <c r="CBP40" s="16"/>
      <c r="CBQ40" s="16"/>
      <c r="CBR40" s="16"/>
      <c r="CBS40" s="16"/>
      <c r="CBT40" s="16"/>
      <c r="CBU40" s="16"/>
      <c r="CBV40" s="16"/>
      <c r="CBW40" s="16"/>
      <c r="CBX40" s="16"/>
      <c r="CBY40" s="16"/>
      <c r="CBZ40" s="16"/>
      <c r="CCA40" s="16"/>
      <c r="CCB40" s="16"/>
      <c r="CCC40" s="16"/>
      <c r="CCD40" s="16"/>
      <c r="CCE40" s="16"/>
      <c r="CCF40" s="16"/>
      <c r="CCG40" s="16"/>
      <c r="CCH40" s="16"/>
      <c r="CCI40" s="16"/>
      <c r="CCJ40" s="16"/>
      <c r="CCK40" s="16"/>
      <c r="CCL40" s="16"/>
      <c r="CCM40" s="16"/>
      <c r="CCN40" s="16"/>
      <c r="CCO40" s="16"/>
      <c r="CCP40" s="16"/>
      <c r="CCQ40" s="16"/>
      <c r="CCR40" s="16"/>
      <c r="CCS40" s="16"/>
      <c r="CCT40" s="16"/>
      <c r="CCU40" s="16"/>
      <c r="CCV40" s="16"/>
      <c r="CCW40" s="16"/>
      <c r="CCX40" s="16"/>
      <c r="CCY40" s="16"/>
      <c r="CCZ40" s="16"/>
      <c r="CDA40" s="16"/>
      <c r="CDB40" s="16"/>
      <c r="CDC40" s="16"/>
      <c r="CDD40" s="16"/>
      <c r="CDE40" s="16"/>
      <c r="CDF40" s="16"/>
      <c r="CDG40" s="16"/>
      <c r="CDH40" s="16"/>
      <c r="CDI40" s="16"/>
      <c r="CDJ40" s="16"/>
      <c r="CDK40" s="16"/>
      <c r="CDL40" s="16"/>
      <c r="CDM40" s="16"/>
      <c r="CDN40" s="16"/>
      <c r="CDO40" s="16"/>
      <c r="CDP40" s="16"/>
      <c r="CDQ40" s="16"/>
      <c r="CDR40" s="16"/>
      <c r="CDS40" s="16"/>
      <c r="CDT40" s="16"/>
      <c r="CDU40" s="16"/>
      <c r="CDV40" s="16"/>
      <c r="CDW40" s="16"/>
      <c r="CDX40" s="16"/>
      <c r="CDY40" s="16"/>
      <c r="CDZ40" s="16"/>
      <c r="CEA40" s="16"/>
      <c r="CEB40" s="16"/>
      <c r="CEC40" s="16"/>
      <c r="CED40" s="16"/>
      <c r="CEE40" s="16"/>
      <c r="CEF40" s="16"/>
      <c r="CEG40" s="16"/>
      <c r="CEH40" s="16"/>
      <c r="CEI40" s="16"/>
      <c r="CEJ40" s="16"/>
      <c r="CEK40" s="16"/>
      <c r="CEL40" s="16"/>
      <c r="CEM40" s="16"/>
      <c r="CEN40" s="16"/>
      <c r="CEO40" s="16"/>
      <c r="CEP40" s="16"/>
      <c r="CEQ40" s="16"/>
      <c r="CER40" s="16"/>
      <c r="CES40" s="16"/>
      <c r="CET40" s="16"/>
      <c r="CEU40" s="16"/>
      <c r="CEV40" s="16"/>
      <c r="CEW40" s="16"/>
      <c r="CEX40" s="16"/>
      <c r="CEY40" s="16"/>
      <c r="CEZ40" s="16"/>
      <c r="CFA40" s="16"/>
      <c r="CFB40" s="16"/>
      <c r="CFC40" s="16"/>
      <c r="CFD40" s="16"/>
      <c r="CFE40" s="16"/>
      <c r="CFF40" s="16"/>
      <c r="CFG40" s="16"/>
      <c r="CFH40" s="16"/>
      <c r="CFI40" s="16"/>
      <c r="CFJ40" s="16"/>
      <c r="CFK40" s="16"/>
      <c r="CFL40" s="16"/>
      <c r="CFM40" s="16"/>
      <c r="CFN40" s="16"/>
      <c r="CFO40" s="16"/>
      <c r="CFP40" s="16"/>
      <c r="CFQ40" s="16"/>
      <c r="CFR40" s="16"/>
      <c r="CFS40" s="16"/>
      <c r="CFT40" s="16"/>
      <c r="CFU40" s="16"/>
      <c r="CFV40" s="16"/>
      <c r="CFW40" s="16"/>
      <c r="CFX40" s="16"/>
      <c r="CFY40" s="16"/>
      <c r="CFZ40" s="16"/>
      <c r="CGA40" s="16"/>
      <c r="CGB40" s="16"/>
      <c r="CGC40" s="16"/>
      <c r="CGD40" s="16"/>
      <c r="CGE40" s="16"/>
      <c r="CGF40" s="16"/>
      <c r="CGG40" s="16"/>
      <c r="CGH40" s="16"/>
      <c r="CGI40" s="16"/>
      <c r="CGJ40" s="16"/>
      <c r="CGK40" s="16"/>
      <c r="CGL40" s="16"/>
      <c r="CGM40" s="16"/>
      <c r="CGN40" s="16"/>
      <c r="CGO40" s="16"/>
      <c r="CGP40" s="16"/>
      <c r="CGQ40" s="16"/>
      <c r="CGR40" s="16"/>
      <c r="CGS40" s="16"/>
      <c r="CGT40" s="16"/>
      <c r="CGU40" s="16"/>
      <c r="CGV40" s="16"/>
      <c r="CGW40" s="16"/>
      <c r="CGX40" s="16"/>
      <c r="CGY40" s="16"/>
      <c r="CGZ40" s="16"/>
      <c r="CHA40" s="16"/>
      <c r="CHB40" s="16"/>
      <c r="CHC40" s="16"/>
      <c r="CHD40" s="16"/>
      <c r="CHE40" s="16"/>
      <c r="CHF40" s="16"/>
      <c r="CHG40" s="16"/>
      <c r="CHH40" s="16"/>
      <c r="CHI40" s="16"/>
      <c r="CHJ40" s="16"/>
      <c r="CHK40" s="16"/>
      <c r="CHL40" s="16"/>
      <c r="CHM40" s="16"/>
      <c r="CHN40" s="16"/>
      <c r="CHO40" s="16"/>
      <c r="CHP40" s="16"/>
      <c r="CHQ40" s="16"/>
      <c r="CHR40" s="16"/>
      <c r="CHS40" s="16"/>
      <c r="CHT40" s="16"/>
      <c r="CHU40" s="16"/>
      <c r="CHV40" s="16"/>
      <c r="CHW40" s="16"/>
      <c r="CHX40" s="16"/>
      <c r="CHY40" s="16"/>
      <c r="CHZ40" s="16"/>
      <c r="CIA40" s="16"/>
      <c r="CIB40" s="16"/>
      <c r="CIC40" s="16"/>
      <c r="CID40" s="16"/>
      <c r="CIE40" s="16"/>
      <c r="CIF40" s="16"/>
      <c r="CIG40" s="16"/>
      <c r="CIH40" s="16"/>
      <c r="CII40" s="16"/>
      <c r="CIJ40" s="16"/>
      <c r="CIK40" s="16"/>
      <c r="CIL40" s="16"/>
      <c r="CIM40" s="16"/>
      <c r="CIN40" s="16"/>
      <c r="CIO40" s="16"/>
      <c r="CIP40" s="16"/>
      <c r="CIQ40" s="16"/>
      <c r="CIR40" s="16"/>
      <c r="CIS40" s="16"/>
      <c r="CIT40" s="16"/>
      <c r="CIU40" s="16"/>
      <c r="CIV40" s="16"/>
      <c r="CIW40" s="16"/>
      <c r="CIX40" s="16"/>
      <c r="CIY40" s="16"/>
      <c r="CIZ40" s="16"/>
      <c r="CJA40" s="16"/>
      <c r="CJB40" s="16"/>
      <c r="CJC40" s="16"/>
      <c r="CJD40" s="16"/>
      <c r="CJE40" s="16"/>
      <c r="CJF40" s="16"/>
      <c r="CJG40" s="16"/>
      <c r="CJH40" s="16"/>
      <c r="CJI40" s="16"/>
      <c r="CJJ40" s="16"/>
      <c r="CJK40" s="16"/>
      <c r="CJL40" s="16"/>
      <c r="CJM40" s="16"/>
      <c r="CJN40" s="16"/>
      <c r="CJO40" s="16"/>
      <c r="CJP40" s="16"/>
      <c r="CJQ40" s="16"/>
      <c r="CJR40" s="16"/>
      <c r="CJS40" s="16"/>
      <c r="CJT40" s="16"/>
      <c r="CJU40" s="16"/>
      <c r="CJV40" s="16"/>
      <c r="CJW40" s="16"/>
      <c r="CJX40" s="16"/>
      <c r="CJY40" s="16"/>
      <c r="CJZ40" s="16"/>
      <c r="CKA40" s="16"/>
      <c r="CKB40" s="16"/>
      <c r="CKC40" s="16"/>
      <c r="CKD40" s="16"/>
      <c r="CKE40" s="16"/>
      <c r="CKF40" s="16"/>
      <c r="CKG40" s="16"/>
      <c r="CKH40" s="16"/>
      <c r="CKI40" s="16"/>
      <c r="CKJ40" s="16"/>
      <c r="CKK40" s="16"/>
      <c r="CKL40" s="16"/>
      <c r="CKM40" s="16"/>
      <c r="CKN40" s="16"/>
      <c r="CKO40" s="16"/>
      <c r="CKP40" s="16"/>
      <c r="CKQ40" s="16"/>
      <c r="CKR40" s="16"/>
      <c r="CKS40" s="16"/>
      <c r="CKT40" s="16"/>
      <c r="CKU40" s="16"/>
      <c r="CKV40" s="16"/>
      <c r="CKW40" s="16"/>
      <c r="CKX40" s="16"/>
      <c r="CKY40" s="16"/>
      <c r="CKZ40" s="16"/>
      <c r="CLA40" s="16"/>
      <c r="CLB40" s="16"/>
      <c r="CLC40" s="16"/>
      <c r="CLD40" s="16"/>
      <c r="CLE40" s="16"/>
      <c r="CLF40" s="16"/>
      <c r="CLG40" s="16"/>
      <c r="CLH40" s="16"/>
      <c r="CLI40" s="16"/>
      <c r="CLJ40" s="16"/>
      <c r="CLK40" s="16"/>
      <c r="CLL40" s="16"/>
      <c r="CLM40" s="16"/>
      <c r="CLN40" s="16"/>
      <c r="CLO40" s="16"/>
      <c r="CLP40" s="16"/>
      <c r="CLQ40" s="16"/>
      <c r="CLR40" s="16"/>
      <c r="CLS40" s="16"/>
      <c r="CLT40" s="16"/>
      <c r="CLU40" s="16"/>
      <c r="CLV40" s="16"/>
      <c r="CLW40" s="16"/>
      <c r="CLX40" s="16"/>
      <c r="CLY40" s="16"/>
      <c r="CLZ40" s="16"/>
      <c r="CMA40" s="16"/>
      <c r="CMB40" s="16"/>
      <c r="CMC40" s="16"/>
      <c r="CMD40" s="16"/>
      <c r="CME40" s="16"/>
      <c r="CMF40" s="16"/>
      <c r="CMG40" s="16"/>
      <c r="CMH40" s="16"/>
      <c r="CMI40" s="16"/>
      <c r="CMJ40" s="16"/>
      <c r="CMK40" s="16"/>
      <c r="CML40" s="16"/>
      <c r="CMM40" s="16"/>
      <c r="CMN40" s="16"/>
      <c r="CMO40" s="16"/>
      <c r="CMP40" s="16"/>
      <c r="CMQ40" s="16"/>
      <c r="CMR40" s="16"/>
      <c r="CMS40" s="16"/>
      <c r="CMT40" s="16"/>
      <c r="CMU40" s="16"/>
      <c r="CMV40" s="16"/>
      <c r="CMW40" s="16"/>
      <c r="CMX40" s="16"/>
      <c r="CMY40" s="16"/>
      <c r="CMZ40" s="16"/>
      <c r="CNA40" s="16"/>
      <c r="CNB40" s="16"/>
      <c r="CNC40" s="16"/>
      <c r="CND40" s="16"/>
      <c r="CNE40" s="16"/>
      <c r="CNF40" s="16"/>
      <c r="CNG40" s="16"/>
      <c r="CNH40" s="16"/>
      <c r="CNI40" s="16"/>
      <c r="CNJ40" s="16"/>
      <c r="CNK40" s="16"/>
      <c r="CNL40" s="16"/>
      <c r="CNM40" s="16"/>
      <c r="CNN40" s="16"/>
      <c r="CNO40" s="16"/>
      <c r="CNP40" s="16"/>
      <c r="CNQ40" s="16"/>
      <c r="CNR40" s="16"/>
      <c r="CNS40" s="16"/>
      <c r="CNT40" s="16"/>
      <c r="CNU40" s="16"/>
      <c r="CNV40" s="16"/>
      <c r="CNW40" s="16"/>
      <c r="CNX40" s="16"/>
      <c r="CNY40" s="16"/>
      <c r="CNZ40" s="16"/>
      <c r="COA40" s="16"/>
      <c r="COB40" s="16"/>
      <c r="COC40" s="16"/>
      <c r="COD40" s="16"/>
      <c r="COE40" s="16"/>
      <c r="COF40" s="16"/>
      <c r="COG40" s="16"/>
      <c r="COH40" s="16"/>
      <c r="COI40" s="16"/>
      <c r="COJ40" s="16"/>
      <c r="COK40" s="16"/>
      <c r="COL40" s="16"/>
      <c r="COM40" s="16"/>
      <c r="CON40" s="16"/>
      <c r="COO40" s="16"/>
      <c r="COP40" s="16"/>
      <c r="COQ40" s="16"/>
      <c r="COR40" s="16"/>
      <c r="COS40" s="16"/>
      <c r="COT40" s="16"/>
      <c r="COU40" s="16"/>
      <c r="COV40" s="16"/>
      <c r="COW40" s="16"/>
      <c r="COX40" s="16"/>
      <c r="COY40" s="16"/>
      <c r="COZ40" s="16"/>
      <c r="CPA40" s="16"/>
      <c r="CPB40" s="16"/>
      <c r="CPC40" s="16"/>
      <c r="CPD40" s="16"/>
      <c r="CPE40" s="16"/>
      <c r="CPF40" s="16"/>
      <c r="CPG40" s="16"/>
      <c r="CPH40" s="16"/>
      <c r="CPI40" s="16"/>
      <c r="CPJ40" s="16"/>
      <c r="CPK40" s="16"/>
      <c r="CPL40" s="16"/>
      <c r="CPM40" s="16"/>
      <c r="CPN40" s="16"/>
      <c r="CPO40" s="16"/>
      <c r="CPP40" s="16"/>
      <c r="CPQ40" s="16"/>
      <c r="CPR40" s="16"/>
      <c r="CPS40" s="16"/>
      <c r="CPT40" s="16"/>
      <c r="CPU40" s="16"/>
      <c r="CPV40" s="16"/>
      <c r="CPW40" s="16"/>
      <c r="CPX40" s="16"/>
      <c r="CPY40" s="16"/>
      <c r="CPZ40" s="16"/>
      <c r="CQA40" s="16"/>
      <c r="CQB40" s="16"/>
      <c r="CQC40" s="16"/>
      <c r="CQD40" s="16"/>
      <c r="CQE40" s="16"/>
      <c r="CQF40" s="16"/>
      <c r="CQG40" s="16"/>
      <c r="CQH40" s="16"/>
      <c r="CQI40" s="16"/>
      <c r="CQJ40" s="16"/>
      <c r="CQK40" s="16"/>
      <c r="CQL40" s="16"/>
      <c r="CQM40" s="16"/>
      <c r="CQN40" s="16"/>
      <c r="CQO40" s="16"/>
      <c r="CQP40" s="16"/>
      <c r="CQQ40" s="16"/>
      <c r="CQR40" s="16"/>
      <c r="CQS40" s="16"/>
      <c r="CQT40" s="16"/>
      <c r="CQU40" s="16"/>
      <c r="CQV40" s="16"/>
      <c r="CQW40" s="16"/>
      <c r="CQX40" s="16"/>
      <c r="CQY40" s="16"/>
      <c r="CQZ40" s="16"/>
      <c r="CRA40" s="16"/>
      <c r="CRB40" s="16"/>
      <c r="CRC40" s="16"/>
      <c r="CRD40" s="16"/>
      <c r="CRE40" s="16"/>
      <c r="CRF40" s="16"/>
      <c r="CRG40" s="16"/>
      <c r="CRH40" s="16"/>
      <c r="CRI40" s="16"/>
      <c r="CRJ40" s="16"/>
      <c r="CRK40" s="16"/>
      <c r="CRL40" s="16"/>
      <c r="CRM40" s="16"/>
      <c r="CRN40" s="16"/>
      <c r="CRO40" s="16"/>
      <c r="CRP40" s="16"/>
      <c r="CRQ40" s="16"/>
      <c r="CRR40" s="16"/>
      <c r="CRS40" s="16"/>
      <c r="CRT40" s="16"/>
      <c r="CRU40" s="16"/>
      <c r="CRV40" s="16"/>
      <c r="CRW40" s="16"/>
      <c r="CRX40" s="16"/>
      <c r="CRY40" s="16"/>
      <c r="CRZ40" s="16"/>
      <c r="CSA40" s="16"/>
      <c r="CSB40" s="16"/>
      <c r="CSC40" s="16"/>
      <c r="CSD40" s="16"/>
      <c r="CSE40" s="16"/>
      <c r="CSF40" s="16"/>
      <c r="CSG40" s="16"/>
      <c r="CSH40" s="16"/>
      <c r="CSI40" s="16"/>
      <c r="CSJ40" s="16"/>
      <c r="CSK40" s="16"/>
      <c r="CSL40" s="16"/>
      <c r="CSM40" s="16"/>
      <c r="CSN40" s="16"/>
      <c r="CSO40" s="16"/>
      <c r="CSP40" s="16"/>
      <c r="CSQ40" s="16"/>
      <c r="CSR40" s="16"/>
      <c r="CSS40" s="16"/>
      <c r="CST40" s="16"/>
      <c r="CSU40" s="16"/>
      <c r="CSV40" s="16"/>
      <c r="CSW40" s="16"/>
      <c r="CSX40" s="16"/>
      <c r="CSY40" s="16"/>
      <c r="CSZ40" s="16"/>
      <c r="CTA40" s="16"/>
      <c r="CTB40" s="16"/>
      <c r="CTC40" s="16"/>
      <c r="CTD40" s="16"/>
      <c r="CTE40" s="16"/>
      <c r="CTF40" s="16"/>
      <c r="CTG40" s="16"/>
      <c r="CTH40" s="16"/>
      <c r="CTI40" s="16"/>
      <c r="CTJ40" s="16"/>
      <c r="CTK40" s="16"/>
      <c r="CTL40" s="16"/>
      <c r="CTM40" s="16"/>
      <c r="CTN40" s="16"/>
      <c r="CTO40" s="16"/>
      <c r="CTP40" s="16"/>
      <c r="CTQ40" s="16"/>
      <c r="CTR40" s="16"/>
      <c r="CTS40" s="16"/>
      <c r="CTT40" s="16"/>
      <c r="CTU40" s="16"/>
      <c r="CTV40" s="16"/>
      <c r="CTW40" s="16"/>
      <c r="CTX40" s="16"/>
      <c r="CTY40" s="16"/>
      <c r="CTZ40" s="16"/>
      <c r="CUA40" s="16"/>
      <c r="CUB40" s="16"/>
      <c r="CUC40" s="16"/>
      <c r="CUD40" s="16"/>
      <c r="CUE40" s="16"/>
      <c r="CUF40" s="16"/>
      <c r="CUG40" s="16"/>
      <c r="CUH40" s="16"/>
      <c r="CUI40" s="16"/>
      <c r="CUJ40" s="16"/>
      <c r="CUK40" s="16"/>
      <c r="CUL40" s="16"/>
      <c r="CUM40" s="16"/>
      <c r="CUN40" s="16"/>
      <c r="CUO40" s="16"/>
      <c r="CUP40" s="16"/>
      <c r="CUQ40" s="16"/>
      <c r="CUR40" s="16"/>
      <c r="CUS40" s="16"/>
      <c r="CUT40" s="16"/>
      <c r="CUU40" s="16"/>
      <c r="CUV40" s="16"/>
      <c r="CUW40" s="16"/>
      <c r="CUX40" s="16"/>
      <c r="CUY40" s="16"/>
      <c r="CUZ40" s="16"/>
      <c r="CVA40" s="16"/>
      <c r="CVB40" s="16"/>
      <c r="CVC40" s="16"/>
      <c r="CVD40" s="16"/>
      <c r="CVE40" s="16"/>
      <c r="CVF40" s="16"/>
      <c r="CVG40" s="16"/>
      <c r="CVH40" s="16"/>
      <c r="CVI40" s="16"/>
      <c r="CVJ40" s="16"/>
      <c r="CVK40" s="16"/>
      <c r="CVL40" s="16"/>
      <c r="CVM40" s="16"/>
      <c r="CVN40" s="16"/>
      <c r="CVO40" s="16"/>
      <c r="CVP40" s="16"/>
      <c r="CVQ40" s="16"/>
      <c r="CVR40" s="16"/>
      <c r="CVS40" s="16"/>
      <c r="CVT40" s="16"/>
      <c r="CVU40" s="16"/>
      <c r="CVV40" s="16"/>
      <c r="CVW40" s="16"/>
      <c r="CVX40" s="16"/>
      <c r="CVY40" s="16"/>
      <c r="CVZ40" s="16"/>
      <c r="CWA40" s="16"/>
      <c r="CWB40" s="16"/>
      <c r="CWC40" s="16"/>
      <c r="CWD40" s="16"/>
      <c r="CWE40" s="16"/>
      <c r="CWF40" s="16"/>
      <c r="CWG40" s="16"/>
      <c r="CWH40" s="16"/>
      <c r="CWI40" s="16"/>
      <c r="CWJ40" s="16"/>
      <c r="CWK40" s="16"/>
      <c r="CWL40" s="16"/>
      <c r="CWM40" s="16"/>
      <c r="CWN40" s="16"/>
      <c r="CWO40" s="16"/>
      <c r="CWP40" s="16"/>
      <c r="CWQ40" s="16"/>
      <c r="CWR40" s="16"/>
      <c r="CWS40" s="16"/>
      <c r="CWT40" s="16"/>
      <c r="CWU40" s="16"/>
      <c r="CWV40" s="16"/>
      <c r="CWW40" s="16"/>
      <c r="CWX40" s="16"/>
      <c r="CWY40" s="16"/>
      <c r="CWZ40" s="16"/>
      <c r="CXA40" s="16"/>
      <c r="CXB40" s="16"/>
      <c r="CXC40" s="16"/>
      <c r="CXD40" s="16"/>
      <c r="CXE40" s="16"/>
      <c r="CXF40" s="16"/>
      <c r="CXG40" s="16"/>
      <c r="CXH40" s="16"/>
      <c r="CXI40" s="16"/>
      <c r="CXJ40" s="16"/>
      <c r="CXK40" s="16"/>
      <c r="CXL40" s="16"/>
      <c r="CXM40" s="16"/>
      <c r="CXN40" s="16"/>
      <c r="CXO40" s="16"/>
      <c r="CXP40" s="16"/>
      <c r="CXQ40" s="16"/>
      <c r="CXR40" s="16"/>
      <c r="CXS40" s="16"/>
      <c r="CXT40" s="16"/>
      <c r="CXU40" s="16"/>
      <c r="CXV40" s="16"/>
      <c r="CXW40" s="16"/>
      <c r="CXX40" s="16"/>
      <c r="CXY40" s="16"/>
      <c r="CXZ40" s="16"/>
      <c r="CYA40" s="16"/>
      <c r="CYB40" s="16"/>
      <c r="CYC40" s="16"/>
      <c r="CYD40" s="16"/>
      <c r="CYE40" s="16"/>
      <c r="CYF40" s="16"/>
      <c r="CYG40" s="16"/>
      <c r="CYH40" s="16"/>
      <c r="CYI40" s="16"/>
      <c r="CYJ40" s="16"/>
      <c r="CYK40" s="16"/>
      <c r="CYL40" s="16"/>
      <c r="CYM40" s="16"/>
      <c r="CYN40" s="16"/>
      <c r="CYO40" s="16"/>
      <c r="CYP40" s="16"/>
      <c r="CYQ40" s="16"/>
      <c r="CYR40" s="16"/>
      <c r="CYS40" s="16"/>
      <c r="CYT40" s="16"/>
      <c r="CYU40" s="16"/>
      <c r="CYV40" s="16"/>
      <c r="CYW40" s="16"/>
      <c r="CYX40" s="16"/>
      <c r="CYY40" s="16"/>
      <c r="CYZ40" s="16"/>
      <c r="CZA40" s="16"/>
      <c r="CZB40" s="16"/>
      <c r="CZC40" s="16"/>
      <c r="CZD40" s="16"/>
      <c r="CZE40" s="16"/>
      <c r="CZF40" s="16"/>
      <c r="CZG40" s="16"/>
      <c r="CZH40" s="16"/>
      <c r="CZI40" s="16"/>
      <c r="CZJ40" s="16"/>
      <c r="CZK40" s="16"/>
      <c r="CZL40" s="16"/>
      <c r="CZM40" s="16"/>
      <c r="CZN40" s="16"/>
      <c r="CZO40" s="16"/>
      <c r="CZP40" s="16"/>
      <c r="CZQ40" s="16"/>
      <c r="CZR40" s="16"/>
      <c r="CZS40" s="16"/>
      <c r="CZT40" s="16"/>
      <c r="CZU40" s="16"/>
      <c r="CZV40" s="16"/>
      <c r="CZW40" s="16"/>
      <c r="CZX40" s="16"/>
      <c r="CZY40" s="16"/>
      <c r="CZZ40" s="16"/>
      <c r="DAA40" s="16"/>
      <c r="DAB40" s="16"/>
      <c r="DAC40" s="16"/>
      <c r="DAD40" s="16"/>
      <c r="DAE40" s="16"/>
      <c r="DAF40" s="16"/>
      <c r="DAG40" s="16"/>
      <c r="DAH40" s="16"/>
      <c r="DAI40" s="16"/>
      <c r="DAJ40" s="16"/>
      <c r="DAK40" s="16"/>
      <c r="DAL40" s="16"/>
      <c r="DAM40" s="16"/>
      <c r="DAN40" s="16"/>
      <c r="DAO40" s="16"/>
      <c r="DAP40" s="16"/>
      <c r="DAQ40" s="16"/>
      <c r="DAR40" s="16"/>
      <c r="DAS40" s="16"/>
      <c r="DAT40" s="16"/>
      <c r="DAU40" s="16"/>
      <c r="DAV40" s="16"/>
      <c r="DAW40" s="16"/>
      <c r="DAX40" s="16"/>
      <c r="DAY40" s="16"/>
      <c r="DAZ40" s="16"/>
      <c r="DBA40" s="16"/>
      <c r="DBB40" s="16"/>
      <c r="DBC40" s="16"/>
      <c r="DBD40" s="16"/>
      <c r="DBE40" s="16"/>
      <c r="DBF40" s="16"/>
      <c r="DBG40" s="16"/>
      <c r="DBH40" s="16"/>
      <c r="DBI40" s="16"/>
      <c r="DBJ40" s="16"/>
      <c r="DBK40" s="16"/>
      <c r="DBL40" s="16"/>
      <c r="DBM40" s="16"/>
      <c r="DBN40" s="16"/>
      <c r="DBO40" s="16"/>
      <c r="DBP40" s="16"/>
      <c r="DBQ40" s="16"/>
      <c r="DBR40" s="16"/>
      <c r="DBS40" s="16"/>
      <c r="DBT40" s="16"/>
      <c r="DBU40" s="16"/>
      <c r="DBV40" s="16"/>
      <c r="DBW40" s="16"/>
      <c r="DBX40" s="16"/>
      <c r="DBY40" s="16"/>
      <c r="DBZ40" s="16"/>
      <c r="DCA40" s="16"/>
      <c r="DCB40" s="16"/>
      <c r="DCC40" s="16"/>
      <c r="DCD40" s="16"/>
      <c r="DCE40" s="16"/>
      <c r="DCF40" s="16"/>
      <c r="DCG40" s="16"/>
      <c r="DCH40" s="16"/>
      <c r="DCI40" s="16"/>
      <c r="DCJ40" s="16"/>
      <c r="DCK40" s="16"/>
      <c r="DCL40" s="16"/>
      <c r="DCM40" s="16"/>
      <c r="DCN40" s="16"/>
      <c r="DCO40" s="16"/>
      <c r="DCP40" s="16"/>
      <c r="DCQ40" s="16"/>
      <c r="DCR40" s="16"/>
      <c r="DCS40" s="16"/>
      <c r="DCT40" s="16"/>
      <c r="DCU40" s="16"/>
      <c r="DCV40" s="16"/>
      <c r="DCW40" s="16"/>
      <c r="DCX40" s="16"/>
      <c r="DCY40" s="16"/>
      <c r="DCZ40" s="16"/>
      <c r="DDA40" s="16"/>
      <c r="DDB40" s="16"/>
      <c r="DDC40" s="16"/>
      <c r="DDD40" s="16"/>
      <c r="DDE40" s="16"/>
      <c r="DDF40" s="16"/>
      <c r="DDG40" s="16"/>
      <c r="DDH40" s="16"/>
      <c r="DDI40" s="16"/>
      <c r="DDJ40" s="16"/>
      <c r="DDK40" s="16"/>
      <c r="DDL40" s="16"/>
      <c r="DDM40" s="16"/>
      <c r="DDN40" s="16"/>
      <c r="DDO40" s="16"/>
      <c r="DDP40" s="16"/>
      <c r="DDQ40" s="16"/>
      <c r="DDR40" s="16"/>
      <c r="DDS40" s="16"/>
      <c r="DDT40" s="16"/>
      <c r="DDU40" s="16"/>
      <c r="DDV40" s="16"/>
      <c r="DDW40" s="16"/>
      <c r="DDX40" s="16"/>
      <c r="DDY40" s="16"/>
      <c r="DDZ40" s="16"/>
      <c r="DEA40" s="16"/>
      <c r="DEB40" s="16"/>
      <c r="DEC40" s="16"/>
      <c r="DED40" s="16"/>
      <c r="DEE40" s="16"/>
      <c r="DEF40" s="16"/>
      <c r="DEG40" s="16"/>
      <c r="DEH40" s="16"/>
      <c r="DEI40" s="16"/>
      <c r="DEJ40" s="16"/>
      <c r="DEK40" s="16"/>
      <c r="DEL40" s="16"/>
      <c r="DEM40" s="16"/>
      <c r="DEN40" s="16"/>
      <c r="DEO40" s="16"/>
      <c r="DEP40" s="16"/>
      <c r="DEQ40" s="16"/>
      <c r="DER40" s="16"/>
      <c r="DES40" s="16"/>
      <c r="DET40" s="16"/>
      <c r="DEU40" s="16"/>
      <c r="DEV40" s="16"/>
      <c r="DEW40" s="16"/>
      <c r="DEX40" s="16"/>
      <c r="DEY40" s="16"/>
      <c r="DEZ40" s="16"/>
      <c r="DFA40" s="16"/>
      <c r="DFB40" s="16"/>
      <c r="DFC40" s="16"/>
      <c r="DFD40" s="16"/>
      <c r="DFE40" s="16"/>
      <c r="DFF40" s="16"/>
      <c r="DFG40" s="16"/>
      <c r="DFH40" s="16"/>
      <c r="DFI40" s="16"/>
      <c r="DFJ40" s="16"/>
      <c r="DFK40" s="16"/>
      <c r="DFL40" s="16"/>
      <c r="DFM40" s="16"/>
      <c r="DFN40" s="16"/>
      <c r="DFO40" s="16"/>
      <c r="DFP40" s="16"/>
      <c r="DFQ40" s="16"/>
      <c r="DFR40" s="16"/>
      <c r="DFS40" s="16"/>
      <c r="DFT40" s="16"/>
      <c r="DFU40" s="16"/>
      <c r="DFV40" s="16"/>
      <c r="DFW40" s="16"/>
      <c r="DFX40" s="16"/>
      <c r="DFY40" s="16"/>
      <c r="DFZ40" s="16"/>
      <c r="DGA40" s="16"/>
      <c r="DGB40" s="16"/>
      <c r="DGC40" s="16"/>
      <c r="DGD40" s="16"/>
      <c r="DGE40" s="16"/>
      <c r="DGF40" s="16"/>
      <c r="DGG40" s="16"/>
      <c r="DGH40" s="16"/>
      <c r="DGI40" s="16"/>
      <c r="DGJ40" s="16"/>
      <c r="DGK40" s="16"/>
      <c r="DGL40" s="16"/>
      <c r="DGM40" s="16"/>
      <c r="DGN40" s="16"/>
      <c r="DGO40" s="16"/>
      <c r="DGP40" s="16"/>
      <c r="DGQ40" s="16"/>
      <c r="DGR40" s="16"/>
      <c r="DGS40" s="16"/>
      <c r="DGT40" s="16"/>
      <c r="DGU40" s="16"/>
      <c r="DGV40" s="16"/>
      <c r="DGW40" s="16"/>
      <c r="DGX40" s="16"/>
      <c r="DGY40" s="16"/>
      <c r="DGZ40" s="16"/>
      <c r="DHA40" s="16"/>
      <c r="DHB40" s="16"/>
      <c r="DHC40" s="16"/>
      <c r="DHD40" s="16"/>
      <c r="DHE40" s="16"/>
      <c r="DHF40" s="16"/>
      <c r="DHG40" s="16"/>
      <c r="DHH40" s="16"/>
      <c r="DHI40" s="16"/>
      <c r="DHJ40" s="16"/>
      <c r="DHK40" s="16"/>
      <c r="DHL40" s="16"/>
      <c r="DHM40" s="16"/>
      <c r="DHN40" s="16"/>
      <c r="DHO40" s="16"/>
      <c r="DHP40" s="16"/>
      <c r="DHQ40" s="16"/>
      <c r="DHR40" s="16"/>
      <c r="DHS40" s="16"/>
      <c r="DHT40" s="16"/>
      <c r="DHU40" s="16"/>
      <c r="DHV40" s="16"/>
      <c r="DHW40" s="16"/>
      <c r="DHX40" s="16"/>
      <c r="DHY40" s="16"/>
      <c r="DHZ40" s="16"/>
      <c r="DIA40" s="16"/>
      <c r="DIB40" s="16"/>
      <c r="DIC40" s="16"/>
      <c r="DID40" s="16"/>
      <c r="DIE40" s="16"/>
      <c r="DIF40" s="16"/>
      <c r="DIG40" s="16"/>
      <c r="DIH40" s="16"/>
      <c r="DII40" s="16"/>
      <c r="DIJ40" s="16"/>
      <c r="DIK40" s="16"/>
      <c r="DIL40" s="16"/>
      <c r="DIM40" s="16"/>
      <c r="DIN40" s="16"/>
      <c r="DIO40" s="16"/>
      <c r="DIP40" s="16"/>
      <c r="DIQ40" s="16"/>
      <c r="DIR40" s="16"/>
      <c r="DIS40" s="16"/>
      <c r="DIT40" s="16"/>
      <c r="DIU40" s="16"/>
      <c r="DIV40" s="16"/>
      <c r="DIW40" s="16"/>
      <c r="DIX40" s="16"/>
      <c r="DIY40" s="16"/>
      <c r="DIZ40" s="16"/>
      <c r="DJA40" s="16"/>
      <c r="DJB40" s="16"/>
      <c r="DJC40" s="16"/>
      <c r="DJD40" s="16"/>
      <c r="DJE40" s="16"/>
      <c r="DJF40" s="16"/>
      <c r="DJG40" s="16"/>
      <c r="DJH40" s="16"/>
      <c r="DJI40" s="16"/>
      <c r="DJJ40" s="16"/>
      <c r="DJK40" s="16"/>
      <c r="DJL40" s="16"/>
      <c r="DJM40" s="16"/>
      <c r="DJN40" s="16"/>
      <c r="DJO40" s="16"/>
      <c r="DJP40" s="16"/>
      <c r="DJQ40" s="16"/>
      <c r="DJR40" s="16"/>
      <c r="DJS40" s="16"/>
      <c r="DJT40" s="16"/>
      <c r="DJU40" s="16"/>
      <c r="DJV40" s="16"/>
      <c r="DJW40" s="16"/>
      <c r="DJX40" s="16"/>
      <c r="DJY40" s="16"/>
      <c r="DJZ40" s="16"/>
      <c r="DKA40" s="16"/>
      <c r="DKB40" s="16"/>
      <c r="DKC40" s="16"/>
      <c r="DKD40" s="16"/>
      <c r="DKE40" s="16"/>
      <c r="DKF40" s="16"/>
      <c r="DKG40" s="16"/>
      <c r="DKH40" s="16"/>
      <c r="DKI40" s="16"/>
      <c r="DKJ40" s="16"/>
      <c r="DKK40" s="16"/>
      <c r="DKL40" s="16"/>
      <c r="DKM40" s="16"/>
      <c r="DKN40" s="16"/>
      <c r="DKO40" s="16"/>
      <c r="DKP40" s="16"/>
      <c r="DKQ40" s="16"/>
      <c r="DKR40" s="16"/>
      <c r="DKS40" s="16"/>
      <c r="DKT40" s="16"/>
      <c r="DKU40" s="16"/>
      <c r="DKV40" s="16"/>
      <c r="DKW40" s="16"/>
      <c r="DKX40" s="16"/>
      <c r="DKY40" s="16"/>
      <c r="DKZ40" s="16"/>
      <c r="DLA40" s="16"/>
      <c r="DLB40" s="16"/>
      <c r="DLC40" s="16"/>
      <c r="DLD40" s="16"/>
      <c r="DLE40" s="16"/>
      <c r="DLF40" s="16"/>
      <c r="DLG40" s="16"/>
      <c r="DLH40" s="16"/>
      <c r="DLI40" s="16"/>
      <c r="DLJ40" s="16"/>
      <c r="DLK40" s="16"/>
      <c r="DLL40" s="16"/>
      <c r="DLM40" s="16"/>
      <c r="DLN40" s="16"/>
      <c r="DLO40" s="16"/>
      <c r="DLP40" s="16"/>
      <c r="DLQ40" s="16"/>
      <c r="DLR40" s="16"/>
      <c r="DLS40" s="16"/>
      <c r="DLT40" s="16"/>
      <c r="DLU40" s="16"/>
      <c r="DLV40" s="16"/>
      <c r="DLW40" s="16"/>
      <c r="DLX40" s="16"/>
      <c r="DLY40" s="16"/>
      <c r="DLZ40" s="16"/>
      <c r="DMA40" s="16"/>
      <c r="DMB40" s="16"/>
      <c r="DMC40" s="16"/>
      <c r="DMD40" s="16"/>
      <c r="DME40" s="16"/>
      <c r="DMF40" s="16"/>
      <c r="DMG40" s="16"/>
      <c r="DMH40" s="16"/>
      <c r="DMI40" s="16"/>
      <c r="DMJ40" s="16"/>
      <c r="DMK40" s="16"/>
      <c r="DML40" s="16"/>
      <c r="DMM40" s="16"/>
      <c r="DMN40" s="16"/>
      <c r="DMO40" s="16"/>
      <c r="DMP40" s="16"/>
      <c r="DMQ40" s="16"/>
      <c r="DMR40" s="16"/>
      <c r="DMS40" s="16"/>
      <c r="DMT40" s="16"/>
      <c r="DMU40" s="16"/>
      <c r="DMV40" s="16"/>
      <c r="DMW40" s="16"/>
      <c r="DMX40" s="16"/>
      <c r="DMY40" s="16"/>
      <c r="DMZ40" s="16"/>
      <c r="DNA40" s="16"/>
      <c r="DNB40" s="16"/>
      <c r="DNC40" s="16"/>
      <c r="DND40" s="16"/>
      <c r="DNE40" s="16"/>
      <c r="DNF40" s="16"/>
      <c r="DNG40" s="16"/>
      <c r="DNH40" s="16"/>
      <c r="DNI40" s="16"/>
      <c r="DNJ40" s="16"/>
      <c r="DNK40" s="16"/>
      <c r="DNL40" s="16"/>
      <c r="DNM40" s="16"/>
      <c r="DNN40" s="16"/>
      <c r="DNO40" s="16"/>
      <c r="DNP40" s="16"/>
      <c r="DNQ40" s="16"/>
      <c r="DNR40" s="16"/>
      <c r="DNS40" s="16"/>
      <c r="DNT40" s="16"/>
      <c r="DNU40" s="16"/>
      <c r="DNV40" s="16"/>
      <c r="DNW40" s="16"/>
      <c r="DNX40" s="16"/>
      <c r="DNY40" s="16"/>
      <c r="DNZ40" s="16"/>
      <c r="DOA40" s="16"/>
      <c r="DOB40" s="16"/>
      <c r="DOC40" s="16"/>
      <c r="DOD40" s="16"/>
      <c r="DOE40" s="16"/>
      <c r="DOF40" s="16"/>
      <c r="DOG40" s="16"/>
      <c r="DOH40" s="16"/>
      <c r="DOI40" s="16"/>
      <c r="DOJ40" s="16"/>
      <c r="DOK40" s="16"/>
      <c r="DOL40" s="16"/>
      <c r="DOM40" s="16"/>
      <c r="DON40" s="16"/>
      <c r="DOO40" s="16"/>
      <c r="DOP40" s="16"/>
      <c r="DOQ40" s="16"/>
      <c r="DOR40" s="16"/>
      <c r="DOS40" s="16"/>
      <c r="DOT40" s="16"/>
      <c r="DOU40" s="16"/>
      <c r="DOV40" s="16"/>
      <c r="DOW40" s="16"/>
      <c r="DOX40" s="16"/>
      <c r="DOY40" s="16"/>
      <c r="DOZ40" s="16"/>
      <c r="DPA40" s="16"/>
      <c r="DPB40" s="16"/>
      <c r="DPC40" s="16"/>
      <c r="DPD40" s="16"/>
      <c r="DPE40" s="16"/>
      <c r="DPF40" s="16"/>
      <c r="DPG40" s="16"/>
      <c r="DPH40" s="16"/>
      <c r="DPI40" s="16"/>
      <c r="DPJ40" s="16"/>
      <c r="DPK40" s="16"/>
      <c r="DPL40" s="16"/>
      <c r="DPM40" s="16"/>
      <c r="DPN40" s="16"/>
      <c r="DPO40" s="16"/>
      <c r="DPP40" s="16"/>
      <c r="DPQ40" s="16"/>
      <c r="DPR40" s="16"/>
      <c r="DPS40" s="16"/>
      <c r="DPT40" s="16"/>
      <c r="DPU40" s="16"/>
      <c r="DPV40" s="16"/>
      <c r="DPW40" s="16"/>
      <c r="DPX40" s="16"/>
      <c r="DPY40" s="16"/>
      <c r="DPZ40" s="16"/>
      <c r="DQA40" s="16"/>
      <c r="DQB40" s="16"/>
      <c r="DQC40" s="16"/>
      <c r="DQD40" s="16"/>
      <c r="DQE40" s="16"/>
      <c r="DQF40" s="16"/>
      <c r="DQG40" s="16"/>
      <c r="DQH40" s="16"/>
      <c r="DQI40" s="16"/>
      <c r="DQJ40" s="16"/>
      <c r="DQK40" s="16"/>
      <c r="DQL40" s="16"/>
      <c r="DQM40" s="16"/>
      <c r="DQN40" s="16"/>
      <c r="DQO40" s="16"/>
      <c r="DQP40" s="16"/>
      <c r="DQQ40" s="16"/>
      <c r="DQR40" s="16"/>
      <c r="DQS40" s="16"/>
      <c r="DQT40" s="16"/>
      <c r="DQU40" s="16"/>
      <c r="DQV40" s="16"/>
      <c r="DQW40" s="16"/>
      <c r="DQX40" s="16"/>
      <c r="DQY40" s="16"/>
      <c r="DQZ40" s="16"/>
      <c r="DRA40" s="16"/>
      <c r="DRB40" s="16"/>
      <c r="DRC40" s="16"/>
      <c r="DRD40" s="16"/>
      <c r="DRE40" s="16"/>
      <c r="DRF40" s="16"/>
      <c r="DRG40" s="16"/>
      <c r="DRH40" s="16"/>
      <c r="DRI40" s="16"/>
      <c r="DRJ40" s="16"/>
      <c r="DRK40" s="16"/>
      <c r="DRL40" s="16"/>
      <c r="DRM40" s="16"/>
      <c r="DRN40" s="16"/>
      <c r="DRO40" s="16"/>
      <c r="DRP40" s="16"/>
      <c r="DRQ40" s="16"/>
      <c r="DRR40" s="16"/>
      <c r="DRS40" s="16"/>
      <c r="DRT40" s="16"/>
      <c r="DRU40" s="16"/>
      <c r="DRV40" s="16"/>
      <c r="DRW40" s="16"/>
      <c r="DRX40" s="16"/>
      <c r="DRY40" s="16"/>
      <c r="DRZ40" s="16"/>
      <c r="DSA40" s="16"/>
      <c r="DSB40" s="16"/>
      <c r="DSC40" s="16"/>
      <c r="DSD40" s="16"/>
      <c r="DSE40" s="16"/>
      <c r="DSF40" s="16"/>
      <c r="DSG40" s="16"/>
      <c r="DSH40" s="16"/>
      <c r="DSI40" s="16"/>
      <c r="DSJ40" s="16"/>
      <c r="DSK40" s="16"/>
      <c r="DSL40" s="16"/>
      <c r="DSM40" s="16"/>
      <c r="DSN40" s="16"/>
      <c r="DSO40" s="16"/>
      <c r="DSP40" s="16"/>
      <c r="DSQ40" s="16"/>
      <c r="DSR40" s="16"/>
      <c r="DSS40" s="16"/>
      <c r="DST40" s="16"/>
      <c r="DSU40" s="16"/>
      <c r="DSV40" s="16"/>
      <c r="DSW40" s="16"/>
      <c r="DSX40" s="16"/>
      <c r="DSY40" s="16"/>
      <c r="DSZ40" s="16"/>
      <c r="DTA40" s="16"/>
      <c r="DTB40" s="16"/>
      <c r="DTC40" s="16"/>
      <c r="DTD40" s="16"/>
      <c r="DTE40" s="16"/>
      <c r="DTF40" s="16"/>
      <c r="DTG40" s="16"/>
      <c r="DTH40" s="16"/>
      <c r="DTI40" s="16"/>
      <c r="DTJ40" s="16"/>
      <c r="DTK40" s="16"/>
      <c r="DTL40" s="16"/>
      <c r="DTM40" s="16"/>
      <c r="DTN40" s="16"/>
      <c r="DTO40" s="16"/>
      <c r="DTP40" s="16"/>
      <c r="DTQ40" s="16"/>
      <c r="DTR40" s="16"/>
      <c r="DTS40" s="16"/>
      <c r="DTT40" s="16"/>
      <c r="DTU40" s="16"/>
      <c r="DTV40" s="16"/>
      <c r="DTW40" s="16"/>
      <c r="DTX40" s="16"/>
      <c r="DTY40" s="16"/>
      <c r="DTZ40" s="16"/>
      <c r="DUA40" s="16"/>
      <c r="DUB40" s="16"/>
      <c r="DUC40" s="16"/>
      <c r="DUD40" s="16"/>
      <c r="DUE40" s="16"/>
      <c r="DUF40" s="16"/>
      <c r="DUG40" s="16"/>
      <c r="DUH40" s="16"/>
      <c r="DUI40" s="16"/>
      <c r="DUJ40" s="16"/>
      <c r="DUK40" s="16"/>
      <c r="DUL40" s="16"/>
      <c r="DUM40" s="16"/>
      <c r="DUN40" s="16"/>
      <c r="DUO40" s="16"/>
      <c r="DUP40" s="16"/>
      <c r="DUQ40" s="16"/>
      <c r="DUR40" s="16"/>
      <c r="DUS40" s="16"/>
      <c r="DUT40" s="16"/>
      <c r="DUU40" s="16"/>
      <c r="DUV40" s="16"/>
      <c r="DUW40" s="16"/>
      <c r="DUX40" s="16"/>
      <c r="DUY40" s="16"/>
      <c r="DUZ40" s="16"/>
      <c r="DVA40" s="16"/>
      <c r="DVB40" s="16"/>
      <c r="DVC40" s="16"/>
      <c r="DVD40" s="16"/>
      <c r="DVE40" s="16"/>
      <c r="DVF40" s="16"/>
      <c r="DVG40" s="16"/>
      <c r="DVH40" s="16"/>
      <c r="DVI40" s="16"/>
      <c r="DVJ40" s="16"/>
      <c r="DVK40" s="16"/>
      <c r="DVL40" s="16"/>
      <c r="DVM40" s="16"/>
      <c r="DVN40" s="16"/>
      <c r="DVO40" s="16"/>
      <c r="DVP40" s="16"/>
      <c r="DVQ40" s="16"/>
      <c r="DVR40" s="16"/>
      <c r="DVS40" s="16"/>
      <c r="DVT40" s="16"/>
      <c r="DVU40" s="16"/>
      <c r="DVV40" s="16"/>
      <c r="DVW40" s="16"/>
      <c r="DVX40" s="16"/>
      <c r="DVY40" s="16"/>
      <c r="DVZ40" s="16"/>
      <c r="DWA40" s="16"/>
      <c r="DWB40" s="16"/>
      <c r="DWC40" s="16"/>
      <c r="DWD40" s="16"/>
      <c r="DWE40" s="16"/>
      <c r="DWF40" s="16"/>
      <c r="DWG40" s="16"/>
      <c r="DWH40" s="16"/>
      <c r="DWI40" s="16"/>
      <c r="DWJ40" s="16"/>
      <c r="DWK40" s="16"/>
      <c r="DWL40" s="16"/>
      <c r="DWM40" s="16"/>
      <c r="DWN40" s="16"/>
      <c r="DWO40" s="16"/>
      <c r="DWP40" s="16"/>
      <c r="DWQ40" s="16"/>
      <c r="DWR40" s="16"/>
      <c r="DWS40" s="16"/>
      <c r="DWT40" s="16"/>
      <c r="DWU40" s="16"/>
      <c r="DWV40" s="16"/>
      <c r="DWW40" s="16"/>
      <c r="DWX40" s="16"/>
      <c r="DWY40" s="16"/>
      <c r="DWZ40" s="16"/>
      <c r="DXA40" s="16"/>
      <c r="DXB40" s="16"/>
      <c r="DXC40" s="16"/>
      <c r="DXD40" s="16"/>
      <c r="DXE40" s="16"/>
      <c r="DXF40" s="16"/>
      <c r="DXG40" s="16"/>
      <c r="DXH40" s="16"/>
      <c r="DXI40" s="16"/>
      <c r="DXJ40" s="16"/>
      <c r="DXK40" s="16"/>
      <c r="DXL40" s="16"/>
      <c r="DXM40" s="16"/>
      <c r="DXN40" s="16"/>
      <c r="DXO40" s="16"/>
      <c r="DXP40" s="16"/>
      <c r="DXQ40" s="16"/>
      <c r="DXR40" s="16"/>
      <c r="DXS40" s="16"/>
      <c r="DXT40" s="16"/>
      <c r="DXU40" s="16"/>
      <c r="DXV40" s="16"/>
      <c r="DXW40" s="16"/>
      <c r="DXX40" s="16"/>
      <c r="DXY40" s="16"/>
      <c r="DXZ40" s="16"/>
      <c r="DYA40" s="16"/>
      <c r="DYB40" s="16"/>
      <c r="DYC40" s="16"/>
      <c r="DYD40" s="16"/>
      <c r="DYE40" s="16"/>
      <c r="DYF40" s="16"/>
      <c r="DYG40" s="16"/>
      <c r="DYH40" s="16"/>
      <c r="DYI40" s="16"/>
      <c r="DYJ40" s="16"/>
      <c r="DYK40" s="16"/>
      <c r="DYL40" s="16"/>
      <c r="DYM40" s="16"/>
      <c r="DYN40" s="16"/>
      <c r="DYO40" s="16"/>
      <c r="DYP40" s="16"/>
      <c r="DYQ40" s="16"/>
      <c r="DYR40" s="16"/>
      <c r="DYS40" s="16"/>
      <c r="DYT40" s="16"/>
      <c r="DYU40" s="16"/>
      <c r="DYV40" s="16"/>
      <c r="DYW40" s="16"/>
      <c r="DYX40" s="16"/>
      <c r="DYY40" s="16"/>
      <c r="DYZ40" s="16"/>
      <c r="DZA40" s="16"/>
      <c r="DZB40" s="16"/>
      <c r="DZC40" s="16"/>
      <c r="DZD40" s="16"/>
      <c r="DZE40" s="16"/>
      <c r="DZF40" s="16"/>
      <c r="DZG40" s="16"/>
      <c r="DZH40" s="16"/>
      <c r="DZI40" s="16"/>
      <c r="DZJ40" s="16"/>
      <c r="DZK40" s="16"/>
      <c r="DZL40" s="16"/>
      <c r="DZM40" s="16"/>
      <c r="DZN40" s="16"/>
      <c r="DZO40" s="16"/>
      <c r="DZP40" s="16"/>
      <c r="DZQ40" s="16"/>
      <c r="DZR40" s="16"/>
      <c r="DZS40" s="16"/>
      <c r="DZT40" s="16"/>
      <c r="DZU40" s="16"/>
      <c r="DZV40" s="16"/>
      <c r="DZW40" s="16"/>
      <c r="DZX40" s="16"/>
      <c r="DZY40" s="16"/>
      <c r="DZZ40" s="16"/>
      <c r="EAA40" s="16"/>
      <c r="EAB40" s="16"/>
      <c r="EAC40" s="16"/>
      <c r="EAD40" s="16"/>
      <c r="EAE40" s="16"/>
      <c r="EAF40" s="16"/>
      <c r="EAG40" s="16"/>
      <c r="EAH40" s="16"/>
      <c r="EAI40" s="16"/>
      <c r="EAJ40" s="16"/>
      <c r="EAK40" s="16"/>
      <c r="EAL40" s="16"/>
      <c r="EAM40" s="16"/>
      <c r="EAN40" s="16"/>
      <c r="EAO40" s="16"/>
      <c r="EAP40" s="16"/>
      <c r="EAQ40" s="16"/>
      <c r="EAR40" s="16"/>
      <c r="EAS40" s="16"/>
      <c r="EAT40" s="16"/>
      <c r="EAU40" s="16"/>
      <c r="EAV40" s="16"/>
      <c r="EAW40" s="16"/>
      <c r="EAX40" s="16"/>
      <c r="EAY40" s="16"/>
      <c r="EAZ40" s="16"/>
      <c r="EBA40" s="16"/>
      <c r="EBB40" s="16"/>
      <c r="EBC40" s="16"/>
      <c r="EBD40" s="16"/>
      <c r="EBE40" s="16"/>
      <c r="EBF40" s="16"/>
      <c r="EBG40" s="16"/>
      <c r="EBH40" s="16"/>
      <c r="EBI40" s="16"/>
      <c r="EBJ40" s="16"/>
      <c r="EBK40" s="16"/>
      <c r="EBL40" s="16"/>
      <c r="EBM40" s="16"/>
      <c r="EBN40" s="16"/>
      <c r="EBO40" s="16"/>
      <c r="EBP40" s="16"/>
      <c r="EBQ40" s="16"/>
      <c r="EBR40" s="16"/>
      <c r="EBS40" s="16"/>
      <c r="EBT40" s="16"/>
      <c r="EBU40" s="16"/>
      <c r="EBV40" s="16"/>
      <c r="EBW40" s="16"/>
      <c r="EBX40" s="16"/>
      <c r="EBY40" s="16"/>
      <c r="EBZ40" s="16"/>
      <c r="ECA40" s="16"/>
      <c r="ECB40" s="16"/>
      <c r="ECC40" s="16"/>
      <c r="ECD40" s="16"/>
      <c r="ECE40" s="16"/>
      <c r="ECF40" s="16"/>
      <c r="ECG40" s="16"/>
      <c r="ECH40" s="16"/>
      <c r="ECI40" s="16"/>
      <c r="ECJ40" s="16"/>
      <c r="ECK40" s="16"/>
      <c r="ECL40" s="16"/>
      <c r="ECM40" s="16"/>
      <c r="ECN40" s="16"/>
      <c r="ECO40" s="16"/>
      <c r="ECP40" s="16"/>
      <c r="ECQ40" s="16"/>
      <c r="ECR40" s="16"/>
      <c r="ECS40" s="16"/>
      <c r="ECT40" s="16"/>
      <c r="ECU40" s="16"/>
      <c r="ECV40" s="16"/>
      <c r="ECW40" s="16"/>
      <c r="ECX40" s="16"/>
      <c r="ECY40" s="16"/>
      <c r="ECZ40" s="16"/>
      <c r="EDA40" s="16"/>
      <c r="EDB40" s="16"/>
      <c r="EDC40" s="16"/>
      <c r="EDD40" s="16"/>
      <c r="EDE40" s="16"/>
      <c r="EDF40" s="16"/>
      <c r="EDG40" s="16"/>
      <c r="EDH40" s="16"/>
      <c r="EDI40" s="16"/>
      <c r="EDJ40" s="16"/>
      <c r="EDK40" s="16"/>
      <c r="EDL40" s="16"/>
      <c r="EDM40" s="16"/>
      <c r="EDN40" s="16"/>
      <c r="EDO40" s="16"/>
      <c r="EDP40" s="16"/>
      <c r="EDQ40" s="16"/>
      <c r="EDR40" s="16"/>
      <c r="EDS40" s="16"/>
      <c r="EDT40" s="16"/>
      <c r="EDU40" s="16"/>
      <c r="EDV40" s="16"/>
      <c r="EDW40" s="16"/>
      <c r="EDX40" s="16"/>
      <c r="EDY40" s="16"/>
      <c r="EDZ40" s="16"/>
      <c r="EEA40" s="16"/>
      <c r="EEB40" s="16"/>
      <c r="EEC40" s="16"/>
      <c r="EED40" s="16"/>
      <c r="EEE40" s="16"/>
      <c r="EEF40" s="16"/>
      <c r="EEG40" s="16"/>
      <c r="EEH40" s="16"/>
      <c r="EEI40" s="16"/>
      <c r="EEJ40" s="16"/>
      <c r="EEK40" s="16"/>
      <c r="EEL40" s="16"/>
      <c r="EEM40" s="16"/>
      <c r="EEN40" s="16"/>
      <c r="EEO40" s="16"/>
      <c r="EEP40" s="16"/>
      <c r="EEQ40" s="16"/>
      <c r="EER40" s="16"/>
      <c r="EES40" s="16"/>
      <c r="EET40" s="16"/>
      <c r="EEU40" s="16"/>
      <c r="EEV40" s="16"/>
      <c r="EEW40" s="16"/>
      <c r="EEX40" s="16"/>
      <c r="EEY40" s="16"/>
      <c r="EEZ40" s="16"/>
      <c r="EFA40" s="16"/>
      <c r="EFB40" s="16"/>
      <c r="EFC40" s="16"/>
      <c r="EFD40" s="16"/>
      <c r="EFE40" s="16"/>
      <c r="EFF40" s="16"/>
      <c r="EFG40" s="16"/>
      <c r="EFH40" s="16"/>
      <c r="EFI40" s="16"/>
      <c r="EFJ40" s="16"/>
      <c r="EFK40" s="16"/>
      <c r="EFL40" s="16"/>
      <c r="EFM40" s="16"/>
      <c r="EFN40" s="16"/>
      <c r="EFO40" s="16"/>
      <c r="EFP40" s="16"/>
      <c r="EFQ40" s="16"/>
      <c r="EFR40" s="16"/>
      <c r="EFS40" s="16"/>
      <c r="EFT40" s="16"/>
      <c r="EFU40" s="16"/>
      <c r="EFV40" s="16"/>
      <c r="EFW40" s="16"/>
      <c r="EFX40" s="16"/>
      <c r="EFY40" s="16"/>
      <c r="EFZ40" s="16"/>
      <c r="EGA40" s="16"/>
      <c r="EGB40" s="16"/>
      <c r="EGC40" s="16"/>
      <c r="EGD40" s="16"/>
      <c r="EGE40" s="16"/>
      <c r="EGF40" s="16"/>
      <c r="EGG40" s="16"/>
      <c r="EGH40" s="16"/>
      <c r="EGI40" s="16"/>
      <c r="EGJ40" s="16"/>
      <c r="EGK40" s="16"/>
      <c r="EGL40" s="16"/>
      <c r="EGM40" s="16"/>
      <c r="EGN40" s="16"/>
      <c r="EGO40" s="16"/>
      <c r="EGP40" s="16"/>
      <c r="EGQ40" s="16"/>
      <c r="EGR40" s="16"/>
      <c r="EGS40" s="16"/>
      <c r="EGT40" s="16"/>
      <c r="EGU40" s="16"/>
      <c r="EGV40" s="16"/>
      <c r="EGW40" s="16"/>
      <c r="EGX40" s="16"/>
      <c r="EGY40" s="16"/>
      <c r="EGZ40" s="16"/>
      <c r="EHA40" s="16"/>
      <c r="EHB40" s="16"/>
      <c r="EHC40" s="16"/>
      <c r="EHD40" s="16"/>
      <c r="EHE40" s="16"/>
      <c r="EHF40" s="16"/>
      <c r="EHG40" s="16"/>
      <c r="EHH40" s="16"/>
      <c r="EHI40" s="16"/>
      <c r="EHJ40" s="16"/>
      <c r="EHK40" s="16"/>
      <c r="EHL40" s="16"/>
      <c r="EHM40" s="16"/>
      <c r="EHN40" s="16"/>
      <c r="EHO40" s="16"/>
      <c r="EHP40" s="16"/>
      <c r="EHQ40" s="16"/>
      <c r="EHR40" s="16"/>
      <c r="EHS40" s="16"/>
      <c r="EHT40" s="16"/>
      <c r="EHU40" s="16"/>
      <c r="EHV40" s="16"/>
      <c r="EHW40" s="16"/>
      <c r="EHX40" s="16"/>
      <c r="EHY40" s="16"/>
      <c r="EHZ40" s="16"/>
      <c r="EIA40" s="16"/>
      <c r="EIB40" s="16"/>
      <c r="EIC40" s="16"/>
      <c r="EID40" s="16"/>
      <c r="EIE40" s="16"/>
      <c r="EIF40" s="16"/>
      <c r="EIG40" s="16"/>
      <c r="EIH40" s="16"/>
      <c r="EII40" s="16"/>
      <c r="EIJ40" s="16"/>
      <c r="EIK40" s="16"/>
      <c r="EIL40" s="16"/>
      <c r="EIM40" s="16"/>
      <c r="EIN40" s="16"/>
      <c r="EIO40" s="16"/>
      <c r="EIP40" s="16"/>
      <c r="EIQ40" s="16"/>
      <c r="EIR40" s="16"/>
      <c r="EIS40" s="16"/>
      <c r="EIT40" s="16"/>
      <c r="EIU40" s="16"/>
      <c r="EIV40" s="16"/>
      <c r="EIW40" s="16"/>
      <c r="EIX40" s="16"/>
      <c r="EIY40" s="16"/>
      <c r="EIZ40" s="16"/>
      <c r="EJA40" s="16"/>
      <c r="EJB40" s="16"/>
      <c r="EJC40" s="16"/>
      <c r="EJD40" s="16"/>
      <c r="EJE40" s="16"/>
      <c r="EJF40" s="16"/>
      <c r="EJG40" s="16"/>
      <c r="EJH40" s="16"/>
      <c r="EJI40" s="16"/>
      <c r="EJJ40" s="16"/>
      <c r="EJK40" s="16"/>
      <c r="EJL40" s="16"/>
      <c r="EJM40" s="16"/>
      <c r="EJN40" s="16"/>
      <c r="EJO40" s="16"/>
      <c r="EJP40" s="16"/>
      <c r="EJQ40" s="16"/>
      <c r="EJR40" s="16"/>
      <c r="EJS40" s="16"/>
      <c r="EJT40" s="16"/>
      <c r="EJU40" s="16"/>
      <c r="EJV40" s="16"/>
      <c r="EJW40" s="16"/>
      <c r="EJX40" s="16"/>
      <c r="EJY40" s="16"/>
      <c r="EJZ40" s="16"/>
      <c r="EKA40" s="16"/>
      <c r="EKB40" s="16"/>
      <c r="EKC40" s="16"/>
      <c r="EKD40" s="16"/>
      <c r="EKE40" s="16"/>
      <c r="EKF40" s="16"/>
      <c r="EKG40" s="16"/>
      <c r="EKH40" s="16"/>
      <c r="EKI40" s="16"/>
      <c r="EKJ40" s="16"/>
      <c r="EKK40" s="16"/>
      <c r="EKL40" s="16"/>
      <c r="EKM40" s="16"/>
      <c r="EKN40" s="16"/>
      <c r="EKO40" s="16"/>
      <c r="EKP40" s="16"/>
      <c r="EKQ40" s="16"/>
      <c r="EKR40" s="16"/>
      <c r="EKS40" s="16"/>
      <c r="EKT40" s="16"/>
      <c r="EKU40" s="16"/>
      <c r="EKV40" s="16"/>
      <c r="EKW40" s="16"/>
      <c r="EKX40" s="16"/>
      <c r="EKY40" s="16"/>
      <c r="EKZ40" s="16"/>
      <c r="ELA40" s="16"/>
      <c r="ELB40" s="16"/>
      <c r="ELC40" s="16"/>
      <c r="ELD40" s="16"/>
      <c r="ELE40" s="16"/>
      <c r="ELF40" s="16"/>
      <c r="ELG40" s="16"/>
      <c r="ELH40" s="16"/>
      <c r="ELI40" s="16"/>
      <c r="ELJ40" s="16"/>
      <c r="ELK40" s="16"/>
      <c r="ELL40" s="16"/>
      <c r="ELM40" s="16"/>
      <c r="ELN40" s="16"/>
      <c r="ELO40" s="16"/>
      <c r="ELP40" s="16"/>
      <c r="ELQ40" s="16"/>
      <c r="ELR40" s="16"/>
      <c r="ELS40" s="16"/>
      <c r="ELT40" s="16"/>
      <c r="ELU40" s="16"/>
      <c r="ELV40" s="16"/>
      <c r="ELW40" s="16"/>
      <c r="ELX40" s="16"/>
      <c r="ELY40" s="16"/>
      <c r="ELZ40" s="16"/>
      <c r="EMA40" s="16"/>
      <c r="EMB40" s="16"/>
      <c r="EMC40" s="16"/>
      <c r="EMD40" s="16"/>
      <c r="EME40" s="16"/>
      <c r="EMF40" s="16"/>
      <c r="EMG40" s="16"/>
      <c r="EMH40" s="16"/>
      <c r="EMI40" s="16"/>
      <c r="EMJ40" s="16"/>
      <c r="EMK40" s="16"/>
      <c r="EML40" s="16"/>
      <c r="EMM40" s="16"/>
      <c r="EMN40" s="16"/>
      <c r="EMO40" s="16"/>
      <c r="EMP40" s="16"/>
      <c r="EMQ40" s="16"/>
      <c r="EMR40" s="16"/>
      <c r="EMS40" s="16"/>
      <c r="EMT40" s="16"/>
      <c r="EMU40" s="16"/>
      <c r="EMV40" s="16"/>
      <c r="EMW40" s="16"/>
      <c r="EMX40" s="16"/>
      <c r="EMY40" s="16"/>
      <c r="EMZ40" s="16"/>
      <c r="ENA40" s="16"/>
      <c r="ENB40" s="16"/>
      <c r="ENC40" s="16"/>
      <c r="END40" s="16"/>
      <c r="ENE40" s="16"/>
      <c r="ENF40" s="16"/>
      <c r="ENG40" s="16"/>
      <c r="ENH40" s="16"/>
      <c r="ENI40" s="16"/>
      <c r="ENJ40" s="16"/>
      <c r="ENK40" s="16"/>
      <c r="ENL40" s="16"/>
      <c r="ENM40" s="16"/>
      <c r="ENN40" s="16"/>
      <c r="ENO40" s="16"/>
      <c r="ENP40" s="16"/>
      <c r="ENQ40" s="16"/>
      <c r="ENR40" s="16"/>
      <c r="ENS40" s="16"/>
      <c r="ENT40" s="16"/>
      <c r="ENU40" s="16"/>
      <c r="ENV40" s="16"/>
      <c r="ENW40" s="16"/>
      <c r="ENX40" s="16"/>
      <c r="ENY40" s="16"/>
      <c r="ENZ40" s="16"/>
      <c r="EOA40" s="16"/>
      <c r="EOB40" s="16"/>
      <c r="EOC40" s="16"/>
      <c r="EOD40" s="16"/>
      <c r="EOE40" s="16"/>
      <c r="EOF40" s="16"/>
      <c r="EOG40" s="16"/>
      <c r="EOH40" s="16"/>
      <c r="EOI40" s="16"/>
      <c r="EOJ40" s="16"/>
      <c r="EOK40" s="16"/>
      <c r="EOL40" s="16"/>
      <c r="EOM40" s="16"/>
      <c r="EON40" s="16"/>
      <c r="EOO40" s="16"/>
      <c r="EOP40" s="16"/>
      <c r="EOQ40" s="16"/>
      <c r="EOR40" s="16"/>
      <c r="EOS40" s="16"/>
      <c r="EOT40" s="16"/>
      <c r="EOU40" s="16"/>
      <c r="EOV40" s="16"/>
      <c r="EOW40" s="16"/>
      <c r="EOX40" s="16"/>
      <c r="EOY40" s="16"/>
      <c r="EOZ40" s="16"/>
      <c r="EPA40" s="16"/>
      <c r="EPB40" s="16"/>
      <c r="EPC40" s="16"/>
      <c r="EPD40" s="16"/>
      <c r="EPE40" s="16"/>
      <c r="EPF40" s="16"/>
      <c r="EPG40" s="16"/>
      <c r="EPH40" s="16"/>
      <c r="EPI40" s="16"/>
      <c r="EPJ40" s="16"/>
      <c r="EPK40" s="16"/>
      <c r="EPL40" s="16"/>
      <c r="EPM40" s="16"/>
      <c r="EPN40" s="16"/>
      <c r="EPO40" s="16"/>
      <c r="EPP40" s="16"/>
      <c r="EPQ40" s="16"/>
      <c r="EPR40" s="16"/>
      <c r="EPS40" s="16"/>
      <c r="EPT40" s="16"/>
      <c r="EPU40" s="16"/>
      <c r="EPV40" s="16"/>
      <c r="EPW40" s="16"/>
      <c r="EPX40" s="16"/>
      <c r="EPY40" s="16"/>
      <c r="EPZ40" s="16"/>
      <c r="EQA40" s="16"/>
      <c r="EQB40" s="16"/>
      <c r="EQC40" s="16"/>
      <c r="EQD40" s="16"/>
      <c r="EQE40" s="16"/>
      <c r="EQF40" s="16"/>
      <c r="EQG40" s="16"/>
      <c r="EQH40" s="16"/>
      <c r="EQI40" s="16"/>
      <c r="EQJ40" s="16"/>
      <c r="EQK40" s="16"/>
      <c r="EQL40" s="16"/>
      <c r="EQM40" s="16"/>
      <c r="EQN40" s="16"/>
      <c r="EQO40" s="16"/>
      <c r="EQP40" s="16"/>
      <c r="EQQ40" s="16"/>
      <c r="EQR40" s="16"/>
      <c r="EQS40" s="16"/>
      <c r="EQT40" s="16"/>
      <c r="EQU40" s="16"/>
      <c r="EQV40" s="16"/>
      <c r="EQW40" s="16"/>
      <c r="EQX40" s="16"/>
      <c r="EQY40" s="16"/>
      <c r="EQZ40" s="16"/>
      <c r="ERA40" s="16"/>
      <c r="ERB40" s="16"/>
      <c r="ERC40" s="16"/>
      <c r="ERD40" s="16"/>
      <c r="ERE40" s="16"/>
      <c r="ERF40" s="16"/>
      <c r="ERG40" s="16"/>
      <c r="ERH40" s="16"/>
      <c r="ERI40" s="16"/>
      <c r="ERJ40" s="16"/>
      <c r="ERK40" s="16"/>
      <c r="ERL40" s="16"/>
      <c r="ERM40" s="16"/>
      <c r="ERN40" s="16"/>
      <c r="ERO40" s="16"/>
      <c r="ERP40" s="16"/>
      <c r="ERQ40" s="16"/>
      <c r="ERR40" s="16"/>
      <c r="ERS40" s="16"/>
      <c r="ERT40" s="16"/>
      <c r="ERU40" s="16"/>
      <c r="ERV40" s="16"/>
      <c r="ERW40" s="16"/>
      <c r="ERX40" s="16"/>
      <c r="ERY40" s="16"/>
      <c r="ERZ40" s="16"/>
      <c r="ESA40" s="16"/>
      <c r="ESB40" s="16"/>
      <c r="ESC40" s="16"/>
      <c r="ESD40" s="16"/>
      <c r="ESE40" s="16"/>
      <c r="ESF40" s="16"/>
      <c r="ESG40" s="16"/>
      <c r="ESH40" s="16"/>
      <c r="ESI40" s="16"/>
      <c r="ESJ40" s="16"/>
      <c r="ESK40" s="16"/>
      <c r="ESL40" s="16"/>
      <c r="ESM40" s="16"/>
      <c r="ESN40" s="16"/>
      <c r="ESO40" s="16"/>
      <c r="ESP40" s="16"/>
      <c r="ESQ40" s="16"/>
      <c r="ESR40" s="16"/>
      <c r="ESS40" s="16"/>
      <c r="EST40" s="16"/>
      <c r="ESU40" s="16"/>
      <c r="ESV40" s="16"/>
      <c r="ESW40" s="16"/>
      <c r="ESX40" s="16"/>
      <c r="ESY40" s="16"/>
      <c r="ESZ40" s="16"/>
      <c r="ETA40" s="16"/>
      <c r="ETB40" s="16"/>
      <c r="ETC40" s="16"/>
      <c r="ETD40" s="16"/>
      <c r="ETE40" s="16"/>
      <c r="ETF40" s="16"/>
      <c r="ETG40" s="16"/>
      <c r="ETH40" s="16"/>
      <c r="ETI40" s="16"/>
      <c r="ETJ40" s="16"/>
      <c r="ETK40" s="16"/>
      <c r="ETL40" s="16"/>
      <c r="ETM40" s="16"/>
      <c r="ETN40" s="16"/>
      <c r="ETO40" s="16"/>
      <c r="ETP40" s="16"/>
      <c r="ETQ40" s="16"/>
      <c r="ETR40" s="16"/>
      <c r="ETS40" s="16"/>
      <c r="ETT40" s="16"/>
      <c r="ETU40" s="16"/>
      <c r="ETV40" s="16"/>
      <c r="ETW40" s="16"/>
      <c r="ETX40" s="16"/>
      <c r="ETY40" s="16"/>
      <c r="ETZ40" s="16"/>
      <c r="EUA40" s="16"/>
      <c r="EUB40" s="16"/>
      <c r="EUC40" s="16"/>
      <c r="EUD40" s="16"/>
      <c r="EUE40" s="16"/>
      <c r="EUF40" s="16"/>
      <c r="EUG40" s="16"/>
      <c r="EUH40" s="16"/>
      <c r="EUI40" s="16"/>
      <c r="EUJ40" s="16"/>
      <c r="EUK40" s="16"/>
      <c r="EUL40" s="16"/>
      <c r="EUM40" s="16"/>
      <c r="EUN40" s="16"/>
      <c r="EUO40" s="16"/>
      <c r="EUP40" s="16"/>
      <c r="EUQ40" s="16"/>
      <c r="EUR40" s="16"/>
      <c r="EUS40" s="16"/>
      <c r="EUT40" s="16"/>
      <c r="EUU40" s="16"/>
      <c r="EUV40" s="16"/>
      <c r="EUW40" s="16"/>
      <c r="EUX40" s="16"/>
      <c r="EUY40" s="16"/>
      <c r="EUZ40" s="16"/>
      <c r="EVA40" s="16"/>
      <c r="EVB40" s="16"/>
      <c r="EVC40" s="16"/>
      <c r="EVD40" s="16"/>
      <c r="EVE40" s="16"/>
      <c r="EVF40" s="16"/>
      <c r="EVG40" s="16"/>
      <c r="EVH40" s="16"/>
      <c r="EVI40" s="16"/>
      <c r="EVJ40" s="16"/>
      <c r="EVK40" s="16"/>
      <c r="EVL40" s="16"/>
      <c r="EVM40" s="16"/>
      <c r="EVN40" s="16"/>
      <c r="EVO40" s="16"/>
      <c r="EVP40" s="16"/>
      <c r="EVQ40" s="16"/>
      <c r="EVR40" s="16"/>
      <c r="EVS40" s="16"/>
      <c r="EVT40" s="16"/>
      <c r="EVU40" s="16"/>
      <c r="EVV40" s="16"/>
      <c r="EVW40" s="16"/>
      <c r="EVX40" s="16"/>
      <c r="EVY40" s="16"/>
      <c r="EVZ40" s="16"/>
      <c r="EWA40" s="16"/>
      <c r="EWB40" s="16"/>
      <c r="EWC40" s="16"/>
      <c r="EWD40" s="16"/>
      <c r="EWE40" s="16"/>
      <c r="EWF40" s="16"/>
      <c r="EWG40" s="16"/>
      <c r="EWH40" s="16"/>
      <c r="EWI40" s="16"/>
      <c r="EWJ40" s="16"/>
      <c r="EWK40" s="16"/>
      <c r="EWL40" s="16"/>
      <c r="EWM40" s="16"/>
      <c r="EWN40" s="16"/>
      <c r="EWO40" s="16"/>
      <c r="EWP40" s="16"/>
      <c r="EWQ40" s="16"/>
      <c r="EWR40" s="16"/>
      <c r="EWS40" s="16"/>
      <c r="EWT40" s="16"/>
      <c r="EWU40" s="16"/>
      <c r="EWV40" s="16"/>
      <c r="EWW40" s="16"/>
      <c r="EWX40" s="16"/>
      <c r="EWY40" s="16"/>
      <c r="EWZ40" s="16"/>
      <c r="EXA40" s="16"/>
      <c r="EXB40" s="16"/>
      <c r="EXC40" s="16"/>
      <c r="EXD40" s="16"/>
      <c r="EXE40" s="16"/>
      <c r="EXF40" s="16"/>
      <c r="EXG40" s="16"/>
      <c r="EXH40" s="16"/>
      <c r="EXI40" s="16"/>
      <c r="EXJ40" s="16"/>
      <c r="EXK40" s="16"/>
      <c r="EXL40" s="16"/>
      <c r="EXM40" s="16"/>
      <c r="EXN40" s="16"/>
      <c r="EXO40" s="16"/>
      <c r="EXP40" s="16"/>
      <c r="EXQ40" s="16"/>
      <c r="EXR40" s="16"/>
      <c r="EXS40" s="16"/>
      <c r="EXT40" s="16"/>
      <c r="EXU40" s="16"/>
      <c r="EXV40" s="16"/>
      <c r="EXW40" s="16"/>
      <c r="EXX40" s="16"/>
      <c r="EXY40" s="16"/>
      <c r="EXZ40" s="16"/>
      <c r="EYA40" s="16"/>
      <c r="EYB40" s="16"/>
      <c r="EYC40" s="16"/>
      <c r="EYD40" s="16"/>
      <c r="EYE40" s="16"/>
      <c r="EYF40" s="16"/>
      <c r="EYG40" s="16"/>
      <c r="EYH40" s="16"/>
      <c r="EYI40" s="16"/>
      <c r="EYJ40" s="16"/>
      <c r="EYK40" s="16"/>
      <c r="EYL40" s="16"/>
      <c r="EYM40" s="16"/>
      <c r="EYN40" s="16"/>
      <c r="EYO40" s="16"/>
      <c r="EYP40" s="16"/>
      <c r="EYQ40" s="16"/>
      <c r="EYR40" s="16"/>
      <c r="EYS40" s="16"/>
      <c r="EYT40" s="16"/>
      <c r="EYU40" s="16"/>
      <c r="EYV40" s="16"/>
      <c r="EYW40" s="16"/>
      <c r="EYX40" s="16"/>
      <c r="EYY40" s="16"/>
      <c r="EYZ40" s="16"/>
      <c r="EZA40" s="16"/>
      <c r="EZB40" s="16"/>
      <c r="EZC40" s="16"/>
      <c r="EZD40" s="16"/>
      <c r="EZE40" s="16"/>
      <c r="EZF40" s="16"/>
      <c r="EZG40" s="16"/>
      <c r="EZH40" s="16"/>
      <c r="EZI40" s="16"/>
      <c r="EZJ40" s="16"/>
      <c r="EZK40" s="16"/>
      <c r="EZL40" s="16"/>
      <c r="EZM40" s="16"/>
      <c r="EZN40" s="16"/>
      <c r="EZO40" s="16"/>
      <c r="EZP40" s="16"/>
      <c r="EZQ40" s="16"/>
      <c r="EZR40" s="16"/>
      <c r="EZS40" s="16"/>
      <c r="EZT40" s="16"/>
      <c r="EZU40" s="16"/>
      <c r="EZV40" s="16"/>
      <c r="EZW40" s="16"/>
      <c r="EZX40" s="16"/>
      <c r="EZY40" s="16"/>
      <c r="EZZ40" s="16"/>
      <c r="FAA40" s="16"/>
      <c r="FAB40" s="16"/>
      <c r="FAC40" s="16"/>
      <c r="FAD40" s="16"/>
      <c r="FAE40" s="16"/>
      <c r="FAF40" s="16"/>
      <c r="FAG40" s="16"/>
      <c r="FAH40" s="16"/>
      <c r="FAI40" s="16"/>
      <c r="FAJ40" s="16"/>
      <c r="FAK40" s="16"/>
      <c r="FAL40" s="16"/>
      <c r="FAM40" s="16"/>
      <c r="FAN40" s="16"/>
      <c r="FAO40" s="16"/>
      <c r="FAP40" s="16"/>
      <c r="FAQ40" s="16"/>
      <c r="FAR40" s="16"/>
      <c r="FAS40" s="16"/>
      <c r="FAT40" s="16"/>
      <c r="FAU40" s="16"/>
      <c r="FAV40" s="16"/>
      <c r="FAW40" s="16"/>
      <c r="FAX40" s="16"/>
      <c r="FAY40" s="16"/>
      <c r="FAZ40" s="16"/>
      <c r="FBA40" s="16"/>
      <c r="FBB40" s="16"/>
      <c r="FBC40" s="16"/>
      <c r="FBD40" s="16"/>
      <c r="FBE40" s="16"/>
      <c r="FBF40" s="16"/>
      <c r="FBG40" s="16"/>
      <c r="FBH40" s="16"/>
      <c r="FBI40" s="16"/>
      <c r="FBJ40" s="16"/>
      <c r="FBK40" s="16"/>
      <c r="FBL40" s="16"/>
      <c r="FBM40" s="16"/>
      <c r="FBN40" s="16"/>
      <c r="FBO40" s="16"/>
      <c r="FBP40" s="16"/>
      <c r="FBQ40" s="16"/>
      <c r="FBR40" s="16"/>
      <c r="FBS40" s="16"/>
      <c r="FBT40" s="16"/>
      <c r="FBU40" s="16"/>
      <c r="FBV40" s="16"/>
      <c r="FBW40" s="16"/>
      <c r="FBX40" s="16"/>
      <c r="FBY40" s="16"/>
      <c r="FBZ40" s="16"/>
      <c r="FCA40" s="16"/>
      <c r="FCB40" s="16"/>
      <c r="FCC40" s="16"/>
      <c r="FCD40" s="16"/>
      <c r="FCE40" s="16"/>
      <c r="FCF40" s="16"/>
      <c r="FCG40" s="16"/>
      <c r="FCH40" s="16"/>
      <c r="FCI40" s="16"/>
      <c r="FCJ40" s="16"/>
      <c r="FCK40" s="16"/>
      <c r="FCL40" s="16"/>
      <c r="FCM40" s="16"/>
      <c r="FCN40" s="16"/>
      <c r="FCO40" s="16"/>
      <c r="FCP40" s="16"/>
      <c r="FCQ40" s="16"/>
      <c r="FCR40" s="16"/>
      <c r="FCS40" s="16"/>
      <c r="FCT40" s="16"/>
      <c r="FCU40" s="16"/>
      <c r="FCV40" s="16"/>
      <c r="FCW40" s="16"/>
      <c r="FCX40" s="16"/>
      <c r="FCY40" s="16"/>
      <c r="FCZ40" s="16"/>
      <c r="FDA40" s="16"/>
      <c r="FDB40" s="16"/>
      <c r="FDC40" s="16"/>
      <c r="FDD40" s="16"/>
      <c r="FDE40" s="16"/>
      <c r="FDF40" s="16"/>
      <c r="FDG40" s="16"/>
      <c r="FDH40" s="16"/>
      <c r="FDI40" s="16"/>
      <c r="FDJ40" s="16"/>
      <c r="FDK40" s="16"/>
      <c r="FDL40" s="16"/>
      <c r="FDM40" s="16"/>
      <c r="FDN40" s="16"/>
      <c r="FDO40" s="16"/>
      <c r="FDP40" s="16"/>
      <c r="FDQ40" s="16"/>
      <c r="FDR40" s="16"/>
      <c r="FDS40" s="16"/>
      <c r="FDT40" s="16"/>
      <c r="FDU40" s="16"/>
      <c r="FDV40" s="16"/>
      <c r="FDW40" s="16"/>
      <c r="FDX40" s="16"/>
      <c r="FDY40" s="16"/>
      <c r="FDZ40" s="16"/>
      <c r="FEA40" s="16"/>
      <c r="FEB40" s="16"/>
      <c r="FEC40" s="16"/>
      <c r="FED40" s="16"/>
      <c r="FEE40" s="16"/>
      <c r="FEF40" s="16"/>
      <c r="FEG40" s="16"/>
      <c r="FEH40" s="16"/>
      <c r="FEI40" s="16"/>
      <c r="FEJ40" s="16"/>
      <c r="FEK40" s="16"/>
      <c r="FEL40" s="16"/>
      <c r="FEM40" s="16"/>
      <c r="FEN40" s="16"/>
      <c r="FEO40" s="16"/>
      <c r="FEP40" s="16"/>
      <c r="FEQ40" s="16"/>
      <c r="FER40" s="16"/>
      <c r="FES40" s="16"/>
      <c r="FET40" s="16"/>
      <c r="FEU40" s="16"/>
      <c r="FEV40" s="16"/>
      <c r="FEW40" s="16"/>
      <c r="FEX40" s="16"/>
      <c r="FEY40" s="16"/>
      <c r="FEZ40" s="16"/>
      <c r="FFA40" s="16"/>
      <c r="FFB40" s="16"/>
      <c r="FFC40" s="16"/>
      <c r="FFD40" s="16"/>
      <c r="FFE40" s="16"/>
      <c r="FFF40" s="16"/>
      <c r="FFG40" s="16"/>
      <c r="FFH40" s="16"/>
      <c r="FFI40" s="16"/>
      <c r="FFJ40" s="16"/>
      <c r="FFK40" s="16"/>
      <c r="FFL40" s="16"/>
      <c r="FFM40" s="16"/>
      <c r="FFN40" s="16"/>
      <c r="FFO40" s="16"/>
      <c r="FFP40" s="16"/>
      <c r="FFQ40" s="16"/>
      <c r="FFR40" s="16"/>
      <c r="FFS40" s="16"/>
      <c r="FFT40" s="16"/>
      <c r="FFU40" s="16"/>
      <c r="FFV40" s="16"/>
      <c r="FFW40" s="16"/>
      <c r="FFX40" s="16"/>
      <c r="FFY40" s="16"/>
      <c r="FFZ40" s="16"/>
      <c r="FGA40" s="16"/>
      <c r="FGB40" s="16"/>
      <c r="FGC40" s="16"/>
      <c r="FGD40" s="16"/>
      <c r="FGE40" s="16"/>
      <c r="FGF40" s="16"/>
      <c r="FGG40" s="16"/>
      <c r="FGH40" s="16"/>
      <c r="FGI40" s="16"/>
      <c r="FGJ40" s="16"/>
      <c r="FGK40" s="16"/>
      <c r="FGL40" s="16"/>
      <c r="FGM40" s="16"/>
      <c r="FGN40" s="16"/>
      <c r="FGO40" s="16"/>
      <c r="FGP40" s="16"/>
      <c r="FGQ40" s="16"/>
      <c r="FGR40" s="16"/>
      <c r="FGS40" s="16"/>
      <c r="FGT40" s="16"/>
      <c r="FGU40" s="16"/>
      <c r="FGV40" s="16"/>
      <c r="FGW40" s="16"/>
      <c r="FGX40" s="16"/>
      <c r="FGY40" s="16"/>
      <c r="FGZ40" s="16"/>
      <c r="FHA40" s="16"/>
      <c r="FHB40" s="16"/>
      <c r="FHC40" s="16"/>
      <c r="FHD40" s="16"/>
      <c r="FHE40" s="16"/>
      <c r="FHF40" s="16"/>
      <c r="FHG40" s="16"/>
      <c r="FHH40" s="16"/>
      <c r="FHI40" s="16"/>
      <c r="FHJ40" s="16"/>
      <c r="FHK40" s="16"/>
      <c r="FHL40" s="16"/>
      <c r="FHM40" s="16"/>
      <c r="FHN40" s="16"/>
      <c r="FHO40" s="16"/>
      <c r="FHP40" s="16"/>
      <c r="FHQ40" s="16"/>
      <c r="FHR40" s="16"/>
      <c r="FHS40" s="16"/>
      <c r="FHT40" s="16"/>
      <c r="FHU40" s="16"/>
      <c r="FHV40" s="16"/>
      <c r="FHW40" s="16"/>
      <c r="FHX40" s="16"/>
      <c r="FHY40" s="16"/>
      <c r="FHZ40" s="16"/>
      <c r="FIA40" s="16"/>
      <c r="FIB40" s="16"/>
      <c r="FIC40" s="16"/>
      <c r="FID40" s="16"/>
      <c r="FIE40" s="16"/>
      <c r="FIF40" s="16"/>
      <c r="FIG40" s="16"/>
      <c r="FIH40" s="16"/>
      <c r="FII40" s="16"/>
      <c r="FIJ40" s="16"/>
      <c r="FIK40" s="16"/>
      <c r="FIL40" s="16"/>
      <c r="FIM40" s="16"/>
      <c r="FIN40" s="16"/>
      <c r="FIO40" s="16"/>
      <c r="FIP40" s="16"/>
      <c r="FIQ40" s="16"/>
      <c r="FIR40" s="16"/>
      <c r="FIS40" s="16"/>
      <c r="FIT40" s="16"/>
      <c r="FIU40" s="16"/>
      <c r="FIV40" s="16"/>
      <c r="FIW40" s="16"/>
      <c r="FIX40" s="16"/>
      <c r="FIY40" s="16"/>
      <c r="FIZ40" s="16"/>
      <c r="FJA40" s="16"/>
      <c r="FJB40" s="16"/>
      <c r="FJC40" s="16"/>
      <c r="FJD40" s="16"/>
      <c r="FJE40" s="16"/>
      <c r="FJF40" s="16"/>
      <c r="FJG40" s="16"/>
      <c r="FJH40" s="16"/>
      <c r="FJI40" s="16"/>
      <c r="FJJ40" s="16"/>
      <c r="FJK40" s="16"/>
      <c r="FJL40" s="16"/>
      <c r="FJM40" s="16"/>
      <c r="FJN40" s="16"/>
      <c r="FJO40" s="16"/>
      <c r="FJP40" s="16"/>
      <c r="FJQ40" s="16"/>
      <c r="FJR40" s="16"/>
      <c r="FJS40" s="16"/>
      <c r="FJT40" s="16"/>
      <c r="FJU40" s="16"/>
      <c r="FJV40" s="16"/>
      <c r="FJW40" s="16"/>
      <c r="FJX40" s="16"/>
      <c r="FJY40" s="16"/>
      <c r="FJZ40" s="16"/>
      <c r="FKA40" s="16"/>
      <c r="FKB40" s="16"/>
      <c r="FKC40" s="16"/>
      <c r="FKD40" s="16"/>
      <c r="FKE40" s="16"/>
      <c r="FKF40" s="16"/>
      <c r="FKG40" s="16"/>
      <c r="FKH40" s="16"/>
      <c r="FKI40" s="16"/>
      <c r="FKJ40" s="16"/>
      <c r="FKK40" s="16"/>
      <c r="FKL40" s="16"/>
      <c r="FKM40" s="16"/>
      <c r="FKN40" s="16"/>
      <c r="FKO40" s="16"/>
      <c r="FKP40" s="16"/>
      <c r="FKQ40" s="16"/>
      <c r="FKR40" s="16"/>
      <c r="FKS40" s="16"/>
      <c r="FKT40" s="16"/>
      <c r="FKU40" s="16"/>
      <c r="FKV40" s="16"/>
      <c r="FKW40" s="16"/>
      <c r="FKX40" s="16"/>
      <c r="FKY40" s="16"/>
      <c r="FKZ40" s="16"/>
      <c r="FLA40" s="16"/>
      <c r="FLB40" s="16"/>
      <c r="FLC40" s="16"/>
      <c r="FLD40" s="16"/>
      <c r="FLE40" s="16"/>
      <c r="FLF40" s="16"/>
      <c r="FLG40" s="16"/>
      <c r="FLH40" s="16"/>
      <c r="FLI40" s="16"/>
      <c r="FLJ40" s="16"/>
      <c r="FLK40" s="16"/>
      <c r="FLL40" s="16"/>
      <c r="FLM40" s="16"/>
      <c r="FLN40" s="16"/>
      <c r="FLO40" s="16"/>
      <c r="FLP40" s="16"/>
      <c r="FLQ40" s="16"/>
      <c r="FLR40" s="16"/>
      <c r="FLS40" s="16"/>
      <c r="FLT40" s="16"/>
      <c r="FLU40" s="16"/>
      <c r="FLV40" s="16"/>
      <c r="FLW40" s="16"/>
      <c r="FLX40" s="16"/>
      <c r="FLY40" s="16"/>
      <c r="FLZ40" s="16"/>
      <c r="FMA40" s="16"/>
      <c r="FMB40" s="16"/>
      <c r="FMC40" s="16"/>
      <c r="FMD40" s="16"/>
      <c r="FME40" s="16"/>
      <c r="FMF40" s="16"/>
      <c r="FMG40" s="16"/>
      <c r="FMH40" s="16"/>
      <c r="FMI40" s="16"/>
      <c r="FMJ40" s="16"/>
      <c r="FMK40" s="16"/>
      <c r="FML40" s="16"/>
      <c r="FMM40" s="16"/>
      <c r="FMN40" s="16"/>
      <c r="FMO40" s="16"/>
      <c r="FMP40" s="16"/>
      <c r="FMQ40" s="16"/>
      <c r="FMR40" s="16"/>
      <c r="FMS40" s="16"/>
      <c r="FMT40" s="16"/>
      <c r="FMU40" s="16"/>
      <c r="FMV40" s="16"/>
      <c r="FMW40" s="16"/>
      <c r="FMX40" s="16"/>
      <c r="FMY40" s="16"/>
      <c r="FMZ40" s="16"/>
      <c r="FNA40" s="16"/>
      <c r="FNB40" s="16"/>
      <c r="FNC40" s="16"/>
      <c r="FND40" s="16"/>
      <c r="FNE40" s="16"/>
      <c r="FNF40" s="16"/>
      <c r="FNG40" s="16"/>
      <c r="FNH40" s="16"/>
      <c r="FNI40" s="16"/>
      <c r="FNJ40" s="16"/>
      <c r="FNK40" s="16"/>
      <c r="FNL40" s="16"/>
      <c r="FNM40" s="16"/>
      <c r="FNN40" s="16"/>
      <c r="FNO40" s="16"/>
      <c r="FNP40" s="16"/>
      <c r="FNQ40" s="16"/>
      <c r="FNR40" s="16"/>
      <c r="FNS40" s="16"/>
      <c r="FNT40" s="16"/>
      <c r="FNU40" s="16"/>
      <c r="FNV40" s="16"/>
      <c r="FNW40" s="16"/>
      <c r="FNX40" s="16"/>
      <c r="FNY40" s="16"/>
      <c r="FNZ40" s="16"/>
      <c r="FOA40" s="16"/>
      <c r="FOB40" s="16"/>
      <c r="FOC40" s="16"/>
      <c r="FOD40" s="16"/>
      <c r="FOE40" s="16"/>
      <c r="FOF40" s="16"/>
      <c r="FOG40" s="16"/>
      <c r="FOH40" s="16"/>
      <c r="FOI40" s="16"/>
      <c r="FOJ40" s="16"/>
      <c r="FOK40" s="16"/>
      <c r="FOL40" s="16"/>
      <c r="FOM40" s="16"/>
      <c r="FON40" s="16"/>
      <c r="FOO40" s="16"/>
      <c r="FOP40" s="16"/>
      <c r="FOQ40" s="16"/>
      <c r="FOR40" s="16"/>
      <c r="FOS40" s="16"/>
      <c r="FOT40" s="16"/>
      <c r="FOU40" s="16"/>
      <c r="FOV40" s="16"/>
      <c r="FOW40" s="16"/>
      <c r="FOX40" s="16"/>
      <c r="FOY40" s="16"/>
      <c r="FOZ40" s="16"/>
      <c r="FPA40" s="16"/>
      <c r="FPB40" s="16"/>
      <c r="FPC40" s="16"/>
      <c r="FPD40" s="16"/>
      <c r="FPE40" s="16"/>
      <c r="FPF40" s="16"/>
      <c r="FPG40" s="16"/>
      <c r="FPH40" s="16"/>
      <c r="FPI40" s="16"/>
      <c r="FPJ40" s="16"/>
      <c r="FPK40" s="16"/>
      <c r="FPL40" s="16"/>
      <c r="FPM40" s="16"/>
      <c r="FPN40" s="16"/>
      <c r="FPO40" s="16"/>
      <c r="FPP40" s="16"/>
      <c r="FPQ40" s="16"/>
      <c r="FPR40" s="16"/>
      <c r="FPS40" s="16"/>
      <c r="FPT40" s="16"/>
      <c r="FPU40" s="16"/>
      <c r="FPV40" s="16"/>
      <c r="FPW40" s="16"/>
      <c r="FPX40" s="16"/>
      <c r="FPY40" s="16"/>
      <c r="FPZ40" s="16"/>
      <c r="FQA40" s="16"/>
      <c r="FQB40" s="16"/>
      <c r="FQC40" s="16"/>
      <c r="FQD40" s="16"/>
      <c r="FQE40" s="16"/>
      <c r="FQF40" s="16"/>
      <c r="FQG40" s="16"/>
      <c r="FQH40" s="16"/>
      <c r="FQI40" s="16"/>
      <c r="FQJ40" s="16"/>
      <c r="FQK40" s="16"/>
      <c r="FQL40" s="16"/>
      <c r="FQM40" s="16"/>
      <c r="FQN40" s="16"/>
      <c r="FQO40" s="16"/>
      <c r="FQP40" s="16"/>
      <c r="FQQ40" s="16"/>
      <c r="FQR40" s="16"/>
      <c r="FQS40" s="16"/>
      <c r="FQT40" s="16"/>
      <c r="FQU40" s="16"/>
      <c r="FQV40" s="16"/>
      <c r="FQW40" s="16"/>
      <c r="FQX40" s="16"/>
      <c r="FQY40" s="16"/>
      <c r="FQZ40" s="16"/>
      <c r="FRA40" s="16"/>
      <c r="FRB40" s="16"/>
      <c r="FRC40" s="16"/>
      <c r="FRD40" s="16"/>
      <c r="FRE40" s="16"/>
      <c r="FRF40" s="16"/>
      <c r="FRG40" s="16"/>
      <c r="FRH40" s="16"/>
      <c r="FRI40" s="16"/>
      <c r="FRJ40" s="16"/>
      <c r="FRK40" s="16"/>
      <c r="FRL40" s="16"/>
      <c r="FRM40" s="16"/>
      <c r="FRN40" s="16"/>
      <c r="FRO40" s="16"/>
      <c r="FRP40" s="16"/>
      <c r="FRQ40" s="16"/>
      <c r="FRR40" s="16"/>
      <c r="FRS40" s="16"/>
      <c r="FRT40" s="16"/>
      <c r="FRU40" s="16"/>
      <c r="FRV40" s="16"/>
      <c r="FRW40" s="16"/>
      <c r="FRX40" s="16"/>
      <c r="FRY40" s="16"/>
      <c r="FRZ40" s="16"/>
      <c r="FSA40" s="16"/>
      <c r="FSB40" s="16"/>
      <c r="FSC40" s="16"/>
      <c r="FSD40" s="16"/>
      <c r="FSE40" s="16"/>
      <c r="FSF40" s="16"/>
      <c r="FSG40" s="16"/>
      <c r="FSH40" s="16"/>
      <c r="FSI40" s="16"/>
      <c r="FSJ40" s="16"/>
      <c r="FSK40" s="16"/>
      <c r="FSL40" s="16"/>
      <c r="FSM40" s="16"/>
      <c r="FSN40" s="16"/>
      <c r="FSO40" s="16"/>
      <c r="FSP40" s="16"/>
      <c r="FSQ40" s="16"/>
      <c r="FSR40" s="16"/>
      <c r="FSS40" s="16"/>
      <c r="FST40" s="16"/>
      <c r="FSU40" s="16"/>
      <c r="FSV40" s="16"/>
      <c r="FSW40" s="16"/>
      <c r="FSX40" s="16"/>
      <c r="FSY40" s="16"/>
      <c r="FSZ40" s="16"/>
      <c r="FTA40" s="16"/>
      <c r="FTB40" s="16"/>
      <c r="FTC40" s="16"/>
      <c r="FTD40" s="16"/>
      <c r="FTE40" s="16"/>
      <c r="FTF40" s="16"/>
      <c r="FTG40" s="16"/>
      <c r="FTH40" s="16"/>
      <c r="FTI40" s="16"/>
      <c r="FTJ40" s="16"/>
      <c r="FTK40" s="16"/>
      <c r="FTL40" s="16"/>
      <c r="FTM40" s="16"/>
      <c r="FTN40" s="16"/>
      <c r="FTO40" s="16"/>
      <c r="FTP40" s="16"/>
      <c r="FTQ40" s="16"/>
      <c r="FTR40" s="16"/>
      <c r="FTS40" s="16"/>
      <c r="FTT40" s="16"/>
      <c r="FTU40" s="16"/>
      <c r="FTV40" s="16"/>
      <c r="FTW40" s="16"/>
      <c r="FTX40" s="16"/>
      <c r="FTY40" s="16"/>
      <c r="FTZ40" s="16"/>
      <c r="FUA40" s="16"/>
      <c r="FUB40" s="16"/>
      <c r="FUC40" s="16"/>
      <c r="FUD40" s="16"/>
      <c r="FUE40" s="16"/>
      <c r="FUF40" s="16"/>
      <c r="FUG40" s="16"/>
      <c r="FUH40" s="16"/>
      <c r="FUI40" s="16"/>
      <c r="FUJ40" s="16"/>
      <c r="FUK40" s="16"/>
      <c r="FUL40" s="16"/>
      <c r="FUM40" s="16"/>
      <c r="FUN40" s="16"/>
      <c r="FUO40" s="16"/>
      <c r="FUP40" s="16"/>
      <c r="FUQ40" s="16"/>
      <c r="FUR40" s="16"/>
      <c r="FUS40" s="16"/>
      <c r="FUT40" s="16"/>
      <c r="FUU40" s="16"/>
      <c r="FUV40" s="16"/>
      <c r="FUW40" s="16"/>
      <c r="FUX40" s="16"/>
      <c r="FUY40" s="16"/>
      <c r="FUZ40" s="16"/>
      <c r="FVA40" s="16"/>
      <c r="FVB40" s="16"/>
      <c r="FVC40" s="16"/>
      <c r="FVD40" s="16"/>
      <c r="FVE40" s="16"/>
      <c r="FVF40" s="16"/>
      <c r="FVG40" s="16"/>
      <c r="FVH40" s="16"/>
      <c r="FVI40" s="16"/>
      <c r="FVJ40" s="16"/>
      <c r="FVK40" s="16"/>
      <c r="FVL40" s="16"/>
      <c r="FVM40" s="16"/>
      <c r="FVN40" s="16"/>
      <c r="FVO40" s="16"/>
      <c r="FVP40" s="16"/>
      <c r="FVQ40" s="16"/>
      <c r="FVR40" s="16"/>
      <c r="FVS40" s="16"/>
      <c r="FVT40" s="16"/>
      <c r="FVU40" s="16"/>
      <c r="FVV40" s="16"/>
      <c r="FVW40" s="16"/>
      <c r="FVX40" s="16"/>
      <c r="FVY40" s="16"/>
      <c r="FVZ40" s="16"/>
      <c r="FWA40" s="16"/>
      <c r="FWB40" s="16"/>
      <c r="FWC40" s="16"/>
      <c r="FWD40" s="16"/>
      <c r="FWE40" s="16"/>
      <c r="FWF40" s="16"/>
      <c r="FWG40" s="16"/>
      <c r="FWH40" s="16"/>
      <c r="FWI40" s="16"/>
      <c r="FWJ40" s="16"/>
      <c r="FWK40" s="16"/>
      <c r="FWL40" s="16"/>
      <c r="FWM40" s="16"/>
      <c r="FWN40" s="16"/>
      <c r="FWO40" s="16"/>
      <c r="FWP40" s="16"/>
      <c r="FWQ40" s="16"/>
      <c r="FWR40" s="16"/>
      <c r="FWS40" s="16"/>
      <c r="FWT40" s="16"/>
      <c r="FWU40" s="16"/>
      <c r="FWV40" s="16"/>
      <c r="FWW40" s="16"/>
      <c r="FWX40" s="16"/>
      <c r="FWY40" s="16"/>
      <c r="FWZ40" s="16"/>
      <c r="FXA40" s="16"/>
      <c r="FXB40" s="16"/>
      <c r="FXC40" s="16"/>
      <c r="FXD40" s="16"/>
      <c r="FXE40" s="16"/>
      <c r="FXF40" s="16"/>
      <c r="FXG40" s="16"/>
      <c r="FXH40" s="16"/>
      <c r="FXI40" s="16"/>
      <c r="FXJ40" s="16"/>
      <c r="FXK40" s="16"/>
      <c r="FXL40" s="16"/>
      <c r="FXM40" s="16"/>
      <c r="FXN40" s="16"/>
      <c r="FXO40" s="16"/>
      <c r="FXP40" s="16"/>
      <c r="FXQ40" s="16"/>
      <c r="FXR40" s="16"/>
      <c r="FXS40" s="16"/>
      <c r="FXT40" s="16"/>
      <c r="FXU40" s="16"/>
      <c r="FXV40" s="16"/>
      <c r="FXW40" s="16"/>
      <c r="FXX40" s="16"/>
      <c r="FXY40" s="16"/>
      <c r="FXZ40" s="16"/>
      <c r="FYA40" s="16"/>
      <c r="FYB40" s="16"/>
      <c r="FYC40" s="16"/>
      <c r="FYD40" s="16"/>
      <c r="FYE40" s="16"/>
      <c r="FYF40" s="16"/>
      <c r="FYG40" s="16"/>
      <c r="FYH40" s="16"/>
      <c r="FYI40" s="16"/>
      <c r="FYJ40" s="16"/>
      <c r="FYK40" s="16"/>
      <c r="FYL40" s="16"/>
      <c r="FYM40" s="16"/>
      <c r="FYN40" s="16"/>
      <c r="FYO40" s="16"/>
      <c r="FYP40" s="16"/>
      <c r="FYQ40" s="16"/>
      <c r="FYR40" s="16"/>
      <c r="FYS40" s="16"/>
      <c r="FYT40" s="16"/>
      <c r="FYU40" s="16"/>
      <c r="FYV40" s="16"/>
      <c r="FYW40" s="16"/>
      <c r="FYX40" s="16"/>
      <c r="FYY40" s="16"/>
      <c r="FYZ40" s="16"/>
      <c r="FZA40" s="16"/>
      <c r="FZB40" s="16"/>
      <c r="FZC40" s="16"/>
      <c r="FZD40" s="16"/>
      <c r="FZE40" s="16"/>
      <c r="FZF40" s="16"/>
      <c r="FZG40" s="16"/>
      <c r="FZH40" s="16"/>
      <c r="FZI40" s="16"/>
      <c r="FZJ40" s="16"/>
      <c r="FZK40" s="16"/>
      <c r="FZL40" s="16"/>
      <c r="FZM40" s="16"/>
      <c r="FZN40" s="16"/>
      <c r="FZO40" s="16"/>
      <c r="FZP40" s="16"/>
      <c r="FZQ40" s="16"/>
      <c r="FZR40" s="16"/>
      <c r="FZS40" s="16"/>
      <c r="FZT40" s="16"/>
      <c r="FZU40" s="16"/>
      <c r="FZV40" s="16"/>
      <c r="FZW40" s="16"/>
      <c r="FZX40" s="16"/>
      <c r="FZY40" s="16"/>
      <c r="FZZ40" s="16"/>
      <c r="GAA40" s="16"/>
      <c r="GAB40" s="16"/>
      <c r="GAC40" s="16"/>
      <c r="GAD40" s="16"/>
      <c r="GAE40" s="16"/>
      <c r="GAF40" s="16"/>
      <c r="GAG40" s="16"/>
      <c r="GAH40" s="16"/>
      <c r="GAI40" s="16"/>
      <c r="GAJ40" s="16"/>
      <c r="GAK40" s="16"/>
      <c r="GAL40" s="16"/>
      <c r="GAM40" s="16"/>
      <c r="GAN40" s="16"/>
      <c r="GAO40" s="16"/>
      <c r="GAP40" s="16"/>
      <c r="GAQ40" s="16"/>
      <c r="GAR40" s="16"/>
      <c r="GAS40" s="16"/>
      <c r="GAT40" s="16"/>
      <c r="GAU40" s="16"/>
      <c r="GAV40" s="16"/>
      <c r="GAW40" s="16"/>
      <c r="GAX40" s="16"/>
      <c r="GAY40" s="16"/>
      <c r="GAZ40" s="16"/>
      <c r="GBA40" s="16"/>
      <c r="GBB40" s="16"/>
      <c r="GBC40" s="16"/>
      <c r="GBD40" s="16"/>
      <c r="GBE40" s="16"/>
      <c r="GBF40" s="16"/>
      <c r="GBG40" s="16"/>
      <c r="GBH40" s="16"/>
      <c r="GBI40" s="16"/>
      <c r="GBJ40" s="16"/>
      <c r="GBK40" s="16"/>
      <c r="GBL40" s="16"/>
      <c r="GBM40" s="16"/>
      <c r="GBN40" s="16"/>
      <c r="GBO40" s="16"/>
      <c r="GBP40" s="16"/>
      <c r="GBQ40" s="16"/>
      <c r="GBR40" s="16"/>
      <c r="GBS40" s="16"/>
      <c r="GBT40" s="16"/>
      <c r="GBU40" s="16"/>
      <c r="GBV40" s="16"/>
      <c r="GBW40" s="16"/>
      <c r="GBX40" s="16"/>
      <c r="GBY40" s="16"/>
      <c r="GBZ40" s="16"/>
      <c r="GCA40" s="16"/>
      <c r="GCB40" s="16"/>
      <c r="GCC40" s="16"/>
      <c r="GCD40" s="16"/>
      <c r="GCE40" s="16"/>
      <c r="GCF40" s="16"/>
      <c r="GCG40" s="16"/>
      <c r="GCH40" s="16"/>
      <c r="GCI40" s="16"/>
      <c r="GCJ40" s="16"/>
      <c r="GCK40" s="16"/>
      <c r="GCL40" s="16"/>
      <c r="GCM40" s="16"/>
      <c r="GCN40" s="16"/>
      <c r="GCO40" s="16"/>
      <c r="GCP40" s="16"/>
      <c r="GCQ40" s="16"/>
      <c r="GCR40" s="16"/>
      <c r="GCS40" s="16"/>
      <c r="GCT40" s="16"/>
      <c r="GCU40" s="16"/>
      <c r="GCV40" s="16"/>
      <c r="GCW40" s="16"/>
      <c r="GCX40" s="16"/>
      <c r="GCY40" s="16"/>
      <c r="GCZ40" s="16"/>
      <c r="GDA40" s="16"/>
      <c r="GDB40" s="16"/>
      <c r="GDC40" s="16"/>
      <c r="GDD40" s="16"/>
      <c r="GDE40" s="16"/>
      <c r="GDF40" s="16"/>
      <c r="GDG40" s="16"/>
      <c r="GDH40" s="16"/>
      <c r="GDI40" s="16"/>
      <c r="GDJ40" s="16"/>
      <c r="GDK40" s="16"/>
      <c r="GDL40" s="16"/>
      <c r="GDM40" s="16"/>
      <c r="GDN40" s="16"/>
      <c r="GDO40" s="16"/>
      <c r="GDP40" s="16"/>
      <c r="GDQ40" s="16"/>
      <c r="GDR40" s="16"/>
      <c r="GDS40" s="16"/>
      <c r="GDT40" s="16"/>
      <c r="GDU40" s="16"/>
      <c r="GDV40" s="16"/>
      <c r="GDW40" s="16"/>
      <c r="GDX40" s="16"/>
      <c r="GDY40" s="16"/>
      <c r="GDZ40" s="16"/>
      <c r="GEA40" s="16"/>
      <c r="GEB40" s="16"/>
      <c r="GEC40" s="16"/>
      <c r="GED40" s="16"/>
      <c r="GEE40" s="16"/>
      <c r="GEF40" s="16"/>
      <c r="GEG40" s="16"/>
      <c r="GEH40" s="16"/>
      <c r="GEI40" s="16"/>
      <c r="GEJ40" s="16"/>
      <c r="GEK40" s="16"/>
      <c r="GEL40" s="16"/>
      <c r="GEM40" s="16"/>
      <c r="GEN40" s="16"/>
      <c r="GEO40" s="16"/>
      <c r="GEP40" s="16"/>
      <c r="GEQ40" s="16"/>
      <c r="GER40" s="16"/>
      <c r="GES40" s="16"/>
      <c r="GET40" s="16"/>
      <c r="GEU40" s="16"/>
      <c r="GEV40" s="16"/>
      <c r="GEW40" s="16"/>
      <c r="GEX40" s="16"/>
      <c r="GEY40" s="16"/>
      <c r="GEZ40" s="16"/>
      <c r="GFA40" s="16"/>
      <c r="GFB40" s="16"/>
      <c r="GFC40" s="16"/>
      <c r="GFD40" s="16"/>
      <c r="GFE40" s="16"/>
      <c r="GFF40" s="16"/>
      <c r="GFG40" s="16"/>
      <c r="GFH40" s="16"/>
      <c r="GFI40" s="16"/>
      <c r="GFJ40" s="16"/>
      <c r="GFK40" s="16"/>
      <c r="GFL40" s="16"/>
      <c r="GFM40" s="16"/>
      <c r="GFN40" s="16"/>
      <c r="GFO40" s="16"/>
      <c r="GFP40" s="16"/>
      <c r="GFQ40" s="16"/>
      <c r="GFR40" s="16"/>
      <c r="GFS40" s="16"/>
      <c r="GFT40" s="16"/>
      <c r="GFU40" s="16"/>
      <c r="GFV40" s="16"/>
      <c r="GFW40" s="16"/>
      <c r="GFX40" s="16"/>
      <c r="GFY40" s="16"/>
      <c r="GFZ40" s="16"/>
      <c r="GGA40" s="16"/>
      <c r="GGB40" s="16"/>
      <c r="GGC40" s="16"/>
      <c r="GGD40" s="16"/>
      <c r="GGE40" s="16"/>
      <c r="GGF40" s="16"/>
      <c r="GGG40" s="16"/>
      <c r="GGH40" s="16"/>
      <c r="GGI40" s="16"/>
      <c r="GGJ40" s="16"/>
      <c r="GGK40" s="16"/>
      <c r="GGL40" s="16"/>
      <c r="GGM40" s="16"/>
      <c r="GGN40" s="16"/>
      <c r="GGO40" s="16"/>
      <c r="GGP40" s="16"/>
      <c r="GGQ40" s="16"/>
      <c r="GGR40" s="16"/>
      <c r="GGS40" s="16"/>
      <c r="GGT40" s="16"/>
      <c r="GGU40" s="16"/>
      <c r="GGV40" s="16"/>
      <c r="GGW40" s="16"/>
      <c r="GGX40" s="16"/>
      <c r="GGY40" s="16"/>
      <c r="GGZ40" s="16"/>
      <c r="GHA40" s="16"/>
      <c r="GHB40" s="16"/>
      <c r="GHC40" s="16"/>
      <c r="GHD40" s="16"/>
      <c r="GHE40" s="16"/>
      <c r="GHF40" s="16"/>
      <c r="GHG40" s="16"/>
      <c r="GHH40" s="16"/>
      <c r="GHI40" s="16"/>
      <c r="GHJ40" s="16"/>
      <c r="GHK40" s="16"/>
      <c r="GHL40" s="16"/>
      <c r="GHM40" s="16"/>
      <c r="GHN40" s="16"/>
      <c r="GHO40" s="16"/>
      <c r="GHP40" s="16"/>
      <c r="GHQ40" s="16"/>
      <c r="GHR40" s="16"/>
      <c r="GHS40" s="16"/>
      <c r="GHT40" s="16"/>
      <c r="GHU40" s="16"/>
      <c r="GHV40" s="16"/>
      <c r="GHW40" s="16"/>
      <c r="GHX40" s="16"/>
      <c r="GHY40" s="16"/>
      <c r="GHZ40" s="16"/>
      <c r="GIA40" s="16"/>
      <c r="GIB40" s="16"/>
      <c r="GIC40" s="16"/>
      <c r="GID40" s="16"/>
      <c r="GIE40" s="16"/>
      <c r="GIF40" s="16"/>
      <c r="GIG40" s="16"/>
      <c r="GIH40" s="16"/>
      <c r="GII40" s="16"/>
      <c r="GIJ40" s="16"/>
      <c r="GIK40" s="16"/>
      <c r="GIL40" s="16"/>
      <c r="GIM40" s="16"/>
      <c r="GIN40" s="16"/>
      <c r="GIO40" s="16"/>
      <c r="GIP40" s="16"/>
      <c r="GIQ40" s="16"/>
      <c r="GIR40" s="16"/>
      <c r="GIS40" s="16"/>
      <c r="GIT40" s="16"/>
      <c r="GIU40" s="16"/>
      <c r="GIV40" s="16"/>
      <c r="GIW40" s="16"/>
      <c r="GIX40" s="16"/>
      <c r="GIY40" s="16"/>
      <c r="GIZ40" s="16"/>
      <c r="GJA40" s="16"/>
      <c r="GJB40" s="16"/>
      <c r="GJC40" s="16"/>
      <c r="GJD40" s="16"/>
      <c r="GJE40" s="16"/>
      <c r="GJF40" s="16"/>
      <c r="GJG40" s="16"/>
      <c r="GJH40" s="16"/>
      <c r="GJI40" s="16"/>
      <c r="GJJ40" s="16"/>
      <c r="GJK40" s="16"/>
      <c r="GJL40" s="16"/>
      <c r="GJM40" s="16"/>
      <c r="GJN40" s="16"/>
      <c r="GJO40" s="16"/>
      <c r="GJP40" s="16"/>
      <c r="GJQ40" s="16"/>
      <c r="GJR40" s="16"/>
      <c r="GJS40" s="16"/>
      <c r="GJT40" s="16"/>
      <c r="GJU40" s="16"/>
      <c r="GJV40" s="16"/>
      <c r="GJW40" s="16"/>
      <c r="GJX40" s="16"/>
      <c r="GJY40" s="16"/>
      <c r="GJZ40" s="16"/>
      <c r="GKA40" s="16"/>
      <c r="GKB40" s="16"/>
      <c r="GKC40" s="16"/>
      <c r="GKD40" s="16"/>
      <c r="GKE40" s="16"/>
      <c r="GKF40" s="16"/>
      <c r="GKG40" s="16"/>
      <c r="GKH40" s="16"/>
      <c r="GKI40" s="16"/>
      <c r="GKJ40" s="16"/>
      <c r="GKK40" s="16"/>
      <c r="GKL40" s="16"/>
      <c r="GKM40" s="16"/>
      <c r="GKN40" s="16"/>
      <c r="GKO40" s="16"/>
      <c r="GKP40" s="16"/>
      <c r="GKQ40" s="16"/>
      <c r="GKR40" s="16"/>
      <c r="GKS40" s="16"/>
      <c r="GKT40" s="16"/>
      <c r="GKU40" s="16"/>
      <c r="GKV40" s="16"/>
      <c r="GKW40" s="16"/>
      <c r="GKX40" s="16"/>
      <c r="GKY40" s="16"/>
      <c r="GKZ40" s="16"/>
      <c r="GLA40" s="16"/>
      <c r="GLB40" s="16"/>
      <c r="GLC40" s="16"/>
      <c r="GLD40" s="16"/>
      <c r="GLE40" s="16"/>
      <c r="GLF40" s="16"/>
      <c r="GLG40" s="16"/>
      <c r="GLH40" s="16"/>
      <c r="GLI40" s="16"/>
      <c r="GLJ40" s="16"/>
      <c r="GLK40" s="16"/>
      <c r="GLL40" s="16"/>
      <c r="GLM40" s="16"/>
      <c r="GLN40" s="16"/>
      <c r="GLO40" s="16"/>
      <c r="GLP40" s="16"/>
      <c r="GLQ40" s="16"/>
      <c r="GLR40" s="16"/>
      <c r="GLS40" s="16"/>
      <c r="GLT40" s="16"/>
      <c r="GLU40" s="16"/>
      <c r="GLV40" s="16"/>
      <c r="GLW40" s="16"/>
      <c r="GLX40" s="16"/>
      <c r="GLY40" s="16"/>
      <c r="GLZ40" s="16"/>
      <c r="GMA40" s="16"/>
      <c r="GMB40" s="16"/>
      <c r="GMC40" s="16"/>
      <c r="GMD40" s="16"/>
      <c r="GME40" s="16"/>
      <c r="GMF40" s="16"/>
      <c r="GMG40" s="16"/>
      <c r="GMH40" s="16"/>
      <c r="GMI40" s="16"/>
      <c r="GMJ40" s="16"/>
      <c r="GMK40" s="16"/>
      <c r="GML40" s="16"/>
      <c r="GMM40" s="16"/>
      <c r="GMN40" s="16"/>
      <c r="GMO40" s="16"/>
      <c r="GMP40" s="16"/>
      <c r="GMQ40" s="16"/>
      <c r="GMR40" s="16"/>
      <c r="GMS40" s="16"/>
      <c r="GMT40" s="16"/>
      <c r="GMU40" s="16"/>
      <c r="GMV40" s="16"/>
      <c r="GMW40" s="16"/>
      <c r="GMX40" s="16"/>
      <c r="GMY40" s="16"/>
      <c r="GMZ40" s="16"/>
      <c r="GNA40" s="16"/>
      <c r="GNB40" s="16"/>
      <c r="GNC40" s="16"/>
      <c r="GND40" s="16"/>
      <c r="GNE40" s="16"/>
      <c r="GNF40" s="16"/>
      <c r="GNG40" s="16"/>
      <c r="GNH40" s="16"/>
      <c r="GNI40" s="16"/>
      <c r="GNJ40" s="16"/>
      <c r="GNK40" s="16"/>
      <c r="GNL40" s="16"/>
      <c r="GNM40" s="16"/>
      <c r="GNN40" s="16"/>
      <c r="GNO40" s="16"/>
      <c r="GNP40" s="16"/>
      <c r="GNQ40" s="16"/>
      <c r="GNR40" s="16"/>
      <c r="GNS40" s="16"/>
      <c r="GNT40" s="16"/>
      <c r="GNU40" s="16"/>
      <c r="GNV40" s="16"/>
      <c r="GNW40" s="16"/>
      <c r="GNX40" s="16"/>
      <c r="GNY40" s="16"/>
      <c r="GNZ40" s="16"/>
      <c r="GOA40" s="16"/>
      <c r="GOB40" s="16"/>
      <c r="GOC40" s="16"/>
      <c r="GOD40" s="16"/>
      <c r="GOE40" s="16"/>
      <c r="GOF40" s="16"/>
      <c r="GOG40" s="16"/>
      <c r="GOH40" s="16"/>
      <c r="GOI40" s="16"/>
      <c r="GOJ40" s="16"/>
      <c r="GOK40" s="16"/>
      <c r="GOL40" s="16"/>
      <c r="GOM40" s="16"/>
      <c r="GON40" s="16"/>
      <c r="GOO40" s="16"/>
      <c r="GOP40" s="16"/>
      <c r="GOQ40" s="16"/>
      <c r="GOR40" s="16"/>
      <c r="GOS40" s="16"/>
      <c r="GOT40" s="16"/>
      <c r="GOU40" s="16"/>
      <c r="GOV40" s="16"/>
      <c r="GOW40" s="16"/>
      <c r="GOX40" s="16"/>
      <c r="GOY40" s="16"/>
      <c r="GOZ40" s="16"/>
      <c r="GPA40" s="16"/>
      <c r="GPB40" s="16"/>
      <c r="GPC40" s="16"/>
      <c r="GPD40" s="16"/>
      <c r="GPE40" s="16"/>
      <c r="GPF40" s="16"/>
      <c r="GPG40" s="16"/>
      <c r="GPH40" s="16"/>
      <c r="GPI40" s="16"/>
      <c r="GPJ40" s="16"/>
      <c r="GPK40" s="16"/>
      <c r="GPL40" s="16"/>
      <c r="GPM40" s="16"/>
      <c r="GPN40" s="16"/>
      <c r="GPO40" s="16"/>
      <c r="GPP40" s="16"/>
      <c r="GPQ40" s="16"/>
      <c r="GPR40" s="16"/>
      <c r="GPS40" s="16"/>
      <c r="GPT40" s="16"/>
      <c r="GPU40" s="16"/>
      <c r="GPV40" s="16"/>
      <c r="GPW40" s="16"/>
      <c r="GPX40" s="16"/>
      <c r="GPY40" s="16"/>
      <c r="GPZ40" s="16"/>
      <c r="GQA40" s="16"/>
      <c r="GQB40" s="16"/>
      <c r="GQC40" s="16"/>
      <c r="GQD40" s="16"/>
      <c r="GQE40" s="16"/>
      <c r="GQF40" s="16"/>
      <c r="GQG40" s="16"/>
      <c r="GQH40" s="16"/>
      <c r="GQI40" s="16"/>
      <c r="GQJ40" s="16"/>
      <c r="GQK40" s="16"/>
      <c r="GQL40" s="16"/>
      <c r="GQM40" s="16"/>
      <c r="GQN40" s="16"/>
      <c r="GQO40" s="16"/>
      <c r="GQP40" s="16"/>
      <c r="GQQ40" s="16"/>
      <c r="GQR40" s="16"/>
      <c r="GQS40" s="16"/>
      <c r="GQT40" s="16"/>
      <c r="GQU40" s="16"/>
      <c r="GQV40" s="16"/>
      <c r="GQW40" s="16"/>
      <c r="GQX40" s="16"/>
      <c r="GQY40" s="16"/>
      <c r="GQZ40" s="16"/>
      <c r="GRA40" s="16"/>
      <c r="GRB40" s="16"/>
      <c r="GRC40" s="16"/>
      <c r="GRD40" s="16"/>
      <c r="GRE40" s="16"/>
      <c r="GRF40" s="16"/>
      <c r="GRG40" s="16"/>
      <c r="GRH40" s="16"/>
      <c r="GRI40" s="16"/>
      <c r="GRJ40" s="16"/>
      <c r="GRK40" s="16"/>
      <c r="GRL40" s="16"/>
      <c r="GRM40" s="16"/>
      <c r="GRN40" s="16"/>
      <c r="GRO40" s="16"/>
      <c r="GRP40" s="16"/>
      <c r="GRQ40" s="16"/>
      <c r="GRR40" s="16"/>
      <c r="GRS40" s="16"/>
      <c r="GRT40" s="16"/>
      <c r="GRU40" s="16"/>
      <c r="GRV40" s="16"/>
      <c r="GRW40" s="16"/>
      <c r="GRX40" s="16"/>
      <c r="GRY40" s="16"/>
      <c r="GRZ40" s="16"/>
      <c r="GSA40" s="16"/>
      <c r="GSB40" s="16"/>
      <c r="GSC40" s="16"/>
      <c r="GSD40" s="16"/>
      <c r="GSE40" s="16"/>
      <c r="GSF40" s="16"/>
      <c r="GSG40" s="16"/>
      <c r="GSH40" s="16"/>
      <c r="GSI40" s="16"/>
      <c r="GSJ40" s="16"/>
      <c r="GSK40" s="16"/>
      <c r="GSL40" s="16"/>
      <c r="GSM40" s="16"/>
      <c r="GSN40" s="16"/>
      <c r="GSO40" s="16"/>
      <c r="GSP40" s="16"/>
      <c r="GSQ40" s="16"/>
      <c r="GSR40" s="16"/>
      <c r="GSS40" s="16"/>
      <c r="GST40" s="16"/>
      <c r="GSU40" s="16"/>
      <c r="GSV40" s="16"/>
      <c r="GSW40" s="16"/>
      <c r="GSX40" s="16"/>
      <c r="GSY40" s="16"/>
      <c r="GSZ40" s="16"/>
      <c r="GTA40" s="16"/>
      <c r="GTB40" s="16"/>
      <c r="GTC40" s="16"/>
      <c r="GTD40" s="16"/>
      <c r="GTE40" s="16"/>
      <c r="GTF40" s="16"/>
      <c r="GTG40" s="16"/>
      <c r="GTH40" s="16"/>
      <c r="GTI40" s="16"/>
      <c r="GTJ40" s="16"/>
      <c r="GTK40" s="16"/>
      <c r="GTL40" s="16"/>
      <c r="GTM40" s="16"/>
      <c r="GTN40" s="16"/>
      <c r="GTO40" s="16"/>
      <c r="GTP40" s="16"/>
      <c r="GTQ40" s="16"/>
      <c r="GTR40" s="16"/>
      <c r="GTS40" s="16"/>
      <c r="GTT40" s="16"/>
      <c r="GTU40" s="16"/>
      <c r="GTV40" s="16"/>
      <c r="GTW40" s="16"/>
      <c r="GTX40" s="16"/>
      <c r="GTY40" s="16"/>
      <c r="GTZ40" s="16"/>
      <c r="GUA40" s="16"/>
      <c r="GUB40" s="16"/>
      <c r="GUC40" s="16"/>
      <c r="GUD40" s="16"/>
      <c r="GUE40" s="16"/>
      <c r="GUF40" s="16"/>
      <c r="GUG40" s="16"/>
      <c r="GUH40" s="16"/>
      <c r="GUI40" s="16"/>
      <c r="GUJ40" s="16"/>
      <c r="GUK40" s="16"/>
      <c r="GUL40" s="16"/>
      <c r="GUM40" s="16"/>
      <c r="GUN40" s="16"/>
      <c r="GUO40" s="16"/>
      <c r="GUP40" s="16"/>
      <c r="GUQ40" s="16"/>
      <c r="GUR40" s="16"/>
      <c r="GUS40" s="16"/>
      <c r="GUT40" s="16"/>
      <c r="GUU40" s="16"/>
      <c r="GUV40" s="16"/>
      <c r="GUW40" s="16"/>
      <c r="GUX40" s="16"/>
      <c r="GUY40" s="16"/>
      <c r="GUZ40" s="16"/>
      <c r="GVA40" s="16"/>
      <c r="GVB40" s="16"/>
      <c r="GVC40" s="16"/>
      <c r="GVD40" s="16"/>
      <c r="GVE40" s="16"/>
      <c r="GVF40" s="16"/>
      <c r="GVG40" s="16"/>
      <c r="GVH40" s="16"/>
      <c r="GVI40" s="16"/>
      <c r="GVJ40" s="16"/>
      <c r="GVK40" s="16"/>
      <c r="GVL40" s="16"/>
      <c r="GVM40" s="16"/>
      <c r="GVN40" s="16"/>
      <c r="GVO40" s="16"/>
      <c r="GVP40" s="16"/>
      <c r="GVQ40" s="16"/>
      <c r="GVR40" s="16"/>
      <c r="GVS40" s="16"/>
      <c r="GVT40" s="16"/>
      <c r="GVU40" s="16"/>
      <c r="GVV40" s="16"/>
      <c r="GVW40" s="16"/>
      <c r="GVX40" s="16"/>
      <c r="GVY40" s="16"/>
      <c r="GVZ40" s="16"/>
      <c r="GWA40" s="16"/>
      <c r="GWB40" s="16"/>
      <c r="GWC40" s="16"/>
      <c r="GWD40" s="16"/>
      <c r="GWE40" s="16"/>
      <c r="GWF40" s="16"/>
      <c r="GWG40" s="16"/>
      <c r="GWH40" s="16"/>
      <c r="GWI40" s="16"/>
      <c r="GWJ40" s="16"/>
      <c r="GWK40" s="16"/>
      <c r="GWL40" s="16"/>
      <c r="GWM40" s="16"/>
      <c r="GWN40" s="16"/>
      <c r="GWO40" s="16"/>
      <c r="GWP40" s="16"/>
      <c r="GWQ40" s="16"/>
      <c r="GWR40" s="16"/>
      <c r="GWS40" s="16"/>
      <c r="GWT40" s="16"/>
      <c r="GWU40" s="16"/>
      <c r="GWV40" s="16"/>
      <c r="GWW40" s="16"/>
      <c r="GWX40" s="16"/>
      <c r="GWY40" s="16"/>
      <c r="GWZ40" s="16"/>
      <c r="GXA40" s="16"/>
      <c r="GXB40" s="16"/>
      <c r="GXC40" s="16"/>
      <c r="GXD40" s="16"/>
      <c r="GXE40" s="16"/>
      <c r="GXF40" s="16"/>
      <c r="GXG40" s="16"/>
      <c r="GXH40" s="16"/>
      <c r="GXI40" s="16"/>
      <c r="GXJ40" s="16"/>
      <c r="GXK40" s="16"/>
      <c r="GXL40" s="16"/>
      <c r="GXM40" s="16"/>
      <c r="GXN40" s="16"/>
      <c r="GXO40" s="16"/>
      <c r="GXP40" s="16"/>
      <c r="GXQ40" s="16"/>
      <c r="GXR40" s="16"/>
      <c r="GXS40" s="16"/>
      <c r="GXT40" s="16"/>
      <c r="GXU40" s="16"/>
      <c r="GXV40" s="16"/>
      <c r="GXW40" s="16"/>
      <c r="GXX40" s="16"/>
      <c r="GXY40" s="16"/>
      <c r="GXZ40" s="16"/>
      <c r="GYA40" s="16"/>
      <c r="GYB40" s="16"/>
      <c r="GYC40" s="16"/>
      <c r="GYD40" s="16"/>
      <c r="GYE40" s="16"/>
      <c r="GYF40" s="16"/>
      <c r="GYG40" s="16"/>
      <c r="GYH40" s="16"/>
      <c r="GYI40" s="16"/>
      <c r="GYJ40" s="16"/>
      <c r="GYK40" s="16"/>
      <c r="GYL40" s="16"/>
      <c r="GYM40" s="16"/>
      <c r="GYN40" s="16"/>
      <c r="GYO40" s="16"/>
      <c r="GYP40" s="16"/>
      <c r="GYQ40" s="16"/>
      <c r="GYR40" s="16"/>
      <c r="GYS40" s="16"/>
      <c r="GYT40" s="16"/>
      <c r="GYU40" s="16"/>
      <c r="GYV40" s="16"/>
      <c r="GYW40" s="16"/>
      <c r="GYX40" s="16"/>
      <c r="GYY40" s="16"/>
      <c r="GYZ40" s="16"/>
      <c r="GZA40" s="16"/>
      <c r="GZB40" s="16"/>
      <c r="GZC40" s="16"/>
      <c r="GZD40" s="16"/>
      <c r="GZE40" s="16"/>
      <c r="GZF40" s="16"/>
      <c r="GZG40" s="16"/>
      <c r="GZH40" s="16"/>
      <c r="GZI40" s="16"/>
      <c r="GZJ40" s="16"/>
      <c r="GZK40" s="16"/>
      <c r="GZL40" s="16"/>
      <c r="GZM40" s="16"/>
      <c r="GZN40" s="16"/>
      <c r="GZO40" s="16"/>
      <c r="GZP40" s="16"/>
      <c r="GZQ40" s="16"/>
      <c r="GZR40" s="16"/>
      <c r="GZS40" s="16"/>
      <c r="GZT40" s="16"/>
      <c r="GZU40" s="16"/>
      <c r="GZV40" s="16"/>
      <c r="GZW40" s="16"/>
      <c r="GZX40" s="16"/>
      <c r="GZY40" s="16"/>
      <c r="GZZ40" s="16"/>
      <c r="HAA40" s="16"/>
      <c r="HAB40" s="16"/>
      <c r="HAC40" s="16"/>
      <c r="HAD40" s="16"/>
      <c r="HAE40" s="16"/>
      <c r="HAF40" s="16"/>
      <c r="HAG40" s="16"/>
      <c r="HAH40" s="16"/>
      <c r="HAI40" s="16"/>
      <c r="HAJ40" s="16"/>
      <c r="HAK40" s="16"/>
      <c r="HAL40" s="16"/>
      <c r="HAM40" s="16"/>
      <c r="HAN40" s="16"/>
      <c r="HAO40" s="16"/>
      <c r="HAP40" s="16"/>
      <c r="HAQ40" s="16"/>
      <c r="HAR40" s="16"/>
      <c r="HAS40" s="16"/>
      <c r="HAT40" s="16"/>
      <c r="HAU40" s="16"/>
      <c r="HAV40" s="16"/>
      <c r="HAW40" s="16"/>
      <c r="HAX40" s="16"/>
      <c r="HAY40" s="16"/>
      <c r="HAZ40" s="16"/>
      <c r="HBA40" s="16"/>
      <c r="HBB40" s="16"/>
      <c r="HBC40" s="16"/>
      <c r="HBD40" s="16"/>
      <c r="HBE40" s="16"/>
      <c r="HBF40" s="16"/>
      <c r="HBG40" s="16"/>
      <c r="HBH40" s="16"/>
      <c r="HBI40" s="16"/>
      <c r="HBJ40" s="16"/>
      <c r="HBK40" s="16"/>
      <c r="HBL40" s="16"/>
      <c r="HBM40" s="16"/>
      <c r="HBN40" s="16"/>
      <c r="HBO40" s="16"/>
      <c r="HBP40" s="16"/>
      <c r="HBQ40" s="16"/>
      <c r="HBR40" s="16"/>
      <c r="HBS40" s="16"/>
      <c r="HBT40" s="16"/>
      <c r="HBU40" s="16"/>
      <c r="HBV40" s="16"/>
      <c r="HBW40" s="16"/>
      <c r="HBX40" s="16"/>
      <c r="HBY40" s="16"/>
      <c r="HBZ40" s="16"/>
      <c r="HCA40" s="16"/>
      <c r="HCB40" s="16"/>
      <c r="HCC40" s="16"/>
      <c r="HCD40" s="16"/>
      <c r="HCE40" s="16"/>
      <c r="HCF40" s="16"/>
      <c r="HCG40" s="16"/>
      <c r="HCH40" s="16"/>
      <c r="HCI40" s="16"/>
      <c r="HCJ40" s="16"/>
      <c r="HCK40" s="16"/>
      <c r="HCL40" s="16"/>
      <c r="HCM40" s="16"/>
      <c r="HCN40" s="16"/>
      <c r="HCO40" s="16"/>
      <c r="HCP40" s="16"/>
      <c r="HCQ40" s="16"/>
      <c r="HCR40" s="16"/>
      <c r="HCS40" s="16"/>
      <c r="HCT40" s="16"/>
      <c r="HCU40" s="16"/>
      <c r="HCV40" s="16"/>
      <c r="HCW40" s="16"/>
      <c r="HCX40" s="16"/>
      <c r="HCY40" s="16"/>
      <c r="HCZ40" s="16"/>
      <c r="HDA40" s="16"/>
      <c r="HDB40" s="16"/>
      <c r="HDC40" s="16"/>
      <c r="HDD40" s="16"/>
      <c r="HDE40" s="16"/>
      <c r="HDF40" s="16"/>
      <c r="HDG40" s="16"/>
      <c r="HDH40" s="16"/>
      <c r="HDI40" s="16"/>
      <c r="HDJ40" s="16"/>
      <c r="HDK40" s="16"/>
      <c r="HDL40" s="16"/>
      <c r="HDM40" s="16"/>
      <c r="HDN40" s="16"/>
      <c r="HDO40" s="16"/>
      <c r="HDP40" s="16"/>
      <c r="HDQ40" s="16"/>
      <c r="HDR40" s="16"/>
      <c r="HDS40" s="16"/>
      <c r="HDT40" s="16"/>
      <c r="HDU40" s="16"/>
      <c r="HDV40" s="16"/>
      <c r="HDW40" s="16"/>
      <c r="HDX40" s="16"/>
      <c r="HDY40" s="16"/>
      <c r="HDZ40" s="16"/>
      <c r="HEA40" s="16"/>
      <c r="HEB40" s="16"/>
      <c r="HEC40" s="16"/>
      <c r="HED40" s="16"/>
      <c r="HEE40" s="16"/>
      <c r="HEF40" s="16"/>
      <c r="HEG40" s="16"/>
      <c r="HEH40" s="16"/>
      <c r="HEI40" s="16"/>
      <c r="HEJ40" s="16"/>
      <c r="HEK40" s="16"/>
      <c r="HEL40" s="16"/>
      <c r="HEM40" s="16"/>
      <c r="HEN40" s="16"/>
      <c r="HEO40" s="16"/>
      <c r="HEP40" s="16"/>
      <c r="HEQ40" s="16"/>
      <c r="HER40" s="16"/>
      <c r="HES40" s="16"/>
      <c r="HET40" s="16"/>
      <c r="HEU40" s="16"/>
      <c r="HEV40" s="16"/>
      <c r="HEW40" s="16"/>
      <c r="HEX40" s="16"/>
      <c r="HEY40" s="16"/>
      <c r="HEZ40" s="16"/>
      <c r="HFA40" s="16"/>
      <c r="HFB40" s="16"/>
      <c r="HFC40" s="16"/>
      <c r="HFD40" s="16"/>
      <c r="HFE40" s="16"/>
      <c r="HFF40" s="16"/>
      <c r="HFG40" s="16"/>
      <c r="HFH40" s="16"/>
      <c r="HFI40" s="16"/>
      <c r="HFJ40" s="16"/>
      <c r="HFK40" s="16"/>
      <c r="HFL40" s="16"/>
      <c r="HFM40" s="16"/>
      <c r="HFN40" s="16"/>
      <c r="HFO40" s="16"/>
      <c r="HFP40" s="16"/>
      <c r="HFQ40" s="16"/>
      <c r="HFR40" s="16"/>
      <c r="HFS40" s="16"/>
      <c r="HFT40" s="16"/>
      <c r="HFU40" s="16"/>
      <c r="HFV40" s="16"/>
      <c r="HFW40" s="16"/>
      <c r="HFX40" s="16"/>
      <c r="HFY40" s="16"/>
      <c r="HFZ40" s="16"/>
      <c r="HGA40" s="16"/>
      <c r="HGB40" s="16"/>
      <c r="HGC40" s="16"/>
      <c r="HGD40" s="16"/>
      <c r="HGE40" s="16"/>
      <c r="HGF40" s="16"/>
      <c r="HGG40" s="16"/>
      <c r="HGH40" s="16"/>
      <c r="HGI40" s="16"/>
      <c r="HGJ40" s="16"/>
      <c r="HGK40" s="16"/>
      <c r="HGL40" s="16"/>
      <c r="HGM40" s="16"/>
      <c r="HGN40" s="16"/>
      <c r="HGO40" s="16"/>
      <c r="HGP40" s="16"/>
      <c r="HGQ40" s="16"/>
      <c r="HGR40" s="16"/>
      <c r="HGS40" s="16"/>
      <c r="HGT40" s="16"/>
      <c r="HGU40" s="16"/>
      <c r="HGV40" s="16"/>
      <c r="HGW40" s="16"/>
      <c r="HGX40" s="16"/>
      <c r="HGY40" s="16"/>
      <c r="HGZ40" s="16"/>
      <c r="HHA40" s="16"/>
      <c r="HHB40" s="16"/>
      <c r="HHC40" s="16"/>
      <c r="HHD40" s="16"/>
      <c r="HHE40" s="16"/>
      <c r="HHF40" s="16"/>
      <c r="HHG40" s="16"/>
      <c r="HHH40" s="16"/>
      <c r="HHI40" s="16"/>
      <c r="HHJ40" s="16"/>
      <c r="HHK40" s="16"/>
      <c r="HHL40" s="16"/>
      <c r="HHM40" s="16"/>
      <c r="HHN40" s="16"/>
      <c r="HHO40" s="16"/>
      <c r="HHP40" s="16"/>
      <c r="HHQ40" s="16"/>
      <c r="HHR40" s="16"/>
      <c r="HHS40" s="16"/>
      <c r="HHT40" s="16"/>
      <c r="HHU40" s="16"/>
      <c r="HHV40" s="16"/>
      <c r="HHW40" s="16"/>
      <c r="HHX40" s="16"/>
      <c r="HHY40" s="16"/>
      <c r="HHZ40" s="16"/>
      <c r="HIA40" s="16"/>
      <c r="HIB40" s="16"/>
      <c r="HIC40" s="16"/>
      <c r="HID40" s="16"/>
      <c r="HIE40" s="16"/>
      <c r="HIF40" s="16"/>
      <c r="HIG40" s="16"/>
      <c r="HIH40" s="16"/>
      <c r="HII40" s="16"/>
      <c r="HIJ40" s="16"/>
      <c r="HIK40" s="16"/>
      <c r="HIL40" s="16"/>
      <c r="HIM40" s="16"/>
      <c r="HIN40" s="16"/>
      <c r="HIO40" s="16"/>
      <c r="HIP40" s="16"/>
      <c r="HIQ40" s="16"/>
      <c r="HIR40" s="16"/>
      <c r="HIS40" s="16"/>
      <c r="HIT40" s="16"/>
      <c r="HIU40" s="16"/>
      <c r="HIV40" s="16"/>
      <c r="HIW40" s="16"/>
      <c r="HIX40" s="16"/>
      <c r="HIY40" s="16"/>
      <c r="HIZ40" s="16"/>
      <c r="HJA40" s="16"/>
      <c r="HJB40" s="16"/>
      <c r="HJC40" s="16"/>
      <c r="HJD40" s="16"/>
      <c r="HJE40" s="16"/>
      <c r="HJF40" s="16"/>
      <c r="HJG40" s="16"/>
      <c r="HJH40" s="16"/>
      <c r="HJI40" s="16"/>
      <c r="HJJ40" s="16"/>
      <c r="HJK40" s="16"/>
      <c r="HJL40" s="16"/>
      <c r="HJM40" s="16"/>
      <c r="HJN40" s="16"/>
      <c r="HJO40" s="16"/>
      <c r="HJP40" s="16"/>
      <c r="HJQ40" s="16"/>
      <c r="HJR40" s="16"/>
      <c r="HJS40" s="16"/>
      <c r="HJT40" s="16"/>
      <c r="HJU40" s="16"/>
      <c r="HJV40" s="16"/>
      <c r="HJW40" s="16"/>
      <c r="HJX40" s="16"/>
      <c r="HJY40" s="16"/>
      <c r="HJZ40" s="16"/>
      <c r="HKA40" s="16"/>
      <c r="HKB40" s="16"/>
      <c r="HKC40" s="16"/>
      <c r="HKD40" s="16"/>
      <c r="HKE40" s="16"/>
      <c r="HKF40" s="16"/>
      <c r="HKG40" s="16"/>
      <c r="HKH40" s="16"/>
      <c r="HKI40" s="16"/>
      <c r="HKJ40" s="16"/>
      <c r="HKK40" s="16"/>
      <c r="HKL40" s="16"/>
      <c r="HKM40" s="16"/>
      <c r="HKN40" s="16"/>
      <c r="HKO40" s="16"/>
      <c r="HKP40" s="16"/>
      <c r="HKQ40" s="16"/>
      <c r="HKR40" s="16"/>
      <c r="HKS40" s="16"/>
      <c r="HKT40" s="16"/>
      <c r="HKU40" s="16"/>
      <c r="HKV40" s="16"/>
      <c r="HKW40" s="16"/>
      <c r="HKX40" s="16"/>
      <c r="HKY40" s="16"/>
      <c r="HKZ40" s="16"/>
      <c r="HLA40" s="16"/>
      <c r="HLB40" s="16"/>
      <c r="HLC40" s="16"/>
      <c r="HLD40" s="16"/>
      <c r="HLE40" s="16"/>
      <c r="HLF40" s="16"/>
      <c r="HLG40" s="16"/>
      <c r="HLH40" s="16"/>
      <c r="HLI40" s="16"/>
      <c r="HLJ40" s="16"/>
      <c r="HLK40" s="16"/>
      <c r="HLL40" s="16"/>
      <c r="HLM40" s="16"/>
      <c r="HLN40" s="16"/>
      <c r="HLO40" s="16"/>
      <c r="HLP40" s="16"/>
      <c r="HLQ40" s="16"/>
      <c r="HLR40" s="16"/>
      <c r="HLS40" s="16"/>
      <c r="HLT40" s="16"/>
      <c r="HLU40" s="16"/>
      <c r="HLV40" s="16"/>
      <c r="HLW40" s="16"/>
      <c r="HLX40" s="16"/>
      <c r="HLY40" s="16"/>
      <c r="HLZ40" s="16"/>
      <c r="HMA40" s="16"/>
      <c r="HMB40" s="16"/>
      <c r="HMC40" s="16"/>
      <c r="HMD40" s="16"/>
      <c r="HME40" s="16"/>
      <c r="HMF40" s="16"/>
      <c r="HMG40" s="16"/>
      <c r="HMH40" s="16"/>
      <c r="HMI40" s="16"/>
      <c r="HMJ40" s="16"/>
      <c r="HMK40" s="16"/>
      <c r="HML40" s="16"/>
      <c r="HMM40" s="16"/>
      <c r="HMN40" s="16"/>
      <c r="HMO40" s="16"/>
      <c r="HMP40" s="16"/>
      <c r="HMQ40" s="16"/>
      <c r="HMR40" s="16"/>
      <c r="HMS40" s="16"/>
      <c r="HMT40" s="16"/>
      <c r="HMU40" s="16"/>
      <c r="HMV40" s="16"/>
      <c r="HMW40" s="16"/>
      <c r="HMX40" s="16"/>
      <c r="HMY40" s="16"/>
      <c r="HMZ40" s="16"/>
      <c r="HNA40" s="16"/>
      <c r="HNB40" s="16"/>
      <c r="HNC40" s="16"/>
      <c r="HND40" s="16"/>
      <c r="HNE40" s="16"/>
      <c r="HNF40" s="16"/>
      <c r="HNG40" s="16"/>
      <c r="HNH40" s="16"/>
      <c r="HNI40" s="16"/>
      <c r="HNJ40" s="16"/>
      <c r="HNK40" s="16"/>
      <c r="HNL40" s="16"/>
      <c r="HNM40" s="16"/>
      <c r="HNN40" s="16"/>
      <c r="HNO40" s="16"/>
      <c r="HNP40" s="16"/>
      <c r="HNQ40" s="16"/>
      <c r="HNR40" s="16"/>
      <c r="HNS40" s="16"/>
      <c r="HNT40" s="16"/>
      <c r="HNU40" s="16"/>
      <c r="HNV40" s="16"/>
      <c r="HNW40" s="16"/>
      <c r="HNX40" s="16"/>
      <c r="HNY40" s="16"/>
      <c r="HNZ40" s="16"/>
      <c r="HOA40" s="16"/>
      <c r="HOB40" s="16"/>
      <c r="HOC40" s="16"/>
      <c r="HOD40" s="16"/>
      <c r="HOE40" s="16"/>
      <c r="HOF40" s="16"/>
      <c r="HOG40" s="16"/>
      <c r="HOH40" s="16"/>
      <c r="HOI40" s="16"/>
      <c r="HOJ40" s="16"/>
      <c r="HOK40" s="16"/>
      <c r="HOL40" s="16"/>
      <c r="HOM40" s="16"/>
      <c r="HON40" s="16"/>
      <c r="HOO40" s="16"/>
      <c r="HOP40" s="16"/>
      <c r="HOQ40" s="16"/>
      <c r="HOR40" s="16"/>
      <c r="HOS40" s="16"/>
      <c r="HOT40" s="16"/>
      <c r="HOU40" s="16"/>
      <c r="HOV40" s="16"/>
      <c r="HOW40" s="16"/>
      <c r="HOX40" s="16"/>
      <c r="HOY40" s="16"/>
      <c r="HOZ40" s="16"/>
      <c r="HPA40" s="16"/>
      <c r="HPB40" s="16"/>
      <c r="HPC40" s="16"/>
      <c r="HPD40" s="16"/>
      <c r="HPE40" s="16"/>
      <c r="HPF40" s="16"/>
      <c r="HPG40" s="16"/>
      <c r="HPH40" s="16"/>
      <c r="HPI40" s="16"/>
      <c r="HPJ40" s="16"/>
      <c r="HPK40" s="16"/>
      <c r="HPL40" s="16"/>
      <c r="HPM40" s="16"/>
      <c r="HPN40" s="16"/>
      <c r="HPO40" s="16"/>
      <c r="HPP40" s="16"/>
      <c r="HPQ40" s="16"/>
      <c r="HPR40" s="16"/>
      <c r="HPS40" s="16"/>
      <c r="HPT40" s="16"/>
      <c r="HPU40" s="16"/>
      <c r="HPV40" s="16"/>
      <c r="HPW40" s="16"/>
      <c r="HPX40" s="16"/>
      <c r="HPY40" s="16"/>
      <c r="HPZ40" s="16"/>
      <c r="HQA40" s="16"/>
      <c r="HQB40" s="16"/>
      <c r="HQC40" s="16"/>
      <c r="HQD40" s="16"/>
      <c r="HQE40" s="16"/>
      <c r="HQF40" s="16"/>
      <c r="HQG40" s="16"/>
      <c r="HQH40" s="16"/>
      <c r="HQI40" s="16"/>
      <c r="HQJ40" s="16"/>
      <c r="HQK40" s="16"/>
      <c r="HQL40" s="16"/>
      <c r="HQM40" s="16"/>
      <c r="HQN40" s="16"/>
      <c r="HQO40" s="16"/>
      <c r="HQP40" s="16"/>
      <c r="HQQ40" s="16"/>
      <c r="HQR40" s="16"/>
      <c r="HQS40" s="16"/>
      <c r="HQT40" s="16"/>
      <c r="HQU40" s="16"/>
      <c r="HQV40" s="16"/>
      <c r="HQW40" s="16"/>
      <c r="HQX40" s="16"/>
      <c r="HQY40" s="16"/>
      <c r="HQZ40" s="16"/>
      <c r="HRA40" s="16"/>
      <c r="HRB40" s="16"/>
      <c r="HRC40" s="16"/>
      <c r="HRD40" s="16"/>
      <c r="HRE40" s="16"/>
      <c r="HRF40" s="16"/>
      <c r="HRG40" s="16"/>
      <c r="HRH40" s="16"/>
      <c r="HRI40" s="16"/>
      <c r="HRJ40" s="16"/>
      <c r="HRK40" s="16"/>
      <c r="HRL40" s="16"/>
      <c r="HRM40" s="16"/>
      <c r="HRN40" s="16"/>
      <c r="HRO40" s="16"/>
      <c r="HRP40" s="16"/>
      <c r="HRQ40" s="16"/>
      <c r="HRR40" s="16"/>
      <c r="HRS40" s="16"/>
      <c r="HRT40" s="16"/>
      <c r="HRU40" s="16"/>
      <c r="HRV40" s="16"/>
      <c r="HRW40" s="16"/>
      <c r="HRX40" s="16"/>
      <c r="HRY40" s="16"/>
      <c r="HRZ40" s="16"/>
      <c r="HSA40" s="16"/>
      <c r="HSB40" s="16"/>
      <c r="HSC40" s="16"/>
      <c r="HSD40" s="16"/>
      <c r="HSE40" s="16"/>
      <c r="HSF40" s="16"/>
      <c r="HSG40" s="16"/>
      <c r="HSH40" s="16"/>
      <c r="HSI40" s="16"/>
      <c r="HSJ40" s="16"/>
      <c r="HSK40" s="16"/>
      <c r="HSL40" s="16"/>
      <c r="HSM40" s="16"/>
      <c r="HSN40" s="16"/>
      <c r="HSO40" s="16"/>
      <c r="HSP40" s="16"/>
      <c r="HSQ40" s="16"/>
      <c r="HSR40" s="16"/>
      <c r="HSS40" s="16"/>
      <c r="HST40" s="16"/>
      <c r="HSU40" s="16"/>
      <c r="HSV40" s="16"/>
      <c r="HSW40" s="16"/>
      <c r="HSX40" s="16"/>
      <c r="HSY40" s="16"/>
      <c r="HSZ40" s="16"/>
      <c r="HTA40" s="16"/>
      <c r="HTB40" s="16"/>
      <c r="HTC40" s="16"/>
      <c r="HTD40" s="16"/>
      <c r="HTE40" s="16"/>
      <c r="HTF40" s="16"/>
      <c r="HTG40" s="16"/>
      <c r="HTH40" s="16"/>
      <c r="HTI40" s="16"/>
      <c r="HTJ40" s="16"/>
      <c r="HTK40" s="16"/>
      <c r="HTL40" s="16"/>
      <c r="HTM40" s="16"/>
      <c r="HTN40" s="16"/>
      <c r="HTO40" s="16"/>
      <c r="HTP40" s="16"/>
      <c r="HTQ40" s="16"/>
      <c r="HTR40" s="16"/>
      <c r="HTS40" s="16"/>
      <c r="HTT40" s="16"/>
      <c r="HTU40" s="16"/>
      <c r="HTV40" s="16"/>
      <c r="HTW40" s="16"/>
      <c r="HTX40" s="16"/>
      <c r="HTY40" s="16"/>
      <c r="HTZ40" s="16"/>
      <c r="HUA40" s="16"/>
      <c r="HUB40" s="16"/>
      <c r="HUC40" s="16"/>
      <c r="HUD40" s="16"/>
      <c r="HUE40" s="16"/>
      <c r="HUF40" s="16"/>
      <c r="HUG40" s="16"/>
      <c r="HUH40" s="16"/>
      <c r="HUI40" s="16"/>
      <c r="HUJ40" s="16"/>
      <c r="HUK40" s="16"/>
      <c r="HUL40" s="16"/>
      <c r="HUM40" s="16"/>
      <c r="HUN40" s="16"/>
      <c r="HUO40" s="16"/>
      <c r="HUP40" s="16"/>
      <c r="HUQ40" s="16"/>
      <c r="HUR40" s="16"/>
      <c r="HUS40" s="16"/>
      <c r="HUT40" s="16"/>
      <c r="HUU40" s="16"/>
      <c r="HUV40" s="16"/>
      <c r="HUW40" s="16"/>
      <c r="HUX40" s="16"/>
      <c r="HUY40" s="16"/>
      <c r="HUZ40" s="16"/>
      <c r="HVA40" s="16"/>
      <c r="HVB40" s="16"/>
      <c r="HVC40" s="16"/>
      <c r="HVD40" s="16"/>
      <c r="HVE40" s="16"/>
      <c r="HVF40" s="16"/>
      <c r="HVG40" s="16"/>
      <c r="HVH40" s="16"/>
      <c r="HVI40" s="16"/>
      <c r="HVJ40" s="16"/>
      <c r="HVK40" s="16"/>
      <c r="HVL40" s="16"/>
      <c r="HVM40" s="16"/>
      <c r="HVN40" s="16"/>
      <c r="HVO40" s="16"/>
      <c r="HVP40" s="16"/>
      <c r="HVQ40" s="16"/>
      <c r="HVR40" s="16"/>
      <c r="HVS40" s="16"/>
      <c r="HVT40" s="16"/>
      <c r="HVU40" s="16"/>
      <c r="HVV40" s="16"/>
      <c r="HVW40" s="16"/>
      <c r="HVX40" s="16"/>
      <c r="HVY40" s="16"/>
      <c r="HVZ40" s="16"/>
      <c r="HWA40" s="16"/>
      <c r="HWB40" s="16"/>
      <c r="HWC40" s="16"/>
      <c r="HWD40" s="16"/>
      <c r="HWE40" s="16"/>
      <c r="HWF40" s="16"/>
      <c r="HWG40" s="16"/>
      <c r="HWH40" s="16"/>
      <c r="HWI40" s="16"/>
      <c r="HWJ40" s="16"/>
      <c r="HWK40" s="16"/>
      <c r="HWL40" s="16"/>
      <c r="HWM40" s="16"/>
      <c r="HWN40" s="16"/>
      <c r="HWO40" s="16"/>
      <c r="HWP40" s="16"/>
      <c r="HWQ40" s="16"/>
      <c r="HWR40" s="16"/>
      <c r="HWS40" s="16"/>
      <c r="HWT40" s="16"/>
      <c r="HWU40" s="16"/>
      <c r="HWV40" s="16"/>
      <c r="HWW40" s="16"/>
      <c r="HWX40" s="16"/>
      <c r="HWY40" s="16"/>
      <c r="HWZ40" s="16"/>
      <c r="HXA40" s="16"/>
      <c r="HXB40" s="16"/>
      <c r="HXC40" s="16"/>
      <c r="HXD40" s="16"/>
      <c r="HXE40" s="16"/>
      <c r="HXF40" s="16"/>
      <c r="HXG40" s="16"/>
      <c r="HXH40" s="16"/>
      <c r="HXI40" s="16"/>
      <c r="HXJ40" s="16"/>
      <c r="HXK40" s="16"/>
      <c r="HXL40" s="16"/>
      <c r="HXM40" s="16"/>
      <c r="HXN40" s="16"/>
      <c r="HXO40" s="16"/>
      <c r="HXP40" s="16"/>
      <c r="HXQ40" s="16"/>
      <c r="HXR40" s="16"/>
      <c r="HXS40" s="16"/>
      <c r="HXT40" s="16"/>
      <c r="HXU40" s="16"/>
      <c r="HXV40" s="16"/>
      <c r="HXW40" s="16"/>
      <c r="HXX40" s="16"/>
      <c r="HXY40" s="16"/>
      <c r="HXZ40" s="16"/>
      <c r="HYA40" s="16"/>
      <c r="HYB40" s="16"/>
      <c r="HYC40" s="16"/>
      <c r="HYD40" s="16"/>
      <c r="HYE40" s="16"/>
      <c r="HYF40" s="16"/>
      <c r="HYG40" s="16"/>
      <c r="HYH40" s="16"/>
      <c r="HYI40" s="16"/>
      <c r="HYJ40" s="16"/>
      <c r="HYK40" s="16"/>
      <c r="HYL40" s="16"/>
      <c r="HYM40" s="16"/>
      <c r="HYN40" s="16"/>
      <c r="HYO40" s="16"/>
      <c r="HYP40" s="16"/>
      <c r="HYQ40" s="16"/>
      <c r="HYR40" s="16"/>
      <c r="HYS40" s="16"/>
      <c r="HYT40" s="16"/>
      <c r="HYU40" s="16"/>
      <c r="HYV40" s="16"/>
      <c r="HYW40" s="16"/>
      <c r="HYX40" s="16"/>
      <c r="HYY40" s="16"/>
      <c r="HYZ40" s="16"/>
      <c r="HZA40" s="16"/>
      <c r="HZB40" s="16"/>
      <c r="HZC40" s="16"/>
      <c r="HZD40" s="16"/>
      <c r="HZE40" s="16"/>
      <c r="HZF40" s="16"/>
      <c r="HZG40" s="16"/>
      <c r="HZH40" s="16"/>
      <c r="HZI40" s="16"/>
      <c r="HZJ40" s="16"/>
      <c r="HZK40" s="16"/>
      <c r="HZL40" s="16"/>
      <c r="HZM40" s="16"/>
      <c r="HZN40" s="16"/>
      <c r="HZO40" s="16"/>
      <c r="HZP40" s="16"/>
      <c r="HZQ40" s="16"/>
      <c r="HZR40" s="16"/>
      <c r="HZS40" s="16"/>
      <c r="HZT40" s="16"/>
      <c r="HZU40" s="16"/>
      <c r="HZV40" s="16"/>
      <c r="HZW40" s="16"/>
      <c r="HZX40" s="16"/>
      <c r="HZY40" s="16"/>
      <c r="HZZ40" s="16"/>
      <c r="IAA40" s="16"/>
      <c r="IAB40" s="16"/>
      <c r="IAC40" s="16"/>
      <c r="IAD40" s="16"/>
      <c r="IAE40" s="16"/>
      <c r="IAF40" s="16"/>
      <c r="IAG40" s="16"/>
      <c r="IAH40" s="16"/>
      <c r="IAI40" s="16"/>
      <c r="IAJ40" s="16"/>
      <c r="IAK40" s="16"/>
      <c r="IAL40" s="16"/>
      <c r="IAM40" s="16"/>
      <c r="IAN40" s="16"/>
      <c r="IAO40" s="16"/>
      <c r="IAP40" s="16"/>
      <c r="IAQ40" s="16"/>
      <c r="IAR40" s="16"/>
      <c r="IAS40" s="16"/>
      <c r="IAT40" s="16"/>
      <c r="IAU40" s="16"/>
      <c r="IAV40" s="16"/>
      <c r="IAW40" s="16"/>
      <c r="IAX40" s="16"/>
      <c r="IAY40" s="16"/>
      <c r="IAZ40" s="16"/>
      <c r="IBA40" s="16"/>
      <c r="IBB40" s="16"/>
      <c r="IBC40" s="16"/>
      <c r="IBD40" s="16"/>
      <c r="IBE40" s="16"/>
      <c r="IBF40" s="16"/>
      <c r="IBG40" s="16"/>
      <c r="IBH40" s="16"/>
      <c r="IBI40" s="16"/>
      <c r="IBJ40" s="16"/>
      <c r="IBK40" s="16"/>
      <c r="IBL40" s="16"/>
      <c r="IBM40" s="16"/>
      <c r="IBN40" s="16"/>
      <c r="IBO40" s="16"/>
      <c r="IBP40" s="16"/>
      <c r="IBQ40" s="16"/>
      <c r="IBR40" s="16"/>
      <c r="IBS40" s="16"/>
      <c r="IBT40" s="16"/>
      <c r="IBU40" s="16"/>
      <c r="IBV40" s="16"/>
      <c r="IBW40" s="16"/>
      <c r="IBX40" s="16"/>
      <c r="IBY40" s="16"/>
      <c r="IBZ40" s="16"/>
      <c r="ICA40" s="16"/>
      <c r="ICB40" s="16"/>
      <c r="ICC40" s="16"/>
      <c r="ICD40" s="16"/>
      <c r="ICE40" s="16"/>
      <c r="ICF40" s="16"/>
      <c r="ICG40" s="16"/>
      <c r="ICH40" s="16"/>
      <c r="ICI40" s="16"/>
      <c r="ICJ40" s="16"/>
      <c r="ICK40" s="16"/>
      <c r="ICL40" s="16"/>
      <c r="ICM40" s="16"/>
      <c r="ICN40" s="16"/>
      <c r="ICO40" s="16"/>
      <c r="ICP40" s="16"/>
      <c r="ICQ40" s="16"/>
      <c r="ICR40" s="16"/>
      <c r="ICS40" s="16"/>
      <c r="ICT40" s="16"/>
      <c r="ICU40" s="16"/>
      <c r="ICV40" s="16"/>
      <c r="ICW40" s="16"/>
      <c r="ICX40" s="16"/>
      <c r="ICY40" s="16"/>
      <c r="ICZ40" s="16"/>
      <c r="IDA40" s="16"/>
      <c r="IDB40" s="16"/>
      <c r="IDC40" s="16"/>
      <c r="IDD40" s="16"/>
      <c r="IDE40" s="16"/>
      <c r="IDF40" s="16"/>
      <c r="IDG40" s="16"/>
      <c r="IDH40" s="16"/>
      <c r="IDI40" s="16"/>
      <c r="IDJ40" s="16"/>
      <c r="IDK40" s="16"/>
      <c r="IDL40" s="16"/>
      <c r="IDM40" s="16"/>
      <c r="IDN40" s="16"/>
      <c r="IDO40" s="16"/>
      <c r="IDP40" s="16"/>
      <c r="IDQ40" s="16"/>
      <c r="IDR40" s="16"/>
      <c r="IDS40" s="16"/>
      <c r="IDT40" s="16"/>
      <c r="IDU40" s="16"/>
      <c r="IDV40" s="16"/>
      <c r="IDW40" s="16"/>
      <c r="IDX40" s="16"/>
      <c r="IDY40" s="16"/>
      <c r="IDZ40" s="16"/>
      <c r="IEA40" s="16"/>
      <c r="IEB40" s="16"/>
      <c r="IEC40" s="16"/>
      <c r="IED40" s="16"/>
      <c r="IEE40" s="16"/>
      <c r="IEF40" s="16"/>
      <c r="IEG40" s="16"/>
      <c r="IEH40" s="16"/>
      <c r="IEI40" s="16"/>
      <c r="IEJ40" s="16"/>
      <c r="IEK40" s="16"/>
      <c r="IEL40" s="16"/>
      <c r="IEM40" s="16"/>
      <c r="IEN40" s="16"/>
      <c r="IEO40" s="16"/>
      <c r="IEP40" s="16"/>
      <c r="IEQ40" s="16"/>
      <c r="IER40" s="16"/>
      <c r="IES40" s="16"/>
      <c r="IET40" s="16"/>
      <c r="IEU40" s="16"/>
      <c r="IEV40" s="16"/>
      <c r="IEW40" s="16"/>
      <c r="IEX40" s="16"/>
      <c r="IEY40" s="16"/>
      <c r="IEZ40" s="16"/>
      <c r="IFA40" s="16"/>
      <c r="IFB40" s="16"/>
      <c r="IFC40" s="16"/>
      <c r="IFD40" s="16"/>
      <c r="IFE40" s="16"/>
      <c r="IFF40" s="16"/>
      <c r="IFG40" s="16"/>
      <c r="IFH40" s="16"/>
      <c r="IFI40" s="16"/>
      <c r="IFJ40" s="16"/>
      <c r="IFK40" s="16"/>
      <c r="IFL40" s="16"/>
      <c r="IFM40" s="16"/>
      <c r="IFN40" s="16"/>
      <c r="IFO40" s="16"/>
      <c r="IFP40" s="16"/>
      <c r="IFQ40" s="16"/>
      <c r="IFR40" s="16"/>
      <c r="IFS40" s="16"/>
      <c r="IFT40" s="16"/>
      <c r="IFU40" s="16"/>
      <c r="IFV40" s="16"/>
      <c r="IFW40" s="16"/>
      <c r="IFX40" s="16"/>
      <c r="IFY40" s="16"/>
      <c r="IFZ40" s="16"/>
      <c r="IGA40" s="16"/>
      <c r="IGB40" s="16"/>
      <c r="IGC40" s="16"/>
      <c r="IGD40" s="16"/>
      <c r="IGE40" s="16"/>
      <c r="IGF40" s="16"/>
      <c r="IGG40" s="16"/>
      <c r="IGH40" s="16"/>
      <c r="IGI40" s="16"/>
      <c r="IGJ40" s="16"/>
      <c r="IGK40" s="16"/>
      <c r="IGL40" s="16"/>
      <c r="IGM40" s="16"/>
      <c r="IGN40" s="16"/>
      <c r="IGO40" s="16"/>
      <c r="IGP40" s="16"/>
      <c r="IGQ40" s="16"/>
      <c r="IGR40" s="16"/>
      <c r="IGS40" s="16"/>
      <c r="IGT40" s="16"/>
      <c r="IGU40" s="16"/>
      <c r="IGV40" s="16"/>
      <c r="IGW40" s="16"/>
      <c r="IGX40" s="16"/>
      <c r="IGY40" s="16"/>
      <c r="IGZ40" s="16"/>
      <c r="IHA40" s="16"/>
      <c r="IHB40" s="16"/>
      <c r="IHC40" s="16"/>
      <c r="IHD40" s="16"/>
      <c r="IHE40" s="16"/>
      <c r="IHF40" s="16"/>
      <c r="IHG40" s="16"/>
      <c r="IHH40" s="16"/>
      <c r="IHI40" s="16"/>
      <c r="IHJ40" s="16"/>
      <c r="IHK40" s="16"/>
      <c r="IHL40" s="16"/>
      <c r="IHM40" s="16"/>
      <c r="IHN40" s="16"/>
      <c r="IHO40" s="16"/>
      <c r="IHP40" s="16"/>
      <c r="IHQ40" s="16"/>
      <c r="IHR40" s="16"/>
      <c r="IHS40" s="16"/>
      <c r="IHT40" s="16"/>
      <c r="IHU40" s="16"/>
      <c r="IHV40" s="16"/>
      <c r="IHW40" s="16"/>
      <c r="IHX40" s="16"/>
      <c r="IHY40" s="16"/>
      <c r="IHZ40" s="16"/>
      <c r="IIA40" s="16"/>
      <c r="IIB40" s="16"/>
      <c r="IIC40" s="16"/>
      <c r="IID40" s="16"/>
      <c r="IIE40" s="16"/>
      <c r="IIF40" s="16"/>
      <c r="IIG40" s="16"/>
      <c r="IIH40" s="16"/>
      <c r="III40" s="16"/>
      <c r="IIJ40" s="16"/>
      <c r="IIK40" s="16"/>
      <c r="IIL40" s="16"/>
      <c r="IIM40" s="16"/>
      <c r="IIN40" s="16"/>
      <c r="IIO40" s="16"/>
      <c r="IIP40" s="16"/>
      <c r="IIQ40" s="16"/>
      <c r="IIR40" s="16"/>
      <c r="IIS40" s="16"/>
      <c r="IIT40" s="16"/>
      <c r="IIU40" s="16"/>
      <c r="IIV40" s="16"/>
      <c r="IIW40" s="16"/>
      <c r="IIX40" s="16"/>
      <c r="IIY40" s="16"/>
      <c r="IIZ40" s="16"/>
      <c r="IJA40" s="16"/>
      <c r="IJB40" s="16"/>
      <c r="IJC40" s="16"/>
      <c r="IJD40" s="16"/>
      <c r="IJE40" s="16"/>
      <c r="IJF40" s="16"/>
      <c r="IJG40" s="16"/>
      <c r="IJH40" s="16"/>
      <c r="IJI40" s="16"/>
      <c r="IJJ40" s="16"/>
      <c r="IJK40" s="16"/>
      <c r="IJL40" s="16"/>
      <c r="IJM40" s="16"/>
      <c r="IJN40" s="16"/>
      <c r="IJO40" s="16"/>
      <c r="IJP40" s="16"/>
      <c r="IJQ40" s="16"/>
      <c r="IJR40" s="16"/>
      <c r="IJS40" s="16"/>
      <c r="IJT40" s="16"/>
      <c r="IJU40" s="16"/>
      <c r="IJV40" s="16"/>
      <c r="IJW40" s="16"/>
      <c r="IJX40" s="16"/>
      <c r="IJY40" s="16"/>
      <c r="IJZ40" s="16"/>
      <c r="IKA40" s="16"/>
      <c r="IKB40" s="16"/>
      <c r="IKC40" s="16"/>
      <c r="IKD40" s="16"/>
      <c r="IKE40" s="16"/>
      <c r="IKF40" s="16"/>
      <c r="IKG40" s="16"/>
      <c r="IKH40" s="16"/>
      <c r="IKI40" s="16"/>
      <c r="IKJ40" s="16"/>
      <c r="IKK40" s="16"/>
      <c r="IKL40" s="16"/>
      <c r="IKM40" s="16"/>
      <c r="IKN40" s="16"/>
      <c r="IKO40" s="16"/>
      <c r="IKP40" s="16"/>
      <c r="IKQ40" s="16"/>
      <c r="IKR40" s="16"/>
      <c r="IKS40" s="16"/>
      <c r="IKT40" s="16"/>
      <c r="IKU40" s="16"/>
      <c r="IKV40" s="16"/>
      <c r="IKW40" s="16"/>
      <c r="IKX40" s="16"/>
      <c r="IKY40" s="16"/>
      <c r="IKZ40" s="16"/>
      <c r="ILA40" s="16"/>
      <c r="ILB40" s="16"/>
      <c r="ILC40" s="16"/>
      <c r="ILD40" s="16"/>
      <c r="ILE40" s="16"/>
      <c r="ILF40" s="16"/>
      <c r="ILG40" s="16"/>
      <c r="ILH40" s="16"/>
      <c r="ILI40" s="16"/>
      <c r="ILJ40" s="16"/>
      <c r="ILK40" s="16"/>
      <c r="ILL40" s="16"/>
      <c r="ILM40" s="16"/>
      <c r="ILN40" s="16"/>
      <c r="ILO40" s="16"/>
      <c r="ILP40" s="16"/>
      <c r="ILQ40" s="16"/>
      <c r="ILR40" s="16"/>
      <c r="ILS40" s="16"/>
      <c r="ILT40" s="16"/>
      <c r="ILU40" s="16"/>
      <c r="ILV40" s="16"/>
      <c r="ILW40" s="16"/>
      <c r="ILX40" s="16"/>
      <c r="ILY40" s="16"/>
      <c r="ILZ40" s="16"/>
      <c r="IMA40" s="16"/>
      <c r="IMB40" s="16"/>
      <c r="IMC40" s="16"/>
      <c r="IMD40" s="16"/>
      <c r="IME40" s="16"/>
      <c r="IMF40" s="16"/>
      <c r="IMG40" s="16"/>
      <c r="IMH40" s="16"/>
      <c r="IMI40" s="16"/>
      <c r="IMJ40" s="16"/>
      <c r="IMK40" s="16"/>
      <c r="IML40" s="16"/>
      <c r="IMM40" s="16"/>
      <c r="IMN40" s="16"/>
      <c r="IMO40" s="16"/>
      <c r="IMP40" s="16"/>
      <c r="IMQ40" s="16"/>
      <c r="IMR40" s="16"/>
      <c r="IMS40" s="16"/>
      <c r="IMT40" s="16"/>
      <c r="IMU40" s="16"/>
      <c r="IMV40" s="16"/>
      <c r="IMW40" s="16"/>
      <c r="IMX40" s="16"/>
      <c r="IMY40" s="16"/>
      <c r="IMZ40" s="16"/>
      <c r="INA40" s="16"/>
      <c r="INB40" s="16"/>
      <c r="INC40" s="16"/>
      <c r="IND40" s="16"/>
      <c r="INE40" s="16"/>
      <c r="INF40" s="16"/>
      <c r="ING40" s="16"/>
      <c r="INH40" s="16"/>
      <c r="INI40" s="16"/>
      <c r="INJ40" s="16"/>
      <c r="INK40" s="16"/>
      <c r="INL40" s="16"/>
      <c r="INM40" s="16"/>
      <c r="INN40" s="16"/>
      <c r="INO40" s="16"/>
      <c r="INP40" s="16"/>
      <c r="INQ40" s="16"/>
      <c r="INR40" s="16"/>
      <c r="INS40" s="16"/>
      <c r="INT40" s="16"/>
      <c r="INU40" s="16"/>
      <c r="INV40" s="16"/>
      <c r="INW40" s="16"/>
      <c r="INX40" s="16"/>
      <c r="INY40" s="16"/>
      <c r="INZ40" s="16"/>
      <c r="IOA40" s="16"/>
      <c r="IOB40" s="16"/>
      <c r="IOC40" s="16"/>
      <c r="IOD40" s="16"/>
      <c r="IOE40" s="16"/>
      <c r="IOF40" s="16"/>
      <c r="IOG40" s="16"/>
      <c r="IOH40" s="16"/>
      <c r="IOI40" s="16"/>
      <c r="IOJ40" s="16"/>
      <c r="IOK40" s="16"/>
      <c r="IOL40" s="16"/>
      <c r="IOM40" s="16"/>
      <c r="ION40" s="16"/>
      <c r="IOO40" s="16"/>
      <c r="IOP40" s="16"/>
      <c r="IOQ40" s="16"/>
      <c r="IOR40" s="16"/>
      <c r="IOS40" s="16"/>
      <c r="IOT40" s="16"/>
      <c r="IOU40" s="16"/>
      <c r="IOV40" s="16"/>
      <c r="IOW40" s="16"/>
      <c r="IOX40" s="16"/>
      <c r="IOY40" s="16"/>
      <c r="IOZ40" s="16"/>
      <c r="IPA40" s="16"/>
      <c r="IPB40" s="16"/>
      <c r="IPC40" s="16"/>
      <c r="IPD40" s="16"/>
      <c r="IPE40" s="16"/>
      <c r="IPF40" s="16"/>
      <c r="IPG40" s="16"/>
      <c r="IPH40" s="16"/>
      <c r="IPI40" s="16"/>
      <c r="IPJ40" s="16"/>
      <c r="IPK40" s="16"/>
      <c r="IPL40" s="16"/>
      <c r="IPM40" s="16"/>
      <c r="IPN40" s="16"/>
      <c r="IPO40" s="16"/>
      <c r="IPP40" s="16"/>
      <c r="IPQ40" s="16"/>
      <c r="IPR40" s="16"/>
      <c r="IPS40" s="16"/>
      <c r="IPT40" s="16"/>
      <c r="IPU40" s="16"/>
      <c r="IPV40" s="16"/>
      <c r="IPW40" s="16"/>
      <c r="IPX40" s="16"/>
      <c r="IPY40" s="16"/>
      <c r="IPZ40" s="16"/>
      <c r="IQA40" s="16"/>
      <c r="IQB40" s="16"/>
      <c r="IQC40" s="16"/>
      <c r="IQD40" s="16"/>
      <c r="IQE40" s="16"/>
      <c r="IQF40" s="16"/>
      <c r="IQG40" s="16"/>
      <c r="IQH40" s="16"/>
      <c r="IQI40" s="16"/>
      <c r="IQJ40" s="16"/>
      <c r="IQK40" s="16"/>
      <c r="IQL40" s="16"/>
      <c r="IQM40" s="16"/>
      <c r="IQN40" s="16"/>
      <c r="IQO40" s="16"/>
      <c r="IQP40" s="16"/>
      <c r="IQQ40" s="16"/>
      <c r="IQR40" s="16"/>
      <c r="IQS40" s="16"/>
      <c r="IQT40" s="16"/>
      <c r="IQU40" s="16"/>
      <c r="IQV40" s="16"/>
      <c r="IQW40" s="16"/>
      <c r="IQX40" s="16"/>
      <c r="IQY40" s="16"/>
      <c r="IQZ40" s="16"/>
      <c r="IRA40" s="16"/>
      <c r="IRB40" s="16"/>
      <c r="IRC40" s="16"/>
      <c r="IRD40" s="16"/>
      <c r="IRE40" s="16"/>
      <c r="IRF40" s="16"/>
      <c r="IRG40" s="16"/>
      <c r="IRH40" s="16"/>
      <c r="IRI40" s="16"/>
      <c r="IRJ40" s="16"/>
      <c r="IRK40" s="16"/>
      <c r="IRL40" s="16"/>
      <c r="IRM40" s="16"/>
      <c r="IRN40" s="16"/>
      <c r="IRO40" s="16"/>
      <c r="IRP40" s="16"/>
      <c r="IRQ40" s="16"/>
      <c r="IRR40" s="16"/>
      <c r="IRS40" s="16"/>
      <c r="IRT40" s="16"/>
      <c r="IRU40" s="16"/>
      <c r="IRV40" s="16"/>
      <c r="IRW40" s="16"/>
      <c r="IRX40" s="16"/>
      <c r="IRY40" s="16"/>
      <c r="IRZ40" s="16"/>
      <c r="ISA40" s="16"/>
      <c r="ISB40" s="16"/>
      <c r="ISC40" s="16"/>
      <c r="ISD40" s="16"/>
      <c r="ISE40" s="16"/>
      <c r="ISF40" s="16"/>
      <c r="ISG40" s="16"/>
      <c r="ISH40" s="16"/>
      <c r="ISI40" s="16"/>
      <c r="ISJ40" s="16"/>
      <c r="ISK40" s="16"/>
      <c r="ISL40" s="16"/>
      <c r="ISM40" s="16"/>
      <c r="ISN40" s="16"/>
      <c r="ISO40" s="16"/>
      <c r="ISP40" s="16"/>
      <c r="ISQ40" s="16"/>
      <c r="ISR40" s="16"/>
      <c r="ISS40" s="16"/>
      <c r="IST40" s="16"/>
      <c r="ISU40" s="16"/>
      <c r="ISV40" s="16"/>
      <c r="ISW40" s="16"/>
      <c r="ISX40" s="16"/>
      <c r="ISY40" s="16"/>
      <c r="ISZ40" s="16"/>
      <c r="ITA40" s="16"/>
      <c r="ITB40" s="16"/>
      <c r="ITC40" s="16"/>
      <c r="ITD40" s="16"/>
      <c r="ITE40" s="16"/>
      <c r="ITF40" s="16"/>
      <c r="ITG40" s="16"/>
      <c r="ITH40" s="16"/>
      <c r="ITI40" s="16"/>
      <c r="ITJ40" s="16"/>
      <c r="ITK40" s="16"/>
      <c r="ITL40" s="16"/>
      <c r="ITM40" s="16"/>
      <c r="ITN40" s="16"/>
      <c r="ITO40" s="16"/>
      <c r="ITP40" s="16"/>
      <c r="ITQ40" s="16"/>
      <c r="ITR40" s="16"/>
      <c r="ITS40" s="16"/>
      <c r="ITT40" s="16"/>
      <c r="ITU40" s="16"/>
      <c r="ITV40" s="16"/>
      <c r="ITW40" s="16"/>
      <c r="ITX40" s="16"/>
      <c r="ITY40" s="16"/>
      <c r="ITZ40" s="16"/>
      <c r="IUA40" s="16"/>
      <c r="IUB40" s="16"/>
      <c r="IUC40" s="16"/>
      <c r="IUD40" s="16"/>
      <c r="IUE40" s="16"/>
      <c r="IUF40" s="16"/>
      <c r="IUG40" s="16"/>
      <c r="IUH40" s="16"/>
      <c r="IUI40" s="16"/>
      <c r="IUJ40" s="16"/>
      <c r="IUK40" s="16"/>
      <c r="IUL40" s="16"/>
      <c r="IUM40" s="16"/>
      <c r="IUN40" s="16"/>
      <c r="IUO40" s="16"/>
      <c r="IUP40" s="16"/>
      <c r="IUQ40" s="16"/>
      <c r="IUR40" s="16"/>
      <c r="IUS40" s="16"/>
      <c r="IUT40" s="16"/>
      <c r="IUU40" s="16"/>
      <c r="IUV40" s="16"/>
      <c r="IUW40" s="16"/>
      <c r="IUX40" s="16"/>
      <c r="IUY40" s="16"/>
      <c r="IUZ40" s="16"/>
      <c r="IVA40" s="16"/>
      <c r="IVB40" s="16"/>
      <c r="IVC40" s="16"/>
      <c r="IVD40" s="16"/>
      <c r="IVE40" s="16"/>
      <c r="IVF40" s="16"/>
      <c r="IVG40" s="16"/>
      <c r="IVH40" s="16"/>
      <c r="IVI40" s="16"/>
      <c r="IVJ40" s="16"/>
      <c r="IVK40" s="16"/>
      <c r="IVL40" s="16"/>
      <c r="IVM40" s="16"/>
      <c r="IVN40" s="16"/>
      <c r="IVO40" s="16"/>
      <c r="IVP40" s="16"/>
      <c r="IVQ40" s="16"/>
      <c r="IVR40" s="16"/>
      <c r="IVS40" s="16"/>
      <c r="IVT40" s="16"/>
      <c r="IVU40" s="16"/>
      <c r="IVV40" s="16"/>
      <c r="IVW40" s="16"/>
      <c r="IVX40" s="16"/>
      <c r="IVY40" s="16"/>
      <c r="IVZ40" s="16"/>
      <c r="IWA40" s="16"/>
      <c r="IWB40" s="16"/>
      <c r="IWC40" s="16"/>
      <c r="IWD40" s="16"/>
      <c r="IWE40" s="16"/>
      <c r="IWF40" s="16"/>
      <c r="IWG40" s="16"/>
      <c r="IWH40" s="16"/>
      <c r="IWI40" s="16"/>
      <c r="IWJ40" s="16"/>
      <c r="IWK40" s="16"/>
      <c r="IWL40" s="16"/>
      <c r="IWM40" s="16"/>
      <c r="IWN40" s="16"/>
      <c r="IWO40" s="16"/>
      <c r="IWP40" s="16"/>
      <c r="IWQ40" s="16"/>
      <c r="IWR40" s="16"/>
      <c r="IWS40" s="16"/>
      <c r="IWT40" s="16"/>
      <c r="IWU40" s="16"/>
      <c r="IWV40" s="16"/>
      <c r="IWW40" s="16"/>
      <c r="IWX40" s="16"/>
      <c r="IWY40" s="16"/>
      <c r="IWZ40" s="16"/>
      <c r="IXA40" s="16"/>
      <c r="IXB40" s="16"/>
      <c r="IXC40" s="16"/>
      <c r="IXD40" s="16"/>
      <c r="IXE40" s="16"/>
      <c r="IXF40" s="16"/>
      <c r="IXG40" s="16"/>
      <c r="IXH40" s="16"/>
      <c r="IXI40" s="16"/>
      <c r="IXJ40" s="16"/>
      <c r="IXK40" s="16"/>
      <c r="IXL40" s="16"/>
      <c r="IXM40" s="16"/>
      <c r="IXN40" s="16"/>
      <c r="IXO40" s="16"/>
      <c r="IXP40" s="16"/>
      <c r="IXQ40" s="16"/>
      <c r="IXR40" s="16"/>
      <c r="IXS40" s="16"/>
      <c r="IXT40" s="16"/>
      <c r="IXU40" s="16"/>
      <c r="IXV40" s="16"/>
      <c r="IXW40" s="16"/>
      <c r="IXX40" s="16"/>
      <c r="IXY40" s="16"/>
      <c r="IXZ40" s="16"/>
      <c r="IYA40" s="16"/>
      <c r="IYB40" s="16"/>
      <c r="IYC40" s="16"/>
      <c r="IYD40" s="16"/>
      <c r="IYE40" s="16"/>
      <c r="IYF40" s="16"/>
      <c r="IYG40" s="16"/>
      <c r="IYH40" s="16"/>
      <c r="IYI40" s="16"/>
      <c r="IYJ40" s="16"/>
      <c r="IYK40" s="16"/>
      <c r="IYL40" s="16"/>
      <c r="IYM40" s="16"/>
      <c r="IYN40" s="16"/>
      <c r="IYO40" s="16"/>
      <c r="IYP40" s="16"/>
      <c r="IYQ40" s="16"/>
      <c r="IYR40" s="16"/>
      <c r="IYS40" s="16"/>
      <c r="IYT40" s="16"/>
      <c r="IYU40" s="16"/>
      <c r="IYV40" s="16"/>
      <c r="IYW40" s="16"/>
      <c r="IYX40" s="16"/>
      <c r="IYY40" s="16"/>
      <c r="IYZ40" s="16"/>
      <c r="IZA40" s="16"/>
      <c r="IZB40" s="16"/>
      <c r="IZC40" s="16"/>
      <c r="IZD40" s="16"/>
      <c r="IZE40" s="16"/>
      <c r="IZF40" s="16"/>
      <c r="IZG40" s="16"/>
      <c r="IZH40" s="16"/>
      <c r="IZI40" s="16"/>
      <c r="IZJ40" s="16"/>
      <c r="IZK40" s="16"/>
      <c r="IZL40" s="16"/>
      <c r="IZM40" s="16"/>
      <c r="IZN40" s="16"/>
      <c r="IZO40" s="16"/>
      <c r="IZP40" s="16"/>
      <c r="IZQ40" s="16"/>
      <c r="IZR40" s="16"/>
      <c r="IZS40" s="16"/>
      <c r="IZT40" s="16"/>
      <c r="IZU40" s="16"/>
      <c r="IZV40" s="16"/>
      <c r="IZW40" s="16"/>
      <c r="IZX40" s="16"/>
      <c r="IZY40" s="16"/>
      <c r="IZZ40" s="16"/>
      <c r="JAA40" s="16"/>
      <c r="JAB40" s="16"/>
      <c r="JAC40" s="16"/>
      <c r="JAD40" s="16"/>
      <c r="JAE40" s="16"/>
      <c r="JAF40" s="16"/>
      <c r="JAG40" s="16"/>
      <c r="JAH40" s="16"/>
      <c r="JAI40" s="16"/>
      <c r="JAJ40" s="16"/>
      <c r="JAK40" s="16"/>
      <c r="JAL40" s="16"/>
      <c r="JAM40" s="16"/>
      <c r="JAN40" s="16"/>
      <c r="JAO40" s="16"/>
      <c r="JAP40" s="16"/>
      <c r="JAQ40" s="16"/>
      <c r="JAR40" s="16"/>
      <c r="JAS40" s="16"/>
      <c r="JAT40" s="16"/>
      <c r="JAU40" s="16"/>
      <c r="JAV40" s="16"/>
      <c r="JAW40" s="16"/>
      <c r="JAX40" s="16"/>
      <c r="JAY40" s="16"/>
      <c r="JAZ40" s="16"/>
      <c r="JBA40" s="16"/>
      <c r="JBB40" s="16"/>
      <c r="JBC40" s="16"/>
      <c r="JBD40" s="16"/>
      <c r="JBE40" s="16"/>
      <c r="JBF40" s="16"/>
      <c r="JBG40" s="16"/>
      <c r="JBH40" s="16"/>
      <c r="JBI40" s="16"/>
      <c r="JBJ40" s="16"/>
      <c r="JBK40" s="16"/>
      <c r="JBL40" s="16"/>
      <c r="JBM40" s="16"/>
      <c r="JBN40" s="16"/>
      <c r="JBO40" s="16"/>
      <c r="JBP40" s="16"/>
      <c r="JBQ40" s="16"/>
      <c r="JBR40" s="16"/>
      <c r="JBS40" s="16"/>
      <c r="JBT40" s="16"/>
      <c r="JBU40" s="16"/>
      <c r="JBV40" s="16"/>
      <c r="JBW40" s="16"/>
      <c r="JBX40" s="16"/>
      <c r="JBY40" s="16"/>
      <c r="JBZ40" s="16"/>
      <c r="JCA40" s="16"/>
      <c r="JCB40" s="16"/>
      <c r="JCC40" s="16"/>
      <c r="JCD40" s="16"/>
      <c r="JCE40" s="16"/>
      <c r="JCF40" s="16"/>
      <c r="JCG40" s="16"/>
      <c r="JCH40" s="16"/>
      <c r="JCI40" s="16"/>
      <c r="JCJ40" s="16"/>
      <c r="JCK40" s="16"/>
      <c r="JCL40" s="16"/>
      <c r="JCM40" s="16"/>
      <c r="JCN40" s="16"/>
      <c r="JCO40" s="16"/>
      <c r="JCP40" s="16"/>
      <c r="JCQ40" s="16"/>
      <c r="JCR40" s="16"/>
      <c r="JCS40" s="16"/>
      <c r="JCT40" s="16"/>
      <c r="JCU40" s="16"/>
      <c r="JCV40" s="16"/>
      <c r="JCW40" s="16"/>
      <c r="JCX40" s="16"/>
      <c r="JCY40" s="16"/>
      <c r="JCZ40" s="16"/>
      <c r="JDA40" s="16"/>
      <c r="JDB40" s="16"/>
      <c r="JDC40" s="16"/>
      <c r="JDD40" s="16"/>
      <c r="JDE40" s="16"/>
      <c r="JDF40" s="16"/>
      <c r="JDG40" s="16"/>
      <c r="JDH40" s="16"/>
      <c r="JDI40" s="16"/>
      <c r="JDJ40" s="16"/>
      <c r="JDK40" s="16"/>
      <c r="JDL40" s="16"/>
      <c r="JDM40" s="16"/>
      <c r="JDN40" s="16"/>
      <c r="JDO40" s="16"/>
      <c r="JDP40" s="16"/>
      <c r="JDQ40" s="16"/>
      <c r="JDR40" s="16"/>
      <c r="JDS40" s="16"/>
      <c r="JDT40" s="16"/>
      <c r="JDU40" s="16"/>
      <c r="JDV40" s="16"/>
      <c r="JDW40" s="16"/>
      <c r="JDX40" s="16"/>
      <c r="JDY40" s="16"/>
      <c r="JDZ40" s="16"/>
      <c r="JEA40" s="16"/>
      <c r="JEB40" s="16"/>
      <c r="JEC40" s="16"/>
      <c r="JED40" s="16"/>
      <c r="JEE40" s="16"/>
      <c r="JEF40" s="16"/>
      <c r="JEG40" s="16"/>
      <c r="JEH40" s="16"/>
      <c r="JEI40" s="16"/>
      <c r="JEJ40" s="16"/>
      <c r="JEK40" s="16"/>
      <c r="JEL40" s="16"/>
      <c r="JEM40" s="16"/>
      <c r="JEN40" s="16"/>
      <c r="JEO40" s="16"/>
      <c r="JEP40" s="16"/>
      <c r="JEQ40" s="16"/>
      <c r="JER40" s="16"/>
      <c r="JES40" s="16"/>
      <c r="JET40" s="16"/>
      <c r="JEU40" s="16"/>
      <c r="JEV40" s="16"/>
      <c r="JEW40" s="16"/>
      <c r="JEX40" s="16"/>
      <c r="JEY40" s="16"/>
      <c r="JEZ40" s="16"/>
      <c r="JFA40" s="16"/>
      <c r="JFB40" s="16"/>
      <c r="JFC40" s="16"/>
      <c r="JFD40" s="16"/>
      <c r="JFE40" s="16"/>
      <c r="JFF40" s="16"/>
      <c r="JFG40" s="16"/>
      <c r="JFH40" s="16"/>
      <c r="JFI40" s="16"/>
      <c r="JFJ40" s="16"/>
      <c r="JFK40" s="16"/>
      <c r="JFL40" s="16"/>
      <c r="JFM40" s="16"/>
      <c r="JFN40" s="16"/>
      <c r="JFO40" s="16"/>
      <c r="JFP40" s="16"/>
      <c r="JFQ40" s="16"/>
      <c r="JFR40" s="16"/>
      <c r="JFS40" s="16"/>
      <c r="JFT40" s="16"/>
      <c r="JFU40" s="16"/>
      <c r="JFV40" s="16"/>
      <c r="JFW40" s="16"/>
      <c r="JFX40" s="16"/>
      <c r="JFY40" s="16"/>
      <c r="JFZ40" s="16"/>
      <c r="JGA40" s="16"/>
      <c r="JGB40" s="16"/>
      <c r="JGC40" s="16"/>
      <c r="JGD40" s="16"/>
      <c r="JGE40" s="16"/>
      <c r="JGF40" s="16"/>
      <c r="JGG40" s="16"/>
      <c r="JGH40" s="16"/>
      <c r="JGI40" s="16"/>
      <c r="JGJ40" s="16"/>
      <c r="JGK40" s="16"/>
      <c r="JGL40" s="16"/>
      <c r="JGM40" s="16"/>
      <c r="JGN40" s="16"/>
      <c r="JGO40" s="16"/>
      <c r="JGP40" s="16"/>
      <c r="JGQ40" s="16"/>
      <c r="JGR40" s="16"/>
      <c r="JGS40" s="16"/>
      <c r="JGT40" s="16"/>
      <c r="JGU40" s="16"/>
      <c r="JGV40" s="16"/>
      <c r="JGW40" s="16"/>
      <c r="JGX40" s="16"/>
      <c r="JGY40" s="16"/>
      <c r="JGZ40" s="16"/>
      <c r="JHA40" s="16"/>
      <c r="JHB40" s="16"/>
      <c r="JHC40" s="16"/>
      <c r="JHD40" s="16"/>
      <c r="JHE40" s="16"/>
      <c r="JHF40" s="16"/>
      <c r="JHG40" s="16"/>
      <c r="JHH40" s="16"/>
      <c r="JHI40" s="16"/>
      <c r="JHJ40" s="16"/>
      <c r="JHK40" s="16"/>
      <c r="JHL40" s="16"/>
      <c r="JHM40" s="16"/>
      <c r="JHN40" s="16"/>
      <c r="JHO40" s="16"/>
      <c r="JHP40" s="16"/>
      <c r="JHQ40" s="16"/>
      <c r="JHR40" s="16"/>
      <c r="JHS40" s="16"/>
      <c r="JHT40" s="16"/>
      <c r="JHU40" s="16"/>
      <c r="JHV40" s="16"/>
      <c r="JHW40" s="16"/>
      <c r="JHX40" s="16"/>
      <c r="JHY40" s="16"/>
      <c r="JHZ40" s="16"/>
      <c r="JIA40" s="16"/>
      <c r="JIB40" s="16"/>
      <c r="JIC40" s="16"/>
      <c r="JID40" s="16"/>
      <c r="JIE40" s="16"/>
      <c r="JIF40" s="16"/>
      <c r="JIG40" s="16"/>
      <c r="JIH40" s="16"/>
      <c r="JII40" s="16"/>
      <c r="JIJ40" s="16"/>
      <c r="JIK40" s="16"/>
      <c r="JIL40" s="16"/>
      <c r="JIM40" s="16"/>
      <c r="JIN40" s="16"/>
      <c r="JIO40" s="16"/>
      <c r="JIP40" s="16"/>
      <c r="JIQ40" s="16"/>
      <c r="JIR40" s="16"/>
      <c r="JIS40" s="16"/>
      <c r="JIT40" s="16"/>
      <c r="JIU40" s="16"/>
      <c r="JIV40" s="16"/>
      <c r="JIW40" s="16"/>
      <c r="JIX40" s="16"/>
      <c r="JIY40" s="16"/>
      <c r="JIZ40" s="16"/>
      <c r="JJA40" s="16"/>
      <c r="JJB40" s="16"/>
      <c r="JJC40" s="16"/>
      <c r="JJD40" s="16"/>
      <c r="JJE40" s="16"/>
      <c r="JJF40" s="16"/>
      <c r="JJG40" s="16"/>
      <c r="JJH40" s="16"/>
      <c r="JJI40" s="16"/>
      <c r="JJJ40" s="16"/>
      <c r="JJK40" s="16"/>
      <c r="JJL40" s="16"/>
      <c r="JJM40" s="16"/>
      <c r="JJN40" s="16"/>
      <c r="JJO40" s="16"/>
      <c r="JJP40" s="16"/>
      <c r="JJQ40" s="16"/>
      <c r="JJR40" s="16"/>
      <c r="JJS40" s="16"/>
      <c r="JJT40" s="16"/>
      <c r="JJU40" s="16"/>
      <c r="JJV40" s="16"/>
      <c r="JJW40" s="16"/>
      <c r="JJX40" s="16"/>
      <c r="JJY40" s="16"/>
      <c r="JJZ40" s="16"/>
      <c r="JKA40" s="16"/>
      <c r="JKB40" s="16"/>
      <c r="JKC40" s="16"/>
      <c r="JKD40" s="16"/>
      <c r="JKE40" s="16"/>
      <c r="JKF40" s="16"/>
      <c r="JKG40" s="16"/>
      <c r="JKH40" s="16"/>
      <c r="JKI40" s="16"/>
      <c r="JKJ40" s="16"/>
      <c r="JKK40" s="16"/>
      <c r="JKL40" s="16"/>
      <c r="JKM40" s="16"/>
      <c r="JKN40" s="16"/>
      <c r="JKO40" s="16"/>
      <c r="JKP40" s="16"/>
      <c r="JKQ40" s="16"/>
      <c r="JKR40" s="16"/>
      <c r="JKS40" s="16"/>
      <c r="JKT40" s="16"/>
      <c r="JKU40" s="16"/>
      <c r="JKV40" s="16"/>
      <c r="JKW40" s="16"/>
      <c r="JKX40" s="16"/>
      <c r="JKY40" s="16"/>
      <c r="JKZ40" s="16"/>
      <c r="JLA40" s="16"/>
      <c r="JLB40" s="16"/>
      <c r="JLC40" s="16"/>
      <c r="JLD40" s="16"/>
      <c r="JLE40" s="16"/>
      <c r="JLF40" s="16"/>
      <c r="JLG40" s="16"/>
      <c r="JLH40" s="16"/>
      <c r="JLI40" s="16"/>
      <c r="JLJ40" s="16"/>
      <c r="JLK40" s="16"/>
      <c r="JLL40" s="16"/>
      <c r="JLM40" s="16"/>
      <c r="JLN40" s="16"/>
      <c r="JLO40" s="16"/>
      <c r="JLP40" s="16"/>
      <c r="JLQ40" s="16"/>
      <c r="JLR40" s="16"/>
      <c r="JLS40" s="16"/>
      <c r="JLT40" s="16"/>
      <c r="JLU40" s="16"/>
      <c r="JLV40" s="16"/>
      <c r="JLW40" s="16"/>
      <c r="JLX40" s="16"/>
      <c r="JLY40" s="16"/>
      <c r="JLZ40" s="16"/>
      <c r="JMA40" s="16"/>
      <c r="JMB40" s="16"/>
      <c r="JMC40" s="16"/>
      <c r="JMD40" s="16"/>
      <c r="JME40" s="16"/>
      <c r="JMF40" s="16"/>
      <c r="JMG40" s="16"/>
      <c r="JMH40" s="16"/>
      <c r="JMI40" s="16"/>
      <c r="JMJ40" s="16"/>
      <c r="JMK40" s="16"/>
      <c r="JML40" s="16"/>
      <c r="JMM40" s="16"/>
      <c r="JMN40" s="16"/>
      <c r="JMO40" s="16"/>
      <c r="JMP40" s="16"/>
      <c r="JMQ40" s="16"/>
      <c r="JMR40" s="16"/>
      <c r="JMS40" s="16"/>
      <c r="JMT40" s="16"/>
      <c r="JMU40" s="16"/>
      <c r="JMV40" s="16"/>
      <c r="JMW40" s="16"/>
      <c r="JMX40" s="16"/>
      <c r="JMY40" s="16"/>
      <c r="JMZ40" s="16"/>
      <c r="JNA40" s="16"/>
      <c r="JNB40" s="16"/>
      <c r="JNC40" s="16"/>
      <c r="JND40" s="16"/>
      <c r="JNE40" s="16"/>
      <c r="JNF40" s="16"/>
      <c r="JNG40" s="16"/>
      <c r="JNH40" s="16"/>
      <c r="JNI40" s="16"/>
      <c r="JNJ40" s="16"/>
      <c r="JNK40" s="16"/>
      <c r="JNL40" s="16"/>
      <c r="JNM40" s="16"/>
      <c r="JNN40" s="16"/>
      <c r="JNO40" s="16"/>
      <c r="JNP40" s="16"/>
      <c r="JNQ40" s="16"/>
      <c r="JNR40" s="16"/>
      <c r="JNS40" s="16"/>
      <c r="JNT40" s="16"/>
      <c r="JNU40" s="16"/>
      <c r="JNV40" s="16"/>
      <c r="JNW40" s="16"/>
      <c r="JNX40" s="16"/>
      <c r="JNY40" s="16"/>
      <c r="JNZ40" s="16"/>
      <c r="JOA40" s="16"/>
      <c r="JOB40" s="16"/>
      <c r="JOC40" s="16"/>
      <c r="JOD40" s="16"/>
      <c r="JOE40" s="16"/>
      <c r="JOF40" s="16"/>
      <c r="JOG40" s="16"/>
      <c r="JOH40" s="16"/>
      <c r="JOI40" s="16"/>
      <c r="JOJ40" s="16"/>
      <c r="JOK40" s="16"/>
      <c r="JOL40" s="16"/>
      <c r="JOM40" s="16"/>
      <c r="JON40" s="16"/>
      <c r="JOO40" s="16"/>
      <c r="JOP40" s="16"/>
      <c r="JOQ40" s="16"/>
      <c r="JOR40" s="16"/>
      <c r="JOS40" s="16"/>
      <c r="JOT40" s="16"/>
      <c r="JOU40" s="16"/>
      <c r="JOV40" s="16"/>
      <c r="JOW40" s="16"/>
      <c r="JOX40" s="16"/>
      <c r="JOY40" s="16"/>
      <c r="JOZ40" s="16"/>
      <c r="JPA40" s="16"/>
      <c r="JPB40" s="16"/>
      <c r="JPC40" s="16"/>
      <c r="JPD40" s="16"/>
      <c r="JPE40" s="16"/>
      <c r="JPF40" s="16"/>
      <c r="JPG40" s="16"/>
      <c r="JPH40" s="16"/>
      <c r="JPI40" s="16"/>
      <c r="JPJ40" s="16"/>
      <c r="JPK40" s="16"/>
      <c r="JPL40" s="16"/>
      <c r="JPM40" s="16"/>
      <c r="JPN40" s="16"/>
      <c r="JPO40" s="16"/>
      <c r="JPP40" s="16"/>
      <c r="JPQ40" s="16"/>
      <c r="JPR40" s="16"/>
      <c r="JPS40" s="16"/>
      <c r="JPT40" s="16"/>
      <c r="JPU40" s="16"/>
      <c r="JPV40" s="16"/>
      <c r="JPW40" s="16"/>
      <c r="JPX40" s="16"/>
      <c r="JPY40" s="16"/>
      <c r="JPZ40" s="16"/>
      <c r="JQA40" s="16"/>
      <c r="JQB40" s="16"/>
      <c r="JQC40" s="16"/>
      <c r="JQD40" s="16"/>
      <c r="JQE40" s="16"/>
      <c r="JQF40" s="16"/>
      <c r="JQG40" s="16"/>
      <c r="JQH40" s="16"/>
      <c r="JQI40" s="16"/>
      <c r="JQJ40" s="16"/>
      <c r="JQK40" s="16"/>
      <c r="JQL40" s="16"/>
      <c r="JQM40" s="16"/>
      <c r="JQN40" s="16"/>
      <c r="JQO40" s="16"/>
      <c r="JQP40" s="16"/>
      <c r="JQQ40" s="16"/>
      <c r="JQR40" s="16"/>
      <c r="JQS40" s="16"/>
      <c r="JQT40" s="16"/>
      <c r="JQU40" s="16"/>
      <c r="JQV40" s="16"/>
      <c r="JQW40" s="16"/>
      <c r="JQX40" s="16"/>
      <c r="JQY40" s="16"/>
      <c r="JQZ40" s="16"/>
      <c r="JRA40" s="16"/>
      <c r="JRB40" s="16"/>
      <c r="JRC40" s="16"/>
      <c r="JRD40" s="16"/>
      <c r="JRE40" s="16"/>
      <c r="JRF40" s="16"/>
      <c r="JRG40" s="16"/>
      <c r="JRH40" s="16"/>
      <c r="JRI40" s="16"/>
      <c r="JRJ40" s="16"/>
      <c r="JRK40" s="16"/>
      <c r="JRL40" s="16"/>
      <c r="JRM40" s="16"/>
      <c r="JRN40" s="16"/>
      <c r="JRO40" s="16"/>
      <c r="JRP40" s="16"/>
      <c r="JRQ40" s="16"/>
      <c r="JRR40" s="16"/>
      <c r="JRS40" s="16"/>
      <c r="JRT40" s="16"/>
      <c r="JRU40" s="16"/>
      <c r="JRV40" s="16"/>
      <c r="JRW40" s="16"/>
      <c r="JRX40" s="16"/>
      <c r="JRY40" s="16"/>
      <c r="JRZ40" s="16"/>
      <c r="JSA40" s="16"/>
      <c r="JSB40" s="16"/>
      <c r="JSC40" s="16"/>
      <c r="JSD40" s="16"/>
      <c r="JSE40" s="16"/>
      <c r="JSF40" s="16"/>
      <c r="JSG40" s="16"/>
      <c r="JSH40" s="16"/>
      <c r="JSI40" s="16"/>
      <c r="JSJ40" s="16"/>
      <c r="JSK40" s="16"/>
      <c r="JSL40" s="16"/>
      <c r="JSM40" s="16"/>
      <c r="JSN40" s="16"/>
      <c r="JSO40" s="16"/>
      <c r="JSP40" s="16"/>
      <c r="JSQ40" s="16"/>
      <c r="JSR40" s="16"/>
      <c r="JSS40" s="16"/>
      <c r="JST40" s="16"/>
      <c r="JSU40" s="16"/>
      <c r="JSV40" s="16"/>
      <c r="JSW40" s="16"/>
      <c r="JSX40" s="16"/>
      <c r="JSY40" s="16"/>
      <c r="JSZ40" s="16"/>
      <c r="JTA40" s="16"/>
      <c r="JTB40" s="16"/>
      <c r="JTC40" s="16"/>
      <c r="JTD40" s="16"/>
      <c r="JTE40" s="16"/>
      <c r="JTF40" s="16"/>
      <c r="JTG40" s="16"/>
      <c r="JTH40" s="16"/>
      <c r="JTI40" s="16"/>
      <c r="JTJ40" s="16"/>
      <c r="JTK40" s="16"/>
      <c r="JTL40" s="16"/>
      <c r="JTM40" s="16"/>
      <c r="JTN40" s="16"/>
      <c r="JTO40" s="16"/>
      <c r="JTP40" s="16"/>
      <c r="JTQ40" s="16"/>
      <c r="JTR40" s="16"/>
      <c r="JTS40" s="16"/>
      <c r="JTT40" s="16"/>
      <c r="JTU40" s="16"/>
      <c r="JTV40" s="16"/>
      <c r="JTW40" s="16"/>
      <c r="JTX40" s="16"/>
      <c r="JTY40" s="16"/>
      <c r="JTZ40" s="16"/>
      <c r="JUA40" s="16"/>
      <c r="JUB40" s="16"/>
      <c r="JUC40" s="16"/>
      <c r="JUD40" s="16"/>
      <c r="JUE40" s="16"/>
      <c r="JUF40" s="16"/>
      <c r="JUG40" s="16"/>
      <c r="JUH40" s="16"/>
      <c r="JUI40" s="16"/>
      <c r="JUJ40" s="16"/>
      <c r="JUK40" s="16"/>
      <c r="JUL40" s="16"/>
      <c r="JUM40" s="16"/>
      <c r="JUN40" s="16"/>
      <c r="JUO40" s="16"/>
      <c r="JUP40" s="16"/>
      <c r="JUQ40" s="16"/>
      <c r="JUR40" s="16"/>
      <c r="JUS40" s="16"/>
      <c r="JUT40" s="16"/>
      <c r="JUU40" s="16"/>
      <c r="JUV40" s="16"/>
      <c r="JUW40" s="16"/>
      <c r="JUX40" s="16"/>
      <c r="JUY40" s="16"/>
      <c r="JUZ40" s="16"/>
      <c r="JVA40" s="16"/>
      <c r="JVB40" s="16"/>
      <c r="JVC40" s="16"/>
      <c r="JVD40" s="16"/>
      <c r="JVE40" s="16"/>
      <c r="JVF40" s="16"/>
      <c r="JVG40" s="16"/>
      <c r="JVH40" s="16"/>
      <c r="JVI40" s="16"/>
      <c r="JVJ40" s="16"/>
      <c r="JVK40" s="16"/>
      <c r="JVL40" s="16"/>
      <c r="JVM40" s="16"/>
      <c r="JVN40" s="16"/>
      <c r="JVO40" s="16"/>
      <c r="JVP40" s="16"/>
      <c r="JVQ40" s="16"/>
      <c r="JVR40" s="16"/>
      <c r="JVS40" s="16"/>
      <c r="JVT40" s="16"/>
      <c r="JVU40" s="16"/>
      <c r="JVV40" s="16"/>
      <c r="JVW40" s="16"/>
      <c r="JVX40" s="16"/>
      <c r="JVY40" s="16"/>
      <c r="JVZ40" s="16"/>
      <c r="JWA40" s="16"/>
      <c r="JWB40" s="16"/>
      <c r="JWC40" s="16"/>
      <c r="JWD40" s="16"/>
      <c r="JWE40" s="16"/>
      <c r="JWF40" s="16"/>
      <c r="JWG40" s="16"/>
      <c r="JWH40" s="16"/>
      <c r="JWI40" s="16"/>
      <c r="JWJ40" s="16"/>
      <c r="JWK40" s="16"/>
      <c r="JWL40" s="16"/>
      <c r="JWM40" s="16"/>
      <c r="JWN40" s="16"/>
      <c r="JWO40" s="16"/>
      <c r="JWP40" s="16"/>
      <c r="JWQ40" s="16"/>
      <c r="JWR40" s="16"/>
      <c r="JWS40" s="16"/>
      <c r="JWT40" s="16"/>
      <c r="JWU40" s="16"/>
      <c r="JWV40" s="16"/>
      <c r="JWW40" s="16"/>
      <c r="JWX40" s="16"/>
      <c r="JWY40" s="16"/>
      <c r="JWZ40" s="16"/>
      <c r="JXA40" s="16"/>
      <c r="JXB40" s="16"/>
      <c r="JXC40" s="16"/>
      <c r="JXD40" s="16"/>
      <c r="JXE40" s="16"/>
      <c r="JXF40" s="16"/>
      <c r="JXG40" s="16"/>
      <c r="JXH40" s="16"/>
      <c r="JXI40" s="16"/>
      <c r="JXJ40" s="16"/>
      <c r="JXK40" s="16"/>
      <c r="JXL40" s="16"/>
      <c r="JXM40" s="16"/>
      <c r="JXN40" s="16"/>
      <c r="JXO40" s="16"/>
      <c r="JXP40" s="16"/>
      <c r="JXQ40" s="16"/>
      <c r="JXR40" s="16"/>
      <c r="JXS40" s="16"/>
      <c r="JXT40" s="16"/>
      <c r="JXU40" s="16"/>
      <c r="JXV40" s="16"/>
      <c r="JXW40" s="16"/>
      <c r="JXX40" s="16"/>
      <c r="JXY40" s="16"/>
      <c r="JXZ40" s="16"/>
      <c r="JYA40" s="16"/>
      <c r="JYB40" s="16"/>
      <c r="JYC40" s="16"/>
      <c r="JYD40" s="16"/>
      <c r="JYE40" s="16"/>
      <c r="JYF40" s="16"/>
      <c r="JYG40" s="16"/>
      <c r="JYH40" s="16"/>
      <c r="JYI40" s="16"/>
      <c r="JYJ40" s="16"/>
      <c r="JYK40" s="16"/>
      <c r="JYL40" s="16"/>
      <c r="JYM40" s="16"/>
      <c r="JYN40" s="16"/>
      <c r="JYO40" s="16"/>
      <c r="JYP40" s="16"/>
      <c r="JYQ40" s="16"/>
      <c r="JYR40" s="16"/>
      <c r="JYS40" s="16"/>
      <c r="JYT40" s="16"/>
      <c r="JYU40" s="16"/>
      <c r="JYV40" s="16"/>
      <c r="JYW40" s="16"/>
      <c r="JYX40" s="16"/>
      <c r="JYY40" s="16"/>
      <c r="JYZ40" s="16"/>
      <c r="JZA40" s="16"/>
      <c r="JZB40" s="16"/>
      <c r="JZC40" s="16"/>
      <c r="JZD40" s="16"/>
      <c r="JZE40" s="16"/>
      <c r="JZF40" s="16"/>
      <c r="JZG40" s="16"/>
      <c r="JZH40" s="16"/>
      <c r="JZI40" s="16"/>
      <c r="JZJ40" s="16"/>
      <c r="JZK40" s="16"/>
      <c r="JZL40" s="16"/>
      <c r="JZM40" s="16"/>
      <c r="JZN40" s="16"/>
      <c r="JZO40" s="16"/>
      <c r="JZP40" s="16"/>
      <c r="JZQ40" s="16"/>
      <c r="JZR40" s="16"/>
      <c r="JZS40" s="16"/>
      <c r="JZT40" s="16"/>
      <c r="JZU40" s="16"/>
      <c r="JZV40" s="16"/>
      <c r="JZW40" s="16"/>
      <c r="JZX40" s="16"/>
      <c r="JZY40" s="16"/>
      <c r="JZZ40" s="16"/>
      <c r="KAA40" s="16"/>
      <c r="KAB40" s="16"/>
      <c r="KAC40" s="16"/>
      <c r="KAD40" s="16"/>
      <c r="KAE40" s="16"/>
      <c r="KAF40" s="16"/>
      <c r="KAG40" s="16"/>
      <c r="KAH40" s="16"/>
      <c r="KAI40" s="16"/>
      <c r="KAJ40" s="16"/>
      <c r="KAK40" s="16"/>
      <c r="KAL40" s="16"/>
      <c r="KAM40" s="16"/>
      <c r="KAN40" s="16"/>
      <c r="KAO40" s="16"/>
      <c r="KAP40" s="16"/>
      <c r="KAQ40" s="16"/>
      <c r="KAR40" s="16"/>
      <c r="KAS40" s="16"/>
      <c r="KAT40" s="16"/>
      <c r="KAU40" s="16"/>
      <c r="KAV40" s="16"/>
      <c r="KAW40" s="16"/>
      <c r="KAX40" s="16"/>
      <c r="KAY40" s="16"/>
      <c r="KAZ40" s="16"/>
      <c r="KBA40" s="16"/>
      <c r="KBB40" s="16"/>
      <c r="KBC40" s="16"/>
      <c r="KBD40" s="16"/>
      <c r="KBE40" s="16"/>
      <c r="KBF40" s="16"/>
      <c r="KBG40" s="16"/>
      <c r="KBH40" s="16"/>
      <c r="KBI40" s="16"/>
      <c r="KBJ40" s="16"/>
      <c r="KBK40" s="16"/>
      <c r="KBL40" s="16"/>
      <c r="KBM40" s="16"/>
      <c r="KBN40" s="16"/>
      <c r="KBO40" s="16"/>
      <c r="KBP40" s="16"/>
      <c r="KBQ40" s="16"/>
      <c r="KBR40" s="16"/>
      <c r="KBS40" s="16"/>
      <c r="KBT40" s="16"/>
      <c r="KBU40" s="16"/>
      <c r="KBV40" s="16"/>
      <c r="KBW40" s="16"/>
      <c r="KBX40" s="16"/>
      <c r="KBY40" s="16"/>
      <c r="KBZ40" s="16"/>
      <c r="KCA40" s="16"/>
      <c r="KCB40" s="16"/>
      <c r="KCC40" s="16"/>
      <c r="KCD40" s="16"/>
      <c r="KCE40" s="16"/>
      <c r="KCF40" s="16"/>
      <c r="KCG40" s="16"/>
      <c r="KCH40" s="16"/>
      <c r="KCI40" s="16"/>
      <c r="KCJ40" s="16"/>
      <c r="KCK40" s="16"/>
      <c r="KCL40" s="16"/>
      <c r="KCM40" s="16"/>
      <c r="KCN40" s="16"/>
      <c r="KCO40" s="16"/>
      <c r="KCP40" s="16"/>
      <c r="KCQ40" s="16"/>
      <c r="KCR40" s="16"/>
      <c r="KCS40" s="16"/>
      <c r="KCT40" s="16"/>
      <c r="KCU40" s="16"/>
      <c r="KCV40" s="16"/>
      <c r="KCW40" s="16"/>
      <c r="KCX40" s="16"/>
      <c r="KCY40" s="16"/>
      <c r="KCZ40" s="16"/>
      <c r="KDA40" s="16"/>
      <c r="KDB40" s="16"/>
      <c r="KDC40" s="16"/>
      <c r="KDD40" s="16"/>
      <c r="KDE40" s="16"/>
      <c r="KDF40" s="16"/>
      <c r="KDG40" s="16"/>
      <c r="KDH40" s="16"/>
      <c r="KDI40" s="16"/>
      <c r="KDJ40" s="16"/>
      <c r="KDK40" s="16"/>
      <c r="KDL40" s="16"/>
      <c r="KDM40" s="16"/>
      <c r="KDN40" s="16"/>
      <c r="KDO40" s="16"/>
      <c r="KDP40" s="16"/>
      <c r="KDQ40" s="16"/>
      <c r="KDR40" s="16"/>
      <c r="KDS40" s="16"/>
      <c r="KDT40" s="16"/>
      <c r="KDU40" s="16"/>
      <c r="KDV40" s="16"/>
      <c r="KDW40" s="16"/>
      <c r="KDX40" s="16"/>
      <c r="KDY40" s="16"/>
      <c r="KDZ40" s="16"/>
      <c r="KEA40" s="16"/>
      <c r="KEB40" s="16"/>
      <c r="KEC40" s="16"/>
      <c r="KED40" s="16"/>
      <c r="KEE40" s="16"/>
      <c r="KEF40" s="16"/>
      <c r="KEG40" s="16"/>
      <c r="KEH40" s="16"/>
      <c r="KEI40" s="16"/>
      <c r="KEJ40" s="16"/>
      <c r="KEK40" s="16"/>
      <c r="KEL40" s="16"/>
      <c r="KEM40" s="16"/>
      <c r="KEN40" s="16"/>
      <c r="KEO40" s="16"/>
      <c r="KEP40" s="16"/>
      <c r="KEQ40" s="16"/>
      <c r="KER40" s="16"/>
      <c r="KES40" s="16"/>
      <c r="KET40" s="16"/>
      <c r="KEU40" s="16"/>
      <c r="KEV40" s="16"/>
      <c r="KEW40" s="16"/>
      <c r="KEX40" s="16"/>
      <c r="KEY40" s="16"/>
      <c r="KEZ40" s="16"/>
      <c r="KFA40" s="16"/>
      <c r="KFB40" s="16"/>
      <c r="KFC40" s="16"/>
      <c r="KFD40" s="16"/>
      <c r="KFE40" s="16"/>
      <c r="KFF40" s="16"/>
      <c r="KFG40" s="16"/>
      <c r="KFH40" s="16"/>
      <c r="KFI40" s="16"/>
      <c r="KFJ40" s="16"/>
      <c r="KFK40" s="16"/>
      <c r="KFL40" s="16"/>
      <c r="KFM40" s="16"/>
      <c r="KFN40" s="16"/>
      <c r="KFO40" s="16"/>
      <c r="KFP40" s="16"/>
      <c r="KFQ40" s="16"/>
      <c r="KFR40" s="16"/>
      <c r="KFS40" s="16"/>
      <c r="KFT40" s="16"/>
      <c r="KFU40" s="16"/>
      <c r="KFV40" s="16"/>
      <c r="KFW40" s="16"/>
      <c r="KFX40" s="16"/>
      <c r="KFY40" s="16"/>
      <c r="KFZ40" s="16"/>
      <c r="KGA40" s="16"/>
      <c r="KGB40" s="16"/>
      <c r="KGC40" s="16"/>
      <c r="KGD40" s="16"/>
      <c r="KGE40" s="16"/>
      <c r="KGF40" s="16"/>
      <c r="KGG40" s="16"/>
      <c r="KGH40" s="16"/>
      <c r="KGI40" s="16"/>
      <c r="KGJ40" s="16"/>
      <c r="KGK40" s="16"/>
      <c r="KGL40" s="16"/>
      <c r="KGM40" s="16"/>
      <c r="KGN40" s="16"/>
      <c r="KGO40" s="16"/>
      <c r="KGP40" s="16"/>
      <c r="KGQ40" s="16"/>
      <c r="KGR40" s="16"/>
      <c r="KGS40" s="16"/>
      <c r="KGT40" s="16"/>
      <c r="KGU40" s="16"/>
      <c r="KGV40" s="16"/>
      <c r="KGW40" s="16"/>
      <c r="KGX40" s="16"/>
      <c r="KGY40" s="16"/>
      <c r="KGZ40" s="16"/>
      <c r="KHA40" s="16"/>
      <c r="KHB40" s="16"/>
      <c r="KHC40" s="16"/>
      <c r="KHD40" s="16"/>
      <c r="KHE40" s="16"/>
      <c r="KHF40" s="16"/>
      <c r="KHG40" s="16"/>
      <c r="KHH40" s="16"/>
      <c r="KHI40" s="16"/>
      <c r="KHJ40" s="16"/>
      <c r="KHK40" s="16"/>
      <c r="KHL40" s="16"/>
      <c r="KHM40" s="16"/>
      <c r="KHN40" s="16"/>
      <c r="KHO40" s="16"/>
      <c r="KHP40" s="16"/>
      <c r="KHQ40" s="16"/>
      <c r="KHR40" s="16"/>
      <c r="KHS40" s="16"/>
      <c r="KHT40" s="16"/>
      <c r="KHU40" s="16"/>
      <c r="KHV40" s="16"/>
      <c r="KHW40" s="16"/>
      <c r="KHX40" s="16"/>
      <c r="KHY40" s="16"/>
      <c r="KHZ40" s="16"/>
      <c r="KIA40" s="16"/>
      <c r="KIB40" s="16"/>
      <c r="KIC40" s="16"/>
      <c r="KID40" s="16"/>
      <c r="KIE40" s="16"/>
      <c r="KIF40" s="16"/>
      <c r="KIG40" s="16"/>
      <c r="KIH40" s="16"/>
      <c r="KII40" s="16"/>
      <c r="KIJ40" s="16"/>
      <c r="KIK40" s="16"/>
      <c r="KIL40" s="16"/>
      <c r="KIM40" s="16"/>
      <c r="KIN40" s="16"/>
      <c r="KIO40" s="16"/>
      <c r="KIP40" s="16"/>
      <c r="KIQ40" s="16"/>
      <c r="KIR40" s="16"/>
      <c r="KIS40" s="16"/>
      <c r="KIT40" s="16"/>
      <c r="KIU40" s="16"/>
      <c r="KIV40" s="16"/>
      <c r="KIW40" s="16"/>
      <c r="KIX40" s="16"/>
      <c r="KIY40" s="16"/>
      <c r="KIZ40" s="16"/>
      <c r="KJA40" s="16"/>
      <c r="KJB40" s="16"/>
      <c r="KJC40" s="16"/>
      <c r="KJD40" s="16"/>
      <c r="KJE40" s="16"/>
      <c r="KJF40" s="16"/>
      <c r="KJG40" s="16"/>
      <c r="KJH40" s="16"/>
      <c r="KJI40" s="16"/>
      <c r="KJJ40" s="16"/>
      <c r="KJK40" s="16"/>
      <c r="KJL40" s="16"/>
      <c r="KJM40" s="16"/>
      <c r="KJN40" s="16"/>
      <c r="KJO40" s="16"/>
      <c r="KJP40" s="16"/>
      <c r="KJQ40" s="16"/>
      <c r="KJR40" s="16"/>
      <c r="KJS40" s="16"/>
      <c r="KJT40" s="16"/>
      <c r="KJU40" s="16"/>
      <c r="KJV40" s="16"/>
      <c r="KJW40" s="16"/>
      <c r="KJX40" s="16"/>
      <c r="KJY40" s="16"/>
      <c r="KJZ40" s="16"/>
      <c r="KKA40" s="16"/>
      <c r="KKB40" s="16"/>
      <c r="KKC40" s="16"/>
      <c r="KKD40" s="16"/>
      <c r="KKE40" s="16"/>
      <c r="KKF40" s="16"/>
      <c r="KKG40" s="16"/>
      <c r="KKH40" s="16"/>
      <c r="KKI40" s="16"/>
      <c r="KKJ40" s="16"/>
      <c r="KKK40" s="16"/>
      <c r="KKL40" s="16"/>
      <c r="KKM40" s="16"/>
      <c r="KKN40" s="16"/>
      <c r="KKO40" s="16"/>
      <c r="KKP40" s="16"/>
      <c r="KKQ40" s="16"/>
      <c r="KKR40" s="16"/>
      <c r="KKS40" s="16"/>
      <c r="KKT40" s="16"/>
      <c r="KKU40" s="16"/>
      <c r="KKV40" s="16"/>
      <c r="KKW40" s="16"/>
      <c r="KKX40" s="16"/>
      <c r="KKY40" s="16"/>
      <c r="KKZ40" s="16"/>
      <c r="KLA40" s="16"/>
      <c r="KLB40" s="16"/>
      <c r="KLC40" s="16"/>
      <c r="KLD40" s="16"/>
      <c r="KLE40" s="16"/>
      <c r="KLF40" s="16"/>
      <c r="KLG40" s="16"/>
      <c r="KLH40" s="16"/>
      <c r="KLI40" s="16"/>
      <c r="KLJ40" s="16"/>
      <c r="KLK40" s="16"/>
      <c r="KLL40" s="16"/>
      <c r="KLM40" s="16"/>
      <c r="KLN40" s="16"/>
      <c r="KLO40" s="16"/>
      <c r="KLP40" s="16"/>
      <c r="KLQ40" s="16"/>
      <c r="KLR40" s="16"/>
      <c r="KLS40" s="16"/>
      <c r="KLT40" s="16"/>
      <c r="KLU40" s="16"/>
      <c r="KLV40" s="16"/>
      <c r="KLW40" s="16"/>
      <c r="KLX40" s="16"/>
      <c r="KLY40" s="16"/>
      <c r="KLZ40" s="16"/>
      <c r="KMA40" s="16"/>
      <c r="KMB40" s="16"/>
      <c r="KMC40" s="16"/>
      <c r="KMD40" s="16"/>
      <c r="KME40" s="16"/>
      <c r="KMF40" s="16"/>
      <c r="KMG40" s="16"/>
      <c r="KMH40" s="16"/>
      <c r="KMI40" s="16"/>
      <c r="KMJ40" s="16"/>
      <c r="KMK40" s="16"/>
      <c r="KML40" s="16"/>
      <c r="KMM40" s="16"/>
      <c r="KMN40" s="16"/>
      <c r="KMO40" s="16"/>
      <c r="KMP40" s="16"/>
      <c r="KMQ40" s="16"/>
      <c r="KMR40" s="16"/>
      <c r="KMS40" s="16"/>
      <c r="KMT40" s="16"/>
      <c r="KMU40" s="16"/>
      <c r="KMV40" s="16"/>
      <c r="KMW40" s="16"/>
      <c r="KMX40" s="16"/>
      <c r="KMY40" s="16"/>
      <c r="KMZ40" s="16"/>
      <c r="KNA40" s="16"/>
      <c r="KNB40" s="16"/>
      <c r="KNC40" s="16"/>
      <c r="KND40" s="16"/>
      <c r="KNE40" s="16"/>
      <c r="KNF40" s="16"/>
      <c r="KNG40" s="16"/>
      <c r="KNH40" s="16"/>
      <c r="KNI40" s="16"/>
      <c r="KNJ40" s="16"/>
      <c r="KNK40" s="16"/>
      <c r="KNL40" s="16"/>
      <c r="KNM40" s="16"/>
      <c r="KNN40" s="16"/>
      <c r="KNO40" s="16"/>
      <c r="KNP40" s="16"/>
      <c r="KNQ40" s="16"/>
      <c r="KNR40" s="16"/>
      <c r="KNS40" s="16"/>
      <c r="KNT40" s="16"/>
      <c r="KNU40" s="16"/>
      <c r="KNV40" s="16"/>
      <c r="KNW40" s="16"/>
      <c r="KNX40" s="16"/>
      <c r="KNY40" s="16"/>
      <c r="KNZ40" s="16"/>
      <c r="KOA40" s="16"/>
      <c r="KOB40" s="16"/>
      <c r="KOC40" s="16"/>
      <c r="KOD40" s="16"/>
      <c r="KOE40" s="16"/>
      <c r="KOF40" s="16"/>
      <c r="KOG40" s="16"/>
      <c r="KOH40" s="16"/>
      <c r="KOI40" s="16"/>
      <c r="KOJ40" s="16"/>
      <c r="KOK40" s="16"/>
      <c r="KOL40" s="16"/>
      <c r="KOM40" s="16"/>
      <c r="KON40" s="16"/>
      <c r="KOO40" s="16"/>
      <c r="KOP40" s="16"/>
      <c r="KOQ40" s="16"/>
      <c r="KOR40" s="16"/>
      <c r="KOS40" s="16"/>
      <c r="KOT40" s="16"/>
      <c r="KOU40" s="16"/>
      <c r="KOV40" s="16"/>
      <c r="KOW40" s="16"/>
      <c r="KOX40" s="16"/>
      <c r="KOY40" s="16"/>
      <c r="KOZ40" s="16"/>
      <c r="KPA40" s="16"/>
      <c r="KPB40" s="16"/>
      <c r="KPC40" s="16"/>
      <c r="KPD40" s="16"/>
      <c r="KPE40" s="16"/>
      <c r="KPF40" s="16"/>
      <c r="KPG40" s="16"/>
      <c r="KPH40" s="16"/>
      <c r="KPI40" s="16"/>
      <c r="KPJ40" s="16"/>
      <c r="KPK40" s="16"/>
      <c r="KPL40" s="16"/>
      <c r="KPM40" s="16"/>
      <c r="KPN40" s="16"/>
      <c r="KPO40" s="16"/>
      <c r="KPP40" s="16"/>
      <c r="KPQ40" s="16"/>
      <c r="KPR40" s="16"/>
      <c r="KPS40" s="16"/>
      <c r="KPT40" s="16"/>
      <c r="KPU40" s="16"/>
      <c r="KPV40" s="16"/>
      <c r="KPW40" s="16"/>
      <c r="KPX40" s="16"/>
      <c r="KPY40" s="16"/>
      <c r="KPZ40" s="16"/>
      <c r="KQA40" s="16"/>
      <c r="KQB40" s="16"/>
      <c r="KQC40" s="16"/>
      <c r="KQD40" s="16"/>
      <c r="KQE40" s="16"/>
      <c r="KQF40" s="16"/>
      <c r="KQG40" s="16"/>
      <c r="KQH40" s="16"/>
      <c r="KQI40" s="16"/>
      <c r="KQJ40" s="16"/>
      <c r="KQK40" s="16"/>
      <c r="KQL40" s="16"/>
      <c r="KQM40" s="16"/>
      <c r="KQN40" s="16"/>
      <c r="KQO40" s="16"/>
      <c r="KQP40" s="16"/>
      <c r="KQQ40" s="16"/>
      <c r="KQR40" s="16"/>
      <c r="KQS40" s="16"/>
      <c r="KQT40" s="16"/>
      <c r="KQU40" s="16"/>
      <c r="KQV40" s="16"/>
      <c r="KQW40" s="16"/>
      <c r="KQX40" s="16"/>
      <c r="KQY40" s="16"/>
      <c r="KQZ40" s="16"/>
      <c r="KRA40" s="16"/>
      <c r="KRB40" s="16"/>
      <c r="KRC40" s="16"/>
      <c r="KRD40" s="16"/>
      <c r="KRE40" s="16"/>
      <c r="KRF40" s="16"/>
      <c r="KRG40" s="16"/>
      <c r="KRH40" s="16"/>
      <c r="KRI40" s="16"/>
      <c r="KRJ40" s="16"/>
      <c r="KRK40" s="16"/>
      <c r="KRL40" s="16"/>
      <c r="KRM40" s="16"/>
      <c r="KRN40" s="16"/>
      <c r="KRO40" s="16"/>
      <c r="KRP40" s="16"/>
      <c r="KRQ40" s="16"/>
      <c r="KRR40" s="16"/>
      <c r="KRS40" s="16"/>
      <c r="KRT40" s="16"/>
      <c r="KRU40" s="16"/>
      <c r="KRV40" s="16"/>
      <c r="KRW40" s="16"/>
      <c r="KRX40" s="16"/>
      <c r="KRY40" s="16"/>
      <c r="KRZ40" s="16"/>
      <c r="KSA40" s="16"/>
      <c r="KSB40" s="16"/>
      <c r="KSC40" s="16"/>
      <c r="KSD40" s="16"/>
      <c r="KSE40" s="16"/>
      <c r="KSF40" s="16"/>
      <c r="KSG40" s="16"/>
      <c r="KSH40" s="16"/>
      <c r="KSI40" s="16"/>
      <c r="KSJ40" s="16"/>
      <c r="KSK40" s="16"/>
      <c r="KSL40" s="16"/>
      <c r="KSM40" s="16"/>
      <c r="KSN40" s="16"/>
      <c r="KSO40" s="16"/>
      <c r="KSP40" s="16"/>
      <c r="KSQ40" s="16"/>
      <c r="KSR40" s="16"/>
      <c r="KSS40" s="16"/>
      <c r="KST40" s="16"/>
      <c r="KSU40" s="16"/>
      <c r="KSV40" s="16"/>
      <c r="KSW40" s="16"/>
      <c r="KSX40" s="16"/>
      <c r="KSY40" s="16"/>
      <c r="KSZ40" s="16"/>
      <c r="KTA40" s="16"/>
      <c r="KTB40" s="16"/>
      <c r="KTC40" s="16"/>
      <c r="KTD40" s="16"/>
      <c r="KTE40" s="16"/>
      <c r="KTF40" s="16"/>
      <c r="KTG40" s="16"/>
      <c r="KTH40" s="16"/>
      <c r="KTI40" s="16"/>
      <c r="KTJ40" s="16"/>
      <c r="KTK40" s="16"/>
      <c r="KTL40" s="16"/>
      <c r="KTM40" s="16"/>
      <c r="KTN40" s="16"/>
      <c r="KTO40" s="16"/>
      <c r="KTP40" s="16"/>
      <c r="KTQ40" s="16"/>
      <c r="KTR40" s="16"/>
      <c r="KTS40" s="16"/>
      <c r="KTT40" s="16"/>
      <c r="KTU40" s="16"/>
      <c r="KTV40" s="16"/>
      <c r="KTW40" s="16"/>
      <c r="KTX40" s="16"/>
      <c r="KTY40" s="16"/>
      <c r="KTZ40" s="16"/>
      <c r="KUA40" s="16"/>
      <c r="KUB40" s="16"/>
      <c r="KUC40" s="16"/>
      <c r="KUD40" s="16"/>
      <c r="KUE40" s="16"/>
      <c r="KUF40" s="16"/>
      <c r="KUG40" s="16"/>
      <c r="KUH40" s="16"/>
      <c r="KUI40" s="16"/>
      <c r="KUJ40" s="16"/>
      <c r="KUK40" s="16"/>
      <c r="KUL40" s="16"/>
      <c r="KUM40" s="16"/>
      <c r="KUN40" s="16"/>
      <c r="KUO40" s="16"/>
      <c r="KUP40" s="16"/>
      <c r="KUQ40" s="16"/>
      <c r="KUR40" s="16"/>
      <c r="KUS40" s="16"/>
      <c r="KUT40" s="16"/>
      <c r="KUU40" s="16"/>
      <c r="KUV40" s="16"/>
      <c r="KUW40" s="16"/>
      <c r="KUX40" s="16"/>
      <c r="KUY40" s="16"/>
      <c r="KUZ40" s="16"/>
      <c r="KVA40" s="16"/>
      <c r="KVB40" s="16"/>
      <c r="KVC40" s="16"/>
      <c r="KVD40" s="16"/>
      <c r="KVE40" s="16"/>
      <c r="KVF40" s="16"/>
      <c r="KVG40" s="16"/>
      <c r="KVH40" s="16"/>
      <c r="KVI40" s="16"/>
      <c r="KVJ40" s="16"/>
      <c r="KVK40" s="16"/>
      <c r="KVL40" s="16"/>
      <c r="KVM40" s="16"/>
      <c r="KVN40" s="16"/>
      <c r="KVO40" s="16"/>
      <c r="KVP40" s="16"/>
      <c r="KVQ40" s="16"/>
      <c r="KVR40" s="16"/>
      <c r="KVS40" s="16"/>
      <c r="KVT40" s="16"/>
      <c r="KVU40" s="16"/>
      <c r="KVV40" s="16"/>
      <c r="KVW40" s="16"/>
      <c r="KVX40" s="16"/>
      <c r="KVY40" s="16"/>
      <c r="KVZ40" s="16"/>
      <c r="KWA40" s="16"/>
      <c r="KWB40" s="16"/>
      <c r="KWC40" s="16"/>
      <c r="KWD40" s="16"/>
      <c r="KWE40" s="16"/>
      <c r="KWF40" s="16"/>
      <c r="KWG40" s="16"/>
      <c r="KWH40" s="16"/>
      <c r="KWI40" s="16"/>
      <c r="KWJ40" s="16"/>
      <c r="KWK40" s="16"/>
      <c r="KWL40" s="16"/>
      <c r="KWM40" s="16"/>
      <c r="KWN40" s="16"/>
      <c r="KWO40" s="16"/>
      <c r="KWP40" s="16"/>
      <c r="KWQ40" s="16"/>
      <c r="KWR40" s="16"/>
      <c r="KWS40" s="16"/>
      <c r="KWT40" s="16"/>
      <c r="KWU40" s="16"/>
      <c r="KWV40" s="16"/>
      <c r="KWW40" s="16"/>
      <c r="KWX40" s="16"/>
      <c r="KWY40" s="16"/>
      <c r="KWZ40" s="16"/>
      <c r="KXA40" s="16"/>
      <c r="KXB40" s="16"/>
      <c r="KXC40" s="16"/>
      <c r="KXD40" s="16"/>
      <c r="KXE40" s="16"/>
      <c r="KXF40" s="16"/>
      <c r="KXG40" s="16"/>
      <c r="KXH40" s="16"/>
      <c r="KXI40" s="16"/>
      <c r="KXJ40" s="16"/>
      <c r="KXK40" s="16"/>
      <c r="KXL40" s="16"/>
      <c r="KXM40" s="16"/>
      <c r="KXN40" s="16"/>
      <c r="KXO40" s="16"/>
      <c r="KXP40" s="16"/>
      <c r="KXQ40" s="16"/>
      <c r="KXR40" s="16"/>
      <c r="KXS40" s="16"/>
      <c r="KXT40" s="16"/>
      <c r="KXU40" s="16"/>
      <c r="KXV40" s="16"/>
      <c r="KXW40" s="16"/>
      <c r="KXX40" s="16"/>
      <c r="KXY40" s="16"/>
      <c r="KXZ40" s="16"/>
      <c r="KYA40" s="16"/>
      <c r="KYB40" s="16"/>
      <c r="KYC40" s="16"/>
      <c r="KYD40" s="16"/>
      <c r="KYE40" s="16"/>
      <c r="KYF40" s="16"/>
      <c r="KYG40" s="16"/>
      <c r="KYH40" s="16"/>
      <c r="KYI40" s="16"/>
      <c r="KYJ40" s="16"/>
      <c r="KYK40" s="16"/>
      <c r="KYL40" s="16"/>
      <c r="KYM40" s="16"/>
      <c r="KYN40" s="16"/>
      <c r="KYO40" s="16"/>
      <c r="KYP40" s="16"/>
      <c r="KYQ40" s="16"/>
      <c r="KYR40" s="16"/>
      <c r="KYS40" s="16"/>
      <c r="KYT40" s="16"/>
      <c r="KYU40" s="16"/>
      <c r="KYV40" s="16"/>
      <c r="KYW40" s="16"/>
      <c r="KYX40" s="16"/>
      <c r="KYY40" s="16"/>
      <c r="KYZ40" s="16"/>
      <c r="KZA40" s="16"/>
      <c r="KZB40" s="16"/>
      <c r="KZC40" s="16"/>
      <c r="KZD40" s="16"/>
      <c r="KZE40" s="16"/>
      <c r="KZF40" s="16"/>
      <c r="KZG40" s="16"/>
      <c r="KZH40" s="16"/>
      <c r="KZI40" s="16"/>
      <c r="KZJ40" s="16"/>
      <c r="KZK40" s="16"/>
      <c r="KZL40" s="16"/>
      <c r="KZM40" s="16"/>
      <c r="KZN40" s="16"/>
      <c r="KZO40" s="16"/>
      <c r="KZP40" s="16"/>
      <c r="KZQ40" s="16"/>
      <c r="KZR40" s="16"/>
      <c r="KZS40" s="16"/>
      <c r="KZT40" s="16"/>
      <c r="KZU40" s="16"/>
      <c r="KZV40" s="16"/>
      <c r="KZW40" s="16"/>
      <c r="KZX40" s="16"/>
      <c r="KZY40" s="16"/>
      <c r="KZZ40" s="16"/>
      <c r="LAA40" s="16"/>
      <c r="LAB40" s="16"/>
      <c r="LAC40" s="16"/>
      <c r="LAD40" s="16"/>
      <c r="LAE40" s="16"/>
      <c r="LAF40" s="16"/>
      <c r="LAG40" s="16"/>
      <c r="LAH40" s="16"/>
      <c r="LAI40" s="16"/>
      <c r="LAJ40" s="16"/>
      <c r="LAK40" s="16"/>
      <c r="LAL40" s="16"/>
      <c r="LAM40" s="16"/>
      <c r="LAN40" s="16"/>
      <c r="LAO40" s="16"/>
      <c r="LAP40" s="16"/>
      <c r="LAQ40" s="16"/>
      <c r="LAR40" s="16"/>
      <c r="LAS40" s="16"/>
      <c r="LAT40" s="16"/>
      <c r="LAU40" s="16"/>
      <c r="LAV40" s="16"/>
      <c r="LAW40" s="16"/>
      <c r="LAX40" s="16"/>
      <c r="LAY40" s="16"/>
      <c r="LAZ40" s="16"/>
      <c r="LBA40" s="16"/>
      <c r="LBB40" s="16"/>
      <c r="LBC40" s="16"/>
      <c r="LBD40" s="16"/>
      <c r="LBE40" s="16"/>
      <c r="LBF40" s="16"/>
      <c r="LBG40" s="16"/>
      <c r="LBH40" s="16"/>
      <c r="LBI40" s="16"/>
      <c r="LBJ40" s="16"/>
      <c r="LBK40" s="16"/>
      <c r="LBL40" s="16"/>
      <c r="LBM40" s="16"/>
      <c r="LBN40" s="16"/>
      <c r="LBO40" s="16"/>
      <c r="LBP40" s="16"/>
      <c r="LBQ40" s="16"/>
      <c r="LBR40" s="16"/>
      <c r="LBS40" s="16"/>
      <c r="LBT40" s="16"/>
      <c r="LBU40" s="16"/>
      <c r="LBV40" s="16"/>
      <c r="LBW40" s="16"/>
      <c r="LBX40" s="16"/>
      <c r="LBY40" s="16"/>
      <c r="LBZ40" s="16"/>
      <c r="LCA40" s="16"/>
      <c r="LCB40" s="16"/>
      <c r="LCC40" s="16"/>
      <c r="LCD40" s="16"/>
      <c r="LCE40" s="16"/>
      <c r="LCF40" s="16"/>
      <c r="LCG40" s="16"/>
      <c r="LCH40" s="16"/>
      <c r="LCI40" s="16"/>
      <c r="LCJ40" s="16"/>
      <c r="LCK40" s="16"/>
      <c r="LCL40" s="16"/>
      <c r="LCM40" s="16"/>
      <c r="LCN40" s="16"/>
      <c r="LCO40" s="16"/>
      <c r="LCP40" s="16"/>
      <c r="LCQ40" s="16"/>
      <c r="LCR40" s="16"/>
      <c r="LCS40" s="16"/>
      <c r="LCT40" s="16"/>
      <c r="LCU40" s="16"/>
      <c r="LCV40" s="16"/>
      <c r="LCW40" s="16"/>
      <c r="LCX40" s="16"/>
      <c r="LCY40" s="16"/>
      <c r="LCZ40" s="16"/>
      <c r="LDA40" s="16"/>
      <c r="LDB40" s="16"/>
      <c r="LDC40" s="16"/>
      <c r="LDD40" s="16"/>
      <c r="LDE40" s="16"/>
      <c r="LDF40" s="16"/>
      <c r="LDG40" s="16"/>
      <c r="LDH40" s="16"/>
      <c r="LDI40" s="16"/>
      <c r="LDJ40" s="16"/>
      <c r="LDK40" s="16"/>
      <c r="LDL40" s="16"/>
      <c r="LDM40" s="16"/>
      <c r="LDN40" s="16"/>
      <c r="LDO40" s="16"/>
      <c r="LDP40" s="16"/>
      <c r="LDQ40" s="16"/>
      <c r="LDR40" s="16"/>
      <c r="LDS40" s="16"/>
      <c r="LDT40" s="16"/>
      <c r="LDU40" s="16"/>
      <c r="LDV40" s="16"/>
      <c r="LDW40" s="16"/>
      <c r="LDX40" s="16"/>
      <c r="LDY40" s="16"/>
      <c r="LDZ40" s="16"/>
      <c r="LEA40" s="16"/>
      <c r="LEB40" s="16"/>
      <c r="LEC40" s="16"/>
      <c r="LED40" s="16"/>
      <c r="LEE40" s="16"/>
      <c r="LEF40" s="16"/>
      <c r="LEG40" s="16"/>
      <c r="LEH40" s="16"/>
      <c r="LEI40" s="16"/>
      <c r="LEJ40" s="16"/>
      <c r="LEK40" s="16"/>
      <c r="LEL40" s="16"/>
      <c r="LEM40" s="16"/>
      <c r="LEN40" s="16"/>
      <c r="LEO40" s="16"/>
      <c r="LEP40" s="16"/>
      <c r="LEQ40" s="16"/>
      <c r="LER40" s="16"/>
      <c r="LES40" s="16"/>
      <c r="LET40" s="16"/>
      <c r="LEU40" s="16"/>
      <c r="LEV40" s="16"/>
      <c r="LEW40" s="16"/>
      <c r="LEX40" s="16"/>
      <c r="LEY40" s="16"/>
      <c r="LEZ40" s="16"/>
      <c r="LFA40" s="16"/>
      <c r="LFB40" s="16"/>
      <c r="LFC40" s="16"/>
      <c r="LFD40" s="16"/>
      <c r="LFE40" s="16"/>
      <c r="LFF40" s="16"/>
      <c r="LFG40" s="16"/>
      <c r="LFH40" s="16"/>
      <c r="LFI40" s="16"/>
      <c r="LFJ40" s="16"/>
      <c r="LFK40" s="16"/>
      <c r="LFL40" s="16"/>
      <c r="LFM40" s="16"/>
      <c r="LFN40" s="16"/>
      <c r="LFO40" s="16"/>
      <c r="LFP40" s="16"/>
      <c r="LFQ40" s="16"/>
      <c r="LFR40" s="16"/>
      <c r="LFS40" s="16"/>
      <c r="LFT40" s="16"/>
      <c r="LFU40" s="16"/>
      <c r="LFV40" s="16"/>
      <c r="LFW40" s="16"/>
      <c r="LFX40" s="16"/>
      <c r="LFY40" s="16"/>
      <c r="LFZ40" s="16"/>
      <c r="LGA40" s="16"/>
      <c r="LGB40" s="16"/>
      <c r="LGC40" s="16"/>
      <c r="LGD40" s="16"/>
      <c r="LGE40" s="16"/>
      <c r="LGF40" s="16"/>
      <c r="LGG40" s="16"/>
      <c r="LGH40" s="16"/>
      <c r="LGI40" s="16"/>
      <c r="LGJ40" s="16"/>
      <c r="LGK40" s="16"/>
      <c r="LGL40" s="16"/>
      <c r="LGM40" s="16"/>
      <c r="LGN40" s="16"/>
      <c r="LGO40" s="16"/>
      <c r="LGP40" s="16"/>
      <c r="LGQ40" s="16"/>
      <c r="LGR40" s="16"/>
      <c r="LGS40" s="16"/>
      <c r="LGT40" s="16"/>
      <c r="LGU40" s="16"/>
      <c r="LGV40" s="16"/>
      <c r="LGW40" s="16"/>
      <c r="LGX40" s="16"/>
      <c r="LGY40" s="16"/>
      <c r="LGZ40" s="16"/>
      <c r="LHA40" s="16"/>
      <c r="LHB40" s="16"/>
      <c r="LHC40" s="16"/>
      <c r="LHD40" s="16"/>
      <c r="LHE40" s="16"/>
      <c r="LHF40" s="16"/>
      <c r="LHG40" s="16"/>
      <c r="LHH40" s="16"/>
      <c r="LHI40" s="16"/>
      <c r="LHJ40" s="16"/>
      <c r="LHK40" s="16"/>
      <c r="LHL40" s="16"/>
      <c r="LHM40" s="16"/>
      <c r="LHN40" s="16"/>
      <c r="LHO40" s="16"/>
      <c r="LHP40" s="16"/>
      <c r="LHQ40" s="16"/>
      <c r="LHR40" s="16"/>
      <c r="LHS40" s="16"/>
      <c r="LHT40" s="16"/>
      <c r="LHU40" s="16"/>
      <c r="LHV40" s="16"/>
      <c r="LHW40" s="16"/>
      <c r="LHX40" s="16"/>
      <c r="LHY40" s="16"/>
      <c r="LHZ40" s="16"/>
      <c r="LIA40" s="16"/>
      <c r="LIB40" s="16"/>
      <c r="LIC40" s="16"/>
      <c r="LID40" s="16"/>
      <c r="LIE40" s="16"/>
      <c r="LIF40" s="16"/>
      <c r="LIG40" s="16"/>
      <c r="LIH40" s="16"/>
      <c r="LII40" s="16"/>
      <c r="LIJ40" s="16"/>
      <c r="LIK40" s="16"/>
      <c r="LIL40" s="16"/>
      <c r="LIM40" s="16"/>
      <c r="LIN40" s="16"/>
      <c r="LIO40" s="16"/>
      <c r="LIP40" s="16"/>
      <c r="LIQ40" s="16"/>
      <c r="LIR40" s="16"/>
      <c r="LIS40" s="16"/>
      <c r="LIT40" s="16"/>
      <c r="LIU40" s="16"/>
      <c r="LIV40" s="16"/>
      <c r="LIW40" s="16"/>
      <c r="LIX40" s="16"/>
      <c r="LIY40" s="16"/>
      <c r="LIZ40" s="16"/>
      <c r="LJA40" s="16"/>
      <c r="LJB40" s="16"/>
      <c r="LJC40" s="16"/>
      <c r="LJD40" s="16"/>
      <c r="LJE40" s="16"/>
      <c r="LJF40" s="16"/>
      <c r="LJG40" s="16"/>
      <c r="LJH40" s="16"/>
      <c r="LJI40" s="16"/>
      <c r="LJJ40" s="16"/>
      <c r="LJK40" s="16"/>
      <c r="LJL40" s="16"/>
      <c r="LJM40" s="16"/>
      <c r="LJN40" s="16"/>
      <c r="LJO40" s="16"/>
      <c r="LJP40" s="16"/>
      <c r="LJQ40" s="16"/>
      <c r="LJR40" s="16"/>
      <c r="LJS40" s="16"/>
      <c r="LJT40" s="16"/>
      <c r="LJU40" s="16"/>
      <c r="LJV40" s="16"/>
      <c r="LJW40" s="16"/>
      <c r="LJX40" s="16"/>
      <c r="LJY40" s="16"/>
      <c r="LJZ40" s="16"/>
      <c r="LKA40" s="16"/>
      <c r="LKB40" s="16"/>
      <c r="LKC40" s="16"/>
      <c r="LKD40" s="16"/>
      <c r="LKE40" s="16"/>
      <c r="LKF40" s="16"/>
      <c r="LKG40" s="16"/>
      <c r="LKH40" s="16"/>
      <c r="LKI40" s="16"/>
      <c r="LKJ40" s="16"/>
      <c r="LKK40" s="16"/>
      <c r="LKL40" s="16"/>
      <c r="LKM40" s="16"/>
      <c r="LKN40" s="16"/>
      <c r="LKO40" s="16"/>
      <c r="LKP40" s="16"/>
      <c r="LKQ40" s="16"/>
      <c r="LKR40" s="16"/>
      <c r="LKS40" s="16"/>
      <c r="LKT40" s="16"/>
      <c r="LKU40" s="16"/>
      <c r="LKV40" s="16"/>
      <c r="LKW40" s="16"/>
      <c r="LKX40" s="16"/>
      <c r="LKY40" s="16"/>
      <c r="LKZ40" s="16"/>
      <c r="LLA40" s="16"/>
      <c r="LLB40" s="16"/>
      <c r="LLC40" s="16"/>
      <c r="LLD40" s="16"/>
      <c r="LLE40" s="16"/>
      <c r="LLF40" s="16"/>
      <c r="LLG40" s="16"/>
      <c r="LLH40" s="16"/>
      <c r="LLI40" s="16"/>
      <c r="LLJ40" s="16"/>
      <c r="LLK40" s="16"/>
      <c r="LLL40" s="16"/>
      <c r="LLM40" s="16"/>
      <c r="LLN40" s="16"/>
      <c r="LLO40" s="16"/>
      <c r="LLP40" s="16"/>
      <c r="LLQ40" s="16"/>
      <c r="LLR40" s="16"/>
      <c r="LLS40" s="16"/>
      <c r="LLT40" s="16"/>
      <c r="LLU40" s="16"/>
      <c r="LLV40" s="16"/>
      <c r="LLW40" s="16"/>
      <c r="LLX40" s="16"/>
      <c r="LLY40" s="16"/>
      <c r="LLZ40" s="16"/>
      <c r="LMA40" s="16"/>
      <c r="LMB40" s="16"/>
      <c r="LMC40" s="16"/>
      <c r="LMD40" s="16"/>
      <c r="LME40" s="16"/>
      <c r="LMF40" s="16"/>
      <c r="LMG40" s="16"/>
      <c r="LMH40" s="16"/>
      <c r="LMI40" s="16"/>
      <c r="LMJ40" s="16"/>
      <c r="LMK40" s="16"/>
      <c r="LML40" s="16"/>
      <c r="LMM40" s="16"/>
      <c r="LMN40" s="16"/>
      <c r="LMO40" s="16"/>
      <c r="LMP40" s="16"/>
      <c r="LMQ40" s="16"/>
      <c r="LMR40" s="16"/>
      <c r="LMS40" s="16"/>
      <c r="LMT40" s="16"/>
      <c r="LMU40" s="16"/>
      <c r="LMV40" s="16"/>
      <c r="LMW40" s="16"/>
      <c r="LMX40" s="16"/>
      <c r="LMY40" s="16"/>
      <c r="LMZ40" s="16"/>
      <c r="LNA40" s="16"/>
      <c r="LNB40" s="16"/>
      <c r="LNC40" s="16"/>
      <c r="LND40" s="16"/>
      <c r="LNE40" s="16"/>
      <c r="LNF40" s="16"/>
      <c r="LNG40" s="16"/>
      <c r="LNH40" s="16"/>
      <c r="LNI40" s="16"/>
      <c r="LNJ40" s="16"/>
      <c r="LNK40" s="16"/>
      <c r="LNL40" s="16"/>
      <c r="LNM40" s="16"/>
      <c r="LNN40" s="16"/>
      <c r="LNO40" s="16"/>
      <c r="LNP40" s="16"/>
      <c r="LNQ40" s="16"/>
      <c r="LNR40" s="16"/>
      <c r="LNS40" s="16"/>
      <c r="LNT40" s="16"/>
      <c r="LNU40" s="16"/>
      <c r="LNV40" s="16"/>
      <c r="LNW40" s="16"/>
      <c r="LNX40" s="16"/>
      <c r="LNY40" s="16"/>
      <c r="LNZ40" s="16"/>
      <c r="LOA40" s="16"/>
      <c r="LOB40" s="16"/>
      <c r="LOC40" s="16"/>
      <c r="LOD40" s="16"/>
      <c r="LOE40" s="16"/>
      <c r="LOF40" s="16"/>
      <c r="LOG40" s="16"/>
      <c r="LOH40" s="16"/>
      <c r="LOI40" s="16"/>
      <c r="LOJ40" s="16"/>
      <c r="LOK40" s="16"/>
      <c r="LOL40" s="16"/>
      <c r="LOM40" s="16"/>
      <c r="LON40" s="16"/>
      <c r="LOO40" s="16"/>
      <c r="LOP40" s="16"/>
      <c r="LOQ40" s="16"/>
      <c r="LOR40" s="16"/>
      <c r="LOS40" s="16"/>
      <c r="LOT40" s="16"/>
      <c r="LOU40" s="16"/>
      <c r="LOV40" s="16"/>
      <c r="LOW40" s="16"/>
      <c r="LOX40" s="16"/>
      <c r="LOY40" s="16"/>
      <c r="LOZ40" s="16"/>
      <c r="LPA40" s="16"/>
      <c r="LPB40" s="16"/>
      <c r="LPC40" s="16"/>
      <c r="LPD40" s="16"/>
      <c r="LPE40" s="16"/>
      <c r="LPF40" s="16"/>
      <c r="LPG40" s="16"/>
      <c r="LPH40" s="16"/>
      <c r="LPI40" s="16"/>
      <c r="LPJ40" s="16"/>
      <c r="LPK40" s="16"/>
      <c r="LPL40" s="16"/>
      <c r="LPM40" s="16"/>
      <c r="LPN40" s="16"/>
      <c r="LPO40" s="16"/>
      <c r="LPP40" s="16"/>
      <c r="LPQ40" s="16"/>
      <c r="LPR40" s="16"/>
      <c r="LPS40" s="16"/>
      <c r="LPT40" s="16"/>
      <c r="LPU40" s="16"/>
      <c r="LPV40" s="16"/>
      <c r="LPW40" s="16"/>
      <c r="LPX40" s="16"/>
      <c r="LPY40" s="16"/>
      <c r="LPZ40" s="16"/>
      <c r="LQA40" s="16"/>
      <c r="LQB40" s="16"/>
      <c r="LQC40" s="16"/>
      <c r="LQD40" s="16"/>
      <c r="LQE40" s="16"/>
      <c r="LQF40" s="16"/>
      <c r="LQG40" s="16"/>
      <c r="LQH40" s="16"/>
      <c r="LQI40" s="16"/>
      <c r="LQJ40" s="16"/>
      <c r="LQK40" s="16"/>
      <c r="LQL40" s="16"/>
      <c r="LQM40" s="16"/>
      <c r="LQN40" s="16"/>
      <c r="LQO40" s="16"/>
      <c r="LQP40" s="16"/>
      <c r="LQQ40" s="16"/>
      <c r="LQR40" s="16"/>
      <c r="LQS40" s="16"/>
      <c r="LQT40" s="16"/>
      <c r="LQU40" s="16"/>
      <c r="LQV40" s="16"/>
      <c r="LQW40" s="16"/>
      <c r="LQX40" s="16"/>
      <c r="LQY40" s="16"/>
      <c r="LQZ40" s="16"/>
      <c r="LRA40" s="16"/>
      <c r="LRB40" s="16"/>
      <c r="LRC40" s="16"/>
      <c r="LRD40" s="16"/>
      <c r="LRE40" s="16"/>
      <c r="LRF40" s="16"/>
      <c r="LRG40" s="16"/>
      <c r="LRH40" s="16"/>
      <c r="LRI40" s="16"/>
      <c r="LRJ40" s="16"/>
      <c r="LRK40" s="16"/>
      <c r="LRL40" s="16"/>
      <c r="LRM40" s="16"/>
      <c r="LRN40" s="16"/>
      <c r="LRO40" s="16"/>
      <c r="LRP40" s="16"/>
      <c r="LRQ40" s="16"/>
      <c r="LRR40" s="16"/>
      <c r="LRS40" s="16"/>
      <c r="LRT40" s="16"/>
      <c r="LRU40" s="16"/>
      <c r="LRV40" s="16"/>
      <c r="LRW40" s="16"/>
      <c r="LRX40" s="16"/>
      <c r="LRY40" s="16"/>
      <c r="LRZ40" s="16"/>
      <c r="LSA40" s="16"/>
      <c r="LSB40" s="16"/>
      <c r="LSC40" s="16"/>
      <c r="LSD40" s="16"/>
      <c r="LSE40" s="16"/>
      <c r="LSF40" s="16"/>
      <c r="LSG40" s="16"/>
      <c r="LSH40" s="16"/>
      <c r="LSI40" s="16"/>
      <c r="LSJ40" s="16"/>
      <c r="LSK40" s="16"/>
      <c r="LSL40" s="16"/>
      <c r="LSM40" s="16"/>
      <c r="LSN40" s="16"/>
      <c r="LSO40" s="16"/>
      <c r="LSP40" s="16"/>
      <c r="LSQ40" s="16"/>
      <c r="LSR40" s="16"/>
      <c r="LSS40" s="16"/>
      <c r="LST40" s="16"/>
      <c r="LSU40" s="16"/>
      <c r="LSV40" s="16"/>
      <c r="LSW40" s="16"/>
      <c r="LSX40" s="16"/>
      <c r="LSY40" s="16"/>
      <c r="LSZ40" s="16"/>
      <c r="LTA40" s="16"/>
      <c r="LTB40" s="16"/>
      <c r="LTC40" s="16"/>
      <c r="LTD40" s="16"/>
      <c r="LTE40" s="16"/>
      <c r="LTF40" s="16"/>
      <c r="LTG40" s="16"/>
      <c r="LTH40" s="16"/>
      <c r="LTI40" s="16"/>
      <c r="LTJ40" s="16"/>
      <c r="LTK40" s="16"/>
      <c r="LTL40" s="16"/>
      <c r="LTM40" s="16"/>
      <c r="LTN40" s="16"/>
      <c r="LTO40" s="16"/>
      <c r="LTP40" s="16"/>
      <c r="LTQ40" s="16"/>
      <c r="LTR40" s="16"/>
      <c r="LTS40" s="16"/>
      <c r="LTT40" s="16"/>
      <c r="LTU40" s="16"/>
      <c r="LTV40" s="16"/>
      <c r="LTW40" s="16"/>
      <c r="LTX40" s="16"/>
      <c r="LTY40" s="16"/>
      <c r="LTZ40" s="16"/>
      <c r="LUA40" s="16"/>
      <c r="LUB40" s="16"/>
      <c r="LUC40" s="16"/>
      <c r="LUD40" s="16"/>
      <c r="LUE40" s="16"/>
      <c r="LUF40" s="16"/>
      <c r="LUG40" s="16"/>
      <c r="LUH40" s="16"/>
      <c r="LUI40" s="16"/>
      <c r="LUJ40" s="16"/>
      <c r="LUK40" s="16"/>
      <c r="LUL40" s="16"/>
      <c r="LUM40" s="16"/>
      <c r="LUN40" s="16"/>
      <c r="LUO40" s="16"/>
      <c r="LUP40" s="16"/>
      <c r="LUQ40" s="16"/>
      <c r="LUR40" s="16"/>
      <c r="LUS40" s="16"/>
      <c r="LUT40" s="16"/>
      <c r="LUU40" s="16"/>
      <c r="LUV40" s="16"/>
      <c r="LUW40" s="16"/>
      <c r="LUX40" s="16"/>
      <c r="LUY40" s="16"/>
      <c r="LUZ40" s="16"/>
      <c r="LVA40" s="16"/>
      <c r="LVB40" s="16"/>
      <c r="LVC40" s="16"/>
      <c r="LVD40" s="16"/>
      <c r="LVE40" s="16"/>
      <c r="LVF40" s="16"/>
      <c r="LVG40" s="16"/>
      <c r="LVH40" s="16"/>
      <c r="LVI40" s="16"/>
      <c r="LVJ40" s="16"/>
      <c r="LVK40" s="16"/>
      <c r="LVL40" s="16"/>
      <c r="LVM40" s="16"/>
      <c r="LVN40" s="16"/>
      <c r="LVO40" s="16"/>
      <c r="LVP40" s="16"/>
      <c r="LVQ40" s="16"/>
      <c r="LVR40" s="16"/>
      <c r="LVS40" s="16"/>
      <c r="LVT40" s="16"/>
      <c r="LVU40" s="16"/>
      <c r="LVV40" s="16"/>
      <c r="LVW40" s="16"/>
      <c r="LVX40" s="16"/>
      <c r="LVY40" s="16"/>
      <c r="LVZ40" s="16"/>
      <c r="LWA40" s="16"/>
      <c r="LWB40" s="16"/>
      <c r="LWC40" s="16"/>
      <c r="LWD40" s="16"/>
      <c r="LWE40" s="16"/>
      <c r="LWF40" s="16"/>
      <c r="LWG40" s="16"/>
      <c r="LWH40" s="16"/>
      <c r="LWI40" s="16"/>
      <c r="LWJ40" s="16"/>
      <c r="LWK40" s="16"/>
      <c r="LWL40" s="16"/>
      <c r="LWM40" s="16"/>
      <c r="LWN40" s="16"/>
      <c r="LWO40" s="16"/>
      <c r="LWP40" s="16"/>
      <c r="LWQ40" s="16"/>
      <c r="LWR40" s="16"/>
      <c r="LWS40" s="16"/>
      <c r="LWT40" s="16"/>
      <c r="LWU40" s="16"/>
      <c r="LWV40" s="16"/>
      <c r="LWW40" s="16"/>
      <c r="LWX40" s="16"/>
      <c r="LWY40" s="16"/>
      <c r="LWZ40" s="16"/>
      <c r="LXA40" s="16"/>
      <c r="LXB40" s="16"/>
      <c r="LXC40" s="16"/>
      <c r="LXD40" s="16"/>
      <c r="LXE40" s="16"/>
      <c r="LXF40" s="16"/>
      <c r="LXG40" s="16"/>
      <c r="LXH40" s="16"/>
      <c r="LXI40" s="16"/>
      <c r="LXJ40" s="16"/>
      <c r="LXK40" s="16"/>
      <c r="LXL40" s="16"/>
      <c r="LXM40" s="16"/>
      <c r="LXN40" s="16"/>
      <c r="LXO40" s="16"/>
      <c r="LXP40" s="16"/>
      <c r="LXQ40" s="16"/>
      <c r="LXR40" s="16"/>
      <c r="LXS40" s="16"/>
      <c r="LXT40" s="16"/>
      <c r="LXU40" s="16"/>
      <c r="LXV40" s="16"/>
      <c r="LXW40" s="16"/>
      <c r="LXX40" s="16"/>
      <c r="LXY40" s="16"/>
      <c r="LXZ40" s="16"/>
      <c r="LYA40" s="16"/>
      <c r="LYB40" s="16"/>
      <c r="LYC40" s="16"/>
      <c r="LYD40" s="16"/>
      <c r="LYE40" s="16"/>
      <c r="LYF40" s="16"/>
      <c r="LYG40" s="16"/>
      <c r="LYH40" s="16"/>
      <c r="LYI40" s="16"/>
      <c r="LYJ40" s="16"/>
      <c r="LYK40" s="16"/>
      <c r="LYL40" s="16"/>
      <c r="LYM40" s="16"/>
      <c r="LYN40" s="16"/>
      <c r="LYO40" s="16"/>
      <c r="LYP40" s="16"/>
      <c r="LYQ40" s="16"/>
      <c r="LYR40" s="16"/>
      <c r="LYS40" s="16"/>
      <c r="LYT40" s="16"/>
      <c r="LYU40" s="16"/>
      <c r="LYV40" s="16"/>
      <c r="LYW40" s="16"/>
      <c r="LYX40" s="16"/>
      <c r="LYY40" s="16"/>
      <c r="LYZ40" s="16"/>
      <c r="LZA40" s="16"/>
      <c r="LZB40" s="16"/>
      <c r="LZC40" s="16"/>
      <c r="LZD40" s="16"/>
      <c r="LZE40" s="16"/>
      <c r="LZF40" s="16"/>
      <c r="LZG40" s="16"/>
      <c r="LZH40" s="16"/>
      <c r="LZI40" s="16"/>
      <c r="LZJ40" s="16"/>
      <c r="LZK40" s="16"/>
      <c r="LZL40" s="16"/>
      <c r="LZM40" s="16"/>
      <c r="LZN40" s="16"/>
      <c r="LZO40" s="16"/>
      <c r="LZP40" s="16"/>
      <c r="LZQ40" s="16"/>
      <c r="LZR40" s="16"/>
      <c r="LZS40" s="16"/>
      <c r="LZT40" s="16"/>
      <c r="LZU40" s="16"/>
      <c r="LZV40" s="16"/>
      <c r="LZW40" s="16"/>
      <c r="LZX40" s="16"/>
      <c r="LZY40" s="16"/>
      <c r="LZZ40" s="16"/>
      <c r="MAA40" s="16"/>
      <c r="MAB40" s="16"/>
      <c r="MAC40" s="16"/>
      <c r="MAD40" s="16"/>
      <c r="MAE40" s="16"/>
      <c r="MAF40" s="16"/>
      <c r="MAG40" s="16"/>
      <c r="MAH40" s="16"/>
      <c r="MAI40" s="16"/>
      <c r="MAJ40" s="16"/>
      <c r="MAK40" s="16"/>
      <c r="MAL40" s="16"/>
      <c r="MAM40" s="16"/>
      <c r="MAN40" s="16"/>
      <c r="MAO40" s="16"/>
      <c r="MAP40" s="16"/>
      <c r="MAQ40" s="16"/>
      <c r="MAR40" s="16"/>
      <c r="MAS40" s="16"/>
      <c r="MAT40" s="16"/>
      <c r="MAU40" s="16"/>
      <c r="MAV40" s="16"/>
      <c r="MAW40" s="16"/>
      <c r="MAX40" s="16"/>
      <c r="MAY40" s="16"/>
      <c r="MAZ40" s="16"/>
      <c r="MBA40" s="16"/>
      <c r="MBB40" s="16"/>
      <c r="MBC40" s="16"/>
      <c r="MBD40" s="16"/>
      <c r="MBE40" s="16"/>
      <c r="MBF40" s="16"/>
      <c r="MBG40" s="16"/>
      <c r="MBH40" s="16"/>
      <c r="MBI40" s="16"/>
      <c r="MBJ40" s="16"/>
      <c r="MBK40" s="16"/>
      <c r="MBL40" s="16"/>
      <c r="MBM40" s="16"/>
      <c r="MBN40" s="16"/>
      <c r="MBO40" s="16"/>
      <c r="MBP40" s="16"/>
      <c r="MBQ40" s="16"/>
      <c r="MBR40" s="16"/>
      <c r="MBS40" s="16"/>
      <c r="MBT40" s="16"/>
      <c r="MBU40" s="16"/>
      <c r="MBV40" s="16"/>
      <c r="MBW40" s="16"/>
      <c r="MBX40" s="16"/>
      <c r="MBY40" s="16"/>
      <c r="MBZ40" s="16"/>
      <c r="MCA40" s="16"/>
      <c r="MCB40" s="16"/>
      <c r="MCC40" s="16"/>
      <c r="MCD40" s="16"/>
      <c r="MCE40" s="16"/>
      <c r="MCF40" s="16"/>
      <c r="MCG40" s="16"/>
      <c r="MCH40" s="16"/>
      <c r="MCI40" s="16"/>
      <c r="MCJ40" s="16"/>
      <c r="MCK40" s="16"/>
      <c r="MCL40" s="16"/>
      <c r="MCM40" s="16"/>
      <c r="MCN40" s="16"/>
      <c r="MCO40" s="16"/>
      <c r="MCP40" s="16"/>
      <c r="MCQ40" s="16"/>
      <c r="MCR40" s="16"/>
      <c r="MCS40" s="16"/>
      <c r="MCT40" s="16"/>
      <c r="MCU40" s="16"/>
      <c r="MCV40" s="16"/>
      <c r="MCW40" s="16"/>
      <c r="MCX40" s="16"/>
      <c r="MCY40" s="16"/>
      <c r="MCZ40" s="16"/>
      <c r="MDA40" s="16"/>
      <c r="MDB40" s="16"/>
      <c r="MDC40" s="16"/>
      <c r="MDD40" s="16"/>
      <c r="MDE40" s="16"/>
      <c r="MDF40" s="16"/>
      <c r="MDG40" s="16"/>
      <c r="MDH40" s="16"/>
      <c r="MDI40" s="16"/>
      <c r="MDJ40" s="16"/>
      <c r="MDK40" s="16"/>
      <c r="MDL40" s="16"/>
      <c r="MDM40" s="16"/>
      <c r="MDN40" s="16"/>
      <c r="MDO40" s="16"/>
      <c r="MDP40" s="16"/>
      <c r="MDQ40" s="16"/>
      <c r="MDR40" s="16"/>
      <c r="MDS40" s="16"/>
      <c r="MDT40" s="16"/>
      <c r="MDU40" s="16"/>
      <c r="MDV40" s="16"/>
      <c r="MDW40" s="16"/>
      <c r="MDX40" s="16"/>
      <c r="MDY40" s="16"/>
      <c r="MDZ40" s="16"/>
      <c r="MEA40" s="16"/>
      <c r="MEB40" s="16"/>
      <c r="MEC40" s="16"/>
      <c r="MED40" s="16"/>
      <c r="MEE40" s="16"/>
      <c r="MEF40" s="16"/>
      <c r="MEG40" s="16"/>
      <c r="MEH40" s="16"/>
      <c r="MEI40" s="16"/>
      <c r="MEJ40" s="16"/>
      <c r="MEK40" s="16"/>
      <c r="MEL40" s="16"/>
      <c r="MEM40" s="16"/>
      <c r="MEN40" s="16"/>
      <c r="MEO40" s="16"/>
      <c r="MEP40" s="16"/>
      <c r="MEQ40" s="16"/>
      <c r="MER40" s="16"/>
      <c r="MES40" s="16"/>
      <c r="MET40" s="16"/>
      <c r="MEU40" s="16"/>
      <c r="MEV40" s="16"/>
      <c r="MEW40" s="16"/>
      <c r="MEX40" s="16"/>
      <c r="MEY40" s="16"/>
      <c r="MEZ40" s="16"/>
      <c r="MFA40" s="16"/>
      <c r="MFB40" s="16"/>
      <c r="MFC40" s="16"/>
      <c r="MFD40" s="16"/>
      <c r="MFE40" s="16"/>
      <c r="MFF40" s="16"/>
      <c r="MFG40" s="16"/>
      <c r="MFH40" s="16"/>
      <c r="MFI40" s="16"/>
      <c r="MFJ40" s="16"/>
      <c r="MFK40" s="16"/>
      <c r="MFL40" s="16"/>
      <c r="MFM40" s="16"/>
      <c r="MFN40" s="16"/>
      <c r="MFO40" s="16"/>
      <c r="MFP40" s="16"/>
      <c r="MFQ40" s="16"/>
      <c r="MFR40" s="16"/>
      <c r="MFS40" s="16"/>
      <c r="MFT40" s="16"/>
      <c r="MFU40" s="16"/>
      <c r="MFV40" s="16"/>
      <c r="MFW40" s="16"/>
      <c r="MFX40" s="16"/>
      <c r="MFY40" s="16"/>
      <c r="MFZ40" s="16"/>
      <c r="MGA40" s="16"/>
      <c r="MGB40" s="16"/>
      <c r="MGC40" s="16"/>
      <c r="MGD40" s="16"/>
      <c r="MGE40" s="16"/>
      <c r="MGF40" s="16"/>
      <c r="MGG40" s="16"/>
      <c r="MGH40" s="16"/>
      <c r="MGI40" s="16"/>
      <c r="MGJ40" s="16"/>
      <c r="MGK40" s="16"/>
      <c r="MGL40" s="16"/>
      <c r="MGM40" s="16"/>
      <c r="MGN40" s="16"/>
      <c r="MGO40" s="16"/>
      <c r="MGP40" s="16"/>
      <c r="MGQ40" s="16"/>
      <c r="MGR40" s="16"/>
      <c r="MGS40" s="16"/>
      <c r="MGT40" s="16"/>
      <c r="MGU40" s="16"/>
      <c r="MGV40" s="16"/>
      <c r="MGW40" s="16"/>
      <c r="MGX40" s="16"/>
      <c r="MGY40" s="16"/>
      <c r="MGZ40" s="16"/>
      <c r="MHA40" s="16"/>
      <c r="MHB40" s="16"/>
      <c r="MHC40" s="16"/>
      <c r="MHD40" s="16"/>
      <c r="MHE40" s="16"/>
      <c r="MHF40" s="16"/>
      <c r="MHG40" s="16"/>
      <c r="MHH40" s="16"/>
      <c r="MHI40" s="16"/>
      <c r="MHJ40" s="16"/>
      <c r="MHK40" s="16"/>
      <c r="MHL40" s="16"/>
      <c r="MHM40" s="16"/>
      <c r="MHN40" s="16"/>
      <c r="MHO40" s="16"/>
      <c r="MHP40" s="16"/>
      <c r="MHQ40" s="16"/>
      <c r="MHR40" s="16"/>
      <c r="MHS40" s="16"/>
      <c r="MHT40" s="16"/>
      <c r="MHU40" s="16"/>
      <c r="MHV40" s="16"/>
      <c r="MHW40" s="16"/>
      <c r="MHX40" s="16"/>
      <c r="MHY40" s="16"/>
      <c r="MHZ40" s="16"/>
      <c r="MIA40" s="16"/>
      <c r="MIB40" s="16"/>
      <c r="MIC40" s="16"/>
      <c r="MID40" s="16"/>
      <c r="MIE40" s="16"/>
      <c r="MIF40" s="16"/>
      <c r="MIG40" s="16"/>
      <c r="MIH40" s="16"/>
      <c r="MII40" s="16"/>
      <c r="MIJ40" s="16"/>
      <c r="MIK40" s="16"/>
      <c r="MIL40" s="16"/>
      <c r="MIM40" s="16"/>
      <c r="MIN40" s="16"/>
      <c r="MIO40" s="16"/>
      <c r="MIP40" s="16"/>
      <c r="MIQ40" s="16"/>
      <c r="MIR40" s="16"/>
      <c r="MIS40" s="16"/>
      <c r="MIT40" s="16"/>
      <c r="MIU40" s="16"/>
      <c r="MIV40" s="16"/>
      <c r="MIW40" s="16"/>
      <c r="MIX40" s="16"/>
      <c r="MIY40" s="16"/>
      <c r="MIZ40" s="16"/>
      <c r="MJA40" s="16"/>
      <c r="MJB40" s="16"/>
      <c r="MJC40" s="16"/>
      <c r="MJD40" s="16"/>
      <c r="MJE40" s="16"/>
      <c r="MJF40" s="16"/>
      <c r="MJG40" s="16"/>
      <c r="MJH40" s="16"/>
      <c r="MJI40" s="16"/>
      <c r="MJJ40" s="16"/>
      <c r="MJK40" s="16"/>
      <c r="MJL40" s="16"/>
      <c r="MJM40" s="16"/>
      <c r="MJN40" s="16"/>
      <c r="MJO40" s="16"/>
      <c r="MJP40" s="16"/>
      <c r="MJQ40" s="16"/>
      <c r="MJR40" s="16"/>
      <c r="MJS40" s="16"/>
      <c r="MJT40" s="16"/>
      <c r="MJU40" s="16"/>
      <c r="MJV40" s="16"/>
      <c r="MJW40" s="16"/>
      <c r="MJX40" s="16"/>
      <c r="MJY40" s="16"/>
      <c r="MJZ40" s="16"/>
      <c r="MKA40" s="16"/>
      <c r="MKB40" s="16"/>
      <c r="MKC40" s="16"/>
      <c r="MKD40" s="16"/>
      <c r="MKE40" s="16"/>
      <c r="MKF40" s="16"/>
      <c r="MKG40" s="16"/>
      <c r="MKH40" s="16"/>
      <c r="MKI40" s="16"/>
      <c r="MKJ40" s="16"/>
      <c r="MKK40" s="16"/>
      <c r="MKL40" s="16"/>
      <c r="MKM40" s="16"/>
      <c r="MKN40" s="16"/>
      <c r="MKO40" s="16"/>
      <c r="MKP40" s="16"/>
      <c r="MKQ40" s="16"/>
      <c r="MKR40" s="16"/>
      <c r="MKS40" s="16"/>
      <c r="MKT40" s="16"/>
      <c r="MKU40" s="16"/>
      <c r="MKV40" s="16"/>
      <c r="MKW40" s="16"/>
      <c r="MKX40" s="16"/>
      <c r="MKY40" s="16"/>
      <c r="MKZ40" s="16"/>
      <c r="MLA40" s="16"/>
      <c r="MLB40" s="16"/>
      <c r="MLC40" s="16"/>
      <c r="MLD40" s="16"/>
      <c r="MLE40" s="16"/>
      <c r="MLF40" s="16"/>
      <c r="MLG40" s="16"/>
      <c r="MLH40" s="16"/>
      <c r="MLI40" s="16"/>
      <c r="MLJ40" s="16"/>
      <c r="MLK40" s="16"/>
      <c r="MLL40" s="16"/>
      <c r="MLM40" s="16"/>
      <c r="MLN40" s="16"/>
      <c r="MLO40" s="16"/>
      <c r="MLP40" s="16"/>
      <c r="MLQ40" s="16"/>
      <c r="MLR40" s="16"/>
      <c r="MLS40" s="16"/>
      <c r="MLT40" s="16"/>
      <c r="MLU40" s="16"/>
      <c r="MLV40" s="16"/>
      <c r="MLW40" s="16"/>
      <c r="MLX40" s="16"/>
      <c r="MLY40" s="16"/>
      <c r="MLZ40" s="16"/>
      <c r="MMA40" s="16"/>
      <c r="MMB40" s="16"/>
      <c r="MMC40" s="16"/>
      <c r="MMD40" s="16"/>
      <c r="MME40" s="16"/>
      <c r="MMF40" s="16"/>
      <c r="MMG40" s="16"/>
      <c r="MMH40" s="16"/>
      <c r="MMI40" s="16"/>
      <c r="MMJ40" s="16"/>
      <c r="MMK40" s="16"/>
      <c r="MML40" s="16"/>
      <c r="MMM40" s="16"/>
      <c r="MMN40" s="16"/>
      <c r="MMO40" s="16"/>
      <c r="MMP40" s="16"/>
      <c r="MMQ40" s="16"/>
      <c r="MMR40" s="16"/>
      <c r="MMS40" s="16"/>
      <c r="MMT40" s="16"/>
      <c r="MMU40" s="16"/>
      <c r="MMV40" s="16"/>
      <c r="MMW40" s="16"/>
      <c r="MMX40" s="16"/>
      <c r="MMY40" s="16"/>
      <c r="MMZ40" s="16"/>
      <c r="MNA40" s="16"/>
      <c r="MNB40" s="16"/>
      <c r="MNC40" s="16"/>
      <c r="MND40" s="16"/>
      <c r="MNE40" s="16"/>
      <c r="MNF40" s="16"/>
      <c r="MNG40" s="16"/>
      <c r="MNH40" s="16"/>
      <c r="MNI40" s="16"/>
      <c r="MNJ40" s="16"/>
      <c r="MNK40" s="16"/>
      <c r="MNL40" s="16"/>
      <c r="MNM40" s="16"/>
      <c r="MNN40" s="16"/>
      <c r="MNO40" s="16"/>
      <c r="MNP40" s="16"/>
      <c r="MNQ40" s="16"/>
      <c r="MNR40" s="16"/>
      <c r="MNS40" s="16"/>
      <c r="MNT40" s="16"/>
      <c r="MNU40" s="16"/>
      <c r="MNV40" s="16"/>
      <c r="MNW40" s="16"/>
      <c r="MNX40" s="16"/>
      <c r="MNY40" s="16"/>
      <c r="MNZ40" s="16"/>
      <c r="MOA40" s="16"/>
      <c r="MOB40" s="16"/>
      <c r="MOC40" s="16"/>
      <c r="MOD40" s="16"/>
      <c r="MOE40" s="16"/>
      <c r="MOF40" s="16"/>
      <c r="MOG40" s="16"/>
      <c r="MOH40" s="16"/>
      <c r="MOI40" s="16"/>
      <c r="MOJ40" s="16"/>
      <c r="MOK40" s="16"/>
      <c r="MOL40" s="16"/>
      <c r="MOM40" s="16"/>
      <c r="MON40" s="16"/>
      <c r="MOO40" s="16"/>
      <c r="MOP40" s="16"/>
      <c r="MOQ40" s="16"/>
      <c r="MOR40" s="16"/>
      <c r="MOS40" s="16"/>
      <c r="MOT40" s="16"/>
      <c r="MOU40" s="16"/>
      <c r="MOV40" s="16"/>
      <c r="MOW40" s="16"/>
      <c r="MOX40" s="16"/>
      <c r="MOY40" s="16"/>
      <c r="MOZ40" s="16"/>
      <c r="MPA40" s="16"/>
      <c r="MPB40" s="16"/>
      <c r="MPC40" s="16"/>
      <c r="MPD40" s="16"/>
      <c r="MPE40" s="16"/>
      <c r="MPF40" s="16"/>
      <c r="MPG40" s="16"/>
      <c r="MPH40" s="16"/>
      <c r="MPI40" s="16"/>
      <c r="MPJ40" s="16"/>
      <c r="MPK40" s="16"/>
      <c r="MPL40" s="16"/>
      <c r="MPM40" s="16"/>
      <c r="MPN40" s="16"/>
      <c r="MPO40" s="16"/>
      <c r="MPP40" s="16"/>
      <c r="MPQ40" s="16"/>
      <c r="MPR40" s="16"/>
      <c r="MPS40" s="16"/>
      <c r="MPT40" s="16"/>
      <c r="MPU40" s="16"/>
      <c r="MPV40" s="16"/>
      <c r="MPW40" s="16"/>
      <c r="MPX40" s="16"/>
      <c r="MPY40" s="16"/>
      <c r="MPZ40" s="16"/>
      <c r="MQA40" s="16"/>
      <c r="MQB40" s="16"/>
      <c r="MQC40" s="16"/>
      <c r="MQD40" s="16"/>
      <c r="MQE40" s="16"/>
      <c r="MQF40" s="16"/>
      <c r="MQG40" s="16"/>
      <c r="MQH40" s="16"/>
      <c r="MQI40" s="16"/>
      <c r="MQJ40" s="16"/>
      <c r="MQK40" s="16"/>
      <c r="MQL40" s="16"/>
      <c r="MQM40" s="16"/>
      <c r="MQN40" s="16"/>
      <c r="MQO40" s="16"/>
      <c r="MQP40" s="16"/>
      <c r="MQQ40" s="16"/>
      <c r="MQR40" s="16"/>
      <c r="MQS40" s="16"/>
      <c r="MQT40" s="16"/>
      <c r="MQU40" s="16"/>
      <c r="MQV40" s="16"/>
      <c r="MQW40" s="16"/>
      <c r="MQX40" s="16"/>
      <c r="MQY40" s="16"/>
      <c r="MQZ40" s="16"/>
      <c r="MRA40" s="16"/>
      <c r="MRB40" s="16"/>
      <c r="MRC40" s="16"/>
      <c r="MRD40" s="16"/>
      <c r="MRE40" s="16"/>
      <c r="MRF40" s="16"/>
      <c r="MRG40" s="16"/>
      <c r="MRH40" s="16"/>
      <c r="MRI40" s="16"/>
      <c r="MRJ40" s="16"/>
      <c r="MRK40" s="16"/>
      <c r="MRL40" s="16"/>
      <c r="MRM40" s="16"/>
      <c r="MRN40" s="16"/>
      <c r="MRO40" s="16"/>
      <c r="MRP40" s="16"/>
      <c r="MRQ40" s="16"/>
      <c r="MRR40" s="16"/>
      <c r="MRS40" s="16"/>
      <c r="MRT40" s="16"/>
      <c r="MRU40" s="16"/>
      <c r="MRV40" s="16"/>
      <c r="MRW40" s="16"/>
      <c r="MRX40" s="16"/>
      <c r="MRY40" s="16"/>
      <c r="MRZ40" s="16"/>
      <c r="MSA40" s="16"/>
      <c r="MSB40" s="16"/>
      <c r="MSC40" s="16"/>
      <c r="MSD40" s="16"/>
      <c r="MSE40" s="16"/>
      <c r="MSF40" s="16"/>
      <c r="MSG40" s="16"/>
      <c r="MSH40" s="16"/>
      <c r="MSI40" s="16"/>
      <c r="MSJ40" s="16"/>
      <c r="MSK40" s="16"/>
      <c r="MSL40" s="16"/>
      <c r="MSM40" s="16"/>
      <c r="MSN40" s="16"/>
      <c r="MSO40" s="16"/>
      <c r="MSP40" s="16"/>
      <c r="MSQ40" s="16"/>
      <c r="MSR40" s="16"/>
      <c r="MSS40" s="16"/>
      <c r="MST40" s="16"/>
      <c r="MSU40" s="16"/>
      <c r="MSV40" s="16"/>
      <c r="MSW40" s="16"/>
      <c r="MSX40" s="16"/>
      <c r="MSY40" s="16"/>
      <c r="MSZ40" s="16"/>
      <c r="MTA40" s="16"/>
      <c r="MTB40" s="16"/>
      <c r="MTC40" s="16"/>
      <c r="MTD40" s="16"/>
      <c r="MTE40" s="16"/>
      <c r="MTF40" s="16"/>
      <c r="MTG40" s="16"/>
      <c r="MTH40" s="16"/>
      <c r="MTI40" s="16"/>
      <c r="MTJ40" s="16"/>
      <c r="MTK40" s="16"/>
      <c r="MTL40" s="16"/>
      <c r="MTM40" s="16"/>
      <c r="MTN40" s="16"/>
      <c r="MTO40" s="16"/>
      <c r="MTP40" s="16"/>
      <c r="MTQ40" s="16"/>
      <c r="MTR40" s="16"/>
      <c r="MTS40" s="16"/>
      <c r="MTT40" s="16"/>
      <c r="MTU40" s="16"/>
      <c r="MTV40" s="16"/>
      <c r="MTW40" s="16"/>
      <c r="MTX40" s="16"/>
      <c r="MTY40" s="16"/>
      <c r="MTZ40" s="16"/>
      <c r="MUA40" s="16"/>
      <c r="MUB40" s="16"/>
      <c r="MUC40" s="16"/>
      <c r="MUD40" s="16"/>
      <c r="MUE40" s="16"/>
      <c r="MUF40" s="16"/>
      <c r="MUG40" s="16"/>
      <c r="MUH40" s="16"/>
      <c r="MUI40" s="16"/>
      <c r="MUJ40" s="16"/>
      <c r="MUK40" s="16"/>
      <c r="MUL40" s="16"/>
      <c r="MUM40" s="16"/>
      <c r="MUN40" s="16"/>
      <c r="MUO40" s="16"/>
      <c r="MUP40" s="16"/>
      <c r="MUQ40" s="16"/>
      <c r="MUR40" s="16"/>
      <c r="MUS40" s="16"/>
      <c r="MUT40" s="16"/>
      <c r="MUU40" s="16"/>
      <c r="MUV40" s="16"/>
      <c r="MUW40" s="16"/>
      <c r="MUX40" s="16"/>
      <c r="MUY40" s="16"/>
      <c r="MUZ40" s="16"/>
      <c r="MVA40" s="16"/>
      <c r="MVB40" s="16"/>
      <c r="MVC40" s="16"/>
      <c r="MVD40" s="16"/>
      <c r="MVE40" s="16"/>
      <c r="MVF40" s="16"/>
      <c r="MVG40" s="16"/>
      <c r="MVH40" s="16"/>
      <c r="MVI40" s="16"/>
      <c r="MVJ40" s="16"/>
      <c r="MVK40" s="16"/>
      <c r="MVL40" s="16"/>
      <c r="MVM40" s="16"/>
      <c r="MVN40" s="16"/>
      <c r="MVO40" s="16"/>
      <c r="MVP40" s="16"/>
      <c r="MVQ40" s="16"/>
      <c r="MVR40" s="16"/>
      <c r="MVS40" s="16"/>
      <c r="MVT40" s="16"/>
      <c r="MVU40" s="16"/>
      <c r="MVV40" s="16"/>
      <c r="MVW40" s="16"/>
      <c r="MVX40" s="16"/>
      <c r="MVY40" s="16"/>
      <c r="MVZ40" s="16"/>
      <c r="MWA40" s="16"/>
      <c r="MWB40" s="16"/>
      <c r="MWC40" s="16"/>
      <c r="MWD40" s="16"/>
      <c r="MWE40" s="16"/>
      <c r="MWF40" s="16"/>
      <c r="MWG40" s="16"/>
      <c r="MWH40" s="16"/>
      <c r="MWI40" s="16"/>
      <c r="MWJ40" s="16"/>
      <c r="MWK40" s="16"/>
      <c r="MWL40" s="16"/>
      <c r="MWM40" s="16"/>
      <c r="MWN40" s="16"/>
      <c r="MWO40" s="16"/>
      <c r="MWP40" s="16"/>
      <c r="MWQ40" s="16"/>
      <c r="MWR40" s="16"/>
      <c r="MWS40" s="16"/>
      <c r="MWT40" s="16"/>
      <c r="MWU40" s="16"/>
      <c r="MWV40" s="16"/>
      <c r="MWW40" s="16"/>
      <c r="MWX40" s="16"/>
      <c r="MWY40" s="16"/>
      <c r="MWZ40" s="16"/>
      <c r="MXA40" s="16"/>
      <c r="MXB40" s="16"/>
      <c r="MXC40" s="16"/>
      <c r="MXD40" s="16"/>
      <c r="MXE40" s="16"/>
      <c r="MXF40" s="16"/>
      <c r="MXG40" s="16"/>
      <c r="MXH40" s="16"/>
      <c r="MXI40" s="16"/>
      <c r="MXJ40" s="16"/>
      <c r="MXK40" s="16"/>
      <c r="MXL40" s="16"/>
      <c r="MXM40" s="16"/>
      <c r="MXN40" s="16"/>
      <c r="MXO40" s="16"/>
      <c r="MXP40" s="16"/>
      <c r="MXQ40" s="16"/>
      <c r="MXR40" s="16"/>
      <c r="MXS40" s="16"/>
      <c r="MXT40" s="16"/>
      <c r="MXU40" s="16"/>
      <c r="MXV40" s="16"/>
      <c r="MXW40" s="16"/>
      <c r="MXX40" s="16"/>
      <c r="MXY40" s="16"/>
      <c r="MXZ40" s="16"/>
      <c r="MYA40" s="16"/>
      <c r="MYB40" s="16"/>
      <c r="MYC40" s="16"/>
      <c r="MYD40" s="16"/>
      <c r="MYE40" s="16"/>
      <c r="MYF40" s="16"/>
      <c r="MYG40" s="16"/>
      <c r="MYH40" s="16"/>
      <c r="MYI40" s="16"/>
      <c r="MYJ40" s="16"/>
      <c r="MYK40" s="16"/>
      <c r="MYL40" s="16"/>
      <c r="MYM40" s="16"/>
      <c r="MYN40" s="16"/>
      <c r="MYO40" s="16"/>
      <c r="MYP40" s="16"/>
      <c r="MYQ40" s="16"/>
      <c r="MYR40" s="16"/>
      <c r="MYS40" s="16"/>
      <c r="MYT40" s="16"/>
      <c r="MYU40" s="16"/>
      <c r="MYV40" s="16"/>
      <c r="MYW40" s="16"/>
      <c r="MYX40" s="16"/>
      <c r="MYY40" s="16"/>
      <c r="MYZ40" s="16"/>
      <c r="MZA40" s="16"/>
      <c r="MZB40" s="16"/>
      <c r="MZC40" s="16"/>
      <c r="MZD40" s="16"/>
      <c r="MZE40" s="16"/>
      <c r="MZF40" s="16"/>
      <c r="MZG40" s="16"/>
      <c r="MZH40" s="16"/>
      <c r="MZI40" s="16"/>
      <c r="MZJ40" s="16"/>
      <c r="MZK40" s="16"/>
      <c r="MZL40" s="16"/>
      <c r="MZM40" s="16"/>
      <c r="MZN40" s="16"/>
      <c r="MZO40" s="16"/>
      <c r="MZP40" s="16"/>
      <c r="MZQ40" s="16"/>
      <c r="MZR40" s="16"/>
      <c r="MZS40" s="16"/>
      <c r="MZT40" s="16"/>
      <c r="MZU40" s="16"/>
      <c r="MZV40" s="16"/>
      <c r="MZW40" s="16"/>
      <c r="MZX40" s="16"/>
      <c r="MZY40" s="16"/>
      <c r="MZZ40" s="16"/>
      <c r="NAA40" s="16"/>
      <c r="NAB40" s="16"/>
      <c r="NAC40" s="16"/>
      <c r="NAD40" s="16"/>
      <c r="NAE40" s="16"/>
      <c r="NAF40" s="16"/>
      <c r="NAG40" s="16"/>
      <c r="NAH40" s="16"/>
      <c r="NAI40" s="16"/>
      <c r="NAJ40" s="16"/>
      <c r="NAK40" s="16"/>
      <c r="NAL40" s="16"/>
      <c r="NAM40" s="16"/>
      <c r="NAN40" s="16"/>
      <c r="NAO40" s="16"/>
      <c r="NAP40" s="16"/>
      <c r="NAQ40" s="16"/>
      <c r="NAR40" s="16"/>
      <c r="NAS40" s="16"/>
      <c r="NAT40" s="16"/>
      <c r="NAU40" s="16"/>
      <c r="NAV40" s="16"/>
      <c r="NAW40" s="16"/>
      <c r="NAX40" s="16"/>
      <c r="NAY40" s="16"/>
      <c r="NAZ40" s="16"/>
      <c r="NBA40" s="16"/>
      <c r="NBB40" s="16"/>
      <c r="NBC40" s="16"/>
      <c r="NBD40" s="16"/>
      <c r="NBE40" s="16"/>
      <c r="NBF40" s="16"/>
      <c r="NBG40" s="16"/>
      <c r="NBH40" s="16"/>
      <c r="NBI40" s="16"/>
      <c r="NBJ40" s="16"/>
      <c r="NBK40" s="16"/>
      <c r="NBL40" s="16"/>
      <c r="NBM40" s="16"/>
      <c r="NBN40" s="16"/>
      <c r="NBO40" s="16"/>
      <c r="NBP40" s="16"/>
      <c r="NBQ40" s="16"/>
      <c r="NBR40" s="16"/>
      <c r="NBS40" s="16"/>
      <c r="NBT40" s="16"/>
      <c r="NBU40" s="16"/>
      <c r="NBV40" s="16"/>
      <c r="NBW40" s="16"/>
      <c r="NBX40" s="16"/>
      <c r="NBY40" s="16"/>
      <c r="NBZ40" s="16"/>
      <c r="NCA40" s="16"/>
      <c r="NCB40" s="16"/>
      <c r="NCC40" s="16"/>
      <c r="NCD40" s="16"/>
      <c r="NCE40" s="16"/>
      <c r="NCF40" s="16"/>
      <c r="NCG40" s="16"/>
      <c r="NCH40" s="16"/>
      <c r="NCI40" s="16"/>
      <c r="NCJ40" s="16"/>
      <c r="NCK40" s="16"/>
      <c r="NCL40" s="16"/>
      <c r="NCM40" s="16"/>
      <c r="NCN40" s="16"/>
      <c r="NCO40" s="16"/>
      <c r="NCP40" s="16"/>
      <c r="NCQ40" s="16"/>
      <c r="NCR40" s="16"/>
      <c r="NCS40" s="16"/>
      <c r="NCT40" s="16"/>
      <c r="NCU40" s="16"/>
      <c r="NCV40" s="16"/>
      <c r="NCW40" s="16"/>
      <c r="NCX40" s="16"/>
      <c r="NCY40" s="16"/>
      <c r="NCZ40" s="16"/>
      <c r="NDA40" s="16"/>
      <c r="NDB40" s="16"/>
      <c r="NDC40" s="16"/>
      <c r="NDD40" s="16"/>
      <c r="NDE40" s="16"/>
      <c r="NDF40" s="16"/>
      <c r="NDG40" s="16"/>
      <c r="NDH40" s="16"/>
      <c r="NDI40" s="16"/>
      <c r="NDJ40" s="16"/>
      <c r="NDK40" s="16"/>
      <c r="NDL40" s="16"/>
      <c r="NDM40" s="16"/>
      <c r="NDN40" s="16"/>
      <c r="NDO40" s="16"/>
      <c r="NDP40" s="16"/>
      <c r="NDQ40" s="16"/>
      <c r="NDR40" s="16"/>
      <c r="NDS40" s="16"/>
      <c r="NDT40" s="16"/>
      <c r="NDU40" s="16"/>
      <c r="NDV40" s="16"/>
      <c r="NDW40" s="16"/>
      <c r="NDX40" s="16"/>
      <c r="NDY40" s="16"/>
      <c r="NDZ40" s="16"/>
      <c r="NEA40" s="16"/>
      <c r="NEB40" s="16"/>
      <c r="NEC40" s="16"/>
      <c r="NED40" s="16"/>
      <c r="NEE40" s="16"/>
      <c r="NEF40" s="16"/>
      <c r="NEG40" s="16"/>
      <c r="NEH40" s="16"/>
      <c r="NEI40" s="16"/>
      <c r="NEJ40" s="16"/>
      <c r="NEK40" s="16"/>
      <c r="NEL40" s="16"/>
      <c r="NEM40" s="16"/>
      <c r="NEN40" s="16"/>
      <c r="NEO40" s="16"/>
      <c r="NEP40" s="16"/>
      <c r="NEQ40" s="16"/>
      <c r="NER40" s="16"/>
      <c r="NES40" s="16"/>
      <c r="NET40" s="16"/>
      <c r="NEU40" s="16"/>
      <c r="NEV40" s="16"/>
      <c r="NEW40" s="16"/>
      <c r="NEX40" s="16"/>
      <c r="NEY40" s="16"/>
      <c r="NEZ40" s="16"/>
      <c r="NFA40" s="16"/>
      <c r="NFB40" s="16"/>
      <c r="NFC40" s="16"/>
      <c r="NFD40" s="16"/>
      <c r="NFE40" s="16"/>
      <c r="NFF40" s="16"/>
      <c r="NFG40" s="16"/>
      <c r="NFH40" s="16"/>
      <c r="NFI40" s="16"/>
      <c r="NFJ40" s="16"/>
      <c r="NFK40" s="16"/>
      <c r="NFL40" s="16"/>
      <c r="NFM40" s="16"/>
      <c r="NFN40" s="16"/>
      <c r="NFO40" s="16"/>
      <c r="NFP40" s="16"/>
      <c r="NFQ40" s="16"/>
      <c r="NFR40" s="16"/>
      <c r="NFS40" s="16"/>
      <c r="NFT40" s="16"/>
      <c r="NFU40" s="16"/>
      <c r="NFV40" s="16"/>
      <c r="NFW40" s="16"/>
      <c r="NFX40" s="16"/>
      <c r="NFY40" s="16"/>
      <c r="NFZ40" s="16"/>
      <c r="NGA40" s="16"/>
      <c r="NGB40" s="16"/>
      <c r="NGC40" s="16"/>
      <c r="NGD40" s="16"/>
      <c r="NGE40" s="16"/>
      <c r="NGF40" s="16"/>
      <c r="NGG40" s="16"/>
      <c r="NGH40" s="16"/>
      <c r="NGI40" s="16"/>
      <c r="NGJ40" s="16"/>
      <c r="NGK40" s="16"/>
      <c r="NGL40" s="16"/>
      <c r="NGM40" s="16"/>
      <c r="NGN40" s="16"/>
      <c r="NGO40" s="16"/>
      <c r="NGP40" s="16"/>
      <c r="NGQ40" s="16"/>
      <c r="NGR40" s="16"/>
      <c r="NGS40" s="16"/>
      <c r="NGT40" s="16"/>
      <c r="NGU40" s="16"/>
      <c r="NGV40" s="16"/>
      <c r="NGW40" s="16"/>
      <c r="NGX40" s="16"/>
      <c r="NGY40" s="16"/>
      <c r="NGZ40" s="16"/>
      <c r="NHA40" s="16"/>
      <c r="NHB40" s="16"/>
      <c r="NHC40" s="16"/>
      <c r="NHD40" s="16"/>
      <c r="NHE40" s="16"/>
      <c r="NHF40" s="16"/>
      <c r="NHG40" s="16"/>
      <c r="NHH40" s="16"/>
      <c r="NHI40" s="16"/>
      <c r="NHJ40" s="16"/>
      <c r="NHK40" s="16"/>
      <c r="NHL40" s="16"/>
      <c r="NHM40" s="16"/>
      <c r="NHN40" s="16"/>
      <c r="NHO40" s="16"/>
      <c r="NHP40" s="16"/>
      <c r="NHQ40" s="16"/>
      <c r="NHR40" s="16"/>
      <c r="NHS40" s="16"/>
      <c r="NHT40" s="16"/>
      <c r="NHU40" s="16"/>
      <c r="NHV40" s="16"/>
      <c r="NHW40" s="16"/>
      <c r="NHX40" s="16"/>
      <c r="NHY40" s="16"/>
      <c r="NHZ40" s="16"/>
      <c r="NIA40" s="16"/>
      <c r="NIB40" s="16"/>
      <c r="NIC40" s="16"/>
      <c r="NID40" s="16"/>
      <c r="NIE40" s="16"/>
      <c r="NIF40" s="16"/>
      <c r="NIG40" s="16"/>
      <c r="NIH40" s="16"/>
      <c r="NII40" s="16"/>
      <c r="NIJ40" s="16"/>
      <c r="NIK40" s="16"/>
      <c r="NIL40" s="16"/>
      <c r="NIM40" s="16"/>
      <c r="NIN40" s="16"/>
      <c r="NIO40" s="16"/>
      <c r="NIP40" s="16"/>
      <c r="NIQ40" s="16"/>
      <c r="NIR40" s="16"/>
      <c r="NIS40" s="16"/>
      <c r="NIT40" s="16"/>
      <c r="NIU40" s="16"/>
      <c r="NIV40" s="16"/>
      <c r="NIW40" s="16"/>
      <c r="NIX40" s="16"/>
      <c r="NIY40" s="16"/>
      <c r="NIZ40" s="16"/>
      <c r="NJA40" s="16"/>
      <c r="NJB40" s="16"/>
      <c r="NJC40" s="16"/>
      <c r="NJD40" s="16"/>
      <c r="NJE40" s="16"/>
      <c r="NJF40" s="16"/>
      <c r="NJG40" s="16"/>
      <c r="NJH40" s="16"/>
      <c r="NJI40" s="16"/>
      <c r="NJJ40" s="16"/>
      <c r="NJK40" s="16"/>
      <c r="NJL40" s="16"/>
      <c r="NJM40" s="16"/>
      <c r="NJN40" s="16"/>
      <c r="NJO40" s="16"/>
      <c r="NJP40" s="16"/>
      <c r="NJQ40" s="16"/>
      <c r="NJR40" s="16"/>
      <c r="NJS40" s="16"/>
      <c r="NJT40" s="16"/>
      <c r="NJU40" s="16"/>
      <c r="NJV40" s="16"/>
      <c r="NJW40" s="16"/>
      <c r="NJX40" s="16"/>
      <c r="NJY40" s="16"/>
      <c r="NJZ40" s="16"/>
      <c r="NKA40" s="16"/>
      <c r="NKB40" s="16"/>
      <c r="NKC40" s="16"/>
      <c r="NKD40" s="16"/>
      <c r="NKE40" s="16"/>
      <c r="NKF40" s="16"/>
      <c r="NKG40" s="16"/>
      <c r="NKH40" s="16"/>
      <c r="NKI40" s="16"/>
      <c r="NKJ40" s="16"/>
      <c r="NKK40" s="16"/>
      <c r="NKL40" s="16"/>
      <c r="NKM40" s="16"/>
      <c r="NKN40" s="16"/>
      <c r="NKO40" s="16"/>
      <c r="NKP40" s="16"/>
      <c r="NKQ40" s="16"/>
      <c r="NKR40" s="16"/>
      <c r="NKS40" s="16"/>
      <c r="NKT40" s="16"/>
      <c r="NKU40" s="16"/>
      <c r="NKV40" s="16"/>
      <c r="NKW40" s="16"/>
      <c r="NKX40" s="16"/>
      <c r="NKY40" s="16"/>
      <c r="NKZ40" s="16"/>
      <c r="NLA40" s="16"/>
      <c r="NLB40" s="16"/>
      <c r="NLC40" s="16"/>
      <c r="NLD40" s="16"/>
      <c r="NLE40" s="16"/>
      <c r="NLF40" s="16"/>
      <c r="NLG40" s="16"/>
      <c r="NLH40" s="16"/>
      <c r="NLI40" s="16"/>
      <c r="NLJ40" s="16"/>
      <c r="NLK40" s="16"/>
      <c r="NLL40" s="16"/>
      <c r="NLM40" s="16"/>
      <c r="NLN40" s="16"/>
      <c r="NLO40" s="16"/>
      <c r="NLP40" s="16"/>
      <c r="NLQ40" s="16"/>
      <c r="NLR40" s="16"/>
      <c r="NLS40" s="16"/>
      <c r="NLT40" s="16"/>
      <c r="NLU40" s="16"/>
      <c r="NLV40" s="16"/>
      <c r="NLW40" s="16"/>
      <c r="NLX40" s="16"/>
      <c r="NLY40" s="16"/>
      <c r="NLZ40" s="16"/>
      <c r="NMA40" s="16"/>
      <c r="NMB40" s="16"/>
      <c r="NMC40" s="16"/>
      <c r="NMD40" s="16"/>
      <c r="NME40" s="16"/>
      <c r="NMF40" s="16"/>
      <c r="NMG40" s="16"/>
      <c r="NMH40" s="16"/>
      <c r="NMI40" s="16"/>
      <c r="NMJ40" s="16"/>
      <c r="NMK40" s="16"/>
      <c r="NML40" s="16"/>
      <c r="NMM40" s="16"/>
      <c r="NMN40" s="16"/>
      <c r="NMO40" s="16"/>
      <c r="NMP40" s="16"/>
      <c r="NMQ40" s="16"/>
      <c r="NMR40" s="16"/>
      <c r="NMS40" s="16"/>
      <c r="NMT40" s="16"/>
      <c r="NMU40" s="16"/>
      <c r="NMV40" s="16"/>
      <c r="NMW40" s="16"/>
      <c r="NMX40" s="16"/>
      <c r="NMY40" s="16"/>
      <c r="NMZ40" s="16"/>
      <c r="NNA40" s="16"/>
      <c r="NNB40" s="16"/>
      <c r="NNC40" s="16"/>
      <c r="NND40" s="16"/>
      <c r="NNE40" s="16"/>
      <c r="NNF40" s="16"/>
      <c r="NNG40" s="16"/>
      <c r="NNH40" s="16"/>
      <c r="NNI40" s="16"/>
      <c r="NNJ40" s="16"/>
      <c r="NNK40" s="16"/>
      <c r="NNL40" s="16"/>
      <c r="NNM40" s="16"/>
      <c r="NNN40" s="16"/>
      <c r="NNO40" s="16"/>
      <c r="NNP40" s="16"/>
      <c r="NNQ40" s="16"/>
      <c r="NNR40" s="16"/>
      <c r="NNS40" s="16"/>
      <c r="NNT40" s="16"/>
      <c r="NNU40" s="16"/>
      <c r="NNV40" s="16"/>
      <c r="NNW40" s="16"/>
      <c r="NNX40" s="16"/>
      <c r="NNY40" s="16"/>
      <c r="NNZ40" s="16"/>
      <c r="NOA40" s="16"/>
      <c r="NOB40" s="16"/>
      <c r="NOC40" s="16"/>
      <c r="NOD40" s="16"/>
      <c r="NOE40" s="16"/>
      <c r="NOF40" s="16"/>
      <c r="NOG40" s="16"/>
      <c r="NOH40" s="16"/>
      <c r="NOI40" s="16"/>
      <c r="NOJ40" s="16"/>
      <c r="NOK40" s="16"/>
      <c r="NOL40" s="16"/>
      <c r="NOM40" s="16"/>
      <c r="NON40" s="16"/>
      <c r="NOO40" s="16"/>
      <c r="NOP40" s="16"/>
      <c r="NOQ40" s="16"/>
      <c r="NOR40" s="16"/>
      <c r="NOS40" s="16"/>
      <c r="NOT40" s="16"/>
      <c r="NOU40" s="16"/>
      <c r="NOV40" s="16"/>
      <c r="NOW40" s="16"/>
      <c r="NOX40" s="16"/>
      <c r="NOY40" s="16"/>
      <c r="NOZ40" s="16"/>
      <c r="NPA40" s="16"/>
      <c r="NPB40" s="16"/>
      <c r="NPC40" s="16"/>
      <c r="NPD40" s="16"/>
      <c r="NPE40" s="16"/>
      <c r="NPF40" s="16"/>
      <c r="NPG40" s="16"/>
      <c r="NPH40" s="16"/>
      <c r="NPI40" s="16"/>
      <c r="NPJ40" s="16"/>
      <c r="NPK40" s="16"/>
      <c r="NPL40" s="16"/>
      <c r="NPM40" s="16"/>
      <c r="NPN40" s="16"/>
      <c r="NPO40" s="16"/>
      <c r="NPP40" s="16"/>
      <c r="NPQ40" s="16"/>
      <c r="NPR40" s="16"/>
      <c r="NPS40" s="16"/>
      <c r="NPT40" s="16"/>
      <c r="NPU40" s="16"/>
      <c r="NPV40" s="16"/>
      <c r="NPW40" s="16"/>
      <c r="NPX40" s="16"/>
      <c r="NPY40" s="16"/>
      <c r="NPZ40" s="16"/>
      <c r="NQA40" s="16"/>
      <c r="NQB40" s="16"/>
      <c r="NQC40" s="16"/>
      <c r="NQD40" s="16"/>
      <c r="NQE40" s="16"/>
      <c r="NQF40" s="16"/>
      <c r="NQG40" s="16"/>
      <c r="NQH40" s="16"/>
      <c r="NQI40" s="16"/>
      <c r="NQJ40" s="16"/>
      <c r="NQK40" s="16"/>
      <c r="NQL40" s="16"/>
      <c r="NQM40" s="16"/>
      <c r="NQN40" s="16"/>
      <c r="NQO40" s="16"/>
      <c r="NQP40" s="16"/>
      <c r="NQQ40" s="16"/>
      <c r="NQR40" s="16"/>
      <c r="NQS40" s="16"/>
      <c r="NQT40" s="16"/>
      <c r="NQU40" s="16"/>
      <c r="NQV40" s="16"/>
      <c r="NQW40" s="16"/>
      <c r="NQX40" s="16"/>
      <c r="NQY40" s="16"/>
      <c r="NQZ40" s="16"/>
      <c r="NRA40" s="16"/>
      <c r="NRB40" s="16"/>
      <c r="NRC40" s="16"/>
      <c r="NRD40" s="16"/>
      <c r="NRE40" s="16"/>
      <c r="NRF40" s="16"/>
      <c r="NRG40" s="16"/>
      <c r="NRH40" s="16"/>
      <c r="NRI40" s="16"/>
      <c r="NRJ40" s="16"/>
      <c r="NRK40" s="16"/>
      <c r="NRL40" s="16"/>
      <c r="NRM40" s="16"/>
      <c r="NRN40" s="16"/>
      <c r="NRO40" s="16"/>
      <c r="NRP40" s="16"/>
      <c r="NRQ40" s="16"/>
      <c r="NRR40" s="16"/>
      <c r="NRS40" s="16"/>
      <c r="NRT40" s="16"/>
      <c r="NRU40" s="16"/>
      <c r="NRV40" s="16"/>
      <c r="NRW40" s="16"/>
      <c r="NRX40" s="16"/>
      <c r="NRY40" s="16"/>
      <c r="NRZ40" s="16"/>
      <c r="NSA40" s="16"/>
      <c r="NSB40" s="16"/>
      <c r="NSC40" s="16"/>
      <c r="NSD40" s="16"/>
      <c r="NSE40" s="16"/>
      <c r="NSF40" s="16"/>
      <c r="NSG40" s="16"/>
      <c r="NSH40" s="16"/>
      <c r="NSI40" s="16"/>
      <c r="NSJ40" s="16"/>
      <c r="NSK40" s="16"/>
      <c r="NSL40" s="16"/>
      <c r="NSM40" s="16"/>
      <c r="NSN40" s="16"/>
      <c r="NSO40" s="16"/>
      <c r="NSP40" s="16"/>
      <c r="NSQ40" s="16"/>
      <c r="NSR40" s="16"/>
      <c r="NSS40" s="16"/>
      <c r="NST40" s="16"/>
      <c r="NSU40" s="16"/>
      <c r="NSV40" s="16"/>
      <c r="NSW40" s="16"/>
      <c r="NSX40" s="16"/>
      <c r="NSY40" s="16"/>
      <c r="NSZ40" s="16"/>
      <c r="NTA40" s="16"/>
      <c r="NTB40" s="16"/>
      <c r="NTC40" s="16"/>
      <c r="NTD40" s="16"/>
      <c r="NTE40" s="16"/>
      <c r="NTF40" s="16"/>
      <c r="NTG40" s="16"/>
      <c r="NTH40" s="16"/>
      <c r="NTI40" s="16"/>
      <c r="NTJ40" s="16"/>
      <c r="NTK40" s="16"/>
      <c r="NTL40" s="16"/>
      <c r="NTM40" s="16"/>
      <c r="NTN40" s="16"/>
      <c r="NTO40" s="16"/>
      <c r="NTP40" s="16"/>
      <c r="NTQ40" s="16"/>
      <c r="NTR40" s="16"/>
      <c r="NTS40" s="16"/>
      <c r="NTT40" s="16"/>
      <c r="NTU40" s="16"/>
      <c r="NTV40" s="16"/>
      <c r="NTW40" s="16"/>
      <c r="NTX40" s="16"/>
      <c r="NTY40" s="16"/>
      <c r="NTZ40" s="16"/>
      <c r="NUA40" s="16"/>
      <c r="NUB40" s="16"/>
      <c r="NUC40" s="16"/>
      <c r="NUD40" s="16"/>
      <c r="NUE40" s="16"/>
      <c r="NUF40" s="16"/>
      <c r="NUG40" s="16"/>
      <c r="NUH40" s="16"/>
      <c r="NUI40" s="16"/>
      <c r="NUJ40" s="16"/>
      <c r="NUK40" s="16"/>
      <c r="NUL40" s="16"/>
      <c r="NUM40" s="16"/>
      <c r="NUN40" s="16"/>
      <c r="NUO40" s="16"/>
      <c r="NUP40" s="16"/>
      <c r="NUQ40" s="16"/>
      <c r="NUR40" s="16"/>
      <c r="NUS40" s="16"/>
      <c r="NUT40" s="16"/>
      <c r="NUU40" s="16"/>
      <c r="NUV40" s="16"/>
      <c r="NUW40" s="16"/>
      <c r="NUX40" s="16"/>
      <c r="NUY40" s="16"/>
      <c r="NUZ40" s="16"/>
      <c r="NVA40" s="16"/>
      <c r="NVB40" s="16"/>
      <c r="NVC40" s="16"/>
      <c r="NVD40" s="16"/>
      <c r="NVE40" s="16"/>
      <c r="NVF40" s="16"/>
      <c r="NVG40" s="16"/>
      <c r="NVH40" s="16"/>
      <c r="NVI40" s="16"/>
      <c r="NVJ40" s="16"/>
      <c r="NVK40" s="16"/>
      <c r="NVL40" s="16"/>
      <c r="NVM40" s="16"/>
      <c r="NVN40" s="16"/>
      <c r="NVO40" s="16"/>
      <c r="NVP40" s="16"/>
      <c r="NVQ40" s="16"/>
      <c r="NVR40" s="16"/>
      <c r="NVS40" s="16"/>
      <c r="NVT40" s="16"/>
      <c r="NVU40" s="16"/>
      <c r="NVV40" s="16"/>
      <c r="NVW40" s="16"/>
      <c r="NVX40" s="16"/>
      <c r="NVY40" s="16"/>
      <c r="NVZ40" s="16"/>
      <c r="NWA40" s="16"/>
      <c r="NWB40" s="16"/>
      <c r="NWC40" s="16"/>
      <c r="NWD40" s="16"/>
      <c r="NWE40" s="16"/>
      <c r="NWF40" s="16"/>
      <c r="NWG40" s="16"/>
      <c r="NWH40" s="16"/>
      <c r="NWI40" s="16"/>
      <c r="NWJ40" s="16"/>
      <c r="NWK40" s="16"/>
      <c r="NWL40" s="16"/>
      <c r="NWM40" s="16"/>
      <c r="NWN40" s="16"/>
      <c r="NWO40" s="16"/>
      <c r="NWP40" s="16"/>
      <c r="NWQ40" s="16"/>
      <c r="NWR40" s="16"/>
      <c r="NWS40" s="16"/>
      <c r="NWT40" s="16"/>
      <c r="NWU40" s="16"/>
      <c r="NWV40" s="16"/>
      <c r="NWW40" s="16"/>
      <c r="NWX40" s="16"/>
      <c r="NWY40" s="16"/>
      <c r="NWZ40" s="16"/>
      <c r="NXA40" s="16"/>
      <c r="NXB40" s="16"/>
      <c r="NXC40" s="16"/>
      <c r="NXD40" s="16"/>
      <c r="NXE40" s="16"/>
      <c r="NXF40" s="16"/>
      <c r="NXG40" s="16"/>
      <c r="NXH40" s="16"/>
      <c r="NXI40" s="16"/>
      <c r="NXJ40" s="16"/>
      <c r="NXK40" s="16"/>
      <c r="NXL40" s="16"/>
      <c r="NXM40" s="16"/>
      <c r="NXN40" s="16"/>
      <c r="NXO40" s="16"/>
      <c r="NXP40" s="16"/>
      <c r="NXQ40" s="16"/>
      <c r="NXR40" s="16"/>
      <c r="NXS40" s="16"/>
      <c r="NXT40" s="16"/>
      <c r="NXU40" s="16"/>
      <c r="NXV40" s="16"/>
      <c r="NXW40" s="16"/>
      <c r="NXX40" s="16"/>
      <c r="NXY40" s="16"/>
      <c r="NXZ40" s="16"/>
      <c r="NYA40" s="16"/>
      <c r="NYB40" s="16"/>
      <c r="NYC40" s="16"/>
      <c r="NYD40" s="16"/>
      <c r="NYE40" s="16"/>
      <c r="NYF40" s="16"/>
      <c r="NYG40" s="16"/>
      <c r="NYH40" s="16"/>
      <c r="NYI40" s="16"/>
      <c r="NYJ40" s="16"/>
      <c r="NYK40" s="16"/>
      <c r="NYL40" s="16"/>
      <c r="NYM40" s="16"/>
      <c r="NYN40" s="16"/>
      <c r="NYO40" s="16"/>
      <c r="NYP40" s="16"/>
      <c r="NYQ40" s="16"/>
      <c r="NYR40" s="16"/>
      <c r="NYS40" s="16"/>
      <c r="NYT40" s="16"/>
      <c r="NYU40" s="16"/>
      <c r="NYV40" s="16"/>
      <c r="NYW40" s="16"/>
      <c r="NYX40" s="16"/>
      <c r="NYY40" s="16"/>
      <c r="NYZ40" s="16"/>
      <c r="NZA40" s="16"/>
      <c r="NZB40" s="16"/>
      <c r="NZC40" s="16"/>
      <c r="NZD40" s="16"/>
      <c r="NZE40" s="16"/>
      <c r="NZF40" s="16"/>
      <c r="NZG40" s="16"/>
      <c r="NZH40" s="16"/>
      <c r="NZI40" s="16"/>
      <c r="NZJ40" s="16"/>
      <c r="NZK40" s="16"/>
      <c r="NZL40" s="16"/>
      <c r="NZM40" s="16"/>
      <c r="NZN40" s="16"/>
      <c r="NZO40" s="16"/>
      <c r="NZP40" s="16"/>
      <c r="NZQ40" s="16"/>
      <c r="NZR40" s="16"/>
      <c r="NZS40" s="16"/>
      <c r="NZT40" s="16"/>
      <c r="NZU40" s="16"/>
      <c r="NZV40" s="16"/>
      <c r="NZW40" s="16"/>
      <c r="NZX40" s="16"/>
      <c r="NZY40" s="16"/>
      <c r="NZZ40" s="16"/>
      <c r="OAA40" s="16"/>
      <c r="OAB40" s="16"/>
      <c r="OAC40" s="16"/>
      <c r="OAD40" s="16"/>
      <c r="OAE40" s="16"/>
      <c r="OAF40" s="16"/>
      <c r="OAG40" s="16"/>
      <c r="OAH40" s="16"/>
      <c r="OAI40" s="16"/>
      <c r="OAJ40" s="16"/>
      <c r="OAK40" s="16"/>
      <c r="OAL40" s="16"/>
      <c r="OAM40" s="16"/>
      <c r="OAN40" s="16"/>
      <c r="OAO40" s="16"/>
      <c r="OAP40" s="16"/>
      <c r="OAQ40" s="16"/>
      <c r="OAR40" s="16"/>
      <c r="OAS40" s="16"/>
      <c r="OAT40" s="16"/>
      <c r="OAU40" s="16"/>
      <c r="OAV40" s="16"/>
      <c r="OAW40" s="16"/>
      <c r="OAX40" s="16"/>
      <c r="OAY40" s="16"/>
      <c r="OAZ40" s="16"/>
      <c r="OBA40" s="16"/>
      <c r="OBB40" s="16"/>
      <c r="OBC40" s="16"/>
      <c r="OBD40" s="16"/>
      <c r="OBE40" s="16"/>
      <c r="OBF40" s="16"/>
      <c r="OBG40" s="16"/>
      <c r="OBH40" s="16"/>
      <c r="OBI40" s="16"/>
      <c r="OBJ40" s="16"/>
      <c r="OBK40" s="16"/>
      <c r="OBL40" s="16"/>
      <c r="OBM40" s="16"/>
      <c r="OBN40" s="16"/>
      <c r="OBO40" s="16"/>
      <c r="OBP40" s="16"/>
      <c r="OBQ40" s="16"/>
      <c r="OBR40" s="16"/>
      <c r="OBS40" s="16"/>
      <c r="OBT40" s="16"/>
      <c r="OBU40" s="16"/>
      <c r="OBV40" s="16"/>
      <c r="OBW40" s="16"/>
      <c r="OBX40" s="16"/>
      <c r="OBY40" s="16"/>
      <c r="OBZ40" s="16"/>
      <c r="OCA40" s="16"/>
      <c r="OCB40" s="16"/>
      <c r="OCC40" s="16"/>
      <c r="OCD40" s="16"/>
      <c r="OCE40" s="16"/>
      <c r="OCF40" s="16"/>
      <c r="OCG40" s="16"/>
      <c r="OCH40" s="16"/>
      <c r="OCI40" s="16"/>
      <c r="OCJ40" s="16"/>
      <c r="OCK40" s="16"/>
      <c r="OCL40" s="16"/>
      <c r="OCM40" s="16"/>
      <c r="OCN40" s="16"/>
      <c r="OCO40" s="16"/>
      <c r="OCP40" s="16"/>
      <c r="OCQ40" s="16"/>
      <c r="OCR40" s="16"/>
      <c r="OCS40" s="16"/>
      <c r="OCT40" s="16"/>
      <c r="OCU40" s="16"/>
      <c r="OCV40" s="16"/>
      <c r="OCW40" s="16"/>
      <c r="OCX40" s="16"/>
      <c r="OCY40" s="16"/>
      <c r="OCZ40" s="16"/>
      <c r="ODA40" s="16"/>
      <c r="ODB40" s="16"/>
      <c r="ODC40" s="16"/>
      <c r="ODD40" s="16"/>
      <c r="ODE40" s="16"/>
      <c r="ODF40" s="16"/>
      <c r="ODG40" s="16"/>
      <c r="ODH40" s="16"/>
      <c r="ODI40" s="16"/>
      <c r="ODJ40" s="16"/>
      <c r="ODK40" s="16"/>
      <c r="ODL40" s="16"/>
      <c r="ODM40" s="16"/>
      <c r="ODN40" s="16"/>
      <c r="ODO40" s="16"/>
      <c r="ODP40" s="16"/>
      <c r="ODQ40" s="16"/>
      <c r="ODR40" s="16"/>
      <c r="ODS40" s="16"/>
      <c r="ODT40" s="16"/>
      <c r="ODU40" s="16"/>
      <c r="ODV40" s="16"/>
      <c r="ODW40" s="16"/>
      <c r="ODX40" s="16"/>
      <c r="ODY40" s="16"/>
      <c r="ODZ40" s="16"/>
      <c r="OEA40" s="16"/>
      <c r="OEB40" s="16"/>
      <c r="OEC40" s="16"/>
      <c r="OED40" s="16"/>
      <c r="OEE40" s="16"/>
      <c r="OEF40" s="16"/>
      <c r="OEG40" s="16"/>
      <c r="OEH40" s="16"/>
      <c r="OEI40" s="16"/>
      <c r="OEJ40" s="16"/>
      <c r="OEK40" s="16"/>
      <c r="OEL40" s="16"/>
      <c r="OEM40" s="16"/>
      <c r="OEN40" s="16"/>
      <c r="OEO40" s="16"/>
      <c r="OEP40" s="16"/>
      <c r="OEQ40" s="16"/>
      <c r="OER40" s="16"/>
      <c r="OES40" s="16"/>
      <c r="OET40" s="16"/>
      <c r="OEU40" s="16"/>
      <c r="OEV40" s="16"/>
      <c r="OEW40" s="16"/>
      <c r="OEX40" s="16"/>
      <c r="OEY40" s="16"/>
      <c r="OEZ40" s="16"/>
      <c r="OFA40" s="16"/>
      <c r="OFB40" s="16"/>
      <c r="OFC40" s="16"/>
      <c r="OFD40" s="16"/>
      <c r="OFE40" s="16"/>
      <c r="OFF40" s="16"/>
      <c r="OFG40" s="16"/>
      <c r="OFH40" s="16"/>
      <c r="OFI40" s="16"/>
      <c r="OFJ40" s="16"/>
      <c r="OFK40" s="16"/>
      <c r="OFL40" s="16"/>
      <c r="OFM40" s="16"/>
      <c r="OFN40" s="16"/>
      <c r="OFO40" s="16"/>
      <c r="OFP40" s="16"/>
      <c r="OFQ40" s="16"/>
      <c r="OFR40" s="16"/>
      <c r="OFS40" s="16"/>
      <c r="OFT40" s="16"/>
      <c r="OFU40" s="16"/>
      <c r="OFV40" s="16"/>
      <c r="OFW40" s="16"/>
      <c r="OFX40" s="16"/>
      <c r="OFY40" s="16"/>
      <c r="OFZ40" s="16"/>
      <c r="OGA40" s="16"/>
      <c r="OGB40" s="16"/>
      <c r="OGC40" s="16"/>
      <c r="OGD40" s="16"/>
      <c r="OGE40" s="16"/>
      <c r="OGF40" s="16"/>
      <c r="OGG40" s="16"/>
      <c r="OGH40" s="16"/>
      <c r="OGI40" s="16"/>
      <c r="OGJ40" s="16"/>
      <c r="OGK40" s="16"/>
      <c r="OGL40" s="16"/>
      <c r="OGM40" s="16"/>
      <c r="OGN40" s="16"/>
      <c r="OGO40" s="16"/>
      <c r="OGP40" s="16"/>
      <c r="OGQ40" s="16"/>
      <c r="OGR40" s="16"/>
      <c r="OGS40" s="16"/>
      <c r="OGT40" s="16"/>
      <c r="OGU40" s="16"/>
      <c r="OGV40" s="16"/>
      <c r="OGW40" s="16"/>
      <c r="OGX40" s="16"/>
      <c r="OGY40" s="16"/>
      <c r="OGZ40" s="16"/>
      <c r="OHA40" s="16"/>
      <c r="OHB40" s="16"/>
      <c r="OHC40" s="16"/>
      <c r="OHD40" s="16"/>
      <c r="OHE40" s="16"/>
      <c r="OHF40" s="16"/>
      <c r="OHG40" s="16"/>
      <c r="OHH40" s="16"/>
      <c r="OHI40" s="16"/>
      <c r="OHJ40" s="16"/>
      <c r="OHK40" s="16"/>
      <c r="OHL40" s="16"/>
      <c r="OHM40" s="16"/>
      <c r="OHN40" s="16"/>
      <c r="OHO40" s="16"/>
      <c r="OHP40" s="16"/>
      <c r="OHQ40" s="16"/>
      <c r="OHR40" s="16"/>
      <c r="OHS40" s="16"/>
      <c r="OHT40" s="16"/>
      <c r="OHU40" s="16"/>
      <c r="OHV40" s="16"/>
      <c r="OHW40" s="16"/>
      <c r="OHX40" s="16"/>
      <c r="OHY40" s="16"/>
      <c r="OHZ40" s="16"/>
      <c r="OIA40" s="16"/>
      <c r="OIB40" s="16"/>
      <c r="OIC40" s="16"/>
      <c r="OID40" s="16"/>
      <c r="OIE40" s="16"/>
      <c r="OIF40" s="16"/>
      <c r="OIG40" s="16"/>
      <c r="OIH40" s="16"/>
      <c r="OII40" s="16"/>
      <c r="OIJ40" s="16"/>
      <c r="OIK40" s="16"/>
      <c r="OIL40" s="16"/>
      <c r="OIM40" s="16"/>
      <c r="OIN40" s="16"/>
      <c r="OIO40" s="16"/>
      <c r="OIP40" s="16"/>
      <c r="OIQ40" s="16"/>
      <c r="OIR40" s="16"/>
      <c r="OIS40" s="16"/>
      <c r="OIT40" s="16"/>
      <c r="OIU40" s="16"/>
      <c r="OIV40" s="16"/>
      <c r="OIW40" s="16"/>
      <c r="OIX40" s="16"/>
      <c r="OIY40" s="16"/>
      <c r="OIZ40" s="16"/>
      <c r="OJA40" s="16"/>
      <c r="OJB40" s="16"/>
      <c r="OJC40" s="16"/>
      <c r="OJD40" s="16"/>
      <c r="OJE40" s="16"/>
      <c r="OJF40" s="16"/>
      <c r="OJG40" s="16"/>
      <c r="OJH40" s="16"/>
      <c r="OJI40" s="16"/>
      <c r="OJJ40" s="16"/>
      <c r="OJK40" s="16"/>
      <c r="OJL40" s="16"/>
      <c r="OJM40" s="16"/>
      <c r="OJN40" s="16"/>
      <c r="OJO40" s="16"/>
      <c r="OJP40" s="16"/>
      <c r="OJQ40" s="16"/>
      <c r="OJR40" s="16"/>
      <c r="OJS40" s="16"/>
      <c r="OJT40" s="16"/>
      <c r="OJU40" s="16"/>
      <c r="OJV40" s="16"/>
      <c r="OJW40" s="16"/>
      <c r="OJX40" s="16"/>
      <c r="OJY40" s="16"/>
      <c r="OJZ40" s="16"/>
      <c r="OKA40" s="16"/>
      <c r="OKB40" s="16"/>
      <c r="OKC40" s="16"/>
      <c r="OKD40" s="16"/>
      <c r="OKE40" s="16"/>
      <c r="OKF40" s="16"/>
      <c r="OKG40" s="16"/>
      <c r="OKH40" s="16"/>
      <c r="OKI40" s="16"/>
      <c r="OKJ40" s="16"/>
      <c r="OKK40" s="16"/>
      <c r="OKL40" s="16"/>
      <c r="OKM40" s="16"/>
      <c r="OKN40" s="16"/>
      <c r="OKO40" s="16"/>
      <c r="OKP40" s="16"/>
      <c r="OKQ40" s="16"/>
      <c r="OKR40" s="16"/>
      <c r="OKS40" s="16"/>
      <c r="OKT40" s="16"/>
      <c r="OKU40" s="16"/>
      <c r="OKV40" s="16"/>
      <c r="OKW40" s="16"/>
      <c r="OKX40" s="16"/>
      <c r="OKY40" s="16"/>
      <c r="OKZ40" s="16"/>
      <c r="OLA40" s="16"/>
      <c r="OLB40" s="16"/>
      <c r="OLC40" s="16"/>
      <c r="OLD40" s="16"/>
      <c r="OLE40" s="16"/>
      <c r="OLF40" s="16"/>
      <c r="OLG40" s="16"/>
      <c r="OLH40" s="16"/>
      <c r="OLI40" s="16"/>
      <c r="OLJ40" s="16"/>
      <c r="OLK40" s="16"/>
      <c r="OLL40" s="16"/>
      <c r="OLM40" s="16"/>
      <c r="OLN40" s="16"/>
      <c r="OLO40" s="16"/>
      <c r="OLP40" s="16"/>
      <c r="OLQ40" s="16"/>
      <c r="OLR40" s="16"/>
      <c r="OLS40" s="16"/>
      <c r="OLT40" s="16"/>
      <c r="OLU40" s="16"/>
      <c r="OLV40" s="16"/>
      <c r="OLW40" s="16"/>
      <c r="OLX40" s="16"/>
      <c r="OLY40" s="16"/>
      <c r="OLZ40" s="16"/>
      <c r="OMA40" s="16"/>
      <c r="OMB40" s="16"/>
      <c r="OMC40" s="16"/>
      <c r="OMD40" s="16"/>
      <c r="OME40" s="16"/>
      <c r="OMF40" s="16"/>
      <c r="OMG40" s="16"/>
      <c r="OMH40" s="16"/>
      <c r="OMI40" s="16"/>
      <c r="OMJ40" s="16"/>
      <c r="OMK40" s="16"/>
      <c r="OML40" s="16"/>
      <c r="OMM40" s="16"/>
      <c r="OMN40" s="16"/>
      <c r="OMO40" s="16"/>
      <c r="OMP40" s="16"/>
      <c r="OMQ40" s="16"/>
      <c r="OMR40" s="16"/>
      <c r="OMS40" s="16"/>
      <c r="OMT40" s="16"/>
      <c r="OMU40" s="16"/>
      <c r="OMV40" s="16"/>
      <c r="OMW40" s="16"/>
      <c r="OMX40" s="16"/>
      <c r="OMY40" s="16"/>
      <c r="OMZ40" s="16"/>
      <c r="ONA40" s="16"/>
      <c r="ONB40" s="16"/>
      <c r="ONC40" s="16"/>
      <c r="OND40" s="16"/>
      <c r="ONE40" s="16"/>
      <c r="ONF40" s="16"/>
      <c r="ONG40" s="16"/>
      <c r="ONH40" s="16"/>
      <c r="ONI40" s="16"/>
      <c r="ONJ40" s="16"/>
      <c r="ONK40" s="16"/>
      <c r="ONL40" s="16"/>
      <c r="ONM40" s="16"/>
      <c r="ONN40" s="16"/>
      <c r="ONO40" s="16"/>
      <c r="ONP40" s="16"/>
      <c r="ONQ40" s="16"/>
      <c r="ONR40" s="16"/>
      <c r="ONS40" s="16"/>
      <c r="ONT40" s="16"/>
      <c r="ONU40" s="16"/>
      <c r="ONV40" s="16"/>
      <c r="ONW40" s="16"/>
      <c r="ONX40" s="16"/>
      <c r="ONY40" s="16"/>
      <c r="ONZ40" s="16"/>
      <c r="OOA40" s="16"/>
      <c r="OOB40" s="16"/>
      <c r="OOC40" s="16"/>
      <c r="OOD40" s="16"/>
      <c r="OOE40" s="16"/>
      <c r="OOF40" s="16"/>
      <c r="OOG40" s="16"/>
      <c r="OOH40" s="16"/>
      <c r="OOI40" s="16"/>
      <c r="OOJ40" s="16"/>
      <c r="OOK40" s="16"/>
      <c r="OOL40" s="16"/>
      <c r="OOM40" s="16"/>
      <c r="OON40" s="16"/>
      <c r="OOO40" s="16"/>
      <c r="OOP40" s="16"/>
      <c r="OOQ40" s="16"/>
      <c r="OOR40" s="16"/>
      <c r="OOS40" s="16"/>
      <c r="OOT40" s="16"/>
      <c r="OOU40" s="16"/>
      <c r="OOV40" s="16"/>
      <c r="OOW40" s="16"/>
      <c r="OOX40" s="16"/>
      <c r="OOY40" s="16"/>
      <c r="OOZ40" s="16"/>
      <c r="OPA40" s="16"/>
      <c r="OPB40" s="16"/>
      <c r="OPC40" s="16"/>
      <c r="OPD40" s="16"/>
      <c r="OPE40" s="16"/>
      <c r="OPF40" s="16"/>
      <c r="OPG40" s="16"/>
      <c r="OPH40" s="16"/>
      <c r="OPI40" s="16"/>
      <c r="OPJ40" s="16"/>
      <c r="OPK40" s="16"/>
      <c r="OPL40" s="16"/>
      <c r="OPM40" s="16"/>
      <c r="OPN40" s="16"/>
      <c r="OPO40" s="16"/>
      <c r="OPP40" s="16"/>
      <c r="OPQ40" s="16"/>
      <c r="OPR40" s="16"/>
      <c r="OPS40" s="16"/>
      <c r="OPT40" s="16"/>
      <c r="OPU40" s="16"/>
      <c r="OPV40" s="16"/>
      <c r="OPW40" s="16"/>
      <c r="OPX40" s="16"/>
      <c r="OPY40" s="16"/>
      <c r="OPZ40" s="16"/>
      <c r="OQA40" s="16"/>
      <c r="OQB40" s="16"/>
      <c r="OQC40" s="16"/>
      <c r="OQD40" s="16"/>
      <c r="OQE40" s="16"/>
      <c r="OQF40" s="16"/>
      <c r="OQG40" s="16"/>
      <c r="OQH40" s="16"/>
      <c r="OQI40" s="16"/>
      <c r="OQJ40" s="16"/>
      <c r="OQK40" s="16"/>
      <c r="OQL40" s="16"/>
      <c r="OQM40" s="16"/>
      <c r="OQN40" s="16"/>
      <c r="OQO40" s="16"/>
      <c r="OQP40" s="16"/>
      <c r="OQQ40" s="16"/>
      <c r="OQR40" s="16"/>
      <c r="OQS40" s="16"/>
      <c r="OQT40" s="16"/>
      <c r="OQU40" s="16"/>
      <c r="OQV40" s="16"/>
      <c r="OQW40" s="16"/>
      <c r="OQX40" s="16"/>
      <c r="OQY40" s="16"/>
      <c r="OQZ40" s="16"/>
      <c r="ORA40" s="16"/>
      <c r="ORB40" s="16"/>
      <c r="ORC40" s="16"/>
      <c r="ORD40" s="16"/>
      <c r="ORE40" s="16"/>
      <c r="ORF40" s="16"/>
      <c r="ORG40" s="16"/>
      <c r="ORH40" s="16"/>
      <c r="ORI40" s="16"/>
      <c r="ORJ40" s="16"/>
      <c r="ORK40" s="16"/>
      <c r="ORL40" s="16"/>
      <c r="ORM40" s="16"/>
      <c r="ORN40" s="16"/>
      <c r="ORO40" s="16"/>
      <c r="ORP40" s="16"/>
      <c r="ORQ40" s="16"/>
      <c r="ORR40" s="16"/>
      <c r="ORS40" s="16"/>
      <c r="ORT40" s="16"/>
      <c r="ORU40" s="16"/>
      <c r="ORV40" s="16"/>
      <c r="ORW40" s="16"/>
      <c r="ORX40" s="16"/>
      <c r="ORY40" s="16"/>
      <c r="ORZ40" s="16"/>
      <c r="OSA40" s="16"/>
      <c r="OSB40" s="16"/>
      <c r="OSC40" s="16"/>
      <c r="OSD40" s="16"/>
      <c r="OSE40" s="16"/>
      <c r="OSF40" s="16"/>
      <c r="OSG40" s="16"/>
      <c r="OSH40" s="16"/>
      <c r="OSI40" s="16"/>
      <c r="OSJ40" s="16"/>
      <c r="OSK40" s="16"/>
      <c r="OSL40" s="16"/>
      <c r="OSM40" s="16"/>
      <c r="OSN40" s="16"/>
      <c r="OSO40" s="16"/>
      <c r="OSP40" s="16"/>
      <c r="OSQ40" s="16"/>
      <c r="OSR40" s="16"/>
      <c r="OSS40" s="16"/>
      <c r="OST40" s="16"/>
      <c r="OSU40" s="16"/>
      <c r="OSV40" s="16"/>
      <c r="OSW40" s="16"/>
      <c r="OSX40" s="16"/>
      <c r="OSY40" s="16"/>
      <c r="OSZ40" s="16"/>
      <c r="OTA40" s="16"/>
      <c r="OTB40" s="16"/>
      <c r="OTC40" s="16"/>
      <c r="OTD40" s="16"/>
      <c r="OTE40" s="16"/>
      <c r="OTF40" s="16"/>
      <c r="OTG40" s="16"/>
      <c r="OTH40" s="16"/>
      <c r="OTI40" s="16"/>
      <c r="OTJ40" s="16"/>
      <c r="OTK40" s="16"/>
      <c r="OTL40" s="16"/>
      <c r="OTM40" s="16"/>
      <c r="OTN40" s="16"/>
      <c r="OTO40" s="16"/>
      <c r="OTP40" s="16"/>
      <c r="OTQ40" s="16"/>
      <c r="OTR40" s="16"/>
      <c r="OTS40" s="16"/>
      <c r="OTT40" s="16"/>
      <c r="OTU40" s="16"/>
      <c r="OTV40" s="16"/>
      <c r="OTW40" s="16"/>
      <c r="OTX40" s="16"/>
      <c r="OTY40" s="16"/>
      <c r="OTZ40" s="16"/>
      <c r="OUA40" s="16"/>
      <c r="OUB40" s="16"/>
      <c r="OUC40" s="16"/>
      <c r="OUD40" s="16"/>
      <c r="OUE40" s="16"/>
      <c r="OUF40" s="16"/>
      <c r="OUG40" s="16"/>
      <c r="OUH40" s="16"/>
      <c r="OUI40" s="16"/>
      <c r="OUJ40" s="16"/>
      <c r="OUK40" s="16"/>
      <c r="OUL40" s="16"/>
      <c r="OUM40" s="16"/>
      <c r="OUN40" s="16"/>
      <c r="OUO40" s="16"/>
      <c r="OUP40" s="16"/>
      <c r="OUQ40" s="16"/>
      <c r="OUR40" s="16"/>
      <c r="OUS40" s="16"/>
      <c r="OUT40" s="16"/>
      <c r="OUU40" s="16"/>
      <c r="OUV40" s="16"/>
      <c r="OUW40" s="16"/>
      <c r="OUX40" s="16"/>
      <c r="OUY40" s="16"/>
      <c r="OUZ40" s="16"/>
      <c r="OVA40" s="16"/>
      <c r="OVB40" s="16"/>
      <c r="OVC40" s="16"/>
      <c r="OVD40" s="16"/>
      <c r="OVE40" s="16"/>
      <c r="OVF40" s="16"/>
      <c r="OVG40" s="16"/>
      <c r="OVH40" s="16"/>
      <c r="OVI40" s="16"/>
      <c r="OVJ40" s="16"/>
      <c r="OVK40" s="16"/>
      <c r="OVL40" s="16"/>
      <c r="OVM40" s="16"/>
      <c r="OVN40" s="16"/>
      <c r="OVO40" s="16"/>
      <c r="OVP40" s="16"/>
      <c r="OVQ40" s="16"/>
      <c r="OVR40" s="16"/>
      <c r="OVS40" s="16"/>
      <c r="OVT40" s="16"/>
      <c r="OVU40" s="16"/>
      <c r="OVV40" s="16"/>
      <c r="OVW40" s="16"/>
      <c r="OVX40" s="16"/>
      <c r="OVY40" s="16"/>
      <c r="OVZ40" s="16"/>
      <c r="OWA40" s="16"/>
      <c r="OWB40" s="16"/>
      <c r="OWC40" s="16"/>
      <c r="OWD40" s="16"/>
      <c r="OWE40" s="16"/>
      <c r="OWF40" s="16"/>
      <c r="OWG40" s="16"/>
      <c r="OWH40" s="16"/>
      <c r="OWI40" s="16"/>
      <c r="OWJ40" s="16"/>
      <c r="OWK40" s="16"/>
      <c r="OWL40" s="16"/>
      <c r="OWM40" s="16"/>
      <c r="OWN40" s="16"/>
      <c r="OWO40" s="16"/>
      <c r="OWP40" s="16"/>
      <c r="OWQ40" s="16"/>
      <c r="OWR40" s="16"/>
      <c r="OWS40" s="16"/>
      <c r="OWT40" s="16"/>
      <c r="OWU40" s="16"/>
      <c r="OWV40" s="16"/>
      <c r="OWW40" s="16"/>
      <c r="OWX40" s="16"/>
      <c r="OWY40" s="16"/>
      <c r="OWZ40" s="16"/>
      <c r="OXA40" s="16"/>
      <c r="OXB40" s="16"/>
      <c r="OXC40" s="16"/>
      <c r="OXD40" s="16"/>
      <c r="OXE40" s="16"/>
      <c r="OXF40" s="16"/>
      <c r="OXG40" s="16"/>
      <c r="OXH40" s="16"/>
      <c r="OXI40" s="16"/>
      <c r="OXJ40" s="16"/>
      <c r="OXK40" s="16"/>
      <c r="OXL40" s="16"/>
      <c r="OXM40" s="16"/>
      <c r="OXN40" s="16"/>
      <c r="OXO40" s="16"/>
      <c r="OXP40" s="16"/>
      <c r="OXQ40" s="16"/>
      <c r="OXR40" s="16"/>
      <c r="OXS40" s="16"/>
      <c r="OXT40" s="16"/>
      <c r="OXU40" s="16"/>
      <c r="OXV40" s="16"/>
      <c r="OXW40" s="16"/>
      <c r="OXX40" s="16"/>
      <c r="OXY40" s="16"/>
      <c r="OXZ40" s="16"/>
      <c r="OYA40" s="16"/>
      <c r="OYB40" s="16"/>
      <c r="OYC40" s="16"/>
      <c r="OYD40" s="16"/>
      <c r="OYE40" s="16"/>
      <c r="OYF40" s="16"/>
      <c r="OYG40" s="16"/>
      <c r="OYH40" s="16"/>
      <c r="OYI40" s="16"/>
      <c r="OYJ40" s="16"/>
      <c r="OYK40" s="16"/>
      <c r="OYL40" s="16"/>
      <c r="OYM40" s="16"/>
      <c r="OYN40" s="16"/>
      <c r="OYO40" s="16"/>
      <c r="OYP40" s="16"/>
      <c r="OYQ40" s="16"/>
      <c r="OYR40" s="16"/>
      <c r="OYS40" s="16"/>
      <c r="OYT40" s="16"/>
      <c r="OYU40" s="16"/>
      <c r="OYV40" s="16"/>
      <c r="OYW40" s="16"/>
      <c r="OYX40" s="16"/>
      <c r="OYY40" s="16"/>
      <c r="OYZ40" s="16"/>
      <c r="OZA40" s="16"/>
      <c r="OZB40" s="16"/>
      <c r="OZC40" s="16"/>
      <c r="OZD40" s="16"/>
      <c r="OZE40" s="16"/>
      <c r="OZF40" s="16"/>
      <c r="OZG40" s="16"/>
      <c r="OZH40" s="16"/>
      <c r="OZI40" s="16"/>
      <c r="OZJ40" s="16"/>
      <c r="OZK40" s="16"/>
      <c r="OZL40" s="16"/>
      <c r="OZM40" s="16"/>
      <c r="OZN40" s="16"/>
      <c r="OZO40" s="16"/>
      <c r="OZP40" s="16"/>
      <c r="OZQ40" s="16"/>
      <c r="OZR40" s="16"/>
      <c r="OZS40" s="16"/>
      <c r="OZT40" s="16"/>
      <c r="OZU40" s="16"/>
      <c r="OZV40" s="16"/>
      <c r="OZW40" s="16"/>
      <c r="OZX40" s="16"/>
      <c r="OZY40" s="16"/>
      <c r="OZZ40" s="16"/>
      <c r="PAA40" s="16"/>
      <c r="PAB40" s="16"/>
      <c r="PAC40" s="16"/>
      <c r="PAD40" s="16"/>
      <c r="PAE40" s="16"/>
      <c r="PAF40" s="16"/>
      <c r="PAG40" s="16"/>
      <c r="PAH40" s="16"/>
      <c r="PAI40" s="16"/>
      <c r="PAJ40" s="16"/>
      <c r="PAK40" s="16"/>
      <c r="PAL40" s="16"/>
      <c r="PAM40" s="16"/>
      <c r="PAN40" s="16"/>
      <c r="PAO40" s="16"/>
      <c r="PAP40" s="16"/>
      <c r="PAQ40" s="16"/>
      <c r="PAR40" s="16"/>
      <c r="PAS40" s="16"/>
      <c r="PAT40" s="16"/>
      <c r="PAU40" s="16"/>
      <c r="PAV40" s="16"/>
      <c r="PAW40" s="16"/>
      <c r="PAX40" s="16"/>
      <c r="PAY40" s="16"/>
      <c r="PAZ40" s="16"/>
      <c r="PBA40" s="16"/>
      <c r="PBB40" s="16"/>
      <c r="PBC40" s="16"/>
      <c r="PBD40" s="16"/>
      <c r="PBE40" s="16"/>
      <c r="PBF40" s="16"/>
      <c r="PBG40" s="16"/>
      <c r="PBH40" s="16"/>
      <c r="PBI40" s="16"/>
      <c r="PBJ40" s="16"/>
      <c r="PBK40" s="16"/>
      <c r="PBL40" s="16"/>
      <c r="PBM40" s="16"/>
      <c r="PBN40" s="16"/>
      <c r="PBO40" s="16"/>
      <c r="PBP40" s="16"/>
      <c r="PBQ40" s="16"/>
      <c r="PBR40" s="16"/>
      <c r="PBS40" s="16"/>
      <c r="PBT40" s="16"/>
      <c r="PBU40" s="16"/>
      <c r="PBV40" s="16"/>
      <c r="PBW40" s="16"/>
      <c r="PBX40" s="16"/>
      <c r="PBY40" s="16"/>
      <c r="PBZ40" s="16"/>
      <c r="PCA40" s="16"/>
      <c r="PCB40" s="16"/>
      <c r="PCC40" s="16"/>
      <c r="PCD40" s="16"/>
      <c r="PCE40" s="16"/>
      <c r="PCF40" s="16"/>
      <c r="PCG40" s="16"/>
      <c r="PCH40" s="16"/>
      <c r="PCI40" s="16"/>
      <c r="PCJ40" s="16"/>
      <c r="PCK40" s="16"/>
      <c r="PCL40" s="16"/>
      <c r="PCM40" s="16"/>
      <c r="PCN40" s="16"/>
      <c r="PCO40" s="16"/>
      <c r="PCP40" s="16"/>
      <c r="PCQ40" s="16"/>
      <c r="PCR40" s="16"/>
      <c r="PCS40" s="16"/>
      <c r="PCT40" s="16"/>
      <c r="PCU40" s="16"/>
      <c r="PCV40" s="16"/>
      <c r="PCW40" s="16"/>
      <c r="PCX40" s="16"/>
      <c r="PCY40" s="16"/>
      <c r="PCZ40" s="16"/>
      <c r="PDA40" s="16"/>
      <c r="PDB40" s="16"/>
      <c r="PDC40" s="16"/>
      <c r="PDD40" s="16"/>
      <c r="PDE40" s="16"/>
      <c r="PDF40" s="16"/>
      <c r="PDG40" s="16"/>
      <c r="PDH40" s="16"/>
      <c r="PDI40" s="16"/>
      <c r="PDJ40" s="16"/>
      <c r="PDK40" s="16"/>
      <c r="PDL40" s="16"/>
      <c r="PDM40" s="16"/>
      <c r="PDN40" s="16"/>
      <c r="PDO40" s="16"/>
      <c r="PDP40" s="16"/>
      <c r="PDQ40" s="16"/>
      <c r="PDR40" s="16"/>
      <c r="PDS40" s="16"/>
      <c r="PDT40" s="16"/>
      <c r="PDU40" s="16"/>
      <c r="PDV40" s="16"/>
      <c r="PDW40" s="16"/>
      <c r="PDX40" s="16"/>
      <c r="PDY40" s="16"/>
      <c r="PDZ40" s="16"/>
      <c r="PEA40" s="16"/>
      <c r="PEB40" s="16"/>
      <c r="PEC40" s="16"/>
      <c r="PED40" s="16"/>
      <c r="PEE40" s="16"/>
      <c r="PEF40" s="16"/>
      <c r="PEG40" s="16"/>
      <c r="PEH40" s="16"/>
      <c r="PEI40" s="16"/>
      <c r="PEJ40" s="16"/>
      <c r="PEK40" s="16"/>
      <c r="PEL40" s="16"/>
      <c r="PEM40" s="16"/>
      <c r="PEN40" s="16"/>
      <c r="PEO40" s="16"/>
      <c r="PEP40" s="16"/>
      <c r="PEQ40" s="16"/>
      <c r="PER40" s="16"/>
      <c r="PES40" s="16"/>
      <c r="PET40" s="16"/>
      <c r="PEU40" s="16"/>
      <c r="PEV40" s="16"/>
      <c r="PEW40" s="16"/>
      <c r="PEX40" s="16"/>
      <c r="PEY40" s="16"/>
      <c r="PEZ40" s="16"/>
      <c r="PFA40" s="16"/>
      <c r="PFB40" s="16"/>
      <c r="PFC40" s="16"/>
      <c r="PFD40" s="16"/>
      <c r="PFE40" s="16"/>
      <c r="PFF40" s="16"/>
      <c r="PFG40" s="16"/>
      <c r="PFH40" s="16"/>
      <c r="PFI40" s="16"/>
      <c r="PFJ40" s="16"/>
      <c r="PFK40" s="16"/>
      <c r="PFL40" s="16"/>
      <c r="PFM40" s="16"/>
      <c r="PFN40" s="16"/>
      <c r="PFO40" s="16"/>
      <c r="PFP40" s="16"/>
      <c r="PFQ40" s="16"/>
      <c r="PFR40" s="16"/>
      <c r="PFS40" s="16"/>
      <c r="PFT40" s="16"/>
      <c r="PFU40" s="16"/>
      <c r="PFV40" s="16"/>
      <c r="PFW40" s="16"/>
      <c r="PFX40" s="16"/>
      <c r="PFY40" s="16"/>
      <c r="PFZ40" s="16"/>
      <c r="PGA40" s="16"/>
      <c r="PGB40" s="16"/>
      <c r="PGC40" s="16"/>
      <c r="PGD40" s="16"/>
      <c r="PGE40" s="16"/>
      <c r="PGF40" s="16"/>
      <c r="PGG40" s="16"/>
      <c r="PGH40" s="16"/>
      <c r="PGI40" s="16"/>
      <c r="PGJ40" s="16"/>
      <c r="PGK40" s="16"/>
      <c r="PGL40" s="16"/>
      <c r="PGM40" s="16"/>
      <c r="PGN40" s="16"/>
      <c r="PGO40" s="16"/>
      <c r="PGP40" s="16"/>
      <c r="PGQ40" s="16"/>
      <c r="PGR40" s="16"/>
      <c r="PGS40" s="16"/>
      <c r="PGT40" s="16"/>
      <c r="PGU40" s="16"/>
      <c r="PGV40" s="16"/>
      <c r="PGW40" s="16"/>
      <c r="PGX40" s="16"/>
      <c r="PGY40" s="16"/>
      <c r="PGZ40" s="16"/>
      <c r="PHA40" s="16"/>
      <c r="PHB40" s="16"/>
      <c r="PHC40" s="16"/>
      <c r="PHD40" s="16"/>
      <c r="PHE40" s="16"/>
      <c r="PHF40" s="16"/>
      <c r="PHG40" s="16"/>
      <c r="PHH40" s="16"/>
      <c r="PHI40" s="16"/>
      <c r="PHJ40" s="16"/>
      <c r="PHK40" s="16"/>
      <c r="PHL40" s="16"/>
      <c r="PHM40" s="16"/>
      <c r="PHN40" s="16"/>
      <c r="PHO40" s="16"/>
      <c r="PHP40" s="16"/>
      <c r="PHQ40" s="16"/>
      <c r="PHR40" s="16"/>
      <c r="PHS40" s="16"/>
      <c r="PHT40" s="16"/>
      <c r="PHU40" s="16"/>
      <c r="PHV40" s="16"/>
      <c r="PHW40" s="16"/>
      <c r="PHX40" s="16"/>
      <c r="PHY40" s="16"/>
      <c r="PHZ40" s="16"/>
      <c r="PIA40" s="16"/>
      <c r="PIB40" s="16"/>
      <c r="PIC40" s="16"/>
      <c r="PID40" s="16"/>
      <c r="PIE40" s="16"/>
      <c r="PIF40" s="16"/>
      <c r="PIG40" s="16"/>
      <c r="PIH40" s="16"/>
      <c r="PII40" s="16"/>
      <c r="PIJ40" s="16"/>
      <c r="PIK40" s="16"/>
      <c r="PIL40" s="16"/>
      <c r="PIM40" s="16"/>
      <c r="PIN40" s="16"/>
      <c r="PIO40" s="16"/>
      <c r="PIP40" s="16"/>
      <c r="PIQ40" s="16"/>
      <c r="PIR40" s="16"/>
      <c r="PIS40" s="16"/>
      <c r="PIT40" s="16"/>
      <c r="PIU40" s="16"/>
      <c r="PIV40" s="16"/>
      <c r="PIW40" s="16"/>
      <c r="PIX40" s="16"/>
      <c r="PIY40" s="16"/>
      <c r="PIZ40" s="16"/>
      <c r="PJA40" s="16"/>
      <c r="PJB40" s="16"/>
      <c r="PJC40" s="16"/>
      <c r="PJD40" s="16"/>
      <c r="PJE40" s="16"/>
      <c r="PJF40" s="16"/>
      <c r="PJG40" s="16"/>
      <c r="PJH40" s="16"/>
      <c r="PJI40" s="16"/>
      <c r="PJJ40" s="16"/>
      <c r="PJK40" s="16"/>
      <c r="PJL40" s="16"/>
      <c r="PJM40" s="16"/>
      <c r="PJN40" s="16"/>
      <c r="PJO40" s="16"/>
      <c r="PJP40" s="16"/>
      <c r="PJQ40" s="16"/>
      <c r="PJR40" s="16"/>
      <c r="PJS40" s="16"/>
      <c r="PJT40" s="16"/>
      <c r="PJU40" s="16"/>
      <c r="PJV40" s="16"/>
      <c r="PJW40" s="16"/>
      <c r="PJX40" s="16"/>
      <c r="PJY40" s="16"/>
      <c r="PJZ40" s="16"/>
      <c r="PKA40" s="16"/>
      <c r="PKB40" s="16"/>
      <c r="PKC40" s="16"/>
      <c r="PKD40" s="16"/>
      <c r="PKE40" s="16"/>
      <c r="PKF40" s="16"/>
      <c r="PKG40" s="16"/>
      <c r="PKH40" s="16"/>
      <c r="PKI40" s="16"/>
      <c r="PKJ40" s="16"/>
      <c r="PKK40" s="16"/>
      <c r="PKL40" s="16"/>
      <c r="PKM40" s="16"/>
      <c r="PKN40" s="16"/>
      <c r="PKO40" s="16"/>
      <c r="PKP40" s="16"/>
      <c r="PKQ40" s="16"/>
      <c r="PKR40" s="16"/>
      <c r="PKS40" s="16"/>
      <c r="PKT40" s="16"/>
      <c r="PKU40" s="16"/>
      <c r="PKV40" s="16"/>
      <c r="PKW40" s="16"/>
      <c r="PKX40" s="16"/>
      <c r="PKY40" s="16"/>
      <c r="PKZ40" s="16"/>
      <c r="PLA40" s="16"/>
      <c r="PLB40" s="16"/>
      <c r="PLC40" s="16"/>
      <c r="PLD40" s="16"/>
      <c r="PLE40" s="16"/>
      <c r="PLF40" s="16"/>
      <c r="PLG40" s="16"/>
      <c r="PLH40" s="16"/>
      <c r="PLI40" s="16"/>
      <c r="PLJ40" s="16"/>
      <c r="PLK40" s="16"/>
      <c r="PLL40" s="16"/>
      <c r="PLM40" s="16"/>
      <c r="PLN40" s="16"/>
      <c r="PLO40" s="16"/>
      <c r="PLP40" s="16"/>
      <c r="PLQ40" s="16"/>
      <c r="PLR40" s="16"/>
      <c r="PLS40" s="16"/>
      <c r="PLT40" s="16"/>
      <c r="PLU40" s="16"/>
      <c r="PLV40" s="16"/>
      <c r="PLW40" s="16"/>
      <c r="PLX40" s="16"/>
      <c r="PLY40" s="16"/>
      <c r="PLZ40" s="16"/>
      <c r="PMA40" s="16"/>
      <c r="PMB40" s="16"/>
      <c r="PMC40" s="16"/>
      <c r="PMD40" s="16"/>
      <c r="PME40" s="16"/>
      <c r="PMF40" s="16"/>
      <c r="PMG40" s="16"/>
      <c r="PMH40" s="16"/>
      <c r="PMI40" s="16"/>
      <c r="PMJ40" s="16"/>
      <c r="PMK40" s="16"/>
      <c r="PML40" s="16"/>
      <c r="PMM40" s="16"/>
      <c r="PMN40" s="16"/>
      <c r="PMO40" s="16"/>
      <c r="PMP40" s="16"/>
      <c r="PMQ40" s="16"/>
      <c r="PMR40" s="16"/>
      <c r="PMS40" s="16"/>
      <c r="PMT40" s="16"/>
      <c r="PMU40" s="16"/>
      <c r="PMV40" s="16"/>
      <c r="PMW40" s="16"/>
      <c r="PMX40" s="16"/>
      <c r="PMY40" s="16"/>
      <c r="PMZ40" s="16"/>
      <c r="PNA40" s="16"/>
      <c r="PNB40" s="16"/>
      <c r="PNC40" s="16"/>
      <c r="PND40" s="16"/>
      <c r="PNE40" s="16"/>
      <c r="PNF40" s="16"/>
      <c r="PNG40" s="16"/>
      <c r="PNH40" s="16"/>
      <c r="PNI40" s="16"/>
      <c r="PNJ40" s="16"/>
      <c r="PNK40" s="16"/>
      <c r="PNL40" s="16"/>
      <c r="PNM40" s="16"/>
      <c r="PNN40" s="16"/>
      <c r="PNO40" s="16"/>
      <c r="PNP40" s="16"/>
      <c r="PNQ40" s="16"/>
      <c r="PNR40" s="16"/>
      <c r="PNS40" s="16"/>
      <c r="PNT40" s="16"/>
      <c r="PNU40" s="16"/>
      <c r="PNV40" s="16"/>
      <c r="PNW40" s="16"/>
      <c r="PNX40" s="16"/>
      <c r="PNY40" s="16"/>
      <c r="PNZ40" s="16"/>
      <c r="POA40" s="16"/>
      <c r="POB40" s="16"/>
      <c r="POC40" s="16"/>
      <c r="POD40" s="16"/>
      <c r="POE40" s="16"/>
      <c r="POF40" s="16"/>
      <c r="POG40" s="16"/>
      <c r="POH40" s="16"/>
      <c r="POI40" s="16"/>
      <c r="POJ40" s="16"/>
      <c r="POK40" s="16"/>
      <c r="POL40" s="16"/>
      <c r="POM40" s="16"/>
      <c r="PON40" s="16"/>
      <c r="POO40" s="16"/>
      <c r="POP40" s="16"/>
      <c r="POQ40" s="16"/>
      <c r="POR40" s="16"/>
      <c r="POS40" s="16"/>
      <c r="POT40" s="16"/>
      <c r="POU40" s="16"/>
      <c r="POV40" s="16"/>
      <c r="POW40" s="16"/>
      <c r="POX40" s="16"/>
      <c r="POY40" s="16"/>
      <c r="POZ40" s="16"/>
      <c r="PPA40" s="16"/>
      <c r="PPB40" s="16"/>
      <c r="PPC40" s="16"/>
      <c r="PPD40" s="16"/>
      <c r="PPE40" s="16"/>
      <c r="PPF40" s="16"/>
      <c r="PPG40" s="16"/>
      <c r="PPH40" s="16"/>
      <c r="PPI40" s="16"/>
      <c r="PPJ40" s="16"/>
      <c r="PPK40" s="16"/>
      <c r="PPL40" s="16"/>
      <c r="PPM40" s="16"/>
      <c r="PPN40" s="16"/>
      <c r="PPO40" s="16"/>
      <c r="PPP40" s="16"/>
      <c r="PPQ40" s="16"/>
      <c r="PPR40" s="16"/>
      <c r="PPS40" s="16"/>
      <c r="PPT40" s="16"/>
      <c r="PPU40" s="16"/>
      <c r="PPV40" s="16"/>
      <c r="PPW40" s="16"/>
      <c r="PPX40" s="16"/>
      <c r="PPY40" s="16"/>
      <c r="PPZ40" s="16"/>
      <c r="PQA40" s="16"/>
      <c r="PQB40" s="16"/>
      <c r="PQC40" s="16"/>
      <c r="PQD40" s="16"/>
      <c r="PQE40" s="16"/>
      <c r="PQF40" s="16"/>
      <c r="PQG40" s="16"/>
      <c r="PQH40" s="16"/>
      <c r="PQI40" s="16"/>
      <c r="PQJ40" s="16"/>
      <c r="PQK40" s="16"/>
      <c r="PQL40" s="16"/>
      <c r="PQM40" s="16"/>
      <c r="PQN40" s="16"/>
      <c r="PQO40" s="16"/>
      <c r="PQP40" s="16"/>
      <c r="PQQ40" s="16"/>
      <c r="PQR40" s="16"/>
      <c r="PQS40" s="16"/>
      <c r="PQT40" s="16"/>
      <c r="PQU40" s="16"/>
      <c r="PQV40" s="16"/>
      <c r="PQW40" s="16"/>
      <c r="PQX40" s="16"/>
      <c r="PQY40" s="16"/>
      <c r="PQZ40" s="16"/>
      <c r="PRA40" s="16"/>
      <c r="PRB40" s="16"/>
      <c r="PRC40" s="16"/>
      <c r="PRD40" s="16"/>
      <c r="PRE40" s="16"/>
      <c r="PRF40" s="16"/>
      <c r="PRG40" s="16"/>
      <c r="PRH40" s="16"/>
      <c r="PRI40" s="16"/>
      <c r="PRJ40" s="16"/>
      <c r="PRK40" s="16"/>
      <c r="PRL40" s="16"/>
      <c r="PRM40" s="16"/>
      <c r="PRN40" s="16"/>
      <c r="PRO40" s="16"/>
      <c r="PRP40" s="16"/>
      <c r="PRQ40" s="16"/>
      <c r="PRR40" s="16"/>
      <c r="PRS40" s="16"/>
      <c r="PRT40" s="16"/>
      <c r="PRU40" s="16"/>
      <c r="PRV40" s="16"/>
      <c r="PRW40" s="16"/>
      <c r="PRX40" s="16"/>
      <c r="PRY40" s="16"/>
      <c r="PRZ40" s="16"/>
      <c r="PSA40" s="16"/>
      <c r="PSB40" s="16"/>
      <c r="PSC40" s="16"/>
      <c r="PSD40" s="16"/>
      <c r="PSE40" s="16"/>
      <c r="PSF40" s="16"/>
      <c r="PSG40" s="16"/>
      <c r="PSH40" s="16"/>
      <c r="PSI40" s="16"/>
      <c r="PSJ40" s="16"/>
      <c r="PSK40" s="16"/>
      <c r="PSL40" s="16"/>
      <c r="PSM40" s="16"/>
      <c r="PSN40" s="16"/>
      <c r="PSO40" s="16"/>
      <c r="PSP40" s="16"/>
      <c r="PSQ40" s="16"/>
      <c r="PSR40" s="16"/>
      <c r="PSS40" s="16"/>
      <c r="PST40" s="16"/>
      <c r="PSU40" s="16"/>
      <c r="PSV40" s="16"/>
      <c r="PSW40" s="16"/>
      <c r="PSX40" s="16"/>
      <c r="PSY40" s="16"/>
      <c r="PSZ40" s="16"/>
      <c r="PTA40" s="16"/>
      <c r="PTB40" s="16"/>
      <c r="PTC40" s="16"/>
      <c r="PTD40" s="16"/>
      <c r="PTE40" s="16"/>
      <c r="PTF40" s="16"/>
      <c r="PTG40" s="16"/>
      <c r="PTH40" s="16"/>
      <c r="PTI40" s="16"/>
      <c r="PTJ40" s="16"/>
      <c r="PTK40" s="16"/>
      <c r="PTL40" s="16"/>
      <c r="PTM40" s="16"/>
      <c r="PTN40" s="16"/>
      <c r="PTO40" s="16"/>
      <c r="PTP40" s="16"/>
      <c r="PTQ40" s="16"/>
      <c r="PTR40" s="16"/>
      <c r="PTS40" s="16"/>
      <c r="PTT40" s="16"/>
      <c r="PTU40" s="16"/>
      <c r="PTV40" s="16"/>
      <c r="PTW40" s="16"/>
      <c r="PTX40" s="16"/>
      <c r="PTY40" s="16"/>
      <c r="PTZ40" s="16"/>
      <c r="PUA40" s="16"/>
      <c r="PUB40" s="16"/>
      <c r="PUC40" s="16"/>
      <c r="PUD40" s="16"/>
      <c r="PUE40" s="16"/>
      <c r="PUF40" s="16"/>
      <c r="PUG40" s="16"/>
      <c r="PUH40" s="16"/>
      <c r="PUI40" s="16"/>
      <c r="PUJ40" s="16"/>
      <c r="PUK40" s="16"/>
      <c r="PUL40" s="16"/>
      <c r="PUM40" s="16"/>
      <c r="PUN40" s="16"/>
      <c r="PUO40" s="16"/>
      <c r="PUP40" s="16"/>
      <c r="PUQ40" s="16"/>
      <c r="PUR40" s="16"/>
      <c r="PUS40" s="16"/>
      <c r="PUT40" s="16"/>
      <c r="PUU40" s="16"/>
      <c r="PUV40" s="16"/>
      <c r="PUW40" s="16"/>
      <c r="PUX40" s="16"/>
      <c r="PUY40" s="16"/>
      <c r="PUZ40" s="16"/>
      <c r="PVA40" s="16"/>
      <c r="PVB40" s="16"/>
      <c r="PVC40" s="16"/>
      <c r="PVD40" s="16"/>
      <c r="PVE40" s="16"/>
      <c r="PVF40" s="16"/>
      <c r="PVG40" s="16"/>
      <c r="PVH40" s="16"/>
      <c r="PVI40" s="16"/>
      <c r="PVJ40" s="16"/>
      <c r="PVK40" s="16"/>
      <c r="PVL40" s="16"/>
      <c r="PVM40" s="16"/>
      <c r="PVN40" s="16"/>
      <c r="PVO40" s="16"/>
      <c r="PVP40" s="16"/>
      <c r="PVQ40" s="16"/>
      <c r="PVR40" s="16"/>
      <c r="PVS40" s="16"/>
      <c r="PVT40" s="16"/>
      <c r="PVU40" s="16"/>
      <c r="PVV40" s="16"/>
      <c r="PVW40" s="16"/>
      <c r="PVX40" s="16"/>
      <c r="PVY40" s="16"/>
      <c r="PVZ40" s="16"/>
      <c r="PWA40" s="16"/>
      <c r="PWB40" s="16"/>
      <c r="PWC40" s="16"/>
      <c r="PWD40" s="16"/>
      <c r="PWE40" s="16"/>
      <c r="PWF40" s="16"/>
      <c r="PWG40" s="16"/>
      <c r="PWH40" s="16"/>
      <c r="PWI40" s="16"/>
      <c r="PWJ40" s="16"/>
      <c r="PWK40" s="16"/>
      <c r="PWL40" s="16"/>
      <c r="PWM40" s="16"/>
      <c r="PWN40" s="16"/>
      <c r="PWO40" s="16"/>
      <c r="PWP40" s="16"/>
      <c r="PWQ40" s="16"/>
      <c r="PWR40" s="16"/>
      <c r="PWS40" s="16"/>
      <c r="PWT40" s="16"/>
      <c r="PWU40" s="16"/>
      <c r="PWV40" s="16"/>
      <c r="PWW40" s="16"/>
      <c r="PWX40" s="16"/>
      <c r="PWY40" s="16"/>
      <c r="PWZ40" s="16"/>
      <c r="PXA40" s="16"/>
      <c r="PXB40" s="16"/>
      <c r="PXC40" s="16"/>
      <c r="PXD40" s="16"/>
      <c r="PXE40" s="16"/>
      <c r="PXF40" s="16"/>
      <c r="PXG40" s="16"/>
      <c r="PXH40" s="16"/>
      <c r="PXI40" s="16"/>
      <c r="PXJ40" s="16"/>
      <c r="PXK40" s="16"/>
      <c r="PXL40" s="16"/>
      <c r="PXM40" s="16"/>
      <c r="PXN40" s="16"/>
      <c r="PXO40" s="16"/>
      <c r="PXP40" s="16"/>
      <c r="PXQ40" s="16"/>
      <c r="PXR40" s="16"/>
      <c r="PXS40" s="16"/>
      <c r="PXT40" s="16"/>
      <c r="PXU40" s="16"/>
      <c r="PXV40" s="16"/>
      <c r="PXW40" s="16"/>
      <c r="PXX40" s="16"/>
      <c r="PXY40" s="16"/>
      <c r="PXZ40" s="16"/>
      <c r="PYA40" s="16"/>
      <c r="PYB40" s="16"/>
      <c r="PYC40" s="16"/>
      <c r="PYD40" s="16"/>
      <c r="PYE40" s="16"/>
      <c r="PYF40" s="16"/>
      <c r="PYG40" s="16"/>
      <c r="PYH40" s="16"/>
      <c r="PYI40" s="16"/>
      <c r="PYJ40" s="16"/>
      <c r="PYK40" s="16"/>
      <c r="PYL40" s="16"/>
      <c r="PYM40" s="16"/>
      <c r="PYN40" s="16"/>
      <c r="PYO40" s="16"/>
      <c r="PYP40" s="16"/>
      <c r="PYQ40" s="16"/>
      <c r="PYR40" s="16"/>
      <c r="PYS40" s="16"/>
      <c r="PYT40" s="16"/>
      <c r="PYU40" s="16"/>
      <c r="PYV40" s="16"/>
      <c r="PYW40" s="16"/>
      <c r="PYX40" s="16"/>
      <c r="PYY40" s="16"/>
      <c r="PYZ40" s="16"/>
      <c r="PZA40" s="16"/>
      <c r="PZB40" s="16"/>
      <c r="PZC40" s="16"/>
      <c r="PZD40" s="16"/>
      <c r="PZE40" s="16"/>
      <c r="PZF40" s="16"/>
      <c r="PZG40" s="16"/>
      <c r="PZH40" s="16"/>
      <c r="PZI40" s="16"/>
      <c r="PZJ40" s="16"/>
      <c r="PZK40" s="16"/>
      <c r="PZL40" s="16"/>
      <c r="PZM40" s="16"/>
      <c r="PZN40" s="16"/>
      <c r="PZO40" s="16"/>
      <c r="PZP40" s="16"/>
      <c r="PZQ40" s="16"/>
      <c r="PZR40" s="16"/>
      <c r="PZS40" s="16"/>
      <c r="PZT40" s="16"/>
      <c r="PZU40" s="16"/>
      <c r="PZV40" s="16"/>
      <c r="PZW40" s="16"/>
      <c r="PZX40" s="16"/>
      <c r="PZY40" s="16"/>
      <c r="PZZ40" s="16"/>
      <c r="QAA40" s="16"/>
      <c r="QAB40" s="16"/>
      <c r="QAC40" s="16"/>
      <c r="QAD40" s="16"/>
      <c r="QAE40" s="16"/>
      <c r="QAF40" s="16"/>
      <c r="QAG40" s="16"/>
      <c r="QAH40" s="16"/>
      <c r="QAI40" s="16"/>
      <c r="QAJ40" s="16"/>
      <c r="QAK40" s="16"/>
      <c r="QAL40" s="16"/>
      <c r="QAM40" s="16"/>
      <c r="QAN40" s="16"/>
      <c r="QAO40" s="16"/>
      <c r="QAP40" s="16"/>
      <c r="QAQ40" s="16"/>
      <c r="QAR40" s="16"/>
      <c r="QAS40" s="16"/>
      <c r="QAT40" s="16"/>
      <c r="QAU40" s="16"/>
      <c r="QAV40" s="16"/>
      <c r="QAW40" s="16"/>
      <c r="QAX40" s="16"/>
      <c r="QAY40" s="16"/>
      <c r="QAZ40" s="16"/>
      <c r="QBA40" s="16"/>
      <c r="QBB40" s="16"/>
      <c r="QBC40" s="16"/>
      <c r="QBD40" s="16"/>
      <c r="QBE40" s="16"/>
      <c r="QBF40" s="16"/>
      <c r="QBG40" s="16"/>
      <c r="QBH40" s="16"/>
      <c r="QBI40" s="16"/>
      <c r="QBJ40" s="16"/>
      <c r="QBK40" s="16"/>
      <c r="QBL40" s="16"/>
      <c r="QBM40" s="16"/>
      <c r="QBN40" s="16"/>
      <c r="QBO40" s="16"/>
      <c r="QBP40" s="16"/>
      <c r="QBQ40" s="16"/>
      <c r="QBR40" s="16"/>
      <c r="QBS40" s="16"/>
      <c r="QBT40" s="16"/>
      <c r="QBU40" s="16"/>
      <c r="QBV40" s="16"/>
      <c r="QBW40" s="16"/>
      <c r="QBX40" s="16"/>
      <c r="QBY40" s="16"/>
      <c r="QBZ40" s="16"/>
      <c r="QCA40" s="16"/>
      <c r="QCB40" s="16"/>
      <c r="QCC40" s="16"/>
      <c r="QCD40" s="16"/>
      <c r="QCE40" s="16"/>
      <c r="QCF40" s="16"/>
      <c r="QCG40" s="16"/>
      <c r="QCH40" s="16"/>
      <c r="QCI40" s="16"/>
      <c r="QCJ40" s="16"/>
      <c r="QCK40" s="16"/>
      <c r="QCL40" s="16"/>
      <c r="QCM40" s="16"/>
      <c r="QCN40" s="16"/>
      <c r="QCO40" s="16"/>
      <c r="QCP40" s="16"/>
      <c r="QCQ40" s="16"/>
      <c r="QCR40" s="16"/>
      <c r="QCS40" s="16"/>
      <c r="QCT40" s="16"/>
      <c r="QCU40" s="16"/>
      <c r="QCV40" s="16"/>
      <c r="QCW40" s="16"/>
      <c r="QCX40" s="16"/>
      <c r="QCY40" s="16"/>
      <c r="QCZ40" s="16"/>
      <c r="QDA40" s="16"/>
      <c r="QDB40" s="16"/>
      <c r="QDC40" s="16"/>
      <c r="QDD40" s="16"/>
      <c r="QDE40" s="16"/>
      <c r="QDF40" s="16"/>
      <c r="QDG40" s="16"/>
      <c r="QDH40" s="16"/>
      <c r="QDI40" s="16"/>
      <c r="QDJ40" s="16"/>
      <c r="QDK40" s="16"/>
      <c r="QDL40" s="16"/>
      <c r="QDM40" s="16"/>
      <c r="QDN40" s="16"/>
      <c r="QDO40" s="16"/>
      <c r="QDP40" s="16"/>
      <c r="QDQ40" s="16"/>
      <c r="QDR40" s="16"/>
      <c r="QDS40" s="16"/>
      <c r="QDT40" s="16"/>
      <c r="QDU40" s="16"/>
      <c r="QDV40" s="16"/>
      <c r="QDW40" s="16"/>
      <c r="QDX40" s="16"/>
      <c r="QDY40" s="16"/>
      <c r="QDZ40" s="16"/>
      <c r="QEA40" s="16"/>
      <c r="QEB40" s="16"/>
      <c r="QEC40" s="16"/>
      <c r="QED40" s="16"/>
      <c r="QEE40" s="16"/>
      <c r="QEF40" s="16"/>
      <c r="QEG40" s="16"/>
      <c r="QEH40" s="16"/>
      <c r="QEI40" s="16"/>
      <c r="QEJ40" s="16"/>
      <c r="QEK40" s="16"/>
      <c r="QEL40" s="16"/>
      <c r="QEM40" s="16"/>
      <c r="QEN40" s="16"/>
      <c r="QEO40" s="16"/>
      <c r="QEP40" s="16"/>
      <c r="QEQ40" s="16"/>
      <c r="QER40" s="16"/>
      <c r="QES40" s="16"/>
      <c r="QET40" s="16"/>
      <c r="QEU40" s="16"/>
      <c r="QEV40" s="16"/>
      <c r="QEW40" s="16"/>
      <c r="QEX40" s="16"/>
      <c r="QEY40" s="16"/>
      <c r="QEZ40" s="16"/>
      <c r="QFA40" s="16"/>
      <c r="QFB40" s="16"/>
      <c r="QFC40" s="16"/>
      <c r="QFD40" s="16"/>
      <c r="QFE40" s="16"/>
      <c r="QFF40" s="16"/>
      <c r="QFG40" s="16"/>
      <c r="QFH40" s="16"/>
      <c r="QFI40" s="16"/>
      <c r="QFJ40" s="16"/>
      <c r="QFK40" s="16"/>
      <c r="QFL40" s="16"/>
      <c r="QFM40" s="16"/>
      <c r="QFN40" s="16"/>
      <c r="QFO40" s="16"/>
      <c r="QFP40" s="16"/>
      <c r="QFQ40" s="16"/>
      <c r="QFR40" s="16"/>
      <c r="QFS40" s="16"/>
      <c r="QFT40" s="16"/>
      <c r="QFU40" s="16"/>
      <c r="QFV40" s="16"/>
      <c r="QFW40" s="16"/>
      <c r="QFX40" s="16"/>
      <c r="QFY40" s="16"/>
      <c r="QFZ40" s="16"/>
      <c r="QGA40" s="16"/>
      <c r="QGB40" s="16"/>
      <c r="QGC40" s="16"/>
      <c r="QGD40" s="16"/>
      <c r="QGE40" s="16"/>
      <c r="QGF40" s="16"/>
      <c r="QGG40" s="16"/>
      <c r="QGH40" s="16"/>
      <c r="QGI40" s="16"/>
      <c r="QGJ40" s="16"/>
      <c r="QGK40" s="16"/>
      <c r="QGL40" s="16"/>
      <c r="QGM40" s="16"/>
      <c r="QGN40" s="16"/>
      <c r="QGO40" s="16"/>
      <c r="QGP40" s="16"/>
      <c r="QGQ40" s="16"/>
      <c r="QGR40" s="16"/>
      <c r="QGS40" s="16"/>
      <c r="QGT40" s="16"/>
      <c r="QGU40" s="16"/>
      <c r="QGV40" s="16"/>
      <c r="QGW40" s="16"/>
      <c r="QGX40" s="16"/>
      <c r="QGY40" s="16"/>
      <c r="QGZ40" s="16"/>
      <c r="QHA40" s="16"/>
      <c r="QHB40" s="16"/>
      <c r="QHC40" s="16"/>
      <c r="QHD40" s="16"/>
      <c r="QHE40" s="16"/>
      <c r="QHF40" s="16"/>
      <c r="QHG40" s="16"/>
      <c r="QHH40" s="16"/>
      <c r="QHI40" s="16"/>
      <c r="QHJ40" s="16"/>
      <c r="QHK40" s="16"/>
      <c r="QHL40" s="16"/>
      <c r="QHM40" s="16"/>
      <c r="QHN40" s="16"/>
      <c r="QHO40" s="16"/>
      <c r="QHP40" s="16"/>
      <c r="QHQ40" s="16"/>
      <c r="QHR40" s="16"/>
      <c r="QHS40" s="16"/>
      <c r="QHT40" s="16"/>
      <c r="QHU40" s="16"/>
      <c r="QHV40" s="16"/>
      <c r="QHW40" s="16"/>
      <c r="QHX40" s="16"/>
      <c r="QHY40" s="16"/>
      <c r="QHZ40" s="16"/>
      <c r="QIA40" s="16"/>
      <c r="QIB40" s="16"/>
      <c r="QIC40" s="16"/>
      <c r="QID40" s="16"/>
      <c r="QIE40" s="16"/>
      <c r="QIF40" s="16"/>
      <c r="QIG40" s="16"/>
      <c r="QIH40" s="16"/>
      <c r="QII40" s="16"/>
      <c r="QIJ40" s="16"/>
      <c r="QIK40" s="16"/>
      <c r="QIL40" s="16"/>
      <c r="QIM40" s="16"/>
      <c r="QIN40" s="16"/>
      <c r="QIO40" s="16"/>
      <c r="QIP40" s="16"/>
      <c r="QIQ40" s="16"/>
      <c r="QIR40" s="16"/>
      <c r="QIS40" s="16"/>
      <c r="QIT40" s="16"/>
      <c r="QIU40" s="16"/>
      <c r="QIV40" s="16"/>
      <c r="QIW40" s="16"/>
      <c r="QIX40" s="16"/>
      <c r="QIY40" s="16"/>
      <c r="QIZ40" s="16"/>
      <c r="QJA40" s="16"/>
      <c r="QJB40" s="16"/>
      <c r="QJC40" s="16"/>
      <c r="QJD40" s="16"/>
      <c r="QJE40" s="16"/>
      <c r="QJF40" s="16"/>
      <c r="QJG40" s="16"/>
      <c r="QJH40" s="16"/>
      <c r="QJI40" s="16"/>
      <c r="QJJ40" s="16"/>
      <c r="QJK40" s="16"/>
      <c r="QJL40" s="16"/>
      <c r="QJM40" s="16"/>
      <c r="QJN40" s="16"/>
      <c r="QJO40" s="16"/>
      <c r="QJP40" s="16"/>
      <c r="QJQ40" s="16"/>
      <c r="QJR40" s="16"/>
      <c r="QJS40" s="16"/>
      <c r="QJT40" s="16"/>
      <c r="QJU40" s="16"/>
      <c r="QJV40" s="16"/>
      <c r="QJW40" s="16"/>
      <c r="QJX40" s="16"/>
      <c r="QJY40" s="16"/>
      <c r="QJZ40" s="16"/>
      <c r="QKA40" s="16"/>
      <c r="QKB40" s="16"/>
      <c r="QKC40" s="16"/>
      <c r="QKD40" s="16"/>
      <c r="QKE40" s="16"/>
      <c r="QKF40" s="16"/>
      <c r="QKG40" s="16"/>
      <c r="QKH40" s="16"/>
      <c r="QKI40" s="16"/>
      <c r="QKJ40" s="16"/>
      <c r="QKK40" s="16"/>
      <c r="QKL40" s="16"/>
      <c r="QKM40" s="16"/>
      <c r="QKN40" s="16"/>
      <c r="QKO40" s="16"/>
      <c r="QKP40" s="16"/>
      <c r="QKQ40" s="16"/>
      <c r="QKR40" s="16"/>
      <c r="QKS40" s="16"/>
      <c r="QKT40" s="16"/>
      <c r="QKU40" s="16"/>
      <c r="QKV40" s="16"/>
      <c r="QKW40" s="16"/>
      <c r="QKX40" s="16"/>
      <c r="QKY40" s="16"/>
      <c r="QKZ40" s="16"/>
      <c r="QLA40" s="16"/>
      <c r="QLB40" s="16"/>
      <c r="QLC40" s="16"/>
      <c r="QLD40" s="16"/>
      <c r="QLE40" s="16"/>
      <c r="QLF40" s="16"/>
      <c r="QLG40" s="16"/>
      <c r="QLH40" s="16"/>
      <c r="QLI40" s="16"/>
      <c r="QLJ40" s="16"/>
      <c r="QLK40" s="16"/>
      <c r="QLL40" s="16"/>
      <c r="QLM40" s="16"/>
      <c r="QLN40" s="16"/>
      <c r="QLO40" s="16"/>
      <c r="QLP40" s="16"/>
      <c r="QLQ40" s="16"/>
      <c r="QLR40" s="16"/>
      <c r="QLS40" s="16"/>
      <c r="QLT40" s="16"/>
      <c r="QLU40" s="16"/>
      <c r="QLV40" s="16"/>
      <c r="QLW40" s="16"/>
      <c r="QLX40" s="16"/>
      <c r="QLY40" s="16"/>
      <c r="QLZ40" s="16"/>
      <c r="QMA40" s="16"/>
      <c r="QMB40" s="16"/>
      <c r="QMC40" s="16"/>
      <c r="QMD40" s="16"/>
      <c r="QME40" s="16"/>
      <c r="QMF40" s="16"/>
      <c r="QMG40" s="16"/>
      <c r="QMH40" s="16"/>
      <c r="QMI40" s="16"/>
      <c r="QMJ40" s="16"/>
      <c r="QMK40" s="16"/>
      <c r="QML40" s="16"/>
      <c r="QMM40" s="16"/>
      <c r="QMN40" s="16"/>
      <c r="QMO40" s="16"/>
      <c r="QMP40" s="16"/>
      <c r="QMQ40" s="16"/>
      <c r="QMR40" s="16"/>
      <c r="QMS40" s="16"/>
      <c r="QMT40" s="16"/>
      <c r="QMU40" s="16"/>
      <c r="QMV40" s="16"/>
      <c r="QMW40" s="16"/>
      <c r="QMX40" s="16"/>
      <c r="QMY40" s="16"/>
      <c r="QMZ40" s="16"/>
      <c r="QNA40" s="16"/>
      <c r="QNB40" s="16"/>
      <c r="QNC40" s="16"/>
      <c r="QND40" s="16"/>
      <c r="QNE40" s="16"/>
      <c r="QNF40" s="16"/>
      <c r="QNG40" s="16"/>
      <c r="QNH40" s="16"/>
      <c r="QNI40" s="16"/>
      <c r="QNJ40" s="16"/>
      <c r="QNK40" s="16"/>
      <c r="QNL40" s="16"/>
      <c r="QNM40" s="16"/>
      <c r="QNN40" s="16"/>
      <c r="QNO40" s="16"/>
      <c r="QNP40" s="16"/>
      <c r="QNQ40" s="16"/>
      <c r="QNR40" s="16"/>
      <c r="QNS40" s="16"/>
      <c r="QNT40" s="16"/>
      <c r="QNU40" s="16"/>
      <c r="QNV40" s="16"/>
      <c r="QNW40" s="16"/>
      <c r="QNX40" s="16"/>
      <c r="QNY40" s="16"/>
      <c r="QNZ40" s="16"/>
      <c r="QOA40" s="16"/>
      <c r="QOB40" s="16"/>
      <c r="QOC40" s="16"/>
      <c r="QOD40" s="16"/>
      <c r="QOE40" s="16"/>
      <c r="QOF40" s="16"/>
      <c r="QOG40" s="16"/>
      <c r="QOH40" s="16"/>
      <c r="QOI40" s="16"/>
      <c r="QOJ40" s="16"/>
      <c r="QOK40" s="16"/>
      <c r="QOL40" s="16"/>
      <c r="QOM40" s="16"/>
      <c r="QON40" s="16"/>
      <c r="QOO40" s="16"/>
      <c r="QOP40" s="16"/>
      <c r="QOQ40" s="16"/>
      <c r="QOR40" s="16"/>
      <c r="QOS40" s="16"/>
      <c r="QOT40" s="16"/>
      <c r="QOU40" s="16"/>
      <c r="QOV40" s="16"/>
      <c r="QOW40" s="16"/>
      <c r="QOX40" s="16"/>
      <c r="QOY40" s="16"/>
      <c r="QOZ40" s="16"/>
      <c r="QPA40" s="16"/>
      <c r="QPB40" s="16"/>
      <c r="QPC40" s="16"/>
      <c r="QPD40" s="16"/>
      <c r="QPE40" s="16"/>
      <c r="QPF40" s="16"/>
      <c r="QPG40" s="16"/>
      <c r="QPH40" s="16"/>
      <c r="QPI40" s="16"/>
      <c r="QPJ40" s="16"/>
      <c r="QPK40" s="16"/>
      <c r="QPL40" s="16"/>
      <c r="QPM40" s="16"/>
      <c r="QPN40" s="16"/>
      <c r="QPO40" s="16"/>
      <c r="QPP40" s="16"/>
      <c r="QPQ40" s="16"/>
      <c r="QPR40" s="16"/>
      <c r="QPS40" s="16"/>
      <c r="QPT40" s="16"/>
      <c r="QPU40" s="16"/>
      <c r="QPV40" s="16"/>
      <c r="QPW40" s="16"/>
      <c r="QPX40" s="16"/>
      <c r="QPY40" s="16"/>
      <c r="QPZ40" s="16"/>
      <c r="QQA40" s="16"/>
      <c r="QQB40" s="16"/>
      <c r="QQC40" s="16"/>
      <c r="QQD40" s="16"/>
      <c r="QQE40" s="16"/>
      <c r="QQF40" s="16"/>
      <c r="QQG40" s="16"/>
      <c r="QQH40" s="16"/>
      <c r="QQI40" s="16"/>
      <c r="QQJ40" s="16"/>
      <c r="QQK40" s="16"/>
      <c r="QQL40" s="16"/>
      <c r="QQM40" s="16"/>
      <c r="QQN40" s="16"/>
      <c r="QQO40" s="16"/>
      <c r="QQP40" s="16"/>
      <c r="QQQ40" s="16"/>
      <c r="QQR40" s="16"/>
      <c r="QQS40" s="16"/>
      <c r="QQT40" s="16"/>
      <c r="QQU40" s="16"/>
      <c r="QQV40" s="16"/>
      <c r="QQW40" s="16"/>
      <c r="QQX40" s="16"/>
      <c r="QQY40" s="16"/>
      <c r="QQZ40" s="16"/>
      <c r="QRA40" s="16"/>
      <c r="QRB40" s="16"/>
      <c r="QRC40" s="16"/>
      <c r="QRD40" s="16"/>
      <c r="QRE40" s="16"/>
      <c r="QRF40" s="16"/>
      <c r="QRG40" s="16"/>
      <c r="QRH40" s="16"/>
      <c r="QRI40" s="16"/>
      <c r="QRJ40" s="16"/>
      <c r="QRK40" s="16"/>
      <c r="QRL40" s="16"/>
      <c r="QRM40" s="16"/>
      <c r="QRN40" s="16"/>
      <c r="QRO40" s="16"/>
      <c r="QRP40" s="16"/>
      <c r="QRQ40" s="16"/>
      <c r="QRR40" s="16"/>
      <c r="QRS40" s="16"/>
      <c r="QRT40" s="16"/>
      <c r="QRU40" s="16"/>
      <c r="QRV40" s="16"/>
      <c r="QRW40" s="16"/>
      <c r="QRX40" s="16"/>
      <c r="QRY40" s="16"/>
      <c r="QRZ40" s="16"/>
      <c r="QSA40" s="16"/>
      <c r="QSB40" s="16"/>
      <c r="QSC40" s="16"/>
      <c r="QSD40" s="16"/>
      <c r="QSE40" s="16"/>
      <c r="QSF40" s="16"/>
      <c r="QSG40" s="16"/>
      <c r="QSH40" s="16"/>
      <c r="QSI40" s="16"/>
      <c r="QSJ40" s="16"/>
      <c r="QSK40" s="16"/>
      <c r="QSL40" s="16"/>
      <c r="QSM40" s="16"/>
      <c r="QSN40" s="16"/>
      <c r="QSO40" s="16"/>
      <c r="QSP40" s="16"/>
      <c r="QSQ40" s="16"/>
      <c r="QSR40" s="16"/>
      <c r="QSS40" s="16"/>
      <c r="QST40" s="16"/>
      <c r="QSU40" s="16"/>
      <c r="QSV40" s="16"/>
      <c r="QSW40" s="16"/>
      <c r="QSX40" s="16"/>
      <c r="QSY40" s="16"/>
      <c r="QSZ40" s="16"/>
      <c r="QTA40" s="16"/>
      <c r="QTB40" s="16"/>
      <c r="QTC40" s="16"/>
      <c r="QTD40" s="16"/>
      <c r="QTE40" s="16"/>
      <c r="QTF40" s="16"/>
      <c r="QTG40" s="16"/>
      <c r="QTH40" s="16"/>
      <c r="QTI40" s="16"/>
      <c r="QTJ40" s="16"/>
      <c r="QTK40" s="16"/>
      <c r="QTL40" s="16"/>
      <c r="QTM40" s="16"/>
      <c r="QTN40" s="16"/>
      <c r="QTO40" s="16"/>
      <c r="QTP40" s="16"/>
      <c r="QTQ40" s="16"/>
      <c r="QTR40" s="16"/>
      <c r="QTS40" s="16"/>
      <c r="QTT40" s="16"/>
      <c r="QTU40" s="16"/>
      <c r="QTV40" s="16"/>
      <c r="QTW40" s="16"/>
      <c r="QTX40" s="16"/>
      <c r="QTY40" s="16"/>
      <c r="QTZ40" s="16"/>
      <c r="QUA40" s="16"/>
      <c r="QUB40" s="16"/>
      <c r="QUC40" s="16"/>
      <c r="QUD40" s="16"/>
      <c r="QUE40" s="16"/>
      <c r="QUF40" s="16"/>
      <c r="QUG40" s="16"/>
      <c r="QUH40" s="16"/>
      <c r="QUI40" s="16"/>
      <c r="QUJ40" s="16"/>
      <c r="QUK40" s="16"/>
      <c r="QUL40" s="16"/>
      <c r="QUM40" s="16"/>
      <c r="QUN40" s="16"/>
      <c r="QUO40" s="16"/>
      <c r="QUP40" s="16"/>
      <c r="QUQ40" s="16"/>
      <c r="QUR40" s="16"/>
      <c r="QUS40" s="16"/>
      <c r="QUT40" s="16"/>
      <c r="QUU40" s="16"/>
      <c r="QUV40" s="16"/>
      <c r="QUW40" s="16"/>
      <c r="QUX40" s="16"/>
      <c r="QUY40" s="16"/>
      <c r="QUZ40" s="16"/>
      <c r="QVA40" s="16"/>
      <c r="QVB40" s="16"/>
      <c r="QVC40" s="16"/>
      <c r="QVD40" s="16"/>
      <c r="QVE40" s="16"/>
      <c r="QVF40" s="16"/>
      <c r="QVG40" s="16"/>
      <c r="QVH40" s="16"/>
      <c r="QVI40" s="16"/>
      <c r="QVJ40" s="16"/>
      <c r="QVK40" s="16"/>
      <c r="QVL40" s="16"/>
      <c r="QVM40" s="16"/>
      <c r="QVN40" s="16"/>
      <c r="QVO40" s="16"/>
      <c r="QVP40" s="16"/>
      <c r="QVQ40" s="16"/>
      <c r="QVR40" s="16"/>
      <c r="QVS40" s="16"/>
      <c r="QVT40" s="16"/>
      <c r="QVU40" s="16"/>
      <c r="QVV40" s="16"/>
      <c r="QVW40" s="16"/>
      <c r="QVX40" s="16"/>
      <c r="QVY40" s="16"/>
      <c r="QVZ40" s="16"/>
      <c r="QWA40" s="16"/>
      <c r="QWB40" s="16"/>
      <c r="QWC40" s="16"/>
      <c r="QWD40" s="16"/>
      <c r="QWE40" s="16"/>
      <c r="QWF40" s="16"/>
      <c r="QWG40" s="16"/>
      <c r="QWH40" s="16"/>
      <c r="QWI40" s="16"/>
      <c r="QWJ40" s="16"/>
      <c r="QWK40" s="16"/>
      <c r="QWL40" s="16"/>
      <c r="QWM40" s="16"/>
      <c r="QWN40" s="16"/>
      <c r="QWO40" s="16"/>
      <c r="QWP40" s="16"/>
      <c r="QWQ40" s="16"/>
      <c r="QWR40" s="16"/>
      <c r="QWS40" s="16"/>
      <c r="QWT40" s="16"/>
      <c r="QWU40" s="16"/>
      <c r="QWV40" s="16"/>
      <c r="QWW40" s="16"/>
      <c r="QWX40" s="16"/>
      <c r="QWY40" s="16"/>
      <c r="QWZ40" s="16"/>
      <c r="QXA40" s="16"/>
      <c r="QXB40" s="16"/>
      <c r="QXC40" s="16"/>
      <c r="QXD40" s="16"/>
      <c r="QXE40" s="16"/>
      <c r="QXF40" s="16"/>
      <c r="QXG40" s="16"/>
      <c r="QXH40" s="16"/>
      <c r="QXI40" s="16"/>
      <c r="QXJ40" s="16"/>
      <c r="QXK40" s="16"/>
      <c r="QXL40" s="16"/>
      <c r="QXM40" s="16"/>
      <c r="QXN40" s="16"/>
      <c r="QXO40" s="16"/>
      <c r="QXP40" s="16"/>
      <c r="QXQ40" s="16"/>
      <c r="QXR40" s="16"/>
      <c r="QXS40" s="16"/>
      <c r="QXT40" s="16"/>
      <c r="QXU40" s="16"/>
      <c r="QXV40" s="16"/>
      <c r="QXW40" s="16"/>
      <c r="QXX40" s="16"/>
      <c r="QXY40" s="16"/>
      <c r="QXZ40" s="16"/>
      <c r="QYA40" s="16"/>
      <c r="QYB40" s="16"/>
      <c r="QYC40" s="16"/>
      <c r="QYD40" s="16"/>
      <c r="QYE40" s="16"/>
      <c r="QYF40" s="16"/>
      <c r="QYG40" s="16"/>
      <c r="QYH40" s="16"/>
      <c r="QYI40" s="16"/>
      <c r="QYJ40" s="16"/>
      <c r="QYK40" s="16"/>
      <c r="QYL40" s="16"/>
      <c r="QYM40" s="16"/>
      <c r="QYN40" s="16"/>
      <c r="QYO40" s="16"/>
      <c r="QYP40" s="16"/>
      <c r="QYQ40" s="16"/>
      <c r="QYR40" s="16"/>
      <c r="QYS40" s="16"/>
      <c r="QYT40" s="16"/>
      <c r="QYU40" s="16"/>
      <c r="QYV40" s="16"/>
      <c r="QYW40" s="16"/>
      <c r="QYX40" s="16"/>
      <c r="QYY40" s="16"/>
      <c r="QYZ40" s="16"/>
      <c r="QZA40" s="16"/>
      <c r="QZB40" s="16"/>
      <c r="QZC40" s="16"/>
      <c r="QZD40" s="16"/>
      <c r="QZE40" s="16"/>
      <c r="QZF40" s="16"/>
      <c r="QZG40" s="16"/>
      <c r="QZH40" s="16"/>
      <c r="QZI40" s="16"/>
      <c r="QZJ40" s="16"/>
      <c r="QZK40" s="16"/>
      <c r="QZL40" s="16"/>
      <c r="QZM40" s="16"/>
      <c r="QZN40" s="16"/>
      <c r="QZO40" s="16"/>
      <c r="QZP40" s="16"/>
      <c r="QZQ40" s="16"/>
      <c r="QZR40" s="16"/>
      <c r="QZS40" s="16"/>
      <c r="QZT40" s="16"/>
      <c r="QZU40" s="16"/>
      <c r="QZV40" s="16"/>
      <c r="QZW40" s="16"/>
      <c r="QZX40" s="16"/>
      <c r="QZY40" s="16"/>
      <c r="QZZ40" s="16"/>
      <c r="RAA40" s="16"/>
      <c r="RAB40" s="16"/>
      <c r="RAC40" s="16"/>
      <c r="RAD40" s="16"/>
      <c r="RAE40" s="16"/>
      <c r="RAF40" s="16"/>
      <c r="RAG40" s="16"/>
      <c r="RAH40" s="16"/>
      <c r="RAI40" s="16"/>
      <c r="RAJ40" s="16"/>
      <c r="RAK40" s="16"/>
      <c r="RAL40" s="16"/>
      <c r="RAM40" s="16"/>
      <c r="RAN40" s="16"/>
      <c r="RAO40" s="16"/>
      <c r="RAP40" s="16"/>
      <c r="RAQ40" s="16"/>
      <c r="RAR40" s="16"/>
      <c r="RAS40" s="16"/>
      <c r="RAT40" s="16"/>
      <c r="RAU40" s="16"/>
      <c r="RAV40" s="16"/>
      <c r="RAW40" s="16"/>
      <c r="RAX40" s="16"/>
      <c r="RAY40" s="16"/>
      <c r="RAZ40" s="16"/>
      <c r="RBA40" s="16"/>
      <c r="RBB40" s="16"/>
      <c r="RBC40" s="16"/>
      <c r="RBD40" s="16"/>
      <c r="RBE40" s="16"/>
      <c r="RBF40" s="16"/>
      <c r="RBG40" s="16"/>
      <c r="RBH40" s="16"/>
      <c r="RBI40" s="16"/>
      <c r="RBJ40" s="16"/>
      <c r="RBK40" s="16"/>
      <c r="RBL40" s="16"/>
      <c r="RBM40" s="16"/>
      <c r="RBN40" s="16"/>
      <c r="RBO40" s="16"/>
      <c r="RBP40" s="16"/>
      <c r="RBQ40" s="16"/>
      <c r="RBR40" s="16"/>
      <c r="RBS40" s="16"/>
      <c r="RBT40" s="16"/>
      <c r="RBU40" s="16"/>
      <c r="RBV40" s="16"/>
      <c r="RBW40" s="16"/>
      <c r="RBX40" s="16"/>
      <c r="RBY40" s="16"/>
      <c r="RBZ40" s="16"/>
      <c r="RCA40" s="16"/>
      <c r="RCB40" s="16"/>
      <c r="RCC40" s="16"/>
      <c r="RCD40" s="16"/>
      <c r="RCE40" s="16"/>
      <c r="RCF40" s="16"/>
      <c r="RCG40" s="16"/>
      <c r="RCH40" s="16"/>
      <c r="RCI40" s="16"/>
      <c r="RCJ40" s="16"/>
      <c r="RCK40" s="16"/>
      <c r="RCL40" s="16"/>
      <c r="RCM40" s="16"/>
      <c r="RCN40" s="16"/>
      <c r="RCO40" s="16"/>
      <c r="RCP40" s="16"/>
      <c r="RCQ40" s="16"/>
      <c r="RCR40" s="16"/>
      <c r="RCS40" s="16"/>
      <c r="RCT40" s="16"/>
      <c r="RCU40" s="16"/>
      <c r="RCV40" s="16"/>
      <c r="RCW40" s="16"/>
      <c r="RCX40" s="16"/>
      <c r="RCY40" s="16"/>
      <c r="RCZ40" s="16"/>
      <c r="RDA40" s="16"/>
      <c r="RDB40" s="16"/>
      <c r="RDC40" s="16"/>
      <c r="RDD40" s="16"/>
      <c r="RDE40" s="16"/>
      <c r="RDF40" s="16"/>
      <c r="RDG40" s="16"/>
      <c r="RDH40" s="16"/>
      <c r="RDI40" s="16"/>
      <c r="RDJ40" s="16"/>
      <c r="RDK40" s="16"/>
      <c r="RDL40" s="16"/>
      <c r="RDM40" s="16"/>
      <c r="RDN40" s="16"/>
      <c r="RDO40" s="16"/>
      <c r="RDP40" s="16"/>
      <c r="RDQ40" s="16"/>
      <c r="RDR40" s="16"/>
      <c r="RDS40" s="16"/>
      <c r="RDT40" s="16"/>
      <c r="RDU40" s="16"/>
      <c r="RDV40" s="16"/>
      <c r="RDW40" s="16"/>
      <c r="RDX40" s="16"/>
      <c r="RDY40" s="16"/>
      <c r="RDZ40" s="16"/>
      <c r="REA40" s="16"/>
      <c r="REB40" s="16"/>
      <c r="REC40" s="16"/>
      <c r="RED40" s="16"/>
      <c r="REE40" s="16"/>
      <c r="REF40" s="16"/>
      <c r="REG40" s="16"/>
      <c r="REH40" s="16"/>
      <c r="REI40" s="16"/>
      <c r="REJ40" s="16"/>
      <c r="REK40" s="16"/>
      <c r="REL40" s="16"/>
      <c r="REM40" s="16"/>
      <c r="REN40" s="16"/>
      <c r="REO40" s="16"/>
      <c r="REP40" s="16"/>
      <c r="REQ40" s="16"/>
      <c r="RER40" s="16"/>
      <c r="RES40" s="16"/>
      <c r="RET40" s="16"/>
      <c r="REU40" s="16"/>
      <c r="REV40" s="16"/>
      <c r="REW40" s="16"/>
      <c r="REX40" s="16"/>
      <c r="REY40" s="16"/>
      <c r="REZ40" s="16"/>
      <c r="RFA40" s="16"/>
      <c r="RFB40" s="16"/>
      <c r="RFC40" s="16"/>
      <c r="RFD40" s="16"/>
      <c r="RFE40" s="16"/>
      <c r="RFF40" s="16"/>
      <c r="RFG40" s="16"/>
      <c r="RFH40" s="16"/>
      <c r="RFI40" s="16"/>
      <c r="RFJ40" s="16"/>
      <c r="RFK40" s="16"/>
      <c r="RFL40" s="16"/>
      <c r="RFM40" s="16"/>
      <c r="RFN40" s="16"/>
      <c r="RFO40" s="16"/>
      <c r="RFP40" s="16"/>
      <c r="RFQ40" s="16"/>
      <c r="RFR40" s="16"/>
      <c r="RFS40" s="16"/>
      <c r="RFT40" s="16"/>
      <c r="RFU40" s="16"/>
      <c r="RFV40" s="16"/>
      <c r="RFW40" s="16"/>
      <c r="RFX40" s="16"/>
      <c r="RFY40" s="16"/>
      <c r="RFZ40" s="16"/>
      <c r="RGA40" s="16"/>
      <c r="RGB40" s="16"/>
      <c r="RGC40" s="16"/>
      <c r="RGD40" s="16"/>
      <c r="RGE40" s="16"/>
      <c r="RGF40" s="16"/>
      <c r="RGG40" s="16"/>
      <c r="RGH40" s="16"/>
      <c r="RGI40" s="16"/>
      <c r="RGJ40" s="16"/>
      <c r="RGK40" s="16"/>
      <c r="RGL40" s="16"/>
      <c r="RGM40" s="16"/>
      <c r="RGN40" s="16"/>
      <c r="RGO40" s="16"/>
      <c r="RGP40" s="16"/>
      <c r="RGQ40" s="16"/>
      <c r="RGR40" s="16"/>
      <c r="RGS40" s="16"/>
      <c r="RGT40" s="16"/>
      <c r="RGU40" s="16"/>
      <c r="RGV40" s="16"/>
      <c r="RGW40" s="16"/>
      <c r="RGX40" s="16"/>
      <c r="RGY40" s="16"/>
      <c r="RGZ40" s="16"/>
      <c r="RHA40" s="16"/>
      <c r="RHB40" s="16"/>
      <c r="RHC40" s="16"/>
      <c r="RHD40" s="16"/>
      <c r="RHE40" s="16"/>
      <c r="RHF40" s="16"/>
      <c r="RHG40" s="16"/>
      <c r="RHH40" s="16"/>
      <c r="RHI40" s="16"/>
      <c r="RHJ40" s="16"/>
      <c r="RHK40" s="16"/>
      <c r="RHL40" s="16"/>
      <c r="RHM40" s="16"/>
      <c r="RHN40" s="16"/>
      <c r="RHO40" s="16"/>
      <c r="RHP40" s="16"/>
      <c r="RHQ40" s="16"/>
      <c r="RHR40" s="16"/>
      <c r="RHS40" s="16"/>
      <c r="RHT40" s="16"/>
      <c r="RHU40" s="16"/>
      <c r="RHV40" s="16"/>
      <c r="RHW40" s="16"/>
      <c r="RHX40" s="16"/>
      <c r="RHY40" s="16"/>
      <c r="RHZ40" s="16"/>
      <c r="RIA40" s="16"/>
      <c r="RIB40" s="16"/>
      <c r="RIC40" s="16"/>
      <c r="RID40" s="16"/>
      <c r="RIE40" s="16"/>
      <c r="RIF40" s="16"/>
      <c r="RIG40" s="16"/>
      <c r="RIH40" s="16"/>
      <c r="RII40" s="16"/>
      <c r="RIJ40" s="16"/>
      <c r="RIK40" s="16"/>
      <c r="RIL40" s="16"/>
      <c r="RIM40" s="16"/>
      <c r="RIN40" s="16"/>
      <c r="RIO40" s="16"/>
      <c r="RIP40" s="16"/>
      <c r="RIQ40" s="16"/>
      <c r="RIR40" s="16"/>
      <c r="RIS40" s="16"/>
      <c r="RIT40" s="16"/>
      <c r="RIU40" s="16"/>
      <c r="RIV40" s="16"/>
      <c r="RIW40" s="16"/>
      <c r="RIX40" s="16"/>
      <c r="RIY40" s="16"/>
      <c r="RIZ40" s="16"/>
      <c r="RJA40" s="16"/>
      <c r="RJB40" s="16"/>
      <c r="RJC40" s="16"/>
      <c r="RJD40" s="16"/>
      <c r="RJE40" s="16"/>
      <c r="RJF40" s="16"/>
      <c r="RJG40" s="16"/>
      <c r="RJH40" s="16"/>
      <c r="RJI40" s="16"/>
      <c r="RJJ40" s="16"/>
      <c r="RJK40" s="16"/>
      <c r="RJL40" s="16"/>
      <c r="RJM40" s="16"/>
      <c r="RJN40" s="16"/>
      <c r="RJO40" s="16"/>
      <c r="RJP40" s="16"/>
      <c r="RJQ40" s="16"/>
      <c r="RJR40" s="16"/>
      <c r="RJS40" s="16"/>
      <c r="RJT40" s="16"/>
      <c r="RJU40" s="16"/>
      <c r="RJV40" s="16"/>
      <c r="RJW40" s="16"/>
      <c r="RJX40" s="16"/>
      <c r="RJY40" s="16"/>
      <c r="RJZ40" s="16"/>
      <c r="RKA40" s="16"/>
      <c r="RKB40" s="16"/>
      <c r="RKC40" s="16"/>
      <c r="RKD40" s="16"/>
      <c r="RKE40" s="16"/>
      <c r="RKF40" s="16"/>
      <c r="RKG40" s="16"/>
      <c r="RKH40" s="16"/>
      <c r="RKI40" s="16"/>
      <c r="RKJ40" s="16"/>
      <c r="RKK40" s="16"/>
      <c r="RKL40" s="16"/>
      <c r="RKM40" s="16"/>
      <c r="RKN40" s="16"/>
      <c r="RKO40" s="16"/>
      <c r="RKP40" s="16"/>
      <c r="RKQ40" s="16"/>
      <c r="RKR40" s="16"/>
      <c r="RKS40" s="16"/>
      <c r="RKT40" s="16"/>
      <c r="RKU40" s="16"/>
      <c r="RKV40" s="16"/>
      <c r="RKW40" s="16"/>
      <c r="RKX40" s="16"/>
      <c r="RKY40" s="16"/>
      <c r="RKZ40" s="16"/>
      <c r="RLA40" s="16"/>
      <c r="RLB40" s="16"/>
      <c r="RLC40" s="16"/>
      <c r="RLD40" s="16"/>
      <c r="RLE40" s="16"/>
      <c r="RLF40" s="16"/>
      <c r="RLG40" s="16"/>
      <c r="RLH40" s="16"/>
      <c r="RLI40" s="16"/>
      <c r="RLJ40" s="16"/>
      <c r="RLK40" s="16"/>
      <c r="RLL40" s="16"/>
      <c r="RLM40" s="16"/>
      <c r="RLN40" s="16"/>
      <c r="RLO40" s="16"/>
      <c r="RLP40" s="16"/>
      <c r="RLQ40" s="16"/>
      <c r="RLR40" s="16"/>
      <c r="RLS40" s="16"/>
      <c r="RLT40" s="16"/>
      <c r="RLU40" s="16"/>
      <c r="RLV40" s="16"/>
      <c r="RLW40" s="16"/>
      <c r="RLX40" s="16"/>
      <c r="RLY40" s="16"/>
      <c r="RLZ40" s="16"/>
      <c r="RMA40" s="16"/>
      <c r="RMB40" s="16"/>
      <c r="RMC40" s="16"/>
      <c r="RMD40" s="16"/>
      <c r="RME40" s="16"/>
      <c r="RMF40" s="16"/>
      <c r="RMG40" s="16"/>
      <c r="RMH40" s="16"/>
      <c r="RMI40" s="16"/>
      <c r="RMJ40" s="16"/>
      <c r="RMK40" s="16"/>
      <c r="RML40" s="16"/>
      <c r="RMM40" s="16"/>
      <c r="RMN40" s="16"/>
      <c r="RMO40" s="16"/>
      <c r="RMP40" s="16"/>
      <c r="RMQ40" s="16"/>
      <c r="RMR40" s="16"/>
      <c r="RMS40" s="16"/>
      <c r="RMT40" s="16"/>
      <c r="RMU40" s="16"/>
      <c r="RMV40" s="16"/>
      <c r="RMW40" s="16"/>
      <c r="RMX40" s="16"/>
      <c r="RMY40" s="16"/>
      <c r="RMZ40" s="16"/>
      <c r="RNA40" s="16"/>
      <c r="RNB40" s="16"/>
      <c r="RNC40" s="16"/>
      <c r="RND40" s="16"/>
      <c r="RNE40" s="16"/>
      <c r="RNF40" s="16"/>
      <c r="RNG40" s="16"/>
      <c r="RNH40" s="16"/>
      <c r="RNI40" s="16"/>
      <c r="RNJ40" s="16"/>
      <c r="RNK40" s="16"/>
      <c r="RNL40" s="16"/>
      <c r="RNM40" s="16"/>
      <c r="RNN40" s="16"/>
      <c r="RNO40" s="16"/>
      <c r="RNP40" s="16"/>
      <c r="RNQ40" s="16"/>
      <c r="RNR40" s="16"/>
      <c r="RNS40" s="16"/>
      <c r="RNT40" s="16"/>
      <c r="RNU40" s="16"/>
      <c r="RNV40" s="16"/>
      <c r="RNW40" s="16"/>
      <c r="RNX40" s="16"/>
      <c r="RNY40" s="16"/>
      <c r="RNZ40" s="16"/>
      <c r="ROA40" s="16"/>
      <c r="ROB40" s="16"/>
      <c r="ROC40" s="16"/>
      <c r="ROD40" s="16"/>
      <c r="ROE40" s="16"/>
      <c r="ROF40" s="16"/>
      <c r="ROG40" s="16"/>
      <c r="ROH40" s="16"/>
      <c r="ROI40" s="16"/>
      <c r="ROJ40" s="16"/>
      <c r="ROK40" s="16"/>
      <c r="ROL40" s="16"/>
      <c r="ROM40" s="16"/>
      <c r="RON40" s="16"/>
      <c r="ROO40" s="16"/>
      <c r="ROP40" s="16"/>
      <c r="ROQ40" s="16"/>
      <c r="ROR40" s="16"/>
      <c r="ROS40" s="16"/>
      <c r="ROT40" s="16"/>
      <c r="ROU40" s="16"/>
      <c r="ROV40" s="16"/>
      <c r="ROW40" s="16"/>
      <c r="ROX40" s="16"/>
      <c r="ROY40" s="16"/>
      <c r="ROZ40" s="16"/>
      <c r="RPA40" s="16"/>
      <c r="RPB40" s="16"/>
      <c r="RPC40" s="16"/>
      <c r="RPD40" s="16"/>
      <c r="RPE40" s="16"/>
      <c r="RPF40" s="16"/>
      <c r="RPG40" s="16"/>
      <c r="RPH40" s="16"/>
      <c r="RPI40" s="16"/>
      <c r="RPJ40" s="16"/>
      <c r="RPK40" s="16"/>
      <c r="RPL40" s="16"/>
      <c r="RPM40" s="16"/>
      <c r="RPN40" s="16"/>
      <c r="RPO40" s="16"/>
      <c r="RPP40" s="16"/>
      <c r="RPQ40" s="16"/>
      <c r="RPR40" s="16"/>
      <c r="RPS40" s="16"/>
      <c r="RPT40" s="16"/>
      <c r="RPU40" s="16"/>
      <c r="RPV40" s="16"/>
      <c r="RPW40" s="16"/>
      <c r="RPX40" s="16"/>
      <c r="RPY40" s="16"/>
      <c r="RPZ40" s="16"/>
      <c r="RQA40" s="16"/>
      <c r="RQB40" s="16"/>
      <c r="RQC40" s="16"/>
      <c r="RQD40" s="16"/>
      <c r="RQE40" s="16"/>
      <c r="RQF40" s="16"/>
      <c r="RQG40" s="16"/>
      <c r="RQH40" s="16"/>
      <c r="RQI40" s="16"/>
      <c r="RQJ40" s="16"/>
      <c r="RQK40" s="16"/>
      <c r="RQL40" s="16"/>
      <c r="RQM40" s="16"/>
      <c r="RQN40" s="16"/>
      <c r="RQO40" s="16"/>
      <c r="RQP40" s="16"/>
      <c r="RQQ40" s="16"/>
      <c r="RQR40" s="16"/>
      <c r="RQS40" s="16"/>
      <c r="RQT40" s="16"/>
      <c r="RQU40" s="16"/>
      <c r="RQV40" s="16"/>
      <c r="RQW40" s="16"/>
      <c r="RQX40" s="16"/>
      <c r="RQY40" s="16"/>
      <c r="RQZ40" s="16"/>
      <c r="RRA40" s="16"/>
      <c r="RRB40" s="16"/>
      <c r="RRC40" s="16"/>
      <c r="RRD40" s="16"/>
      <c r="RRE40" s="16"/>
      <c r="RRF40" s="16"/>
      <c r="RRG40" s="16"/>
      <c r="RRH40" s="16"/>
      <c r="RRI40" s="16"/>
      <c r="RRJ40" s="16"/>
      <c r="RRK40" s="16"/>
      <c r="RRL40" s="16"/>
      <c r="RRM40" s="16"/>
      <c r="RRN40" s="16"/>
      <c r="RRO40" s="16"/>
      <c r="RRP40" s="16"/>
      <c r="RRQ40" s="16"/>
      <c r="RRR40" s="16"/>
      <c r="RRS40" s="16"/>
      <c r="RRT40" s="16"/>
      <c r="RRU40" s="16"/>
      <c r="RRV40" s="16"/>
      <c r="RRW40" s="16"/>
      <c r="RRX40" s="16"/>
      <c r="RRY40" s="16"/>
      <c r="RRZ40" s="16"/>
      <c r="RSA40" s="16"/>
      <c r="RSB40" s="16"/>
      <c r="RSC40" s="16"/>
      <c r="RSD40" s="16"/>
      <c r="RSE40" s="16"/>
      <c r="RSF40" s="16"/>
      <c r="RSG40" s="16"/>
      <c r="RSH40" s="16"/>
      <c r="RSI40" s="16"/>
      <c r="RSJ40" s="16"/>
      <c r="RSK40" s="16"/>
      <c r="RSL40" s="16"/>
      <c r="RSM40" s="16"/>
      <c r="RSN40" s="16"/>
      <c r="RSO40" s="16"/>
      <c r="RSP40" s="16"/>
      <c r="RSQ40" s="16"/>
      <c r="RSR40" s="16"/>
      <c r="RSS40" s="16"/>
      <c r="RST40" s="16"/>
      <c r="RSU40" s="16"/>
      <c r="RSV40" s="16"/>
      <c r="RSW40" s="16"/>
      <c r="RSX40" s="16"/>
      <c r="RSY40" s="16"/>
      <c r="RSZ40" s="16"/>
      <c r="RTA40" s="16"/>
      <c r="RTB40" s="16"/>
      <c r="RTC40" s="16"/>
      <c r="RTD40" s="16"/>
      <c r="RTE40" s="16"/>
      <c r="RTF40" s="16"/>
      <c r="RTG40" s="16"/>
      <c r="RTH40" s="16"/>
      <c r="RTI40" s="16"/>
      <c r="RTJ40" s="16"/>
      <c r="RTK40" s="16"/>
      <c r="RTL40" s="16"/>
      <c r="RTM40" s="16"/>
      <c r="RTN40" s="16"/>
      <c r="RTO40" s="16"/>
      <c r="RTP40" s="16"/>
      <c r="RTQ40" s="16"/>
      <c r="RTR40" s="16"/>
      <c r="RTS40" s="16"/>
      <c r="RTT40" s="16"/>
      <c r="RTU40" s="16"/>
      <c r="RTV40" s="16"/>
      <c r="RTW40" s="16"/>
      <c r="RTX40" s="16"/>
      <c r="RTY40" s="16"/>
      <c r="RTZ40" s="16"/>
      <c r="RUA40" s="16"/>
      <c r="RUB40" s="16"/>
      <c r="RUC40" s="16"/>
      <c r="RUD40" s="16"/>
      <c r="RUE40" s="16"/>
      <c r="RUF40" s="16"/>
      <c r="RUG40" s="16"/>
      <c r="RUH40" s="16"/>
      <c r="RUI40" s="16"/>
      <c r="RUJ40" s="16"/>
      <c r="RUK40" s="16"/>
      <c r="RUL40" s="16"/>
      <c r="RUM40" s="16"/>
      <c r="RUN40" s="16"/>
      <c r="RUO40" s="16"/>
      <c r="RUP40" s="16"/>
      <c r="RUQ40" s="16"/>
      <c r="RUR40" s="16"/>
      <c r="RUS40" s="16"/>
      <c r="RUT40" s="16"/>
      <c r="RUU40" s="16"/>
      <c r="RUV40" s="16"/>
      <c r="RUW40" s="16"/>
      <c r="RUX40" s="16"/>
      <c r="RUY40" s="16"/>
      <c r="RUZ40" s="16"/>
      <c r="RVA40" s="16"/>
      <c r="RVB40" s="16"/>
      <c r="RVC40" s="16"/>
      <c r="RVD40" s="16"/>
      <c r="RVE40" s="16"/>
      <c r="RVF40" s="16"/>
      <c r="RVG40" s="16"/>
      <c r="RVH40" s="16"/>
      <c r="RVI40" s="16"/>
      <c r="RVJ40" s="16"/>
      <c r="RVK40" s="16"/>
      <c r="RVL40" s="16"/>
      <c r="RVM40" s="16"/>
      <c r="RVN40" s="16"/>
      <c r="RVO40" s="16"/>
      <c r="RVP40" s="16"/>
      <c r="RVQ40" s="16"/>
      <c r="RVR40" s="16"/>
      <c r="RVS40" s="16"/>
      <c r="RVT40" s="16"/>
      <c r="RVU40" s="16"/>
      <c r="RVV40" s="16"/>
      <c r="RVW40" s="16"/>
      <c r="RVX40" s="16"/>
      <c r="RVY40" s="16"/>
      <c r="RVZ40" s="16"/>
      <c r="RWA40" s="16"/>
      <c r="RWB40" s="16"/>
      <c r="RWC40" s="16"/>
      <c r="RWD40" s="16"/>
      <c r="RWE40" s="16"/>
      <c r="RWF40" s="16"/>
      <c r="RWG40" s="16"/>
      <c r="RWH40" s="16"/>
      <c r="RWI40" s="16"/>
      <c r="RWJ40" s="16"/>
      <c r="RWK40" s="16"/>
      <c r="RWL40" s="16"/>
      <c r="RWM40" s="16"/>
      <c r="RWN40" s="16"/>
      <c r="RWO40" s="16"/>
      <c r="RWP40" s="16"/>
      <c r="RWQ40" s="16"/>
      <c r="RWR40" s="16"/>
      <c r="RWS40" s="16"/>
      <c r="RWT40" s="16"/>
      <c r="RWU40" s="16"/>
      <c r="RWV40" s="16"/>
      <c r="RWW40" s="16"/>
      <c r="RWX40" s="16"/>
      <c r="RWY40" s="16"/>
      <c r="RWZ40" s="16"/>
      <c r="RXA40" s="16"/>
      <c r="RXB40" s="16"/>
      <c r="RXC40" s="16"/>
      <c r="RXD40" s="16"/>
      <c r="RXE40" s="16"/>
      <c r="RXF40" s="16"/>
      <c r="RXG40" s="16"/>
      <c r="RXH40" s="16"/>
      <c r="RXI40" s="16"/>
      <c r="RXJ40" s="16"/>
      <c r="RXK40" s="16"/>
      <c r="RXL40" s="16"/>
      <c r="RXM40" s="16"/>
      <c r="RXN40" s="16"/>
      <c r="RXO40" s="16"/>
      <c r="RXP40" s="16"/>
      <c r="RXQ40" s="16"/>
      <c r="RXR40" s="16"/>
      <c r="RXS40" s="16"/>
      <c r="RXT40" s="16"/>
      <c r="RXU40" s="16"/>
      <c r="RXV40" s="16"/>
      <c r="RXW40" s="16"/>
      <c r="RXX40" s="16"/>
      <c r="RXY40" s="16"/>
      <c r="RXZ40" s="16"/>
      <c r="RYA40" s="16"/>
      <c r="RYB40" s="16"/>
      <c r="RYC40" s="16"/>
      <c r="RYD40" s="16"/>
      <c r="RYE40" s="16"/>
      <c r="RYF40" s="16"/>
      <c r="RYG40" s="16"/>
      <c r="RYH40" s="16"/>
      <c r="RYI40" s="16"/>
      <c r="RYJ40" s="16"/>
      <c r="RYK40" s="16"/>
      <c r="RYL40" s="16"/>
      <c r="RYM40" s="16"/>
      <c r="RYN40" s="16"/>
      <c r="RYO40" s="16"/>
      <c r="RYP40" s="16"/>
      <c r="RYQ40" s="16"/>
      <c r="RYR40" s="16"/>
      <c r="RYS40" s="16"/>
      <c r="RYT40" s="16"/>
      <c r="RYU40" s="16"/>
      <c r="RYV40" s="16"/>
      <c r="RYW40" s="16"/>
      <c r="RYX40" s="16"/>
      <c r="RYY40" s="16"/>
      <c r="RYZ40" s="16"/>
      <c r="RZA40" s="16"/>
      <c r="RZB40" s="16"/>
      <c r="RZC40" s="16"/>
      <c r="RZD40" s="16"/>
      <c r="RZE40" s="16"/>
      <c r="RZF40" s="16"/>
      <c r="RZG40" s="16"/>
      <c r="RZH40" s="16"/>
      <c r="RZI40" s="16"/>
      <c r="RZJ40" s="16"/>
      <c r="RZK40" s="16"/>
      <c r="RZL40" s="16"/>
      <c r="RZM40" s="16"/>
      <c r="RZN40" s="16"/>
      <c r="RZO40" s="16"/>
      <c r="RZP40" s="16"/>
      <c r="RZQ40" s="16"/>
      <c r="RZR40" s="16"/>
      <c r="RZS40" s="16"/>
      <c r="RZT40" s="16"/>
      <c r="RZU40" s="16"/>
      <c r="RZV40" s="16"/>
      <c r="RZW40" s="16"/>
      <c r="RZX40" s="16"/>
      <c r="RZY40" s="16"/>
      <c r="RZZ40" s="16"/>
      <c r="SAA40" s="16"/>
      <c r="SAB40" s="16"/>
      <c r="SAC40" s="16"/>
      <c r="SAD40" s="16"/>
      <c r="SAE40" s="16"/>
      <c r="SAF40" s="16"/>
      <c r="SAG40" s="16"/>
      <c r="SAH40" s="16"/>
      <c r="SAI40" s="16"/>
      <c r="SAJ40" s="16"/>
      <c r="SAK40" s="16"/>
      <c r="SAL40" s="16"/>
      <c r="SAM40" s="16"/>
      <c r="SAN40" s="16"/>
      <c r="SAO40" s="16"/>
      <c r="SAP40" s="16"/>
      <c r="SAQ40" s="16"/>
      <c r="SAR40" s="16"/>
      <c r="SAS40" s="16"/>
      <c r="SAT40" s="16"/>
      <c r="SAU40" s="16"/>
      <c r="SAV40" s="16"/>
      <c r="SAW40" s="16"/>
      <c r="SAX40" s="16"/>
      <c r="SAY40" s="16"/>
      <c r="SAZ40" s="16"/>
      <c r="SBA40" s="16"/>
      <c r="SBB40" s="16"/>
      <c r="SBC40" s="16"/>
      <c r="SBD40" s="16"/>
      <c r="SBE40" s="16"/>
      <c r="SBF40" s="16"/>
      <c r="SBG40" s="16"/>
      <c r="SBH40" s="16"/>
      <c r="SBI40" s="16"/>
      <c r="SBJ40" s="16"/>
      <c r="SBK40" s="16"/>
      <c r="SBL40" s="16"/>
      <c r="SBM40" s="16"/>
      <c r="SBN40" s="16"/>
      <c r="SBO40" s="16"/>
      <c r="SBP40" s="16"/>
      <c r="SBQ40" s="16"/>
      <c r="SBR40" s="16"/>
      <c r="SBS40" s="16"/>
      <c r="SBT40" s="16"/>
      <c r="SBU40" s="16"/>
      <c r="SBV40" s="16"/>
      <c r="SBW40" s="16"/>
      <c r="SBX40" s="16"/>
      <c r="SBY40" s="16"/>
      <c r="SBZ40" s="16"/>
      <c r="SCA40" s="16"/>
      <c r="SCB40" s="16"/>
      <c r="SCC40" s="16"/>
      <c r="SCD40" s="16"/>
      <c r="SCE40" s="16"/>
      <c r="SCF40" s="16"/>
      <c r="SCG40" s="16"/>
      <c r="SCH40" s="16"/>
      <c r="SCI40" s="16"/>
      <c r="SCJ40" s="16"/>
      <c r="SCK40" s="16"/>
      <c r="SCL40" s="16"/>
      <c r="SCM40" s="16"/>
      <c r="SCN40" s="16"/>
      <c r="SCO40" s="16"/>
      <c r="SCP40" s="16"/>
      <c r="SCQ40" s="16"/>
      <c r="SCR40" s="16"/>
      <c r="SCS40" s="16"/>
      <c r="SCT40" s="16"/>
      <c r="SCU40" s="16"/>
      <c r="SCV40" s="16"/>
      <c r="SCW40" s="16"/>
      <c r="SCX40" s="16"/>
      <c r="SCY40" s="16"/>
      <c r="SCZ40" s="16"/>
      <c r="SDA40" s="16"/>
      <c r="SDB40" s="16"/>
      <c r="SDC40" s="16"/>
      <c r="SDD40" s="16"/>
      <c r="SDE40" s="16"/>
      <c r="SDF40" s="16"/>
      <c r="SDG40" s="16"/>
      <c r="SDH40" s="16"/>
      <c r="SDI40" s="16"/>
      <c r="SDJ40" s="16"/>
      <c r="SDK40" s="16"/>
      <c r="SDL40" s="16"/>
      <c r="SDM40" s="16"/>
      <c r="SDN40" s="16"/>
      <c r="SDO40" s="16"/>
      <c r="SDP40" s="16"/>
      <c r="SDQ40" s="16"/>
      <c r="SDR40" s="16"/>
      <c r="SDS40" s="16"/>
      <c r="SDT40" s="16"/>
      <c r="SDU40" s="16"/>
      <c r="SDV40" s="16"/>
      <c r="SDW40" s="16"/>
      <c r="SDX40" s="16"/>
      <c r="SDY40" s="16"/>
      <c r="SDZ40" s="16"/>
      <c r="SEA40" s="16"/>
      <c r="SEB40" s="16"/>
      <c r="SEC40" s="16"/>
      <c r="SED40" s="16"/>
      <c r="SEE40" s="16"/>
      <c r="SEF40" s="16"/>
      <c r="SEG40" s="16"/>
      <c r="SEH40" s="16"/>
      <c r="SEI40" s="16"/>
      <c r="SEJ40" s="16"/>
      <c r="SEK40" s="16"/>
      <c r="SEL40" s="16"/>
      <c r="SEM40" s="16"/>
      <c r="SEN40" s="16"/>
      <c r="SEO40" s="16"/>
      <c r="SEP40" s="16"/>
      <c r="SEQ40" s="16"/>
      <c r="SER40" s="16"/>
      <c r="SES40" s="16"/>
      <c r="SET40" s="16"/>
      <c r="SEU40" s="16"/>
      <c r="SEV40" s="16"/>
      <c r="SEW40" s="16"/>
      <c r="SEX40" s="16"/>
      <c r="SEY40" s="16"/>
      <c r="SEZ40" s="16"/>
      <c r="SFA40" s="16"/>
      <c r="SFB40" s="16"/>
      <c r="SFC40" s="16"/>
      <c r="SFD40" s="16"/>
      <c r="SFE40" s="16"/>
      <c r="SFF40" s="16"/>
      <c r="SFG40" s="16"/>
      <c r="SFH40" s="16"/>
      <c r="SFI40" s="16"/>
      <c r="SFJ40" s="16"/>
      <c r="SFK40" s="16"/>
      <c r="SFL40" s="16"/>
      <c r="SFM40" s="16"/>
      <c r="SFN40" s="16"/>
      <c r="SFO40" s="16"/>
      <c r="SFP40" s="16"/>
      <c r="SFQ40" s="16"/>
      <c r="SFR40" s="16"/>
      <c r="SFS40" s="16"/>
      <c r="SFT40" s="16"/>
      <c r="SFU40" s="16"/>
      <c r="SFV40" s="16"/>
      <c r="SFW40" s="16"/>
      <c r="SFX40" s="16"/>
      <c r="SFY40" s="16"/>
      <c r="SFZ40" s="16"/>
      <c r="SGA40" s="16"/>
      <c r="SGB40" s="16"/>
      <c r="SGC40" s="16"/>
      <c r="SGD40" s="16"/>
      <c r="SGE40" s="16"/>
      <c r="SGF40" s="16"/>
      <c r="SGG40" s="16"/>
      <c r="SGH40" s="16"/>
      <c r="SGI40" s="16"/>
      <c r="SGJ40" s="16"/>
      <c r="SGK40" s="16"/>
      <c r="SGL40" s="16"/>
      <c r="SGM40" s="16"/>
      <c r="SGN40" s="16"/>
      <c r="SGO40" s="16"/>
      <c r="SGP40" s="16"/>
      <c r="SGQ40" s="16"/>
      <c r="SGR40" s="16"/>
      <c r="SGS40" s="16"/>
      <c r="SGT40" s="16"/>
      <c r="SGU40" s="16"/>
      <c r="SGV40" s="16"/>
      <c r="SGW40" s="16"/>
      <c r="SGX40" s="16"/>
      <c r="SGY40" s="16"/>
      <c r="SGZ40" s="16"/>
      <c r="SHA40" s="16"/>
      <c r="SHB40" s="16"/>
      <c r="SHC40" s="16"/>
      <c r="SHD40" s="16"/>
      <c r="SHE40" s="16"/>
      <c r="SHF40" s="16"/>
      <c r="SHG40" s="16"/>
      <c r="SHH40" s="16"/>
      <c r="SHI40" s="16"/>
      <c r="SHJ40" s="16"/>
      <c r="SHK40" s="16"/>
      <c r="SHL40" s="16"/>
      <c r="SHM40" s="16"/>
      <c r="SHN40" s="16"/>
      <c r="SHO40" s="16"/>
      <c r="SHP40" s="16"/>
      <c r="SHQ40" s="16"/>
      <c r="SHR40" s="16"/>
      <c r="SHS40" s="16"/>
      <c r="SHT40" s="16"/>
      <c r="SHU40" s="16"/>
      <c r="SHV40" s="16"/>
      <c r="SHW40" s="16"/>
      <c r="SHX40" s="16"/>
      <c r="SHY40" s="16"/>
      <c r="SHZ40" s="16"/>
      <c r="SIA40" s="16"/>
      <c r="SIB40" s="16"/>
      <c r="SIC40" s="16"/>
      <c r="SID40" s="16"/>
      <c r="SIE40" s="16"/>
      <c r="SIF40" s="16"/>
      <c r="SIG40" s="16"/>
      <c r="SIH40" s="16"/>
      <c r="SII40" s="16"/>
      <c r="SIJ40" s="16"/>
      <c r="SIK40" s="16"/>
      <c r="SIL40" s="16"/>
      <c r="SIM40" s="16"/>
      <c r="SIN40" s="16"/>
      <c r="SIO40" s="16"/>
      <c r="SIP40" s="16"/>
      <c r="SIQ40" s="16"/>
      <c r="SIR40" s="16"/>
      <c r="SIS40" s="16"/>
      <c r="SIT40" s="16"/>
      <c r="SIU40" s="16"/>
      <c r="SIV40" s="16"/>
      <c r="SIW40" s="16"/>
      <c r="SIX40" s="16"/>
      <c r="SIY40" s="16"/>
      <c r="SIZ40" s="16"/>
      <c r="SJA40" s="16"/>
      <c r="SJB40" s="16"/>
      <c r="SJC40" s="16"/>
      <c r="SJD40" s="16"/>
      <c r="SJE40" s="16"/>
      <c r="SJF40" s="16"/>
      <c r="SJG40" s="16"/>
      <c r="SJH40" s="16"/>
      <c r="SJI40" s="16"/>
      <c r="SJJ40" s="16"/>
      <c r="SJK40" s="16"/>
      <c r="SJL40" s="16"/>
      <c r="SJM40" s="16"/>
      <c r="SJN40" s="16"/>
      <c r="SJO40" s="16"/>
      <c r="SJP40" s="16"/>
      <c r="SJQ40" s="16"/>
      <c r="SJR40" s="16"/>
      <c r="SJS40" s="16"/>
      <c r="SJT40" s="16"/>
      <c r="SJU40" s="16"/>
      <c r="SJV40" s="16"/>
      <c r="SJW40" s="16"/>
      <c r="SJX40" s="16"/>
      <c r="SJY40" s="16"/>
      <c r="SJZ40" s="16"/>
      <c r="SKA40" s="16"/>
      <c r="SKB40" s="16"/>
      <c r="SKC40" s="16"/>
      <c r="SKD40" s="16"/>
      <c r="SKE40" s="16"/>
      <c r="SKF40" s="16"/>
      <c r="SKG40" s="16"/>
      <c r="SKH40" s="16"/>
      <c r="SKI40" s="16"/>
      <c r="SKJ40" s="16"/>
      <c r="SKK40" s="16"/>
      <c r="SKL40" s="16"/>
      <c r="SKM40" s="16"/>
      <c r="SKN40" s="16"/>
      <c r="SKO40" s="16"/>
      <c r="SKP40" s="16"/>
      <c r="SKQ40" s="16"/>
      <c r="SKR40" s="16"/>
      <c r="SKS40" s="16"/>
      <c r="SKT40" s="16"/>
      <c r="SKU40" s="16"/>
      <c r="SKV40" s="16"/>
      <c r="SKW40" s="16"/>
      <c r="SKX40" s="16"/>
      <c r="SKY40" s="16"/>
      <c r="SKZ40" s="16"/>
      <c r="SLA40" s="16"/>
      <c r="SLB40" s="16"/>
      <c r="SLC40" s="16"/>
      <c r="SLD40" s="16"/>
      <c r="SLE40" s="16"/>
      <c r="SLF40" s="16"/>
      <c r="SLG40" s="16"/>
      <c r="SLH40" s="16"/>
      <c r="SLI40" s="16"/>
      <c r="SLJ40" s="16"/>
      <c r="SLK40" s="16"/>
      <c r="SLL40" s="16"/>
      <c r="SLM40" s="16"/>
      <c r="SLN40" s="16"/>
      <c r="SLO40" s="16"/>
      <c r="SLP40" s="16"/>
      <c r="SLQ40" s="16"/>
      <c r="SLR40" s="16"/>
      <c r="SLS40" s="16"/>
      <c r="SLT40" s="16"/>
      <c r="SLU40" s="16"/>
      <c r="SLV40" s="16"/>
      <c r="SLW40" s="16"/>
      <c r="SLX40" s="16"/>
      <c r="SLY40" s="16"/>
      <c r="SLZ40" s="16"/>
      <c r="SMA40" s="16"/>
      <c r="SMB40" s="16"/>
      <c r="SMC40" s="16"/>
      <c r="SMD40" s="16"/>
      <c r="SME40" s="16"/>
      <c r="SMF40" s="16"/>
      <c r="SMG40" s="16"/>
      <c r="SMH40" s="16"/>
      <c r="SMI40" s="16"/>
      <c r="SMJ40" s="16"/>
      <c r="SMK40" s="16"/>
      <c r="SML40" s="16"/>
      <c r="SMM40" s="16"/>
      <c r="SMN40" s="16"/>
      <c r="SMO40" s="16"/>
      <c r="SMP40" s="16"/>
      <c r="SMQ40" s="16"/>
      <c r="SMR40" s="16"/>
      <c r="SMS40" s="16"/>
      <c r="SMT40" s="16"/>
      <c r="SMU40" s="16"/>
      <c r="SMV40" s="16"/>
      <c r="SMW40" s="16"/>
      <c r="SMX40" s="16"/>
      <c r="SMY40" s="16"/>
      <c r="SMZ40" s="16"/>
      <c r="SNA40" s="16"/>
      <c r="SNB40" s="16"/>
      <c r="SNC40" s="16"/>
      <c r="SND40" s="16"/>
      <c r="SNE40" s="16"/>
      <c r="SNF40" s="16"/>
      <c r="SNG40" s="16"/>
      <c r="SNH40" s="16"/>
      <c r="SNI40" s="16"/>
      <c r="SNJ40" s="16"/>
      <c r="SNK40" s="16"/>
      <c r="SNL40" s="16"/>
      <c r="SNM40" s="16"/>
      <c r="SNN40" s="16"/>
      <c r="SNO40" s="16"/>
      <c r="SNP40" s="16"/>
      <c r="SNQ40" s="16"/>
      <c r="SNR40" s="16"/>
      <c r="SNS40" s="16"/>
      <c r="SNT40" s="16"/>
      <c r="SNU40" s="16"/>
      <c r="SNV40" s="16"/>
      <c r="SNW40" s="16"/>
      <c r="SNX40" s="16"/>
      <c r="SNY40" s="16"/>
      <c r="SNZ40" s="16"/>
      <c r="SOA40" s="16"/>
      <c r="SOB40" s="16"/>
      <c r="SOC40" s="16"/>
      <c r="SOD40" s="16"/>
      <c r="SOE40" s="16"/>
      <c r="SOF40" s="16"/>
      <c r="SOG40" s="16"/>
      <c r="SOH40" s="16"/>
      <c r="SOI40" s="16"/>
      <c r="SOJ40" s="16"/>
      <c r="SOK40" s="16"/>
      <c r="SOL40" s="16"/>
      <c r="SOM40" s="16"/>
      <c r="SON40" s="16"/>
      <c r="SOO40" s="16"/>
      <c r="SOP40" s="16"/>
      <c r="SOQ40" s="16"/>
      <c r="SOR40" s="16"/>
      <c r="SOS40" s="16"/>
      <c r="SOT40" s="16"/>
      <c r="SOU40" s="16"/>
      <c r="SOV40" s="16"/>
      <c r="SOW40" s="16"/>
      <c r="SOX40" s="16"/>
      <c r="SOY40" s="16"/>
      <c r="SOZ40" s="16"/>
      <c r="SPA40" s="16"/>
      <c r="SPB40" s="16"/>
      <c r="SPC40" s="16"/>
      <c r="SPD40" s="16"/>
      <c r="SPE40" s="16"/>
      <c r="SPF40" s="16"/>
      <c r="SPG40" s="16"/>
      <c r="SPH40" s="16"/>
      <c r="SPI40" s="16"/>
      <c r="SPJ40" s="16"/>
      <c r="SPK40" s="16"/>
      <c r="SPL40" s="16"/>
      <c r="SPM40" s="16"/>
      <c r="SPN40" s="16"/>
      <c r="SPO40" s="16"/>
      <c r="SPP40" s="16"/>
      <c r="SPQ40" s="16"/>
      <c r="SPR40" s="16"/>
      <c r="SPS40" s="16"/>
      <c r="SPT40" s="16"/>
      <c r="SPU40" s="16"/>
      <c r="SPV40" s="16"/>
      <c r="SPW40" s="16"/>
      <c r="SPX40" s="16"/>
      <c r="SPY40" s="16"/>
      <c r="SPZ40" s="16"/>
      <c r="SQA40" s="16"/>
      <c r="SQB40" s="16"/>
      <c r="SQC40" s="16"/>
      <c r="SQD40" s="16"/>
      <c r="SQE40" s="16"/>
      <c r="SQF40" s="16"/>
      <c r="SQG40" s="16"/>
      <c r="SQH40" s="16"/>
      <c r="SQI40" s="16"/>
      <c r="SQJ40" s="16"/>
      <c r="SQK40" s="16"/>
      <c r="SQL40" s="16"/>
      <c r="SQM40" s="16"/>
      <c r="SQN40" s="16"/>
      <c r="SQO40" s="16"/>
      <c r="SQP40" s="16"/>
      <c r="SQQ40" s="16"/>
      <c r="SQR40" s="16"/>
      <c r="SQS40" s="16"/>
      <c r="SQT40" s="16"/>
      <c r="SQU40" s="16"/>
      <c r="SQV40" s="16"/>
      <c r="SQW40" s="16"/>
      <c r="SQX40" s="16"/>
      <c r="SQY40" s="16"/>
      <c r="SQZ40" s="16"/>
      <c r="SRA40" s="16"/>
      <c r="SRB40" s="16"/>
      <c r="SRC40" s="16"/>
      <c r="SRD40" s="16"/>
      <c r="SRE40" s="16"/>
      <c r="SRF40" s="16"/>
      <c r="SRG40" s="16"/>
      <c r="SRH40" s="16"/>
      <c r="SRI40" s="16"/>
      <c r="SRJ40" s="16"/>
      <c r="SRK40" s="16"/>
      <c r="SRL40" s="16"/>
      <c r="SRM40" s="16"/>
      <c r="SRN40" s="16"/>
      <c r="SRO40" s="16"/>
      <c r="SRP40" s="16"/>
      <c r="SRQ40" s="16"/>
      <c r="SRR40" s="16"/>
      <c r="SRS40" s="16"/>
      <c r="SRT40" s="16"/>
      <c r="SRU40" s="16"/>
      <c r="SRV40" s="16"/>
      <c r="SRW40" s="16"/>
      <c r="SRX40" s="16"/>
      <c r="SRY40" s="16"/>
      <c r="SRZ40" s="16"/>
      <c r="SSA40" s="16"/>
      <c r="SSB40" s="16"/>
      <c r="SSC40" s="16"/>
      <c r="SSD40" s="16"/>
      <c r="SSE40" s="16"/>
      <c r="SSF40" s="16"/>
      <c r="SSG40" s="16"/>
      <c r="SSH40" s="16"/>
      <c r="SSI40" s="16"/>
      <c r="SSJ40" s="16"/>
      <c r="SSK40" s="16"/>
      <c r="SSL40" s="16"/>
      <c r="SSM40" s="16"/>
      <c r="SSN40" s="16"/>
      <c r="SSO40" s="16"/>
      <c r="SSP40" s="16"/>
      <c r="SSQ40" s="16"/>
      <c r="SSR40" s="16"/>
      <c r="SSS40" s="16"/>
      <c r="SST40" s="16"/>
      <c r="SSU40" s="16"/>
      <c r="SSV40" s="16"/>
      <c r="SSW40" s="16"/>
      <c r="SSX40" s="16"/>
      <c r="SSY40" s="16"/>
      <c r="SSZ40" s="16"/>
      <c r="STA40" s="16"/>
      <c r="STB40" s="16"/>
      <c r="STC40" s="16"/>
      <c r="STD40" s="16"/>
      <c r="STE40" s="16"/>
      <c r="STF40" s="16"/>
      <c r="STG40" s="16"/>
      <c r="STH40" s="16"/>
      <c r="STI40" s="16"/>
      <c r="STJ40" s="16"/>
      <c r="STK40" s="16"/>
      <c r="STL40" s="16"/>
      <c r="STM40" s="16"/>
      <c r="STN40" s="16"/>
      <c r="STO40" s="16"/>
      <c r="STP40" s="16"/>
      <c r="STQ40" s="16"/>
      <c r="STR40" s="16"/>
      <c r="STS40" s="16"/>
      <c r="STT40" s="16"/>
      <c r="STU40" s="16"/>
      <c r="STV40" s="16"/>
      <c r="STW40" s="16"/>
      <c r="STX40" s="16"/>
      <c r="STY40" s="16"/>
      <c r="STZ40" s="16"/>
      <c r="SUA40" s="16"/>
      <c r="SUB40" s="16"/>
      <c r="SUC40" s="16"/>
      <c r="SUD40" s="16"/>
      <c r="SUE40" s="16"/>
      <c r="SUF40" s="16"/>
      <c r="SUG40" s="16"/>
      <c r="SUH40" s="16"/>
      <c r="SUI40" s="16"/>
      <c r="SUJ40" s="16"/>
      <c r="SUK40" s="16"/>
      <c r="SUL40" s="16"/>
      <c r="SUM40" s="16"/>
      <c r="SUN40" s="16"/>
      <c r="SUO40" s="16"/>
      <c r="SUP40" s="16"/>
      <c r="SUQ40" s="16"/>
      <c r="SUR40" s="16"/>
      <c r="SUS40" s="16"/>
      <c r="SUT40" s="16"/>
      <c r="SUU40" s="16"/>
      <c r="SUV40" s="16"/>
      <c r="SUW40" s="16"/>
      <c r="SUX40" s="16"/>
      <c r="SUY40" s="16"/>
      <c r="SUZ40" s="16"/>
      <c r="SVA40" s="16"/>
      <c r="SVB40" s="16"/>
      <c r="SVC40" s="16"/>
      <c r="SVD40" s="16"/>
      <c r="SVE40" s="16"/>
      <c r="SVF40" s="16"/>
      <c r="SVG40" s="16"/>
      <c r="SVH40" s="16"/>
      <c r="SVI40" s="16"/>
      <c r="SVJ40" s="16"/>
      <c r="SVK40" s="16"/>
      <c r="SVL40" s="16"/>
      <c r="SVM40" s="16"/>
      <c r="SVN40" s="16"/>
      <c r="SVO40" s="16"/>
      <c r="SVP40" s="16"/>
      <c r="SVQ40" s="16"/>
      <c r="SVR40" s="16"/>
      <c r="SVS40" s="16"/>
      <c r="SVT40" s="16"/>
      <c r="SVU40" s="16"/>
      <c r="SVV40" s="16"/>
      <c r="SVW40" s="16"/>
      <c r="SVX40" s="16"/>
      <c r="SVY40" s="16"/>
      <c r="SVZ40" s="16"/>
      <c r="SWA40" s="16"/>
      <c r="SWB40" s="16"/>
      <c r="SWC40" s="16"/>
      <c r="SWD40" s="16"/>
      <c r="SWE40" s="16"/>
      <c r="SWF40" s="16"/>
      <c r="SWG40" s="16"/>
      <c r="SWH40" s="16"/>
      <c r="SWI40" s="16"/>
      <c r="SWJ40" s="16"/>
      <c r="SWK40" s="16"/>
      <c r="SWL40" s="16"/>
      <c r="SWM40" s="16"/>
      <c r="SWN40" s="16"/>
      <c r="SWO40" s="16"/>
      <c r="SWP40" s="16"/>
      <c r="SWQ40" s="16"/>
      <c r="SWR40" s="16"/>
      <c r="SWS40" s="16"/>
      <c r="SWT40" s="16"/>
      <c r="SWU40" s="16"/>
      <c r="SWV40" s="16"/>
      <c r="SWW40" s="16"/>
      <c r="SWX40" s="16"/>
      <c r="SWY40" s="16"/>
      <c r="SWZ40" s="16"/>
      <c r="SXA40" s="16"/>
      <c r="SXB40" s="16"/>
      <c r="SXC40" s="16"/>
      <c r="SXD40" s="16"/>
      <c r="SXE40" s="16"/>
      <c r="SXF40" s="16"/>
      <c r="SXG40" s="16"/>
      <c r="SXH40" s="16"/>
      <c r="SXI40" s="16"/>
      <c r="SXJ40" s="16"/>
      <c r="SXK40" s="16"/>
      <c r="SXL40" s="16"/>
      <c r="SXM40" s="16"/>
      <c r="SXN40" s="16"/>
      <c r="SXO40" s="16"/>
      <c r="SXP40" s="16"/>
      <c r="SXQ40" s="16"/>
      <c r="SXR40" s="16"/>
      <c r="SXS40" s="16"/>
      <c r="SXT40" s="16"/>
      <c r="SXU40" s="16"/>
      <c r="SXV40" s="16"/>
      <c r="SXW40" s="16"/>
      <c r="SXX40" s="16"/>
      <c r="SXY40" s="16"/>
      <c r="SXZ40" s="16"/>
      <c r="SYA40" s="16"/>
      <c r="SYB40" s="16"/>
      <c r="SYC40" s="16"/>
      <c r="SYD40" s="16"/>
      <c r="SYE40" s="16"/>
      <c r="SYF40" s="16"/>
      <c r="SYG40" s="16"/>
      <c r="SYH40" s="16"/>
      <c r="SYI40" s="16"/>
      <c r="SYJ40" s="16"/>
      <c r="SYK40" s="16"/>
      <c r="SYL40" s="16"/>
      <c r="SYM40" s="16"/>
      <c r="SYN40" s="16"/>
      <c r="SYO40" s="16"/>
      <c r="SYP40" s="16"/>
      <c r="SYQ40" s="16"/>
      <c r="SYR40" s="16"/>
      <c r="SYS40" s="16"/>
      <c r="SYT40" s="16"/>
      <c r="SYU40" s="16"/>
      <c r="SYV40" s="16"/>
      <c r="SYW40" s="16"/>
      <c r="SYX40" s="16"/>
      <c r="SYY40" s="16"/>
      <c r="SYZ40" s="16"/>
      <c r="SZA40" s="16"/>
      <c r="SZB40" s="16"/>
      <c r="SZC40" s="16"/>
      <c r="SZD40" s="16"/>
      <c r="SZE40" s="16"/>
      <c r="SZF40" s="16"/>
      <c r="SZG40" s="16"/>
      <c r="SZH40" s="16"/>
      <c r="SZI40" s="16"/>
      <c r="SZJ40" s="16"/>
      <c r="SZK40" s="16"/>
      <c r="SZL40" s="16"/>
      <c r="SZM40" s="16"/>
      <c r="SZN40" s="16"/>
      <c r="SZO40" s="16"/>
      <c r="SZP40" s="16"/>
      <c r="SZQ40" s="16"/>
      <c r="SZR40" s="16"/>
      <c r="SZS40" s="16"/>
      <c r="SZT40" s="16"/>
      <c r="SZU40" s="16"/>
      <c r="SZV40" s="16"/>
      <c r="SZW40" s="16"/>
      <c r="SZX40" s="16"/>
      <c r="SZY40" s="16"/>
      <c r="SZZ40" s="16"/>
      <c r="TAA40" s="16"/>
      <c r="TAB40" s="16"/>
      <c r="TAC40" s="16"/>
      <c r="TAD40" s="16"/>
      <c r="TAE40" s="16"/>
      <c r="TAF40" s="16"/>
      <c r="TAG40" s="16"/>
      <c r="TAH40" s="16"/>
      <c r="TAI40" s="16"/>
      <c r="TAJ40" s="16"/>
      <c r="TAK40" s="16"/>
      <c r="TAL40" s="16"/>
      <c r="TAM40" s="16"/>
      <c r="TAN40" s="16"/>
      <c r="TAO40" s="16"/>
      <c r="TAP40" s="16"/>
      <c r="TAQ40" s="16"/>
      <c r="TAR40" s="16"/>
      <c r="TAS40" s="16"/>
      <c r="TAT40" s="16"/>
      <c r="TAU40" s="16"/>
      <c r="TAV40" s="16"/>
      <c r="TAW40" s="16"/>
      <c r="TAX40" s="16"/>
      <c r="TAY40" s="16"/>
      <c r="TAZ40" s="16"/>
      <c r="TBA40" s="16"/>
      <c r="TBB40" s="16"/>
      <c r="TBC40" s="16"/>
      <c r="TBD40" s="16"/>
      <c r="TBE40" s="16"/>
      <c r="TBF40" s="16"/>
      <c r="TBG40" s="16"/>
      <c r="TBH40" s="16"/>
      <c r="TBI40" s="16"/>
      <c r="TBJ40" s="16"/>
      <c r="TBK40" s="16"/>
      <c r="TBL40" s="16"/>
      <c r="TBM40" s="16"/>
      <c r="TBN40" s="16"/>
      <c r="TBO40" s="16"/>
      <c r="TBP40" s="16"/>
      <c r="TBQ40" s="16"/>
      <c r="TBR40" s="16"/>
      <c r="TBS40" s="16"/>
      <c r="TBT40" s="16"/>
      <c r="TBU40" s="16"/>
      <c r="TBV40" s="16"/>
      <c r="TBW40" s="16"/>
      <c r="TBX40" s="16"/>
      <c r="TBY40" s="16"/>
      <c r="TBZ40" s="16"/>
      <c r="TCA40" s="16"/>
      <c r="TCB40" s="16"/>
      <c r="TCC40" s="16"/>
      <c r="TCD40" s="16"/>
      <c r="TCE40" s="16"/>
      <c r="TCF40" s="16"/>
      <c r="TCG40" s="16"/>
      <c r="TCH40" s="16"/>
      <c r="TCI40" s="16"/>
      <c r="TCJ40" s="16"/>
      <c r="TCK40" s="16"/>
      <c r="TCL40" s="16"/>
      <c r="TCM40" s="16"/>
      <c r="TCN40" s="16"/>
      <c r="TCO40" s="16"/>
      <c r="TCP40" s="16"/>
      <c r="TCQ40" s="16"/>
      <c r="TCR40" s="16"/>
      <c r="TCS40" s="16"/>
      <c r="TCT40" s="16"/>
      <c r="TCU40" s="16"/>
      <c r="TCV40" s="16"/>
      <c r="TCW40" s="16"/>
      <c r="TCX40" s="16"/>
      <c r="TCY40" s="16"/>
      <c r="TCZ40" s="16"/>
      <c r="TDA40" s="16"/>
      <c r="TDB40" s="16"/>
      <c r="TDC40" s="16"/>
      <c r="TDD40" s="16"/>
      <c r="TDE40" s="16"/>
      <c r="TDF40" s="16"/>
      <c r="TDG40" s="16"/>
      <c r="TDH40" s="16"/>
      <c r="TDI40" s="16"/>
      <c r="TDJ40" s="16"/>
      <c r="TDK40" s="16"/>
      <c r="TDL40" s="16"/>
      <c r="TDM40" s="16"/>
      <c r="TDN40" s="16"/>
      <c r="TDO40" s="16"/>
      <c r="TDP40" s="16"/>
      <c r="TDQ40" s="16"/>
      <c r="TDR40" s="16"/>
      <c r="TDS40" s="16"/>
      <c r="TDT40" s="16"/>
      <c r="TDU40" s="16"/>
      <c r="TDV40" s="16"/>
      <c r="TDW40" s="16"/>
      <c r="TDX40" s="16"/>
      <c r="TDY40" s="16"/>
      <c r="TDZ40" s="16"/>
      <c r="TEA40" s="16"/>
      <c r="TEB40" s="16"/>
      <c r="TEC40" s="16"/>
      <c r="TED40" s="16"/>
      <c r="TEE40" s="16"/>
      <c r="TEF40" s="16"/>
      <c r="TEG40" s="16"/>
      <c r="TEH40" s="16"/>
      <c r="TEI40" s="16"/>
      <c r="TEJ40" s="16"/>
      <c r="TEK40" s="16"/>
      <c r="TEL40" s="16"/>
      <c r="TEM40" s="16"/>
      <c r="TEN40" s="16"/>
      <c r="TEO40" s="16"/>
      <c r="TEP40" s="16"/>
      <c r="TEQ40" s="16"/>
      <c r="TER40" s="16"/>
      <c r="TES40" s="16"/>
      <c r="TET40" s="16"/>
      <c r="TEU40" s="16"/>
      <c r="TEV40" s="16"/>
      <c r="TEW40" s="16"/>
      <c r="TEX40" s="16"/>
      <c r="TEY40" s="16"/>
      <c r="TEZ40" s="16"/>
      <c r="TFA40" s="16"/>
      <c r="TFB40" s="16"/>
      <c r="TFC40" s="16"/>
      <c r="TFD40" s="16"/>
      <c r="TFE40" s="16"/>
      <c r="TFF40" s="16"/>
      <c r="TFG40" s="16"/>
      <c r="TFH40" s="16"/>
      <c r="TFI40" s="16"/>
      <c r="TFJ40" s="16"/>
      <c r="TFK40" s="16"/>
      <c r="TFL40" s="16"/>
      <c r="TFM40" s="16"/>
      <c r="TFN40" s="16"/>
      <c r="TFO40" s="16"/>
      <c r="TFP40" s="16"/>
      <c r="TFQ40" s="16"/>
      <c r="TFR40" s="16"/>
      <c r="TFS40" s="16"/>
      <c r="TFT40" s="16"/>
      <c r="TFU40" s="16"/>
      <c r="TFV40" s="16"/>
      <c r="TFW40" s="16"/>
      <c r="TFX40" s="16"/>
      <c r="TFY40" s="16"/>
      <c r="TFZ40" s="16"/>
      <c r="TGA40" s="16"/>
      <c r="TGB40" s="16"/>
      <c r="TGC40" s="16"/>
      <c r="TGD40" s="16"/>
      <c r="TGE40" s="16"/>
      <c r="TGF40" s="16"/>
      <c r="TGG40" s="16"/>
      <c r="TGH40" s="16"/>
      <c r="TGI40" s="16"/>
      <c r="TGJ40" s="16"/>
      <c r="TGK40" s="16"/>
      <c r="TGL40" s="16"/>
      <c r="TGM40" s="16"/>
      <c r="TGN40" s="16"/>
      <c r="TGO40" s="16"/>
      <c r="TGP40" s="16"/>
      <c r="TGQ40" s="16"/>
      <c r="TGR40" s="16"/>
      <c r="TGS40" s="16"/>
      <c r="TGT40" s="16"/>
      <c r="TGU40" s="16"/>
      <c r="TGV40" s="16"/>
      <c r="TGW40" s="16"/>
      <c r="TGX40" s="16"/>
      <c r="TGY40" s="16"/>
      <c r="TGZ40" s="16"/>
      <c r="THA40" s="16"/>
      <c r="THB40" s="16"/>
      <c r="THC40" s="16"/>
      <c r="THD40" s="16"/>
      <c r="THE40" s="16"/>
      <c r="THF40" s="16"/>
      <c r="THG40" s="16"/>
      <c r="THH40" s="16"/>
      <c r="THI40" s="16"/>
      <c r="THJ40" s="16"/>
      <c r="THK40" s="16"/>
      <c r="THL40" s="16"/>
      <c r="THM40" s="16"/>
      <c r="THN40" s="16"/>
      <c r="THO40" s="16"/>
      <c r="THP40" s="16"/>
      <c r="THQ40" s="16"/>
      <c r="THR40" s="16"/>
      <c r="THS40" s="16"/>
      <c r="THT40" s="16"/>
      <c r="THU40" s="16"/>
      <c r="THV40" s="16"/>
      <c r="THW40" s="16"/>
      <c r="THX40" s="16"/>
      <c r="THY40" s="16"/>
      <c r="THZ40" s="16"/>
      <c r="TIA40" s="16"/>
      <c r="TIB40" s="16"/>
      <c r="TIC40" s="16"/>
      <c r="TID40" s="16"/>
      <c r="TIE40" s="16"/>
      <c r="TIF40" s="16"/>
      <c r="TIG40" s="16"/>
      <c r="TIH40" s="16"/>
      <c r="TII40" s="16"/>
      <c r="TIJ40" s="16"/>
      <c r="TIK40" s="16"/>
      <c r="TIL40" s="16"/>
      <c r="TIM40" s="16"/>
      <c r="TIN40" s="16"/>
      <c r="TIO40" s="16"/>
      <c r="TIP40" s="16"/>
      <c r="TIQ40" s="16"/>
      <c r="TIR40" s="16"/>
      <c r="TIS40" s="16"/>
      <c r="TIT40" s="16"/>
      <c r="TIU40" s="16"/>
      <c r="TIV40" s="16"/>
      <c r="TIW40" s="16"/>
      <c r="TIX40" s="16"/>
      <c r="TIY40" s="16"/>
      <c r="TIZ40" s="16"/>
      <c r="TJA40" s="16"/>
      <c r="TJB40" s="16"/>
      <c r="TJC40" s="16"/>
      <c r="TJD40" s="16"/>
      <c r="TJE40" s="16"/>
      <c r="TJF40" s="16"/>
      <c r="TJG40" s="16"/>
      <c r="TJH40" s="16"/>
      <c r="TJI40" s="16"/>
      <c r="TJJ40" s="16"/>
      <c r="TJK40" s="16"/>
      <c r="TJL40" s="16"/>
      <c r="TJM40" s="16"/>
      <c r="TJN40" s="16"/>
      <c r="TJO40" s="16"/>
      <c r="TJP40" s="16"/>
      <c r="TJQ40" s="16"/>
      <c r="TJR40" s="16"/>
      <c r="TJS40" s="16"/>
      <c r="TJT40" s="16"/>
      <c r="TJU40" s="16"/>
      <c r="TJV40" s="16"/>
      <c r="TJW40" s="16"/>
      <c r="TJX40" s="16"/>
      <c r="TJY40" s="16"/>
      <c r="TJZ40" s="16"/>
      <c r="TKA40" s="16"/>
      <c r="TKB40" s="16"/>
      <c r="TKC40" s="16"/>
      <c r="TKD40" s="16"/>
      <c r="TKE40" s="16"/>
      <c r="TKF40" s="16"/>
      <c r="TKG40" s="16"/>
      <c r="TKH40" s="16"/>
      <c r="TKI40" s="16"/>
      <c r="TKJ40" s="16"/>
      <c r="TKK40" s="16"/>
      <c r="TKL40" s="16"/>
      <c r="TKM40" s="16"/>
      <c r="TKN40" s="16"/>
      <c r="TKO40" s="16"/>
      <c r="TKP40" s="16"/>
      <c r="TKQ40" s="16"/>
      <c r="TKR40" s="16"/>
      <c r="TKS40" s="16"/>
      <c r="TKT40" s="16"/>
      <c r="TKU40" s="16"/>
      <c r="TKV40" s="16"/>
      <c r="TKW40" s="16"/>
      <c r="TKX40" s="16"/>
      <c r="TKY40" s="16"/>
      <c r="TKZ40" s="16"/>
      <c r="TLA40" s="16"/>
      <c r="TLB40" s="16"/>
      <c r="TLC40" s="16"/>
      <c r="TLD40" s="16"/>
      <c r="TLE40" s="16"/>
      <c r="TLF40" s="16"/>
      <c r="TLG40" s="16"/>
      <c r="TLH40" s="16"/>
      <c r="TLI40" s="16"/>
      <c r="TLJ40" s="16"/>
      <c r="TLK40" s="16"/>
      <c r="TLL40" s="16"/>
      <c r="TLM40" s="16"/>
      <c r="TLN40" s="16"/>
      <c r="TLO40" s="16"/>
      <c r="TLP40" s="16"/>
      <c r="TLQ40" s="16"/>
      <c r="TLR40" s="16"/>
      <c r="TLS40" s="16"/>
      <c r="TLT40" s="16"/>
      <c r="TLU40" s="16"/>
      <c r="TLV40" s="16"/>
      <c r="TLW40" s="16"/>
      <c r="TLX40" s="16"/>
      <c r="TLY40" s="16"/>
      <c r="TLZ40" s="16"/>
      <c r="TMA40" s="16"/>
      <c r="TMB40" s="16"/>
      <c r="TMC40" s="16"/>
      <c r="TMD40" s="16"/>
      <c r="TME40" s="16"/>
      <c r="TMF40" s="16"/>
      <c r="TMG40" s="16"/>
      <c r="TMH40" s="16"/>
      <c r="TMI40" s="16"/>
      <c r="TMJ40" s="16"/>
      <c r="TMK40" s="16"/>
      <c r="TML40" s="16"/>
      <c r="TMM40" s="16"/>
      <c r="TMN40" s="16"/>
      <c r="TMO40" s="16"/>
      <c r="TMP40" s="16"/>
      <c r="TMQ40" s="16"/>
      <c r="TMR40" s="16"/>
      <c r="TMS40" s="16"/>
      <c r="TMT40" s="16"/>
      <c r="TMU40" s="16"/>
      <c r="TMV40" s="16"/>
      <c r="TMW40" s="16"/>
      <c r="TMX40" s="16"/>
      <c r="TMY40" s="16"/>
      <c r="TMZ40" s="16"/>
      <c r="TNA40" s="16"/>
      <c r="TNB40" s="16"/>
      <c r="TNC40" s="16"/>
      <c r="TND40" s="16"/>
      <c r="TNE40" s="16"/>
      <c r="TNF40" s="16"/>
      <c r="TNG40" s="16"/>
      <c r="TNH40" s="16"/>
      <c r="TNI40" s="16"/>
      <c r="TNJ40" s="16"/>
      <c r="TNK40" s="16"/>
      <c r="TNL40" s="16"/>
      <c r="TNM40" s="16"/>
      <c r="TNN40" s="16"/>
      <c r="TNO40" s="16"/>
      <c r="TNP40" s="16"/>
      <c r="TNQ40" s="16"/>
      <c r="TNR40" s="16"/>
      <c r="TNS40" s="16"/>
      <c r="TNT40" s="16"/>
      <c r="TNU40" s="16"/>
      <c r="TNV40" s="16"/>
      <c r="TNW40" s="16"/>
      <c r="TNX40" s="16"/>
      <c r="TNY40" s="16"/>
      <c r="TNZ40" s="16"/>
      <c r="TOA40" s="16"/>
      <c r="TOB40" s="16"/>
      <c r="TOC40" s="16"/>
      <c r="TOD40" s="16"/>
      <c r="TOE40" s="16"/>
      <c r="TOF40" s="16"/>
      <c r="TOG40" s="16"/>
      <c r="TOH40" s="16"/>
      <c r="TOI40" s="16"/>
      <c r="TOJ40" s="16"/>
      <c r="TOK40" s="16"/>
      <c r="TOL40" s="16"/>
      <c r="TOM40" s="16"/>
      <c r="TON40" s="16"/>
      <c r="TOO40" s="16"/>
      <c r="TOP40" s="16"/>
      <c r="TOQ40" s="16"/>
      <c r="TOR40" s="16"/>
      <c r="TOS40" s="16"/>
      <c r="TOT40" s="16"/>
      <c r="TOU40" s="16"/>
      <c r="TOV40" s="16"/>
      <c r="TOW40" s="16"/>
      <c r="TOX40" s="16"/>
      <c r="TOY40" s="16"/>
      <c r="TOZ40" s="16"/>
      <c r="TPA40" s="16"/>
      <c r="TPB40" s="16"/>
      <c r="TPC40" s="16"/>
      <c r="TPD40" s="16"/>
      <c r="TPE40" s="16"/>
      <c r="TPF40" s="16"/>
      <c r="TPG40" s="16"/>
      <c r="TPH40" s="16"/>
      <c r="TPI40" s="16"/>
      <c r="TPJ40" s="16"/>
      <c r="TPK40" s="16"/>
      <c r="TPL40" s="16"/>
      <c r="TPM40" s="16"/>
      <c r="TPN40" s="16"/>
      <c r="TPO40" s="16"/>
      <c r="TPP40" s="16"/>
      <c r="TPQ40" s="16"/>
      <c r="TPR40" s="16"/>
      <c r="TPS40" s="16"/>
      <c r="TPT40" s="16"/>
      <c r="TPU40" s="16"/>
      <c r="TPV40" s="16"/>
      <c r="TPW40" s="16"/>
      <c r="TPX40" s="16"/>
      <c r="TPY40" s="16"/>
      <c r="TPZ40" s="16"/>
      <c r="TQA40" s="16"/>
      <c r="TQB40" s="16"/>
      <c r="TQC40" s="16"/>
      <c r="TQD40" s="16"/>
      <c r="TQE40" s="16"/>
      <c r="TQF40" s="16"/>
      <c r="TQG40" s="16"/>
      <c r="TQH40" s="16"/>
      <c r="TQI40" s="16"/>
      <c r="TQJ40" s="16"/>
      <c r="TQK40" s="16"/>
      <c r="TQL40" s="16"/>
      <c r="TQM40" s="16"/>
      <c r="TQN40" s="16"/>
      <c r="TQO40" s="16"/>
      <c r="TQP40" s="16"/>
      <c r="TQQ40" s="16"/>
      <c r="TQR40" s="16"/>
      <c r="TQS40" s="16"/>
      <c r="TQT40" s="16"/>
      <c r="TQU40" s="16"/>
      <c r="TQV40" s="16"/>
      <c r="TQW40" s="16"/>
      <c r="TQX40" s="16"/>
      <c r="TQY40" s="16"/>
      <c r="TQZ40" s="16"/>
      <c r="TRA40" s="16"/>
      <c r="TRB40" s="16"/>
      <c r="TRC40" s="16"/>
      <c r="TRD40" s="16"/>
      <c r="TRE40" s="16"/>
      <c r="TRF40" s="16"/>
      <c r="TRG40" s="16"/>
      <c r="TRH40" s="16"/>
      <c r="TRI40" s="16"/>
      <c r="TRJ40" s="16"/>
      <c r="TRK40" s="16"/>
      <c r="TRL40" s="16"/>
      <c r="TRM40" s="16"/>
      <c r="TRN40" s="16"/>
      <c r="TRO40" s="16"/>
      <c r="TRP40" s="16"/>
      <c r="TRQ40" s="16"/>
      <c r="TRR40" s="16"/>
      <c r="TRS40" s="16"/>
      <c r="TRT40" s="16"/>
      <c r="TRU40" s="16"/>
      <c r="TRV40" s="16"/>
      <c r="TRW40" s="16"/>
      <c r="TRX40" s="16"/>
      <c r="TRY40" s="16"/>
      <c r="TRZ40" s="16"/>
      <c r="TSA40" s="16"/>
      <c r="TSB40" s="16"/>
      <c r="TSC40" s="16"/>
      <c r="TSD40" s="16"/>
      <c r="TSE40" s="16"/>
      <c r="TSF40" s="16"/>
      <c r="TSG40" s="16"/>
      <c r="TSH40" s="16"/>
      <c r="TSI40" s="16"/>
      <c r="TSJ40" s="16"/>
      <c r="TSK40" s="16"/>
      <c r="TSL40" s="16"/>
      <c r="TSM40" s="16"/>
      <c r="TSN40" s="16"/>
      <c r="TSO40" s="16"/>
      <c r="TSP40" s="16"/>
      <c r="TSQ40" s="16"/>
      <c r="TSR40" s="16"/>
      <c r="TSS40" s="16"/>
      <c r="TST40" s="16"/>
      <c r="TSU40" s="16"/>
      <c r="TSV40" s="16"/>
      <c r="TSW40" s="16"/>
      <c r="TSX40" s="16"/>
      <c r="TSY40" s="16"/>
      <c r="TSZ40" s="16"/>
      <c r="TTA40" s="16"/>
      <c r="TTB40" s="16"/>
      <c r="TTC40" s="16"/>
      <c r="TTD40" s="16"/>
      <c r="TTE40" s="16"/>
      <c r="TTF40" s="16"/>
      <c r="TTG40" s="16"/>
      <c r="TTH40" s="16"/>
      <c r="TTI40" s="16"/>
      <c r="TTJ40" s="16"/>
      <c r="TTK40" s="16"/>
      <c r="TTL40" s="16"/>
      <c r="TTM40" s="16"/>
      <c r="TTN40" s="16"/>
      <c r="TTO40" s="16"/>
      <c r="TTP40" s="16"/>
      <c r="TTQ40" s="16"/>
      <c r="TTR40" s="16"/>
      <c r="TTS40" s="16"/>
      <c r="TTT40" s="16"/>
      <c r="TTU40" s="16"/>
      <c r="TTV40" s="16"/>
      <c r="TTW40" s="16"/>
      <c r="TTX40" s="16"/>
      <c r="TTY40" s="16"/>
      <c r="TTZ40" s="16"/>
      <c r="TUA40" s="16"/>
      <c r="TUB40" s="16"/>
      <c r="TUC40" s="16"/>
      <c r="TUD40" s="16"/>
      <c r="TUE40" s="16"/>
      <c r="TUF40" s="16"/>
      <c r="TUG40" s="16"/>
      <c r="TUH40" s="16"/>
      <c r="TUI40" s="16"/>
      <c r="TUJ40" s="16"/>
      <c r="TUK40" s="16"/>
      <c r="TUL40" s="16"/>
      <c r="TUM40" s="16"/>
      <c r="TUN40" s="16"/>
      <c r="TUO40" s="16"/>
      <c r="TUP40" s="16"/>
      <c r="TUQ40" s="16"/>
      <c r="TUR40" s="16"/>
      <c r="TUS40" s="16"/>
      <c r="TUT40" s="16"/>
      <c r="TUU40" s="16"/>
      <c r="TUV40" s="16"/>
      <c r="TUW40" s="16"/>
      <c r="TUX40" s="16"/>
      <c r="TUY40" s="16"/>
      <c r="TUZ40" s="16"/>
      <c r="TVA40" s="16"/>
      <c r="TVB40" s="16"/>
      <c r="TVC40" s="16"/>
      <c r="TVD40" s="16"/>
      <c r="TVE40" s="16"/>
      <c r="TVF40" s="16"/>
      <c r="TVG40" s="16"/>
      <c r="TVH40" s="16"/>
      <c r="TVI40" s="16"/>
      <c r="TVJ40" s="16"/>
      <c r="TVK40" s="16"/>
      <c r="TVL40" s="16"/>
      <c r="TVM40" s="16"/>
      <c r="TVN40" s="16"/>
      <c r="TVO40" s="16"/>
      <c r="TVP40" s="16"/>
      <c r="TVQ40" s="16"/>
      <c r="TVR40" s="16"/>
      <c r="TVS40" s="16"/>
      <c r="TVT40" s="16"/>
      <c r="TVU40" s="16"/>
      <c r="TVV40" s="16"/>
      <c r="TVW40" s="16"/>
      <c r="TVX40" s="16"/>
      <c r="TVY40" s="16"/>
      <c r="TVZ40" s="16"/>
      <c r="TWA40" s="16"/>
      <c r="TWB40" s="16"/>
      <c r="TWC40" s="16"/>
      <c r="TWD40" s="16"/>
      <c r="TWE40" s="16"/>
      <c r="TWF40" s="16"/>
      <c r="TWG40" s="16"/>
      <c r="TWH40" s="16"/>
      <c r="TWI40" s="16"/>
      <c r="TWJ40" s="16"/>
      <c r="TWK40" s="16"/>
      <c r="TWL40" s="16"/>
      <c r="TWM40" s="16"/>
      <c r="TWN40" s="16"/>
      <c r="TWO40" s="16"/>
      <c r="TWP40" s="16"/>
      <c r="TWQ40" s="16"/>
      <c r="TWR40" s="16"/>
      <c r="TWS40" s="16"/>
      <c r="TWT40" s="16"/>
      <c r="TWU40" s="16"/>
      <c r="TWV40" s="16"/>
      <c r="TWW40" s="16"/>
      <c r="TWX40" s="16"/>
      <c r="TWY40" s="16"/>
      <c r="TWZ40" s="16"/>
      <c r="TXA40" s="16"/>
      <c r="TXB40" s="16"/>
      <c r="TXC40" s="16"/>
      <c r="TXD40" s="16"/>
      <c r="TXE40" s="16"/>
      <c r="TXF40" s="16"/>
      <c r="TXG40" s="16"/>
      <c r="TXH40" s="16"/>
      <c r="TXI40" s="16"/>
      <c r="TXJ40" s="16"/>
      <c r="TXK40" s="16"/>
      <c r="TXL40" s="16"/>
      <c r="TXM40" s="16"/>
      <c r="TXN40" s="16"/>
      <c r="TXO40" s="16"/>
      <c r="TXP40" s="16"/>
      <c r="TXQ40" s="16"/>
      <c r="TXR40" s="16"/>
      <c r="TXS40" s="16"/>
      <c r="TXT40" s="16"/>
      <c r="TXU40" s="16"/>
      <c r="TXV40" s="16"/>
      <c r="TXW40" s="16"/>
      <c r="TXX40" s="16"/>
      <c r="TXY40" s="16"/>
      <c r="TXZ40" s="16"/>
      <c r="TYA40" s="16"/>
      <c r="TYB40" s="16"/>
      <c r="TYC40" s="16"/>
      <c r="TYD40" s="16"/>
      <c r="TYE40" s="16"/>
      <c r="TYF40" s="16"/>
      <c r="TYG40" s="16"/>
      <c r="TYH40" s="16"/>
      <c r="TYI40" s="16"/>
      <c r="TYJ40" s="16"/>
      <c r="TYK40" s="16"/>
      <c r="TYL40" s="16"/>
      <c r="TYM40" s="16"/>
      <c r="TYN40" s="16"/>
      <c r="TYO40" s="16"/>
      <c r="TYP40" s="16"/>
      <c r="TYQ40" s="16"/>
      <c r="TYR40" s="16"/>
      <c r="TYS40" s="16"/>
      <c r="TYT40" s="16"/>
      <c r="TYU40" s="16"/>
      <c r="TYV40" s="16"/>
      <c r="TYW40" s="16"/>
      <c r="TYX40" s="16"/>
      <c r="TYY40" s="16"/>
      <c r="TYZ40" s="16"/>
      <c r="TZA40" s="16"/>
      <c r="TZB40" s="16"/>
      <c r="TZC40" s="16"/>
      <c r="TZD40" s="16"/>
      <c r="TZE40" s="16"/>
      <c r="TZF40" s="16"/>
      <c r="TZG40" s="16"/>
      <c r="TZH40" s="16"/>
      <c r="TZI40" s="16"/>
      <c r="TZJ40" s="16"/>
      <c r="TZK40" s="16"/>
      <c r="TZL40" s="16"/>
      <c r="TZM40" s="16"/>
      <c r="TZN40" s="16"/>
      <c r="TZO40" s="16"/>
      <c r="TZP40" s="16"/>
      <c r="TZQ40" s="16"/>
      <c r="TZR40" s="16"/>
      <c r="TZS40" s="16"/>
      <c r="TZT40" s="16"/>
      <c r="TZU40" s="16"/>
      <c r="TZV40" s="16"/>
      <c r="TZW40" s="16"/>
      <c r="TZX40" s="16"/>
      <c r="TZY40" s="16"/>
      <c r="TZZ40" s="16"/>
      <c r="UAA40" s="16"/>
      <c r="UAB40" s="16"/>
      <c r="UAC40" s="16"/>
      <c r="UAD40" s="16"/>
      <c r="UAE40" s="16"/>
      <c r="UAF40" s="16"/>
      <c r="UAG40" s="16"/>
      <c r="UAH40" s="16"/>
      <c r="UAI40" s="16"/>
      <c r="UAJ40" s="16"/>
      <c r="UAK40" s="16"/>
      <c r="UAL40" s="16"/>
      <c r="UAM40" s="16"/>
      <c r="UAN40" s="16"/>
      <c r="UAO40" s="16"/>
      <c r="UAP40" s="16"/>
      <c r="UAQ40" s="16"/>
      <c r="UAR40" s="16"/>
      <c r="UAS40" s="16"/>
      <c r="UAT40" s="16"/>
      <c r="UAU40" s="16"/>
      <c r="UAV40" s="16"/>
      <c r="UAW40" s="16"/>
      <c r="UAX40" s="16"/>
      <c r="UAY40" s="16"/>
      <c r="UAZ40" s="16"/>
      <c r="UBA40" s="16"/>
      <c r="UBB40" s="16"/>
      <c r="UBC40" s="16"/>
      <c r="UBD40" s="16"/>
      <c r="UBE40" s="16"/>
      <c r="UBF40" s="16"/>
      <c r="UBG40" s="16"/>
      <c r="UBH40" s="16"/>
      <c r="UBI40" s="16"/>
      <c r="UBJ40" s="16"/>
      <c r="UBK40" s="16"/>
      <c r="UBL40" s="16"/>
      <c r="UBM40" s="16"/>
      <c r="UBN40" s="16"/>
      <c r="UBO40" s="16"/>
      <c r="UBP40" s="16"/>
      <c r="UBQ40" s="16"/>
      <c r="UBR40" s="16"/>
      <c r="UBS40" s="16"/>
      <c r="UBT40" s="16"/>
      <c r="UBU40" s="16"/>
      <c r="UBV40" s="16"/>
      <c r="UBW40" s="16"/>
      <c r="UBX40" s="16"/>
      <c r="UBY40" s="16"/>
      <c r="UBZ40" s="16"/>
      <c r="UCA40" s="16"/>
      <c r="UCB40" s="16"/>
      <c r="UCC40" s="16"/>
      <c r="UCD40" s="16"/>
      <c r="UCE40" s="16"/>
      <c r="UCF40" s="16"/>
      <c r="UCG40" s="16"/>
      <c r="UCH40" s="16"/>
      <c r="UCI40" s="16"/>
      <c r="UCJ40" s="16"/>
      <c r="UCK40" s="16"/>
      <c r="UCL40" s="16"/>
      <c r="UCM40" s="16"/>
      <c r="UCN40" s="16"/>
      <c r="UCO40" s="16"/>
      <c r="UCP40" s="16"/>
      <c r="UCQ40" s="16"/>
      <c r="UCR40" s="16"/>
      <c r="UCS40" s="16"/>
      <c r="UCT40" s="16"/>
      <c r="UCU40" s="16"/>
      <c r="UCV40" s="16"/>
      <c r="UCW40" s="16"/>
      <c r="UCX40" s="16"/>
      <c r="UCY40" s="16"/>
      <c r="UCZ40" s="16"/>
      <c r="UDA40" s="16"/>
      <c r="UDB40" s="16"/>
      <c r="UDC40" s="16"/>
      <c r="UDD40" s="16"/>
      <c r="UDE40" s="16"/>
      <c r="UDF40" s="16"/>
      <c r="UDG40" s="16"/>
      <c r="UDH40" s="16"/>
      <c r="UDI40" s="16"/>
      <c r="UDJ40" s="16"/>
      <c r="UDK40" s="16"/>
      <c r="UDL40" s="16"/>
      <c r="UDM40" s="16"/>
      <c r="UDN40" s="16"/>
      <c r="UDO40" s="16"/>
      <c r="UDP40" s="16"/>
      <c r="UDQ40" s="16"/>
      <c r="UDR40" s="16"/>
      <c r="UDS40" s="16"/>
      <c r="UDT40" s="16"/>
      <c r="UDU40" s="16"/>
      <c r="UDV40" s="16"/>
      <c r="UDW40" s="16"/>
      <c r="UDX40" s="16"/>
      <c r="UDY40" s="16"/>
      <c r="UDZ40" s="16"/>
      <c r="UEA40" s="16"/>
      <c r="UEB40" s="16"/>
      <c r="UEC40" s="16"/>
      <c r="UED40" s="16"/>
      <c r="UEE40" s="16"/>
      <c r="UEF40" s="16"/>
      <c r="UEG40" s="16"/>
      <c r="UEH40" s="16"/>
      <c r="UEI40" s="16"/>
      <c r="UEJ40" s="16"/>
      <c r="UEK40" s="16"/>
      <c r="UEL40" s="16"/>
      <c r="UEM40" s="16"/>
      <c r="UEN40" s="16"/>
      <c r="UEO40" s="16"/>
      <c r="UEP40" s="16"/>
      <c r="UEQ40" s="16"/>
      <c r="UER40" s="16"/>
      <c r="UES40" s="16"/>
      <c r="UET40" s="16"/>
      <c r="UEU40" s="16"/>
      <c r="UEV40" s="16"/>
      <c r="UEW40" s="16"/>
      <c r="UEX40" s="16"/>
      <c r="UEY40" s="16"/>
      <c r="UEZ40" s="16"/>
      <c r="UFA40" s="16"/>
      <c r="UFB40" s="16"/>
      <c r="UFC40" s="16"/>
      <c r="UFD40" s="16"/>
      <c r="UFE40" s="16"/>
      <c r="UFF40" s="16"/>
      <c r="UFG40" s="16"/>
      <c r="UFH40" s="16"/>
      <c r="UFI40" s="16"/>
      <c r="UFJ40" s="16"/>
      <c r="UFK40" s="16"/>
      <c r="UFL40" s="16"/>
      <c r="UFM40" s="16"/>
      <c r="UFN40" s="16"/>
      <c r="UFO40" s="16"/>
      <c r="UFP40" s="16"/>
      <c r="UFQ40" s="16"/>
      <c r="UFR40" s="16"/>
      <c r="UFS40" s="16"/>
      <c r="UFT40" s="16"/>
      <c r="UFU40" s="16"/>
      <c r="UFV40" s="16"/>
      <c r="UFW40" s="16"/>
      <c r="UFX40" s="16"/>
      <c r="UFY40" s="16"/>
      <c r="UFZ40" s="16"/>
      <c r="UGA40" s="16"/>
      <c r="UGB40" s="16"/>
      <c r="UGC40" s="16"/>
      <c r="UGD40" s="16"/>
      <c r="UGE40" s="16"/>
      <c r="UGF40" s="16"/>
      <c r="UGG40" s="16"/>
      <c r="UGH40" s="16"/>
      <c r="UGI40" s="16"/>
      <c r="UGJ40" s="16"/>
      <c r="UGK40" s="16"/>
      <c r="UGL40" s="16"/>
      <c r="UGM40" s="16"/>
      <c r="UGN40" s="16"/>
      <c r="UGO40" s="16"/>
      <c r="UGP40" s="16"/>
      <c r="UGQ40" s="16"/>
      <c r="UGR40" s="16"/>
      <c r="UGS40" s="16"/>
      <c r="UGT40" s="16"/>
      <c r="UGU40" s="16"/>
      <c r="UGV40" s="16"/>
      <c r="UGW40" s="16"/>
      <c r="UGX40" s="16"/>
      <c r="UGY40" s="16"/>
      <c r="UGZ40" s="16"/>
      <c r="UHA40" s="16"/>
      <c r="UHB40" s="16"/>
      <c r="UHC40" s="16"/>
      <c r="UHD40" s="16"/>
      <c r="UHE40" s="16"/>
      <c r="UHF40" s="16"/>
      <c r="UHG40" s="16"/>
      <c r="UHH40" s="16"/>
      <c r="UHI40" s="16"/>
      <c r="UHJ40" s="16"/>
      <c r="UHK40" s="16"/>
      <c r="UHL40" s="16"/>
      <c r="UHM40" s="16"/>
      <c r="UHN40" s="16"/>
      <c r="UHO40" s="16"/>
      <c r="UHP40" s="16"/>
      <c r="UHQ40" s="16"/>
      <c r="UHR40" s="16"/>
      <c r="UHS40" s="16"/>
      <c r="UHT40" s="16"/>
      <c r="UHU40" s="16"/>
      <c r="UHV40" s="16"/>
      <c r="UHW40" s="16"/>
      <c r="UHX40" s="16"/>
      <c r="UHY40" s="16"/>
      <c r="UHZ40" s="16"/>
      <c r="UIA40" s="16"/>
      <c r="UIB40" s="16"/>
      <c r="UIC40" s="16"/>
      <c r="UID40" s="16"/>
      <c r="UIE40" s="16"/>
      <c r="UIF40" s="16"/>
      <c r="UIG40" s="16"/>
      <c r="UIH40" s="16"/>
      <c r="UII40" s="16"/>
      <c r="UIJ40" s="16"/>
      <c r="UIK40" s="16"/>
      <c r="UIL40" s="16"/>
      <c r="UIM40" s="16"/>
      <c r="UIN40" s="16"/>
      <c r="UIO40" s="16"/>
      <c r="UIP40" s="16"/>
      <c r="UIQ40" s="16"/>
      <c r="UIR40" s="16"/>
      <c r="UIS40" s="16"/>
      <c r="UIT40" s="16"/>
      <c r="UIU40" s="16"/>
      <c r="UIV40" s="16"/>
      <c r="UIW40" s="16"/>
      <c r="UIX40" s="16"/>
      <c r="UIY40" s="16"/>
      <c r="UIZ40" s="16"/>
      <c r="UJA40" s="16"/>
      <c r="UJB40" s="16"/>
      <c r="UJC40" s="16"/>
      <c r="UJD40" s="16"/>
      <c r="UJE40" s="16"/>
      <c r="UJF40" s="16"/>
      <c r="UJG40" s="16"/>
      <c r="UJH40" s="16"/>
      <c r="UJI40" s="16"/>
      <c r="UJJ40" s="16"/>
      <c r="UJK40" s="16"/>
      <c r="UJL40" s="16"/>
      <c r="UJM40" s="16"/>
      <c r="UJN40" s="16"/>
      <c r="UJO40" s="16"/>
      <c r="UJP40" s="16"/>
      <c r="UJQ40" s="16"/>
      <c r="UJR40" s="16"/>
      <c r="UJS40" s="16"/>
      <c r="UJT40" s="16"/>
      <c r="UJU40" s="16"/>
      <c r="UJV40" s="16"/>
      <c r="UJW40" s="16"/>
      <c r="UJX40" s="16"/>
      <c r="UJY40" s="16"/>
      <c r="UJZ40" s="16"/>
      <c r="UKA40" s="16"/>
      <c r="UKB40" s="16"/>
      <c r="UKC40" s="16"/>
      <c r="UKD40" s="16"/>
      <c r="UKE40" s="16"/>
      <c r="UKF40" s="16"/>
      <c r="UKG40" s="16"/>
      <c r="UKH40" s="16"/>
      <c r="UKI40" s="16"/>
      <c r="UKJ40" s="16"/>
      <c r="UKK40" s="16"/>
      <c r="UKL40" s="16"/>
      <c r="UKM40" s="16"/>
      <c r="UKN40" s="16"/>
      <c r="UKO40" s="16"/>
      <c r="UKP40" s="16"/>
      <c r="UKQ40" s="16"/>
      <c r="UKR40" s="16"/>
      <c r="UKS40" s="16"/>
      <c r="UKT40" s="16"/>
      <c r="UKU40" s="16"/>
      <c r="UKV40" s="16"/>
      <c r="UKW40" s="16"/>
      <c r="UKX40" s="16"/>
      <c r="UKY40" s="16"/>
      <c r="UKZ40" s="16"/>
      <c r="ULA40" s="16"/>
      <c r="ULB40" s="16"/>
      <c r="ULC40" s="16"/>
      <c r="ULD40" s="16"/>
      <c r="ULE40" s="16"/>
      <c r="ULF40" s="16"/>
      <c r="ULG40" s="16"/>
      <c r="ULH40" s="16"/>
      <c r="ULI40" s="16"/>
      <c r="ULJ40" s="16"/>
      <c r="ULK40" s="16"/>
      <c r="ULL40" s="16"/>
      <c r="ULM40" s="16"/>
      <c r="ULN40" s="16"/>
      <c r="ULO40" s="16"/>
      <c r="ULP40" s="16"/>
      <c r="ULQ40" s="16"/>
      <c r="ULR40" s="16"/>
      <c r="ULS40" s="16"/>
      <c r="ULT40" s="16"/>
      <c r="ULU40" s="16"/>
      <c r="ULV40" s="16"/>
      <c r="ULW40" s="16"/>
      <c r="ULX40" s="16"/>
      <c r="ULY40" s="16"/>
      <c r="ULZ40" s="16"/>
      <c r="UMA40" s="16"/>
      <c r="UMB40" s="16"/>
      <c r="UMC40" s="16"/>
      <c r="UMD40" s="16"/>
      <c r="UME40" s="16"/>
      <c r="UMF40" s="16"/>
      <c r="UMG40" s="16"/>
      <c r="UMH40" s="16"/>
      <c r="UMI40" s="16"/>
      <c r="UMJ40" s="16"/>
      <c r="UMK40" s="16"/>
      <c r="UML40" s="16"/>
      <c r="UMM40" s="16"/>
      <c r="UMN40" s="16"/>
      <c r="UMO40" s="16"/>
      <c r="UMP40" s="16"/>
      <c r="UMQ40" s="16"/>
      <c r="UMR40" s="16"/>
      <c r="UMS40" s="16"/>
      <c r="UMT40" s="16"/>
      <c r="UMU40" s="16"/>
      <c r="UMV40" s="16"/>
      <c r="UMW40" s="16"/>
      <c r="UMX40" s="16"/>
      <c r="UMY40" s="16"/>
      <c r="UMZ40" s="16"/>
      <c r="UNA40" s="16"/>
      <c r="UNB40" s="16"/>
      <c r="UNC40" s="16"/>
      <c r="UND40" s="16"/>
      <c r="UNE40" s="16"/>
      <c r="UNF40" s="16"/>
      <c r="UNG40" s="16"/>
      <c r="UNH40" s="16"/>
      <c r="UNI40" s="16"/>
      <c r="UNJ40" s="16"/>
      <c r="UNK40" s="16"/>
      <c r="UNL40" s="16"/>
      <c r="UNM40" s="16"/>
      <c r="UNN40" s="16"/>
      <c r="UNO40" s="16"/>
      <c r="UNP40" s="16"/>
      <c r="UNQ40" s="16"/>
      <c r="UNR40" s="16"/>
      <c r="UNS40" s="16"/>
      <c r="UNT40" s="16"/>
      <c r="UNU40" s="16"/>
      <c r="UNV40" s="16"/>
      <c r="UNW40" s="16"/>
      <c r="UNX40" s="16"/>
      <c r="UNY40" s="16"/>
      <c r="UNZ40" s="16"/>
      <c r="UOA40" s="16"/>
      <c r="UOB40" s="16"/>
      <c r="UOC40" s="16"/>
      <c r="UOD40" s="16"/>
      <c r="UOE40" s="16"/>
      <c r="UOF40" s="16"/>
      <c r="UOG40" s="16"/>
      <c r="UOH40" s="16"/>
      <c r="UOI40" s="16"/>
      <c r="UOJ40" s="16"/>
      <c r="UOK40" s="16"/>
      <c r="UOL40" s="16"/>
      <c r="UOM40" s="16"/>
      <c r="UON40" s="16"/>
      <c r="UOO40" s="16"/>
      <c r="UOP40" s="16"/>
      <c r="UOQ40" s="16"/>
      <c r="UOR40" s="16"/>
      <c r="UOS40" s="16"/>
      <c r="UOT40" s="16"/>
      <c r="UOU40" s="16"/>
      <c r="UOV40" s="16"/>
      <c r="UOW40" s="16"/>
      <c r="UOX40" s="16"/>
      <c r="UOY40" s="16"/>
      <c r="UOZ40" s="16"/>
      <c r="UPA40" s="16"/>
      <c r="UPB40" s="16"/>
      <c r="UPC40" s="16"/>
      <c r="UPD40" s="16"/>
      <c r="UPE40" s="16"/>
      <c r="UPF40" s="16"/>
      <c r="UPG40" s="16"/>
      <c r="UPH40" s="16"/>
      <c r="UPI40" s="16"/>
      <c r="UPJ40" s="16"/>
      <c r="UPK40" s="16"/>
      <c r="UPL40" s="16"/>
      <c r="UPM40" s="16"/>
      <c r="UPN40" s="16"/>
      <c r="UPO40" s="16"/>
      <c r="UPP40" s="16"/>
      <c r="UPQ40" s="16"/>
      <c r="UPR40" s="16"/>
      <c r="UPS40" s="16"/>
      <c r="UPT40" s="16"/>
      <c r="UPU40" s="16"/>
      <c r="UPV40" s="16"/>
      <c r="UPW40" s="16"/>
      <c r="UPX40" s="16"/>
      <c r="UPY40" s="16"/>
      <c r="UPZ40" s="16"/>
      <c r="UQA40" s="16"/>
      <c r="UQB40" s="16"/>
      <c r="UQC40" s="16"/>
      <c r="UQD40" s="16"/>
      <c r="UQE40" s="16"/>
      <c r="UQF40" s="16"/>
      <c r="UQG40" s="16"/>
      <c r="UQH40" s="16"/>
      <c r="UQI40" s="16"/>
      <c r="UQJ40" s="16"/>
      <c r="UQK40" s="16"/>
      <c r="UQL40" s="16"/>
      <c r="UQM40" s="16"/>
      <c r="UQN40" s="16"/>
      <c r="UQO40" s="16"/>
      <c r="UQP40" s="16"/>
      <c r="UQQ40" s="16"/>
      <c r="UQR40" s="16"/>
      <c r="UQS40" s="16"/>
      <c r="UQT40" s="16"/>
      <c r="UQU40" s="16"/>
      <c r="UQV40" s="16"/>
      <c r="UQW40" s="16"/>
      <c r="UQX40" s="16"/>
      <c r="UQY40" s="16"/>
      <c r="UQZ40" s="16"/>
      <c r="URA40" s="16"/>
      <c r="URB40" s="16"/>
      <c r="URC40" s="16"/>
      <c r="URD40" s="16"/>
      <c r="URE40" s="16"/>
      <c r="URF40" s="16"/>
      <c r="URG40" s="16"/>
      <c r="URH40" s="16"/>
      <c r="URI40" s="16"/>
      <c r="URJ40" s="16"/>
      <c r="URK40" s="16"/>
      <c r="URL40" s="16"/>
      <c r="URM40" s="16"/>
      <c r="URN40" s="16"/>
      <c r="URO40" s="16"/>
      <c r="URP40" s="16"/>
      <c r="URQ40" s="16"/>
      <c r="URR40" s="16"/>
      <c r="URS40" s="16"/>
      <c r="URT40" s="16"/>
      <c r="URU40" s="16"/>
      <c r="URV40" s="16"/>
      <c r="URW40" s="16"/>
      <c r="URX40" s="16"/>
      <c r="URY40" s="16"/>
      <c r="URZ40" s="16"/>
      <c r="USA40" s="16"/>
      <c r="USB40" s="16"/>
      <c r="USC40" s="16"/>
      <c r="USD40" s="16"/>
      <c r="USE40" s="16"/>
      <c r="USF40" s="16"/>
      <c r="USG40" s="16"/>
      <c r="USH40" s="16"/>
      <c r="USI40" s="16"/>
      <c r="USJ40" s="16"/>
      <c r="USK40" s="16"/>
      <c r="USL40" s="16"/>
      <c r="USM40" s="16"/>
      <c r="USN40" s="16"/>
      <c r="USO40" s="16"/>
      <c r="USP40" s="16"/>
      <c r="USQ40" s="16"/>
      <c r="USR40" s="16"/>
      <c r="USS40" s="16"/>
      <c r="UST40" s="16"/>
      <c r="USU40" s="16"/>
      <c r="USV40" s="16"/>
      <c r="USW40" s="16"/>
      <c r="USX40" s="16"/>
      <c r="USY40" s="16"/>
      <c r="USZ40" s="16"/>
      <c r="UTA40" s="16"/>
      <c r="UTB40" s="16"/>
      <c r="UTC40" s="16"/>
      <c r="UTD40" s="16"/>
      <c r="UTE40" s="16"/>
      <c r="UTF40" s="16"/>
      <c r="UTG40" s="16"/>
      <c r="UTH40" s="16"/>
      <c r="UTI40" s="16"/>
      <c r="UTJ40" s="16"/>
      <c r="UTK40" s="16"/>
      <c r="UTL40" s="16"/>
      <c r="UTM40" s="16"/>
      <c r="UTN40" s="16"/>
      <c r="UTO40" s="16"/>
      <c r="UTP40" s="16"/>
      <c r="UTQ40" s="16"/>
      <c r="UTR40" s="16"/>
      <c r="UTS40" s="16"/>
      <c r="UTT40" s="16"/>
      <c r="UTU40" s="16"/>
      <c r="UTV40" s="16"/>
      <c r="UTW40" s="16"/>
      <c r="UTX40" s="16"/>
      <c r="UTY40" s="16"/>
      <c r="UTZ40" s="16"/>
      <c r="UUA40" s="16"/>
      <c r="UUB40" s="16"/>
      <c r="UUC40" s="16"/>
      <c r="UUD40" s="16"/>
      <c r="UUE40" s="16"/>
      <c r="UUF40" s="16"/>
      <c r="UUG40" s="16"/>
      <c r="UUH40" s="16"/>
      <c r="UUI40" s="16"/>
      <c r="UUJ40" s="16"/>
      <c r="UUK40" s="16"/>
      <c r="UUL40" s="16"/>
      <c r="UUM40" s="16"/>
      <c r="UUN40" s="16"/>
      <c r="UUO40" s="16"/>
      <c r="UUP40" s="16"/>
      <c r="UUQ40" s="16"/>
      <c r="UUR40" s="16"/>
      <c r="UUS40" s="16"/>
      <c r="UUT40" s="16"/>
      <c r="UUU40" s="16"/>
      <c r="UUV40" s="16"/>
      <c r="UUW40" s="16"/>
      <c r="UUX40" s="16"/>
      <c r="UUY40" s="16"/>
      <c r="UUZ40" s="16"/>
      <c r="UVA40" s="16"/>
      <c r="UVB40" s="16"/>
      <c r="UVC40" s="16"/>
      <c r="UVD40" s="16"/>
      <c r="UVE40" s="16"/>
      <c r="UVF40" s="16"/>
      <c r="UVG40" s="16"/>
      <c r="UVH40" s="16"/>
      <c r="UVI40" s="16"/>
      <c r="UVJ40" s="16"/>
      <c r="UVK40" s="16"/>
      <c r="UVL40" s="16"/>
      <c r="UVM40" s="16"/>
      <c r="UVN40" s="16"/>
      <c r="UVO40" s="16"/>
      <c r="UVP40" s="16"/>
      <c r="UVQ40" s="16"/>
      <c r="UVR40" s="16"/>
      <c r="UVS40" s="16"/>
      <c r="UVT40" s="16"/>
      <c r="UVU40" s="16"/>
      <c r="UVV40" s="16"/>
      <c r="UVW40" s="16"/>
      <c r="UVX40" s="16"/>
      <c r="UVY40" s="16"/>
      <c r="UVZ40" s="16"/>
      <c r="UWA40" s="16"/>
      <c r="UWB40" s="16"/>
      <c r="UWC40" s="16"/>
      <c r="UWD40" s="16"/>
      <c r="UWE40" s="16"/>
      <c r="UWF40" s="16"/>
      <c r="UWG40" s="16"/>
      <c r="UWH40" s="16"/>
      <c r="UWI40" s="16"/>
      <c r="UWJ40" s="16"/>
      <c r="UWK40" s="16"/>
      <c r="UWL40" s="16"/>
      <c r="UWM40" s="16"/>
      <c r="UWN40" s="16"/>
      <c r="UWO40" s="16"/>
      <c r="UWP40" s="16"/>
      <c r="UWQ40" s="16"/>
      <c r="UWR40" s="16"/>
      <c r="UWS40" s="16"/>
      <c r="UWT40" s="16"/>
      <c r="UWU40" s="16"/>
      <c r="UWV40" s="16"/>
      <c r="UWW40" s="16"/>
      <c r="UWX40" s="16"/>
      <c r="UWY40" s="16"/>
      <c r="UWZ40" s="16"/>
      <c r="UXA40" s="16"/>
      <c r="UXB40" s="16"/>
      <c r="UXC40" s="16"/>
      <c r="UXD40" s="16"/>
      <c r="UXE40" s="16"/>
      <c r="UXF40" s="16"/>
      <c r="UXG40" s="16"/>
      <c r="UXH40" s="16"/>
      <c r="UXI40" s="16"/>
      <c r="UXJ40" s="16"/>
      <c r="UXK40" s="16"/>
      <c r="UXL40" s="16"/>
      <c r="UXM40" s="16"/>
      <c r="UXN40" s="16"/>
      <c r="UXO40" s="16"/>
      <c r="UXP40" s="16"/>
      <c r="UXQ40" s="16"/>
      <c r="UXR40" s="16"/>
      <c r="UXS40" s="16"/>
      <c r="UXT40" s="16"/>
      <c r="UXU40" s="16"/>
      <c r="UXV40" s="16"/>
      <c r="UXW40" s="16"/>
      <c r="UXX40" s="16"/>
      <c r="UXY40" s="16"/>
      <c r="UXZ40" s="16"/>
      <c r="UYA40" s="16"/>
      <c r="UYB40" s="16"/>
      <c r="UYC40" s="16"/>
      <c r="UYD40" s="16"/>
      <c r="UYE40" s="16"/>
      <c r="UYF40" s="16"/>
      <c r="UYG40" s="16"/>
      <c r="UYH40" s="16"/>
      <c r="UYI40" s="16"/>
      <c r="UYJ40" s="16"/>
      <c r="UYK40" s="16"/>
      <c r="UYL40" s="16"/>
      <c r="UYM40" s="16"/>
      <c r="UYN40" s="16"/>
      <c r="UYO40" s="16"/>
      <c r="UYP40" s="16"/>
      <c r="UYQ40" s="16"/>
      <c r="UYR40" s="16"/>
      <c r="UYS40" s="16"/>
      <c r="UYT40" s="16"/>
      <c r="UYU40" s="16"/>
      <c r="UYV40" s="16"/>
      <c r="UYW40" s="16"/>
      <c r="UYX40" s="16"/>
      <c r="UYY40" s="16"/>
      <c r="UYZ40" s="16"/>
      <c r="UZA40" s="16"/>
      <c r="UZB40" s="16"/>
      <c r="UZC40" s="16"/>
      <c r="UZD40" s="16"/>
      <c r="UZE40" s="16"/>
      <c r="UZF40" s="16"/>
      <c r="UZG40" s="16"/>
      <c r="UZH40" s="16"/>
      <c r="UZI40" s="16"/>
      <c r="UZJ40" s="16"/>
      <c r="UZK40" s="16"/>
      <c r="UZL40" s="16"/>
      <c r="UZM40" s="16"/>
      <c r="UZN40" s="16"/>
      <c r="UZO40" s="16"/>
      <c r="UZP40" s="16"/>
      <c r="UZQ40" s="16"/>
      <c r="UZR40" s="16"/>
      <c r="UZS40" s="16"/>
      <c r="UZT40" s="16"/>
      <c r="UZU40" s="16"/>
      <c r="UZV40" s="16"/>
      <c r="UZW40" s="16"/>
      <c r="UZX40" s="16"/>
      <c r="UZY40" s="16"/>
      <c r="UZZ40" s="16"/>
      <c r="VAA40" s="16"/>
      <c r="VAB40" s="16"/>
      <c r="VAC40" s="16"/>
      <c r="VAD40" s="16"/>
      <c r="VAE40" s="16"/>
      <c r="VAF40" s="16"/>
      <c r="VAG40" s="16"/>
      <c r="VAH40" s="16"/>
      <c r="VAI40" s="16"/>
      <c r="VAJ40" s="16"/>
      <c r="VAK40" s="16"/>
      <c r="VAL40" s="16"/>
      <c r="VAM40" s="16"/>
      <c r="VAN40" s="16"/>
      <c r="VAO40" s="16"/>
      <c r="VAP40" s="16"/>
      <c r="VAQ40" s="16"/>
      <c r="VAR40" s="16"/>
      <c r="VAS40" s="16"/>
      <c r="VAT40" s="16"/>
      <c r="VAU40" s="16"/>
      <c r="VAV40" s="16"/>
      <c r="VAW40" s="16"/>
      <c r="VAX40" s="16"/>
      <c r="VAY40" s="16"/>
      <c r="VAZ40" s="16"/>
      <c r="VBA40" s="16"/>
      <c r="VBB40" s="16"/>
      <c r="VBC40" s="16"/>
      <c r="VBD40" s="16"/>
      <c r="VBE40" s="16"/>
      <c r="VBF40" s="16"/>
      <c r="VBG40" s="16"/>
      <c r="VBH40" s="16"/>
      <c r="VBI40" s="16"/>
      <c r="VBJ40" s="16"/>
      <c r="VBK40" s="16"/>
      <c r="VBL40" s="16"/>
      <c r="VBM40" s="16"/>
      <c r="VBN40" s="16"/>
      <c r="VBO40" s="16"/>
      <c r="VBP40" s="16"/>
      <c r="VBQ40" s="16"/>
      <c r="VBR40" s="16"/>
      <c r="VBS40" s="16"/>
      <c r="VBT40" s="16"/>
      <c r="VBU40" s="16"/>
      <c r="VBV40" s="16"/>
      <c r="VBW40" s="16"/>
      <c r="VBX40" s="16"/>
      <c r="VBY40" s="16"/>
      <c r="VBZ40" s="16"/>
      <c r="VCA40" s="16"/>
      <c r="VCB40" s="16"/>
      <c r="VCC40" s="16"/>
      <c r="VCD40" s="16"/>
      <c r="VCE40" s="16"/>
      <c r="VCF40" s="16"/>
      <c r="VCG40" s="16"/>
      <c r="VCH40" s="16"/>
      <c r="VCI40" s="16"/>
      <c r="VCJ40" s="16"/>
      <c r="VCK40" s="16"/>
      <c r="VCL40" s="16"/>
      <c r="VCM40" s="16"/>
      <c r="VCN40" s="16"/>
      <c r="VCO40" s="16"/>
      <c r="VCP40" s="16"/>
      <c r="VCQ40" s="16"/>
      <c r="VCR40" s="16"/>
      <c r="VCS40" s="16"/>
      <c r="VCT40" s="16"/>
      <c r="VCU40" s="16"/>
      <c r="VCV40" s="16"/>
      <c r="VCW40" s="16"/>
      <c r="VCX40" s="16"/>
      <c r="VCY40" s="16"/>
      <c r="VCZ40" s="16"/>
      <c r="VDA40" s="16"/>
      <c r="VDB40" s="16"/>
      <c r="VDC40" s="16"/>
      <c r="VDD40" s="16"/>
      <c r="VDE40" s="16"/>
      <c r="VDF40" s="16"/>
      <c r="VDG40" s="16"/>
      <c r="VDH40" s="16"/>
      <c r="VDI40" s="16"/>
      <c r="VDJ40" s="16"/>
      <c r="VDK40" s="16"/>
      <c r="VDL40" s="16"/>
      <c r="VDM40" s="16"/>
      <c r="VDN40" s="16"/>
      <c r="VDO40" s="16"/>
      <c r="VDP40" s="16"/>
      <c r="VDQ40" s="16"/>
      <c r="VDR40" s="16"/>
      <c r="VDS40" s="16"/>
      <c r="VDT40" s="16"/>
      <c r="VDU40" s="16"/>
      <c r="VDV40" s="16"/>
      <c r="VDW40" s="16"/>
      <c r="VDX40" s="16"/>
      <c r="VDY40" s="16"/>
      <c r="VDZ40" s="16"/>
      <c r="VEA40" s="16"/>
      <c r="VEB40" s="16"/>
      <c r="VEC40" s="16"/>
      <c r="VED40" s="16"/>
      <c r="VEE40" s="16"/>
      <c r="VEF40" s="16"/>
      <c r="VEG40" s="16"/>
      <c r="VEH40" s="16"/>
      <c r="VEI40" s="16"/>
      <c r="VEJ40" s="16"/>
      <c r="VEK40" s="16"/>
      <c r="VEL40" s="16"/>
      <c r="VEM40" s="16"/>
      <c r="VEN40" s="16"/>
      <c r="VEO40" s="16"/>
      <c r="VEP40" s="16"/>
      <c r="VEQ40" s="16"/>
      <c r="VER40" s="16"/>
      <c r="VES40" s="16"/>
      <c r="VET40" s="16"/>
      <c r="VEU40" s="16"/>
    </row>
    <row r="41" spans="1:15023" s="1" customFormat="1" ht="15" hidden="1" customHeight="1" x14ac:dyDescent="0.25">
      <c r="C41" s="15"/>
      <c r="D41" s="14" t="s">
        <v>70</v>
      </c>
      <c r="E41" s="251"/>
      <c r="F41" s="20" t="s">
        <v>14</v>
      </c>
      <c r="G41" s="33">
        <f>G42+G43</f>
        <v>0</v>
      </c>
      <c r="H41" s="33">
        <f>H42+H43</f>
        <v>0</v>
      </c>
      <c r="I41" s="33"/>
      <c r="J41" s="33"/>
      <c r="K41" s="33"/>
      <c r="L41" s="33"/>
      <c r="M41" s="33"/>
      <c r="N41" s="33"/>
      <c r="O41" s="33"/>
      <c r="P41" s="33"/>
      <c r="Q41" s="33"/>
      <c r="R41" s="33"/>
      <c r="S41" s="1913"/>
      <c r="T41" s="33"/>
      <c r="U41" s="33"/>
      <c r="V41" s="33"/>
      <c r="W41" s="33"/>
      <c r="X41" s="33"/>
      <c r="Y41" s="33"/>
      <c r="Z41" s="33"/>
      <c r="AA41" s="33"/>
      <c r="AB41" s="33"/>
      <c r="AC41" s="33"/>
      <c r="AD41" s="33"/>
      <c r="AE41" s="33"/>
      <c r="AF41" s="33"/>
      <c r="AG41" s="33"/>
      <c r="AH41" s="33"/>
      <c r="AJ41" s="54">
        <f>SUM(G41:AH41)</f>
        <v>0</v>
      </c>
      <c r="AK41" s="2"/>
      <c r="AL41" s="2104"/>
      <c r="AM41" s="2104"/>
      <c r="AN41" s="2104"/>
      <c r="AO41" s="2104"/>
      <c r="AP41" s="2104"/>
      <c r="AQ41" s="2104"/>
      <c r="AR41" s="2"/>
      <c r="AS41" s="2"/>
      <c r="AT41" s="2"/>
      <c r="AU41" s="2"/>
      <c r="AV41" s="2"/>
      <c r="AW41" s="2"/>
      <c r="AZ41" s="508"/>
      <c r="BA41" s="508"/>
    </row>
    <row r="42" spans="1:15023" s="1" customFormat="1" ht="15" hidden="1" customHeight="1" x14ac:dyDescent="0.25">
      <c r="C42" s="15"/>
      <c r="D42" s="64" t="s">
        <v>108</v>
      </c>
      <c r="E42" s="251"/>
      <c r="F42" s="65" t="s">
        <v>14</v>
      </c>
      <c r="G42" s="266"/>
      <c r="H42" s="266">
        <v>0</v>
      </c>
      <c r="I42" s="266"/>
      <c r="J42" s="266"/>
      <c r="K42" s="266"/>
      <c r="L42" s="266"/>
      <c r="M42" s="266"/>
      <c r="N42" s="266"/>
      <c r="O42" s="266"/>
      <c r="P42" s="266"/>
      <c r="Q42" s="266"/>
      <c r="R42" s="266"/>
      <c r="S42" s="1917"/>
      <c r="T42" s="266"/>
      <c r="U42" s="266"/>
      <c r="V42" s="266"/>
      <c r="W42" s="266"/>
      <c r="X42" s="266"/>
      <c r="Y42" s="266"/>
      <c r="Z42" s="266"/>
      <c r="AA42" s="266"/>
      <c r="AB42" s="266"/>
      <c r="AC42" s="266"/>
      <c r="AD42" s="266"/>
      <c r="AE42" s="266"/>
      <c r="AF42" s="266"/>
      <c r="AG42" s="266"/>
      <c r="AH42" s="266"/>
      <c r="AJ42" s="57">
        <f>SUM(G42:AH42)</f>
        <v>0</v>
      </c>
      <c r="AK42" s="2"/>
      <c r="AL42" s="2104"/>
      <c r="AM42" s="2104"/>
      <c r="AN42" s="2104"/>
      <c r="AO42" s="2104"/>
      <c r="AP42" s="2104"/>
      <c r="AQ42" s="2104"/>
      <c r="AR42" s="2"/>
      <c r="AS42" s="2"/>
      <c r="AT42" s="2"/>
      <c r="AU42" s="2"/>
      <c r="AV42" s="2"/>
      <c r="AW42" s="2"/>
      <c r="AZ42" s="508"/>
      <c r="BA42" s="508"/>
    </row>
    <row r="43" spans="1:15023" s="1" customFormat="1" ht="15" hidden="1" customHeight="1" x14ac:dyDescent="0.25">
      <c r="C43" s="15"/>
      <c r="D43" s="55" t="s">
        <v>73</v>
      </c>
      <c r="E43" s="251"/>
      <c r="F43" s="65" t="s">
        <v>14</v>
      </c>
      <c r="G43" s="267"/>
      <c r="H43" s="267">
        <v>0</v>
      </c>
      <c r="I43" s="267"/>
      <c r="J43" s="267"/>
      <c r="K43" s="267"/>
      <c r="L43" s="267"/>
      <c r="M43" s="267"/>
      <c r="N43" s="267"/>
      <c r="O43" s="267"/>
      <c r="P43" s="267"/>
      <c r="Q43" s="267"/>
      <c r="R43" s="267"/>
      <c r="S43" s="1918"/>
      <c r="T43" s="267"/>
      <c r="U43" s="267"/>
      <c r="V43" s="267"/>
      <c r="W43" s="267"/>
      <c r="X43" s="267"/>
      <c r="Y43" s="267"/>
      <c r="Z43" s="267"/>
      <c r="AA43" s="267"/>
      <c r="AB43" s="267"/>
      <c r="AC43" s="267"/>
      <c r="AD43" s="267"/>
      <c r="AE43" s="267"/>
      <c r="AF43" s="267"/>
      <c r="AG43" s="267"/>
      <c r="AH43" s="267"/>
      <c r="AJ43" s="57">
        <f>SUM(G43:AH43)</f>
        <v>0</v>
      </c>
      <c r="AK43" s="2"/>
      <c r="AL43" s="2104"/>
      <c r="AM43" s="2104"/>
      <c r="AN43" s="2104"/>
      <c r="AO43" s="2104"/>
      <c r="AP43" s="2104"/>
      <c r="AQ43" s="2104"/>
      <c r="AR43" s="2"/>
      <c r="AS43" s="2"/>
      <c r="AT43" s="2"/>
      <c r="AU43" s="2"/>
      <c r="AV43" s="2"/>
      <c r="AW43" s="2"/>
      <c r="AZ43" s="508"/>
      <c r="BA43" s="508"/>
    </row>
    <row r="44" spans="1:15023" s="70" customFormat="1" x14ac:dyDescent="0.25">
      <c r="A44" s="62"/>
      <c r="B44" s="62"/>
      <c r="C44" s="68"/>
      <c r="D44" s="227" t="s">
        <v>109</v>
      </c>
      <c r="E44" s="301"/>
      <c r="F44" s="92"/>
      <c r="G44" s="94"/>
      <c r="H44" s="94"/>
      <c r="I44" s="94"/>
      <c r="J44" s="94"/>
      <c r="K44" s="94"/>
      <c r="L44" s="94"/>
      <c r="M44" s="94"/>
      <c r="N44" s="94"/>
      <c r="O44" s="94"/>
      <c r="P44" s="94"/>
      <c r="Q44" s="94"/>
      <c r="R44" s="94"/>
      <c r="S44" s="1916"/>
      <c r="T44" s="94"/>
      <c r="U44" s="94"/>
      <c r="V44" s="94"/>
      <c r="W44" s="94"/>
      <c r="X44" s="94"/>
      <c r="Y44" s="94"/>
      <c r="Z44" s="94"/>
      <c r="AA44" s="94"/>
      <c r="AB44" s="94"/>
      <c r="AC44" s="94"/>
      <c r="AD44" s="94"/>
      <c r="AE44" s="94"/>
      <c r="AF44" s="94"/>
      <c r="AG44" s="94"/>
      <c r="AH44" s="94"/>
      <c r="AI44" s="62"/>
      <c r="AJ44" s="66" t="s">
        <v>110</v>
      </c>
      <c r="AK44" s="2117"/>
      <c r="AL44" s="2104"/>
      <c r="AM44" s="2104"/>
      <c r="AN44" s="2104"/>
      <c r="AO44" s="2104"/>
      <c r="AP44" s="2104"/>
      <c r="AQ44" s="2104"/>
      <c r="AR44" s="2"/>
      <c r="AS44" s="2"/>
      <c r="AT44" s="2"/>
      <c r="AU44" s="2"/>
      <c r="AV44" s="2"/>
      <c r="AW44" s="2"/>
      <c r="AX44" s="3"/>
      <c r="AY44" s="1"/>
      <c r="AZ44" s="508"/>
      <c r="BA44" s="2098"/>
      <c r="BB44" s="1"/>
      <c r="BC44" s="1"/>
      <c r="BD44" s="1"/>
      <c r="BE44" s="1"/>
      <c r="BF44" s="1"/>
      <c r="BG44" s="1"/>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c r="FW44" s="62"/>
      <c r="FX44" s="62"/>
      <c r="FY44" s="62"/>
      <c r="FZ44" s="62"/>
      <c r="GA44" s="62"/>
      <c r="GB44" s="62"/>
      <c r="GC44" s="62"/>
      <c r="GD44" s="62"/>
      <c r="GE44" s="62"/>
      <c r="GF44" s="62"/>
      <c r="GG44" s="62"/>
      <c r="GH44" s="62"/>
      <c r="GI44" s="62"/>
      <c r="GJ44" s="62"/>
      <c r="GK44" s="62"/>
      <c r="GL44" s="62"/>
      <c r="GM44" s="62"/>
      <c r="GN44" s="62"/>
      <c r="GO44" s="62"/>
      <c r="GP44" s="62"/>
      <c r="GQ44" s="62"/>
      <c r="GR44" s="62"/>
      <c r="GS44" s="62"/>
      <c r="GT44" s="62"/>
      <c r="GU44" s="62"/>
      <c r="GV44" s="62"/>
      <c r="GW44" s="62"/>
      <c r="GX44" s="62"/>
      <c r="GY44" s="62"/>
      <c r="GZ44" s="62"/>
      <c r="HA44" s="62"/>
      <c r="HB44" s="62"/>
      <c r="HC44" s="62"/>
      <c r="HD44" s="62"/>
      <c r="HE44" s="62"/>
      <c r="HF44" s="62"/>
      <c r="HG44" s="62"/>
      <c r="HH44" s="62"/>
      <c r="HI44" s="62"/>
      <c r="HJ44" s="62"/>
      <c r="HK44" s="62"/>
      <c r="HL44" s="62"/>
      <c r="HM44" s="62"/>
      <c r="HN44" s="62"/>
      <c r="HO44" s="62"/>
      <c r="HP44" s="62"/>
      <c r="HQ44" s="62"/>
      <c r="HR44" s="62"/>
      <c r="HS44" s="62"/>
      <c r="HT44" s="62"/>
      <c r="HU44" s="62"/>
      <c r="HV44" s="62"/>
      <c r="HW44" s="62"/>
      <c r="HX44" s="62"/>
      <c r="HY44" s="62"/>
      <c r="HZ44" s="62"/>
      <c r="IA44" s="62"/>
      <c r="IB44" s="62"/>
      <c r="IC44" s="62"/>
      <c r="ID44" s="62"/>
      <c r="IE44" s="62"/>
      <c r="IF44" s="62"/>
      <c r="IG44" s="62"/>
      <c r="IH44" s="62"/>
      <c r="II44" s="62"/>
      <c r="IJ44" s="62"/>
      <c r="IK44" s="62"/>
      <c r="IL44" s="62"/>
      <c r="IM44" s="62"/>
      <c r="IN44" s="62"/>
      <c r="IO44" s="62"/>
      <c r="IP44" s="62"/>
      <c r="IQ44" s="62"/>
      <c r="IR44" s="62"/>
      <c r="IS44" s="62"/>
      <c r="IT44" s="62"/>
      <c r="IU44" s="62"/>
      <c r="IV44" s="62"/>
      <c r="IW44" s="62"/>
      <c r="IX44" s="62"/>
      <c r="IY44" s="62"/>
      <c r="IZ44" s="62"/>
      <c r="JA44" s="62"/>
      <c r="JB44" s="62"/>
      <c r="JC44" s="62"/>
      <c r="JD44" s="62"/>
      <c r="JE44" s="62"/>
      <c r="JF44" s="62"/>
      <c r="JG44" s="62"/>
      <c r="JH44" s="62"/>
      <c r="JI44" s="62"/>
      <c r="JJ44" s="62"/>
      <c r="JK44" s="62"/>
      <c r="JL44" s="62"/>
      <c r="JM44" s="62"/>
      <c r="JN44" s="62"/>
      <c r="JO44" s="62"/>
      <c r="JP44" s="62"/>
      <c r="JQ44" s="62"/>
      <c r="JR44" s="62"/>
      <c r="JS44" s="62"/>
      <c r="JT44" s="62"/>
      <c r="JU44" s="62"/>
      <c r="JV44" s="62"/>
      <c r="JW44" s="62"/>
      <c r="JX44" s="62"/>
      <c r="JY44" s="62"/>
      <c r="JZ44" s="62"/>
      <c r="KA44" s="62"/>
      <c r="KB44" s="62"/>
      <c r="KC44" s="62"/>
      <c r="KD44" s="62"/>
      <c r="KE44" s="62"/>
      <c r="KF44" s="62"/>
      <c r="KG44" s="62"/>
      <c r="KH44" s="62"/>
      <c r="KI44" s="62"/>
      <c r="KJ44" s="62"/>
      <c r="KK44" s="62"/>
      <c r="KL44" s="62"/>
      <c r="KM44" s="62"/>
      <c r="KN44" s="62"/>
      <c r="KO44" s="62"/>
      <c r="KP44" s="62"/>
      <c r="KQ44" s="62"/>
      <c r="KR44" s="62"/>
      <c r="KS44" s="62"/>
      <c r="KT44" s="62"/>
      <c r="KU44" s="62"/>
      <c r="KV44" s="62"/>
      <c r="KW44" s="62"/>
      <c r="KX44" s="62"/>
      <c r="KY44" s="62"/>
      <c r="KZ44" s="62"/>
      <c r="LA44" s="62"/>
      <c r="LB44" s="62"/>
      <c r="LC44" s="62"/>
      <c r="LD44" s="62"/>
      <c r="LE44" s="62"/>
      <c r="LF44" s="62"/>
      <c r="LG44" s="62"/>
      <c r="LH44" s="62"/>
      <c r="LI44" s="62"/>
      <c r="LJ44" s="62"/>
      <c r="LK44" s="62"/>
      <c r="LL44" s="62"/>
      <c r="LM44" s="62"/>
      <c r="LN44" s="62"/>
      <c r="LO44" s="62"/>
      <c r="LP44" s="62"/>
      <c r="LQ44" s="62"/>
      <c r="LR44" s="62"/>
      <c r="LS44" s="62"/>
      <c r="LT44" s="62"/>
      <c r="LU44" s="62"/>
      <c r="LV44" s="62"/>
      <c r="LW44" s="62"/>
      <c r="LX44" s="62"/>
      <c r="LY44" s="62"/>
      <c r="LZ44" s="62"/>
      <c r="MA44" s="62"/>
      <c r="MB44" s="62"/>
      <c r="MC44" s="62"/>
      <c r="MD44" s="62"/>
      <c r="ME44" s="62"/>
      <c r="MF44" s="62"/>
      <c r="MG44" s="62"/>
      <c r="MH44" s="62"/>
      <c r="MI44" s="62"/>
      <c r="MJ44" s="62"/>
      <c r="MK44" s="62"/>
      <c r="ML44" s="62"/>
      <c r="MM44" s="62"/>
      <c r="MN44" s="62"/>
      <c r="MO44" s="62"/>
      <c r="MP44" s="62"/>
      <c r="MQ44" s="62"/>
      <c r="MR44" s="62"/>
      <c r="MS44" s="62"/>
      <c r="MT44" s="62"/>
      <c r="MU44" s="62"/>
      <c r="MV44" s="62"/>
      <c r="MW44" s="62"/>
      <c r="MX44" s="62"/>
      <c r="MY44" s="62"/>
      <c r="MZ44" s="62"/>
      <c r="NA44" s="62"/>
      <c r="NB44" s="62"/>
      <c r="NC44" s="62"/>
      <c r="ND44" s="62"/>
      <c r="NE44" s="62"/>
      <c r="NF44" s="62"/>
      <c r="NG44" s="62"/>
      <c r="NH44" s="62"/>
      <c r="NI44" s="62"/>
      <c r="NJ44" s="62"/>
      <c r="NK44" s="62"/>
      <c r="NL44" s="62"/>
      <c r="NM44" s="62"/>
      <c r="NN44" s="62"/>
      <c r="NO44" s="62"/>
      <c r="NP44" s="62"/>
      <c r="NQ44" s="62"/>
      <c r="NR44" s="62"/>
      <c r="NS44" s="62"/>
      <c r="NT44" s="62"/>
      <c r="NU44" s="62"/>
      <c r="NV44" s="62"/>
      <c r="NW44" s="62"/>
      <c r="NX44" s="62"/>
      <c r="NY44" s="62"/>
      <c r="NZ44" s="62"/>
      <c r="OA44" s="62"/>
      <c r="OB44" s="62"/>
      <c r="OC44" s="62"/>
      <c r="OD44" s="62"/>
      <c r="OE44" s="62"/>
      <c r="OF44" s="62"/>
      <c r="OG44" s="62"/>
      <c r="OH44" s="62"/>
      <c r="OI44" s="62"/>
      <c r="OJ44" s="62"/>
      <c r="OK44" s="62"/>
      <c r="OL44" s="62"/>
      <c r="OM44" s="62"/>
      <c r="ON44" s="62"/>
      <c r="OO44" s="62"/>
      <c r="OP44" s="62"/>
      <c r="OQ44" s="62"/>
      <c r="OR44" s="62"/>
      <c r="OS44" s="62"/>
      <c r="OT44" s="62"/>
      <c r="OU44" s="62"/>
      <c r="OV44" s="62"/>
      <c r="OW44" s="62"/>
      <c r="OX44" s="62"/>
      <c r="OY44" s="62"/>
      <c r="OZ44" s="62"/>
      <c r="PA44" s="62"/>
      <c r="PB44" s="62"/>
      <c r="PC44" s="62"/>
      <c r="PD44" s="62"/>
      <c r="PE44" s="62"/>
      <c r="PF44" s="62"/>
      <c r="PG44" s="62"/>
      <c r="PH44" s="62"/>
      <c r="PI44" s="62"/>
      <c r="PJ44" s="62"/>
      <c r="PK44" s="62"/>
      <c r="PL44" s="62"/>
      <c r="PM44" s="62"/>
      <c r="PN44" s="62"/>
      <c r="PO44" s="62"/>
      <c r="PP44" s="62"/>
      <c r="PQ44" s="62"/>
      <c r="PR44" s="62"/>
      <c r="PS44" s="62"/>
      <c r="PT44" s="62"/>
      <c r="PU44" s="62"/>
      <c r="PV44" s="62"/>
      <c r="PW44" s="62"/>
      <c r="PX44" s="62"/>
      <c r="PY44" s="62"/>
      <c r="PZ44" s="62"/>
      <c r="QA44" s="62"/>
      <c r="QB44" s="62"/>
      <c r="QC44" s="62"/>
      <c r="QD44" s="62"/>
      <c r="QE44" s="62"/>
      <c r="QF44" s="62"/>
      <c r="QG44" s="62"/>
      <c r="QH44" s="62"/>
      <c r="QI44" s="62"/>
      <c r="QJ44" s="62"/>
      <c r="QK44" s="62"/>
      <c r="QL44" s="62"/>
      <c r="QM44" s="62"/>
      <c r="QN44" s="62"/>
      <c r="QO44" s="62"/>
      <c r="QP44" s="62"/>
      <c r="QQ44" s="62"/>
      <c r="QR44" s="62"/>
      <c r="QS44" s="62"/>
      <c r="QT44" s="62"/>
      <c r="QU44" s="62"/>
      <c r="QV44" s="62"/>
      <c r="QW44" s="62"/>
      <c r="QX44" s="62"/>
      <c r="QY44" s="62"/>
      <c r="QZ44" s="62"/>
      <c r="RA44" s="62"/>
      <c r="RB44" s="62"/>
      <c r="RC44" s="62"/>
      <c r="RD44" s="62"/>
      <c r="RE44" s="62"/>
      <c r="RF44" s="62"/>
      <c r="RG44" s="62"/>
      <c r="RH44" s="62"/>
      <c r="RI44" s="62"/>
      <c r="RJ44" s="62"/>
      <c r="RK44" s="62"/>
      <c r="RL44" s="62"/>
      <c r="RM44" s="62"/>
      <c r="RN44" s="62"/>
      <c r="RO44" s="62"/>
      <c r="RP44" s="62"/>
      <c r="RQ44" s="62"/>
      <c r="RR44" s="62"/>
      <c r="RS44" s="62"/>
      <c r="RT44" s="62"/>
      <c r="RU44" s="62"/>
      <c r="RV44" s="62"/>
      <c r="RW44" s="62"/>
      <c r="RX44" s="62"/>
      <c r="RY44" s="62"/>
      <c r="RZ44" s="62"/>
      <c r="SA44" s="62"/>
      <c r="SB44" s="62"/>
      <c r="SC44" s="62"/>
      <c r="SD44" s="62"/>
      <c r="SE44" s="62"/>
      <c r="SF44" s="62"/>
      <c r="SG44" s="62"/>
      <c r="SH44" s="62"/>
      <c r="SI44" s="62"/>
      <c r="SJ44" s="62"/>
      <c r="SK44" s="62"/>
      <c r="SL44" s="62"/>
      <c r="SM44" s="62"/>
      <c r="SN44" s="62"/>
      <c r="SO44" s="62"/>
      <c r="SP44" s="62"/>
      <c r="SQ44" s="62"/>
      <c r="SR44" s="62"/>
      <c r="SS44" s="62"/>
      <c r="ST44" s="62"/>
      <c r="SU44" s="62"/>
      <c r="SV44" s="62"/>
      <c r="SW44" s="62"/>
      <c r="SX44" s="62"/>
      <c r="SY44" s="62"/>
      <c r="SZ44" s="62"/>
      <c r="TA44" s="62"/>
      <c r="TB44" s="62"/>
      <c r="TC44" s="62"/>
      <c r="TD44" s="62"/>
      <c r="TE44" s="62"/>
      <c r="TF44" s="62"/>
      <c r="TG44" s="62"/>
      <c r="TH44" s="62"/>
      <c r="TI44" s="62"/>
      <c r="TJ44" s="62"/>
      <c r="TK44" s="62"/>
      <c r="TL44" s="62"/>
      <c r="TM44" s="62"/>
      <c r="TN44" s="62"/>
      <c r="TO44" s="62"/>
      <c r="TP44" s="62"/>
      <c r="TQ44" s="62"/>
      <c r="TR44" s="62"/>
      <c r="TS44" s="62"/>
      <c r="TT44" s="62"/>
      <c r="TU44" s="62"/>
      <c r="TV44" s="62"/>
      <c r="TW44" s="62"/>
      <c r="TX44" s="62"/>
      <c r="TY44" s="62"/>
      <c r="TZ44" s="62"/>
      <c r="UA44" s="62"/>
      <c r="UB44" s="62"/>
      <c r="UC44" s="62"/>
      <c r="UD44" s="62"/>
      <c r="UE44" s="62"/>
      <c r="UF44" s="62"/>
      <c r="UG44" s="62"/>
      <c r="UH44" s="62"/>
      <c r="UI44" s="62"/>
      <c r="UJ44" s="62"/>
      <c r="UK44" s="62"/>
      <c r="UL44" s="62"/>
      <c r="UM44" s="62"/>
      <c r="UN44" s="62"/>
      <c r="UO44" s="62"/>
      <c r="UP44" s="62"/>
      <c r="UQ44" s="62"/>
      <c r="UR44" s="62"/>
      <c r="US44" s="62"/>
      <c r="UT44" s="62"/>
      <c r="UU44" s="62"/>
      <c r="UV44" s="62"/>
      <c r="UW44" s="62"/>
      <c r="UX44" s="62"/>
      <c r="UY44" s="62"/>
      <c r="UZ44" s="62"/>
      <c r="VA44" s="62"/>
      <c r="VB44" s="62"/>
      <c r="VC44" s="62"/>
      <c r="VD44" s="62"/>
      <c r="VE44" s="62"/>
      <c r="VF44" s="62"/>
      <c r="VG44" s="62"/>
      <c r="VH44" s="62"/>
      <c r="VI44" s="62"/>
      <c r="VJ44" s="62"/>
      <c r="VK44" s="62"/>
      <c r="VL44" s="62"/>
      <c r="VM44" s="62"/>
      <c r="VN44" s="62"/>
      <c r="VO44" s="62"/>
      <c r="VP44" s="62"/>
      <c r="VQ44" s="62"/>
      <c r="VR44" s="62"/>
      <c r="VS44" s="62"/>
      <c r="VT44" s="62"/>
      <c r="VU44" s="62"/>
      <c r="VV44" s="62"/>
      <c r="VW44" s="62"/>
      <c r="VX44" s="62"/>
      <c r="VY44" s="62"/>
      <c r="VZ44" s="62"/>
      <c r="WA44" s="62"/>
      <c r="WB44" s="62"/>
      <c r="WC44" s="62"/>
      <c r="WD44" s="62"/>
      <c r="WE44" s="62"/>
      <c r="WF44" s="62"/>
      <c r="WG44" s="62"/>
      <c r="WH44" s="62"/>
      <c r="WI44" s="62"/>
      <c r="WJ44" s="62"/>
      <c r="WK44" s="62"/>
      <c r="WL44" s="62"/>
      <c r="WM44" s="62"/>
      <c r="WN44" s="62"/>
      <c r="WO44" s="62"/>
      <c r="WP44" s="62"/>
      <c r="WQ44" s="62"/>
      <c r="WR44" s="62"/>
      <c r="WS44" s="62"/>
      <c r="WT44" s="62"/>
      <c r="WU44" s="62"/>
      <c r="WV44" s="62"/>
      <c r="WW44" s="62"/>
      <c r="WX44" s="62"/>
      <c r="WY44" s="62"/>
      <c r="WZ44" s="62"/>
      <c r="XA44" s="62"/>
      <c r="XB44" s="62"/>
      <c r="XC44" s="62"/>
      <c r="XD44" s="62"/>
      <c r="XE44" s="62"/>
      <c r="XF44" s="62"/>
      <c r="XG44" s="62"/>
      <c r="XH44" s="62"/>
      <c r="XI44" s="62"/>
      <c r="XJ44" s="62"/>
      <c r="XK44" s="62"/>
      <c r="XL44" s="62"/>
      <c r="XM44" s="62"/>
      <c r="XN44" s="62"/>
      <c r="XO44" s="62"/>
      <c r="XP44" s="62"/>
      <c r="XQ44" s="62"/>
      <c r="XR44" s="62"/>
      <c r="XS44" s="62"/>
      <c r="XT44" s="62"/>
      <c r="XU44" s="62"/>
      <c r="XV44" s="62"/>
      <c r="XW44" s="62"/>
      <c r="XX44" s="62"/>
      <c r="XY44" s="62"/>
      <c r="XZ44" s="62"/>
      <c r="YA44" s="62"/>
      <c r="YB44" s="62"/>
      <c r="YC44" s="62"/>
      <c r="YD44" s="62"/>
      <c r="YE44" s="62"/>
      <c r="YF44" s="62"/>
      <c r="YG44" s="62"/>
      <c r="YH44" s="62"/>
      <c r="YI44" s="62"/>
      <c r="YJ44" s="62"/>
      <c r="YK44" s="62"/>
      <c r="YL44" s="62"/>
      <c r="YM44" s="62"/>
      <c r="YN44" s="62"/>
      <c r="YO44" s="62"/>
      <c r="YP44" s="62"/>
      <c r="YQ44" s="62"/>
      <c r="YR44" s="62"/>
      <c r="YS44" s="62"/>
      <c r="YT44" s="62"/>
      <c r="YU44" s="62"/>
      <c r="YV44" s="62"/>
      <c r="YW44" s="62"/>
      <c r="YX44" s="62"/>
      <c r="YY44" s="62"/>
      <c r="YZ44" s="62"/>
      <c r="ZA44" s="62"/>
      <c r="ZB44" s="62"/>
      <c r="ZC44" s="62"/>
      <c r="ZD44" s="62"/>
      <c r="ZE44" s="62"/>
      <c r="ZF44" s="62"/>
      <c r="ZG44" s="62"/>
      <c r="ZH44" s="62"/>
      <c r="ZI44" s="62"/>
      <c r="ZJ44" s="62"/>
      <c r="ZK44" s="62"/>
      <c r="ZL44" s="62"/>
      <c r="ZM44" s="62"/>
      <c r="ZN44" s="62"/>
      <c r="ZO44" s="62"/>
      <c r="ZP44" s="62"/>
      <c r="ZQ44" s="62"/>
      <c r="ZR44" s="62"/>
      <c r="ZS44" s="62"/>
      <c r="ZT44" s="62"/>
      <c r="ZU44" s="62"/>
      <c r="ZV44" s="62"/>
      <c r="ZW44" s="62"/>
      <c r="ZX44" s="62"/>
      <c r="ZY44" s="62"/>
      <c r="ZZ44" s="62"/>
      <c r="AAA44" s="62"/>
      <c r="AAB44" s="62"/>
      <c r="AAC44" s="62"/>
      <c r="AAD44" s="62"/>
      <c r="AAE44" s="62"/>
      <c r="AAF44" s="62"/>
      <c r="AAG44" s="62"/>
      <c r="AAH44" s="62"/>
      <c r="AAI44" s="62"/>
      <c r="AAJ44" s="62"/>
      <c r="AAK44" s="62"/>
      <c r="AAL44" s="62"/>
      <c r="AAM44" s="62"/>
      <c r="AAN44" s="62"/>
      <c r="AAO44" s="62"/>
      <c r="AAP44" s="62"/>
      <c r="AAQ44" s="62"/>
      <c r="AAR44" s="62"/>
      <c r="AAS44" s="62"/>
      <c r="AAT44" s="62"/>
      <c r="AAU44" s="62"/>
      <c r="AAV44" s="62"/>
      <c r="AAW44" s="62"/>
      <c r="AAX44" s="62"/>
      <c r="AAY44" s="62"/>
      <c r="AAZ44" s="62"/>
      <c r="ABA44" s="62"/>
      <c r="ABB44" s="62"/>
      <c r="ABC44" s="62"/>
      <c r="ABD44" s="62"/>
      <c r="ABE44" s="62"/>
      <c r="ABF44" s="62"/>
      <c r="ABG44" s="62"/>
      <c r="ABH44" s="62"/>
      <c r="ABI44" s="62"/>
      <c r="ABJ44" s="62"/>
      <c r="ABK44" s="62"/>
      <c r="ABL44" s="62"/>
      <c r="ABM44" s="62"/>
      <c r="ABN44" s="62"/>
      <c r="ABO44" s="62"/>
      <c r="ABP44" s="62"/>
      <c r="ABQ44" s="62"/>
      <c r="ABR44" s="62"/>
      <c r="ABS44" s="62"/>
      <c r="ABT44" s="62"/>
      <c r="ABU44" s="62"/>
      <c r="ABV44" s="62"/>
      <c r="ABW44" s="62"/>
      <c r="ABX44" s="62"/>
      <c r="ABY44" s="62"/>
      <c r="ABZ44" s="62"/>
      <c r="ACA44" s="62"/>
      <c r="ACB44" s="62"/>
      <c r="ACC44" s="62"/>
      <c r="ACD44" s="62"/>
      <c r="ACE44" s="62"/>
      <c r="ACF44" s="62"/>
      <c r="ACG44" s="62"/>
      <c r="ACH44" s="62"/>
      <c r="ACI44" s="62"/>
      <c r="ACJ44" s="62"/>
      <c r="ACK44" s="62"/>
      <c r="ACL44" s="62"/>
      <c r="ACM44" s="62"/>
      <c r="ACN44" s="62"/>
      <c r="ACO44" s="62"/>
      <c r="ACP44" s="62"/>
      <c r="ACQ44" s="62"/>
      <c r="ACR44" s="62"/>
      <c r="ACS44" s="62"/>
      <c r="ACT44" s="62"/>
      <c r="ACU44" s="62"/>
      <c r="ACV44" s="62"/>
      <c r="ACW44" s="62"/>
      <c r="ACX44" s="62"/>
      <c r="ACY44" s="62"/>
      <c r="ACZ44" s="62"/>
      <c r="ADA44" s="62"/>
      <c r="ADB44" s="62"/>
      <c r="ADC44" s="62"/>
      <c r="ADD44" s="62"/>
      <c r="ADE44" s="62"/>
      <c r="ADF44" s="62"/>
      <c r="ADG44" s="62"/>
      <c r="ADH44" s="62"/>
      <c r="ADI44" s="62"/>
      <c r="ADJ44" s="62"/>
      <c r="ADK44" s="62"/>
      <c r="ADL44" s="62"/>
      <c r="ADM44" s="62"/>
      <c r="ADN44" s="62"/>
      <c r="ADO44" s="62"/>
      <c r="ADP44" s="62"/>
      <c r="ADQ44" s="62"/>
      <c r="ADR44" s="62"/>
      <c r="ADS44" s="62"/>
      <c r="ADT44" s="62"/>
      <c r="ADU44" s="62"/>
      <c r="ADV44" s="62"/>
      <c r="ADW44" s="62"/>
      <c r="ADX44" s="62"/>
      <c r="ADY44" s="62"/>
      <c r="ADZ44" s="62"/>
      <c r="AEA44" s="62"/>
      <c r="AEB44" s="62"/>
      <c r="AEC44" s="62"/>
      <c r="AED44" s="62"/>
      <c r="AEE44" s="62"/>
      <c r="AEF44" s="62"/>
      <c r="AEG44" s="62"/>
      <c r="AEH44" s="62"/>
      <c r="AEI44" s="62"/>
      <c r="AEJ44" s="62"/>
      <c r="AEK44" s="62"/>
      <c r="AEL44" s="62"/>
      <c r="AEM44" s="62"/>
      <c r="AEN44" s="62"/>
      <c r="AEO44" s="62"/>
      <c r="AEP44" s="62"/>
      <c r="AEQ44" s="62"/>
      <c r="AER44" s="62"/>
      <c r="AES44" s="62"/>
      <c r="AET44" s="62"/>
      <c r="AEU44" s="62"/>
      <c r="AEV44" s="62"/>
      <c r="AEW44" s="62"/>
      <c r="AEX44" s="62"/>
      <c r="AEY44" s="62"/>
      <c r="AEZ44" s="62"/>
      <c r="AFA44" s="62"/>
      <c r="AFB44" s="62"/>
      <c r="AFC44" s="62"/>
      <c r="AFD44" s="62"/>
      <c r="AFE44" s="62"/>
      <c r="AFF44" s="62"/>
      <c r="AFG44" s="62"/>
      <c r="AFH44" s="62"/>
      <c r="AFI44" s="62"/>
      <c r="AFJ44" s="62"/>
      <c r="AFK44" s="62"/>
      <c r="AFL44" s="62"/>
      <c r="AFM44" s="62"/>
      <c r="AFN44" s="62"/>
      <c r="AFO44" s="62"/>
      <c r="AFP44" s="62"/>
      <c r="AFQ44" s="62"/>
      <c r="AFR44" s="62"/>
      <c r="AFS44" s="62"/>
      <c r="AFT44" s="62"/>
      <c r="AFU44" s="62"/>
      <c r="AFV44" s="62"/>
      <c r="AFW44" s="62"/>
      <c r="AFX44" s="62"/>
      <c r="AFY44" s="62"/>
      <c r="AFZ44" s="62"/>
      <c r="AGA44" s="62"/>
      <c r="AGB44" s="62"/>
      <c r="AGC44" s="62"/>
      <c r="AGD44" s="62"/>
      <c r="AGE44" s="62"/>
      <c r="AGF44" s="62"/>
      <c r="AGG44" s="62"/>
      <c r="AGH44" s="62"/>
      <c r="AGI44" s="62"/>
      <c r="AGJ44" s="62"/>
      <c r="AGK44" s="62"/>
      <c r="AGL44" s="62"/>
      <c r="AGM44" s="62"/>
      <c r="AGN44" s="62"/>
      <c r="AGO44" s="62"/>
      <c r="AGP44" s="62"/>
      <c r="AGQ44" s="62"/>
      <c r="AGR44" s="62"/>
      <c r="AGS44" s="62"/>
      <c r="AGT44" s="62"/>
      <c r="AGU44" s="62"/>
      <c r="AGV44" s="62"/>
      <c r="AGW44" s="62"/>
      <c r="AGX44" s="62"/>
      <c r="AGY44" s="62"/>
      <c r="AGZ44" s="62"/>
      <c r="AHA44" s="62"/>
      <c r="AHB44" s="62"/>
      <c r="AHC44" s="62"/>
      <c r="AHD44" s="62"/>
      <c r="AHE44" s="62"/>
      <c r="AHF44" s="62"/>
      <c r="AHG44" s="62"/>
      <c r="AHH44" s="62"/>
      <c r="AHI44" s="62"/>
      <c r="AHJ44" s="62"/>
      <c r="AHK44" s="62"/>
      <c r="AHL44" s="62"/>
      <c r="AHM44" s="62"/>
      <c r="AHN44" s="62"/>
      <c r="AHO44" s="62"/>
      <c r="AHP44" s="62"/>
      <c r="AHQ44" s="62"/>
      <c r="AHR44" s="62"/>
      <c r="AHS44" s="62"/>
      <c r="AHT44" s="62"/>
      <c r="AHU44" s="62"/>
      <c r="AHV44" s="62"/>
      <c r="AHW44" s="62"/>
      <c r="AHX44" s="62"/>
      <c r="AHY44" s="62"/>
      <c r="AHZ44" s="62"/>
      <c r="AIA44" s="62"/>
      <c r="AIB44" s="62"/>
      <c r="AIC44" s="62"/>
      <c r="AID44" s="62"/>
      <c r="AIE44" s="62"/>
      <c r="AIF44" s="62"/>
      <c r="AIG44" s="62"/>
      <c r="AIH44" s="62"/>
      <c r="AII44" s="62"/>
      <c r="AIJ44" s="62"/>
      <c r="AIK44" s="62"/>
      <c r="AIL44" s="62"/>
      <c r="AIM44" s="62"/>
      <c r="AIN44" s="62"/>
      <c r="AIO44" s="62"/>
      <c r="AIP44" s="62"/>
      <c r="AIQ44" s="62"/>
      <c r="AIR44" s="62"/>
      <c r="AIS44" s="62"/>
      <c r="AIT44" s="62"/>
      <c r="AIU44" s="62"/>
      <c r="AIV44" s="62"/>
      <c r="AIW44" s="62"/>
      <c r="AIX44" s="62"/>
      <c r="AIY44" s="62"/>
      <c r="AIZ44" s="62"/>
      <c r="AJA44" s="62"/>
      <c r="AJB44" s="62"/>
      <c r="AJC44" s="62"/>
      <c r="AJD44" s="62"/>
      <c r="AJE44" s="62"/>
      <c r="AJF44" s="62"/>
      <c r="AJG44" s="62"/>
      <c r="AJH44" s="62"/>
      <c r="AJI44" s="62"/>
      <c r="AJJ44" s="62"/>
      <c r="AJK44" s="62"/>
      <c r="AJL44" s="62"/>
      <c r="AJM44" s="62"/>
      <c r="AJN44" s="62"/>
      <c r="AJO44" s="62"/>
      <c r="AJP44" s="62"/>
      <c r="AJQ44" s="62"/>
      <c r="AJR44" s="62"/>
      <c r="AJS44" s="62"/>
      <c r="AJT44" s="62"/>
      <c r="AJU44" s="62"/>
      <c r="AJV44" s="62"/>
      <c r="AJW44" s="62"/>
      <c r="AJX44" s="62"/>
      <c r="AJY44" s="62"/>
      <c r="AJZ44" s="62"/>
      <c r="AKA44" s="62"/>
      <c r="AKB44" s="62"/>
      <c r="AKC44" s="62"/>
      <c r="AKD44" s="62"/>
      <c r="AKE44" s="62"/>
      <c r="AKF44" s="62"/>
      <c r="AKG44" s="62"/>
      <c r="AKH44" s="62"/>
      <c r="AKI44" s="62"/>
      <c r="AKJ44" s="62"/>
      <c r="AKK44" s="62"/>
      <c r="AKL44" s="62"/>
      <c r="AKM44" s="62"/>
      <c r="AKN44" s="62"/>
      <c r="AKO44" s="62"/>
      <c r="AKP44" s="62"/>
      <c r="AKQ44" s="62"/>
      <c r="AKR44" s="62"/>
      <c r="AKS44" s="62"/>
      <c r="AKT44" s="62"/>
      <c r="AKU44" s="62"/>
      <c r="AKV44" s="62"/>
      <c r="AKW44" s="62"/>
      <c r="AKX44" s="62"/>
      <c r="AKY44" s="62"/>
      <c r="AKZ44" s="62"/>
      <c r="ALA44" s="62"/>
      <c r="ALB44" s="62"/>
      <c r="ALC44" s="62"/>
      <c r="ALD44" s="62"/>
      <c r="ALE44" s="62"/>
      <c r="ALF44" s="62"/>
      <c r="ALG44" s="62"/>
      <c r="ALH44" s="62"/>
      <c r="ALI44" s="62"/>
      <c r="ALJ44" s="62"/>
      <c r="ALK44" s="62"/>
      <c r="ALL44" s="62"/>
      <c r="ALM44" s="62"/>
      <c r="ALN44" s="62"/>
      <c r="ALO44" s="62"/>
      <c r="ALP44" s="62"/>
      <c r="ALQ44" s="62"/>
      <c r="ALR44" s="62"/>
      <c r="ALS44" s="62"/>
      <c r="ALT44" s="62"/>
      <c r="ALU44" s="62"/>
      <c r="ALV44" s="62"/>
      <c r="ALW44" s="62"/>
      <c r="ALX44" s="62"/>
      <c r="ALY44" s="62"/>
      <c r="ALZ44" s="62"/>
      <c r="AMA44" s="62"/>
      <c r="AMB44" s="62"/>
      <c r="AMC44" s="62"/>
      <c r="AMD44" s="62"/>
      <c r="AME44" s="62"/>
      <c r="AMF44" s="62"/>
      <c r="AMG44" s="62"/>
      <c r="AMH44" s="62"/>
      <c r="AMI44" s="62"/>
      <c r="AMJ44" s="62"/>
      <c r="AMK44" s="62"/>
      <c r="AML44" s="62"/>
      <c r="AMM44" s="62"/>
      <c r="AMN44" s="62"/>
      <c r="AMO44" s="62"/>
      <c r="AMP44" s="62"/>
      <c r="AMQ44" s="62"/>
      <c r="AMR44" s="62"/>
      <c r="AMS44" s="62"/>
      <c r="AMT44" s="62"/>
      <c r="AMU44" s="62"/>
      <c r="AMV44" s="62"/>
      <c r="AMW44" s="62"/>
      <c r="AMX44" s="62"/>
      <c r="AMY44" s="62"/>
      <c r="AMZ44" s="62"/>
      <c r="ANA44" s="62"/>
      <c r="ANB44" s="62"/>
      <c r="ANC44" s="62"/>
      <c r="AND44" s="62"/>
      <c r="ANE44" s="62"/>
      <c r="ANF44" s="62"/>
      <c r="ANG44" s="62"/>
      <c r="ANH44" s="62"/>
      <c r="ANI44" s="62"/>
      <c r="ANJ44" s="62"/>
      <c r="ANK44" s="62"/>
      <c r="ANL44" s="62"/>
      <c r="ANM44" s="62"/>
      <c r="ANN44" s="62"/>
      <c r="ANO44" s="62"/>
      <c r="ANP44" s="62"/>
      <c r="ANQ44" s="62"/>
      <c r="ANR44" s="62"/>
      <c r="ANS44" s="62"/>
      <c r="ANT44" s="62"/>
      <c r="ANU44" s="62"/>
      <c r="ANV44" s="62"/>
      <c r="ANW44" s="62"/>
      <c r="ANX44" s="62"/>
      <c r="ANY44" s="62"/>
      <c r="ANZ44" s="62"/>
      <c r="AOA44" s="62"/>
      <c r="AOB44" s="62"/>
      <c r="AOC44" s="62"/>
      <c r="AOD44" s="62"/>
      <c r="AOE44" s="62"/>
      <c r="AOF44" s="62"/>
      <c r="AOG44" s="62"/>
      <c r="AOH44" s="62"/>
      <c r="AOI44" s="62"/>
      <c r="AOJ44" s="62"/>
      <c r="AOK44" s="62"/>
      <c r="AOL44" s="62"/>
      <c r="AOM44" s="62"/>
      <c r="AON44" s="62"/>
      <c r="AOO44" s="62"/>
      <c r="AOP44" s="62"/>
      <c r="AOQ44" s="62"/>
      <c r="AOR44" s="62"/>
      <c r="AOS44" s="62"/>
      <c r="AOT44" s="62"/>
      <c r="AOU44" s="62"/>
      <c r="AOV44" s="62"/>
      <c r="AOW44" s="62"/>
      <c r="AOX44" s="62"/>
      <c r="AOY44" s="62"/>
      <c r="AOZ44" s="62"/>
      <c r="APA44" s="62"/>
      <c r="APB44" s="62"/>
      <c r="APC44" s="62"/>
      <c r="APD44" s="62"/>
      <c r="APE44" s="62"/>
      <c r="APF44" s="62"/>
      <c r="APG44" s="62"/>
      <c r="APH44" s="62"/>
      <c r="API44" s="62"/>
      <c r="APJ44" s="62"/>
      <c r="APK44" s="62"/>
      <c r="APL44" s="62"/>
      <c r="APM44" s="62"/>
      <c r="APN44" s="62"/>
      <c r="APO44" s="62"/>
      <c r="APP44" s="62"/>
      <c r="APQ44" s="62"/>
      <c r="APR44" s="62"/>
      <c r="APS44" s="62"/>
      <c r="APT44" s="62"/>
      <c r="APU44" s="62"/>
      <c r="APV44" s="62"/>
      <c r="APW44" s="62"/>
      <c r="APX44" s="62"/>
      <c r="APY44" s="62"/>
      <c r="APZ44" s="62"/>
      <c r="AQA44" s="62"/>
      <c r="AQB44" s="62"/>
      <c r="AQC44" s="62"/>
      <c r="AQD44" s="62"/>
      <c r="AQE44" s="62"/>
      <c r="AQF44" s="62"/>
      <c r="AQG44" s="62"/>
      <c r="AQH44" s="62"/>
      <c r="AQI44" s="62"/>
      <c r="AQJ44" s="62"/>
      <c r="AQK44" s="62"/>
      <c r="AQL44" s="62"/>
      <c r="AQM44" s="62"/>
      <c r="AQN44" s="62"/>
      <c r="AQO44" s="62"/>
      <c r="AQP44" s="62"/>
      <c r="AQQ44" s="62"/>
      <c r="AQR44" s="62"/>
      <c r="AQS44" s="62"/>
      <c r="AQT44" s="62"/>
      <c r="AQU44" s="62"/>
      <c r="AQV44" s="62"/>
      <c r="AQW44" s="62"/>
      <c r="AQX44" s="62"/>
      <c r="AQY44" s="62"/>
      <c r="AQZ44" s="62"/>
      <c r="ARA44" s="62"/>
      <c r="ARB44" s="62"/>
      <c r="ARC44" s="62"/>
      <c r="ARD44" s="62"/>
      <c r="ARE44" s="62"/>
      <c r="ARF44" s="62"/>
      <c r="ARG44" s="62"/>
      <c r="ARH44" s="62"/>
      <c r="ARI44" s="62"/>
      <c r="ARJ44" s="62"/>
      <c r="ARK44" s="62"/>
      <c r="ARL44" s="62"/>
      <c r="ARM44" s="62"/>
      <c r="ARN44" s="62"/>
      <c r="ARO44" s="62"/>
      <c r="ARP44" s="62"/>
      <c r="ARQ44" s="62"/>
      <c r="ARR44" s="62"/>
      <c r="ARS44" s="62"/>
      <c r="ART44" s="62"/>
      <c r="ARU44" s="62"/>
      <c r="ARV44" s="62"/>
      <c r="ARW44" s="62"/>
      <c r="ARX44" s="62"/>
      <c r="ARY44" s="62"/>
      <c r="ARZ44" s="62"/>
      <c r="ASA44" s="62"/>
      <c r="ASB44" s="62"/>
      <c r="ASC44" s="62"/>
      <c r="ASD44" s="62"/>
      <c r="ASE44" s="62"/>
      <c r="ASF44" s="62"/>
      <c r="ASG44" s="62"/>
      <c r="ASH44" s="62"/>
      <c r="ASI44" s="62"/>
      <c r="ASJ44" s="62"/>
      <c r="ASK44" s="62"/>
      <c r="ASL44" s="62"/>
      <c r="ASM44" s="62"/>
      <c r="ASN44" s="62"/>
      <c r="ASO44" s="62"/>
      <c r="ASP44" s="62"/>
      <c r="ASQ44" s="62"/>
      <c r="ASR44" s="62"/>
      <c r="ASS44" s="62"/>
      <c r="AST44" s="62"/>
      <c r="ASU44" s="62"/>
      <c r="ASV44" s="62"/>
      <c r="ASW44" s="62"/>
      <c r="ASX44" s="62"/>
      <c r="ASY44" s="62"/>
      <c r="ASZ44" s="62"/>
      <c r="ATA44" s="62"/>
      <c r="ATB44" s="62"/>
      <c r="ATC44" s="62"/>
      <c r="ATD44" s="62"/>
      <c r="ATE44" s="62"/>
      <c r="ATF44" s="62"/>
      <c r="ATG44" s="62"/>
      <c r="ATH44" s="62"/>
      <c r="ATI44" s="62"/>
      <c r="ATJ44" s="62"/>
      <c r="ATK44" s="62"/>
      <c r="ATL44" s="62"/>
      <c r="ATM44" s="62"/>
      <c r="ATN44" s="62"/>
      <c r="ATO44" s="62"/>
      <c r="ATP44" s="62"/>
      <c r="ATQ44" s="62"/>
      <c r="ATR44" s="62"/>
      <c r="ATS44" s="62"/>
      <c r="ATT44" s="62"/>
      <c r="ATU44" s="62"/>
      <c r="ATV44" s="62"/>
      <c r="ATW44" s="62"/>
      <c r="ATX44" s="62"/>
      <c r="ATY44" s="62"/>
      <c r="ATZ44" s="62"/>
      <c r="AUA44" s="62"/>
      <c r="AUB44" s="62"/>
      <c r="AUC44" s="62"/>
      <c r="AUD44" s="62"/>
      <c r="AUE44" s="62"/>
      <c r="AUF44" s="62"/>
      <c r="AUG44" s="62"/>
      <c r="AUH44" s="62"/>
      <c r="AUI44" s="62"/>
      <c r="AUJ44" s="62"/>
      <c r="AUK44" s="62"/>
      <c r="AUL44" s="62"/>
      <c r="AUM44" s="62"/>
      <c r="AUN44" s="62"/>
      <c r="AUO44" s="62"/>
      <c r="AUP44" s="62"/>
      <c r="AUQ44" s="62"/>
      <c r="AUR44" s="62"/>
      <c r="AUS44" s="62"/>
      <c r="AUT44" s="62"/>
      <c r="AUU44" s="62"/>
      <c r="AUV44" s="62"/>
      <c r="AUW44" s="62"/>
      <c r="AUX44" s="62"/>
      <c r="AUY44" s="62"/>
      <c r="AUZ44" s="62"/>
      <c r="AVA44" s="62"/>
      <c r="AVB44" s="62"/>
      <c r="AVC44" s="62"/>
      <c r="AVD44" s="62"/>
      <c r="AVE44" s="62"/>
      <c r="AVF44" s="62"/>
      <c r="AVG44" s="62"/>
      <c r="AVH44" s="62"/>
      <c r="AVI44" s="62"/>
      <c r="AVJ44" s="62"/>
      <c r="AVK44" s="62"/>
      <c r="AVL44" s="62"/>
      <c r="AVM44" s="62"/>
      <c r="AVN44" s="62"/>
      <c r="AVO44" s="62"/>
      <c r="AVP44" s="62"/>
      <c r="AVQ44" s="62"/>
      <c r="AVR44" s="62"/>
      <c r="AVS44" s="62"/>
      <c r="AVT44" s="62"/>
      <c r="AVU44" s="62"/>
      <c r="AVV44" s="62"/>
      <c r="AVW44" s="62"/>
      <c r="AVX44" s="62"/>
      <c r="AVY44" s="62"/>
      <c r="AVZ44" s="62"/>
      <c r="AWA44" s="62"/>
      <c r="AWB44" s="62"/>
      <c r="AWC44" s="62"/>
      <c r="AWD44" s="62"/>
      <c r="AWE44" s="62"/>
      <c r="AWF44" s="62"/>
      <c r="AWG44" s="62"/>
      <c r="AWH44" s="62"/>
      <c r="AWI44" s="62"/>
      <c r="AWJ44" s="62"/>
      <c r="AWK44" s="62"/>
      <c r="AWL44" s="62"/>
      <c r="AWM44" s="62"/>
      <c r="AWN44" s="62"/>
      <c r="AWO44" s="62"/>
      <c r="AWP44" s="62"/>
      <c r="AWQ44" s="62"/>
      <c r="AWR44" s="62"/>
      <c r="AWS44" s="62"/>
      <c r="AWT44" s="62"/>
      <c r="AWU44" s="62"/>
      <c r="AWV44" s="62"/>
      <c r="AWW44" s="62"/>
      <c r="AWX44" s="62"/>
      <c r="AWY44" s="62"/>
      <c r="AWZ44" s="62"/>
      <c r="AXA44" s="62"/>
      <c r="AXB44" s="62"/>
      <c r="AXC44" s="62"/>
      <c r="AXD44" s="62"/>
      <c r="AXE44" s="62"/>
      <c r="AXF44" s="62"/>
      <c r="AXG44" s="62"/>
      <c r="AXH44" s="62"/>
      <c r="AXI44" s="62"/>
      <c r="AXJ44" s="62"/>
      <c r="AXK44" s="62"/>
      <c r="AXL44" s="62"/>
      <c r="AXM44" s="62"/>
      <c r="AXN44" s="62"/>
      <c r="AXO44" s="62"/>
      <c r="AXP44" s="62"/>
      <c r="AXQ44" s="62"/>
      <c r="AXR44" s="62"/>
      <c r="AXS44" s="62"/>
      <c r="AXT44" s="62"/>
      <c r="AXU44" s="62"/>
      <c r="AXV44" s="62"/>
      <c r="AXW44" s="62"/>
      <c r="AXX44" s="62"/>
      <c r="AXY44" s="62"/>
      <c r="AXZ44" s="62"/>
      <c r="AYA44" s="62"/>
      <c r="AYB44" s="62"/>
      <c r="AYC44" s="62"/>
      <c r="AYD44" s="62"/>
      <c r="AYE44" s="62"/>
      <c r="AYF44" s="62"/>
      <c r="AYG44" s="62"/>
      <c r="AYH44" s="62"/>
      <c r="AYI44" s="62"/>
      <c r="AYJ44" s="62"/>
      <c r="AYK44" s="62"/>
      <c r="AYL44" s="62"/>
      <c r="AYM44" s="62"/>
      <c r="AYN44" s="62"/>
      <c r="AYO44" s="62"/>
      <c r="AYP44" s="62"/>
      <c r="AYQ44" s="62"/>
      <c r="AYR44" s="62"/>
      <c r="AYS44" s="62"/>
      <c r="AYT44" s="62"/>
      <c r="AYU44" s="62"/>
      <c r="AYV44" s="62"/>
      <c r="AYW44" s="62"/>
      <c r="AYX44" s="62"/>
      <c r="AYY44" s="62"/>
      <c r="AYZ44" s="62"/>
      <c r="AZA44" s="62"/>
      <c r="AZB44" s="62"/>
      <c r="AZC44" s="62"/>
      <c r="AZD44" s="62"/>
      <c r="AZE44" s="62"/>
      <c r="AZF44" s="62"/>
      <c r="AZG44" s="62"/>
      <c r="AZH44" s="62"/>
      <c r="AZI44" s="62"/>
      <c r="AZJ44" s="62"/>
      <c r="AZK44" s="62"/>
      <c r="AZL44" s="62"/>
      <c r="AZM44" s="62"/>
      <c r="AZN44" s="62"/>
      <c r="AZO44" s="62"/>
      <c r="AZP44" s="62"/>
      <c r="AZQ44" s="62"/>
      <c r="AZR44" s="62"/>
      <c r="AZS44" s="62"/>
      <c r="AZT44" s="62"/>
      <c r="AZU44" s="62"/>
      <c r="AZV44" s="62"/>
      <c r="AZW44" s="62"/>
      <c r="AZX44" s="62"/>
      <c r="AZY44" s="62"/>
      <c r="AZZ44" s="62"/>
      <c r="BAA44" s="62"/>
      <c r="BAB44" s="62"/>
      <c r="BAC44" s="62"/>
      <c r="BAD44" s="62"/>
      <c r="BAE44" s="62"/>
      <c r="BAF44" s="62"/>
      <c r="BAG44" s="62"/>
      <c r="BAH44" s="62"/>
      <c r="BAI44" s="62"/>
      <c r="BAJ44" s="62"/>
      <c r="BAK44" s="62"/>
      <c r="BAL44" s="62"/>
      <c r="BAM44" s="62"/>
      <c r="BAN44" s="62"/>
      <c r="BAO44" s="62"/>
      <c r="BAP44" s="62"/>
      <c r="BAQ44" s="62"/>
      <c r="BAR44" s="62"/>
      <c r="BAS44" s="62"/>
      <c r="BAT44" s="62"/>
      <c r="BAU44" s="62"/>
      <c r="BAV44" s="62"/>
      <c r="BAW44" s="62"/>
      <c r="BAX44" s="62"/>
      <c r="BAY44" s="62"/>
      <c r="BAZ44" s="62"/>
      <c r="BBA44" s="62"/>
      <c r="BBB44" s="62"/>
      <c r="BBC44" s="62"/>
      <c r="BBD44" s="62"/>
      <c r="BBE44" s="62"/>
      <c r="BBF44" s="62"/>
      <c r="BBG44" s="62"/>
      <c r="BBH44" s="62"/>
      <c r="BBI44" s="62"/>
      <c r="BBJ44" s="62"/>
      <c r="BBK44" s="62"/>
      <c r="BBL44" s="62"/>
      <c r="BBM44" s="62"/>
      <c r="BBN44" s="62"/>
      <c r="BBO44" s="62"/>
      <c r="BBP44" s="62"/>
      <c r="BBQ44" s="62"/>
      <c r="BBR44" s="62"/>
      <c r="BBS44" s="62"/>
      <c r="BBT44" s="62"/>
      <c r="BBU44" s="62"/>
      <c r="BBV44" s="62"/>
      <c r="BBW44" s="62"/>
      <c r="BBX44" s="62"/>
      <c r="BBY44" s="62"/>
      <c r="BBZ44" s="62"/>
      <c r="BCA44" s="62"/>
      <c r="BCB44" s="62"/>
      <c r="BCC44" s="62"/>
      <c r="BCD44" s="62"/>
      <c r="BCE44" s="62"/>
      <c r="BCF44" s="62"/>
      <c r="BCG44" s="62"/>
      <c r="BCH44" s="62"/>
      <c r="BCI44" s="62"/>
      <c r="BCJ44" s="62"/>
      <c r="BCK44" s="62"/>
      <c r="BCL44" s="62"/>
      <c r="BCM44" s="62"/>
      <c r="BCN44" s="62"/>
      <c r="BCO44" s="62"/>
      <c r="BCP44" s="62"/>
      <c r="BCQ44" s="62"/>
      <c r="BCR44" s="62"/>
      <c r="BCS44" s="62"/>
      <c r="BCT44" s="62"/>
      <c r="BCU44" s="62"/>
      <c r="BCV44" s="62"/>
      <c r="BCW44" s="62"/>
      <c r="BCX44" s="62"/>
      <c r="BCY44" s="62"/>
      <c r="BCZ44" s="62"/>
      <c r="BDA44" s="62"/>
      <c r="BDB44" s="62"/>
      <c r="BDC44" s="62"/>
      <c r="BDD44" s="62"/>
      <c r="BDE44" s="62"/>
      <c r="BDF44" s="62"/>
      <c r="BDG44" s="62"/>
      <c r="BDH44" s="62"/>
      <c r="BDI44" s="62"/>
      <c r="BDJ44" s="62"/>
      <c r="BDK44" s="62"/>
      <c r="BDL44" s="62"/>
      <c r="BDM44" s="62"/>
      <c r="BDN44" s="62"/>
      <c r="BDO44" s="62"/>
      <c r="BDP44" s="62"/>
      <c r="BDQ44" s="62"/>
      <c r="BDR44" s="62"/>
      <c r="BDS44" s="62"/>
      <c r="BDT44" s="62"/>
      <c r="BDU44" s="62"/>
      <c r="BDV44" s="62"/>
      <c r="BDW44" s="62"/>
      <c r="BDX44" s="62"/>
      <c r="BDY44" s="62"/>
      <c r="BDZ44" s="62"/>
      <c r="BEA44" s="62"/>
      <c r="BEB44" s="62"/>
      <c r="BEC44" s="62"/>
      <c r="BED44" s="62"/>
      <c r="BEE44" s="62"/>
      <c r="BEF44" s="62"/>
      <c r="BEG44" s="62"/>
      <c r="BEH44" s="62"/>
      <c r="BEI44" s="62"/>
      <c r="BEJ44" s="62"/>
      <c r="BEK44" s="62"/>
      <c r="BEL44" s="62"/>
      <c r="BEM44" s="62"/>
      <c r="BEN44" s="62"/>
      <c r="BEO44" s="62"/>
      <c r="BEP44" s="62"/>
      <c r="BEQ44" s="62"/>
      <c r="BER44" s="62"/>
      <c r="BES44" s="62"/>
      <c r="BET44" s="62"/>
      <c r="BEU44" s="62"/>
      <c r="BEV44" s="62"/>
      <c r="BEW44" s="62"/>
      <c r="BEX44" s="62"/>
      <c r="BEY44" s="62"/>
      <c r="BEZ44" s="62"/>
      <c r="BFA44" s="62"/>
      <c r="BFB44" s="62"/>
      <c r="BFC44" s="62"/>
      <c r="BFD44" s="62"/>
      <c r="BFE44" s="62"/>
      <c r="BFF44" s="62"/>
      <c r="BFG44" s="62"/>
      <c r="BFH44" s="62"/>
      <c r="BFI44" s="62"/>
      <c r="BFJ44" s="62"/>
      <c r="BFK44" s="62"/>
      <c r="BFL44" s="62"/>
      <c r="BFM44" s="62"/>
      <c r="BFN44" s="62"/>
      <c r="BFO44" s="62"/>
      <c r="BFP44" s="62"/>
      <c r="BFQ44" s="62"/>
      <c r="BFR44" s="62"/>
      <c r="BFS44" s="62"/>
      <c r="BFT44" s="62"/>
      <c r="BFU44" s="62"/>
      <c r="BFV44" s="62"/>
      <c r="BFW44" s="62"/>
      <c r="BFX44" s="62"/>
      <c r="BFY44" s="62"/>
      <c r="BFZ44" s="62"/>
      <c r="BGA44" s="62"/>
      <c r="BGB44" s="62"/>
      <c r="BGC44" s="62"/>
      <c r="BGD44" s="62"/>
      <c r="BGE44" s="62"/>
      <c r="BGF44" s="62"/>
      <c r="BGG44" s="62"/>
      <c r="BGH44" s="62"/>
      <c r="BGI44" s="62"/>
      <c r="BGJ44" s="62"/>
      <c r="BGK44" s="62"/>
      <c r="BGL44" s="62"/>
      <c r="BGM44" s="62"/>
      <c r="BGN44" s="62"/>
      <c r="BGO44" s="62"/>
      <c r="BGP44" s="62"/>
      <c r="BGQ44" s="62"/>
      <c r="BGR44" s="62"/>
      <c r="BGS44" s="62"/>
      <c r="BGT44" s="62"/>
      <c r="BGU44" s="62"/>
      <c r="BGV44" s="62"/>
      <c r="BGW44" s="62"/>
      <c r="BGX44" s="62"/>
      <c r="BGY44" s="62"/>
      <c r="BGZ44" s="62"/>
      <c r="BHA44" s="62"/>
      <c r="BHB44" s="62"/>
      <c r="BHC44" s="62"/>
      <c r="BHD44" s="62"/>
      <c r="BHE44" s="62"/>
      <c r="BHF44" s="62"/>
      <c r="BHG44" s="62"/>
      <c r="BHH44" s="62"/>
      <c r="BHI44" s="62"/>
      <c r="BHJ44" s="62"/>
      <c r="BHK44" s="62"/>
      <c r="BHL44" s="62"/>
      <c r="BHM44" s="62"/>
      <c r="BHN44" s="62"/>
      <c r="BHO44" s="62"/>
      <c r="BHP44" s="62"/>
      <c r="BHQ44" s="62"/>
      <c r="BHR44" s="62"/>
      <c r="BHS44" s="62"/>
      <c r="BHT44" s="62"/>
      <c r="BHU44" s="62"/>
      <c r="BHV44" s="62"/>
      <c r="BHW44" s="62"/>
      <c r="BHX44" s="62"/>
      <c r="BHY44" s="62"/>
      <c r="BHZ44" s="62"/>
      <c r="BIA44" s="62"/>
      <c r="BIB44" s="62"/>
      <c r="BIC44" s="62"/>
      <c r="BID44" s="62"/>
      <c r="BIE44" s="62"/>
      <c r="BIF44" s="62"/>
      <c r="BIG44" s="62"/>
      <c r="BIH44" s="62"/>
      <c r="BII44" s="62"/>
      <c r="BIJ44" s="62"/>
      <c r="BIK44" s="62"/>
      <c r="BIL44" s="62"/>
      <c r="BIM44" s="62"/>
      <c r="BIN44" s="62"/>
      <c r="BIO44" s="62"/>
      <c r="BIP44" s="62"/>
      <c r="BIQ44" s="62"/>
      <c r="BIR44" s="62"/>
      <c r="BIS44" s="62"/>
      <c r="BIT44" s="62"/>
      <c r="BIU44" s="62"/>
      <c r="BIV44" s="62"/>
      <c r="BIW44" s="62"/>
      <c r="BIX44" s="62"/>
      <c r="BIY44" s="62"/>
      <c r="BIZ44" s="62"/>
      <c r="BJA44" s="62"/>
      <c r="BJB44" s="62"/>
      <c r="BJC44" s="62"/>
      <c r="BJD44" s="62"/>
      <c r="BJE44" s="62"/>
      <c r="BJF44" s="62"/>
      <c r="BJG44" s="62"/>
      <c r="BJH44" s="62"/>
      <c r="BJI44" s="62"/>
      <c r="BJJ44" s="62"/>
      <c r="BJK44" s="62"/>
      <c r="BJL44" s="62"/>
      <c r="BJM44" s="62"/>
      <c r="BJN44" s="62"/>
      <c r="BJO44" s="62"/>
      <c r="BJP44" s="62"/>
      <c r="BJQ44" s="62"/>
      <c r="BJR44" s="62"/>
      <c r="BJS44" s="62"/>
      <c r="BJT44" s="62"/>
      <c r="BJU44" s="62"/>
      <c r="BJV44" s="62"/>
      <c r="BJW44" s="62"/>
      <c r="BJX44" s="62"/>
      <c r="BJY44" s="62"/>
      <c r="BJZ44" s="62"/>
      <c r="BKA44" s="62"/>
      <c r="BKB44" s="62"/>
      <c r="BKC44" s="62"/>
      <c r="BKD44" s="62"/>
      <c r="BKE44" s="62"/>
      <c r="BKF44" s="62"/>
      <c r="BKG44" s="62"/>
      <c r="BKH44" s="62"/>
      <c r="BKI44" s="62"/>
      <c r="BKJ44" s="62"/>
      <c r="BKK44" s="62"/>
      <c r="BKL44" s="62"/>
      <c r="BKM44" s="62"/>
      <c r="BKN44" s="62"/>
      <c r="BKO44" s="62"/>
      <c r="BKP44" s="62"/>
      <c r="BKQ44" s="62"/>
      <c r="BKR44" s="62"/>
      <c r="BKS44" s="62"/>
      <c r="BKT44" s="62"/>
      <c r="BKU44" s="62"/>
      <c r="BKV44" s="62"/>
      <c r="BKW44" s="62"/>
      <c r="BKX44" s="62"/>
      <c r="BKY44" s="62"/>
      <c r="BKZ44" s="62"/>
      <c r="BLA44" s="62"/>
      <c r="BLB44" s="62"/>
      <c r="BLC44" s="62"/>
      <c r="BLD44" s="62"/>
      <c r="BLE44" s="62"/>
      <c r="BLF44" s="62"/>
      <c r="BLG44" s="62"/>
      <c r="BLH44" s="62"/>
      <c r="BLI44" s="62"/>
      <c r="BLJ44" s="62"/>
      <c r="BLK44" s="62"/>
      <c r="BLL44" s="62"/>
      <c r="BLM44" s="62"/>
      <c r="BLN44" s="62"/>
      <c r="BLO44" s="62"/>
      <c r="BLP44" s="62"/>
      <c r="BLQ44" s="62"/>
      <c r="BLR44" s="62"/>
      <c r="BLS44" s="62"/>
      <c r="BLT44" s="62"/>
      <c r="BLU44" s="62"/>
      <c r="BLV44" s="62"/>
      <c r="BLW44" s="62"/>
      <c r="BLX44" s="62"/>
      <c r="BLY44" s="62"/>
      <c r="BLZ44" s="62"/>
      <c r="BMA44" s="62"/>
      <c r="BMB44" s="62"/>
      <c r="BMC44" s="62"/>
      <c r="BMD44" s="62"/>
      <c r="BME44" s="62"/>
      <c r="BMF44" s="62"/>
      <c r="BMG44" s="62"/>
      <c r="BMH44" s="62"/>
      <c r="BMI44" s="62"/>
      <c r="BMJ44" s="62"/>
      <c r="BMK44" s="62"/>
      <c r="BML44" s="62"/>
      <c r="BMM44" s="62"/>
      <c r="BMN44" s="62"/>
      <c r="BMO44" s="62"/>
      <c r="BMP44" s="62"/>
      <c r="BMQ44" s="62"/>
      <c r="BMR44" s="62"/>
      <c r="BMS44" s="62"/>
      <c r="BMT44" s="62"/>
      <c r="BMU44" s="62"/>
      <c r="BMV44" s="62"/>
      <c r="BMW44" s="62"/>
      <c r="BMX44" s="62"/>
      <c r="BMY44" s="62"/>
      <c r="BMZ44" s="62"/>
      <c r="BNA44" s="62"/>
      <c r="BNB44" s="62"/>
      <c r="BNC44" s="62"/>
      <c r="BND44" s="62"/>
      <c r="BNE44" s="62"/>
      <c r="BNF44" s="62"/>
      <c r="BNG44" s="62"/>
      <c r="BNH44" s="62"/>
      <c r="BNI44" s="62"/>
      <c r="BNJ44" s="62"/>
      <c r="BNK44" s="62"/>
      <c r="BNL44" s="62"/>
      <c r="BNM44" s="62"/>
      <c r="BNN44" s="62"/>
      <c r="BNO44" s="62"/>
      <c r="BNP44" s="62"/>
      <c r="BNQ44" s="62"/>
      <c r="BNR44" s="62"/>
      <c r="BNS44" s="62"/>
      <c r="BNT44" s="62"/>
      <c r="BNU44" s="62"/>
      <c r="BNV44" s="62"/>
      <c r="BNW44" s="62"/>
      <c r="BNX44" s="62"/>
      <c r="BNY44" s="62"/>
      <c r="BNZ44" s="62"/>
      <c r="BOA44" s="62"/>
      <c r="BOB44" s="62"/>
      <c r="BOC44" s="62"/>
      <c r="BOD44" s="62"/>
      <c r="BOE44" s="62"/>
      <c r="BOF44" s="62"/>
      <c r="BOG44" s="62"/>
      <c r="BOH44" s="62"/>
      <c r="BOI44" s="62"/>
      <c r="BOJ44" s="62"/>
      <c r="BOK44" s="62"/>
      <c r="BOL44" s="62"/>
      <c r="BOM44" s="62"/>
      <c r="BON44" s="62"/>
      <c r="BOO44" s="62"/>
      <c r="BOP44" s="62"/>
      <c r="BOQ44" s="62"/>
      <c r="BOR44" s="62"/>
      <c r="BOS44" s="62"/>
      <c r="BOT44" s="62"/>
      <c r="BOU44" s="62"/>
      <c r="BOV44" s="62"/>
      <c r="BOW44" s="62"/>
      <c r="BOX44" s="62"/>
      <c r="BOY44" s="62"/>
      <c r="BOZ44" s="62"/>
      <c r="BPA44" s="62"/>
      <c r="BPB44" s="62"/>
      <c r="BPC44" s="62"/>
      <c r="BPD44" s="62"/>
      <c r="BPE44" s="62"/>
      <c r="BPF44" s="62"/>
      <c r="BPG44" s="62"/>
      <c r="BPH44" s="62"/>
      <c r="BPI44" s="62"/>
      <c r="BPJ44" s="62"/>
      <c r="BPK44" s="62"/>
      <c r="BPL44" s="62"/>
      <c r="BPM44" s="62"/>
      <c r="BPN44" s="62"/>
      <c r="BPO44" s="62"/>
      <c r="BPP44" s="62"/>
      <c r="BPQ44" s="62"/>
      <c r="BPR44" s="62"/>
      <c r="BPS44" s="62"/>
      <c r="BPT44" s="62"/>
      <c r="BPU44" s="62"/>
      <c r="BPV44" s="62"/>
      <c r="BPW44" s="62"/>
      <c r="BPX44" s="62"/>
      <c r="BPY44" s="62"/>
      <c r="BPZ44" s="62"/>
      <c r="BQA44" s="62"/>
      <c r="BQB44" s="62"/>
      <c r="BQC44" s="62"/>
      <c r="BQD44" s="62"/>
      <c r="BQE44" s="62"/>
      <c r="BQF44" s="62"/>
      <c r="BQG44" s="62"/>
      <c r="BQH44" s="62"/>
      <c r="BQI44" s="62"/>
      <c r="BQJ44" s="62"/>
      <c r="BQK44" s="62"/>
      <c r="BQL44" s="62"/>
      <c r="BQM44" s="62"/>
      <c r="BQN44" s="62"/>
      <c r="BQO44" s="62"/>
      <c r="BQP44" s="62"/>
      <c r="BQQ44" s="62"/>
      <c r="BQR44" s="62"/>
      <c r="BQS44" s="62"/>
      <c r="BQT44" s="62"/>
      <c r="BQU44" s="62"/>
      <c r="BQV44" s="62"/>
      <c r="BQW44" s="62"/>
      <c r="BQX44" s="62"/>
      <c r="BQY44" s="62"/>
      <c r="BQZ44" s="62"/>
      <c r="BRA44" s="62"/>
      <c r="BRB44" s="62"/>
      <c r="BRC44" s="62"/>
      <c r="BRD44" s="62"/>
      <c r="BRE44" s="62"/>
      <c r="BRF44" s="62"/>
      <c r="BRG44" s="62"/>
      <c r="BRH44" s="62"/>
      <c r="BRI44" s="62"/>
      <c r="BRJ44" s="62"/>
      <c r="BRK44" s="62"/>
      <c r="BRL44" s="62"/>
      <c r="BRM44" s="62"/>
      <c r="BRN44" s="62"/>
      <c r="BRO44" s="62"/>
      <c r="BRP44" s="62"/>
      <c r="BRQ44" s="62"/>
      <c r="BRR44" s="62"/>
      <c r="BRS44" s="62"/>
      <c r="BRT44" s="62"/>
      <c r="BRU44" s="62"/>
      <c r="BRV44" s="62"/>
      <c r="BRW44" s="62"/>
      <c r="BRX44" s="62"/>
      <c r="BRY44" s="62"/>
      <c r="BRZ44" s="62"/>
      <c r="BSA44" s="62"/>
      <c r="BSB44" s="62"/>
      <c r="BSC44" s="62"/>
      <c r="BSD44" s="62"/>
      <c r="BSE44" s="62"/>
      <c r="BSF44" s="62"/>
      <c r="BSG44" s="62"/>
      <c r="BSH44" s="62"/>
      <c r="BSI44" s="62"/>
      <c r="BSJ44" s="62"/>
      <c r="BSK44" s="62"/>
      <c r="BSL44" s="62"/>
      <c r="BSM44" s="62"/>
      <c r="BSN44" s="62"/>
      <c r="BSO44" s="62"/>
      <c r="BSP44" s="62"/>
      <c r="BSQ44" s="62"/>
      <c r="BSR44" s="62"/>
      <c r="BSS44" s="62"/>
      <c r="BST44" s="62"/>
      <c r="BSU44" s="62"/>
      <c r="BSV44" s="62"/>
      <c r="BSW44" s="62"/>
      <c r="BSX44" s="62"/>
      <c r="BSY44" s="62"/>
      <c r="BSZ44" s="62"/>
      <c r="BTA44" s="62"/>
      <c r="BTB44" s="62"/>
      <c r="BTC44" s="62"/>
      <c r="BTD44" s="62"/>
      <c r="BTE44" s="62"/>
      <c r="BTF44" s="62"/>
      <c r="BTG44" s="62"/>
      <c r="BTH44" s="62"/>
      <c r="BTI44" s="62"/>
      <c r="BTJ44" s="62"/>
      <c r="BTK44" s="62"/>
      <c r="BTL44" s="62"/>
      <c r="BTM44" s="62"/>
      <c r="BTN44" s="62"/>
      <c r="BTO44" s="62"/>
      <c r="BTP44" s="62"/>
      <c r="BTQ44" s="62"/>
      <c r="BTR44" s="62"/>
      <c r="BTS44" s="62"/>
      <c r="BTT44" s="62"/>
      <c r="BTU44" s="62"/>
      <c r="BTV44" s="62"/>
      <c r="BTW44" s="62"/>
      <c r="BTX44" s="62"/>
      <c r="BTY44" s="62"/>
      <c r="BTZ44" s="62"/>
      <c r="BUA44" s="62"/>
      <c r="BUB44" s="62"/>
      <c r="BUC44" s="62"/>
      <c r="BUD44" s="62"/>
      <c r="BUE44" s="62"/>
      <c r="BUF44" s="62"/>
      <c r="BUG44" s="62"/>
      <c r="BUH44" s="62"/>
      <c r="BUI44" s="62"/>
      <c r="BUJ44" s="62"/>
      <c r="BUK44" s="62"/>
      <c r="BUL44" s="62"/>
      <c r="BUM44" s="62"/>
      <c r="BUN44" s="62"/>
      <c r="BUO44" s="62"/>
      <c r="BUP44" s="62"/>
      <c r="BUQ44" s="62"/>
      <c r="BUR44" s="62"/>
      <c r="BUS44" s="62"/>
      <c r="BUT44" s="62"/>
      <c r="BUU44" s="62"/>
      <c r="BUV44" s="62"/>
      <c r="BUW44" s="62"/>
      <c r="BUX44" s="62"/>
      <c r="BUY44" s="62"/>
      <c r="BUZ44" s="62"/>
      <c r="BVA44" s="62"/>
      <c r="BVB44" s="62"/>
      <c r="BVC44" s="62"/>
      <c r="BVD44" s="62"/>
      <c r="BVE44" s="62"/>
      <c r="BVF44" s="62"/>
      <c r="BVG44" s="62"/>
      <c r="BVH44" s="62"/>
      <c r="BVI44" s="62"/>
      <c r="BVJ44" s="62"/>
      <c r="BVK44" s="62"/>
      <c r="BVL44" s="62"/>
      <c r="BVM44" s="62"/>
      <c r="BVN44" s="62"/>
      <c r="BVO44" s="62"/>
      <c r="BVP44" s="62"/>
      <c r="BVQ44" s="62"/>
      <c r="BVR44" s="62"/>
      <c r="BVS44" s="62"/>
      <c r="BVT44" s="62"/>
      <c r="BVU44" s="62"/>
      <c r="BVV44" s="62"/>
      <c r="BVW44" s="62"/>
      <c r="BVX44" s="62"/>
      <c r="BVY44" s="62"/>
      <c r="BVZ44" s="62"/>
      <c r="BWA44" s="62"/>
      <c r="BWB44" s="62"/>
      <c r="BWC44" s="62"/>
      <c r="BWD44" s="62"/>
      <c r="BWE44" s="62"/>
      <c r="BWF44" s="62"/>
      <c r="BWG44" s="62"/>
      <c r="BWH44" s="62"/>
      <c r="BWI44" s="62"/>
      <c r="BWJ44" s="62"/>
      <c r="BWK44" s="62"/>
      <c r="BWL44" s="62"/>
      <c r="BWM44" s="62"/>
      <c r="BWN44" s="62"/>
      <c r="BWO44" s="62"/>
      <c r="BWP44" s="62"/>
      <c r="BWQ44" s="62"/>
      <c r="BWR44" s="62"/>
      <c r="BWS44" s="62"/>
      <c r="BWT44" s="62"/>
      <c r="BWU44" s="62"/>
      <c r="BWV44" s="62"/>
      <c r="BWW44" s="62"/>
      <c r="BWX44" s="62"/>
      <c r="BWY44" s="62"/>
      <c r="BWZ44" s="62"/>
      <c r="BXA44" s="62"/>
      <c r="BXB44" s="62"/>
      <c r="BXC44" s="62"/>
      <c r="BXD44" s="62"/>
      <c r="BXE44" s="62"/>
      <c r="BXF44" s="62"/>
      <c r="BXG44" s="62"/>
      <c r="BXH44" s="62"/>
      <c r="BXI44" s="62"/>
      <c r="BXJ44" s="62"/>
      <c r="BXK44" s="62"/>
      <c r="BXL44" s="62"/>
      <c r="BXM44" s="62"/>
      <c r="BXN44" s="62"/>
      <c r="BXO44" s="62"/>
      <c r="BXP44" s="62"/>
      <c r="BXQ44" s="62"/>
      <c r="BXR44" s="62"/>
      <c r="BXS44" s="62"/>
      <c r="BXT44" s="62"/>
      <c r="BXU44" s="62"/>
      <c r="BXV44" s="62"/>
      <c r="BXW44" s="62"/>
      <c r="BXX44" s="62"/>
      <c r="BXY44" s="62"/>
      <c r="BXZ44" s="62"/>
      <c r="BYA44" s="62"/>
      <c r="BYB44" s="62"/>
      <c r="BYC44" s="62"/>
      <c r="BYD44" s="62"/>
      <c r="BYE44" s="62"/>
      <c r="BYF44" s="62"/>
      <c r="BYG44" s="62"/>
      <c r="BYH44" s="62"/>
      <c r="BYI44" s="62"/>
      <c r="BYJ44" s="62"/>
      <c r="BYK44" s="62"/>
      <c r="BYL44" s="62"/>
      <c r="BYM44" s="62"/>
      <c r="BYN44" s="62"/>
      <c r="BYO44" s="62"/>
      <c r="BYP44" s="62"/>
      <c r="BYQ44" s="62"/>
      <c r="BYR44" s="62"/>
      <c r="BYS44" s="62"/>
      <c r="BYT44" s="62"/>
      <c r="BYU44" s="62"/>
      <c r="BYV44" s="62"/>
      <c r="BYW44" s="62"/>
      <c r="BYX44" s="62"/>
      <c r="BYY44" s="62"/>
      <c r="BYZ44" s="62"/>
      <c r="BZA44" s="62"/>
      <c r="BZB44" s="62"/>
      <c r="BZC44" s="62"/>
      <c r="BZD44" s="62"/>
      <c r="BZE44" s="62"/>
      <c r="BZF44" s="62"/>
      <c r="BZG44" s="62"/>
      <c r="BZH44" s="62"/>
      <c r="BZI44" s="62"/>
      <c r="BZJ44" s="62"/>
      <c r="BZK44" s="62"/>
      <c r="BZL44" s="62"/>
      <c r="BZM44" s="62"/>
      <c r="BZN44" s="62"/>
      <c r="BZO44" s="62"/>
      <c r="BZP44" s="62"/>
      <c r="BZQ44" s="62"/>
      <c r="BZR44" s="62"/>
      <c r="BZS44" s="62"/>
      <c r="BZT44" s="62"/>
      <c r="BZU44" s="62"/>
      <c r="BZV44" s="62"/>
      <c r="BZW44" s="62"/>
      <c r="BZX44" s="62"/>
      <c r="BZY44" s="62"/>
      <c r="BZZ44" s="62"/>
      <c r="CAA44" s="62"/>
      <c r="CAB44" s="62"/>
      <c r="CAC44" s="62"/>
      <c r="CAD44" s="62"/>
      <c r="CAE44" s="62"/>
      <c r="CAF44" s="62"/>
      <c r="CAG44" s="62"/>
      <c r="CAH44" s="62"/>
      <c r="CAI44" s="62"/>
      <c r="CAJ44" s="62"/>
      <c r="CAK44" s="62"/>
      <c r="CAL44" s="62"/>
      <c r="CAM44" s="62"/>
      <c r="CAN44" s="62"/>
      <c r="CAO44" s="62"/>
      <c r="CAP44" s="62"/>
      <c r="CAQ44" s="62"/>
      <c r="CAR44" s="62"/>
      <c r="CAS44" s="62"/>
      <c r="CAT44" s="62"/>
      <c r="CAU44" s="62"/>
      <c r="CAV44" s="62"/>
      <c r="CAW44" s="62"/>
      <c r="CAX44" s="62"/>
      <c r="CAY44" s="62"/>
      <c r="CAZ44" s="62"/>
      <c r="CBA44" s="62"/>
      <c r="CBB44" s="62"/>
      <c r="CBC44" s="62"/>
      <c r="CBD44" s="62"/>
      <c r="CBE44" s="62"/>
      <c r="CBF44" s="62"/>
      <c r="CBG44" s="62"/>
      <c r="CBH44" s="62"/>
      <c r="CBI44" s="62"/>
      <c r="CBJ44" s="62"/>
      <c r="CBK44" s="62"/>
      <c r="CBL44" s="62"/>
      <c r="CBM44" s="62"/>
      <c r="CBN44" s="62"/>
      <c r="CBO44" s="62"/>
      <c r="CBP44" s="62"/>
      <c r="CBQ44" s="62"/>
      <c r="CBR44" s="62"/>
      <c r="CBS44" s="62"/>
      <c r="CBT44" s="62"/>
      <c r="CBU44" s="62"/>
      <c r="CBV44" s="62"/>
      <c r="CBW44" s="62"/>
      <c r="CBX44" s="62"/>
      <c r="CBY44" s="62"/>
      <c r="CBZ44" s="62"/>
      <c r="CCA44" s="62"/>
      <c r="CCB44" s="62"/>
      <c r="CCC44" s="62"/>
      <c r="CCD44" s="62"/>
      <c r="CCE44" s="62"/>
      <c r="CCF44" s="62"/>
      <c r="CCG44" s="62"/>
      <c r="CCH44" s="62"/>
      <c r="CCI44" s="62"/>
      <c r="CCJ44" s="62"/>
      <c r="CCK44" s="62"/>
      <c r="CCL44" s="62"/>
      <c r="CCM44" s="62"/>
      <c r="CCN44" s="62"/>
      <c r="CCO44" s="62"/>
      <c r="CCP44" s="62"/>
      <c r="CCQ44" s="62"/>
      <c r="CCR44" s="62"/>
      <c r="CCS44" s="62"/>
      <c r="CCT44" s="62"/>
      <c r="CCU44" s="62"/>
      <c r="CCV44" s="62"/>
      <c r="CCW44" s="62"/>
      <c r="CCX44" s="62"/>
      <c r="CCY44" s="62"/>
      <c r="CCZ44" s="62"/>
      <c r="CDA44" s="62"/>
      <c r="CDB44" s="62"/>
      <c r="CDC44" s="62"/>
      <c r="CDD44" s="62"/>
      <c r="CDE44" s="62"/>
      <c r="CDF44" s="62"/>
      <c r="CDG44" s="62"/>
      <c r="CDH44" s="62"/>
      <c r="CDI44" s="62"/>
      <c r="CDJ44" s="62"/>
      <c r="CDK44" s="62"/>
      <c r="CDL44" s="62"/>
      <c r="CDM44" s="62"/>
      <c r="CDN44" s="62"/>
      <c r="CDO44" s="62"/>
      <c r="CDP44" s="62"/>
      <c r="CDQ44" s="62"/>
      <c r="CDR44" s="62"/>
      <c r="CDS44" s="62"/>
      <c r="CDT44" s="62"/>
      <c r="CDU44" s="62"/>
      <c r="CDV44" s="62"/>
      <c r="CDW44" s="62"/>
      <c r="CDX44" s="62"/>
      <c r="CDY44" s="62"/>
      <c r="CDZ44" s="62"/>
      <c r="CEA44" s="62"/>
      <c r="CEB44" s="62"/>
      <c r="CEC44" s="62"/>
      <c r="CED44" s="62"/>
      <c r="CEE44" s="62"/>
      <c r="CEF44" s="62"/>
      <c r="CEG44" s="62"/>
      <c r="CEH44" s="62"/>
      <c r="CEI44" s="62"/>
      <c r="CEJ44" s="62"/>
      <c r="CEK44" s="62"/>
      <c r="CEL44" s="62"/>
      <c r="CEM44" s="62"/>
      <c r="CEN44" s="62"/>
      <c r="CEO44" s="62"/>
      <c r="CEP44" s="62"/>
      <c r="CEQ44" s="62"/>
      <c r="CER44" s="62"/>
      <c r="CES44" s="62"/>
      <c r="CET44" s="62"/>
      <c r="CEU44" s="62"/>
      <c r="CEV44" s="62"/>
      <c r="CEW44" s="62"/>
      <c r="CEX44" s="62"/>
      <c r="CEY44" s="62"/>
      <c r="CEZ44" s="62"/>
      <c r="CFA44" s="62"/>
      <c r="CFB44" s="62"/>
      <c r="CFC44" s="62"/>
      <c r="CFD44" s="62"/>
      <c r="CFE44" s="62"/>
      <c r="CFF44" s="62"/>
      <c r="CFG44" s="62"/>
      <c r="CFH44" s="62"/>
      <c r="CFI44" s="62"/>
      <c r="CFJ44" s="62"/>
      <c r="CFK44" s="62"/>
      <c r="CFL44" s="62"/>
      <c r="CFM44" s="62"/>
      <c r="CFN44" s="62"/>
      <c r="CFO44" s="62"/>
      <c r="CFP44" s="62"/>
      <c r="CFQ44" s="62"/>
      <c r="CFR44" s="62"/>
      <c r="CFS44" s="62"/>
      <c r="CFT44" s="62"/>
      <c r="CFU44" s="62"/>
      <c r="CFV44" s="62"/>
      <c r="CFW44" s="62"/>
      <c r="CFX44" s="62"/>
      <c r="CFY44" s="62"/>
      <c r="CFZ44" s="62"/>
      <c r="CGA44" s="62"/>
      <c r="CGB44" s="62"/>
      <c r="CGC44" s="62"/>
      <c r="CGD44" s="62"/>
      <c r="CGE44" s="62"/>
      <c r="CGF44" s="62"/>
      <c r="CGG44" s="62"/>
      <c r="CGH44" s="62"/>
      <c r="CGI44" s="62"/>
      <c r="CGJ44" s="62"/>
      <c r="CGK44" s="62"/>
      <c r="CGL44" s="62"/>
      <c r="CGM44" s="62"/>
      <c r="CGN44" s="62"/>
      <c r="CGO44" s="62"/>
      <c r="CGP44" s="62"/>
      <c r="CGQ44" s="62"/>
      <c r="CGR44" s="62"/>
      <c r="CGS44" s="62"/>
      <c r="CGT44" s="62"/>
      <c r="CGU44" s="62"/>
      <c r="CGV44" s="62"/>
      <c r="CGW44" s="62"/>
      <c r="CGX44" s="62"/>
      <c r="CGY44" s="62"/>
      <c r="CGZ44" s="62"/>
      <c r="CHA44" s="62"/>
      <c r="CHB44" s="62"/>
      <c r="CHC44" s="62"/>
      <c r="CHD44" s="62"/>
      <c r="CHE44" s="62"/>
      <c r="CHF44" s="62"/>
      <c r="CHG44" s="62"/>
      <c r="CHH44" s="62"/>
      <c r="CHI44" s="62"/>
      <c r="CHJ44" s="62"/>
      <c r="CHK44" s="62"/>
      <c r="CHL44" s="62"/>
      <c r="CHM44" s="62"/>
      <c r="CHN44" s="62"/>
      <c r="CHO44" s="62"/>
      <c r="CHP44" s="62"/>
      <c r="CHQ44" s="62"/>
      <c r="CHR44" s="62"/>
      <c r="CHS44" s="62"/>
      <c r="CHT44" s="62"/>
      <c r="CHU44" s="62"/>
      <c r="CHV44" s="62"/>
      <c r="CHW44" s="62"/>
      <c r="CHX44" s="62"/>
      <c r="CHY44" s="62"/>
      <c r="CHZ44" s="62"/>
      <c r="CIA44" s="62"/>
      <c r="CIB44" s="62"/>
      <c r="CIC44" s="62"/>
      <c r="CID44" s="62"/>
      <c r="CIE44" s="62"/>
      <c r="CIF44" s="62"/>
      <c r="CIG44" s="62"/>
      <c r="CIH44" s="62"/>
      <c r="CII44" s="62"/>
      <c r="CIJ44" s="62"/>
      <c r="CIK44" s="62"/>
      <c r="CIL44" s="62"/>
      <c r="CIM44" s="62"/>
      <c r="CIN44" s="62"/>
      <c r="CIO44" s="62"/>
      <c r="CIP44" s="62"/>
      <c r="CIQ44" s="62"/>
      <c r="CIR44" s="62"/>
      <c r="CIS44" s="62"/>
      <c r="CIT44" s="62"/>
      <c r="CIU44" s="62"/>
      <c r="CIV44" s="62"/>
      <c r="CIW44" s="62"/>
      <c r="CIX44" s="62"/>
      <c r="CIY44" s="62"/>
      <c r="CIZ44" s="62"/>
      <c r="CJA44" s="62"/>
      <c r="CJB44" s="62"/>
      <c r="CJC44" s="62"/>
      <c r="CJD44" s="62"/>
      <c r="CJE44" s="62"/>
      <c r="CJF44" s="62"/>
      <c r="CJG44" s="62"/>
      <c r="CJH44" s="62"/>
      <c r="CJI44" s="62"/>
      <c r="CJJ44" s="62"/>
      <c r="CJK44" s="62"/>
      <c r="CJL44" s="62"/>
      <c r="CJM44" s="62"/>
      <c r="CJN44" s="62"/>
      <c r="CJO44" s="62"/>
      <c r="CJP44" s="62"/>
      <c r="CJQ44" s="62"/>
      <c r="CJR44" s="62"/>
      <c r="CJS44" s="62"/>
      <c r="CJT44" s="62"/>
      <c r="CJU44" s="62"/>
      <c r="CJV44" s="62"/>
      <c r="CJW44" s="62"/>
      <c r="CJX44" s="62"/>
      <c r="CJY44" s="62"/>
      <c r="CJZ44" s="62"/>
      <c r="CKA44" s="62"/>
      <c r="CKB44" s="62"/>
      <c r="CKC44" s="62"/>
      <c r="CKD44" s="62"/>
      <c r="CKE44" s="62"/>
      <c r="CKF44" s="62"/>
      <c r="CKG44" s="62"/>
      <c r="CKH44" s="62"/>
      <c r="CKI44" s="62"/>
      <c r="CKJ44" s="62"/>
      <c r="CKK44" s="62"/>
      <c r="CKL44" s="62"/>
      <c r="CKM44" s="62"/>
      <c r="CKN44" s="62"/>
      <c r="CKO44" s="62"/>
      <c r="CKP44" s="62"/>
      <c r="CKQ44" s="62"/>
      <c r="CKR44" s="62"/>
      <c r="CKS44" s="62"/>
      <c r="CKT44" s="62"/>
      <c r="CKU44" s="62"/>
      <c r="CKV44" s="62"/>
      <c r="CKW44" s="62"/>
      <c r="CKX44" s="62"/>
      <c r="CKY44" s="62"/>
      <c r="CKZ44" s="62"/>
      <c r="CLA44" s="62"/>
      <c r="CLB44" s="62"/>
      <c r="CLC44" s="62"/>
      <c r="CLD44" s="62"/>
      <c r="CLE44" s="62"/>
      <c r="CLF44" s="62"/>
      <c r="CLG44" s="62"/>
      <c r="CLH44" s="62"/>
      <c r="CLI44" s="62"/>
      <c r="CLJ44" s="62"/>
      <c r="CLK44" s="62"/>
      <c r="CLL44" s="62"/>
      <c r="CLM44" s="62"/>
      <c r="CLN44" s="62"/>
      <c r="CLO44" s="62"/>
      <c r="CLP44" s="62"/>
      <c r="CLQ44" s="62"/>
      <c r="CLR44" s="62"/>
      <c r="CLS44" s="62"/>
      <c r="CLT44" s="62"/>
      <c r="CLU44" s="62"/>
      <c r="CLV44" s="62"/>
      <c r="CLW44" s="62"/>
      <c r="CLX44" s="62"/>
      <c r="CLY44" s="62"/>
      <c r="CLZ44" s="62"/>
      <c r="CMA44" s="62"/>
      <c r="CMB44" s="62"/>
      <c r="CMC44" s="62"/>
      <c r="CMD44" s="62"/>
      <c r="CME44" s="62"/>
      <c r="CMF44" s="62"/>
      <c r="CMG44" s="62"/>
      <c r="CMH44" s="62"/>
      <c r="CMI44" s="62"/>
      <c r="CMJ44" s="62"/>
      <c r="CMK44" s="62"/>
      <c r="CML44" s="62"/>
      <c r="CMM44" s="62"/>
      <c r="CMN44" s="62"/>
      <c r="CMO44" s="62"/>
      <c r="CMP44" s="62"/>
      <c r="CMQ44" s="62"/>
      <c r="CMR44" s="62"/>
      <c r="CMS44" s="62"/>
      <c r="CMT44" s="62"/>
      <c r="CMU44" s="62"/>
      <c r="CMV44" s="62"/>
      <c r="CMW44" s="62"/>
      <c r="CMX44" s="62"/>
      <c r="CMY44" s="62"/>
      <c r="CMZ44" s="62"/>
      <c r="CNA44" s="62"/>
      <c r="CNB44" s="62"/>
      <c r="CNC44" s="62"/>
      <c r="CND44" s="62"/>
      <c r="CNE44" s="62"/>
      <c r="CNF44" s="62"/>
      <c r="CNG44" s="62"/>
      <c r="CNH44" s="62"/>
      <c r="CNI44" s="62"/>
      <c r="CNJ44" s="62"/>
      <c r="CNK44" s="62"/>
      <c r="CNL44" s="62"/>
      <c r="CNM44" s="62"/>
      <c r="CNN44" s="62"/>
      <c r="CNO44" s="62"/>
      <c r="CNP44" s="62"/>
      <c r="CNQ44" s="62"/>
      <c r="CNR44" s="62"/>
      <c r="CNS44" s="62"/>
      <c r="CNT44" s="62"/>
      <c r="CNU44" s="62"/>
      <c r="CNV44" s="62"/>
      <c r="CNW44" s="62"/>
      <c r="CNX44" s="62"/>
      <c r="CNY44" s="62"/>
      <c r="CNZ44" s="62"/>
      <c r="COA44" s="62"/>
      <c r="COB44" s="62"/>
      <c r="COC44" s="62"/>
      <c r="COD44" s="62"/>
      <c r="COE44" s="62"/>
      <c r="COF44" s="62"/>
      <c r="COG44" s="62"/>
      <c r="COH44" s="62"/>
      <c r="COI44" s="62"/>
      <c r="COJ44" s="62"/>
      <c r="COK44" s="62"/>
      <c r="COL44" s="62"/>
      <c r="COM44" s="62"/>
      <c r="CON44" s="62"/>
      <c r="COO44" s="62"/>
      <c r="COP44" s="62"/>
      <c r="COQ44" s="62"/>
      <c r="COR44" s="62"/>
      <c r="COS44" s="62"/>
      <c r="COT44" s="62"/>
      <c r="COU44" s="62"/>
      <c r="COV44" s="62"/>
      <c r="COW44" s="62"/>
      <c r="COX44" s="62"/>
      <c r="COY44" s="62"/>
      <c r="COZ44" s="62"/>
      <c r="CPA44" s="62"/>
      <c r="CPB44" s="62"/>
      <c r="CPC44" s="62"/>
      <c r="CPD44" s="62"/>
      <c r="CPE44" s="62"/>
      <c r="CPF44" s="62"/>
      <c r="CPG44" s="62"/>
      <c r="CPH44" s="62"/>
      <c r="CPI44" s="62"/>
      <c r="CPJ44" s="62"/>
      <c r="CPK44" s="62"/>
      <c r="CPL44" s="62"/>
      <c r="CPM44" s="62"/>
      <c r="CPN44" s="62"/>
      <c r="CPO44" s="62"/>
      <c r="CPP44" s="62"/>
      <c r="CPQ44" s="62"/>
      <c r="CPR44" s="62"/>
      <c r="CPS44" s="62"/>
      <c r="CPT44" s="62"/>
      <c r="CPU44" s="62"/>
      <c r="CPV44" s="62"/>
      <c r="CPW44" s="62"/>
      <c r="CPX44" s="62"/>
      <c r="CPY44" s="62"/>
      <c r="CPZ44" s="62"/>
      <c r="CQA44" s="62"/>
      <c r="CQB44" s="62"/>
      <c r="CQC44" s="62"/>
      <c r="CQD44" s="62"/>
      <c r="CQE44" s="62"/>
      <c r="CQF44" s="62"/>
      <c r="CQG44" s="62"/>
      <c r="CQH44" s="62"/>
      <c r="CQI44" s="62"/>
      <c r="CQJ44" s="62"/>
      <c r="CQK44" s="62"/>
      <c r="CQL44" s="62"/>
      <c r="CQM44" s="62"/>
      <c r="CQN44" s="62"/>
      <c r="CQO44" s="62"/>
      <c r="CQP44" s="62"/>
      <c r="CQQ44" s="62"/>
      <c r="CQR44" s="62"/>
      <c r="CQS44" s="62"/>
      <c r="CQT44" s="62"/>
      <c r="CQU44" s="62"/>
      <c r="CQV44" s="62"/>
      <c r="CQW44" s="62"/>
      <c r="CQX44" s="62"/>
      <c r="CQY44" s="62"/>
      <c r="CQZ44" s="62"/>
      <c r="CRA44" s="62"/>
      <c r="CRB44" s="62"/>
      <c r="CRC44" s="62"/>
      <c r="CRD44" s="62"/>
      <c r="CRE44" s="62"/>
      <c r="CRF44" s="62"/>
      <c r="CRG44" s="62"/>
      <c r="CRH44" s="62"/>
      <c r="CRI44" s="62"/>
      <c r="CRJ44" s="62"/>
      <c r="CRK44" s="62"/>
      <c r="CRL44" s="62"/>
      <c r="CRM44" s="62"/>
      <c r="CRN44" s="62"/>
      <c r="CRO44" s="62"/>
      <c r="CRP44" s="62"/>
      <c r="CRQ44" s="62"/>
      <c r="CRR44" s="62"/>
      <c r="CRS44" s="62"/>
      <c r="CRT44" s="62"/>
      <c r="CRU44" s="62"/>
      <c r="CRV44" s="62"/>
      <c r="CRW44" s="62"/>
      <c r="CRX44" s="62"/>
      <c r="CRY44" s="62"/>
      <c r="CRZ44" s="62"/>
      <c r="CSA44" s="62"/>
      <c r="CSB44" s="62"/>
      <c r="CSC44" s="62"/>
      <c r="CSD44" s="62"/>
      <c r="CSE44" s="62"/>
      <c r="CSF44" s="62"/>
      <c r="CSG44" s="62"/>
      <c r="CSH44" s="62"/>
      <c r="CSI44" s="62"/>
      <c r="CSJ44" s="62"/>
      <c r="CSK44" s="62"/>
      <c r="CSL44" s="62"/>
      <c r="CSM44" s="62"/>
      <c r="CSN44" s="62"/>
      <c r="CSO44" s="62"/>
      <c r="CSP44" s="62"/>
      <c r="CSQ44" s="62"/>
      <c r="CSR44" s="62"/>
      <c r="CSS44" s="62"/>
      <c r="CST44" s="62"/>
      <c r="CSU44" s="62"/>
      <c r="CSV44" s="62"/>
      <c r="CSW44" s="62"/>
      <c r="CSX44" s="62"/>
      <c r="CSY44" s="62"/>
      <c r="CSZ44" s="62"/>
      <c r="CTA44" s="62"/>
      <c r="CTB44" s="62"/>
      <c r="CTC44" s="62"/>
      <c r="CTD44" s="62"/>
      <c r="CTE44" s="62"/>
      <c r="CTF44" s="62"/>
      <c r="CTG44" s="62"/>
      <c r="CTH44" s="62"/>
      <c r="CTI44" s="62"/>
      <c r="CTJ44" s="62"/>
      <c r="CTK44" s="62"/>
      <c r="CTL44" s="62"/>
      <c r="CTM44" s="62"/>
      <c r="CTN44" s="62"/>
      <c r="CTO44" s="62"/>
      <c r="CTP44" s="62"/>
      <c r="CTQ44" s="62"/>
      <c r="CTR44" s="62"/>
      <c r="CTS44" s="62"/>
      <c r="CTT44" s="62"/>
      <c r="CTU44" s="62"/>
      <c r="CTV44" s="62"/>
      <c r="CTW44" s="62"/>
      <c r="CTX44" s="62"/>
      <c r="CTY44" s="62"/>
      <c r="CTZ44" s="62"/>
      <c r="CUA44" s="62"/>
      <c r="CUB44" s="62"/>
      <c r="CUC44" s="62"/>
      <c r="CUD44" s="62"/>
      <c r="CUE44" s="62"/>
      <c r="CUF44" s="62"/>
      <c r="CUG44" s="62"/>
      <c r="CUH44" s="62"/>
      <c r="CUI44" s="62"/>
      <c r="CUJ44" s="62"/>
      <c r="CUK44" s="62"/>
      <c r="CUL44" s="62"/>
      <c r="CUM44" s="62"/>
      <c r="CUN44" s="62"/>
      <c r="CUO44" s="62"/>
      <c r="CUP44" s="62"/>
      <c r="CUQ44" s="62"/>
      <c r="CUR44" s="62"/>
      <c r="CUS44" s="62"/>
      <c r="CUT44" s="62"/>
      <c r="CUU44" s="62"/>
      <c r="CUV44" s="62"/>
      <c r="CUW44" s="62"/>
      <c r="CUX44" s="62"/>
      <c r="CUY44" s="62"/>
      <c r="CUZ44" s="62"/>
      <c r="CVA44" s="62"/>
      <c r="CVB44" s="62"/>
      <c r="CVC44" s="62"/>
      <c r="CVD44" s="62"/>
      <c r="CVE44" s="62"/>
      <c r="CVF44" s="62"/>
      <c r="CVG44" s="62"/>
      <c r="CVH44" s="62"/>
      <c r="CVI44" s="62"/>
      <c r="CVJ44" s="62"/>
      <c r="CVK44" s="62"/>
      <c r="CVL44" s="62"/>
      <c r="CVM44" s="62"/>
      <c r="CVN44" s="62"/>
      <c r="CVO44" s="62"/>
      <c r="CVP44" s="62"/>
      <c r="CVQ44" s="62"/>
      <c r="CVR44" s="62"/>
      <c r="CVS44" s="62"/>
      <c r="CVT44" s="62"/>
      <c r="CVU44" s="62"/>
      <c r="CVV44" s="62"/>
      <c r="CVW44" s="62"/>
      <c r="CVX44" s="62"/>
      <c r="CVY44" s="62"/>
      <c r="CVZ44" s="62"/>
      <c r="CWA44" s="62"/>
      <c r="CWB44" s="62"/>
      <c r="CWC44" s="62"/>
      <c r="CWD44" s="62"/>
      <c r="CWE44" s="62"/>
      <c r="CWF44" s="62"/>
      <c r="CWG44" s="62"/>
      <c r="CWH44" s="62"/>
      <c r="CWI44" s="62"/>
      <c r="CWJ44" s="62"/>
      <c r="CWK44" s="62"/>
      <c r="CWL44" s="62"/>
      <c r="CWM44" s="62"/>
      <c r="CWN44" s="62"/>
      <c r="CWO44" s="62"/>
      <c r="CWP44" s="62"/>
      <c r="CWQ44" s="62"/>
      <c r="CWR44" s="62"/>
      <c r="CWS44" s="62"/>
      <c r="CWT44" s="62"/>
      <c r="CWU44" s="62"/>
      <c r="CWV44" s="62"/>
      <c r="CWW44" s="62"/>
      <c r="CWX44" s="62"/>
      <c r="CWY44" s="62"/>
      <c r="CWZ44" s="62"/>
      <c r="CXA44" s="62"/>
      <c r="CXB44" s="62"/>
      <c r="CXC44" s="62"/>
      <c r="CXD44" s="62"/>
      <c r="CXE44" s="62"/>
      <c r="CXF44" s="62"/>
      <c r="CXG44" s="62"/>
      <c r="CXH44" s="62"/>
      <c r="CXI44" s="62"/>
      <c r="CXJ44" s="62"/>
      <c r="CXK44" s="62"/>
      <c r="CXL44" s="62"/>
      <c r="CXM44" s="62"/>
      <c r="CXN44" s="62"/>
      <c r="CXO44" s="62"/>
      <c r="CXP44" s="62"/>
      <c r="CXQ44" s="62"/>
      <c r="CXR44" s="62"/>
      <c r="CXS44" s="62"/>
      <c r="CXT44" s="62"/>
      <c r="CXU44" s="62"/>
      <c r="CXV44" s="62"/>
      <c r="CXW44" s="62"/>
      <c r="CXX44" s="62"/>
      <c r="CXY44" s="62"/>
      <c r="CXZ44" s="62"/>
      <c r="CYA44" s="62"/>
      <c r="CYB44" s="62"/>
      <c r="CYC44" s="62"/>
      <c r="CYD44" s="62"/>
      <c r="CYE44" s="62"/>
      <c r="CYF44" s="62"/>
      <c r="CYG44" s="62"/>
      <c r="CYH44" s="62"/>
      <c r="CYI44" s="62"/>
      <c r="CYJ44" s="62"/>
      <c r="CYK44" s="62"/>
      <c r="CYL44" s="62"/>
      <c r="CYM44" s="62"/>
      <c r="CYN44" s="62"/>
      <c r="CYO44" s="62"/>
      <c r="CYP44" s="62"/>
      <c r="CYQ44" s="62"/>
      <c r="CYR44" s="62"/>
      <c r="CYS44" s="62"/>
      <c r="CYT44" s="62"/>
      <c r="CYU44" s="62"/>
      <c r="CYV44" s="62"/>
      <c r="CYW44" s="62"/>
      <c r="CYX44" s="62"/>
      <c r="CYY44" s="62"/>
      <c r="CYZ44" s="62"/>
      <c r="CZA44" s="62"/>
      <c r="CZB44" s="62"/>
      <c r="CZC44" s="62"/>
      <c r="CZD44" s="62"/>
      <c r="CZE44" s="62"/>
      <c r="CZF44" s="62"/>
      <c r="CZG44" s="62"/>
      <c r="CZH44" s="62"/>
      <c r="CZI44" s="62"/>
      <c r="CZJ44" s="62"/>
      <c r="CZK44" s="62"/>
      <c r="CZL44" s="62"/>
      <c r="CZM44" s="62"/>
      <c r="CZN44" s="62"/>
      <c r="CZO44" s="62"/>
      <c r="CZP44" s="62"/>
      <c r="CZQ44" s="62"/>
      <c r="CZR44" s="62"/>
      <c r="CZS44" s="62"/>
      <c r="CZT44" s="62"/>
      <c r="CZU44" s="62"/>
      <c r="CZV44" s="62"/>
      <c r="CZW44" s="62"/>
      <c r="CZX44" s="62"/>
      <c r="CZY44" s="62"/>
      <c r="CZZ44" s="62"/>
      <c r="DAA44" s="62"/>
      <c r="DAB44" s="62"/>
      <c r="DAC44" s="62"/>
      <c r="DAD44" s="62"/>
      <c r="DAE44" s="62"/>
      <c r="DAF44" s="62"/>
      <c r="DAG44" s="62"/>
      <c r="DAH44" s="62"/>
      <c r="DAI44" s="62"/>
      <c r="DAJ44" s="62"/>
      <c r="DAK44" s="62"/>
      <c r="DAL44" s="62"/>
      <c r="DAM44" s="62"/>
      <c r="DAN44" s="62"/>
      <c r="DAO44" s="62"/>
      <c r="DAP44" s="62"/>
      <c r="DAQ44" s="62"/>
      <c r="DAR44" s="62"/>
      <c r="DAS44" s="62"/>
      <c r="DAT44" s="62"/>
      <c r="DAU44" s="62"/>
      <c r="DAV44" s="62"/>
      <c r="DAW44" s="62"/>
      <c r="DAX44" s="62"/>
      <c r="DAY44" s="62"/>
      <c r="DAZ44" s="62"/>
      <c r="DBA44" s="62"/>
      <c r="DBB44" s="62"/>
      <c r="DBC44" s="62"/>
      <c r="DBD44" s="62"/>
      <c r="DBE44" s="62"/>
      <c r="DBF44" s="62"/>
      <c r="DBG44" s="62"/>
      <c r="DBH44" s="62"/>
      <c r="DBI44" s="62"/>
      <c r="DBJ44" s="62"/>
      <c r="DBK44" s="62"/>
      <c r="DBL44" s="62"/>
      <c r="DBM44" s="62"/>
      <c r="DBN44" s="62"/>
      <c r="DBO44" s="62"/>
      <c r="DBP44" s="62"/>
      <c r="DBQ44" s="62"/>
      <c r="DBR44" s="62"/>
      <c r="DBS44" s="62"/>
      <c r="DBT44" s="62"/>
      <c r="DBU44" s="62"/>
      <c r="DBV44" s="62"/>
      <c r="DBW44" s="62"/>
      <c r="DBX44" s="62"/>
      <c r="DBY44" s="62"/>
      <c r="DBZ44" s="62"/>
      <c r="DCA44" s="62"/>
      <c r="DCB44" s="62"/>
      <c r="DCC44" s="62"/>
      <c r="DCD44" s="62"/>
      <c r="DCE44" s="62"/>
      <c r="DCF44" s="62"/>
      <c r="DCG44" s="62"/>
      <c r="DCH44" s="62"/>
      <c r="DCI44" s="62"/>
      <c r="DCJ44" s="62"/>
      <c r="DCK44" s="62"/>
      <c r="DCL44" s="62"/>
      <c r="DCM44" s="62"/>
      <c r="DCN44" s="62"/>
      <c r="DCO44" s="62"/>
      <c r="DCP44" s="62"/>
      <c r="DCQ44" s="62"/>
      <c r="DCR44" s="62"/>
      <c r="DCS44" s="62"/>
      <c r="DCT44" s="62"/>
      <c r="DCU44" s="62"/>
      <c r="DCV44" s="62"/>
      <c r="DCW44" s="62"/>
      <c r="DCX44" s="62"/>
      <c r="DCY44" s="62"/>
      <c r="DCZ44" s="62"/>
      <c r="DDA44" s="62"/>
      <c r="DDB44" s="62"/>
      <c r="DDC44" s="62"/>
      <c r="DDD44" s="62"/>
      <c r="DDE44" s="62"/>
      <c r="DDF44" s="62"/>
      <c r="DDG44" s="62"/>
      <c r="DDH44" s="62"/>
      <c r="DDI44" s="62"/>
      <c r="DDJ44" s="62"/>
      <c r="DDK44" s="62"/>
      <c r="DDL44" s="62"/>
      <c r="DDM44" s="62"/>
      <c r="DDN44" s="62"/>
      <c r="DDO44" s="62"/>
      <c r="DDP44" s="62"/>
      <c r="DDQ44" s="62"/>
      <c r="DDR44" s="62"/>
      <c r="DDS44" s="62"/>
      <c r="DDT44" s="62"/>
      <c r="DDU44" s="62"/>
      <c r="DDV44" s="62"/>
      <c r="DDW44" s="62"/>
      <c r="DDX44" s="62"/>
      <c r="DDY44" s="62"/>
      <c r="DDZ44" s="62"/>
      <c r="DEA44" s="62"/>
      <c r="DEB44" s="62"/>
      <c r="DEC44" s="62"/>
      <c r="DED44" s="62"/>
      <c r="DEE44" s="62"/>
      <c r="DEF44" s="62"/>
      <c r="DEG44" s="62"/>
      <c r="DEH44" s="62"/>
      <c r="DEI44" s="62"/>
      <c r="DEJ44" s="62"/>
      <c r="DEK44" s="62"/>
      <c r="DEL44" s="62"/>
      <c r="DEM44" s="62"/>
      <c r="DEN44" s="62"/>
      <c r="DEO44" s="62"/>
      <c r="DEP44" s="62"/>
      <c r="DEQ44" s="62"/>
      <c r="DER44" s="62"/>
      <c r="DES44" s="62"/>
      <c r="DET44" s="62"/>
      <c r="DEU44" s="62"/>
      <c r="DEV44" s="62"/>
      <c r="DEW44" s="62"/>
      <c r="DEX44" s="62"/>
      <c r="DEY44" s="62"/>
      <c r="DEZ44" s="62"/>
      <c r="DFA44" s="62"/>
      <c r="DFB44" s="62"/>
      <c r="DFC44" s="62"/>
      <c r="DFD44" s="62"/>
      <c r="DFE44" s="62"/>
      <c r="DFF44" s="62"/>
      <c r="DFG44" s="62"/>
      <c r="DFH44" s="62"/>
      <c r="DFI44" s="62"/>
      <c r="DFJ44" s="62"/>
      <c r="DFK44" s="62"/>
      <c r="DFL44" s="62"/>
      <c r="DFM44" s="62"/>
      <c r="DFN44" s="62"/>
      <c r="DFO44" s="62"/>
      <c r="DFP44" s="62"/>
      <c r="DFQ44" s="62"/>
      <c r="DFR44" s="62"/>
      <c r="DFS44" s="62"/>
      <c r="DFT44" s="62"/>
      <c r="DFU44" s="62"/>
      <c r="DFV44" s="62"/>
      <c r="DFW44" s="62"/>
      <c r="DFX44" s="62"/>
      <c r="DFY44" s="62"/>
      <c r="DFZ44" s="62"/>
      <c r="DGA44" s="62"/>
      <c r="DGB44" s="62"/>
      <c r="DGC44" s="62"/>
      <c r="DGD44" s="62"/>
      <c r="DGE44" s="62"/>
      <c r="DGF44" s="62"/>
      <c r="DGG44" s="62"/>
      <c r="DGH44" s="62"/>
      <c r="DGI44" s="62"/>
      <c r="DGJ44" s="62"/>
      <c r="DGK44" s="62"/>
      <c r="DGL44" s="62"/>
      <c r="DGM44" s="62"/>
      <c r="DGN44" s="62"/>
      <c r="DGO44" s="62"/>
      <c r="DGP44" s="62"/>
      <c r="DGQ44" s="62"/>
      <c r="DGR44" s="62"/>
      <c r="DGS44" s="62"/>
      <c r="DGT44" s="62"/>
      <c r="DGU44" s="62"/>
      <c r="DGV44" s="62"/>
      <c r="DGW44" s="62"/>
      <c r="DGX44" s="62"/>
      <c r="DGY44" s="62"/>
      <c r="DGZ44" s="62"/>
      <c r="DHA44" s="62"/>
      <c r="DHB44" s="62"/>
      <c r="DHC44" s="62"/>
      <c r="DHD44" s="62"/>
      <c r="DHE44" s="62"/>
      <c r="DHF44" s="62"/>
      <c r="DHG44" s="62"/>
      <c r="DHH44" s="62"/>
      <c r="DHI44" s="62"/>
      <c r="DHJ44" s="62"/>
      <c r="DHK44" s="62"/>
      <c r="DHL44" s="62"/>
      <c r="DHM44" s="62"/>
      <c r="DHN44" s="62"/>
      <c r="DHO44" s="62"/>
      <c r="DHP44" s="62"/>
      <c r="DHQ44" s="62"/>
      <c r="DHR44" s="62"/>
      <c r="DHS44" s="62"/>
      <c r="DHT44" s="62"/>
      <c r="DHU44" s="62"/>
      <c r="DHV44" s="62"/>
      <c r="DHW44" s="62"/>
      <c r="DHX44" s="62"/>
      <c r="DHY44" s="62"/>
      <c r="DHZ44" s="62"/>
      <c r="DIA44" s="62"/>
      <c r="DIB44" s="62"/>
      <c r="DIC44" s="62"/>
      <c r="DID44" s="62"/>
      <c r="DIE44" s="62"/>
      <c r="DIF44" s="62"/>
      <c r="DIG44" s="62"/>
      <c r="DIH44" s="62"/>
      <c r="DII44" s="62"/>
      <c r="DIJ44" s="62"/>
      <c r="DIK44" s="62"/>
      <c r="DIL44" s="62"/>
      <c r="DIM44" s="62"/>
      <c r="DIN44" s="62"/>
      <c r="DIO44" s="62"/>
      <c r="DIP44" s="62"/>
      <c r="DIQ44" s="62"/>
      <c r="DIR44" s="62"/>
      <c r="DIS44" s="62"/>
      <c r="DIT44" s="62"/>
      <c r="DIU44" s="62"/>
      <c r="DIV44" s="62"/>
      <c r="DIW44" s="62"/>
      <c r="DIX44" s="62"/>
      <c r="DIY44" s="62"/>
      <c r="DIZ44" s="62"/>
      <c r="DJA44" s="62"/>
      <c r="DJB44" s="62"/>
      <c r="DJC44" s="62"/>
      <c r="DJD44" s="62"/>
      <c r="DJE44" s="62"/>
      <c r="DJF44" s="62"/>
      <c r="DJG44" s="62"/>
      <c r="DJH44" s="62"/>
      <c r="DJI44" s="62"/>
      <c r="DJJ44" s="62"/>
      <c r="DJK44" s="62"/>
      <c r="DJL44" s="62"/>
      <c r="DJM44" s="62"/>
      <c r="DJN44" s="62"/>
      <c r="DJO44" s="62"/>
      <c r="DJP44" s="62"/>
      <c r="DJQ44" s="62"/>
      <c r="DJR44" s="62"/>
      <c r="DJS44" s="62"/>
      <c r="DJT44" s="62"/>
      <c r="DJU44" s="62"/>
      <c r="DJV44" s="62"/>
      <c r="DJW44" s="62"/>
      <c r="DJX44" s="62"/>
      <c r="DJY44" s="62"/>
      <c r="DJZ44" s="62"/>
      <c r="DKA44" s="62"/>
      <c r="DKB44" s="62"/>
      <c r="DKC44" s="62"/>
      <c r="DKD44" s="62"/>
      <c r="DKE44" s="62"/>
      <c r="DKF44" s="62"/>
      <c r="DKG44" s="62"/>
      <c r="DKH44" s="62"/>
      <c r="DKI44" s="62"/>
      <c r="DKJ44" s="62"/>
      <c r="DKK44" s="62"/>
      <c r="DKL44" s="62"/>
      <c r="DKM44" s="62"/>
      <c r="DKN44" s="62"/>
      <c r="DKO44" s="62"/>
      <c r="DKP44" s="62"/>
      <c r="DKQ44" s="62"/>
      <c r="DKR44" s="62"/>
      <c r="DKS44" s="62"/>
      <c r="DKT44" s="62"/>
      <c r="DKU44" s="62"/>
      <c r="DKV44" s="62"/>
      <c r="DKW44" s="62"/>
      <c r="DKX44" s="62"/>
      <c r="DKY44" s="62"/>
      <c r="DKZ44" s="62"/>
      <c r="DLA44" s="62"/>
      <c r="DLB44" s="62"/>
      <c r="DLC44" s="62"/>
      <c r="DLD44" s="62"/>
      <c r="DLE44" s="62"/>
      <c r="DLF44" s="62"/>
      <c r="DLG44" s="62"/>
      <c r="DLH44" s="62"/>
      <c r="DLI44" s="62"/>
      <c r="DLJ44" s="62"/>
      <c r="DLK44" s="62"/>
      <c r="DLL44" s="62"/>
      <c r="DLM44" s="62"/>
      <c r="DLN44" s="62"/>
      <c r="DLO44" s="62"/>
      <c r="DLP44" s="62"/>
      <c r="DLQ44" s="62"/>
      <c r="DLR44" s="62"/>
      <c r="DLS44" s="62"/>
      <c r="DLT44" s="62"/>
      <c r="DLU44" s="62"/>
      <c r="DLV44" s="62"/>
      <c r="DLW44" s="62"/>
      <c r="DLX44" s="62"/>
      <c r="DLY44" s="62"/>
      <c r="DLZ44" s="62"/>
      <c r="DMA44" s="62"/>
      <c r="DMB44" s="62"/>
      <c r="DMC44" s="62"/>
      <c r="DMD44" s="62"/>
      <c r="DME44" s="62"/>
      <c r="DMF44" s="62"/>
      <c r="DMG44" s="62"/>
      <c r="DMH44" s="62"/>
      <c r="DMI44" s="62"/>
      <c r="DMJ44" s="62"/>
      <c r="DMK44" s="62"/>
      <c r="DML44" s="62"/>
      <c r="DMM44" s="62"/>
      <c r="DMN44" s="62"/>
      <c r="DMO44" s="62"/>
      <c r="DMP44" s="62"/>
      <c r="DMQ44" s="62"/>
      <c r="DMR44" s="62"/>
      <c r="DMS44" s="62"/>
      <c r="DMT44" s="62"/>
      <c r="DMU44" s="62"/>
      <c r="DMV44" s="62"/>
      <c r="DMW44" s="62"/>
      <c r="DMX44" s="62"/>
      <c r="DMY44" s="62"/>
      <c r="DMZ44" s="62"/>
      <c r="DNA44" s="62"/>
      <c r="DNB44" s="62"/>
      <c r="DNC44" s="62"/>
      <c r="DND44" s="62"/>
      <c r="DNE44" s="62"/>
      <c r="DNF44" s="62"/>
      <c r="DNG44" s="62"/>
      <c r="DNH44" s="62"/>
      <c r="DNI44" s="62"/>
      <c r="DNJ44" s="62"/>
      <c r="DNK44" s="62"/>
      <c r="DNL44" s="62"/>
      <c r="DNM44" s="62"/>
      <c r="DNN44" s="62"/>
      <c r="DNO44" s="62"/>
      <c r="DNP44" s="62"/>
      <c r="DNQ44" s="62"/>
      <c r="DNR44" s="62"/>
      <c r="DNS44" s="62"/>
      <c r="DNT44" s="62"/>
      <c r="DNU44" s="62"/>
      <c r="DNV44" s="62"/>
      <c r="DNW44" s="62"/>
      <c r="DNX44" s="62"/>
      <c r="DNY44" s="62"/>
      <c r="DNZ44" s="62"/>
      <c r="DOA44" s="62"/>
      <c r="DOB44" s="62"/>
      <c r="DOC44" s="62"/>
      <c r="DOD44" s="62"/>
      <c r="DOE44" s="62"/>
      <c r="DOF44" s="62"/>
      <c r="DOG44" s="62"/>
      <c r="DOH44" s="62"/>
      <c r="DOI44" s="62"/>
      <c r="DOJ44" s="62"/>
      <c r="DOK44" s="62"/>
      <c r="DOL44" s="62"/>
      <c r="DOM44" s="62"/>
      <c r="DON44" s="62"/>
      <c r="DOO44" s="62"/>
      <c r="DOP44" s="62"/>
      <c r="DOQ44" s="62"/>
      <c r="DOR44" s="62"/>
      <c r="DOS44" s="62"/>
      <c r="DOT44" s="62"/>
      <c r="DOU44" s="62"/>
      <c r="DOV44" s="62"/>
      <c r="DOW44" s="62"/>
      <c r="DOX44" s="62"/>
      <c r="DOY44" s="62"/>
      <c r="DOZ44" s="62"/>
      <c r="DPA44" s="62"/>
      <c r="DPB44" s="62"/>
      <c r="DPC44" s="62"/>
      <c r="DPD44" s="62"/>
      <c r="DPE44" s="62"/>
      <c r="DPF44" s="62"/>
      <c r="DPG44" s="62"/>
      <c r="DPH44" s="62"/>
      <c r="DPI44" s="62"/>
      <c r="DPJ44" s="62"/>
      <c r="DPK44" s="62"/>
      <c r="DPL44" s="62"/>
      <c r="DPM44" s="62"/>
      <c r="DPN44" s="62"/>
      <c r="DPO44" s="62"/>
      <c r="DPP44" s="62"/>
      <c r="DPQ44" s="62"/>
      <c r="DPR44" s="62"/>
      <c r="DPS44" s="62"/>
      <c r="DPT44" s="62"/>
      <c r="DPU44" s="62"/>
      <c r="DPV44" s="62"/>
      <c r="DPW44" s="62"/>
      <c r="DPX44" s="62"/>
      <c r="DPY44" s="62"/>
      <c r="DPZ44" s="62"/>
      <c r="DQA44" s="62"/>
      <c r="DQB44" s="62"/>
      <c r="DQC44" s="62"/>
      <c r="DQD44" s="62"/>
      <c r="DQE44" s="62"/>
      <c r="DQF44" s="62"/>
      <c r="DQG44" s="62"/>
      <c r="DQH44" s="62"/>
      <c r="DQI44" s="62"/>
      <c r="DQJ44" s="62"/>
      <c r="DQK44" s="62"/>
      <c r="DQL44" s="62"/>
      <c r="DQM44" s="62"/>
      <c r="DQN44" s="62"/>
      <c r="DQO44" s="62"/>
      <c r="DQP44" s="62"/>
      <c r="DQQ44" s="62"/>
      <c r="DQR44" s="62"/>
      <c r="DQS44" s="62"/>
      <c r="DQT44" s="62"/>
      <c r="DQU44" s="62"/>
      <c r="DQV44" s="62"/>
      <c r="DQW44" s="62"/>
      <c r="DQX44" s="62"/>
      <c r="DQY44" s="62"/>
      <c r="DQZ44" s="62"/>
      <c r="DRA44" s="62"/>
      <c r="DRB44" s="62"/>
      <c r="DRC44" s="62"/>
      <c r="DRD44" s="62"/>
      <c r="DRE44" s="62"/>
      <c r="DRF44" s="62"/>
      <c r="DRG44" s="62"/>
      <c r="DRH44" s="62"/>
      <c r="DRI44" s="62"/>
      <c r="DRJ44" s="62"/>
      <c r="DRK44" s="62"/>
      <c r="DRL44" s="62"/>
      <c r="DRM44" s="62"/>
      <c r="DRN44" s="62"/>
      <c r="DRO44" s="62"/>
      <c r="DRP44" s="62"/>
      <c r="DRQ44" s="62"/>
      <c r="DRR44" s="62"/>
      <c r="DRS44" s="62"/>
      <c r="DRT44" s="62"/>
      <c r="DRU44" s="62"/>
      <c r="DRV44" s="62"/>
      <c r="DRW44" s="62"/>
      <c r="DRX44" s="62"/>
      <c r="DRY44" s="62"/>
      <c r="DRZ44" s="62"/>
      <c r="DSA44" s="62"/>
      <c r="DSB44" s="62"/>
      <c r="DSC44" s="62"/>
      <c r="DSD44" s="62"/>
      <c r="DSE44" s="62"/>
      <c r="DSF44" s="62"/>
      <c r="DSG44" s="62"/>
      <c r="DSH44" s="62"/>
      <c r="DSI44" s="62"/>
      <c r="DSJ44" s="62"/>
      <c r="DSK44" s="62"/>
      <c r="DSL44" s="62"/>
      <c r="DSM44" s="62"/>
      <c r="DSN44" s="62"/>
      <c r="DSO44" s="62"/>
      <c r="DSP44" s="62"/>
      <c r="DSQ44" s="62"/>
      <c r="DSR44" s="62"/>
      <c r="DSS44" s="62"/>
      <c r="DST44" s="62"/>
      <c r="DSU44" s="62"/>
      <c r="DSV44" s="62"/>
      <c r="DSW44" s="62"/>
      <c r="DSX44" s="62"/>
      <c r="DSY44" s="62"/>
      <c r="DSZ44" s="62"/>
      <c r="DTA44" s="62"/>
      <c r="DTB44" s="62"/>
      <c r="DTC44" s="62"/>
      <c r="DTD44" s="62"/>
      <c r="DTE44" s="62"/>
      <c r="DTF44" s="62"/>
      <c r="DTG44" s="62"/>
      <c r="DTH44" s="62"/>
      <c r="DTI44" s="62"/>
      <c r="DTJ44" s="62"/>
      <c r="DTK44" s="62"/>
      <c r="DTL44" s="62"/>
      <c r="DTM44" s="62"/>
      <c r="DTN44" s="62"/>
      <c r="DTO44" s="62"/>
      <c r="DTP44" s="62"/>
      <c r="DTQ44" s="62"/>
      <c r="DTR44" s="62"/>
      <c r="DTS44" s="62"/>
      <c r="DTT44" s="62"/>
      <c r="DTU44" s="62"/>
      <c r="DTV44" s="62"/>
      <c r="DTW44" s="62"/>
      <c r="DTX44" s="62"/>
      <c r="DTY44" s="62"/>
      <c r="DTZ44" s="62"/>
      <c r="DUA44" s="62"/>
      <c r="DUB44" s="62"/>
      <c r="DUC44" s="62"/>
      <c r="DUD44" s="62"/>
      <c r="DUE44" s="62"/>
      <c r="DUF44" s="62"/>
      <c r="DUG44" s="62"/>
      <c r="DUH44" s="62"/>
      <c r="DUI44" s="62"/>
      <c r="DUJ44" s="62"/>
      <c r="DUK44" s="62"/>
      <c r="DUL44" s="62"/>
      <c r="DUM44" s="62"/>
      <c r="DUN44" s="62"/>
      <c r="DUO44" s="62"/>
      <c r="DUP44" s="62"/>
      <c r="DUQ44" s="62"/>
      <c r="DUR44" s="62"/>
      <c r="DUS44" s="62"/>
      <c r="DUT44" s="62"/>
      <c r="DUU44" s="62"/>
      <c r="DUV44" s="62"/>
      <c r="DUW44" s="62"/>
      <c r="DUX44" s="62"/>
      <c r="DUY44" s="62"/>
      <c r="DUZ44" s="62"/>
      <c r="DVA44" s="62"/>
      <c r="DVB44" s="62"/>
      <c r="DVC44" s="62"/>
      <c r="DVD44" s="62"/>
      <c r="DVE44" s="62"/>
      <c r="DVF44" s="62"/>
      <c r="DVG44" s="62"/>
      <c r="DVH44" s="62"/>
      <c r="DVI44" s="62"/>
      <c r="DVJ44" s="62"/>
      <c r="DVK44" s="62"/>
      <c r="DVL44" s="62"/>
      <c r="DVM44" s="62"/>
      <c r="DVN44" s="62"/>
      <c r="DVO44" s="62"/>
      <c r="DVP44" s="62"/>
      <c r="DVQ44" s="62"/>
      <c r="DVR44" s="62"/>
      <c r="DVS44" s="62"/>
      <c r="DVT44" s="62"/>
      <c r="DVU44" s="62"/>
      <c r="DVV44" s="62"/>
      <c r="DVW44" s="62"/>
      <c r="DVX44" s="62"/>
      <c r="DVY44" s="62"/>
      <c r="DVZ44" s="62"/>
      <c r="DWA44" s="62"/>
      <c r="DWB44" s="62"/>
      <c r="DWC44" s="62"/>
      <c r="DWD44" s="62"/>
      <c r="DWE44" s="62"/>
      <c r="DWF44" s="62"/>
      <c r="DWG44" s="62"/>
      <c r="DWH44" s="62"/>
      <c r="DWI44" s="62"/>
      <c r="DWJ44" s="62"/>
      <c r="DWK44" s="62"/>
      <c r="DWL44" s="62"/>
      <c r="DWM44" s="62"/>
      <c r="DWN44" s="62"/>
      <c r="DWO44" s="62"/>
      <c r="DWP44" s="62"/>
      <c r="DWQ44" s="62"/>
      <c r="DWR44" s="62"/>
      <c r="DWS44" s="62"/>
      <c r="DWT44" s="62"/>
      <c r="DWU44" s="62"/>
      <c r="DWV44" s="62"/>
      <c r="DWW44" s="62"/>
      <c r="DWX44" s="62"/>
      <c r="DWY44" s="62"/>
      <c r="DWZ44" s="62"/>
      <c r="DXA44" s="62"/>
      <c r="DXB44" s="62"/>
      <c r="DXC44" s="62"/>
      <c r="DXD44" s="62"/>
      <c r="DXE44" s="62"/>
      <c r="DXF44" s="62"/>
      <c r="DXG44" s="62"/>
      <c r="DXH44" s="62"/>
      <c r="DXI44" s="62"/>
      <c r="DXJ44" s="62"/>
      <c r="DXK44" s="62"/>
      <c r="DXL44" s="62"/>
      <c r="DXM44" s="62"/>
      <c r="DXN44" s="62"/>
      <c r="DXO44" s="62"/>
      <c r="DXP44" s="62"/>
      <c r="DXQ44" s="62"/>
      <c r="DXR44" s="62"/>
      <c r="DXS44" s="62"/>
      <c r="DXT44" s="62"/>
      <c r="DXU44" s="62"/>
      <c r="DXV44" s="62"/>
      <c r="DXW44" s="62"/>
      <c r="DXX44" s="62"/>
      <c r="DXY44" s="62"/>
      <c r="DXZ44" s="62"/>
      <c r="DYA44" s="62"/>
      <c r="DYB44" s="62"/>
      <c r="DYC44" s="62"/>
      <c r="DYD44" s="62"/>
      <c r="DYE44" s="62"/>
      <c r="DYF44" s="62"/>
      <c r="DYG44" s="62"/>
      <c r="DYH44" s="62"/>
      <c r="DYI44" s="62"/>
      <c r="DYJ44" s="62"/>
      <c r="DYK44" s="62"/>
      <c r="DYL44" s="62"/>
      <c r="DYM44" s="62"/>
      <c r="DYN44" s="62"/>
      <c r="DYO44" s="62"/>
      <c r="DYP44" s="62"/>
      <c r="DYQ44" s="62"/>
      <c r="DYR44" s="62"/>
      <c r="DYS44" s="62"/>
      <c r="DYT44" s="62"/>
      <c r="DYU44" s="62"/>
      <c r="DYV44" s="62"/>
      <c r="DYW44" s="62"/>
      <c r="DYX44" s="62"/>
      <c r="DYY44" s="62"/>
      <c r="DYZ44" s="62"/>
      <c r="DZA44" s="62"/>
      <c r="DZB44" s="62"/>
      <c r="DZC44" s="62"/>
      <c r="DZD44" s="62"/>
      <c r="DZE44" s="62"/>
      <c r="DZF44" s="62"/>
      <c r="DZG44" s="62"/>
      <c r="DZH44" s="62"/>
      <c r="DZI44" s="62"/>
      <c r="DZJ44" s="62"/>
      <c r="DZK44" s="62"/>
      <c r="DZL44" s="62"/>
      <c r="DZM44" s="62"/>
      <c r="DZN44" s="62"/>
      <c r="DZO44" s="62"/>
      <c r="DZP44" s="62"/>
      <c r="DZQ44" s="62"/>
      <c r="DZR44" s="62"/>
      <c r="DZS44" s="62"/>
      <c r="DZT44" s="62"/>
      <c r="DZU44" s="62"/>
      <c r="DZV44" s="62"/>
      <c r="DZW44" s="62"/>
      <c r="DZX44" s="62"/>
      <c r="DZY44" s="62"/>
      <c r="DZZ44" s="62"/>
      <c r="EAA44" s="62"/>
      <c r="EAB44" s="62"/>
      <c r="EAC44" s="62"/>
      <c r="EAD44" s="62"/>
      <c r="EAE44" s="62"/>
      <c r="EAF44" s="62"/>
      <c r="EAG44" s="62"/>
      <c r="EAH44" s="62"/>
      <c r="EAI44" s="62"/>
      <c r="EAJ44" s="62"/>
      <c r="EAK44" s="62"/>
      <c r="EAL44" s="62"/>
      <c r="EAM44" s="62"/>
      <c r="EAN44" s="62"/>
      <c r="EAO44" s="62"/>
      <c r="EAP44" s="62"/>
      <c r="EAQ44" s="62"/>
      <c r="EAR44" s="62"/>
      <c r="EAS44" s="62"/>
      <c r="EAT44" s="62"/>
      <c r="EAU44" s="62"/>
      <c r="EAV44" s="62"/>
      <c r="EAW44" s="62"/>
      <c r="EAX44" s="62"/>
      <c r="EAY44" s="62"/>
      <c r="EAZ44" s="62"/>
      <c r="EBA44" s="62"/>
      <c r="EBB44" s="62"/>
      <c r="EBC44" s="62"/>
      <c r="EBD44" s="62"/>
      <c r="EBE44" s="62"/>
      <c r="EBF44" s="62"/>
      <c r="EBG44" s="62"/>
      <c r="EBH44" s="62"/>
      <c r="EBI44" s="62"/>
      <c r="EBJ44" s="62"/>
      <c r="EBK44" s="62"/>
      <c r="EBL44" s="62"/>
      <c r="EBM44" s="62"/>
      <c r="EBN44" s="62"/>
      <c r="EBO44" s="62"/>
      <c r="EBP44" s="62"/>
      <c r="EBQ44" s="62"/>
      <c r="EBR44" s="62"/>
      <c r="EBS44" s="62"/>
      <c r="EBT44" s="62"/>
      <c r="EBU44" s="62"/>
      <c r="EBV44" s="62"/>
      <c r="EBW44" s="62"/>
      <c r="EBX44" s="62"/>
      <c r="EBY44" s="62"/>
      <c r="EBZ44" s="62"/>
      <c r="ECA44" s="62"/>
      <c r="ECB44" s="62"/>
      <c r="ECC44" s="62"/>
      <c r="ECD44" s="62"/>
      <c r="ECE44" s="62"/>
      <c r="ECF44" s="62"/>
      <c r="ECG44" s="62"/>
      <c r="ECH44" s="62"/>
      <c r="ECI44" s="62"/>
      <c r="ECJ44" s="62"/>
      <c r="ECK44" s="62"/>
      <c r="ECL44" s="62"/>
      <c r="ECM44" s="62"/>
      <c r="ECN44" s="62"/>
      <c r="ECO44" s="62"/>
      <c r="ECP44" s="62"/>
      <c r="ECQ44" s="62"/>
      <c r="ECR44" s="62"/>
      <c r="ECS44" s="62"/>
      <c r="ECT44" s="62"/>
      <c r="ECU44" s="62"/>
      <c r="ECV44" s="62"/>
      <c r="ECW44" s="62"/>
      <c r="ECX44" s="62"/>
      <c r="ECY44" s="62"/>
      <c r="ECZ44" s="62"/>
      <c r="EDA44" s="62"/>
      <c r="EDB44" s="62"/>
      <c r="EDC44" s="62"/>
      <c r="EDD44" s="62"/>
      <c r="EDE44" s="62"/>
      <c r="EDF44" s="62"/>
      <c r="EDG44" s="62"/>
      <c r="EDH44" s="62"/>
      <c r="EDI44" s="62"/>
      <c r="EDJ44" s="62"/>
      <c r="EDK44" s="62"/>
      <c r="EDL44" s="62"/>
      <c r="EDM44" s="62"/>
      <c r="EDN44" s="62"/>
      <c r="EDO44" s="62"/>
      <c r="EDP44" s="62"/>
      <c r="EDQ44" s="62"/>
      <c r="EDR44" s="62"/>
      <c r="EDS44" s="62"/>
      <c r="EDT44" s="62"/>
      <c r="EDU44" s="62"/>
      <c r="EDV44" s="62"/>
      <c r="EDW44" s="62"/>
      <c r="EDX44" s="62"/>
      <c r="EDY44" s="62"/>
      <c r="EDZ44" s="62"/>
      <c r="EEA44" s="62"/>
      <c r="EEB44" s="62"/>
      <c r="EEC44" s="62"/>
      <c r="EED44" s="62"/>
      <c r="EEE44" s="62"/>
      <c r="EEF44" s="62"/>
      <c r="EEG44" s="62"/>
      <c r="EEH44" s="62"/>
      <c r="EEI44" s="62"/>
      <c r="EEJ44" s="62"/>
      <c r="EEK44" s="62"/>
      <c r="EEL44" s="62"/>
      <c r="EEM44" s="62"/>
      <c r="EEN44" s="62"/>
      <c r="EEO44" s="62"/>
      <c r="EEP44" s="62"/>
      <c r="EEQ44" s="62"/>
      <c r="EER44" s="62"/>
      <c r="EES44" s="62"/>
      <c r="EET44" s="62"/>
      <c r="EEU44" s="62"/>
      <c r="EEV44" s="62"/>
      <c r="EEW44" s="62"/>
      <c r="EEX44" s="62"/>
      <c r="EEY44" s="62"/>
      <c r="EEZ44" s="62"/>
      <c r="EFA44" s="62"/>
      <c r="EFB44" s="62"/>
      <c r="EFC44" s="62"/>
      <c r="EFD44" s="62"/>
      <c r="EFE44" s="62"/>
      <c r="EFF44" s="62"/>
      <c r="EFG44" s="62"/>
      <c r="EFH44" s="62"/>
      <c r="EFI44" s="62"/>
      <c r="EFJ44" s="62"/>
      <c r="EFK44" s="62"/>
      <c r="EFL44" s="62"/>
      <c r="EFM44" s="62"/>
      <c r="EFN44" s="62"/>
      <c r="EFO44" s="62"/>
      <c r="EFP44" s="62"/>
      <c r="EFQ44" s="62"/>
      <c r="EFR44" s="62"/>
      <c r="EFS44" s="62"/>
      <c r="EFT44" s="62"/>
      <c r="EFU44" s="62"/>
      <c r="EFV44" s="62"/>
      <c r="EFW44" s="62"/>
      <c r="EFX44" s="62"/>
      <c r="EFY44" s="62"/>
      <c r="EFZ44" s="62"/>
      <c r="EGA44" s="62"/>
      <c r="EGB44" s="62"/>
      <c r="EGC44" s="62"/>
      <c r="EGD44" s="62"/>
      <c r="EGE44" s="62"/>
      <c r="EGF44" s="62"/>
      <c r="EGG44" s="62"/>
      <c r="EGH44" s="62"/>
      <c r="EGI44" s="62"/>
      <c r="EGJ44" s="62"/>
      <c r="EGK44" s="62"/>
      <c r="EGL44" s="62"/>
      <c r="EGM44" s="62"/>
      <c r="EGN44" s="62"/>
      <c r="EGO44" s="62"/>
      <c r="EGP44" s="62"/>
      <c r="EGQ44" s="62"/>
      <c r="EGR44" s="62"/>
      <c r="EGS44" s="62"/>
      <c r="EGT44" s="62"/>
      <c r="EGU44" s="62"/>
      <c r="EGV44" s="62"/>
      <c r="EGW44" s="62"/>
      <c r="EGX44" s="62"/>
      <c r="EGY44" s="62"/>
      <c r="EGZ44" s="62"/>
      <c r="EHA44" s="62"/>
      <c r="EHB44" s="62"/>
      <c r="EHC44" s="62"/>
      <c r="EHD44" s="62"/>
      <c r="EHE44" s="62"/>
      <c r="EHF44" s="62"/>
      <c r="EHG44" s="62"/>
      <c r="EHH44" s="62"/>
      <c r="EHI44" s="62"/>
      <c r="EHJ44" s="62"/>
      <c r="EHK44" s="62"/>
      <c r="EHL44" s="62"/>
      <c r="EHM44" s="62"/>
      <c r="EHN44" s="62"/>
      <c r="EHO44" s="62"/>
      <c r="EHP44" s="62"/>
      <c r="EHQ44" s="62"/>
      <c r="EHR44" s="62"/>
      <c r="EHS44" s="62"/>
      <c r="EHT44" s="62"/>
      <c r="EHU44" s="62"/>
      <c r="EHV44" s="62"/>
      <c r="EHW44" s="62"/>
      <c r="EHX44" s="62"/>
      <c r="EHY44" s="62"/>
      <c r="EHZ44" s="62"/>
      <c r="EIA44" s="62"/>
      <c r="EIB44" s="62"/>
      <c r="EIC44" s="62"/>
      <c r="EID44" s="62"/>
      <c r="EIE44" s="62"/>
      <c r="EIF44" s="62"/>
      <c r="EIG44" s="62"/>
      <c r="EIH44" s="62"/>
      <c r="EII44" s="62"/>
      <c r="EIJ44" s="62"/>
      <c r="EIK44" s="62"/>
      <c r="EIL44" s="62"/>
      <c r="EIM44" s="62"/>
      <c r="EIN44" s="62"/>
      <c r="EIO44" s="62"/>
      <c r="EIP44" s="62"/>
      <c r="EIQ44" s="62"/>
      <c r="EIR44" s="62"/>
      <c r="EIS44" s="62"/>
      <c r="EIT44" s="62"/>
      <c r="EIU44" s="62"/>
      <c r="EIV44" s="62"/>
      <c r="EIW44" s="62"/>
      <c r="EIX44" s="62"/>
      <c r="EIY44" s="62"/>
      <c r="EIZ44" s="62"/>
      <c r="EJA44" s="62"/>
      <c r="EJB44" s="62"/>
      <c r="EJC44" s="62"/>
      <c r="EJD44" s="62"/>
      <c r="EJE44" s="62"/>
      <c r="EJF44" s="62"/>
      <c r="EJG44" s="62"/>
      <c r="EJH44" s="62"/>
      <c r="EJI44" s="62"/>
      <c r="EJJ44" s="62"/>
      <c r="EJK44" s="62"/>
      <c r="EJL44" s="62"/>
      <c r="EJM44" s="62"/>
      <c r="EJN44" s="62"/>
      <c r="EJO44" s="62"/>
      <c r="EJP44" s="62"/>
      <c r="EJQ44" s="62"/>
      <c r="EJR44" s="62"/>
      <c r="EJS44" s="62"/>
      <c r="EJT44" s="62"/>
      <c r="EJU44" s="62"/>
      <c r="EJV44" s="62"/>
      <c r="EJW44" s="62"/>
      <c r="EJX44" s="62"/>
      <c r="EJY44" s="62"/>
      <c r="EJZ44" s="62"/>
      <c r="EKA44" s="62"/>
      <c r="EKB44" s="62"/>
      <c r="EKC44" s="62"/>
      <c r="EKD44" s="62"/>
      <c r="EKE44" s="62"/>
      <c r="EKF44" s="62"/>
      <c r="EKG44" s="62"/>
      <c r="EKH44" s="62"/>
      <c r="EKI44" s="62"/>
      <c r="EKJ44" s="62"/>
      <c r="EKK44" s="62"/>
      <c r="EKL44" s="62"/>
      <c r="EKM44" s="62"/>
      <c r="EKN44" s="62"/>
      <c r="EKO44" s="62"/>
      <c r="EKP44" s="62"/>
      <c r="EKQ44" s="62"/>
      <c r="EKR44" s="62"/>
      <c r="EKS44" s="62"/>
      <c r="EKT44" s="62"/>
      <c r="EKU44" s="62"/>
      <c r="EKV44" s="62"/>
      <c r="EKW44" s="62"/>
      <c r="EKX44" s="62"/>
      <c r="EKY44" s="62"/>
      <c r="EKZ44" s="62"/>
      <c r="ELA44" s="62"/>
      <c r="ELB44" s="62"/>
      <c r="ELC44" s="62"/>
      <c r="ELD44" s="62"/>
      <c r="ELE44" s="62"/>
      <c r="ELF44" s="62"/>
      <c r="ELG44" s="62"/>
      <c r="ELH44" s="62"/>
      <c r="ELI44" s="62"/>
      <c r="ELJ44" s="62"/>
      <c r="ELK44" s="62"/>
      <c r="ELL44" s="62"/>
      <c r="ELM44" s="62"/>
      <c r="ELN44" s="62"/>
      <c r="ELO44" s="62"/>
      <c r="ELP44" s="62"/>
      <c r="ELQ44" s="62"/>
      <c r="ELR44" s="62"/>
      <c r="ELS44" s="62"/>
      <c r="ELT44" s="62"/>
      <c r="ELU44" s="62"/>
      <c r="ELV44" s="62"/>
      <c r="ELW44" s="62"/>
      <c r="ELX44" s="62"/>
      <c r="ELY44" s="62"/>
      <c r="ELZ44" s="62"/>
      <c r="EMA44" s="62"/>
      <c r="EMB44" s="62"/>
      <c r="EMC44" s="62"/>
      <c r="EMD44" s="62"/>
      <c r="EME44" s="62"/>
      <c r="EMF44" s="62"/>
      <c r="EMG44" s="62"/>
      <c r="EMH44" s="62"/>
      <c r="EMI44" s="62"/>
      <c r="EMJ44" s="62"/>
      <c r="EMK44" s="62"/>
      <c r="EML44" s="62"/>
      <c r="EMM44" s="62"/>
      <c r="EMN44" s="62"/>
      <c r="EMO44" s="62"/>
      <c r="EMP44" s="62"/>
      <c r="EMQ44" s="62"/>
      <c r="EMR44" s="62"/>
      <c r="EMS44" s="62"/>
      <c r="EMT44" s="62"/>
      <c r="EMU44" s="62"/>
      <c r="EMV44" s="62"/>
      <c r="EMW44" s="62"/>
      <c r="EMX44" s="62"/>
      <c r="EMY44" s="62"/>
      <c r="EMZ44" s="62"/>
      <c r="ENA44" s="62"/>
      <c r="ENB44" s="62"/>
      <c r="ENC44" s="62"/>
      <c r="END44" s="62"/>
      <c r="ENE44" s="62"/>
      <c r="ENF44" s="62"/>
      <c r="ENG44" s="62"/>
      <c r="ENH44" s="62"/>
      <c r="ENI44" s="62"/>
      <c r="ENJ44" s="62"/>
      <c r="ENK44" s="62"/>
      <c r="ENL44" s="62"/>
      <c r="ENM44" s="62"/>
      <c r="ENN44" s="62"/>
      <c r="ENO44" s="62"/>
      <c r="ENP44" s="62"/>
      <c r="ENQ44" s="62"/>
      <c r="ENR44" s="62"/>
      <c r="ENS44" s="62"/>
      <c r="ENT44" s="62"/>
      <c r="ENU44" s="62"/>
      <c r="ENV44" s="62"/>
      <c r="ENW44" s="62"/>
      <c r="ENX44" s="62"/>
      <c r="ENY44" s="62"/>
      <c r="ENZ44" s="62"/>
      <c r="EOA44" s="62"/>
      <c r="EOB44" s="62"/>
      <c r="EOC44" s="62"/>
      <c r="EOD44" s="62"/>
      <c r="EOE44" s="62"/>
      <c r="EOF44" s="62"/>
      <c r="EOG44" s="62"/>
      <c r="EOH44" s="62"/>
      <c r="EOI44" s="62"/>
      <c r="EOJ44" s="62"/>
      <c r="EOK44" s="62"/>
      <c r="EOL44" s="62"/>
      <c r="EOM44" s="62"/>
      <c r="EON44" s="62"/>
      <c r="EOO44" s="62"/>
      <c r="EOP44" s="62"/>
      <c r="EOQ44" s="62"/>
      <c r="EOR44" s="62"/>
      <c r="EOS44" s="62"/>
      <c r="EOT44" s="62"/>
      <c r="EOU44" s="62"/>
      <c r="EOV44" s="62"/>
      <c r="EOW44" s="62"/>
      <c r="EOX44" s="62"/>
      <c r="EOY44" s="62"/>
      <c r="EOZ44" s="62"/>
      <c r="EPA44" s="62"/>
      <c r="EPB44" s="62"/>
      <c r="EPC44" s="62"/>
      <c r="EPD44" s="62"/>
      <c r="EPE44" s="62"/>
      <c r="EPF44" s="62"/>
      <c r="EPG44" s="62"/>
      <c r="EPH44" s="62"/>
      <c r="EPI44" s="62"/>
      <c r="EPJ44" s="62"/>
      <c r="EPK44" s="62"/>
      <c r="EPL44" s="62"/>
      <c r="EPM44" s="62"/>
      <c r="EPN44" s="62"/>
      <c r="EPO44" s="62"/>
      <c r="EPP44" s="62"/>
      <c r="EPQ44" s="62"/>
      <c r="EPR44" s="62"/>
      <c r="EPS44" s="62"/>
      <c r="EPT44" s="62"/>
      <c r="EPU44" s="62"/>
      <c r="EPV44" s="62"/>
      <c r="EPW44" s="62"/>
      <c r="EPX44" s="62"/>
      <c r="EPY44" s="62"/>
      <c r="EPZ44" s="62"/>
      <c r="EQA44" s="62"/>
      <c r="EQB44" s="62"/>
      <c r="EQC44" s="62"/>
      <c r="EQD44" s="62"/>
      <c r="EQE44" s="62"/>
      <c r="EQF44" s="62"/>
      <c r="EQG44" s="62"/>
      <c r="EQH44" s="62"/>
      <c r="EQI44" s="62"/>
      <c r="EQJ44" s="62"/>
      <c r="EQK44" s="62"/>
      <c r="EQL44" s="62"/>
      <c r="EQM44" s="62"/>
      <c r="EQN44" s="62"/>
      <c r="EQO44" s="62"/>
      <c r="EQP44" s="62"/>
      <c r="EQQ44" s="62"/>
      <c r="EQR44" s="62"/>
      <c r="EQS44" s="62"/>
      <c r="EQT44" s="62"/>
      <c r="EQU44" s="62"/>
      <c r="EQV44" s="62"/>
      <c r="EQW44" s="62"/>
      <c r="EQX44" s="62"/>
      <c r="EQY44" s="62"/>
      <c r="EQZ44" s="62"/>
      <c r="ERA44" s="62"/>
      <c r="ERB44" s="62"/>
      <c r="ERC44" s="62"/>
      <c r="ERD44" s="62"/>
      <c r="ERE44" s="62"/>
      <c r="ERF44" s="62"/>
      <c r="ERG44" s="62"/>
      <c r="ERH44" s="62"/>
      <c r="ERI44" s="62"/>
      <c r="ERJ44" s="62"/>
      <c r="ERK44" s="62"/>
      <c r="ERL44" s="62"/>
      <c r="ERM44" s="62"/>
      <c r="ERN44" s="62"/>
      <c r="ERO44" s="62"/>
      <c r="ERP44" s="62"/>
      <c r="ERQ44" s="62"/>
      <c r="ERR44" s="62"/>
      <c r="ERS44" s="62"/>
      <c r="ERT44" s="62"/>
      <c r="ERU44" s="62"/>
      <c r="ERV44" s="62"/>
      <c r="ERW44" s="62"/>
      <c r="ERX44" s="62"/>
      <c r="ERY44" s="62"/>
      <c r="ERZ44" s="62"/>
      <c r="ESA44" s="62"/>
      <c r="ESB44" s="62"/>
      <c r="ESC44" s="62"/>
      <c r="ESD44" s="62"/>
      <c r="ESE44" s="62"/>
      <c r="ESF44" s="62"/>
      <c r="ESG44" s="62"/>
      <c r="ESH44" s="62"/>
      <c r="ESI44" s="62"/>
      <c r="ESJ44" s="62"/>
      <c r="ESK44" s="62"/>
      <c r="ESL44" s="62"/>
      <c r="ESM44" s="62"/>
      <c r="ESN44" s="62"/>
      <c r="ESO44" s="62"/>
      <c r="ESP44" s="62"/>
      <c r="ESQ44" s="62"/>
      <c r="ESR44" s="62"/>
      <c r="ESS44" s="62"/>
      <c r="EST44" s="62"/>
      <c r="ESU44" s="62"/>
      <c r="ESV44" s="62"/>
      <c r="ESW44" s="62"/>
      <c r="ESX44" s="62"/>
      <c r="ESY44" s="62"/>
      <c r="ESZ44" s="62"/>
      <c r="ETA44" s="62"/>
      <c r="ETB44" s="62"/>
      <c r="ETC44" s="62"/>
      <c r="ETD44" s="62"/>
      <c r="ETE44" s="62"/>
      <c r="ETF44" s="62"/>
      <c r="ETG44" s="62"/>
      <c r="ETH44" s="62"/>
      <c r="ETI44" s="62"/>
      <c r="ETJ44" s="62"/>
      <c r="ETK44" s="62"/>
      <c r="ETL44" s="62"/>
      <c r="ETM44" s="62"/>
      <c r="ETN44" s="62"/>
      <c r="ETO44" s="62"/>
      <c r="ETP44" s="62"/>
      <c r="ETQ44" s="62"/>
      <c r="ETR44" s="62"/>
      <c r="ETS44" s="62"/>
      <c r="ETT44" s="62"/>
      <c r="ETU44" s="62"/>
      <c r="ETV44" s="62"/>
      <c r="ETW44" s="62"/>
      <c r="ETX44" s="62"/>
      <c r="ETY44" s="62"/>
      <c r="ETZ44" s="62"/>
      <c r="EUA44" s="62"/>
      <c r="EUB44" s="62"/>
      <c r="EUC44" s="62"/>
      <c r="EUD44" s="62"/>
      <c r="EUE44" s="62"/>
      <c r="EUF44" s="62"/>
      <c r="EUG44" s="62"/>
      <c r="EUH44" s="62"/>
      <c r="EUI44" s="62"/>
      <c r="EUJ44" s="62"/>
      <c r="EUK44" s="62"/>
      <c r="EUL44" s="62"/>
      <c r="EUM44" s="62"/>
      <c r="EUN44" s="62"/>
      <c r="EUO44" s="62"/>
      <c r="EUP44" s="62"/>
      <c r="EUQ44" s="62"/>
      <c r="EUR44" s="62"/>
      <c r="EUS44" s="62"/>
      <c r="EUT44" s="62"/>
      <c r="EUU44" s="62"/>
      <c r="EUV44" s="62"/>
      <c r="EUW44" s="62"/>
      <c r="EUX44" s="62"/>
      <c r="EUY44" s="62"/>
      <c r="EUZ44" s="62"/>
      <c r="EVA44" s="62"/>
      <c r="EVB44" s="62"/>
      <c r="EVC44" s="62"/>
      <c r="EVD44" s="62"/>
      <c r="EVE44" s="62"/>
      <c r="EVF44" s="62"/>
      <c r="EVG44" s="62"/>
      <c r="EVH44" s="62"/>
      <c r="EVI44" s="62"/>
      <c r="EVJ44" s="62"/>
      <c r="EVK44" s="62"/>
      <c r="EVL44" s="62"/>
      <c r="EVM44" s="62"/>
      <c r="EVN44" s="62"/>
      <c r="EVO44" s="62"/>
      <c r="EVP44" s="62"/>
      <c r="EVQ44" s="62"/>
      <c r="EVR44" s="62"/>
      <c r="EVS44" s="62"/>
      <c r="EVT44" s="62"/>
      <c r="EVU44" s="62"/>
      <c r="EVV44" s="62"/>
      <c r="EVW44" s="62"/>
      <c r="EVX44" s="62"/>
      <c r="EVY44" s="62"/>
      <c r="EVZ44" s="62"/>
      <c r="EWA44" s="62"/>
      <c r="EWB44" s="62"/>
      <c r="EWC44" s="62"/>
      <c r="EWD44" s="62"/>
      <c r="EWE44" s="62"/>
      <c r="EWF44" s="62"/>
      <c r="EWG44" s="62"/>
      <c r="EWH44" s="62"/>
      <c r="EWI44" s="62"/>
      <c r="EWJ44" s="62"/>
      <c r="EWK44" s="62"/>
      <c r="EWL44" s="62"/>
      <c r="EWM44" s="62"/>
      <c r="EWN44" s="62"/>
      <c r="EWO44" s="62"/>
      <c r="EWP44" s="62"/>
      <c r="EWQ44" s="62"/>
      <c r="EWR44" s="62"/>
      <c r="EWS44" s="62"/>
      <c r="EWT44" s="62"/>
      <c r="EWU44" s="62"/>
      <c r="EWV44" s="62"/>
      <c r="EWW44" s="62"/>
      <c r="EWX44" s="62"/>
      <c r="EWY44" s="62"/>
      <c r="EWZ44" s="62"/>
      <c r="EXA44" s="62"/>
      <c r="EXB44" s="62"/>
      <c r="EXC44" s="62"/>
      <c r="EXD44" s="62"/>
      <c r="EXE44" s="62"/>
      <c r="EXF44" s="62"/>
      <c r="EXG44" s="62"/>
      <c r="EXH44" s="62"/>
      <c r="EXI44" s="62"/>
      <c r="EXJ44" s="62"/>
      <c r="EXK44" s="62"/>
      <c r="EXL44" s="62"/>
      <c r="EXM44" s="62"/>
      <c r="EXN44" s="62"/>
      <c r="EXO44" s="62"/>
      <c r="EXP44" s="62"/>
      <c r="EXQ44" s="62"/>
      <c r="EXR44" s="62"/>
      <c r="EXS44" s="62"/>
      <c r="EXT44" s="62"/>
      <c r="EXU44" s="62"/>
      <c r="EXV44" s="62"/>
      <c r="EXW44" s="62"/>
      <c r="EXX44" s="62"/>
      <c r="EXY44" s="62"/>
      <c r="EXZ44" s="62"/>
      <c r="EYA44" s="62"/>
      <c r="EYB44" s="62"/>
      <c r="EYC44" s="62"/>
      <c r="EYD44" s="62"/>
      <c r="EYE44" s="62"/>
      <c r="EYF44" s="62"/>
      <c r="EYG44" s="62"/>
      <c r="EYH44" s="62"/>
      <c r="EYI44" s="62"/>
      <c r="EYJ44" s="62"/>
      <c r="EYK44" s="62"/>
      <c r="EYL44" s="62"/>
      <c r="EYM44" s="62"/>
      <c r="EYN44" s="62"/>
      <c r="EYO44" s="62"/>
      <c r="EYP44" s="62"/>
      <c r="EYQ44" s="62"/>
      <c r="EYR44" s="62"/>
      <c r="EYS44" s="62"/>
      <c r="EYT44" s="62"/>
      <c r="EYU44" s="62"/>
      <c r="EYV44" s="62"/>
      <c r="EYW44" s="62"/>
      <c r="EYX44" s="62"/>
      <c r="EYY44" s="62"/>
      <c r="EYZ44" s="62"/>
      <c r="EZA44" s="62"/>
      <c r="EZB44" s="62"/>
      <c r="EZC44" s="62"/>
      <c r="EZD44" s="62"/>
      <c r="EZE44" s="62"/>
      <c r="EZF44" s="62"/>
      <c r="EZG44" s="62"/>
      <c r="EZH44" s="62"/>
      <c r="EZI44" s="62"/>
      <c r="EZJ44" s="62"/>
      <c r="EZK44" s="62"/>
      <c r="EZL44" s="62"/>
      <c r="EZM44" s="62"/>
      <c r="EZN44" s="62"/>
      <c r="EZO44" s="62"/>
      <c r="EZP44" s="62"/>
      <c r="EZQ44" s="62"/>
      <c r="EZR44" s="62"/>
      <c r="EZS44" s="62"/>
      <c r="EZT44" s="62"/>
      <c r="EZU44" s="62"/>
      <c r="EZV44" s="62"/>
      <c r="EZW44" s="62"/>
      <c r="EZX44" s="62"/>
      <c r="EZY44" s="62"/>
      <c r="EZZ44" s="62"/>
      <c r="FAA44" s="62"/>
      <c r="FAB44" s="62"/>
      <c r="FAC44" s="62"/>
      <c r="FAD44" s="62"/>
      <c r="FAE44" s="62"/>
      <c r="FAF44" s="62"/>
      <c r="FAG44" s="62"/>
      <c r="FAH44" s="62"/>
      <c r="FAI44" s="62"/>
      <c r="FAJ44" s="62"/>
      <c r="FAK44" s="62"/>
      <c r="FAL44" s="62"/>
      <c r="FAM44" s="62"/>
      <c r="FAN44" s="62"/>
      <c r="FAO44" s="62"/>
      <c r="FAP44" s="62"/>
      <c r="FAQ44" s="62"/>
      <c r="FAR44" s="62"/>
      <c r="FAS44" s="62"/>
      <c r="FAT44" s="62"/>
      <c r="FAU44" s="62"/>
      <c r="FAV44" s="62"/>
      <c r="FAW44" s="62"/>
      <c r="FAX44" s="62"/>
      <c r="FAY44" s="62"/>
      <c r="FAZ44" s="62"/>
      <c r="FBA44" s="62"/>
      <c r="FBB44" s="62"/>
      <c r="FBC44" s="62"/>
      <c r="FBD44" s="62"/>
      <c r="FBE44" s="62"/>
      <c r="FBF44" s="62"/>
      <c r="FBG44" s="62"/>
      <c r="FBH44" s="62"/>
      <c r="FBI44" s="62"/>
      <c r="FBJ44" s="62"/>
      <c r="FBK44" s="62"/>
      <c r="FBL44" s="62"/>
      <c r="FBM44" s="62"/>
      <c r="FBN44" s="62"/>
      <c r="FBO44" s="62"/>
      <c r="FBP44" s="62"/>
      <c r="FBQ44" s="62"/>
      <c r="FBR44" s="62"/>
      <c r="FBS44" s="62"/>
      <c r="FBT44" s="62"/>
      <c r="FBU44" s="62"/>
      <c r="FBV44" s="62"/>
      <c r="FBW44" s="62"/>
      <c r="FBX44" s="62"/>
      <c r="FBY44" s="62"/>
      <c r="FBZ44" s="62"/>
      <c r="FCA44" s="62"/>
      <c r="FCB44" s="62"/>
      <c r="FCC44" s="62"/>
      <c r="FCD44" s="62"/>
      <c r="FCE44" s="62"/>
      <c r="FCF44" s="62"/>
      <c r="FCG44" s="62"/>
      <c r="FCH44" s="62"/>
      <c r="FCI44" s="62"/>
      <c r="FCJ44" s="62"/>
      <c r="FCK44" s="62"/>
      <c r="FCL44" s="62"/>
      <c r="FCM44" s="62"/>
      <c r="FCN44" s="62"/>
      <c r="FCO44" s="62"/>
      <c r="FCP44" s="62"/>
      <c r="FCQ44" s="62"/>
      <c r="FCR44" s="62"/>
      <c r="FCS44" s="62"/>
      <c r="FCT44" s="62"/>
      <c r="FCU44" s="62"/>
      <c r="FCV44" s="62"/>
      <c r="FCW44" s="62"/>
      <c r="FCX44" s="62"/>
      <c r="FCY44" s="62"/>
      <c r="FCZ44" s="62"/>
      <c r="FDA44" s="62"/>
      <c r="FDB44" s="62"/>
      <c r="FDC44" s="62"/>
      <c r="FDD44" s="62"/>
      <c r="FDE44" s="62"/>
      <c r="FDF44" s="62"/>
      <c r="FDG44" s="62"/>
      <c r="FDH44" s="62"/>
      <c r="FDI44" s="62"/>
      <c r="FDJ44" s="62"/>
      <c r="FDK44" s="62"/>
      <c r="FDL44" s="62"/>
      <c r="FDM44" s="62"/>
      <c r="FDN44" s="62"/>
      <c r="FDO44" s="62"/>
      <c r="FDP44" s="62"/>
      <c r="FDQ44" s="62"/>
      <c r="FDR44" s="62"/>
      <c r="FDS44" s="62"/>
      <c r="FDT44" s="62"/>
      <c r="FDU44" s="62"/>
      <c r="FDV44" s="62"/>
      <c r="FDW44" s="62"/>
      <c r="FDX44" s="62"/>
      <c r="FDY44" s="62"/>
      <c r="FDZ44" s="62"/>
      <c r="FEA44" s="62"/>
      <c r="FEB44" s="62"/>
      <c r="FEC44" s="62"/>
      <c r="FED44" s="62"/>
      <c r="FEE44" s="62"/>
      <c r="FEF44" s="62"/>
      <c r="FEG44" s="62"/>
      <c r="FEH44" s="62"/>
      <c r="FEI44" s="62"/>
      <c r="FEJ44" s="62"/>
      <c r="FEK44" s="62"/>
      <c r="FEL44" s="62"/>
      <c r="FEM44" s="62"/>
      <c r="FEN44" s="62"/>
      <c r="FEO44" s="62"/>
      <c r="FEP44" s="62"/>
      <c r="FEQ44" s="62"/>
      <c r="FER44" s="62"/>
      <c r="FES44" s="62"/>
      <c r="FET44" s="62"/>
      <c r="FEU44" s="62"/>
      <c r="FEV44" s="62"/>
      <c r="FEW44" s="62"/>
      <c r="FEX44" s="62"/>
      <c r="FEY44" s="62"/>
      <c r="FEZ44" s="62"/>
      <c r="FFA44" s="62"/>
      <c r="FFB44" s="62"/>
      <c r="FFC44" s="62"/>
      <c r="FFD44" s="62"/>
      <c r="FFE44" s="62"/>
      <c r="FFF44" s="62"/>
      <c r="FFG44" s="62"/>
      <c r="FFH44" s="62"/>
      <c r="FFI44" s="62"/>
      <c r="FFJ44" s="62"/>
      <c r="FFK44" s="62"/>
      <c r="FFL44" s="62"/>
      <c r="FFM44" s="62"/>
      <c r="FFN44" s="62"/>
      <c r="FFO44" s="62"/>
      <c r="FFP44" s="62"/>
      <c r="FFQ44" s="62"/>
      <c r="FFR44" s="62"/>
      <c r="FFS44" s="62"/>
      <c r="FFT44" s="62"/>
      <c r="FFU44" s="62"/>
      <c r="FFV44" s="62"/>
      <c r="FFW44" s="62"/>
      <c r="FFX44" s="62"/>
      <c r="FFY44" s="62"/>
      <c r="FFZ44" s="62"/>
      <c r="FGA44" s="62"/>
      <c r="FGB44" s="62"/>
      <c r="FGC44" s="62"/>
      <c r="FGD44" s="62"/>
      <c r="FGE44" s="62"/>
      <c r="FGF44" s="62"/>
      <c r="FGG44" s="62"/>
      <c r="FGH44" s="62"/>
      <c r="FGI44" s="62"/>
      <c r="FGJ44" s="62"/>
      <c r="FGK44" s="62"/>
      <c r="FGL44" s="62"/>
      <c r="FGM44" s="62"/>
      <c r="FGN44" s="62"/>
      <c r="FGO44" s="62"/>
      <c r="FGP44" s="62"/>
      <c r="FGQ44" s="62"/>
      <c r="FGR44" s="62"/>
      <c r="FGS44" s="62"/>
      <c r="FGT44" s="62"/>
      <c r="FGU44" s="62"/>
      <c r="FGV44" s="62"/>
      <c r="FGW44" s="62"/>
      <c r="FGX44" s="62"/>
      <c r="FGY44" s="62"/>
      <c r="FGZ44" s="62"/>
      <c r="FHA44" s="62"/>
      <c r="FHB44" s="62"/>
      <c r="FHC44" s="62"/>
      <c r="FHD44" s="62"/>
      <c r="FHE44" s="62"/>
      <c r="FHF44" s="62"/>
      <c r="FHG44" s="62"/>
      <c r="FHH44" s="62"/>
      <c r="FHI44" s="62"/>
      <c r="FHJ44" s="62"/>
      <c r="FHK44" s="62"/>
      <c r="FHL44" s="62"/>
      <c r="FHM44" s="62"/>
      <c r="FHN44" s="62"/>
      <c r="FHO44" s="62"/>
      <c r="FHP44" s="62"/>
      <c r="FHQ44" s="62"/>
      <c r="FHR44" s="62"/>
      <c r="FHS44" s="62"/>
      <c r="FHT44" s="62"/>
      <c r="FHU44" s="62"/>
      <c r="FHV44" s="62"/>
      <c r="FHW44" s="62"/>
      <c r="FHX44" s="62"/>
      <c r="FHY44" s="62"/>
      <c r="FHZ44" s="62"/>
      <c r="FIA44" s="62"/>
      <c r="FIB44" s="62"/>
      <c r="FIC44" s="62"/>
      <c r="FID44" s="62"/>
      <c r="FIE44" s="62"/>
      <c r="FIF44" s="62"/>
      <c r="FIG44" s="62"/>
      <c r="FIH44" s="62"/>
      <c r="FII44" s="62"/>
      <c r="FIJ44" s="62"/>
      <c r="FIK44" s="62"/>
      <c r="FIL44" s="62"/>
      <c r="FIM44" s="62"/>
      <c r="FIN44" s="62"/>
      <c r="FIO44" s="62"/>
      <c r="FIP44" s="62"/>
      <c r="FIQ44" s="62"/>
      <c r="FIR44" s="62"/>
      <c r="FIS44" s="62"/>
      <c r="FIT44" s="62"/>
      <c r="FIU44" s="62"/>
      <c r="FIV44" s="62"/>
      <c r="FIW44" s="62"/>
      <c r="FIX44" s="62"/>
      <c r="FIY44" s="62"/>
      <c r="FIZ44" s="62"/>
      <c r="FJA44" s="62"/>
      <c r="FJB44" s="62"/>
      <c r="FJC44" s="62"/>
      <c r="FJD44" s="62"/>
      <c r="FJE44" s="62"/>
      <c r="FJF44" s="62"/>
      <c r="FJG44" s="62"/>
      <c r="FJH44" s="62"/>
      <c r="FJI44" s="62"/>
      <c r="FJJ44" s="62"/>
      <c r="FJK44" s="62"/>
      <c r="FJL44" s="62"/>
      <c r="FJM44" s="62"/>
      <c r="FJN44" s="62"/>
      <c r="FJO44" s="62"/>
      <c r="FJP44" s="62"/>
      <c r="FJQ44" s="62"/>
      <c r="FJR44" s="62"/>
      <c r="FJS44" s="62"/>
      <c r="FJT44" s="62"/>
      <c r="FJU44" s="62"/>
      <c r="FJV44" s="62"/>
      <c r="FJW44" s="62"/>
      <c r="FJX44" s="62"/>
      <c r="FJY44" s="62"/>
      <c r="FJZ44" s="62"/>
      <c r="FKA44" s="62"/>
      <c r="FKB44" s="62"/>
      <c r="FKC44" s="62"/>
      <c r="FKD44" s="62"/>
      <c r="FKE44" s="62"/>
      <c r="FKF44" s="62"/>
      <c r="FKG44" s="62"/>
      <c r="FKH44" s="62"/>
      <c r="FKI44" s="62"/>
      <c r="FKJ44" s="62"/>
      <c r="FKK44" s="62"/>
      <c r="FKL44" s="62"/>
      <c r="FKM44" s="62"/>
      <c r="FKN44" s="62"/>
      <c r="FKO44" s="62"/>
      <c r="FKP44" s="62"/>
      <c r="FKQ44" s="62"/>
      <c r="FKR44" s="62"/>
      <c r="FKS44" s="62"/>
      <c r="FKT44" s="62"/>
      <c r="FKU44" s="62"/>
      <c r="FKV44" s="62"/>
      <c r="FKW44" s="62"/>
      <c r="FKX44" s="62"/>
      <c r="FKY44" s="62"/>
      <c r="FKZ44" s="62"/>
      <c r="FLA44" s="62"/>
      <c r="FLB44" s="62"/>
      <c r="FLC44" s="62"/>
      <c r="FLD44" s="62"/>
      <c r="FLE44" s="62"/>
      <c r="FLF44" s="62"/>
      <c r="FLG44" s="62"/>
      <c r="FLH44" s="62"/>
      <c r="FLI44" s="62"/>
      <c r="FLJ44" s="62"/>
      <c r="FLK44" s="62"/>
      <c r="FLL44" s="62"/>
      <c r="FLM44" s="62"/>
      <c r="FLN44" s="62"/>
      <c r="FLO44" s="62"/>
      <c r="FLP44" s="62"/>
      <c r="FLQ44" s="62"/>
      <c r="FLR44" s="62"/>
      <c r="FLS44" s="62"/>
      <c r="FLT44" s="62"/>
      <c r="FLU44" s="62"/>
      <c r="FLV44" s="62"/>
      <c r="FLW44" s="62"/>
      <c r="FLX44" s="62"/>
      <c r="FLY44" s="62"/>
      <c r="FLZ44" s="62"/>
      <c r="FMA44" s="62"/>
      <c r="FMB44" s="62"/>
      <c r="FMC44" s="62"/>
      <c r="FMD44" s="62"/>
      <c r="FME44" s="62"/>
      <c r="FMF44" s="62"/>
      <c r="FMG44" s="62"/>
      <c r="FMH44" s="62"/>
      <c r="FMI44" s="62"/>
      <c r="FMJ44" s="62"/>
      <c r="FMK44" s="62"/>
      <c r="FML44" s="62"/>
      <c r="FMM44" s="62"/>
      <c r="FMN44" s="62"/>
      <c r="FMO44" s="62"/>
      <c r="FMP44" s="62"/>
      <c r="FMQ44" s="62"/>
      <c r="FMR44" s="62"/>
      <c r="FMS44" s="62"/>
      <c r="FMT44" s="62"/>
      <c r="FMU44" s="62"/>
      <c r="FMV44" s="62"/>
      <c r="FMW44" s="62"/>
      <c r="FMX44" s="62"/>
      <c r="FMY44" s="62"/>
      <c r="FMZ44" s="62"/>
      <c r="FNA44" s="62"/>
      <c r="FNB44" s="62"/>
      <c r="FNC44" s="62"/>
      <c r="FND44" s="62"/>
      <c r="FNE44" s="62"/>
      <c r="FNF44" s="62"/>
      <c r="FNG44" s="62"/>
      <c r="FNH44" s="62"/>
      <c r="FNI44" s="62"/>
      <c r="FNJ44" s="62"/>
      <c r="FNK44" s="62"/>
      <c r="FNL44" s="62"/>
      <c r="FNM44" s="62"/>
      <c r="FNN44" s="62"/>
      <c r="FNO44" s="62"/>
      <c r="FNP44" s="62"/>
      <c r="FNQ44" s="62"/>
      <c r="FNR44" s="62"/>
      <c r="FNS44" s="62"/>
      <c r="FNT44" s="62"/>
      <c r="FNU44" s="62"/>
      <c r="FNV44" s="62"/>
      <c r="FNW44" s="62"/>
      <c r="FNX44" s="62"/>
      <c r="FNY44" s="62"/>
      <c r="FNZ44" s="62"/>
      <c r="FOA44" s="62"/>
      <c r="FOB44" s="62"/>
      <c r="FOC44" s="62"/>
      <c r="FOD44" s="62"/>
      <c r="FOE44" s="62"/>
      <c r="FOF44" s="62"/>
      <c r="FOG44" s="62"/>
      <c r="FOH44" s="62"/>
      <c r="FOI44" s="62"/>
      <c r="FOJ44" s="62"/>
      <c r="FOK44" s="62"/>
      <c r="FOL44" s="62"/>
      <c r="FOM44" s="62"/>
      <c r="FON44" s="62"/>
      <c r="FOO44" s="62"/>
      <c r="FOP44" s="62"/>
      <c r="FOQ44" s="62"/>
      <c r="FOR44" s="62"/>
      <c r="FOS44" s="62"/>
      <c r="FOT44" s="62"/>
      <c r="FOU44" s="62"/>
      <c r="FOV44" s="62"/>
      <c r="FOW44" s="62"/>
      <c r="FOX44" s="62"/>
      <c r="FOY44" s="62"/>
      <c r="FOZ44" s="62"/>
      <c r="FPA44" s="62"/>
      <c r="FPB44" s="62"/>
      <c r="FPC44" s="62"/>
      <c r="FPD44" s="62"/>
      <c r="FPE44" s="62"/>
      <c r="FPF44" s="62"/>
      <c r="FPG44" s="62"/>
      <c r="FPH44" s="62"/>
      <c r="FPI44" s="62"/>
      <c r="FPJ44" s="62"/>
      <c r="FPK44" s="62"/>
      <c r="FPL44" s="62"/>
      <c r="FPM44" s="62"/>
      <c r="FPN44" s="62"/>
      <c r="FPO44" s="62"/>
      <c r="FPP44" s="62"/>
      <c r="FPQ44" s="62"/>
      <c r="FPR44" s="62"/>
      <c r="FPS44" s="62"/>
      <c r="FPT44" s="62"/>
      <c r="FPU44" s="62"/>
      <c r="FPV44" s="62"/>
      <c r="FPW44" s="62"/>
      <c r="FPX44" s="62"/>
      <c r="FPY44" s="62"/>
      <c r="FPZ44" s="62"/>
      <c r="FQA44" s="62"/>
      <c r="FQB44" s="62"/>
      <c r="FQC44" s="62"/>
      <c r="FQD44" s="62"/>
      <c r="FQE44" s="62"/>
      <c r="FQF44" s="62"/>
      <c r="FQG44" s="62"/>
      <c r="FQH44" s="62"/>
      <c r="FQI44" s="62"/>
      <c r="FQJ44" s="62"/>
      <c r="FQK44" s="62"/>
      <c r="FQL44" s="62"/>
      <c r="FQM44" s="62"/>
      <c r="FQN44" s="62"/>
      <c r="FQO44" s="62"/>
      <c r="FQP44" s="62"/>
      <c r="FQQ44" s="62"/>
      <c r="FQR44" s="62"/>
      <c r="FQS44" s="62"/>
      <c r="FQT44" s="62"/>
      <c r="FQU44" s="62"/>
      <c r="FQV44" s="62"/>
      <c r="FQW44" s="62"/>
      <c r="FQX44" s="62"/>
      <c r="FQY44" s="62"/>
      <c r="FQZ44" s="62"/>
      <c r="FRA44" s="62"/>
      <c r="FRB44" s="62"/>
      <c r="FRC44" s="62"/>
      <c r="FRD44" s="62"/>
      <c r="FRE44" s="62"/>
      <c r="FRF44" s="62"/>
      <c r="FRG44" s="62"/>
      <c r="FRH44" s="62"/>
      <c r="FRI44" s="62"/>
      <c r="FRJ44" s="62"/>
      <c r="FRK44" s="62"/>
      <c r="FRL44" s="62"/>
      <c r="FRM44" s="62"/>
      <c r="FRN44" s="62"/>
      <c r="FRO44" s="62"/>
      <c r="FRP44" s="62"/>
      <c r="FRQ44" s="62"/>
      <c r="FRR44" s="62"/>
      <c r="FRS44" s="62"/>
      <c r="FRT44" s="62"/>
      <c r="FRU44" s="62"/>
      <c r="FRV44" s="62"/>
      <c r="FRW44" s="62"/>
      <c r="FRX44" s="62"/>
      <c r="FRY44" s="62"/>
      <c r="FRZ44" s="62"/>
      <c r="FSA44" s="62"/>
      <c r="FSB44" s="62"/>
      <c r="FSC44" s="62"/>
      <c r="FSD44" s="62"/>
      <c r="FSE44" s="62"/>
      <c r="FSF44" s="62"/>
      <c r="FSG44" s="62"/>
      <c r="FSH44" s="62"/>
      <c r="FSI44" s="62"/>
      <c r="FSJ44" s="62"/>
      <c r="FSK44" s="62"/>
      <c r="FSL44" s="62"/>
      <c r="FSM44" s="62"/>
      <c r="FSN44" s="62"/>
      <c r="FSO44" s="62"/>
      <c r="FSP44" s="62"/>
      <c r="FSQ44" s="62"/>
      <c r="FSR44" s="62"/>
      <c r="FSS44" s="62"/>
      <c r="FST44" s="62"/>
      <c r="FSU44" s="62"/>
      <c r="FSV44" s="62"/>
      <c r="FSW44" s="62"/>
      <c r="FSX44" s="62"/>
      <c r="FSY44" s="62"/>
      <c r="FSZ44" s="62"/>
      <c r="FTA44" s="62"/>
      <c r="FTB44" s="62"/>
      <c r="FTC44" s="62"/>
      <c r="FTD44" s="62"/>
      <c r="FTE44" s="62"/>
      <c r="FTF44" s="62"/>
      <c r="FTG44" s="62"/>
      <c r="FTH44" s="62"/>
      <c r="FTI44" s="62"/>
      <c r="FTJ44" s="62"/>
      <c r="FTK44" s="62"/>
      <c r="FTL44" s="62"/>
      <c r="FTM44" s="62"/>
      <c r="FTN44" s="62"/>
      <c r="FTO44" s="62"/>
      <c r="FTP44" s="62"/>
      <c r="FTQ44" s="62"/>
      <c r="FTR44" s="62"/>
      <c r="FTS44" s="62"/>
      <c r="FTT44" s="62"/>
      <c r="FTU44" s="62"/>
      <c r="FTV44" s="62"/>
      <c r="FTW44" s="62"/>
      <c r="FTX44" s="62"/>
      <c r="FTY44" s="62"/>
      <c r="FTZ44" s="62"/>
      <c r="FUA44" s="62"/>
      <c r="FUB44" s="62"/>
      <c r="FUC44" s="62"/>
      <c r="FUD44" s="62"/>
      <c r="FUE44" s="62"/>
      <c r="FUF44" s="62"/>
      <c r="FUG44" s="62"/>
      <c r="FUH44" s="62"/>
      <c r="FUI44" s="62"/>
      <c r="FUJ44" s="62"/>
      <c r="FUK44" s="62"/>
      <c r="FUL44" s="62"/>
      <c r="FUM44" s="62"/>
      <c r="FUN44" s="62"/>
      <c r="FUO44" s="62"/>
      <c r="FUP44" s="62"/>
      <c r="FUQ44" s="62"/>
      <c r="FUR44" s="62"/>
      <c r="FUS44" s="62"/>
      <c r="FUT44" s="62"/>
      <c r="FUU44" s="62"/>
      <c r="FUV44" s="62"/>
      <c r="FUW44" s="62"/>
      <c r="FUX44" s="62"/>
      <c r="FUY44" s="62"/>
      <c r="FUZ44" s="62"/>
      <c r="FVA44" s="62"/>
      <c r="FVB44" s="62"/>
      <c r="FVC44" s="62"/>
      <c r="FVD44" s="62"/>
      <c r="FVE44" s="62"/>
      <c r="FVF44" s="62"/>
      <c r="FVG44" s="62"/>
      <c r="FVH44" s="62"/>
      <c r="FVI44" s="62"/>
      <c r="FVJ44" s="62"/>
      <c r="FVK44" s="62"/>
      <c r="FVL44" s="62"/>
      <c r="FVM44" s="62"/>
      <c r="FVN44" s="62"/>
      <c r="FVO44" s="62"/>
      <c r="FVP44" s="62"/>
      <c r="FVQ44" s="62"/>
      <c r="FVR44" s="62"/>
      <c r="FVS44" s="62"/>
      <c r="FVT44" s="62"/>
      <c r="FVU44" s="62"/>
      <c r="FVV44" s="62"/>
      <c r="FVW44" s="62"/>
      <c r="FVX44" s="62"/>
      <c r="FVY44" s="62"/>
      <c r="FVZ44" s="62"/>
      <c r="FWA44" s="62"/>
      <c r="FWB44" s="62"/>
      <c r="FWC44" s="62"/>
      <c r="FWD44" s="62"/>
      <c r="FWE44" s="62"/>
      <c r="FWF44" s="62"/>
      <c r="FWG44" s="62"/>
      <c r="FWH44" s="62"/>
      <c r="FWI44" s="62"/>
      <c r="FWJ44" s="62"/>
      <c r="FWK44" s="62"/>
      <c r="FWL44" s="62"/>
      <c r="FWM44" s="62"/>
      <c r="FWN44" s="62"/>
      <c r="FWO44" s="62"/>
      <c r="FWP44" s="62"/>
      <c r="FWQ44" s="62"/>
      <c r="FWR44" s="62"/>
      <c r="FWS44" s="62"/>
      <c r="FWT44" s="62"/>
      <c r="FWU44" s="62"/>
      <c r="FWV44" s="62"/>
      <c r="FWW44" s="62"/>
      <c r="FWX44" s="62"/>
      <c r="FWY44" s="62"/>
      <c r="FWZ44" s="62"/>
      <c r="FXA44" s="62"/>
      <c r="FXB44" s="62"/>
      <c r="FXC44" s="62"/>
      <c r="FXD44" s="62"/>
      <c r="FXE44" s="62"/>
      <c r="FXF44" s="62"/>
      <c r="FXG44" s="62"/>
      <c r="FXH44" s="62"/>
      <c r="FXI44" s="62"/>
      <c r="FXJ44" s="62"/>
      <c r="FXK44" s="62"/>
      <c r="FXL44" s="62"/>
      <c r="FXM44" s="62"/>
      <c r="FXN44" s="62"/>
      <c r="FXO44" s="62"/>
      <c r="FXP44" s="62"/>
      <c r="FXQ44" s="62"/>
      <c r="FXR44" s="62"/>
      <c r="FXS44" s="62"/>
      <c r="FXT44" s="62"/>
      <c r="FXU44" s="62"/>
      <c r="FXV44" s="62"/>
      <c r="FXW44" s="62"/>
      <c r="FXX44" s="62"/>
      <c r="FXY44" s="62"/>
      <c r="FXZ44" s="62"/>
      <c r="FYA44" s="62"/>
      <c r="FYB44" s="62"/>
      <c r="FYC44" s="62"/>
      <c r="FYD44" s="62"/>
      <c r="FYE44" s="62"/>
      <c r="FYF44" s="62"/>
      <c r="FYG44" s="62"/>
      <c r="FYH44" s="62"/>
      <c r="FYI44" s="62"/>
      <c r="FYJ44" s="62"/>
      <c r="FYK44" s="62"/>
      <c r="FYL44" s="62"/>
      <c r="FYM44" s="62"/>
      <c r="FYN44" s="62"/>
      <c r="FYO44" s="62"/>
      <c r="FYP44" s="62"/>
      <c r="FYQ44" s="62"/>
      <c r="FYR44" s="62"/>
      <c r="FYS44" s="62"/>
      <c r="FYT44" s="62"/>
      <c r="FYU44" s="62"/>
      <c r="FYV44" s="62"/>
      <c r="FYW44" s="62"/>
      <c r="FYX44" s="62"/>
      <c r="FYY44" s="62"/>
      <c r="FYZ44" s="62"/>
      <c r="FZA44" s="62"/>
      <c r="FZB44" s="62"/>
      <c r="FZC44" s="62"/>
      <c r="FZD44" s="62"/>
      <c r="FZE44" s="62"/>
      <c r="FZF44" s="62"/>
      <c r="FZG44" s="62"/>
      <c r="FZH44" s="62"/>
      <c r="FZI44" s="62"/>
      <c r="FZJ44" s="62"/>
      <c r="FZK44" s="62"/>
      <c r="FZL44" s="62"/>
      <c r="FZM44" s="62"/>
      <c r="FZN44" s="62"/>
      <c r="FZO44" s="62"/>
      <c r="FZP44" s="62"/>
      <c r="FZQ44" s="62"/>
      <c r="FZR44" s="62"/>
      <c r="FZS44" s="62"/>
      <c r="FZT44" s="62"/>
      <c r="FZU44" s="62"/>
      <c r="FZV44" s="62"/>
      <c r="FZW44" s="62"/>
      <c r="FZX44" s="62"/>
      <c r="FZY44" s="62"/>
      <c r="FZZ44" s="62"/>
      <c r="GAA44" s="62"/>
      <c r="GAB44" s="62"/>
      <c r="GAC44" s="62"/>
      <c r="GAD44" s="62"/>
      <c r="GAE44" s="62"/>
      <c r="GAF44" s="62"/>
      <c r="GAG44" s="62"/>
      <c r="GAH44" s="62"/>
      <c r="GAI44" s="62"/>
      <c r="GAJ44" s="62"/>
      <c r="GAK44" s="62"/>
      <c r="GAL44" s="62"/>
      <c r="GAM44" s="62"/>
      <c r="GAN44" s="62"/>
      <c r="GAO44" s="62"/>
      <c r="GAP44" s="62"/>
      <c r="GAQ44" s="62"/>
      <c r="GAR44" s="62"/>
      <c r="GAS44" s="62"/>
      <c r="GAT44" s="62"/>
      <c r="GAU44" s="62"/>
      <c r="GAV44" s="62"/>
      <c r="GAW44" s="62"/>
      <c r="GAX44" s="62"/>
      <c r="GAY44" s="62"/>
      <c r="GAZ44" s="62"/>
      <c r="GBA44" s="62"/>
      <c r="GBB44" s="62"/>
      <c r="GBC44" s="62"/>
      <c r="GBD44" s="62"/>
      <c r="GBE44" s="62"/>
      <c r="GBF44" s="62"/>
      <c r="GBG44" s="62"/>
      <c r="GBH44" s="62"/>
      <c r="GBI44" s="62"/>
      <c r="GBJ44" s="62"/>
      <c r="GBK44" s="62"/>
      <c r="GBL44" s="62"/>
      <c r="GBM44" s="62"/>
      <c r="GBN44" s="62"/>
      <c r="GBO44" s="62"/>
      <c r="GBP44" s="62"/>
      <c r="GBQ44" s="62"/>
      <c r="GBR44" s="62"/>
      <c r="GBS44" s="62"/>
      <c r="GBT44" s="62"/>
      <c r="GBU44" s="62"/>
      <c r="GBV44" s="62"/>
      <c r="GBW44" s="62"/>
      <c r="GBX44" s="62"/>
      <c r="GBY44" s="62"/>
      <c r="GBZ44" s="62"/>
      <c r="GCA44" s="62"/>
      <c r="GCB44" s="62"/>
      <c r="GCC44" s="62"/>
      <c r="GCD44" s="62"/>
      <c r="GCE44" s="62"/>
      <c r="GCF44" s="62"/>
      <c r="GCG44" s="62"/>
      <c r="GCH44" s="62"/>
      <c r="GCI44" s="62"/>
      <c r="GCJ44" s="62"/>
      <c r="GCK44" s="62"/>
      <c r="GCL44" s="62"/>
      <c r="GCM44" s="62"/>
      <c r="GCN44" s="62"/>
      <c r="GCO44" s="62"/>
      <c r="GCP44" s="62"/>
      <c r="GCQ44" s="62"/>
      <c r="GCR44" s="62"/>
      <c r="GCS44" s="62"/>
      <c r="GCT44" s="62"/>
      <c r="GCU44" s="62"/>
      <c r="GCV44" s="62"/>
      <c r="GCW44" s="62"/>
      <c r="GCX44" s="62"/>
      <c r="GCY44" s="62"/>
      <c r="GCZ44" s="62"/>
      <c r="GDA44" s="62"/>
      <c r="GDB44" s="62"/>
      <c r="GDC44" s="62"/>
      <c r="GDD44" s="62"/>
      <c r="GDE44" s="62"/>
      <c r="GDF44" s="62"/>
      <c r="GDG44" s="62"/>
      <c r="GDH44" s="62"/>
      <c r="GDI44" s="62"/>
      <c r="GDJ44" s="62"/>
      <c r="GDK44" s="62"/>
      <c r="GDL44" s="62"/>
      <c r="GDM44" s="62"/>
      <c r="GDN44" s="62"/>
      <c r="GDO44" s="62"/>
      <c r="GDP44" s="62"/>
      <c r="GDQ44" s="62"/>
      <c r="GDR44" s="62"/>
      <c r="GDS44" s="62"/>
      <c r="GDT44" s="62"/>
      <c r="GDU44" s="62"/>
      <c r="GDV44" s="62"/>
      <c r="GDW44" s="62"/>
      <c r="GDX44" s="62"/>
      <c r="GDY44" s="62"/>
      <c r="GDZ44" s="62"/>
      <c r="GEA44" s="62"/>
      <c r="GEB44" s="62"/>
      <c r="GEC44" s="62"/>
      <c r="GED44" s="62"/>
      <c r="GEE44" s="62"/>
      <c r="GEF44" s="62"/>
      <c r="GEG44" s="62"/>
      <c r="GEH44" s="62"/>
      <c r="GEI44" s="62"/>
      <c r="GEJ44" s="62"/>
      <c r="GEK44" s="62"/>
      <c r="GEL44" s="62"/>
      <c r="GEM44" s="62"/>
      <c r="GEN44" s="62"/>
      <c r="GEO44" s="62"/>
      <c r="GEP44" s="62"/>
      <c r="GEQ44" s="62"/>
      <c r="GER44" s="62"/>
      <c r="GES44" s="62"/>
      <c r="GET44" s="62"/>
      <c r="GEU44" s="62"/>
      <c r="GEV44" s="62"/>
      <c r="GEW44" s="62"/>
      <c r="GEX44" s="62"/>
      <c r="GEY44" s="62"/>
      <c r="GEZ44" s="62"/>
      <c r="GFA44" s="62"/>
      <c r="GFB44" s="62"/>
      <c r="GFC44" s="62"/>
      <c r="GFD44" s="62"/>
      <c r="GFE44" s="62"/>
      <c r="GFF44" s="62"/>
      <c r="GFG44" s="62"/>
      <c r="GFH44" s="62"/>
      <c r="GFI44" s="62"/>
      <c r="GFJ44" s="62"/>
      <c r="GFK44" s="62"/>
      <c r="GFL44" s="62"/>
      <c r="GFM44" s="62"/>
      <c r="GFN44" s="62"/>
      <c r="GFO44" s="62"/>
      <c r="GFP44" s="62"/>
      <c r="GFQ44" s="62"/>
      <c r="GFR44" s="62"/>
      <c r="GFS44" s="62"/>
      <c r="GFT44" s="62"/>
      <c r="GFU44" s="62"/>
      <c r="GFV44" s="62"/>
      <c r="GFW44" s="62"/>
      <c r="GFX44" s="62"/>
      <c r="GFY44" s="62"/>
      <c r="GFZ44" s="62"/>
      <c r="GGA44" s="62"/>
      <c r="GGB44" s="62"/>
      <c r="GGC44" s="62"/>
      <c r="GGD44" s="62"/>
      <c r="GGE44" s="62"/>
      <c r="GGF44" s="62"/>
      <c r="GGG44" s="62"/>
      <c r="GGH44" s="62"/>
      <c r="GGI44" s="62"/>
      <c r="GGJ44" s="62"/>
      <c r="GGK44" s="62"/>
      <c r="GGL44" s="62"/>
      <c r="GGM44" s="62"/>
      <c r="GGN44" s="62"/>
      <c r="GGO44" s="62"/>
      <c r="GGP44" s="62"/>
      <c r="GGQ44" s="62"/>
      <c r="GGR44" s="62"/>
      <c r="GGS44" s="62"/>
      <c r="GGT44" s="62"/>
      <c r="GGU44" s="62"/>
      <c r="GGV44" s="62"/>
      <c r="GGW44" s="62"/>
      <c r="GGX44" s="62"/>
      <c r="GGY44" s="62"/>
      <c r="GGZ44" s="62"/>
      <c r="GHA44" s="62"/>
      <c r="GHB44" s="62"/>
      <c r="GHC44" s="62"/>
      <c r="GHD44" s="62"/>
      <c r="GHE44" s="62"/>
      <c r="GHF44" s="62"/>
      <c r="GHG44" s="62"/>
      <c r="GHH44" s="62"/>
      <c r="GHI44" s="62"/>
      <c r="GHJ44" s="62"/>
      <c r="GHK44" s="62"/>
      <c r="GHL44" s="62"/>
      <c r="GHM44" s="62"/>
      <c r="GHN44" s="62"/>
      <c r="GHO44" s="62"/>
      <c r="GHP44" s="62"/>
      <c r="GHQ44" s="62"/>
      <c r="GHR44" s="62"/>
      <c r="GHS44" s="62"/>
      <c r="GHT44" s="62"/>
      <c r="GHU44" s="62"/>
      <c r="GHV44" s="62"/>
      <c r="GHW44" s="62"/>
      <c r="GHX44" s="62"/>
      <c r="GHY44" s="62"/>
      <c r="GHZ44" s="62"/>
      <c r="GIA44" s="62"/>
      <c r="GIB44" s="62"/>
      <c r="GIC44" s="62"/>
      <c r="GID44" s="62"/>
      <c r="GIE44" s="62"/>
      <c r="GIF44" s="62"/>
      <c r="GIG44" s="62"/>
      <c r="GIH44" s="62"/>
      <c r="GII44" s="62"/>
      <c r="GIJ44" s="62"/>
      <c r="GIK44" s="62"/>
      <c r="GIL44" s="62"/>
      <c r="GIM44" s="62"/>
      <c r="GIN44" s="62"/>
      <c r="GIO44" s="62"/>
      <c r="GIP44" s="62"/>
      <c r="GIQ44" s="62"/>
      <c r="GIR44" s="62"/>
      <c r="GIS44" s="62"/>
      <c r="GIT44" s="62"/>
      <c r="GIU44" s="62"/>
      <c r="GIV44" s="62"/>
      <c r="GIW44" s="62"/>
      <c r="GIX44" s="62"/>
      <c r="GIY44" s="62"/>
      <c r="GIZ44" s="62"/>
      <c r="GJA44" s="62"/>
      <c r="GJB44" s="62"/>
      <c r="GJC44" s="62"/>
      <c r="GJD44" s="62"/>
      <c r="GJE44" s="62"/>
      <c r="GJF44" s="62"/>
      <c r="GJG44" s="62"/>
      <c r="GJH44" s="62"/>
      <c r="GJI44" s="62"/>
      <c r="GJJ44" s="62"/>
      <c r="GJK44" s="62"/>
      <c r="GJL44" s="62"/>
      <c r="GJM44" s="62"/>
      <c r="GJN44" s="62"/>
      <c r="GJO44" s="62"/>
      <c r="GJP44" s="62"/>
      <c r="GJQ44" s="62"/>
      <c r="GJR44" s="62"/>
      <c r="GJS44" s="62"/>
      <c r="GJT44" s="62"/>
      <c r="GJU44" s="62"/>
      <c r="GJV44" s="62"/>
      <c r="GJW44" s="62"/>
      <c r="GJX44" s="62"/>
      <c r="GJY44" s="62"/>
      <c r="GJZ44" s="62"/>
      <c r="GKA44" s="62"/>
      <c r="GKB44" s="62"/>
      <c r="GKC44" s="62"/>
      <c r="GKD44" s="62"/>
      <c r="GKE44" s="62"/>
      <c r="GKF44" s="62"/>
      <c r="GKG44" s="62"/>
      <c r="GKH44" s="62"/>
      <c r="GKI44" s="62"/>
      <c r="GKJ44" s="62"/>
      <c r="GKK44" s="62"/>
      <c r="GKL44" s="62"/>
      <c r="GKM44" s="62"/>
      <c r="GKN44" s="62"/>
      <c r="GKO44" s="62"/>
      <c r="GKP44" s="62"/>
      <c r="GKQ44" s="62"/>
      <c r="GKR44" s="62"/>
      <c r="GKS44" s="62"/>
      <c r="GKT44" s="62"/>
      <c r="GKU44" s="62"/>
      <c r="GKV44" s="62"/>
      <c r="GKW44" s="62"/>
      <c r="GKX44" s="62"/>
      <c r="GKY44" s="62"/>
      <c r="GKZ44" s="62"/>
      <c r="GLA44" s="62"/>
      <c r="GLB44" s="62"/>
      <c r="GLC44" s="62"/>
      <c r="GLD44" s="62"/>
      <c r="GLE44" s="62"/>
      <c r="GLF44" s="62"/>
      <c r="GLG44" s="62"/>
      <c r="GLH44" s="62"/>
      <c r="GLI44" s="62"/>
      <c r="GLJ44" s="62"/>
      <c r="GLK44" s="62"/>
      <c r="GLL44" s="62"/>
      <c r="GLM44" s="62"/>
      <c r="GLN44" s="62"/>
      <c r="GLO44" s="62"/>
      <c r="GLP44" s="62"/>
      <c r="GLQ44" s="62"/>
      <c r="GLR44" s="62"/>
      <c r="GLS44" s="62"/>
      <c r="GLT44" s="62"/>
      <c r="GLU44" s="62"/>
      <c r="GLV44" s="62"/>
      <c r="GLW44" s="62"/>
      <c r="GLX44" s="62"/>
      <c r="GLY44" s="62"/>
      <c r="GLZ44" s="62"/>
      <c r="GMA44" s="62"/>
      <c r="GMB44" s="62"/>
      <c r="GMC44" s="62"/>
      <c r="GMD44" s="62"/>
      <c r="GME44" s="62"/>
      <c r="GMF44" s="62"/>
      <c r="GMG44" s="62"/>
      <c r="GMH44" s="62"/>
      <c r="GMI44" s="62"/>
      <c r="GMJ44" s="62"/>
      <c r="GMK44" s="62"/>
      <c r="GML44" s="62"/>
      <c r="GMM44" s="62"/>
      <c r="GMN44" s="62"/>
      <c r="GMO44" s="62"/>
      <c r="GMP44" s="62"/>
      <c r="GMQ44" s="62"/>
      <c r="GMR44" s="62"/>
      <c r="GMS44" s="62"/>
      <c r="GMT44" s="62"/>
      <c r="GMU44" s="62"/>
      <c r="GMV44" s="62"/>
      <c r="GMW44" s="62"/>
      <c r="GMX44" s="62"/>
      <c r="GMY44" s="62"/>
      <c r="GMZ44" s="62"/>
      <c r="GNA44" s="62"/>
      <c r="GNB44" s="62"/>
      <c r="GNC44" s="62"/>
      <c r="GND44" s="62"/>
      <c r="GNE44" s="62"/>
      <c r="GNF44" s="62"/>
      <c r="GNG44" s="62"/>
      <c r="GNH44" s="62"/>
      <c r="GNI44" s="62"/>
      <c r="GNJ44" s="62"/>
      <c r="GNK44" s="62"/>
      <c r="GNL44" s="62"/>
      <c r="GNM44" s="62"/>
      <c r="GNN44" s="62"/>
      <c r="GNO44" s="62"/>
      <c r="GNP44" s="62"/>
      <c r="GNQ44" s="62"/>
      <c r="GNR44" s="62"/>
      <c r="GNS44" s="62"/>
      <c r="GNT44" s="62"/>
      <c r="GNU44" s="62"/>
      <c r="GNV44" s="62"/>
      <c r="GNW44" s="62"/>
      <c r="GNX44" s="62"/>
      <c r="GNY44" s="62"/>
      <c r="GNZ44" s="62"/>
      <c r="GOA44" s="62"/>
      <c r="GOB44" s="62"/>
      <c r="GOC44" s="62"/>
      <c r="GOD44" s="62"/>
      <c r="GOE44" s="62"/>
      <c r="GOF44" s="62"/>
      <c r="GOG44" s="62"/>
      <c r="GOH44" s="62"/>
      <c r="GOI44" s="62"/>
      <c r="GOJ44" s="62"/>
      <c r="GOK44" s="62"/>
      <c r="GOL44" s="62"/>
      <c r="GOM44" s="62"/>
      <c r="GON44" s="62"/>
      <c r="GOO44" s="62"/>
      <c r="GOP44" s="62"/>
      <c r="GOQ44" s="62"/>
      <c r="GOR44" s="62"/>
      <c r="GOS44" s="62"/>
      <c r="GOT44" s="62"/>
      <c r="GOU44" s="62"/>
      <c r="GOV44" s="62"/>
      <c r="GOW44" s="62"/>
      <c r="GOX44" s="62"/>
      <c r="GOY44" s="62"/>
      <c r="GOZ44" s="62"/>
      <c r="GPA44" s="62"/>
      <c r="GPB44" s="62"/>
      <c r="GPC44" s="62"/>
      <c r="GPD44" s="62"/>
      <c r="GPE44" s="62"/>
      <c r="GPF44" s="62"/>
      <c r="GPG44" s="62"/>
      <c r="GPH44" s="62"/>
      <c r="GPI44" s="62"/>
      <c r="GPJ44" s="62"/>
      <c r="GPK44" s="62"/>
      <c r="GPL44" s="62"/>
      <c r="GPM44" s="62"/>
      <c r="GPN44" s="62"/>
      <c r="GPO44" s="62"/>
      <c r="GPP44" s="62"/>
      <c r="GPQ44" s="62"/>
      <c r="GPR44" s="62"/>
      <c r="GPS44" s="62"/>
      <c r="GPT44" s="62"/>
      <c r="GPU44" s="62"/>
      <c r="GPV44" s="62"/>
      <c r="GPW44" s="62"/>
      <c r="GPX44" s="62"/>
      <c r="GPY44" s="62"/>
      <c r="GPZ44" s="62"/>
      <c r="GQA44" s="62"/>
      <c r="GQB44" s="62"/>
      <c r="GQC44" s="62"/>
      <c r="GQD44" s="62"/>
      <c r="GQE44" s="62"/>
      <c r="GQF44" s="62"/>
      <c r="GQG44" s="62"/>
      <c r="GQH44" s="62"/>
      <c r="GQI44" s="62"/>
      <c r="GQJ44" s="62"/>
      <c r="GQK44" s="62"/>
      <c r="GQL44" s="62"/>
      <c r="GQM44" s="62"/>
      <c r="GQN44" s="62"/>
      <c r="GQO44" s="62"/>
      <c r="GQP44" s="62"/>
      <c r="GQQ44" s="62"/>
      <c r="GQR44" s="62"/>
      <c r="GQS44" s="62"/>
      <c r="GQT44" s="62"/>
      <c r="GQU44" s="62"/>
      <c r="GQV44" s="62"/>
      <c r="GQW44" s="62"/>
      <c r="GQX44" s="62"/>
      <c r="GQY44" s="62"/>
      <c r="GQZ44" s="62"/>
      <c r="GRA44" s="62"/>
      <c r="GRB44" s="62"/>
      <c r="GRC44" s="62"/>
      <c r="GRD44" s="62"/>
      <c r="GRE44" s="62"/>
      <c r="GRF44" s="62"/>
      <c r="GRG44" s="62"/>
      <c r="GRH44" s="62"/>
      <c r="GRI44" s="62"/>
      <c r="GRJ44" s="62"/>
      <c r="GRK44" s="62"/>
      <c r="GRL44" s="62"/>
      <c r="GRM44" s="62"/>
      <c r="GRN44" s="62"/>
      <c r="GRO44" s="62"/>
      <c r="GRP44" s="62"/>
      <c r="GRQ44" s="62"/>
      <c r="GRR44" s="62"/>
      <c r="GRS44" s="62"/>
      <c r="GRT44" s="62"/>
      <c r="GRU44" s="62"/>
      <c r="GRV44" s="62"/>
      <c r="GRW44" s="62"/>
      <c r="GRX44" s="62"/>
      <c r="GRY44" s="62"/>
      <c r="GRZ44" s="62"/>
      <c r="GSA44" s="62"/>
      <c r="GSB44" s="62"/>
      <c r="GSC44" s="62"/>
      <c r="GSD44" s="62"/>
      <c r="GSE44" s="62"/>
      <c r="GSF44" s="62"/>
      <c r="GSG44" s="62"/>
      <c r="GSH44" s="62"/>
      <c r="GSI44" s="62"/>
      <c r="GSJ44" s="62"/>
      <c r="GSK44" s="62"/>
      <c r="GSL44" s="62"/>
      <c r="GSM44" s="62"/>
      <c r="GSN44" s="62"/>
      <c r="GSO44" s="62"/>
      <c r="GSP44" s="62"/>
      <c r="GSQ44" s="62"/>
      <c r="GSR44" s="62"/>
      <c r="GSS44" s="62"/>
      <c r="GST44" s="62"/>
      <c r="GSU44" s="62"/>
      <c r="GSV44" s="62"/>
      <c r="GSW44" s="62"/>
      <c r="GSX44" s="62"/>
      <c r="GSY44" s="62"/>
      <c r="GSZ44" s="62"/>
      <c r="GTA44" s="62"/>
      <c r="GTB44" s="62"/>
      <c r="GTC44" s="62"/>
      <c r="GTD44" s="62"/>
      <c r="GTE44" s="62"/>
      <c r="GTF44" s="62"/>
      <c r="GTG44" s="62"/>
      <c r="GTH44" s="62"/>
      <c r="GTI44" s="62"/>
      <c r="GTJ44" s="62"/>
      <c r="GTK44" s="62"/>
      <c r="GTL44" s="62"/>
      <c r="GTM44" s="62"/>
      <c r="GTN44" s="62"/>
      <c r="GTO44" s="62"/>
      <c r="GTP44" s="62"/>
      <c r="GTQ44" s="62"/>
      <c r="GTR44" s="62"/>
      <c r="GTS44" s="62"/>
      <c r="GTT44" s="62"/>
      <c r="GTU44" s="62"/>
      <c r="GTV44" s="62"/>
      <c r="GTW44" s="62"/>
      <c r="GTX44" s="62"/>
      <c r="GTY44" s="62"/>
      <c r="GTZ44" s="62"/>
      <c r="GUA44" s="62"/>
      <c r="GUB44" s="62"/>
      <c r="GUC44" s="62"/>
      <c r="GUD44" s="62"/>
      <c r="GUE44" s="62"/>
      <c r="GUF44" s="62"/>
      <c r="GUG44" s="62"/>
      <c r="GUH44" s="62"/>
      <c r="GUI44" s="62"/>
      <c r="GUJ44" s="62"/>
      <c r="GUK44" s="62"/>
      <c r="GUL44" s="62"/>
      <c r="GUM44" s="62"/>
      <c r="GUN44" s="62"/>
      <c r="GUO44" s="62"/>
      <c r="GUP44" s="62"/>
      <c r="GUQ44" s="62"/>
      <c r="GUR44" s="62"/>
      <c r="GUS44" s="62"/>
      <c r="GUT44" s="62"/>
      <c r="GUU44" s="62"/>
      <c r="GUV44" s="62"/>
      <c r="GUW44" s="62"/>
      <c r="GUX44" s="62"/>
      <c r="GUY44" s="62"/>
      <c r="GUZ44" s="62"/>
      <c r="GVA44" s="62"/>
      <c r="GVB44" s="62"/>
      <c r="GVC44" s="62"/>
      <c r="GVD44" s="62"/>
      <c r="GVE44" s="62"/>
      <c r="GVF44" s="62"/>
      <c r="GVG44" s="62"/>
      <c r="GVH44" s="62"/>
      <c r="GVI44" s="62"/>
      <c r="GVJ44" s="62"/>
      <c r="GVK44" s="62"/>
      <c r="GVL44" s="62"/>
      <c r="GVM44" s="62"/>
      <c r="GVN44" s="62"/>
      <c r="GVO44" s="62"/>
      <c r="GVP44" s="62"/>
      <c r="GVQ44" s="62"/>
      <c r="GVR44" s="62"/>
      <c r="GVS44" s="62"/>
      <c r="GVT44" s="62"/>
      <c r="GVU44" s="62"/>
      <c r="GVV44" s="62"/>
      <c r="GVW44" s="62"/>
      <c r="GVX44" s="62"/>
      <c r="GVY44" s="62"/>
      <c r="GVZ44" s="62"/>
      <c r="GWA44" s="62"/>
      <c r="GWB44" s="62"/>
      <c r="GWC44" s="62"/>
      <c r="GWD44" s="62"/>
      <c r="GWE44" s="62"/>
      <c r="GWF44" s="62"/>
      <c r="GWG44" s="62"/>
      <c r="GWH44" s="62"/>
      <c r="GWI44" s="62"/>
      <c r="GWJ44" s="62"/>
      <c r="GWK44" s="62"/>
      <c r="GWL44" s="62"/>
      <c r="GWM44" s="62"/>
      <c r="GWN44" s="62"/>
      <c r="GWO44" s="62"/>
      <c r="GWP44" s="62"/>
      <c r="GWQ44" s="62"/>
      <c r="GWR44" s="62"/>
      <c r="GWS44" s="62"/>
      <c r="GWT44" s="62"/>
      <c r="GWU44" s="62"/>
      <c r="GWV44" s="62"/>
      <c r="GWW44" s="62"/>
      <c r="GWX44" s="62"/>
      <c r="GWY44" s="62"/>
      <c r="GWZ44" s="62"/>
      <c r="GXA44" s="62"/>
      <c r="GXB44" s="62"/>
      <c r="GXC44" s="62"/>
      <c r="GXD44" s="62"/>
      <c r="GXE44" s="62"/>
      <c r="GXF44" s="62"/>
      <c r="GXG44" s="62"/>
      <c r="GXH44" s="62"/>
      <c r="GXI44" s="62"/>
      <c r="GXJ44" s="62"/>
      <c r="GXK44" s="62"/>
      <c r="GXL44" s="62"/>
      <c r="GXM44" s="62"/>
      <c r="GXN44" s="62"/>
      <c r="GXO44" s="62"/>
      <c r="GXP44" s="62"/>
      <c r="GXQ44" s="62"/>
      <c r="GXR44" s="62"/>
      <c r="GXS44" s="62"/>
      <c r="GXT44" s="62"/>
      <c r="GXU44" s="62"/>
      <c r="GXV44" s="62"/>
      <c r="GXW44" s="62"/>
      <c r="GXX44" s="62"/>
      <c r="GXY44" s="62"/>
      <c r="GXZ44" s="62"/>
      <c r="GYA44" s="62"/>
      <c r="GYB44" s="62"/>
      <c r="GYC44" s="62"/>
      <c r="GYD44" s="62"/>
      <c r="GYE44" s="62"/>
      <c r="GYF44" s="62"/>
      <c r="GYG44" s="62"/>
      <c r="GYH44" s="62"/>
      <c r="GYI44" s="62"/>
      <c r="GYJ44" s="62"/>
      <c r="GYK44" s="62"/>
      <c r="GYL44" s="62"/>
      <c r="GYM44" s="62"/>
      <c r="GYN44" s="62"/>
      <c r="GYO44" s="62"/>
      <c r="GYP44" s="62"/>
      <c r="GYQ44" s="62"/>
      <c r="GYR44" s="62"/>
      <c r="GYS44" s="62"/>
      <c r="GYT44" s="62"/>
      <c r="GYU44" s="62"/>
      <c r="GYV44" s="62"/>
      <c r="GYW44" s="62"/>
      <c r="GYX44" s="62"/>
      <c r="GYY44" s="62"/>
      <c r="GYZ44" s="62"/>
      <c r="GZA44" s="62"/>
      <c r="GZB44" s="62"/>
      <c r="GZC44" s="62"/>
      <c r="GZD44" s="62"/>
      <c r="GZE44" s="62"/>
      <c r="GZF44" s="62"/>
      <c r="GZG44" s="62"/>
      <c r="GZH44" s="62"/>
      <c r="GZI44" s="62"/>
      <c r="GZJ44" s="62"/>
      <c r="GZK44" s="62"/>
      <c r="GZL44" s="62"/>
      <c r="GZM44" s="62"/>
      <c r="GZN44" s="62"/>
      <c r="GZO44" s="62"/>
      <c r="GZP44" s="62"/>
      <c r="GZQ44" s="62"/>
      <c r="GZR44" s="62"/>
      <c r="GZS44" s="62"/>
      <c r="GZT44" s="62"/>
      <c r="GZU44" s="62"/>
      <c r="GZV44" s="62"/>
      <c r="GZW44" s="62"/>
      <c r="GZX44" s="62"/>
      <c r="GZY44" s="62"/>
      <c r="GZZ44" s="62"/>
      <c r="HAA44" s="62"/>
      <c r="HAB44" s="62"/>
      <c r="HAC44" s="62"/>
      <c r="HAD44" s="62"/>
      <c r="HAE44" s="62"/>
      <c r="HAF44" s="62"/>
      <c r="HAG44" s="62"/>
      <c r="HAH44" s="62"/>
      <c r="HAI44" s="62"/>
      <c r="HAJ44" s="62"/>
      <c r="HAK44" s="62"/>
      <c r="HAL44" s="62"/>
      <c r="HAM44" s="62"/>
      <c r="HAN44" s="62"/>
      <c r="HAO44" s="62"/>
      <c r="HAP44" s="62"/>
      <c r="HAQ44" s="62"/>
      <c r="HAR44" s="62"/>
      <c r="HAS44" s="62"/>
      <c r="HAT44" s="62"/>
      <c r="HAU44" s="62"/>
      <c r="HAV44" s="62"/>
      <c r="HAW44" s="62"/>
      <c r="HAX44" s="62"/>
      <c r="HAY44" s="62"/>
      <c r="HAZ44" s="62"/>
      <c r="HBA44" s="62"/>
      <c r="HBB44" s="62"/>
      <c r="HBC44" s="62"/>
      <c r="HBD44" s="62"/>
      <c r="HBE44" s="62"/>
      <c r="HBF44" s="62"/>
      <c r="HBG44" s="62"/>
      <c r="HBH44" s="62"/>
      <c r="HBI44" s="62"/>
      <c r="HBJ44" s="62"/>
      <c r="HBK44" s="62"/>
      <c r="HBL44" s="62"/>
      <c r="HBM44" s="62"/>
      <c r="HBN44" s="62"/>
      <c r="HBO44" s="62"/>
      <c r="HBP44" s="62"/>
      <c r="HBQ44" s="62"/>
      <c r="HBR44" s="62"/>
      <c r="HBS44" s="62"/>
      <c r="HBT44" s="62"/>
      <c r="HBU44" s="62"/>
      <c r="HBV44" s="62"/>
      <c r="HBW44" s="62"/>
      <c r="HBX44" s="62"/>
      <c r="HBY44" s="62"/>
      <c r="HBZ44" s="62"/>
      <c r="HCA44" s="62"/>
      <c r="HCB44" s="62"/>
      <c r="HCC44" s="62"/>
      <c r="HCD44" s="62"/>
      <c r="HCE44" s="62"/>
      <c r="HCF44" s="62"/>
      <c r="HCG44" s="62"/>
      <c r="HCH44" s="62"/>
      <c r="HCI44" s="62"/>
      <c r="HCJ44" s="62"/>
      <c r="HCK44" s="62"/>
      <c r="HCL44" s="62"/>
      <c r="HCM44" s="62"/>
      <c r="HCN44" s="62"/>
      <c r="HCO44" s="62"/>
      <c r="HCP44" s="62"/>
      <c r="HCQ44" s="62"/>
      <c r="HCR44" s="62"/>
      <c r="HCS44" s="62"/>
      <c r="HCT44" s="62"/>
      <c r="HCU44" s="62"/>
      <c r="HCV44" s="62"/>
      <c r="HCW44" s="62"/>
      <c r="HCX44" s="62"/>
      <c r="HCY44" s="62"/>
      <c r="HCZ44" s="62"/>
      <c r="HDA44" s="62"/>
      <c r="HDB44" s="62"/>
      <c r="HDC44" s="62"/>
      <c r="HDD44" s="62"/>
      <c r="HDE44" s="62"/>
      <c r="HDF44" s="62"/>
      <c r="HDG44" s="62"/>
      <c r="HDH44" s="62"/>
      <c r="HDI44" s="62"/>
      <c r="HDJ44" s="62"/>
      <c r="HDK44" s="62"/>
      <c r="HDL44" s="62"/>
      <c r="HDM44" s="62"/>
      <c r="HDN44" s="62"/>
      <c r="HDO44" s="62"/>
      <c r="HDP44" s="62"/>
      <c r="HDQ44" s="62"/>
      <c r="HDR44" s="62"/>
      <c r="HDS44" s="62"/>
      <c r="HDT44" s="62"/>
      <c r="HDU44" s="62"/>
      <c r="HDV44" s="62"/>
      <c r="HDW44" s="62"/>
      <c r="HDX44" s="62"/>
      <c r="HDY44" s="62"/>
      <c r="HDZ44" s="62"/>
      <c r="HEA44" s="62"/>
      <c r="HEB44" s="62"/>
      <c r="HEC44" s="62"/>
      <c r="HED44" s="62"/>
      <c r="HEE44" s="62"/>
      <c r="HEF44" s="62"/>
      <c r="HEG44" s="62"/>
      <c r="HEH44" s="62"/>
      <c r="HEI44" s="62"/>
      <c r="HEJ44" s="62"/>
      <c r="HEK44" s="62"/>
      <c r="HEL44" s="62"/>
      <c r="HEM44" s="62"/>
      <c r="HEN44" s="62"/>
      <c r="HEO44" s="62"/>
      <c r="HEP44" s="62"/>
      <c r="HEQ44" s="62"/>
      <c r="HER44" s="62"/>
      <c r="HES44" s="62"/>
      <c r="HET44" s="62"/>
      <c r="HEU44" s="62"/>
      <c r="HEV44" s="62"/>
      <c r="HEW44" s="62"/>
      <c r="HEX44" s="62"/>
      <c r="HEY44" s="62"/>
      <c r="HEZ44" s="62"/>
      <c r="HFA44" s="62"/>
      <c r="HFB44" s="62"/>
      <c r="HFC44" s="62"/>
      <c r="HFD44" s="62"/>
      <c r="HFE44" s="62"/>
      <c r="HFF44" s="62"/>
      <c r="HFG44" s="62"/>
      <c r="HFH44" s="62"/>
      <c r="HFI44" s="62"/>
      <c r="HFJ44" s="62"/>
      <c r="HFK44" s="62"/>
      <c r="HFL44" s="62"/>
      <c r="HFM44" s="62"/>
      <c r="HFN44" s="62"/>
      <c r="HFO44" s="62"/>
      <c r="HFP44" s="62"/>
      <c r="HFQ44" s="62"/>
      <c r="HFR44" s="62"/>
      <c r="HFS44" s="62"/>
      <c r="HFT44" s="62"/>
      <c r="HFU44" s="62"/>
      <c r="HFV44" s="62"/>
      <c r="HFW44" s="62"/>
      <c r="HFX44" s="62"/>
      <c r="HFY44" s="62"/>
      <c r="HFZ44" s="62"/>
      <c r="HGA44" s="62"/>
      <c r="HGB44" s="62"/>
      <c r="HGC44" s="62"/>
      <c r="HGD44" s="62"/>
      <c r="HGE44" s="62"/>
      <c r="HGF44" s="62"/>
      <c r="HGG44" s="62"/>
      <c r="HGH44" s="62"/>
      <c r="HGI44" s="62"/>
      <c r="HGJ44" s="62"/>
      <c r="HGK44" s="62"/>
      <c r="HGL44" s="62"/>
      <c r="HGM44" s="62"/>
      <c r="HGN44" s="62"/>
      <c r="HGO44" s="62"/>
      <c r="HGP44" s="62"/>
      <c r="HGQ44" s="62"/>
      <c r="HGR44" s="62"/>
      <c r="HGS44" s="62"/>
      <c r="HGT44" s="62"/>
      <c r="HGU44" s="62"/>
      <c r="HGV44" s="62"/>
      <c r="HGW44" s="62"/>
      <c r="HGX44" s="62"/>
      <c r="HGY44" s="62"/>
      <c r="HGZ44" s="62"/>
      <c r="HHA44" s="62"/>
      <c r="HHB44" s="62"/>
      <c r="HHC44" s="62"/>
      <c r="HHD44" s="62"/>
      <c r="HHE44" s="62"/>
      <c r="HHF44" s="62"/>
      <c r="HHG44" s="62"/>
      <c r="HHH44" s="62"/>
      <c r="HHI44" s="62"/>
      <c r="HHJ44" s="62"/>
      <c r="HHK44" s="62"/>
      <c r="HHL44" s="62"/>
      <c r="HHM44" s="62"/>
      <c r="HHN44" s="62"/>
      <c r="HHO44" s="62"/>
      <c r="HHP44" s="62"/>
      <c r="HHQ44" s="62"/>
      <c r="HHR44" s="62"/>
      <c r="HHS44" s="62"/>
      <c r="HHT44" s="62"/>
      <c r="HHU44" s="62"/>
      <c r="HHV44" s="62"/>
      <c r="HHW44" s="62"/>
      <c r="HHX44" s="62"/>
      <c r="HHY44" s="62"/>
      <c r="HHZ44" s="62"/>
      <c r="HIA44" s="62"/>
      <c r="HIB44" s="62"/>
      <c r="HIC44" s="62"/>
      <c r="HID44" s="62"/>
      <c r="HIE44" s="62"/>
      <c r="HIF44" s="62"/>
      <c r="HIG44" s="62"/>
      <c r="HIH44" s="62"/>
      <c r="HII44" s="62"/>
      <c r="HIJ44" s="62"/>
      <c r="HIK44" s="62"/>
      <c r="HIL44" s="62"/>
      <c r="HIM44" s="62"/>
      <c r="HIN44" s="62"/>
      <c r="HIO44" s="62"/>
      <c r="HIP44" s="62"/>
      <c r="HIQ44" s="62"/>
      <c r="HIR44" s="62"/>
      <c r="HIS44" s="62"/>
      <c r="HIT44" s="62"/>
      <c r="HIU44" s="62"/>
      <c r="HIV44" s="62"/>
      <c r="HIW44" s="62"/>
      <c r="HIX44" s="62"/>
      <c r="HIY44" s="62"/>
      <c r="HIZ44" s="62"/>
      <c r="HJA44" s="62"/>
      <c r="HJB44" s="62"/>
      <c r="HJC44" s="62"/>
      <c r="HJD44" s="62"/>
      <c r="HJE44" s="62"/>
      <c r="HJF44" s="62"/>
      <c r="HJG44" s="62"/>
      <c r="HJH44" s="62"/>
      <c r="HJI44" s="62"/>
      <c r="HJJ44" s="62"/>
      <c r="HJK44" s="62"/>
      <c r="HJL44" s="62"/>
      <c r="HJM44" s="62"/>
      <c r="HJN44" s="62"/>
      <c r="HJO44" s="62"/>
      <c r="HJP44" s="62"/>
      <c r="HJQ44" s="62"/>
      <c r="HJR44" s="62"/>
      <c r="HJS44" s="62"/>
      <c r="HJT44" s="62"/>
      <c r="HJU44" s="62"/>
      <c r="HJV44" s="62"/>
      <c r="HJW44" s="62"/>
      <c r="HJX44" s="62"/>
      <c r="HJY44" s="62"/>
      <c r="HJZ44" s="62"/>
      <c r="HKA44" s="62"/>
      <c r="HKB44" s="62"/>
      <c r="HKC44" s="62"/>
      <c r="HKD44" s="62"/>
      <c r="HKE44" s="62"/>
      <c r="HKF44" s="62"/>
      <c r="HKG44" s="62"/>
      <c r="HKH44" s="62"/>
      <c r="HKI44" s="62"/>
      <c r="HKJ44" s="62"/>
      <c r="HKK44" s="62"/>
      <c r="HKL44" s="62"/>
      <c r="HKM44" s="62"/>
      <c r="HKN44" s="62"/>
      <c r="HKO44" s="62"/>
      <c r="HKP44" s="62"/>
      <c r="HKQ44" s="62"/>
      <c r="HKR44" s="62"/>
      <c r="HKS44" s="62"/>
      <c r="HKT44" s="62"/>
      <c r="HKU44" s="62"/>
      <c r="HKV44" s="62"/>
      <c r="HKW44" s="62"/>
      <c r="HKX44" s="62"/>
      <c r="HKY44" s="62"/>
      <c r="HKZ44" s="62"/>
      <c r="HLA44" s="62"/>
      <c r="HLB44" s="62"/>
      <c r="HLC44" s="62"/>
      <c r="HLD44" s="62"/>
      <c r="HLE44" s="62"/>
      <c r="HLF44" s="62"/>
      <c r="HLG44" s="62"/>
      <c r="HLH44" s="62"/>
      <c r="HLI44" s="62"/>
      <c r="HLJ44" s="62"/>
      <c r="HLK44" s="62"/>
      <c r="HLL44" s="62"/>
      <c r="HLM44" s="62"/>
      <c r="HLN44" s="62"/>
      <c r="HLO44" s="62"/>
      <c r="HLP44" s="62"/>
      <c r="HLQ44" s="62"/>
      <c r="HLR44" s="62"/>
      <c r="HLS44" s="62"/>
      <c r="HLT44" s="62"/>
      <c r="HLU44" s="62"/>
      <c r="HLV44" s="62"/>
      <c r="HLW44" s="62"/>
      <c r="HLX44" s="62"/>
      <c r="HLY44" s="62"/>
      <c r="HLZ44" s="62"/>
      <c r="HMA44" s="62"/>
      <c r="HMB44" s="62"/>
      <c r="HMC44" s="62"/>
      <c r="HMD44" s="62"/>
      <c r="HME44" s="62"/>
      <c r="HMF44" s="62"/>
      <c r="HMG44" s="62"/>
      <c r="HMH44" s="62"/>
      <c r="HMI44" s="62"/>
      <c r="HMJ44" s="62"/>
      <c r="HMK44" s="62"/>
      <c r="HML44" s="62"/>
      <c r="HMM44" s="62"/>
      <c r="HMN44" s="62"/>
      <c r="HMO44" s="62"/>
      <c r="HMP44" s="62"/>
      <c r="HMQ44" s="62"/>
      <c r="HMR44" s="62"/>
      <c r="HMS44" s="62"/>
      <c r="HMT44" s="62"/>
      <c r="HMU44" s="62"/>
      <c r="HMV44" s="62"/>
      <c r="HMW44" s="62"/>
      <c r="HMX44" s="62"/>
      <c r="HMY44" s="62"/>
      <c r="HMZ44" s="62"/>
      <c r="HNA44" s="62"/>
      <c r="HNB44" s="62"/>
      <c r="HNC44" s="62"/>
      <c r="HND44" s="62"/>
      <c r="HNE44" s="62"/>
      <c r="HNF44" s="62"/>
      <c r="HNG44" s="62"/>
      <c r="HNH44" s="62"/>
      <c r="HNI44" s="62"/>
      <c r="HNJ44" s="62"/>
      <c r="HNK44" s="62"/>
      <c r="HNL44" s="62"/>
      <c r="HNM44" s="62"/>
      <c r="HNN44" s="62"/>
      <c r="HNO44" s="62"/>
      <c r="HNP44" s="62"/>
      <c r="HNQ44" s="62"/>
      <c r="HNR44" s="62"/>
      <c r="HNS44" s="62"/>
      <c r="HNT44" s="62"/>
      <c r="HNU44" s="62"/>
      <c r="HNV44" s="62"/>
      <c r="HNW44" s="62"/>
      <c r="HNX44" s="62"/>
      <c r="HNY44" s="62"/>
      <c r="HNZ44" s="62"/>
      <c r="HOA44" s="62"/>
      <c r="HOB44" s="62"/>
      <c r="HOC44" s="62"/>
      <c r="HOD44" s="62"/>
      <c r="HOE44" s="62"/>
      <c r="HOF44" s="62"/>
      <c r="HOG44" s="62"/>
      <c r="HOH44" s="62"/>
      <c r="HOI44" s="62"/>
      <c r="HOJ44" s="62"/>
      <c r="HOK44" s="62"/>
      <c r="HOL44" s="62"/>
      <c r="HOM44" s="62"/>
      <c r="HON44" s="62"/>
      <c r="HOO44" s="62"/>
      <c r="HOP44" s="62"/>
      <c r="HOQ44" s="62"/>
      <c r="HOR44" s="62"/>
      <c r="HOS44" s="62"/>
      <c r="HOT44" s="62"/>
      <c r="HOU44" s="62"/>
      <c r="HOV44" s="62"/>
      <c r="HOW44" s="62"/>
      <c r="HOX44" s="62"/>
      <c r="HOY44" s="62"/>
      <c r="HOZ44" s="62"/>
      <c r="HPA44" s="62"/>
      <c r="HPB44" s="62"/>
      <c r="HPC44" s="62"/>
      <c r="HPD44" s="62"/>
      <c r="HPE44" s="62"/>
      <c r="HPF44" s="62"/>
      <c r="HPG44" s="62"/>
      <c r="HPH44" s="62"/>
      <c r="HPI44" s="62"/>
      <c r="HPJ44" s="62"/>
      <c r="HPK44" s="62"/>
      <c r="HPL44" s="62"/>
      <c r="HPM44" s="62"/>
      <c r="HPN44" s="62"/>
      <c r="HPO44" s="62"/>
      <c r="HPP44" s="62"/>
      <c r="HPQ44" s="62"/>
      <c r="HPR44" s="62"/>
      <c r="HPS44" s="62"/>
      <c r="HPT44" s="62"/>
      <c r="HPU44" s="62"/>
      <c r="HPV44" s="62"/>
      <c r="HPW44" s="62"/>
      <c r="HPX44" s="62"/>
      <c r="HPY44" s="62"/>
      <c r="HPZ44" s="62"/>
      <c r="HQA44" s="62"/>
      <c r="HQB44" s="62"/>
      <c r="HQC44" s="62"/>
      <c r="HQD44" s="62"/>
      <c r="HQE44" s="62"/>
      <c r="HQF44" s="62"/>
      <c r="HQG44" s="62"/>
      <c r="HQH44" s="62"/>
      <c r="HQI44" s="62"/>
      <c r="HQJ44" s="62"/>
      <c r="HQK44" s="62"/>
      <c r="HQL44" s="62"/>
      <c r="HQM44" s="62"/>
      <c r="HQN44" s="62"/>
      <c r="HQO44" s="62"/>
      <c r="HQP44" s="62"/>
      <c r="HQQ44" s="62"/>
      <c r="HQR44" s="62"/>
      <c r="HQS44" s="62"/>
      <c r="HQT44" s="62"/>
      <c r="HQU44" s="62"/>
      <c r="HQV44" s="62"/>
      <c r="HQW44" s="62"/>
      <c r="HQX44" s="62"/>
      <c r="HQY44" s="62"/>
      <c r="HQZ44" s="62"/>
      <c r="HRA44" s="62"/>
      <c r="HRB44" s="62"/>
      <c r="HRC44" s="62"/>
      <c r="HRD44" s="62"/>
      <c r="HRE44" s="62"/>
      <c r="HRF44" s="62"/>
      <c r="HRG44" s="62"/>
      <c r="HRH44" s="62"/>
      <c r="HRI44" s="62"/>
      <c r="HRJ44" s="62"/>
      <c r="HRK44" s="62"/>
      <c r="HRL44" s="62"/>
      <c r="HRM44" s="62"/>
      <c r="HRN44" s="62"/>
      <c r="HRO44" s="62"/>
      <c r="HRP44" s="62"/>
      <c r="HRQ44" s="62"/>
      <c r="HRR44" s="62"/>
      <c r="HRS44" s="62"/>
      <c r="HRT44" s="62"/>
      <c r="HRU44" s="62"/>
      <c r="HRV44" s="62"/>
      <c r="HRW44" s="62"/>
      <c r="HRX44" s="62"/>
      <c r="HRY44" s="62"/>
      <c r="HRZ44" s="62"/>
      <c r="HSA44" s="62"/>
      <c r="HSB44" s="62"/>
      <c r="HSC44" s="62"/>
      <c r="HSD44" s="62"/>
      <c r="HSE44" s="62"/>
      <c r="HSF44" s="62"/>
      <c r="HSG44" s="62"/>
      <c r="HSH44" s="62"/>
      <c r="HSI44" s="62"/>
      <c r="HSJ44" s="62"/>
      <c r="HSK44" s="62"/>
      <c r="HSL44" s="62"/>
      <c r="HSM44" s="62"/>
      <c r="HSN44" s="62"/>
      <c r="HSO44" s="62"/>
      <c r="HSP44" s="62"/>
      <c r="HSQ44" s="62"/>
      <c r="HSR44" s="62"/>
      <c r="HSS44" s="62"/>
      <c r="HST44" s="62"/>
      <c r="HSU44" s="62"/>
      <c r="HSV44" s="62"/>
      <c r="HSW44" s="62"/>
      <c r="HSX44" s="62"/>
      <c r="HSY44" s="62"/>
      <c r="HSZ44" s="62"/>
      <c r="HTA44" s="62"/>
      <c r="HTB44" s="62"/>
      <c r="HTC44" s="62"/>
      <c r="HTD44" s="62"/>
      <c r="HTE44" s="62"/>
      <c r="HTF44" s="62"/>
      <c r="HTG44" s="62"/>
      <c r="HTH44" s="62"/>
      <c r="HTI44" s="62"/>
      <c r="HTJ44" s="62"/>
      <c r="HTK44" s="62"/>
      <c r="HTL44" s="62"/>
      <c r="HTM44" s="62"/>
      <c r="HTN44" s="62"/>
      <c r="HTO44" s="62"/>
      <c r="HTP44" s="62"/>
      <c r="HTQ44" s="62"/>
      <c r="HTR44" s="62"/>
      <c r="HTS44" s="62"/>
      <c r="HTT44" s="62"/>
      <c r="HTU44" s="62"/>
      <c r="HTV44" s="62"/>
      <c r="HTW44" s="62"/>
      <c r="HTX44" s="62"/>
      <c r="HTY44" s="62"/>
      <c r="HTZ44" s="62"/>
      <c r="HUA44" s="62"/>
      <c r="HUB44" s="62"/>
      <c r="HUC44" s="62"/>
      <c r="HUD44" s="62"/>
      <c r="HUE44" s="62"/>
      <c r="HUF44" s="62"/>
      <c r="HUG44" s="62"/>
      <c r="HUH44" s="62"/>
      <c r="HUI44" s="62"/>
      <c r="HUJ44" s="62"/>
      <c r="HUK44" s="62"/>
      <c r="HUL44" s="62"/>
      <c r="HUM44" s="62"/>
      <c r="HUN44" s="62"/>
      <c r="HUO44" s="62"/>
      <c r="HUP44" s="62"/>
      <c r="HUQ44" s="62"/>
      <c r="HUR44" s="62"/>
      <c r="HUS44" s="62"/>
      <c r="HUT44" s="62"/>
      <c r="HUU44" s="62"/>
      <c r="HUV44" s="62"/>
      <c r="HUW44" s="62"/>
      <c r="HUX44" s="62"/>
      <c r="HUY44" s="62"/>
      <c r="HUZ44" s="62"/>
      <c r="HVA44" s="62"/>
      <c r="HVB44" s="62"/>
      <c r="HVC44" s="62"/>
      <c r="HVD44" s="62"/>
      <c r="HVE44" s="62"/>
      <c r="HVF44" s="62"/>
      <c r="HVG44" s="62"/>
      <c r="HVH44" s="62"/>
      <c r="HVI44" s="62"/>
      <c r="HVJ44" s="62"/>
      <c r="HVK44" s="62"/>
      <c r="HVL44" s="62"/>
      <c r="HVM44" s="62"/>
      <c r="HVN44" s="62"/>
      <c r="HVO44" s="62"/>
      <c r="HVP44" s="62"/>
      <c r="HVQ44" s="62"/>
      <c r="HVR44" s="62"/>
      <c r="HVS44" s="62"/>
      <c r="HVT44" s="62"/>
      <c r="HVU44" s="62"/>
      <c r="HVV44" s="62"/>
      <c r="HVW44" s="62"/>
      <c r="HVX44" s="62"/>
      <c r="HVY44" s="62"/>
      <c r="HVZ44" s="62"/>
      <c r="HWA44" s="62"/>
      <c r="HWB44" s="62"/>
      <c r="HWC44" s="62"/>
      <c r="HWD44" s="62"/>
      <c r="HWE44" s="62"/>
      <c r="HWF44" s="62"/>
      <c r="HWG44" s="62"/>
      <c r="HWH44" s="62"/>
      <c r="HWI44" s="62"/>
      <c r="HWJ44" s="62"/>
      <c r="HWK44" s="62"/>
      <c r="HWL44" s="62"/>
      <c r="HWM44" s="62"/>
      <c r="HWN44" s="62"/>
      <c r="HWO44" s="62"/>
      <c r="HWP44" s="62"/>
      <c r="HWQ44" s="62"/>
      <c r="HWR44" s="62"/>
      <c r="HWS44" s="62"/>
      <c r="HWT44" s="62"/>
      <c r="HWU44" s="62"/>
      <c r="HWV44" s="62"/>
      <c r="HWW44" s="62"/>
      <c r="HWX44" s="62"/>
      <c r="HWY44" s="62"/>
      <c r="HWZ44" s="62"/>
      <c r="HXA44" s="62"/>
      <c r="HXB44" s="62"/>
      <c r="HXC44" s="62"/>
      <c r="HXD44" s="62"/>
      <c r="HXE44" s="62"/>
      <c r="HXF44" s="62"/>
      <c r="HXG44" s="62"/>
      <c r="HXH44" s="62"/>
      <c r="HXI44" s="62"/>
      <c r="HXJ44" s="62"/>
      <c r="HXK44" s="62"/>
      <c r="HXL44" s="62"/>
      <c r="HXM44" s="62"/>
      <c r="HXN44" s="62"/>
      <c r="HXO44" s="62"/>
      <c r="HXP44" s="62"/>
      <c r="HXQ44" s="62"/>
      <c r="HXR44" s="62"/>
      <c r="HXS44" s="62"/>
      <c r="HXT44" s="62"/>
      <c r="HXU44" s="62"/>
      <c r="HXV44" s="62"/>
      <c r="HXW44" s="62"/>
      <c r="HXX44" s="62"/>
      <c r="HXY44" s="62"/>
      <c r="HXZ44" s="62"/>
      <c r="HYA44" s="62"/>
      <c r="HYB44" s="62"/>
      <c r="HYC44" s="62"/>
      <c r="HYD44" s="62"/>
      <c r="HYE44" s="62"/>
      <c r="HYF44" s="62"/>
      <c r="HYG44" s="62"/>
      <c r="HYH44" s="62"/>
      <c r="HYI44" s="62"/>
      <c r="HYJ44" s="62"/>
      <c r="HYK44" s="62"/>
      <c r="HYL44" s="62"/>
      <c r="HYM44" s="62"/>
      <c r="HYN44" s="62"/>
      <c r="HYO44" s="62"/>
      <c r="HYP44" s="62"/>
      <c r="HYQ44" s="62"/>
      <c r="HYR44" s="62"/>
      <c r="HYS44" s="62"/>
      <c r="HYT44" s="62"/>
      <c r="HYU44" s="62"/>
      <c r="HYV44" s="62"/>
      <c r="HYW44" s="62"/>
      <c r="HYX44" s="62"/>
      <c r="HYY44" s="62"/>
      <c r="HYZ44" s="62"/>
      <c r="HZA44" s="62"/>
      <c r="HZB44" s="62"/>
      <c r="HZC44" s="62"/>
      <c r="HZD44" s="62"/>
      <c r="HZE44" s="62"/>
      <c r="HZF44" s="62"/>
      <c r="HZG44" s="62"/>
      <c r="HZH44" s="62"/>
      <c r="HZI44" s="62"/>
      <c r="HZJ44" s="62"/>
      <c r="HZK44" s="62"/>
      <c r="HZL44" s="62"/>
      <c r="HZM44" s="62"/>
      <c r="HZN44" s="62"/>
      <c r="HZO44" s="62"/>
      <c r="HZP44" s="62"/>
      <c r="HZQ44" s="62"/>
      <c r="HZR44" s="62"/>
      <c r="HZS44" s="62"/>
      <c r="HZT44" s="62"/>
      <c r="HZU44" s="62"/>
      <c r="HZV44" s="62"/>
      <c r="HZW44" s="62"/>
      <c r="HZX44" s="62"/>
      <c r="HZY44" s="62"/>
      <c r="HZZ44" s="62"/>
      <c r="IAA44" s="62"/>
      <c r="IAB44" s="62"/>
      <c r="IAC44" s="62"/>
      <c r="IAD44" s="62"/>
      <c r="IAE44" s="62"/>
      <c r="IAF44" s="62"/>
      <c r="IAG44" s="62"/>
      <c r="IAH44" s="62"/>
      <c r="IAI44" s="62"/>
      <c r="IAJ44" s="62"/>
      <c r="IAK44" s="62"/>
      <c r="IAL44" s="62"/>
      <c r="IAM44" s="62"/>
      <c r="IAN44" s="62"/>
      <c r="IAO44" s="62"/>
      <c r="IAP44" s="62"/>
      <c r="IAQ44" s="62"/>
      <c r="IAR44" s="62"/>
      <c r="IAS44" s="62"/>
      <c r="IAT44" s="62"/>
      <c r="IAU44" s="62"/>
      <c r="IAV44" s="62"/>
      <c r="IAW44" s="62"/>
      <c r="IAX44" s="62"/>
      <c r="IAY44" s="62"/>
      <c r="IAZ44" s="62"/>
      <c r="IBA44" s="62"/>
      <c r="IBB44" s="62"/>
      <c r="IBC44" s="62"/>
      <c r="IBD44" s="62"/>
      <c r="IBE44" s="62"/>
      <c r="IBF44" s="62"/>
      <c r="IBG44" s="62"/>
      <c r="IBH44" s="62"/>
      <c r="IBI44" s="62"/>
      <c r="IBJ44" s="62"/>
      <c r="IBK44" s="62"/>
      <c r="IBL44" s="62"/>
      <c r="IBM44" s="62"/>
      <c r="IBN44" s="62"/>
      <c r="IBO44" s="62"/>
      <c r="IBP44" s="62"/>
      <c r="IBQ44" s="62"/>
      <c r="IBR44" s="62"/>
      <c r="IBS44" s="62"/>
      <c r="IBT44" s="62"/>
      <c r="IBU44" s="62"/>
      <c r="IBV44" s="62"/>
      <c r="IBW44" s="62"/>
      <c r="IBX44" s="62"/>
      <c r="IBY44" s="62"/>
      <c r="IBZ44" s="62"/>
      <c r="ICA44" s="62"/>
      <c r="ICB44" s="62"/>
      <c r="ICC44" s="62"/>
      <c r="ICD44" s="62"/>
      <c r="ICE44" s="62"/>
      <c r="ICF44" s="62"/>
      <c r="ICG44" s="62"/>
      <c r="ICH44" s="62"/>
      <c r="ICI44" s="62"/>
      <c r="ICJ44" s="62"/>
      <c r="ICK44" s="62"/>
      <c r="ICL44" s="62"/>
      <c r="ICM44" s="62"/>
      <c r="ICN44" s="62"/>
      <c r="ICO44" s="62"/>
      <c r="ICP44" s="62"/>
      <c r="ICQ44" s="62"/>
      <c r="ICR44" s="62"/>
      <c r="ICS44" s="62"/>
      <c r="ICT44" s="62"/>
      <c r="ICU44" s="62"/>
      <c r="ICV44" s="62"/>
      <c r="ICW44" s="62"/>
      <c r="ICX44" s="62"/>
      <c r="ICY44" s="62"/>
      <c r="ICZ44" s="62"/>
      <c r="IDA44" s="62"/>
      <c r="IDB44" s="62"/>
      <c r="IDC44" s="62"/>
      <c r="IDD44" s="62"/>
      <c r="IDE44" s="62"/>
      <c r="IDF44" s="62"/>
      <c r="IDG44" s="62"/>
      <c r="IDH44" s="62"/>
      <c r="IDI44" s="62"/>
      <c r="IDJ44" s="62"/>
      <c r="IDK44" s="62"/>
      <c r="IDL44" s="62"/>
      <c r="IDM44" s="62"/>
      <c r="IDN44" s="62"/>
      <c r="IDO44" s="62"/>
      <c r="IDP44" s="62"/>
      <c r="IDQ44" s="62"/>
      <c r="IDR44" s="62"/>
      <c r="IDS44" s="62"/>
      <c r="IDT44" s="62"/>
      <c r="IDU44" s="62"/>
      <c r="IDV44" s="62"/>
      <c r="IDW44" s="62"/>
      <c r="IDX44" s="62"/>
      <c r="IDY44" s="62"/>
      <c r="IDZ44" s="62"/>
      <c r="IEA44" s="62"/>
      <c r="IEB44" s="62"/>
      <c r="IEC44" s="62"/>
      <c r="IED44" s="62"/>
      <c r="IEE44" s="62"/>
      <c r="IEF44" s="62"/>
      <c r="IEG44" s="62"/>
      <c r="IEH44" s="62"/>
      <c r="IEI44" s="62"/>
      <c r="IEJ44" s="62"/>
      <c r="IEK44" s="62"/>
      <c r="IEL44" s="62"/>
      <c r="IEM44" s="62"/>
      <c r="IEN44" s="62"/>
      <c r="IEO44" s="62"/>
      <c r="IEP44" s="62"/>
      <c r="IEQ44" s="62"/>
      <c r="IER44" s="62"/>
      <c r="IES44" s="62"/>
      <c r="IET44" s="62"/>
      <c r="IEU44" s="62"/>
      <c r="IEV44" s="62"/>
      <c r="IEW44" s="62"/>
      <c r="IEX44" s="62"/>
      <c r="IEY44" s="62"/>
      <c r="IEZ44" s="62"/>
      <c r="IFA44" s="62"/>
      <c r="IFB44" s="62"/>
      <c r="IFC44" s="62"/>
      <c r="IFD44" s="62"/>
      <c r="IFE44" s="62"/>
      <c r="IFF44" s="62"/>
      <c r="IFG44" s="62"/>
      <c r="IFH44" s="62"/>
      <c r="IFI44" s="62"/>
      <c r="IFJ44" s="62"/>
      <c r="IFK44" s="62"/>
      <c r="IFL44" s="62"/>
      <c r="IFM44" s="62"/>
      <c r="IFN44" s="62"/>
      <c r="IFO44" s="62"/>
      <c r="IFP44" s="62"/>
      <c r="IFQ44" s="62"/>
      <c r="IFR44" s="62"/>
      <c r="IFS44" s="62"/>
      <c r="IFT44" s="62"/>
      <c r="IFU44" s="62"/>
      <c r="IFV44" s="62"/>
      <c r="IFW44" s="62"/>
      <c r="IFX44" s="62"/>
      <c r="IFY44" s="62"/>
      <c r="IFZ44" s="62"/>
      <c r="IGA44" s="62"/>
      <c r="IGB44" s="62"/>
      <c r="IGC44" s="62"/>
      <c r="IGD44" s="62"/>
      <c r="IGE44" s="62"/>
      <c r="IGF44" s="62"/>
      <c r="IGG44" s="62"/>
      <c r="IGH44" s="62"/>
      <c r="IGI44" s="62"/>
      <c r="IGJ44" s="62"/>
      <c r="IGK44" s="62"/>
      <c r="IGL44" s="62"/>
      <c r="IGM44" s="62"/>
      <c r="IGN44" s="62"/>
      <c r="IGO44" s="62"/>
      <c r="IGP44" s="62"/>
      <c r="IGQ44" s="62"/>
      <c r="IGR44" s="62"/>
      <c r="IGS44" s="62"/>
      <c r="IGT44" s="62"/>
      <c r="IGU44" s="62"/>
      <c r="IGV44" s="62"/>
      <c r="IGW44" s="62"/>
      <c r="IGX44" s="62"/>
      <c r="IGY44" s="62"/>
      <c r="IGZ44" s="62"/>
      <c r="IHA44" s="62"/>
      <c r="IHB44" s="62"/>
      <c r="IHC44" s="62"/>
      <c r="IHD44" s="62"/>
      <c r="IHE44" s="62"/>
      <c r="IHF44" s="62"/>
      <c r="IHG44" s="62"/>
      <c r="IHH44" s="62"/>
      <c r="IHI44" s="62"/>
      <c r="IHJ44" s="62"/>
      <c r="IHK44" s="62"/>
      <c r="IHL44" s="62"/>
      <c r="IHM44" s="62"/>
      <c r="IHN44" s="62"/>
      <c r="IHO44" s="62"/>
      <c r="IHP44" s="62"/>
      <c r="IHQ44" s="62"/>
      <c r="IHR44" s="62"/>
      <c r="IHS44" s="62"/>
      <c r="IHT44" s="62"/>
      <c r="IHU44" s="62"/>
      <c r="IHV44" s="62"/>
      <c r="IHW44" s="62"/>
      <c r="IHX44" s="62"/>
      <c r="IHY44" s="62"/>
      <c r="IHZ44" s="62"/>
      <c r="IIA44" s="62"/>
      <c r="IIB44" s="62"/>
      <c r="IIC44" s="62"/>
      <c r="IID44" s="62"/>
      <c r="IIE44" s="62"/>
      <c r="IIF44" s="62"/>
      <c r="IIG44" s="62"/>
      <c r="IIH44" s="62"/>
      <c r="III44" s="62"/>
      <c r="IIJ44" s="62"/>
      <c r="IIK44" s="62"/>
      <c r="IIL44" s="62"/>
      <c r="IIM44" s="62"/>
      <c r="IIN44" s="62"/>
      <c r="IIO44" s="62"/>
      <c r="IIP44" s="62"/>
      <c r="IIQ44" s="62"/>
      <c r="IIR44" s="62"/>
      <c r="IIS44" s="62"/>
      <c r="IIT44" s="62"/>
      <c r="IIU44" s="62"/>
      <c r="IIV44" s="62"/>
      <c r="IIW44" s="62"/>
      <c r="IIX44" s="62"/>
      <c r="IIY44" s="62"/>
      <c r="IIZ44" s="62"/>
      <c r="IJA44" s="62"/>
      <c r="IJB44" s="62"/>
      <c r="IJC44" s="62"/>
      <c r="IJD44" s="62"/>
      <c r="IJE44" s="62"/>
      <c r="IJF44" s="62"/>
      <c r="IJG44" s="62"/>
      <c r="IJH44" s="62"/>
      <c r="IJI44" s="62"/>
      <c r="IJJ44" s="62"/>
      <c r="IJK44" s="62"/>
      <c r="IJL44" s="62"/>
      <c r="IJM44" s="62"/>
      <c r="IJN44" s="62"/>
      <c r="IJO44" s="62"/>
      <c r="IJP44" s="62"/>
      <c r="IJQ44" s="62"/>
      <c r="IJR44" s="62"/>
      <c r="IJS44" s="62"/>
      <c r="IJT44" s="62"/>
      <c r="IJU44" s="62"/>
      <c r="IJV44" s="62"/>
      <c r="IJW44" s="62"/>
      <c r="IJX44" s="62"/>
      <c r="IJY44" s="62"/>
      <c r="IJZ44" s="62"/>
      <c r="IKA44" s="62"/>
      <c r="IKB44" s="62"/>
      <c r="IKC44" s="62"/>
      <c r="IKD44" s="62"/>
      <c r="IKE44" s="62"/>
      <c r="IKF44" s="62"/>
      <c r="IKG44" s="62"/>
      <c r="IKH44" s="62"/>
      <c r="IKI44" s="62"/>
      <c r="IKJ44" s="62"/>
      <c r="IKK44" s="62"/>
      <c r="IKL44" s="62"/>
      <c r="IKM44" s="62"/>
      <c r="IKN44" s="62"/>
      <c r="IKO44" s="62"/>
      <c r="IKP44" s="62"/>
      <c r="IKQ44" s="62"/>
      <c r="IKR44" s="62"/>
      <c r="IKS44" s="62"/>
      <c r="IKT44" s="62"/>
      <c r="IKU44" s="62"/>
      <c r="IKV44" s="62"/>
      <c r="IKW44" s="62"/>
      <c r="IKX44" s="62"/>
      <c r="IKY44" s="62"/>
      <c r="IKZ44" s="62"/>
      <c r="ILA44" s="62"/>
      <c r="ILB44" s="62"/>
      <c r="ILC44" s="62"/>
      <c r="ILD44" s="62"/>
      <c r="ILE44" s="62"/>
      <c r="ILF44" s="62"/>
      <c r="ILG44" s="62"/>
      <c r="ILH44" s="62"/>
      <c r="ILI44" s="62"/>
      <c r="ILJ44" s="62"/>
      <c r="ILK44" s="62"/>
      <c r="ILL44" s="62"/>
      <c r="ILM44" s="62"/>
      <c r="ILN44" s="62"/>
      <c r="ILO44" s="62"/>
      <c r="ILP44" s="62"/>
      <c r="ILQ44" s="62"/>
      <c r="ILR44" s="62"/>
      <c r="ILS44" s="62"/>
      <c r="ILT44" s="62"/>
      <c r="ILU44" s="62"/>
      <c r="ILV44" s="62"/>
      <c r="ILW44" s="62"/>
      <c r="ILX44" s="62"/>
      <c r="ILY44" s="62"/>
      <c r="ILZ44" s="62"/>
      <c r="IMA44" s="62"/>
      <c r="IMB44" s="62"/>
      <c r="IMC44" s="62"/>
      <c r="IMD44" s="62"/>
      <c r="IME44" s="62"/>
      <c r="IMF44" s="62"/>
      <c r="IMG44" s="62"/>
      <c r="IMH44" s="62"/>
      <c r="IMI44" s="62"/>
      <c r="IMJ44" s="62"/>
      <c r="IMK44" s="62"/>
      <c r="IML44" s="62"/>
      <c r="IMM44" s="62"/>
      <c r="IMN44" s="62"/>
      <c r="IMO44" s="62"/>
      <c r="IMP44" s="62"/>
      <c r="IMQ44" s="62"/>
      <c r="IMR44" s="62"/>
      <c r="IMS44" s="62"/>
      <c r="IMT44" s="62"/>
      <c r="IMU44" s="62"/>
      <c r="IMV44" s="62"/>
      <c r="IMW44" s="62"/>
      <c r="IMX44" s="62"/>
      <c r="IMY44" s="62"/>
      <c r="IMZ44" s="62"/>
      <c r="INA44" s="62"/>
      <c r="INB44" s="62"/>
      <c r="INC44" s="62"/>
      <c r="IND44" s="62"/>
      <c r="INE44" s="62"/>
      <c r="INF44" s="62"/>
      <c r="ING44" s="62"/>
      <c r="INH44" s="62"/>
      <c r="INI44" s="62"/>
      <c r="INJ44" s="62"/>
      <c r="INK44" s="62"/>
      <c r="INL44" s="62"/>
      <c r="INM44" s="62"/>
      <c r="INN44" s="62"/>
      <c r="INO44" s="62"/>
      <c r="INP44" s="62"/>
      <c r="INQ44" s="62"/>
      <c r="INR44" s="62"/>
      <c r="INS44" s="62"/>
      <c r="INT44" s="62"/>
      <c r="INU44" s="62"/>
      <c r="INV44" s="62"/>
      <c r="INW44" s="62"/>
      <c r="INX44" s="62"/>
      <c r="INY44" s="62"/>
      <c r="INZ44" s="62"/>
      <c r="IOA44" s="62"/>
      <c r="IOB44" s="62"/>
      <c r="IOC44" s="62"/>
      <c r="IOD44" s="62"/>
      <c r="IOE44" s="62"/>
      <c r="IOF44" s="62"/>
      <c r="IOG44" s="62"/>
      <c r="IOH44" s="62"/>
      <c r="IOI44" s="62"/>
      <c r="IOJ44" s="62"/>
      <c r="IOK44" s="62"/>
      <c r="IOL44" s="62"/>
      <c r="IOM44" s="62"/>
      <c r="ION44" s="62"/>
      <c r="IOO44" s="62"/>
      <c r="IOP44" s="62"/>
      <c r="IOQ44" s="62"/>
      <c r="IOR44" s="62"/>
      <c r="IOS44" s="62"/>
      <c r="IOT44" s="62"/>
      <c r="IOU44" s="62"/>
      <c r="IOV44" s="62"/>
      <c r="IOW44" s="62"/>
      <c r="IOX44" s="62"/>
      <c r="IOY44" s="62"/>
      <c r="IOZ44" s="62"/>
      <c r="IPA44" s="62"/>
      <c r="IPB44" s="62"/>
      <c r="IPC44" s="62"/>
      <c r="IPD44" s="62"/>
      <c r="IPE44" s="62"/>
      <c r="IPF44" s="62"/>
      <c r="IPG44" s="62"/>
      <c r="IPH44" s="62"/>
      <c r="IPI44" s="62"/>
      <c r="IPJ44" s="62"/>
      <c r="IPK44" s="62"/>
      <c r="IPL44" s="62"/>
      <c r="IPM44" s="62"/>
      <c r="IPN44" s="62"/>
      <c r="IPO44" s="62"/>
      <c r="IPP44" s="62"/>
      <c r="IPQ44" s="62"/>
      <c r="IPR44" s="62"/>
      <c r="IPS44" s="62"/>
      <c r="IPT44" s="62"/>
      <c r="IPU44" s="62"/>
      <c r="IPV44" s="62"/>
      <c r="IPW44" s="62"/>
      <c r="IPX44" s="62"/>
      <c r="IPY44" s="62"/>
      <c r="IPZ44" s="62"/>
      <c r="IQA44" s="62"/>
      <c r="IQB44" s="62"/>
      <c r="IQC44" s="62"/>
      <c r="IQD44" s="62"/>
      <c r="IQE44" s="62"/>
      <c r="IQF44" s="62"/>
      <c r="IQG44" s="62"/>
      <c r="IQH44" s="62"/>
      <c r="IQI44" s="62"/>
      <c r="IQJ44" s="62"/>
      <c r="IQK44" s="62"/>
      <c r="IQL44" s="62"/>
      <c r="IQM44" s="62"/>
      <c r="IQN44" s="62"/>
      <c r="IQO44" s="62"/>
      <c r="IQP44" s="62"/>
      <c r="IQQ44" s="62"/>
      <c r="IQR44" s="62"/>
      <c r="IQS44" s="62"/>
      <c r="IQT44" s="62"/>
      <c r="IQU44" s="62"/>
      <c r="IQV44" s="62"/>
      <c r="IQW44" s="62"/>
      <c r="IQX44" s="62"/>
      <c r="IQY44" s="62"/>
      <c r="IQZ44" s="62"/>
      <c r="IRA44" s="62"/>
      <c r="IRB44" s="62"/>
      <c r="IRC44" s="62"/>
      <c r="IRD44" s="62"/>
      <c r="IRE44" s="62"/>
      <c r="IRF44" s="62"/>
      <c r="IRG44" s="62"/>
      <c r="IRH44" s="62"/>
      <c r="IRI44" s="62"/>
      <c r="IRJ44" s="62"/>
      <c r="IRK44" s="62"/>
      <c r="IRL44" s="62"/>
      <c r="IRM44" s="62"/>
      <c r="IRN44" s="62"/>
      <c r="IRO44" s="62"/>
      <c r="IRP44" s="62"/>
      <c r="IRQ44" s="62"/>
      <c r="IRR44" s="62"/>
      <c r="IRS44" s="62"/>
      <c r="IRT44" s="62"/>
      <c r="IRU44" s="62"/>
      <c r="IRV44" s="62"/>
      <c r="IRW44" s="62"/>
      <c r="IRX44" s="62"/>
      <c r="IRY44" s="62"/>
      <c r="IRZ44" s="62"/>
      <c r="ISA44" s="62"/>
      <c r="ISB44" s="62"/>
      <c r="ISC44" s="62"/>
      <c r="ISD44" s="62"/>
      <c r="ISE44" s="62"/>
      <c r="ISF44" s="62"/>
      <c r="ISG44" s="62"/>
      <c r="ISH44" s="62"/>
      <c r="ISI44" s="62"/>
      <c r="ISJ44" s="62"/>
      <c r="ISK44" s="62"/>
      <c r="ISL44" s="62"/>
      <c r="ISM44" s="62"/>
      <c r="ISN44" s="62"/>
      <c r="ISO44" s="62"/>
      <c r="ISP44" s="62"/>
      <c r="ISQ44" s="62"/>
      <c r="ISR44" s="62"/>
      <c r="ISS44" s="62"/>
      <c r="IST44" s="62"/>
      <c r="ISU44" s="62"/>
      <c r="ISV44" s="62"/>
      <c r="ISW44" s="62"/>
      <c r="ISX44" s="62"/>
      <c r="ISY44" s="62"/>
      <c r="ISZ44" s="62"/>
      <c r="ITA44" s="62"/>
      <c r="ITB44" s="62"/>
      <c r="ITC44" s="62"/>
      <c r="ITD44" s="62"/>
      <c r="ITE44" s="62"/>
      <c r="ITF44" s="62"/>
      <c r="ITG44" s="62"/>
      <c r="ITH44" s="62"/>
      <c r="ITI44" s="62"/>
      <c r="ITJ44" s="62"/>
      <c r="ITK44" s="62"/>
      <c r="ITL44" s="62"/>
      <c r="ITM44" s="62"/>
      <c r="ITN44" s="62"/>
      <c r="ITO44" s="62"/>
      <c r="ITP44" s="62"/>
      <c r="ITQ44" s="62"/>
      <c r="ITR44" s="62"/>
      <c r="ITS44" s="62"/>
      <c r="ITT44" s="62"/>
      <c r="ITU44" s="62"/>
      <c r="ITV44" s="62"/>
      <c r="ITW44" s="62"/>
      <c r="ITX44" s="62"/>
      <c r="ITY44" s="62"/>
      <c r="ITZ44" s="62"/>
      <c r="IUA44" s="62"/>
      <c r="IUB44" s="62"/>
      <c r="IUC44" s="62"/>
      <c r="IUD44" s="62"/>
      <c r="IUE44" s="62"/>
      <c r="IUF44" s="62"/>
      <c r="IUG44" s="62"/>
      <c r="IUH44" s="62"/>
      <c r="IUI44" s="62"/>
      <c r="IUJ44" s="62"/>
      <c r="IUK44" s="62"/>
      <c r="IUL44" s="62"/>
      <c r="IUM44" s="62"/>
      <c r="IUN44" s="62"/>
      <c r="IUO44" s="62"/>
      <c r="IUP44" s="62"/>
      <c r="IUQ44" s="62"/>
      <c r="IUR44" s="62"/>
      <c r="IUS44" s="62"/>
      <c r="IUT44" s="62"/>
      <c r="IUU44" s="62"/>
      <c r="IUV44" s="62"/>
      <c r="IUW44" s="62"/>
      <c r="IUX44" s="62"/>
      <c r="IUY44" s="62"/>
      <c r="IUZ44" s="62"/>
      <c r="IVA44" s="62"/>
      <c r="IVB44" s="62"/>
      <c r="IVC44" s="62"/>
      <c r="IVD44" s="62"/>
      <c r="IVE44" s="62"/>
      <c r="IVF44" s="62"/>
      <c r="IVG44" s="62"/>
      <c r="IVH44" s="62"/>
      <c r="IVI44" s="62"/>
      <c r="IVJ44" s="62"/>
      <c r="IVK44" s="62"/>
      <c r="IVL44" s="62"/>
      <c r="IVM44" s="62"/>
      <c r="IVN44" s="62"/>
      <c r="IVO44" s="62"/>
      <c r="IVP44" s="62"/>
      <c r="IVQ44" s="62"/>
      <c r="IVR44" s="62"/>
      <c r="IVS44" s="62"/>
      <c r="IVT44" s="62"/>
      <c r="IVU44" s="62"/>
      <c r="IVV44" s="62"/>
      <c r="IVW44" s="62"/>
      <c r="IVX44" s="62"/>
      <c r="IVY44" s="62"/>
      <c r="IVZ44" s="62"/>
      <c r="IWA44" s="62"/>
      <c r="IWB44" s="62"/>
      <c r="IWC44" s="62"/>
      <c r="IWD44" s="62"/>
      <c r="IWE44" s="62"/>
      <c r="IWF44" s="62"/>
      <c r="IWG44" s="62"/>
      <c r="IWH44" s="62"/>
      <c r="IWI44" s="62"/>
      <c r="IWJ44" s="62"/>
      <c r="IWK44" s="62"/>
      <c r="IWL44" s="62"/>
      <c r="IWM44" s="62"/>
      <c r="IWN44" s="62"/>
      <c r="IWO44" s="62"/>
      <c r="IWP44" s="62"/>
      <c r="IWQ44" s="62"/>
      <c r="IWR44" s="62"/>
      <c r="IWS44" s="62"/>
      <c r="IWT44" s="62"/>
      <c r="IWU44" s="62"/>
      <c r="IWV44" s="62"/>
      <c r="IWW44" s="62"/>
      <c r="IWX44" s="62"/>
      <c r="IWY44" s="62"/>
      <c r="IWZ44" s="62"/>
      <c r="IXA44" s="62"/>
      <c r="IXB44" s="62"/>
      <c r="IXC44" s="62"/>
      <c r="IXD44" s="62"/>
      <c r="IXE44" s="62"/>
      <c r="IXF44" s="62"/>
      <c r="IXG44" s="62"/>
      <c r="IXH44" s="62"/>
      <c r="IXI44" s="62"/>
      <c r="IXJ44" s="62"/>
      <c r="IXK44" s="62"/>
      <c r="IXL44" s="62"/>
      <c r="IXM44" s="62"/>
      <c r="IXN44" s="62"/>
      <c r="IXO44" s="62"/>
      <c r="IXP44" s="62"/>
      <c r="IXQ44" s="62"/>
      <c r="IXR44" s="62"/>
      <c r="IXS44" s="62"/>
      <c r="IXT44" s="62"/>
      <c r="IXU44" s="62"/>
      <c r="IXV44" s="62"/>
      <c r="IXW44" s="62"/>
      <c r="IXX44" s="62"/>
      <c r="IXY44" s="62"/>
      <c r="IXZ44" s="62"/>
      <c r="IYA44" s="62"/>
      <c r="IYB44" s="62"/>
      <c r="IYC44" s="62"/>
      <c r="IYD44" s="62"/>
      <c r="IYE44" s="62"/>
      <c r="IYF44" s="62"/>
      <c r="IYG44" s="62"/>
      <c r="IYH44" s="62"/>
      <c r="IYI44" s="62"/>
      <c r="IYJ44" s="62"/>
      <c r="IYK44" s="62"/>
      <c r="IYL44" s="62"/>
      <c r="IYM44" s="62"/>
      <c r="IYN44" s="62"/>
      <c r="IYO44" s="62"/>
      <c r="IYP44" s="62"/>
      <c r="IYQ44" s="62"/>
      <c r="IYR44" s="62"/>
      <c r="IYS44" s="62"/>
      <c r="IYT44" s="62"/>
      <c r="IYU44" s="62"/>
      <c r="IYV44" s="62"/>
      <c r="IYW44" s="62"/>
      <c r="IYX44" s="62"/>
      <c r="IYY44" s="62"/>
      <c r="IYZ44" s="62"/>
      <c r="IZA44" s="62"/>
      <c r="IZB44" s="62"/>
      <c r="IZC44" s="62"/>
      <c r="IZD44" s="62"/>
      <c r="IZE44" s="62"/>
      <c r="IZF44" s="62"/>
      <c r="IZG44" s="62"/>
      <c r="IZH44" s="62"/>
      <c r="IZI44" s="62"/>
      <c r="IZJ44" s="62"/>
      <c r="IZK44" s="62"/>
      <c r="IZL44" s="62"/>
      <c r="IZM44" s="62"/>
      <c r="IZN44" s="62"/>
      <c r="IZO44" s="62"/>
      <c r="IZP44" s="62"/>
      <c r="IZQ44" s="62"/>
      <c r="IZR44" s="62"/>
      <c r="IZS44" s="62"/>
      <c r="IZT44" s="62"/>
      <c r="IZU44" s="62"/>
      <c r="IZV44" s="62"/>
      <c r="IZW44" s="62"/>
      <c r="IZX44" s="62"/>
      <c r="IZY44" s="62"/>
      <c r="IZZ44" s="62"/>
      <c r="JAA44" s="62"/>
      <c r="JAB44" s="62"/>
      <c r="JAC44" s="62"/>
      <c r="JAD44" s="62"/>
      <c r="JAE44" s="62"/>
      <c r="JAF44" s="62"/>
      <c r="JAG44" s="62"/>
      <c r="JAH44" s="62"/>
      <c r="JAI44" s="62"/>
      <c r="JAJ44" s="62"/>
      <c r="JAK44" s="62"/>
      <c r="JAL44" s="62"/>
      <c r="JAM44" s="62"/>
      <c r="JAN44" s="62"/>
      <c r="JAO44" s="62"/>
      <c r="JAP44" s="62"/>
      <c r="JAQ44" s="62"/>
      <c r="JAR44" s="62"/>
      <c r="JAS44" s="62"/>
      <c r="JAT44" s="62"/>
      <c r="JAU44" s="62"/>
      <c r="JAV44" s="62"/>
      <c r="JAW44" s="62"/>
      <c r="JAX44" s="62"/>
      <c r="JAY44" s="62"/>
      <c r="JAZ44" s="62"/>
      <c r="JBA44" s="62"/>
      <c r="JBB44" s="62"/>
      <c r="JBC44" s="62"/>
      <c r="JBD44" s="62"/>
      <c r="JBE44" s="62"/>
      <c r="JBF44" s="62"/>
      <c r="JBG44" s="62"/>
      <c r="JBH44" s="62"/>
      <c r="JBI44" s="62"/>
      <c r="JBJ44" s="62"/>
      <c r="JBK44" s="62"/>
      <c r="JBL44" s="62"/>
      <c r="JBM44" s="62"/>
      <c r="JBN44" s="62"/>
      <c r="JBO44" s="62"/>
      <c r="JBP44" s="62"/>
      <c r="JBQ44" s="62"/>
      <c r="JBR44" s="62"/>
      <c r="JBS44" s="62"/>
      <c r="JBT44" s="62"/>
      <c r="JBU44" s="62"/>
      <c r="JBV44" s="62"/>
      <c r="JBW44" s="62"/>
      <c r="JBX44" s="62"/>
      <c r="JBY44" s="62"/>
      <c r="JBZ44" s="62"/>
      <c r="JCA44" s="62"/>
      <c r="JCB44" s="62"/>
      <c r="JCC44" s="62"/>
      <c r="JCD44" s="62"/>
      <c r="JCE44" s="62"/>
      <c r="JCF44" s="62"/>
      <c r="JCG44" s="62"/>
      <c r="JCH44" s="62"/>
      <c r="JCI44" s="62"/>
      <c r="JCJ44" s="62"/>
      <c r="JCK44" s="62"/>
      <c r="JCL44" s="62"/>
      <c r="JCM44" s="62"/>
      <c r="JCN44" s="62"/>
      <c r="JCO44" s="62"/>
      <c r="JCP44" s="62"/>
      <c r="JCQ44" s="62"/>
      <c r="JCR44" s="62"/>
      <c r="JCS44" s="62"/>
      <c r="JCT44" s="62"/>
      <c r="JCU44" s="62"/>
      <c r="JCV44" s="62"/>
      <c r="JCW44" s="62"/>
      <c r="JCX44" s="62"/>
      <c r="JCY44" s="62"/>
      <c r="JCZ44" s="62"/>
      <c r="JDA44" s="62"/>
      <c r="JDB44" s="62"/>
      <c r="JDC44" s="62"/>
      <c r="JDD44" s="62"/>
      <c r="JDE44" s="62"/>
      <c r="JDF44" s="62"/>
      <c r="JDG44" s="62"/>
      <c r="JDH44" s="62"/>
      <c r="JDI44" s="62"/>
      <c r="JDJ44" s="62"/>
      <c r="JDK44" s="62"/>
      <c r="JDL44" s="62"/>
      <c r="JDM44" s="62"/>
      <c r="JDN44" s="62"/>
      <c r="JDO44" s="62"/>
      <c r="JDP44" s="62"/>
      <c r="JDQ44" s="62"/>
      <c r="JDR44" s="62"/>
      <c r="JDS44" s="62"/>
      <c r="JDT44" s="62"/>
      <c r="JDU44" s="62"/>
      <c r="JDV44" s="62"/>
      <c r="JDW44" s="62"/>
      <c r="JDX44" s="62"/>
      <c r="JDY44" s="62"/>
      <c r="JDZ44" s="62"/>
      <c r="JEA44" s="62"/>
      <c r="JEB44" s="62"/>
      <c r="JEC44" s="62"/>
      <c r="JED44" s="62"/>
      <c r="JEE44" s="62"/>
      <c r="JEF44" s="62"/>
      <c r="JEG44" s="62"/>
      <c r="JEH44" s="62"/>
      <c r="JEI44" s="62"/>
      <c r="JEJ44" s="62"/>
      <c r="JEK44" s="62"/>
      <c r="JEL44" s="62"/>
      <c r="JEM44" s="62"/>
      <c r="JEN44" s="62"/>
      <c r="JEO44" s="62"/>
      <c r="JEP44" s="62"/>
      <c r="JEQ44" s="62"/>
      <c r="JER44" s="62"/>
      <c r="JES44" s="62"/>
      <c r="JET44" s="62"/>
      <c r="JEU44" s="62"/>
      <c r="JEV44" s="62"/>
      <c r="JEW44" s="62"/>
      <c r="JEX44" s="62"/>
      <c r="JEY44" s="62"/>
      <c r="JEZ44" s="62"/>
      <c r="JFA44" s="62"/>
      <c r="JFB44" s="62"/>
      <c r="JFC44" s="62"/>
      <c r="JFD44" s="62"/>
      <c r="JFE44" s="62"/>
      <c r="JFF44" s="62"/>
      <c r="JFG44" s="62"/>
      <c r="JFH44" s="62"/>
      <c r="JFI44" s="62"/>
      <c r="JFJ44" s="62"/>
      <c r="JFK44" s="62"/>
      <c r="JFL44" s="62"/>
      <c r="JFM44" s="62"/>
      <c r="JFN44" s="62"/>
      <c r="JFO44" s="62"/>
      <c r="JFP44" s="62"/>
      <c r="JFQ44" s="62"/>
      <c r="JFR44" s="62"/>
      <c r="JFS44" s="62"/>
      <c r="JFT44" s="62"/>
      <c r="JFU44" s="62"/>
      <c r="JFV44" s="62"/>
      <c r="JFW44" s="62"/>
      <c r="JFX44" s="62"/>
      <c r="JFY44" s="62"/>
      <c r="JFZ44" s="62"/>
      <c r="JGA44" s="62"/>
      <c r="JGB44" s="62"/>
      <c r="JGC44" s="62"/>
      <c r="JGD44" s="62"/>
      <c r="JGE44" s="62"/>
      <c r="JGF44" s="62"/>
      <c r="JGG44" s="62"/>
      <c r="JGH44" s="62"/>
      <c r="JGI44" s="62"/>
      <c r="JGJ44" s="62"/>
      <c r="JGK44" s="62"/>
      <c r="JGL44" s="62"/>
      <c r="JGM44" s="62"/>
      <c r="JGN44" s="62"/>
      <c r="JGO44" s="62"/>
      <c r="JGP44" s="62"/>
      <c r="JGQ44" s="62"/>
      <c r="JGR44" s="62"/>
      <c r="JGS44" s="62"/>
      <c r="JGT44" s="62"/>
      <c r="JGU44" s="62"/>
      <c r="JGV44" s="62"/>
      <c r="JGW44" s="62"/>
      <c r="JGX44" s="62"/>
      <c r="JGY44" s="62"/>
      <c r="JGZ44" s="62"/>
      <c r="JHA44" s="62"/>
      <c r="JHB44" s="62"/>
      <c r="JHC44" s="62"/>
      <c r="JHD44" s="62"/>
      <c r="JHE44" s="62"/>
      <c r="JHF44" s="62"/>
      <c r="JHG44" s="62"/>
      <c r="JHH44" s="62"/>
      <c r="JHI44" s="62"/>
      <c r="JHJ44" s="62"/>
      <c r="JHK44" s="62"/>
      <c r="JHL44" s="62"/>
      <c r="JHM44" s="62"/>
      <c r="JHN44" s="62"/>
      <c r="JHO44" s="62"/>
      <c r="JHP44" s="62"/>
      <c r="JHQ44" s="62"/>
      <c r="JHR44" s="62"/>
      <c r="JHS44" s="62"/>
      <c r="JHT44" s="62"/>
      <c r="JHU44" s="62"/>
      <c r="JHV44" s="62"/>
      <c r="JHW44" s="62"/>
      <c r="JHX44" s="62"/>
      <c r="JHY44" s="62"/>
      <c r="JHZ44" s="62"/>
      <c r="JIA44" s="62"/>
      <c r="JIB44" s="62"/>
      <c r="JIC44" s="62"/>
      <c r="JID44" s="62"/>
      <c r="JIE44" s="62"/>
      <c r="JIF44" s="62"/>
      <c r="JIG44" s="62"/>
      <c r="JIH44" s="62"/>
      <c r="JII44" s="62"/>
      <c r="JIJ44" s="62"/>
      <c r="JIK44" s="62"/>
      <c r="JIL44" s="62"/>
      <c r="JIM44" s="62"/>
      <c r="JIN44" s="62"/>
      <c r="JIO44" s="62"/>
      <c r="JIP44" s="62"/>
      <c r="JIQ44" s="62"/>
      <c r="JIR44" s="62"/>
      <c r="JIS44" s="62"/>
      <c r="JIT44" s="62"/>
      <c r="JIU44" s="62"/>
      <c r="JIV44" s="62"/>
      <c r="JIW44" s="62"/>
      <c r="JIX44" s="62"/>
      <c r="JIY44" s="62"/>
      <c r="JIZ44" s="62"/>
      <c r="JJA44" s="62"/>
      <c r="JJB44" s="62"/>
      <c r="JJC44" s="62"/>
      <c r="JJD44" s="62"/>
      <c r="JJE44" s="62"/>
      <c r="JJF44" s="62"/>
      <c r="JJG44" s="62"/>
      <c r="JJH44" s="62"/>
      <c r="JJI44" s="62"/>
      <c r="JJJ44" s="62"/>
      <c r="JJK44" s="62"/>
      <c r="JJL44" s="62"/>
      <c r="JJM44" s="62"/>
      <c r="JJN44" s="62"/>
      <c r="JJO44" s="62"/>
      <c r="JJP44" s="62"/>
      <c r="JJQ44" s="62"/>
      <c r="JJR44" s="62"/>
      <c r="JJS44" s="62"/>
      <c r="JJT44" s="62"/>
      <c r="JJU44" s="62"/>
      <c r="JJV44" s="62"/>
      <c r="JJW44" s="62"/>
      <c r="JJX44" s="62"/>
      <c r="JJY44" s="62"/>
      <c r="JJZ44" s="62"/>
      <c r="JKA44" s="62"/>
      <c r="JKB44" s="62"/>
      <c r="JKC44" s="62"/>
      <c r="JKD44" s="62"/>
      <c r="JKE44" s="62"/>
      <c r="JKF44" s="62"/>
      <c r="JKG44" s="62"/>
      <c r="JKH44" s="62"/>
      <c r="JKI44" s="62"/>
      <c r="JKJ44" s="62"/>
      <c r="JKK44" s="62"/>
      <c r="JKL44" s="62"/>
      <c r="JKM44" s="62"/>
      <c r="JKN44" s="62"/>
      <c r="JKO44" s="62"/>
      <c r="JKP44" s="62"/>
      <c r="JKQ44" s="62"/>
      <c r="JKR44" s="62"/>
      <c r="JKS44" s="62"/>
      <c r="JKT44" s="62"/>
      <c r="JKU44" s="62"/>
      <c r="JKV44" s="62"/>
      <c r="JKW44" s="62"/>
      <c r="JKX44" s="62"/>
      <c r="JKY44" s="62"/>
      <c r="JKZ44" s="62"/>
      <c r="JLA44" s="62"/>
      <c r="JLB44" s="62"/>
      <c r="JLC44" s="62"/>
      <c r="JLD44" s="62"/>
      <c r="JLE44" s="62"/>
      <c r="JLF44" s="62"/>
      <c r="JLG44" s="62"/>
      <c r="JLH44" s="62"/>
      <c r="JLI44" s="62"/>
      <c r="JLJ44" s="62"/>
      <c r="JLK44" s="62"/>
      <c r="JLL44" s="62"/>
      <c r="JLM44" s="62"/>
      <c r="JLN44" s="62"/>
      <c r="JLO44" s="62"/>
      <c r="JLP44" s="62"/>
      <c r="JLQ44" s="62"/>
      <c r="JLR44" s="62"/>
      <c r="JLS44" s="62"/>
      <c r="JLT44" s="62"/>
      <c r="JLU44" s="62"/>
      <c r="JLV44" s="62"/>
      <c r="JLW44" s="62"/>
      <c r="JLX44" s="62"/>
      <c r="JLY44" s="62"/>
      <c r="JLZ44" s="62"/>
      <c r="JMA44" s="62"/>
      <c r="JMB44" s="62"/>
      <c r="JMC44" s="62"/>
      <c r="JMD44" s="62"/>
      <c r="JME44" s="62"/>
      <c r="JMF44" s="62"/>
      <c r="JMG44" s="62"/>
      <c r="JMH44" s="62"/>
      <c r="JMI44" s="62"/>
      <c r="JMJ44" s="62"/>
      <c r="JMK44" s="62"/>
      <c r="JML44" s="62"/>
      <c r="JMM44" s="62"/>
      <c r="JMN44" s="62"/>
      <c r="JMO44" s="62"/>
      <c r="JMP44" s="62"/>
      <c r="JMQ44" s="62"/>
      <c r="JMR44" s="62"/>
      <c r="JMS44" s="62"/>
      <c r="JMT44" s="62"/>
      <c r="JMU44" s="62"/>
      <c r="JMV44" s="62"/>
      <c r="JMW44" s="62"/>
      <c r="JMX44" s="62"/>
      <c r="JMY44" s="62"/>
      <c r="JMZ44" s="62"/>
      <c r="JNA44" s="62"/>
      <c r="JNB44" s="62"/>
      <c r="JNC44" s="62"/>
      <c r="JND44" s="62"/>
      <c r="JNE44" s="62"/>
      <c r="JNF44" s="62"/>
      <c r="JNG44" s="62"/>
      <c r="JNH44" s="62"/>
      <c r="JNI44" s="62"/>
      <c r="JNJ44" s="62"/>
      <c r="JNK44" s="62"/>
      <c r="JNL44" s="62"/>
      <c r="JNM44" s="62"/>
      <c r="JNN44" s="62"/>
      <c r="JNO44" s="62"/>
      <c r="JNP44" s="62"/>
      <c r="JNQ44" s="62"/>
      <c r="JNR44" s="62"/>
      <c r="JNS44" s="62"/>
      <c r="JNT44" s="62"/>
      <c r="JNU44" s="62"/>
      <c r="JNV44" s="62"/>
      <c r="JNW44" s="62"/>
      <c r="JNX44" s="62"/>
      <c r="JNY44" s="62"/>
      <c r="JNZ44" s="62"/>
      <c r="JOA44" s="62"/>
      <c r="JOB44" s="62"/>
      <c r="JOC44" s="62"/>
      <c r="JOD44" s="62"/>
      <c r="JOE44" s="62"/>
      <c r="JOF44" s="62"/>
      <c r="JOG44" s="62"/>
      <c r="JOH44" s="62"/>
      <c r="JOI44" s="62"/>
      <c r="JOJ44" s="62"/>
      <c r="JOK44" s="62"/>
      <c r="JOL44" s="62"/>
      <c r="JOM44" s="62"/>
      <c r="JON44" s="62"/>
      <c r="JOO44" s="62"/>
      <c r="JOP44" s="62"/>
      <c r="JOQ44" s="62"/>
      <c r="JOR44" s="62"/>
      <c r="JOS44" s="62"/>
      <c r="JOT44" s="62"/>
      <c r="JOU44" s="62"/>
      <c r="JOV44" s="62"/>
      <c r="JOW44" s="62"/>
      <c r="JOX44" s="62"/>
      <c r="JOY44" s="62"/>
      <c r="JOZ44" s="62"/>
      <c r="JPA44" s="62"/>
      <c r="JPB44" s="62"/>
      <c r="JPC44" s="62"/>
      <c r="JPD44" s="62"/>
      <c r="JPE44" s="62"/>
      <c r="JPF44" s="62"/>
      <c r="JPG44" s="62"/>
      <c r="JPH44" s="62"/>
      <c r="JPI44" s="62"/>
      <c r="JPJ44" s="62"/>
      <c r="JPK44" s="62"/>
      <c r="JPL44" s="62"/>
      <c r="JPM44" s="62"/>
      <c r="JPN44" s="62"/>
      <c r="JPO44" s="62"/>
      <c r="JPP44" s="62"/>
      <c r="JPQ44" s="62"/>
      <c r="JPR44" s="62"/>
      <c r="JPS44" s="62"/>
      <c r="JPT44" s="62"/>
      <c r="JPU44" s="62"/>
      <c r="JPV44" s="62"/>
      <c r="JPW44" s="62"/>
      <c r="JPX44" s="62"/>
      <c r="JPY44" s="62"/>
      <c r="JPZ44" s="62"/>
      <c r="JQA44" s="62"/>
      <c r="JQB44" s="62"/>
      <c r="JQC44" s="62"/>
      <c r="JQD44" s="62"/>
      <c r="JQE44" s="62"/>
      <c r="JQF44" s="62"/>
      <c r="JQG44" s="62"/>
      <c r="JQH44" s="62"/>
      <c r="JQI44" s="62"/>
      <c r="JQJ44" s="62"/>
      <c r="JQK44" s="62"/>
      <c r="JQL44" s="62"/>
      <c r="JQM44" s="62"/>
      <c r="JQN44" s="62"/>
      <c r="JQO44" s="62"/>
      <c r="JQP44" s="62"/>
      <c r="JQQ44" s="62"/>
      <c r="JQR44" s="62"/>
      <c r="JQS44" s="62"/>
      <c r="JQT44" s="62"/>
      <c r="JQU44" s="62"/>
      <c r="JQV44" s="62"/>
      <c r="JQW44" s="62"/>
      <c r="JQX44" s="62"/>
      <c r="JQY44" s="62"/>
      <c r="JQZ44" s="62"/>
      <c r="JRA44" s="62"/>
      <c r="JRB44" s="62"/>
      <c r="JRC44" s="62"/>
      <c r="JRD44" s="62"/>
      <c r="JRE44" s="62"/>
      <c r="JRF44" s="62"/>
      <c r="JRG44" s="62"/>
      <c r="JRH44" s="62"/>
      <c r="JRI44" s="62"/>
      <c r="JRJ44" s="62"/>
      <c r="JRK44" s="62"/>
      <c r="JRL44" s="62"/>
      <c r="JRM44" s="62"/>
      <c r="JRN44" s="62"/>
      <c r="JRO44" s="62"/>
      <c r="JRP44" s="62"/>
      <c r="JRQ44" s="62"/>
      <c r="JRR44" s="62"/>
      <c r="JRS44" s="62"/>
      <c r="JRT44" s="62"/>
      <c r="JRU44" s="62"/>
      <c r="JRV44" s="62"/>
      <c r="JRW44" s="62"/>
      <c r="JRX44" s="62"/>
      <c r="JRY44" s="62"/>
      <c r="JRZ44" s="62"/>
      <c r="JSA44" s="62"/>
      <c r="JSB44" s="62"/>
      <c r="JSC44" s="62"/>
      <c r="JSD44" s="62"/>
      <c r="JSE44" s="62"/>
      <c r="JSF44" s="62"/>
      <c r="JSG44" s="62"/>
      <c r="JSH44" s="62"/>
      <c r="JSI44" s="62"/>
      <c r="JSJ44" s="62"/>
      <c r="JSK44" s="62"/>
      <c r="JSL44" s="62"/>
      <c r="JSM44" s="62"/>
      <c r="JSN44" s="62"/>
      <c r="JSO44" s="62"/>
      <c r="JSP44" s="62"/>
      <c r="JSQ44" s="62"/>
      <c r="JSR44" s="62"/>
      <c r="JSS44" s="62"/>
      <c r="JST44" s="62"/>
      <c r="JSU44" s="62"/>
      <c r="JSV44" s="62"/>
      <c r="JSW44" s="62"/>
      <c r="JSX44" s="62"/>
      <c r="JSY44" s="62"/>
      <c r="JSZ44" s="62"/>
      <c r="JTA44" s="62"/>
      <c r="JTB44" s="62"/>
      <c r="JTC44" s="62"/>
      <c r="JTD44" s="62"/>
      <c r="JTE44" s="62"/>
      <c r="JTF44" s="62"/>
      <c r="JTG44" s="62"/>
      <c r="JTH44" s="62"/>
      <c r="JTI44" s="62"/>
      <c r="JTJ44" s="62"/>
      <c r="JTK44" s="62"/>
      <c r="JTL44" s="62"/>
      <c r="JTM44" s="62"/>
      <c r="JTN44" s="62"/>
      <c r="JTO44" s="62"/>
      <c r="JTP44" s="62"/>
      <c r="JTQ44" s="62"/>
      <c r="JTR44" s="62"/>
      <c r="JTS44" s="62"/>
      <c r="JTT44" s="62"/>
      <c r="JTU44" s="62"/>
      <c r="JTV44" s="62"/>
      <c r="JTW44" s="62"/>
      <c r="JTX44" s="62"/>
      <c r="JTY44" s="62"/>
      <c r="JTZ44" s="62"/>
      <c r="JUA44" s="62"/>
      <c r="JUB44" s="62"/>
      <c r="JUC44" s="62"/>
      <c r="JUD44" s="62"/>
      <c r="JUE44" s="62"/>
      <c r="JUF44" s="62"/>
      <c r="JUG44" s="62"/>
      <c r="JUH44" s="62"/>
      <c r="JUI44" s="62"/>
      <c r="JUJ44" s="62"/>
      <c r="JUK44" s="62"/>
      <c r="JUL44" s="62"/>
      <c r="JUM44" s="62"/>
      <c r="JUN44" s="62"/>
      <c r="JUO44" s="62"/>
      <c r="JUP44" s="62"/>
      <c r="JUQ44" s="62"/>
      <c r="JUR44" s="62"/>
      <c r="JUS44" s="62"/>
      <c r="JUT44" s="62"/>
      <c r="JUU44" s="62"/>
      <c r="JUV44" s="62"/>
      <c r="JUW44" s="62"/>
      <c r="JUX44" s="62"/>
      <c r="JUY44" s="62"/>
      <c r="JUZ44" s="62"/>
      <c r="JVA44" s="62"/>
      <c r="JVB44" s="62"/>
      <c r="JVC44" s="62"/>
      <c r="JVD44" s="62"/>
      <c r="JVE44" s="62"/>
      <c r="JVF44" s="62"/>
      <c r="JVG44" s="62"/>
      <c r="JVH44" s="62"/>
      <c r="JVI44" s="62"/>
      <c r="JVJ44" s="62"/>
      <c r="JVK44" s="62"/>
      <c r="JVL44" s="62"/>
      <c r="JVM44" s="62"/>
      <c r="JVN44" s="62"/>
      <c r="JVO44" s="62"/>
      <c r="JVP44" s="62"/>
      <c r="JVQ44" s="62"/>
      <c r="JVR44" s="62"/>
      <c r="JVS44" s="62"/>
      <c r="JVT44" s="62"/>
      <c r="JVU44" s="62"/>
      <c r="JVV44" s="62"/>
      <c r="JVW44" s="62"/>
      <c r="JVX44" s="62"/>
      <c r="JVY44" s="62"/>
      <c r="JVZ44" s="62"/>
      <c r="JWA44" s="62"/>
      <c r="JWB44" s="62"/>
      <c r="JWC44" s="62"/>
      <c r="JWD44" s="62"/>
      <c r="JWE44" s="62"/>
      <c r="JWF44" s="62"/>
      <c r="JWG44" s="62"/>
      <c r="JWH44" s="62"/>
      <c r="JWI44" s="62"/>
      <c r="JWJ44" s="62"/>
      <c r="JWK44" s="62"/>
      <c r="JWL44" s="62"/>
      <c r="JWM44" s="62"/>
      <c r="JWN44" s="62"/>
      <c r="JWO44" s="62"/>
      <c r="JWP44" s="62"/>
      <c r="JWQ44" s="62"/>
      <c r="JWR44" s="62"/>
      <c r="JWS44" s="62"/>
      <c r="JWT44" s="62"/>
      <c r="JWU44" s="62"/>
      <c r="JWV44" s="62"/>
      <c r="JWW44" s="62"/>
      <c r="JWX44" s="62"/>
      <c r="JWY44" s="62"/>
      <c r="JWZ44" s="62"/>
      <c r="JXA44" s="62"/>
      <c r="JXB44" s="62"/>
      <c r="JXC44" s="62"/>
      <c r="JXD44" s="62"/>
      <c r="JXE44" s="62"/>
      <c r="JXF44" s="62"/>
      <c r="JXG44" s="62"/>
      <c r="JXH44" s="62"/>
      <c r="JXI44" s="62"/>
      <c r="JXJ44" s="62"/>
      <c r="JXK44" s="62"/>
      <c r="JXL44" s="62"/>
      <c r="JXM44" s="62"/>
      <c r="JXN44" s="62"/>
      <c r="JXO44" s="62"/>
      <c r="JXP44" s="62"/>
      <c r="JXQ44" s="62"/>
      <c r="JXR44" s="62"/>
      <c r="JXS44" s="62"/>
      <c r="JXT44" s="62"/>
      <c r="JXU44" s="62"/>
      <c r="JXV44" s="62"/>
      <c r="JXW44" s="62"/>
      <c r="JXX44" s="62"/>
      <c r="JXY44" s="62"/>
      <c r="JXZ44" s="62"/>
      <c r="JYA44" s="62"/>
      <c r="JYB44" s="62"/>
      <c r="JYC44" s="62"/>
      <c r="JYD44" s="62"/>
      <c r="JYE44" s="62"/>
      <c r="JYF44" s="62"/>
      <c r="JYG44" s="62"/>
      <c r="JYH44" s="62"/>
      <c r="JYI44" s="62"/>
      <c r="JYJ44" s="62"/>
      <c r="JYK44" s="62"/>
      <c r="JYL44" s="62"/>
      <c r="JYM44" s="62"/>
      <c r="JYN44" s="62"/>
      <c r="JYO44" s="62"/>
      <c r="JYP44" s="62"/>
      <c r="JYQ44" s="62"/>
      <c r="JYR44" s="62"/>
      <c r="JYS44" s="62"/>
      <c r="JYT44" s="62"/>
      <c r="JYU44" s="62"/>
      <c r="JYV44" s="62"/>
      <c r="JYW44" s="62"/>
      <c r="JYX44" s="62"/>
      <c r="JYY44" s="62"/>
      <c r="JYZ44" s="62"/>
      <c r="JZA44" s="62"/>
      <c r="JZB44" s="62"/>
      <c r="JZC44" s="62"/>
      <c r="JZD44" s="62"/>
      <c r="JZE44" s="62"/>
      <c r="JZF44" s="62"/>
      <c r="JZG44" s="62"/>
      <c r="JZH44" s="62"/>
      <c r="JZI44" s="62"/>
      <c r="JZJ44" s="62"/>
      <c r="JZK44" s="62"/>
      <c r="JZL44" s="62"/>
      <c r="JZM44" s="62"/>
      <c r="JZN44" s="62"/>
      <c r="JZO44" s="62"/>
      <c r="JZP44" s="62"/>
      <c r="JZQ44" s="62"/>
      <c r="JZR44" s="62"/>
      <c r="JZS44" s="62"/>
      <c r="JZT44" s="62"/>
      <c r="JZU44" s="62"/>
      <c r="JZV44" s="62"/>
      <c r="JZW44" s="62"/>
      <c r="JZX44" s="62"/>
      <c r="JZY44" s="62"/>
      <c r="JZZ44" s="62"/>
      <c r="KAA44" s="62"/>
      <c r="KAB44" s="62"/>
      <c r="KAC44" s="62"/>
      <c r="KAD44" s="62"/>
      <c r="KAE44" s="62"/>
      <c r="KAF44" s="62"/>
      <c r="KAG44" s="62"/>
      <c r="KAH44" s="62"/>
      <c r="KAI44" s="62"/>
      <c r="KAJ44" s="62"/>
      <c r="KAK44" s="62"/>
      <c r="KAL44" s="62"/>
      <c r="KAM44" s="62"/>
      <c r="KAN44" s="62"/>
      <c r="KAO44" s="62"/>
      <c r="KAP44" s="62"/>
      <c r="KAQ44" s="62"/>
      <c r="KAR44" s="62"/>
      <c r="KAS44" s="62"/>
      <c r="KAT44" s="62"/>
      <c r="KAU44" s="62"/>
      <c r="KAV44" s="62"/>
      <c r="KAW44" s="62"/>
      <c r="KAX44" s="62"/>
      <c r="KAY44" s="62"/>
      <c r="KAZ44" s="62"/>
      <c r="KBA44" s="62"/>
      <c r="KBB44" s="62"/>
      <c r="KBC44" s="62"/>
      <c r="KBD44" s="62"/>
      <c r="KBE44" s="62"/>
      <c r="KBF44" s="62"/>
      <c r="KBG44" s="62"/>
      <c r="KBH44" s="62"/>
      <c r="KBI44" s="62"/>
      <c r="KBJ44" s="62"/>
      <c r="KBK44" s="62"/>
      <c r="KBL44" s="62"/>
      <c r="KBM44" s="62"/>
      <c r="KBN44" s="62"/>
      <c r="KBO44" s="62"/>
      <c r="KBP44" s="62"/>
      <c r="KBQ44" s="62"/>
      <c r="KBR44" s="62"/>
      <c r="KBS44" s="62"/>
      <c r="KBT44" s="62"/>
      <c r="KBU44" s="62"/>
      <c r="KBV44" s="62"/>
      <c r="KBW44" s="62"/>
      <c r="KBX44" s="62"/>
      <c r="KBY44" s="62"/>
      <c r="KBZ44" s="62"/>
      <c r="KCA44" s="62"/>
      <c r="KCB44" s="62"/>
      <c r="KCC44" s="62"/>
      <c r="KCD44" s="62"/>
      <c r="KCE44" s="62"/>
      <c r="KCF44" s="62"/>
      <c r="KCG44" s="62"/>
      <c r="KCH44" s="62"/>
      <c r="KCI44" s="62"/>
      <c r="KCJ44" s="62"/>
      <c r="KCK44" s="62"/>
      <c r="KCL44" s="62"/>
      <c r="KCM44" s="62"/>
      <c r="KCN44" s="62"/>
      <c r="KCO44" s="62"/>
      <c r="KCP44" s="62"/>
      <c r="KCQ44" s="62"/>
      <c r="KCR44" s="62"/>
      <c r="KCS44" s="62"/>
      <c r="KCT44" s="62"/>
      <c r="KCU44" s="62"/>
      <c r="KCV44" s="62"/>
      <c r="KCW44" s="62"/>
      <c r="KCX44" s="62"/>
      <c r="KCY44" s="62"/>
      <c r="KCZ44" s="62"/>
      <c r="KDA44" s="62"/>
      <c r="KDB44" s="62"/>
      <c r="KDC44" s="62"/>
      <c r="KDD44" s="62"/>
      <c r="KDE44" s="62"/>
      <c r="KDF44" s="62"/>
      <c r="KDG44" s="62"/>
      <c r="KDH44" s="62"/>
      <c r="KDI44" s="62"/>
      <c r="KDJ44" s="62"/>
      <c r="KDK44" s="62"/>
      <c r="KDL44" s="62"/>
      <c r="KDM44" s="62"/>
      <c r="KDN44" s="62"/>
      <c r="KDO44" s="62"/>
      <c r="KDP44" s="62"/>
      <c r="KDQ44" s="62"/>
      <c r="KDR44" s="62"/>
      <c r="KDS44" s="62"/>
      <c r="KDT44" s="62"/>
      <c r="KDU44" s="62"/>
      <c r="KDV44" s="62"/>
      <c r="KDW44" s="62"/>
      <c r="KDX44" s="62"/>
      <c r="KDY44" s="62"/>
      <c r="KDZ44" s="62"/>
      <c r="KEA44" s="62"/>
      <c r="KEB44" s="62"/>
      <c r="KEC44" s="62"/>
      <c r="KED44" s="62"/>
      <c r="KEE44" s="62"/>
      <c r="KEF44" s="62"/>
      <c r="KEG44" s="62"/>
      <c r="KEH44" s="62"/>
      <c r="KEI44" s="62"/>
      <c r="KEJ44" s="62"/>
      <c r="KEK44" s="62"/>
      <c r="KEL44" s="62"/>
      <c r="KEM44" s="62"/>
      <c r="KEN44" s="62"/>
      <c r="KEO44" s="62"/>
      <c r="KEP44" s="62"/>
      <c r="KEQ44" s="62"/>
      <c r="KER44" s="62"/>
      <c r="KES44" s="62"/>
      <c r="KET44" s="62"/>
      <c r="KEU44" s="62"/>
      <c r="KEV44" s="62"/>
      <c r="KEW44" s="62"/>
      <c r="KEX44" s="62"/>
      <c r="KEY44" s="62"/>
      <c r="KEZ44" s="62"/>
      <c r="KFA44" s="62"/>
      <c r="KFB44" s="62"/>
      <c r="KFC44" s="62"/>
      <c r="KFD44" s="62"/>
      <c r="KFE44" s="62"/>
      <c r="KFF44" s="62"/>
      <c r="KFG44" s="62"/>
      <c r="KFH44" s="62"/>
      <c r="KFI44" s="62"/>
      <c r="KFJ44" s="62"/>
      <c r="KFK44" s="62"/>
      <c r="KFL44" s="62"/>
      <c r="KFM44" s="62"/>
      <c r="KFN44" s="62"/>
      <c r="KFO44" s="62"/>
      <c r="KFP44" s="62"/>
      <c r="KFQ44" s="62"/>
      <c r="KFR44" s="62"/>
      <c r="KFS44" s="62"/>
      <c r="KFT44" s="62"/>
      <c r="KFU44" s="62"/>
      <c r="KFV44" s="62"/>
      <c r="KFW44" s="62"/>
      <c r="KFX44" s="62"/>
      <c r="KFY44" s="62"/>
      <c r="KFZ44" s="62"/>
      <c r="KGA44" s="62"/>
      <c r="KGB44" s="62"/>
      <c r="KGC44" s="62"/>
      <c r="KGD44" s="62"/>
      <c r="KGE44" s="62"/>
      <c r="KGF44" s="62"/>
      <c r="KGG44" s="62"/>
      <c r="KGH44" s="62"/>
      <c r="KGI44" s="62"/>
      <c r="KGJ44" s="62"/>
      <c r="KGK44" s="62"/>
      <c r="KGL44" s="62"/>
      <c r="KGM44" s="62"/>
      <c r="KGN44" s="62"/>
      <c r="KGO44" s="62"/>
      <c r="KGP44" s="62"/>
      <c r="KGQ44" s="62"/>
      <c r="KGR44" s="62"/>
      <c r="KGS44" s="62"/>
      <c r="KGT44" s="62"/>
      <c r="KGU44" s="62"/>
      <c r="KGV44" s="62"/>
      <c r="KGW44" s="62"/>
      <c r="KGX44" s="62"/>
      <c r="KGY44" s="62"/>
      <c r="KGZ44" s="62"/>
      <c r="KHA44" s="62"/>
      <c r="KHB44" s="62"/>
      <c r="KHC44" s="62"/>
      <c r="KHD44" s="62"/>
      <c r="KHE44" s="62"/>
      <c r="KHF44" s="62"/>
      <c r="KHG44" s="62"/>
      <c r="KHH44" s="62"/>
      <c r="KHI44" s="62"/>
      <c r="KHJ44" s="62"/>
      <c r="KHK44" s="62"/>
      <c r="KHL44" s="62"/>
      <c r="KHM44" s="62"/>
      <c r="KHN44" s="62"/>
      <c r="KHO44" s="62"/>
      <c r="KHP44" s="62"/>
      <c r="KHQ44" s="62"/>
      <c r="KHR44" s="62"/>
      <c r="KHS44" s="62"/>
      <c r="KHT44" s="62"/>
      <c r="KHU44" s="62"/>
      <c r="KHV44" s="62"/>
      <c r="KHW44" s="62"/>
      <c r="KHX44" s="62"/>
      <c r="KHY44" s="62"/>
      <c r="KHZ44" s="62"/>
      <c r="KIA44" s="62"/>
      <c r="KIB44" s="62"/>
      <c r="KIC44" s="62"/>
      <c r="KID44" s="62"/>
      <c r="KIE44" s="62"/>
      <c r="KIF44" s="62"/>
      <c r="KIG44" s="62"/>
      <c r="KIH44" s="62"/>
      <c r="KII44" s="62"/>
      <c r="KIJ44" s="62"/>
      <c r="KIK44" s="62"/>
      <c r="KIL44" s="62"/>
      <c r="KIM44" s="62"/>
      <c r="KIN44" s="62"/>
      <c r="KIO44" s="62"/>
      <c r="KIP44" s="62"/>
      <c r="KIQ44" s="62"/>
      <c r="KIR44" s="62"/>
      <c r="KIS44" s="62"/>
      <c r="KIT44" s="62"/>
      <c r="KIU44" s="62"/>
      <c r="KIV44" s="62"/>
      <c r="KIW44" s="62"/>
      <c r="KIX44" s="62"/>
      <c r="KIY44" s="62"/>
      <c r="KIZ44" s="62"/>
      <c r="KJA44" s="62"/>
      <c r="KJB44" s="62"/>
      <c r="KJC44" s="62"/>
      <c r="KJD44" s="62"/>
      <c r="KJE44" s="62"/>
      <c r="KJF44" s="62"/>
      <c r="KJG44" s="62"/>
      <c r="KJH44" s="62"/>
      <c r="KJI44" s="62"/>
      <c r="KJJ44" s="62"/>
      <c r="KJK44" s="62"/>
      <c r="KJL44" s="62"/>
      <c r="KJM44" s="62"/>
      <c r="KJN44" s="62"/>
      <c r="KJO44" s="62"/>
      <c r="KJP44" s="62"/>
      <c r="KJQ44" s="62"/>
      <c r="KJR44" s="62"/>
      <c r="KJS44" s="62"/>
      <c r="KJT44" s="62"/>
      <c r="KJU44" s="62"/>
      <c r="KJV44" s="62"/>
      <c r="KJW44" s="62"/>
      <c r="KJX44" s="62"/>
      <c r="KJY44" s="62"/>
      <c r="KJZ44" s="62"/>
      <c r="KKA44" s="62"/>
      <c r="KKB44" s="62"/>
      <c r="KKC44" s="62"/>
      <c r="KKD44" s="62"/>
      <c r="KKE44" s="62"/>
      <c r="KKF44" s="62"/>
      <c r="KKG44" s="62"/>
      <c r="KKH44" s="62"/>
      <c r="KKI44" s="62"/>
      <c r="KKJ44" s="62"/>
      <c r="KKK44" s="62"/>
      <c r="KKL44" s="62"/>
      <c r="KKM44" s="62"/>
      <c r="KKN44" s="62"/>
      <c r="KKO44" s="62"/>
      <c r="KKP44" s="62"/>
      <c r="KKQ44" s="62"/>
      <c r="KKR44" s="62"/>
      <c r="KKS44" s="62"/>
      <c r="KKT44" s="62"/>
      <c r="KKU44" s="62"/>
      <c r="KKV44" s="62"/>
      <c r="KKW44" s="62"/>
      <c r="KKX44" s="62"/>
      <c r="KKY44" s="62"/>
      <c r="KKZ44" s="62"/>
      <c r="KLA44" s="62"/>
      <c r="KLB44" s="62"/>
      <c r="KLC44" s="62"/>
      <c r="KLD44" s="62"/>
      <c r="KLE44" s="62"/>
      <c r="KLF44" s="62"/>
      <c r="KLG44" s="62"/>
      <c r="KLH44" s="62"/>
      <c r="KLI44" s="62"/>
      <c r="KLJ44" s="62"/>
      <c r="KLK44" s="62"/>
      <c r="KLL44" s="62"/>
      <c r="KLM44" s="62"/>
      <c r="KLN44" s="62"/>
      <c r="KLO44" s="62"/>
      <c r="KLP44" s="62"/>
      <c r="KLQ44" s="62"/>
      <c r="KLR44" s="62"/>
      <c r="KLS44" s="62"/>
      <c r="KLT44" s="62"/>
      <c r="KLU44" s="62"/>
      <c r="KLV44" s="62"/>
      <c r="KLW44" s="62"/>
      <c r="KLX44" s="62"/>
      <c r="KLY44" s="62"/>
      <c r="KLZ44" s="62"/>
      <c r="KMA44" s="62"/>
      <c r="KMB44" s="62"/>
      <c r="KMC44" s="62"/>
      <c r="KMD44" s="62"/>
      <c r="KME44" s="62"/>
      <c r="KMF44" s="62"/>
      <c r="KMG44" s="62"/>
      <c r="KMH44" s="62"/>
      <c r="KMI44" s="62"/>
      <c r="KMJ44" s="62"/>
      <c r="KMK44" s="62"/>
      <c r="KML44" s="62"/>
      <c r="KMM44" s="62"/>
      <c r="KMN44" s="62"/>
      <c r="KMO44" s="62"/>
      <c r="KMP44" s="62"/>
      <c r="KMQ44" s="62"/>
      <c r="KMR44" s="62"/>
      <c r="KMS44" s="62"/>
      <c r="KMT44" s="62"/>
      <c r="KMU44" s="62"/>
      <c r="KMV44" s="62"/>
      <c r="KMW44" s="62"/>
      <c r="KMX44" s="62"/>
      <c r="KMY44" s="62"/>
      <c r="KMZ44" s="62"/>
      <c r="KNA44" s="62"/>
      <c r="KNB44" s="62"/>
      <c r="KNC44" s="62"/>
      <c r="KND44" s="62"/>
      <c r="KNE44" s="62"/>
      <c r="KNF44" s="62"/>
      <c r="KNG44" s="62"/>
      <c r="KNH44" s="62"/>
      <c r="KNI44" s="62"/>
      <c r="KNJ44" s="62"/>
      <c r="KNK44" s="62"/>
      <c r="KNL44" s="62"/>
      <c r="KNM44" s="62"/>
      <c r="KNN44" s="62"/>
      <c r="KNO44" s="62"/>
      <c r="KNP44" s="62"/>
      <c r="KNQ44" s="62"/>
      <c r="KNR44" s="62"/>
      <c r="KNS44" s="62"/>
      <c r="KNT44" s="62"/>
      <c r="KNU44" s="62"/>
      <c r="KNV44" s="62"/>
      <c r="KNW44" s="62"/>
      <c r="KNX44" s="62"/>
      <c r="KNY44" s="62"/>
      <c r="KNZ44" s="62"/>
      <c r="KOA44" s="62"/>
      <c r="KOB44" s="62"/>
      <c r="KOC44" s="62"/>
      <c r="KOD44" s="62"/>
      <c r="KOE44" s="62"/>
      <c r="KOF44" s="62"/>
      <c r="KOG44" s="62"/>
      <c r="KOH44" s="62"/>
      <c r="KOI44" s="62"/>
      <c r="KOJ44" s="62"/>
      <c r="KOK44" s="62"/>
      <c r="KOL44" s="62"/>
      <c r="KOM44" s="62"/>
      <c r="KON44" s="62"/>
      <c r="KOO44" s="62"/>
      <c r="KOP44" s="62"/>
      <c r="KOQ44" s="62"/>
      <c r="KOR44" s="62"/>
      <c r="KOS44" s="62"/>
      <c r="KOT44" s="62"/>
      <c r="KOU44" s="62"/>
      <c r="KOV44" s="62"/>
      <c r="KOW44" s="62"/>
      <c r="KOX44" s="62"/>
      <c r="KOY44" s="62"/>
      <c r="KOZ44" s="62"/>
      <c r="KPA44" s="62"/>
      <c r="KPB44" s="62"/>
      <c r="KPC44" s="62"/>
      <c r="KPD44" s="62"/>
      <c r="KPE44" s="62"/>
      <c r="KPF44" s="62"/>
      <c r="KPG44" s="62"/>
      <c r="KPH44" s="62"/>
      <c r="KPI44" s="62"/>
      <c r="KPJ44" s="62"/>
      <c r="KPK44" s="62"/>
      <c r="KPL44" s="62"/>
      <c r="KPM44" s="62"/>
      <c r="KPN44" s="62"/>
      <c r="KPO44" s="62"/>
      <c r="KPP44" s="62"/>
      <c r="KPQ44" s="62"/>
      <c r="KPR44" s="62"/>
      <c r="KPS44" s="62"/>
      <c r="KPT44" s="62"/>
      <c r="KPU44" s="62"/>
      <c r="KPV44" s="62"/>
      <c r="KPW44" s="62"/>
      <c r="KPX44" s="62"/>
      <c r="KPY44" s="62"/>
      <c r="KPZ44" s="62"/>
      <c r="KQA44" s="62"/>
      <c r="KQB44" s="62"/>
      <c r="KQC44" s="62"/>
      <c r="KQD44" s="62"/>
      <c r="KQE44" s="62"/>
      <c r="KQF44" s="62"/>
      <c r="KQG44" s="62"/>
      <c r="KQH44" s="62"/>
      <c r="KQI44" s="62"/>
      <c r="KQJ44" s="62"/>
      <c r="KQK44" s="62"/>
      <c r="KQL44" s="62"/>
      <c r="KQM44" s="62"/>
      <c r="KQN44" s="62"/>
      <c r="KQO44" s="62"/>
      <c r="KQP44" s="62"/>
      <c r="KQQ44" s="62"/>
      <c r="KQR44" s="62"/>
      <c r="KQS44" s="62"/>
      <c r="KQT44" s="62"/>
      <c r="KQU44" s="62"/>
      <c r="KQV44" s="62"/>
      <c r="KQW44" s="62"/>
      <c r="KQX44" s="62"/>
      <c r="KQY44" s="62"/>
      <c r="KQZ44" s="62"/>
      <c r="KRA44" s="62"/>
      <c r="KRB44" s="62"/>
      <c r="KRC44" s="62"/>
      <c r="KRD44" s="62"/>
      <c r="KRE44" s="62"/>
      <c r="KRF44" s="62"/>
      <c r="KRG44" s="62"/>
      <c r="KRH44" s="62"/>
      <c r="KRI44" s="62"/>
      <c r="KRJ44" s="62"/>
      <c r="KRK44" s="62"/>
      <c r="KRL44" s="62"/>
      <c r="KRM44" s="62"/>
      <c r="KRN44" s="62"/>
      <c r="KRO44" s="62"/>
      <c r="KRP44" s="62"/>
      <c r="KRQ44" s="62"/>
      <c r="KRR44" s="62"/>
      <c r="KRS44" s="62"/>
      <c r="KRT44" s="62"/>
      <c r="KRU44" s="62"/>
      <c r="KRV44" s="62"/>
      <c r="KRW44" s="62"/>
      <c r="KRX44" s="62"/>
      <c r="KRY44" s="62"/>
      <c r="KRZ44" s="62"/>
      <c r="KSA44" s="62"/>
      <c r="KSB44" s="62"/>
      <c r="KSC44" s="62"/>
      <c r="KSD44" s="62"/>
      <c r="KSE44" s="62"/>
      <c r="KSF44" s="62"/>
      <c r="KSG44" s="62"/>
      <c r="KSH44" s="62"/>
      <c r="KSI44" s="62"/>
      <c r="KSJ44" s="62"/>
      <c r="KSK44" s="62"/>
      <c r="KSL44" s="62"/>
      <c r="KSM44" s="62"/>
      <c r="KSN44" s="62"/>
      <c r="KSO44" s="62"/>
      <c r="KSP44" s="62"/>
      <c r="KSQ44" s="62"/>
      <c r="KSR44" s="62"/>
      <c r="KSS44" s="62"/>
      <c r="KST44" s="62"/>
      <c r="KSU44" s="62"/>
      <c r="KSV44" s="62"/>
      <c r="KSW44" s="62"/>
      <c r="KSX44" s="62"/>
      <c r="KSY44" s="62"/>
      <c r="KSZ44" s="62"/>
      <c r="KTA44" s="62"/>
      <c r="KTB44" s="62"/>
      <c r="KTC44" s="62"/>
      <c r="KTD44" s="62"/>
      <c r="KTE44" s="62"/>
      <c r="KTF44" s="62"/>
      <c r="KTG44" s="62"/>
      <c r="KTH44" s="62"/>
      <c r="KTI44" s="62"/>
      <c r="KTJ44" s="62"/>
      <c r="KTK44" s="62"/>
      <c r="KTL44" s="62"/>
      <c r="KTM44" s="62"/>
      <c r="KTN44" s="62"/>
      <c r="KTO44" s="62"/>
      <c r="KTP44" s="62"/>
      <c r="KTQ44" s="62"/>
      <c r="KTR44" s="62"/>
      <c r="KTS44" s="62"/>
      <c r="KTT44" s="62"/>
      <c r="KTU44" s="62"/>
      <c r="KTV44" s="62"/>
      <c r="KTW44" s="62"/>
      <c r="KTX44" s="62"/>
      <c r="KTY44" s="62"/>
      <c r="KTZ44" s="62"/>
      <c r="KUA44" s="62"/>
      <c r="KUB44" s="62"/>
      <c r="KUC44" s="62"/>
      <c r="KUD44" s="62"/>
      <c r="KUE44" s="62"/>
      <c r="KUF44" s="62"/>
      <c r="KUG44" s="62"/>
      <c r="KUH44" s="62"/>
      <c r="KUI44" s="62"/>
      <c r="KUJ44" s="62"/>
      <c r="KUK44" s="62"/>
      <c r="KUL44" s="62"/>
      <c r="KUM44" s="62"/>
      <c r="KUN44" s="62"/>
      <c r="KUO44" s="62"/>
      <c r="KUP44" s="62"/>
      <c r="KUQ44" s="62"/>
      <c r="KUR44" s="62"/>
      <c r="KUS44" s="62"/>
      <c r="KUT44" s="62"/>
      <c r="KUU44" s="62"/>
      <c r="KUV44" s="62"/>
      <c r="KUW44" s="62"/>
      <c r="KUX44" s="62"/>
      <c r="KUY44" s="62"/>
      <c r="KUZ44" s="62"/>
      <c r="KVA44" s="62"/>
      <c r="KVB44" s="62"/>
      <c r="KVC44" s="62"/>
      <c r="KVD44" s="62"/>
      <c r="KVE44" s="62"/>
      <c r="KVF44" s="62"/>
      <c r="KVG44" s="62"/>
      <c r="KVH44" s="62"/>
      <c r="KVI44" s="62"/>
      <c r="KVJ44" s="62"/>
      <c r="KVK44" s="62"/>
      <c r="KVL44" s="62"/>
      <c r="KVM44" s="62"/>
      <c r="KVN44" s="62"/>
      <c r="KVO44" s="62"/>
      <c r="KVP44" s="62"/>
      <c r="KVQ44" s="62"/>
      <c r="KVR44" s="62"/>
      <c r="KVS44" s="62"/>
      <c r="KVT44" s="62"/>
      <c r="KVU44" s="62"/>
      <c r="KVV44" s="62"/>
      <c r="KVW44" s="62"/>
      <c r="KVX44" s="62"/>
      <c r="KVY44" s="62"/>
      <c r="KVZ44" s="62"/>
      <c r="KWA44" s="62"/>
      <c r="KWB44" s="62"/>
      <c r="KWC44" s="62"/>
      <c r="KWD44" s="62"/>
      <c r="KWE44" s="62"/>
      <c r="KWF44" s="62"/>
      <c r="KWG44" s="62"/>
      <c r="KWH44" s="62"/>
      <c r="KWI44" s="62"/>
      <c r="KWJ44" s="62"/>
      <c r="KWK44" s="62"/>
      <c r="KWL44" s="62"/>
      <c r="KWM44" s="62"/>
      <c r="KWN44" s="62"/>
      <c r="KWO44" s="62"/>
      <c r="KWP44" s="62"/>
      <c r="KWQ44" s="62"/>
      <c r="KWR44" s="62"/>
      <c r="KWS44" s="62"/>
      <c r="KWT44" s="62"/>
      <c r="KWU44" s="62"/>
      <c r="KWV44" s="62"/>
      <c r="KWW44" s="62"/>
      <c r="KWX44" s="62"/>
      <c r="KWY44" s="62"/>
      <c r="KWZ44" s="62"/>
      <c r="KXA44" s="62"/>
      <c r="KXB44" s="62"/>
      <c r="KXC44" s="62"/>
      <c r="KXD44" s="62"/>
      <c r="KXE44" s="62"/>
      <c r="KXF44" s="62"/>
      <c r="KXG44" s="62"/>
      <c r="KXH44" s="62"/>
      <c r="KXI44" s="62"/>
      <c r="KXJ44" s="62"/>
      <c r="KXK44" s="62"/>
      <c r="KXL44" s="62"/>
      <c r="KXM44" s="62"/>
      <c r="KXN44" s="62"/>
      <c r="KXO44" s="62"/>
      <c r="KXP44" s="62"/>
      <c r="KXQ44" s="62"/>
      <c r="KXR44" s="62"/>
      <c r="KXS44" s="62"/>
      <c r="KXT44" s="62"/>
      <c r="KXU44" s="62"/>
      <c r="KXV44" s="62"/>
      <c r="KXW44" s="62"/>
      <c r="KXX44" s="62"/>
      <c r="KXY44" s="62"/>
      <c r="KXZ44" s="62"/>
      <c r="KYA44" s="62"/>
      <c r="KYB44" s="62"/>
      <c r="KYC44" s="62"/>
      <c r="KYD44" s="62"/>
      <c r="KYE44" s="62"/>
      <c r="KYF44" s="62"/>
      <c r="KYG44" s="62"/>
      <c r="KYH44" s="62"/>
      <c r="KYI44" s="62"/>
      <c r="KYJ44" s="62"/>
      <c r="KYK44" s="62"/>
      <c r="KYL44" s="62"/>
      <c r="KYM44" s="62"/>
      <c r="KYN44" s="62"/>
      <c r="KYO44" s="62"/>
      <c r="KYP44" s="62"/>
      <c r="KYQ44" s="62"/>
      <c r="KYR44" s="62"/>
      <c r="KYS44" s="62"/>
      <c r="KYT44" s="62"/>
      <c r="KYU44" s="62"/>
      <c r="KYV44" s="62"/>
      <c r="KYW44" s="62"/>
      <c r="KYX44" s="62"/>
      <c r="KYY44" s="62"/>
      <c r="KYZ44" s="62"/>
      <c r="KZA44" s="62"/>
      <c r="KZB44" s="62"/>
      <c r="KZC44" s="62"/>
      <c r="KZD44" s="62"/>
      <c r="KZE44" s="62"/>
      <c r="KZF44" s="62"/>
      <c r="KZG44" s="62"/>
      <c r="KZH44" s="62"/>
      <c r="KZI44" s="62"/>
      <c r="KZJ44" s="62"/>
      <c r="KZK44" s="62"/>
      <c r="KZL44" s="62"/>
      <c r="KZM44" s="62"/>
      <c r="KZN44" s="62"/>
      <c r="KZO44" s="62"/>
      <c r="KZP44" s="62"/>
      <c r="KZQ44" s="62"/>
      <c r="KZR44" s="62"/>
      <c r="KZS44" s="62"/>
      <c r="KZT44" s="62"/>
      <c r="KZU44" s="62"/>
      <c r="KZV44" s="62"/>
      <c r="KZW44" s="62"/>
      <c r="KZX44" s="62"/>
      <c r="KZY44" s="62"/>
      <c r="KZZ44" s="62"/>
      <c r="LAA44" s="62"/>
      <c r="LAB44" s="62"/>
      <c r="LAC44" s="62"/>
      <c r="LAD44" s="62"/>
      <c r="LAE44" s="62"/>
      <c r="LAF44" s="62"/>
      <c r="LAG44" s="62"/>
      <c r="LAH44" s="62"/>
      <c r="LAI44" s="62"/>
      <c r="LAJ44" s="62"/>
      <c r="LAK44" s="62"/>
      <c r="LAL44" s="62"/>
      <c r="LAM44" s="62"/>
      <c r="LAN44" s="62"/>
      <c r="LAO44" s="62"/>
      <c r="LAP44" s="62"/>
      <c r="LAQ44" s="62"/>
      <c r="LAR44" s="62"/>
      <c r="LAS44" s="62"/>
      <c r="LAT44" s="62"/>
      <c r="LAU44" s="62"/>
      <c r="LAV44" s="62"/>
      <c r="LAW44" s="62"/>
      <c r="LAX44" s="62"/>
      <c r="LAY44" s="62"/>
      <c r="LAZ44" s="62"/>
      <c r="LBA44" s="62"/>
      <c r="LBB44" s="62"/>
      <c r="LBC44" s="62"/>
      <c r="LBD44" s="62"/>
      <c r="LBE44" s="62"/>
      <c r="LBF44" s="62"/>
      <c r="LBG44" s="62"/>
      <c r="LBH44" s="62"/>
      <c r="LBI44" s="62"/>
      <c r="LBJ44" s="62"/>
      <c r="LBK44" s="62"/>
      <c r="LBL44" s="62"/>
      <c r="LBM44" s="62"/>
      <c r="LBN44" s="62"/>
      <c r="LBO44" s="62"/>
      <c r="LBP44" s="62"/>
      <c r="LBQ44" s="62"/>
      <c r="LBR44" s="62"/>
      <c r="LBS44" s="62"/>
      <c r="LBT44" s="62"/>
      <c r="LBU44" s="62"/>
      <c r="LBV44" s="62"/>
      <c r="LBW44" s="62"/>
      <c r="LBX44" s="62"/>
      <c r="LBY44" s="62"/>
      <c r="LBZ44" s="62"/>
      <c r="LCA44" s="62"/>
      <c r="LCB44" s="62"/>
      <c r="LCC44" s="62"/>
      <c r="LCD44" s="62"/>
      <c r="LCE44" s="62"/>
      <c r="LCF44" s="62"/>
      <c r="LCG44" s="62"/>
      <c r="LCH44" s="62"/>
      <c r="LCI44" s="62"/>
      <c r="LCJ44" s="62"/>
      <c r="LCK44" s="62"/>
      <c r="LCL44" s="62"/>
      <c r="LCM44" s="62"/>
      <c r="LCN44" s="62"/>
      <c r="LCO44" s="62"/>
      <c r="LCP44" s="62"/>
      <c r="LCQ44" s="62"/>
      <c r="LCR44" s="62"/>
      <c r="LCS44" s="62"/>
      <c r="LCT44" s="62"/>
      <c r="LCU44" s="62"/>
      <c r="LCV44" s="62"/>
      <c r="LCW44" s="62"/>
      <c r="LCX44" s="62"/>
      <c r="LCY44" s="62"/>
      <c r="LCZ44" s="62"/>
      <c r="LDA44" s="62"/>
      <c r="LDB44" s="62"/>
      <c r="LDC44" s="62"/>
      <c r="LDD44" s="62"/>
      <c r="LDE44" s="62"/>
      <c r="LDF44" s="62"/>
      <c r="LDG44" s="62"/>
      <c r="LDH44" s="62"/>
      <c r="LDI44" s="62"/>
      <c r="LDJ44" s="62"/>
      <c r="LDK44" s="62"/>
      <c r="LDL44" s="62"/>
      <c r="LDM44" s="62"/>
      <c r="LDN44" s="62"/>
      <c r="LDO44" s="62"/>
      <c r="LDP44" s="62"/>
      <c r="LDQ44" s="62"/>
      <c r="LDR44" s="62"/>
      <c r="LDS44" s="62"/>
      <c r="LDT44" s="62"/>
      <c r="LDU44" s="62"/>
      <c r="LDV44" s="62"/>
      <c r="LDW44" s="62"/>
      <c r="LDX44" s="62"/>
      <c r="LDY44" s="62"/>
      <c r="LDZ44" s="62"/>
      <c r="LEA44" s="62"/>
      <c r="LEB44" s="62"/>
      <c r="LEC44" s="62"/>
      <c r="LED44" s="62"/>
      <c r="LEE44" s="62"/>
      <c r="LEF44" s="62"/>
      <c r="LEG44" s="62"/>
      <c r="LEH44" s="62"/>
      <c r="LEI44" s="62"/>
      <c r="LEJ44" s="62"/>
      <c r="LEK44" s="62"/>
      <c r="LEL44" s="62"/>
      <c r="LEM44" s="62"/>
      <c r="LEN44" s="62"/>
      <c r="LEO44" s="62"/>
      <c r="LEP44" s="62"/>
      <c r="LEQ44" s="62"/>
      <c r="LER44" s="62"/>
      <c r="LES44" s="62"/>
      <c r="LET44" s="62"/>
      <c r="LEU44" s="62"/>
      <c r="LEV44" s="62"/>
      <c r="LEW44" s="62"/>
      <c r="LEX44" s="62"/>
      <c r="LEY44" s="62"/>
      <c r="LEZ44" s="62"/>
      <c r="LFA44" s="62"/>
      <c r="LFB44" s="62"/>
      <c r="LFC44" s="62"/>
      <c r="LFD44" s="62"/>
      <c r="LFE44" s="62"/>
      <c r="LFF44" s="62"/>
      <c r="LFG44" s="62"/>
      <c r="LFH44" s="62"/>
      <c r="LFI44" s="62"/>
      <c r="LFJ44" s="62"/>
      <c r="LFK44" s="62"/>
      <c r="LFL44" s="62"/>
      <c r="LFM44" s="62"/>
      <c r="LFN44" s="62"/>
      <c r="LFO44" s="62"/>
      <c r="LFP44" s="62"/>
      <c r="LFQ44" s="62"/>
      <c r="LFR44" s="62"/>
      <c r="LFS44" s="62"/>
      <c r="LFT44" s="62"/>
      <c r="LFU44" s="62"/>
      <c r="LFV44" s="62"/>
      <c r="LFW44" s="62"/>
      <c r="LFX44" s="62"/>
      <c r="LFY44" s="62"/>
      <c r="LFZ44" s="62"/>
      <c r="LGA44" s="62"/>
      <c r="LGB44" s="62"/>
      <c r="LGC44" s="62"/>
      <c r="LGD44" s="62"/>
      <c r="LGE44" s="62"/>
      <c r="LGF44" s="62"/>
      <c r="LGG44" s="62"/>
      <c r="LGH44" s="62"/>
      <c r="LGI44" s="62"/>
      <c r="LGJ44" s="62"/>
      <c r="LGK44" s="62"/>
      <c r="LGL44" s="62"/>
      <c r="LGM44" s="62"/>
      <c r="LGN44" s="62"/>
      <c r="LGO44" s="62"/>
      <c r="LGP44" s="62"/>
      <c r="LGQ44" s="62"/>
      <c r="LGR44" s="62"/>
      <c r="LGS44" s="62"/>
      <c r="LGT44" s="62"/>
      <c r="LGU44" s="62"/>
      <c r="LGV44" s="62"/>
      <c r="LGW44" s="62"/>
      <c r="LGX44" s="62"/>
      <c r="LGY44" s="62"/>
      <c r="LGZ44" s="62"/>
      <c r="LHA44" s="62"/>
      <c r="LHB44" s="62"/>
      <c r="LHC44" s="62"/>
      <c r="LHD44" s="62"/>
      <c r="LHE44" s="62"/>
      <c r="LHF44" s="62"/>
      <c r="LHG44" s="62"/>
      <c r="LHH44" s="62"/>
      <c r="LHI44" s="62"/>
      <c r="LHJ44" s="62"/>
      <c r="LHK44" s="62"/>
      <c r="LHL44" s="62"/>
      <c r="LHM44" s="62"/>
      <c r="LHN44" s="62"/>
      <c r="LHO44" s="62"/>
      <c r="LHP44" s="62"/>
      <c r="LHQ44" s="62"/>
      <c r="LHR44" s="62"/>
      <c r="LHS44" s="62"/>
      <c r="LHT44" s="62"/>
      <c r="LHU44" s="62"/>
      <c r="LHV44" s="62"/>
      <c r="LHW44" s="62"/>
      <c r="LHX44" s="62"/>
      <c r="LHY44" s="62"/>
      <c r="LHZ44" s="62"/>
      <c r="LIA44" s="62"/>
      <c r="LIB44" s="62"/>
      <c r="LIC44" s="62"/>
      <c r="LID44" s="62"/>
      <c r="LIE44" s="62"/>
      <c r="LIF44" s="62"/>
      <c r="LIG44" s="62"/>
      <c r="LIH44" s="62"/>
      <c r="LII44" s="62"/>
      <c r="LIJ44" s="62"/>
      <c r="LIK44" s="62"/>
      <c r="LIL44" s="62"/>
      <c r="LIM44" s="62"/>
      <c r="LIN44" s="62"/>
      <c r="LIO44" s="62"/>
      <c r="LIP44" s="62"/>
      <c r="LIQ44" s="62"/>
      <c r="LIR44" s="62"/>
      <c r="LIS44" s="62"/>
      <c r="LIT44" s="62"/>
      <c r="LIU44" s="62"/>
      <c r="LIV44" s="62"/>
      <c r="LIW44" s="62"/>
      <c r="LIX44" s="62"/>
      <c r="LIY44" s="62"/>
      <c r="LIZ44" s="62"/>
      <c r="LJA44" s="62"/>
      <c r="LJB44" s="62"/>
      <c r="LJC44" s="62"/>
      <c r="LJD44" s="62"/>
      <c r="LJE44" s="62"/>
      <c r="LJF44" s="62"/>
      <c r="LJG44" s="62"/>
      <c r="LJH44" s="62"/>
      <c r="LJI44" s="62"/>
      <c r="LJJ44" s="62"/>
      <c r="LJK44" s="62"/>
      <c r="LJL44" s="62"/>
      <c r="LJM44" s="62"/>
      <c r="LJN44" s="62"/>
      <c r="LJO44" s="62"/>
      <c r="LJP44" s="62"/>
      <c r="LJQ44" s="62"/>
      <c r="LJR44" s="62"/>
      <c r="LJS44" s="62"/>
      <c r="LJT44" s="62"/>
      <c r="LJU44" s="62"/>
      <c r="LJV44" s="62"/>
      <c r="LJW44" s="62"/>
      <c r="LJX44" s="62"/>
      <c r="LJY44" s="62"/>
      <c r="LJZ44" s="62"/>
      <c r="LKA44" s="62"/>
      <c r="LKB44" s="62"/>
      <c r="LKC44" s="62"/>
      <c r="LKD44" s="62"/>
      <c r="LKE44" s="62"/>
      <c r="LKF44" s="62"/>
      <c r="LKG44" s="62"/>
      <c r="LKH44" s="62"/>
      <c r="LKI44" s="62"/>
      <c r="LKJ44" s="62"/>
      <c r="LKK44" s="62"/>
      <c r="LKL44" s="62"/>
      <c r="LKM44" s="62"/>
      <c r="LKN44" s="62"/>
      <c r="LKO44" s="62"/>
      <c r="LKP44" s="62"/>
      <c r="LKQ44" s="62"/>
      <c r="LKR44" s="62"/>
      <c r="LKS44" s="62"/>
      <c r="LKT44" s="62"/>
      <c r="LKU44" s="62"/>
      <c r="LKV44" s="62"/>
      <c r="LKW44" s="62"/>
      <c r="LKX44" s="62"/>
      <c r="LKY44" s="62"/>
      <c r="LKZ44" s="62"/>
      <c r="LLA44" s="62"/>
      <c r="LLB44" s="62"/>
      <c r="LLC44" s="62"/>
      <c r="LLD44" s="62"/>
      <c r="LLE44" s="62"/>
      <c r="LLF44" s="62"/>
      <c r="LLG44" s="62"/>
      <c r="LLH44" s="62"/>
      <c r="LLI44" s="62"/>
      <c r="LLJ44" s="62"/>
      <c r="LLK44" s="62"/>
      <c r="LLL44" s="62"/>
      <c r="LLM44" s="62"/>
      <c r="LLN44" s="62"/>
      <c r="LLO44" s="62"/>
      <c r="LLP44" s="62"/>
      <c r="LLQ44" s="62"/>
      <c r="LLR44" s="62"/>
      <c r="LLS44" s="62"/>
      <c r="LLT44" s="62"/>
      <c r="LLU44" s="62"/>
      <c r="LLV44" s="62"/>
      <c r="LLW44" s="62"/>
      <c r="LLX44" s="62"/>
      <c r="LLY44" s="62"/>
      <c r="LLZ44" s="62"/>
      <c r="LMA44" s="62"/>
      <c r="LMB44" s="62"/>
      <c r="LMC44" s="62"/>
      <c r="LMD44" s="62"/>
      <c r="LME44" s="62"/>
      <c r="LMF44" s="62"/>
      <c r="LMG44" s="62"/>
      <c r="LMH44" s="62"/>
      <c r="LMI44" s="62"/>
      <c r="LMJ44" s="62"/>
      <c r="LMK44" s="62"/>
      <c r="LML44" s="62"/>
      <c r="LMM44" s="62"/>
      <c r="LMN44" s="62"/>
      <c r="LMO44" s="62"/>
      <c r="LMP44" s="62"/>
      <c r="LMQ44" s="62"/>
      <c r="LMR44" s="62"/>
      <c r="LMS44" s="62"/>
      <c r="LMT44" s="62"/>
      <c r="LMU44" s="62"/>
      <c r="LMV44" s="62"/>
      <c r="LMW44" s="62"/>
      <c r="LMX44" s="62"/>
      <c r="LMY44" s="62"/>
      <c r="LMZ44" s="62"/>
      <c r="LNA44" s="62"/>
      <c r="LNB44" s="62"/>
      <c r="LNC44" s="62"/>
      <c r="LND44" s="62"/>
      <c r="LNE44" s="62"/>
      <c r="LNF44" s="62"/>
      <c r="LNG44" s="62"/>
      <c r="LNH44" s="62"/>
      <c r="LNI44" s="62"/>
      <c r="LNJ44" s="62"/>
      <c r="LNK44" s="62"/>
      <c r="LNL44" s="62"/>
      <c r="LNM44" s="62"/>
      <c r="LNN44" s="62"/>
      <c r="LNO44" s="62"/>
      <c r="LNP44" s="62"/>
      <c r="LNQ44" s="62"/>
      <c r="LNR44" s="62"/>
      <c r="LNS44" s="62"/>
      <c r="LNT44" s="62"/>
      <c r="LNU44" s="62"/>
      <c r="LNV44" s="62"/>
      <c r="LNW44" s="62"/>
      <c r="LNX44" s="62"/>
      <c r="LNY44" s="62"/>
      <c r="LNZ44" s="62"/>
      <c r="LOA44" s="62"/>
      <c r="LOB44" s="62"/>
      <c r="LOC44" s="62"/>
      <c r="LOD44" s="62"/>
      <c r="LOE44" s="62"/>
      <c r="LOF44" s="62"/>
      <c r="LOG44" s="62"/>
      <c r="LOH44" s="62"/>
      <c r="LOI44" s="62"/>
      <c r="LOJ44" s="62"/>
      <c r="LOK44" s="62"/>
      <c r="LOL44" s="62"/>
      <c r="LOM44" s="62"/>
      <c r="LON44" s="62"/>
      <c r="LOO44" s="62"/>
      <c r="LOP44" s="62"/>
      <c r="LOQ44" s="62"/>
      <c r="LOR44" s="62"/>
      <c r="LOS44" s="62"/>
      <c r="LOT44" s="62"/>
      <c r="LOU44" s="62"/>
      <c r="LOV44" s="62"/>
      <c r="LOW44" s="62"/>
      <c r="LOX44" s="62"/>
      <c r="LOY44" s="62"/>
      <c r="LOZ44" s="62"/>
      <c r="LPA44" s="62"/>
      <c r="LPB44" s="62"/>
      <c r="LPC44" s="62"/>
      <c r="LPD44" s="62"/>
      <c r="LPE44" s="62"/>
      <c r="LPF44" s="62"/>
      <c r="LPG44" s="62"/>
      <c r="LPH44" s="62"/>
      <c r="LPI44" s="62"/>
      <c r="LPJ44" s="62"/>
      <c r="LPK44" s="62"/>
      <c r="LPL44" s="62"/>
      <c r="LPM44" s="62"/>
      <c r="LPN44" s="62"/>
      <c r="LPO44" s="62"/>
      <c r="LPP44" s="62"/>
      <c r="LPQ44" s="62"/>
      <c r="LPR44" s="62"/>
      <c r="LPS44" s="62"/>
      <c r="LPT44" s="62"/>
      <c r="LPU44" s="62"/>
      <c r="LPV44" s="62"/>
      <c r="LPW44" s="62"/>
      <c r="LPX44" s="62"/>
      <c r="LPY44" s="62"/>
      <c r="LPZ44" s="62"/>
      <c r="LQA44" s="62"/>
      <c r="LQB44" s="62"/>
      <c r="LQC44" s="62"/>
      <c r="LQD44" s="62"/>
      <c r="LQE44" s="62"/>
      <c r="LQF44" s="62"/>
      <c r="LQG44" s="62"/>
      <c r="LQH44" s="62"/>
      <c r="LQI44" s="62"/>
      <c r="LQJ44" s="62"/>
      <c r="LQK44" s="62"/>
      <c r="LQL44" s="62"/>
      <c r="LQM44" s="62"/>
      <c r="LQN44" s="62"/>
      <c r="LQO44" s="62"/>
      <c r="LQP44" s="62"/>
      <c r="LQQ44" s="62"/>
      <c r="LQR44" s="62"/>
      <c r="LQS44" s="62"/>
      <c r="LQT44" s="62"/>
      <c r="LQU44" s="62"/>
      <c r="LQV44" s="62"/>
      <c r="LQW44" s="62"/>
      <c r="LQX44" s="62"/>
      <c r="LQY44" s="62"/>
      <c r="LQZ44" s="62"/>
      <c r="LRA44" s="62"/>
      <c r="LRB44" s="62"/>
      <c r="LRC44" s="62"/>
      <c r="LRD44" s="62"/>
      <c r="LRE44" s="62"/>
      <c r="LRF44" s="62"/>
      <c r="LRG44" s="62"/>
      <c r="LRH44" s="62"/>
      <c r="LRI44" s="62"/>
      <c r="LRJ44" s="62"/>
      <c r="LRK44" s="62"/>
      <c r="LRL44" s="62"/>
      <c r="LRM44" s="62"/>
      <c r="LRN44" s="62"/>
      <c r="LRO44" s="62"/>
      <c r="LRP44" s="62"/>
      <c r="LRQ44" s="62"/>
      <c r="LRR44" s="62"/>
      <c r="LRS44" s="62"/>
      <c r="LRT44" s="62"/>
      <c r="LRU44" s="62"/>
      <c r="LRV44" s="62"/>
      <c r="LRW44" s="62"/>
      <c r="LRX44" s="62"/>
      <c r="LRY44" s="62"/>
      <c r="LRZ44" s="62"/>
      <c r="LSA44" s="62"/>
      <c r="LSB44" s="62"/>
      <c r="LSC44" s="62"/>
      <c r="LSD44" s="62"/>
      <c r="LSE44" s="62"/>
      <c r="LSF44" s="62"/>
      <c r="LSG44" s="62"/>
      <c r="LSH44" s="62"/>
      <c r="LSI44" s="62"/>
      <c r="LSJ44" s="62"/>
      <c r="LSK44" s="62"/>
      <c r="LSL44" s="62"/>
      <c r="LSM44" s="62"/>
      <c r="LSN44" s="62"/>
      <c r="LSO44" s="62"/>
      <c r="LSP44" s="62"/>
      <c r="LSQ44" s="62"/>
      <c r="LSR44" s="62"/>
      <c r="LSS44" s="62"/>
      <c r="LST44" s="62"/>
      <c r="LSU44" s="62"/>
      <c r="LSV44" s="62"/>
      <c r="LSW44" s="62"/>
      <c r="LSX44" s="62"/>
      <c r="LSY44" s="62"/>
      <c r="LSZ44" s="62"/>
      <c r="LTA44" s="62"/>
      <c r="LTB44" s="62"/>
      <c r="LTC44" s="62"/>
      <c r="LTD44" s="62"/>
      <c r="LTE44" s="62"/>
      <c r="LTF44" s="62"/>
      <c r="LTG44" s="62"/>
      <c r="LTH44" s="62"/>
      <c r="LTI44" s="62"/>
      <c r="LTJ44" s="62"/>
      <c r="LTK44" s="62"/>
      <c r="LTL44" s="62"/>
      <c r="LTM44" s="62"/>
      <c r="LTN44" s="62"/>
      <c r="LTO44" s="62"/>
      <c r="LTP44" s="62"/>
      <c r="LTQ44" s="62"/>
      <c r="LTR44" s="62"/>
      <c r="LTS44" s="62"/>
      <c r="LTT44" s="62"/>
      <c r="LTU44" s="62"/>
      <c r="LTV44" s="62"/>
      <c r="LTW44" s="62"/>
      <c r="LTX44" s="62"/>
      <c r="LTY44" s="62"/>
      <c r="LTZ44" s="62"/>
      <c r="LUA44" s="62"/>
      <c r="LUB44" s="62"/>
      <c r="LUC44" s="62"/>
      <c r="LUD44" s="62"/>
      <c r="LUE44" s="62"/>
      <c r="LUF44" s="62"/>
      <c r="LUG44" s="62"/>
      <c r="LUH44" s="62"/>
      <c r="LUI44" s="62"/>
      <c r="LUJ44" s="62"/>
      <c r="LUK44" s="62"/>
      <c r="LUL44" s="62"/>
      <c r="LUM44" s="62"/>
      <c r="LUN44" s="62"/>
      <c r="LUO44" s="62"/>
      <c r="LUP44" s="62"/>
      <c r="LUQ44" s="62"/>
      <c r="LUR44" s="62"/>
      <c r="LUS44" s="62"/>
      <c r="LUT44" s="62"/>
      <c r="LUU44" s="62"/>
      <c r="LUV44" s="62"/>
      <c r="LUW44" s="62"/>
      <c r="LUX44" s="62"/>
      <c r="LUY44" s="62"/>
      <c r="LUZ44" s="62"/>
      <c r="LVA44" s="62"/>
      <c r="LVB44" s="62"/>
      <c r="LVC44" s="62"/>
      <c r="LVD44" s="62"/>
      <c r="LVE44" s="62"/>
      <c r="LVF44" s="62"/>
      <c r="LVG44" s="62"/>
      <c r="LVH44" s="62"/>
      <c r="LVI44" s="62"/>
      <c r="LVJ44" s="62"/>
      <c r="LVK44" s="62"/>
      <c r="LVL44" s="62"/>
      <c r="LVM44" s="62"/>
      <c r="LVN44" s="62"/>
      <c r="LVO44" s="62"/>
      <c r="LVP44" s="62"/>
      <c r="LVQ44" s="62"/>
      <c r="LVR44" s="62"/>
      <c r="LVS44" s="62"/>
      <c r="LVT44" s="62"/>
      <c r="LVU44" s="62"/>
      <c r="LVV44" s="62"/>
      <c r="LVW44" s="62"/>
      <c r="LVX44" s="62"/>
      <c r="LVY44" s="62"/>
      <c r="LVZ44" s="62"/>
      <c r="LWA44" s="62"/>
      <c r="LWB44" s="62"/>
      <c r="LWC44" s="62"/>
      <c r="LWD44" s="62"/>
      <c r="LWE44" s="62"/>
      <c r="LWF44" s="62"/>
      <c r="LWG44" s="62"/>
      <c r="LWH44" s="62"/>
      <c r="LWI44" s="62"/>
      <c r="LWJ44" s="62"/>
      <c r="LWK44" s="62"/>
      <c r="LWL44" s="62"/>
      <c r="LWM44" s="62"/>
      <c r="LWN44" s="62"/>
      <c r="LWO44" s="62"/>
      <c r="LWP44" s="62"/>
      <c r="LWQ44" s="62"/>
      <c r="LWR44" s="62"/>
      <c r="LWS44" s="62"/>
      <c r="LWT44" s="62"/>
      <c r="LWU44" s="62"/>
      <c r="LWV44" s="62"/>
      <c r="LWW44" s="62"/>
      <c r="LWX44" s="62"/>
      <c r="LWY44" s="62"/>
      <c r="LWZ44" s="62"/>
      <c r="LXA44" s="62"/>
      <c r="LXB44" s="62"/>
      <c r="LXC44" s="62"/>
      <c r="LXD44" s="62"/>
      <c r="LXE44" s="62"/>
      <c r="LXF44" s="62"/>
      <c r="LXG44" s="62"/>
      <c r="LXH44" s="62"/>
      <c r="LXI44" s="62"/>
      <c r="LXJ44" s="62"/>
      <c r="LXK44" s="62"/>
      <c r="LXL44" s="62"/>
      <c r="LXM44" s="62"/>
      <c r="LXN44" s="62"/>
      <c r="LXO44" s="62"/>
      <c r="LXP44" s="62"/>
      <c r="LXQ44" s="62"/>
      <c r="LXR44" s="62"/>
      <c r="LXS44" s="62"/>
      <c r="LXT44" s="62"/>
      <c r="LXU44" s="62"/>
      <c r="LXV44" s="62"/>
      <c r="LXW44" s="62"/>
      <c r="LXX44" s="62"/>
      <c r="LXY44" s="62"/>
      <c r="LXZ44" s="62"/>
      <c r="LYA44" s="62"/>
      <c r="LYB44" s="62"/>
      <c r="LYC44" s="62"/>
      <c r="LYD44" s="62"/>
      <c r="LYE44" s="62"/>
      <c r="LYF44" s="62"/>
      <c r="LYG44" s="62"/>
      <c r="LYH44" s="62"/>
      <c r="LYI44" s="62"/>
      <c r="LYJ44" s="62"/>
      <c r="LYK44" s="62"/>
      <c r="LYL44" s="62"/>
      <c r="LYM44" s="62"/>
      <c r="LYN44" s="62"/>
      <c r="LYO44" s="62"/>
      <c r="LYP44" s="62"/>
      <c r="LYQ44" s="62"/>
      <c r="LYR44" s="62"/>
      <c r="LYS44" s="62"/>
      <c r="LYT44" s="62"/>
      <c r="LYU44" s="62"/>
      <c r="LYV44" s="62"/>
      <c r="LYW44" s="62"/>
      <c r="LYX44" s="62"/>
      <c r="LYY44" s="62"/>
      <c r="LYZ44" s="62"/>
      <c r="LZA44" s="62"/>
      <c r="LZB44" s="62"/>
      <c r="LZC44" s="62"/>
      <c r="LZD44" s="62"/>
      <c r="LZE44" s="62"/>
      <c r="LZF44" s="62"/>
      <c r="LZG44" s="62"/>
      <c r="LZH44" s="62"/>
      <c r="LZI44" s="62"/>
      <c r="LZJ44" s="62"/>
      <c r="LZK44" s="62"/>
      <c r="LZL44" s="62"/>
      <c r="LZM44" s="62"/>
      <c r="LZN44" s="62"/>
      <c r="LZO44" s="62"/>
      <c r="LZP44" s="62"/>
      <c r="LZQ44" s="62"/>
      <c r="LZR44" s="62"/>
      <c r="LZS44" s="62"/>
      <c r="LZT44" s="62"/>
      <c r="LZU44" s="62"/>
      <c r="LZV44" s="62"/>
      <c r="LZW44" s="62"/>
      <c r="LZX44" s="62"/>
      <c r="LZY44" s="62"/>
      <c r="LZZ44" s="62"/>
      <c r="MAA44" s="62"/>
      <c r="MAB44" s="62"/>
      <c r="MAC44" s="62"/>
      <c r="MAD44" s="62"/>
      <c r="MAE44" s="62"/>
      <c r="MAF44" s="62"/>
      <c r="MAG44" s="62"/>
      <c r="MAH44" s="62"/>
      <c r="MAI44" s="62"/>
      <c r="MAJ44" s="62"/>
      <c r="MAK44" s="62"/>
      <c r="MAL44" s="62"/>
      <c r="MAM44" s="62"/>
      <c r="MAN44" s="62"/>
      <c r="MAO44" s="62"/>
      <c r="MAP44" s="62"/>
      <c r="MAQ44" s="62"/>
      <c r="MAR44" s="62"/>
      <c r="MAS44" s="62"/>
      <c r="MAT44" s="62"/>
      <c r="MAU44" s="62"/>
      <c r="MAV44" s="62"/>
      <c r="MAW44" s="62"/>
      <c r="MAX44" s="62"/>
      <c r="MAY44" s="62"/>
      <c r="MAZ44" s="62"/>
      <c r="MBA44" s="62"/>
      <c r="MBB44" s="62"/>
      <c r="MBC44" s="62"/>
      <c r="MBD44" s="62"/>
      <c r="MBE44" s="62"/>
      <c r="MBF44" s="62"/>
      <c r="MBG44" s="62"/>
      <c r="MBH44" s="62"/>
      <c r="MBI44" s="62"/>
      <c r="MBJ44" s="62"/>
      <c r="MBK44" s="62"/>
      <c r="MBL44" s="62"/>
      <c r="MBM44" s="62"/>
      <c r="MBN44" s="62"/>
      <c r="MBO44" s="62"/>
      <c r="MBP44" s="62"/>
      <c r="MBQ44" s="62"/>
      <c r="MBR44" s="62"/>
      <c r="MBS44" s="62"/>
      <c r="MBT44" s="62"/>
      <c r="MBU44" s="62"/>
      <c r="MBV44" s="62"/>
      <c r="MBW44" s="62"/>
      <c r="MBX44" s="62"/>
      <c r="MBY44" s="62"/>
      <c r="MBZ44" s="62"/>
      <c r="MCA44" s="62"/>
      <c r="MCB44" s="62"/>
      <c r="MCC44" s="62"/>
      <c r="MCD44" s="62"/>
      <c r="MCE44" s="62"/>
      <c r="MCF44" s="62"/>
      <c r="MCG44" s="62"/>
      <c r="MCH44" s="62"/>
      <c r="MCI44" s="62"/>
      <c r="MCJ44" s="62"/>
      <c r="MCK44" s="62"/>
      <c r="MCL44" s="62"/>
      <c r="MCM44" s="62"/>
      <c r="MCN44" s="62"/>
      <c r="MCO44" s="62"/>
      <c r="MCP44" s="62"/>
      <c r="MCQ44" s="62"/>
      <c r="MCR44" s="62"/>
      <c r="MCS44" s="62"/>
      <c r="MCT44" s="62"/>
      <c r="MCU44" s="62"/>
      <c r="MCV44" s="62"/>
      <c r="MCW44" s="62"/>
      <c r="MCX44" s="62"/>
      <c r="MCY44" s="62"/>
      <c r="MCZ44" s="62"/>
      <c r="MDA44" s="62"/>
      <c r="MDB44" s="62"/>
      <c r="MDC44" s="62"/>
      <c r="MDD44" s="62"/>
      <c r="MDE44" s="62"/>
      <c r="MDF44" s="62"/>
      <c r="MDG44" s="62"/>
      <c r="MDH44" s="62"/>
      <c r="MDI44" s="62"/>
      <c r="MDJ44" s="62"/>
      <c r="MDK44" s="62"/>
      <c r="MDL44" s="62"/>
      <c r="MDM44" s="62"/>
      <c r="MDN44" s="62"/>
      <c r="MDO44" s="62"/>
      <c r="MDP44" s="62"/>
      <c r="MDQ44" s="62"/>
      <c r="MDR44" s="62"/>
      <c r="MDS44" s="62"/>
      <c r="MDT44" s="62"/>
      <c r="MDU44" s="62"/>
      <c r="MDV44" s="62"/>
      <c r="MDW44" s="62"/>
      <c r="MDX44" s="62"/>
      <c r="MDY44" s="62"/>
      <c r="MDZ44" s="62"/>
      <c r="MEA44" s="62"/>
      <c r="MEB44" s="62"/>
      <c r="MEC44" s="62"/>
      <c r="MED44" s="62"/>
      <c r="MEE44" s="62"/>
      <c r="MEF44" s="62"/>
      <c r="MEG44" s="62"/>
      <c r="MEH44" s="62"/>
      <c r="MEI44" s="62"/>
      <c r="MEJ44" s="62"/>
      <c r="MEK44" s="62"/>
      <c r="MEL44" s="62"/>
      <c r="MEM44" s="62"/>
      <c r="MEN44" s="62"/>
      <c r="MEO44" s="62"/>
      <c r="MEP44" s="62"/>
      <c r="MEQ44" s="62"/>
      <c r="MER44" s="62"/>
      <c r="MES44" s="62"/>
      <c r="MET44" s="62"/>
      <c r="MEU44" s="62"/>
      <c r="MEV44" s="62"/>
      <c r="MEW44" s="62"/>
      <c r="MEX44" s="62"/>
      <c r="MEY44" s="62"/>
      <c r="MEZ44" s="62"/>
      <c r="MFA44" s="62"/>
      <c r="MFB44" s="62"/>
      <c r="MFC44" s="62"/>
      <c r="MFD44" s="62"/>
      <c r="MFE44" s="62"/>
      <c r="MFF44" s="62"/>
      <c r="MFG44" s="62"/>
      <c r="MFH44" s="62"/>
      <c r="MFI44" s="62"/>
      <c r="MFJ44" s="62"/>
      <c r="MFK44" s="62"/>
      <c r="MFL44" s="62"/>
      <c r="MFM44" s="62"/>
      <c r="MFN44" s="62"/>
      <c r="MFO44" s="62"/>
      <c r="MFP44" s="62"/>
      <c r="MFQ44" s="62"/>
      <c r="MFR44" s="62"/>
      <c r="MFS44" s="62"/>
      <c r="MFT44" s="62"/>
      <c r="MFU44" s="62"/>
      <c r="MFV44" s="62"/>
      <c r="MFW44" s="62"/>
      <c r="MFX44" s="62"/>
      <c r="MFY44" s="62"/>
      <c r="MFZ44" s="62"/>
      <c r="MGA44" s="62"/>
      <c r="MGB44" s="62"/>
      <c r="MGC44" s="62"/>
      <c r="MGD44" s="62"/>
      <c r="MGE44" s="62"/>
      <c r="MGF44" s="62"/>
      <c r="MGG44" s="62"/>
      <c r="MGH44" s="62"/>
      <c r="MGI44" s="62"/>
      <c r="MGJ44" s="62"/>
      <c r="MGK44" s="62"/>
      <c r="MGL44" s="62"/>
      <c r="MGM44" s="62"/>
      <c r="MGN44" s="62"/>
      <c r="MGO44" s="62"/>
      <c r="MGP44" s="62"/>
      <c r="MGQ44" s="62"/>
      <c r="MGR44" s="62"/>
      <c r="MGS44" s="62"/>
      <c r="MGT44" s="62"/>
      <c r="MGU44" s="62"/>
      <c r="MGV44" s="62"/>
      <c r="MGW44" s="62"/>
      <c r="MGX44" s="62"/>
      <c r="MGY44" s="62"/>
      <c r="MGZ44" s="62"/>
      <c r="MHA44" s="62"/>
      <c r="MHB44" s="62"/>
      <c r="MHC44" s="62"/>
      <c r="MHD44" s="62"/>
      <c r="MHE44" s="62"/>
      <c r="MHF44" s="62"/>
      <c r="MHG44" s="62"/>
      <c r="MHH44" s="62"/>
      <c r="MHI44" s="62"/>
      <c r="MHJ44" s="62"/>
      <c r="MHK44" s="62"/>
      <c r="MHL44" s="62"/>
      <c r="MHM44" s="62"/>
      <c r="MHN44" s="62"/>
      <c r="MHO44" s="62"/>
      <c r="MHP44" s="62"/>
      <c r="MHQ44" s="62"/>
      <c r="MHR44" s="62"/>
      <c r="MHS44" s="62"/>
      <c r="MHT44" s="62"/>
      <c r="MHU44" s="62"/>
      <c r="MHV44" s="62"/>
      <c r="MHW44" s="62"/>
      <c r="MHX44" s="62"/>
      <c r="MHY44" s="62"/>
      <c r="MHZ44" s="62"/>
      <c r="MIA44" s="62"/>
      <c r="MIB44" s="62"/>
      <c r="MIC44" s="62"/>
      <c r="MID44" s="62"/>
      <c r="MIE44" s="62"/>
      <c r="MIF44" s="62"/>
      <c r="MIG44" s="62"/>
      <c r="MIH44" s="62"/>
      <c r="MII44" s="62"/>
      <c r="MIJ44" s="62"/>
      <c r="MIK44" s="62"/>
      <c r="MIL44" s="62"/>
      <c r="MIM44" s="62"/>
      <c r="MIN44" s="62"/>
      <c r="MIO44" s="62"/>
      <c r="MIP44" s="62"/>
      <c r="MIQ44" s="62"/>
      <c r="MIR44" s="62"/>
      <c r="MIS44" s="62"/>
      <c r="MIT44" s="62"/>
      <c r="MIU44" s="62"/>
      <c r="MIV44" s="62"/>
      <c r="MIW44" s="62"/>
      <c r="MIX44" s="62"/>
      <c r="MIY44" s="62"/>
      <c r="MIZ44" s="62"/>
      <c r="MJA44" s="62"/>
      <c r="MJB44" s="62"/>
      <c r="MJC44" s="62"/>
      <c r="MJD44" s="62"/>
      <c r="MJE44" s="62"/>
      <c r="MJF44" s="62"/>
      <c r="MJG44" s="62"/>
      <c r="MJH44" s="62"/>
      <c r="MJI44" s="62"/>
      <c r="MJJ44" s="62"/>
      <c r="MJK44" s="62"/>
      <c r="MJL44" s="62"/>
      <c r="MJM44" s="62"/>
      <c r="MJN44" s="62"/>
      <c r="MJO44" s="62"/>
      <c r="MJP44" s="62"/>
      <c r="MJQ44" s="62"/>
      <c r="MJR44" s="62"/>
      <c r="MJS44" s="62"/>
      <c r="MJT44" s="62"/>
      <c r="MJU44" s="62"/>
      <c r="MJV44" s="62"/>
      <c r="MJW44" s="62"/>
      <c r="MJX44" s="62"/>
      <c r="MJY44" s="62"/>
      <c r="MJZ44" s="62"/>
      <c r="MKA44" s="62"/>
      <c r="MKB44" s="62"/>
      <c r="MKC44" s="62"/>
      <c r="MKD44" s="62"/>
      <c r="MKE44" s="62"/>
      <c r="MKF44" s="62"/>
      <c r="MKG44" s="62"/>
      <c r="MKH44" s="62"/>
      <c r="MKI44" s="62"/>
      <c r="MKJ44" s="62"/>
      <c r="MKK44" s="62"/>
      <c r="MKL44" s="62"/>
      <c r="MKM44" s="62"/>
      <c r="MKN44" s="62"/>
      <c r="MKO44" s="62"/>
      <c r="MKP44" s="62"/>
      <c r="MKQ44" s="62"/>
      <c r="MKR44" s="62"/>
      <c r="MKS44" s="62"/>
      <c r="MKT44" s="62"/>
      <c r="MKU44" s="62"/>
      <c r="MKV44" s="62"/>
      <c r="MKW44" s="62"/>
      <c r="MKX44" s="62"/>
      <c r="MKY44" s="62"/>
      <c r="MKZ44" s="62"/>
      <c r="MLA44" s="62"/>
      <c r="MLB44" s="62"/>
      <c r="MLC44" s="62"/>
      <c r="MLD44" s="62"/>
      <c r="MLE44" s="62"/>
      <c r="MLF44" s="62"/>
      <c r="MLG44" s="62"/>
      <c r="MLH44" s="62"/>
      <c r="MLI44" s="62"/>
      <c r="MLJ44" s="62"/>
      <c r="MLK44" s="62"/>
      <c r="MLL44" s="62"/>
      <c r="MLM44" s="62"/>
      <c r="MLN44" s="62"/>
      <c r="MLO44" s="62"/>
      <c r="MLP44" s="62"/>
      <c r="MLQ44" s="62"/>
      <c r="MLR44" s="62"/>
      <c r="MLS44" s="62"/>
      <c r="MLT44" s="62"/>
      <c r="MLU44" s="62"/>
      <c r="MLV44" s="62"/>
      <c r="MLW44" s="62"/>
      <c r="MLX44" s="62"/>
      <c r="MLY44" s="62"/>
      <c r="MLZ44" s="62"/>
      <c r="MMA44" s="62"/>
      <c r="MMB44" s="62"/>
      <c r="MMC44" s="62"/>
      <c r="MMD44" s="62"/>
      <c r="MME44" s="62"/>
      <c r="MMF44" s="62"/>
      <c r="MMG44" s="62"/>
      <c r="MMH44" s="62"/>
      <c r="MMI44" s="62"/>
      <c r="MMJ44" s="62"/>
      <c r="MMK44" s="62"/>
      <c r="MML44" s="62"/>
      <c r="MMM44" s="62"/>
      <c r="MMN44" s="62"/>
      <c r="MMO44" s="62"/>
      <c r="MMP44" s="62"/>
      <c r="MMQ44" s="62"/>
      <c r="MMR44" s="62"/>
      <c r="MMS44" s="62"/>
      <c r="MMT44" s="62"/>
      <c r="MMU44" s="62"/>
      <c r="MMV44" s="62"/>
      <c r="MMW44" s="62"/>
      <c r="MMX44" s="62"/>
      <c r="MMY44" s="62"/>
      <c r="MMZ44" s="62"/>
      <c r="MNA44" s="62"/>
      <c r="MNB44" s="62"/>
      <c r="MNC44" s="62"/>
      <c r="MND44" s="62"/>
      <c r="MNE44" s="62"/>
      <c r="MNF44" s="62"/>
      <c r="MNG44" s="62"/>
      <c r="MNH44" s="62"/>
      <c r="MNI44" s="62"/>
      <c r="MNJ44" s="62"/>
      <c r="MNK44" s="62"/>
      <c r="MNL44" s="62"/>
      <c r="MNM44" s="62"/>
      <c r="MNN44" s="62"/>
      <c r="MNO44" s="62"/>
      <c r="MNP44" s="62"/>
      <c r="MNQ44" s="62"/>
      <c r="MNR44" s="62"/>
      <c r="MNS44" s="62"/>
      <c r="MNT44" s="62"/>
      <c r="MNU44" s="62"/>
      <c r="MNV44" s="62"/>
      <c r="MNW44" s="62"/>
      <c r="MNX44" s="62"/>
      <c r="MNY44" s="62"/>
      <c r="MNZ44" s="62"/>
      <c r="MOA44" s="62"/>
      <c r="MOB44" s="62"/>
      <c r="MOC44" s="62"/>
      <c r="MOD44" s="62"/>
      <c r="MOE44" s="62"/>
      <c r="MOF44" s="62"/>
      <c r="MOG44" s="62"/>
      <c r="MOH44" s="62"/>
      <c r="MOI44" s="62"/>
      <c r="MOJ44" s="62"/>
      <c r="MOK44" s="62"/>
      <c r="MOL44" s="62"/>
      <c r="MOM44" s="62"/>
      <c r="MON44" s="62"/>
      <c r="MOO44" s="62"/>
      <c r="MOP44" s="62"/>
      <c r="MOQ44" s="62"/>
      <c r="MOR44" s="62"/>
      <c r="MOS44" s="62"/>
      <c r="MOT44" s="62"/>
      <c r="MOU44" s="62"/>
      <c r="MOV44" s="62"/>
      <c r="MOW44" s="62"/>
      <c r="MOX44" s="62"/>
      <c r="MOY44" s="62"/>
      <c r="MOZ44" s="62"/>
      <c r="MPA44" s="62"/>
      <c r="MPB44" s="62"/>
      <c r="MPC44" s="62"/>
      <c r="MPD44" s="62"/>
      <c r="MPE44" s="62"/>
      <c r="MPF44" s="62"/>
      <c r="MPG44" s="62"/>
      <c r="MPH44" s="62"/>
      <c r="MPI44" s="62"/>
      <c r="MPJ44" s="62"/>
      <c r="MPK44" s="62"/>
      <c r="MPL44" s="62"/>
      <c r="MPM44" s="62"/>
      <c r="MPN44" s="62"/>
      <c r="MPO44" s="62"/>
      <c r="MPP44" s="62"/>
      <c r="MPQ44" s="62"/>
      <c r="MPR44" s="62"/>
      <c r="MPS44" s="62"/>
      <c r="MPT44" s="62"/>
      <c r="MPU44" s="62"/>
      <c r="MPV44" s="62"/>
      <c r="MPW44" s="62"/>
      <c r="MPX44" s="62"/>
      <c r="MPY44" s="62"/>
      <c r="MPZ44" s="62"/>
      <c r="MQA44" s="62"/>
      <c r="MQB44" s="62"/>
      <c r="MQC44" s="62"/>
      <c r="MQD44" s="62"/>
      <c r="MQE44" s="62"/>
      <c r="MQF44" s="62"/>
      <c r="MQG44" s="62"/>
      <c r="MQH44" s="62"/>
      <c r="MQI44" s="62"/>
      <c r="MQJ44" s="62"/>
      <c r="MQK44" s="62"/>
      <c r="MQL44" s="62"/>
      <c r="MQM44" s="62"/>
      <c r="MQN44" s="62"/>
      <c r="MQO44" s="62"/>
      <c r="MQP44" s="62"/>
      <c r="MQQ44" s="62"/>
      <c r="MQR44" s="62"/>
      <c r="MQS44" s="62"/>
      <c r="MQT44" s="62"/>
      <c r="MQU44" s="62"/>
      <c r="MQV44" s="62"/>
      <c r="MQW44" s="62"/>
      <c r="MQX44" s="62"/>
      <c r="MQY44" s="62"/>
      <c r="MQZ44" s="62"/>
      <c r="MRA44" s="62"/>
      <c r="MRB44" s="62"/>
      <c r="MRC44" s="62"/>
      <c r="MRD44" s="62"/>
      <c r="MRE44" s="62"/>
      <c r="MRF44" s="62"/>
      <c r="MRG44" s="62"/>
      <c r="MRH44" s="62"/>
      <c r="MRI44" s="62"/>
      <c r="MRJ44" s="62"/>
      <c r="MRK44" s="62"/>
      <c r="MRL44" s="62"/>
      <c r="MRM44" s="62"/>
      <c r="MRN44" s="62"/>
      <c r="MRO44" s="62"/>
      <c r="MRP44" s="62"/>
      <c r="MRQ44" s="62"/>
      <c r="MRR44" s="62"/>
      <c r="MRS44" s="62"/>
      <c r="MRT44" s="62"/>
      <c r="MRU44" s="62"/>
      <c r="MRV44" s="62"/>
      <c r="MRW44" s="62"/>
      <c r="MRX44" s="62"/>
      <c r="MRY44" s="62"/>
      <c r="MRZ44" s="62"/>
      <c r="MSA44" s="62"/>
      <c r="MSB44" s="62"/>
      <c r="MSC44" s="62"/>
      <c r="MSD44" s="62"/>
      <c r="MSE44" s="62"/>
      <c r="MSF44" s="62"/>
      <c r="MSG44" s="62"/>
      <c r="MSH44" s="62"/>
      <c r="MSI44" s="62"/>
      <c r="MSJ44" s="62"/>
      <c r="MSK44" s="62"/>
      <c r="MSL44" s="62"/>
      <c r="MSM44" s="62"/>
      <c r="MSN44" s="62"/>
      <c r="MSO44" s="62"/>
      <c r="MSP44" s="62"/>
      <c r="MSQ44" s="62"/>
      <c r="MSR44" s="62"/>
      <c r="MSS44" s="62"/>
      <c r="MST44" s="62"/>
      <c r="MSU44" s="62"/>
      <c r="MSV44" s="62"/>
      <c r="MSW44" s="62"/>
      <c r="MSX44" s="62"/>
      <c r="MSY44" s="62"/>
      <c r="MSZ44" s="62"/>
      <c r="MTA44" s="62"/>
      <c r="MTB44" s="62"/>
      <c r="MTC44" s="62"/>
      <c r="MTD44" s="62"/>
      <c r="MTE44" s="62"/>
      <c r="MTF44" s="62"/>
      <c r="MTG44" s="62"/>
      <c r="MTH44" s="62"/>
      <c r="MTI44" s="62"/>
      <c r="MTJ44" s="62"/>
      <c r="MTK44" s="62"/>
      <c r="MTL44" s="62"/>
      <c r="MTM44" s="62"/>
      <c r="MTN44" s="62"/>
      <c r="MTO44" s="62"/>
      <c r="MTP44" s="62"/>
      <c r="MTQ44" s="62"/>
      <c r="MTR44" s="62"/>
      <c r="MTS44" s="62"/>
      <c r="MTT44" s="62"/>
      <c r="MTU44" s="62"/>
      <c r="MTV44" s="62"/>
      <c r="MTW44" s="62"/>
      <c r="MTX44" s="62"/>
      <c r="MTY44" s="62"/>
      <c r="MTZ44" s="62"/>
      <c r="MUA44" s="62"/>
      <c r="MUB44" s="62"/>
      <c r="MUC44" s="62"/>
      <c r="MUD44" s="62"/>
      <c r="MUE44" s="62"/>
      <c r="MUF44" s="62"/>
      <c r="MUG44" s="62"/>
      <c r="MUH44" s="62"/>
      <c r="MUI44" s="62"/>
      <c r="MUJ44" s="62"/>
      <c r="MUK44" s="62"/>
      <c r="MUL44" s="62"/>
      <c r="MUM44" s="62"/>
      <c r="MUN44" s="62"/>
      <c r="MUO44" s="62"/>
      <c r="MUP44" s="62"/>
      <c r="MUQ44" s="62"/>
      <c r="MUR44" s="62"/>
      <c r="MUS44" s="62"/>
      <c r="MUT44" s="62"/>
      <c r="MUU44" s="62"/>
      <c r="MUV44" s="62"/>
      <c r="MUW44" s="62"/>
      <c r="MUX44" s="62"/>
      <c r="MUY44" s="62"/>
      <c r="MUZ44" s="62"/>
      <c r="MVA44" s="62"/>
      <c r="MVB44" s="62"/>
      <c r="MVC44" s="62"/>
      <c r="MVD44" s="62"/>
      <c r="MVE44" s="62"/>
      <c r="MVF44" s="62"/>
      <c r="MVG44" s="62"/>
      <c r="MVH44" s="62"/>
      <c r="MVI44" s="62"/>
      <c r="MVJ44" s="62"/>
      <c r="MVK44" s="62"/>
      <c r="MVL44" s="62"/>
      <c r="MVM44" s="62"/>
      <c r="MVN44" s="62"/>
      <c r="MVO44" s="62"/>
      <c r="MVP44" s="62"/>
      <c r="MVQ44" s="62"/>
      <c r="MVR44" s="62"/>
      <c r="MVS44" s="62"/>
      <c r="MVT44" s="62"/>
      <c r="MVU44" s="62"/>
      <c r="MVV44" s="62"/>
      <c r="MVW44" s="62"/>
      <c r="MVX44" s="62"/>
      <c r="MVY44" s="62"/>
      <c r="MVZ44" s="62"/>
      <c r="MWA44" s="62"/>
      <c r="MWB44" s="62"/>
      <c r="MWC44" s="62"/>
      <c r="MWD44" s="62"/>
      <c r="MWE44" s="62"/>
      <c r="MWF44" s="62"/>
      <c r="MWG44" s="62"/>
      <c r="MWH44" s="62"/>
      <c r="MWI44" s="62"/>
      <c r="MWJ44" s="62"/>
      <c r="MWK44" s="62"/>
      <c r="MWL44" s="62"/>
      <c r="MWM44" s="62"/>
      <c r="MWN44" s="62"/>
      <c r="MWO44" s="62"/>
      <c r="MWP44" s="62"/>
      <c r="MWQ44" s="62"/>
      <c r="MWR44" s="62"/>
      <c r="MWS44" s="62"/>
      <c r="MWT44" s="62"/>
      <c r="MWU44" s="62"/>
      <c r="MWV44" s="62"/>
      <c r="MWW44" s="62"/>
      <c r="MWX44" s="62"/>
      <c r="MWY44" s="62"/>
      <c r="MWZ44" s="62"/>
      <c r="MXA44" s="62"/>
      <c r="MXB44" s="62"/>
      <c r="MXC44" s="62"/>
      <c r="MXD44" s="62"/>
      <c r="MXE44" s="62"/>
      <c r="MXF44" s="62"/>
      <c r="MXG44" s="62"/>
      <c r="MXH44" s="62"/>
      <c r="MXI44" s="62"/>
      <c r="MXJ44" s="62"/>
      <c r="MXK44" s="62"/>
      <c r="MXL44" s="62"/>
      <c r="MXM44" s="62"/>
      <c r="MXN44" s="62"/>
      <c r="MXO44" s="62"/>
      <c r="MXP44" s="62"/>
      <c r="MXQ44" s="62"/>
      <c r="MXR44" s="62"/>
      <c r="MXS44" s="62"/>
      <c r="MXT44" s="62"/>
      <c r="MXU44" s="62"/>
      <c r="MXV44" s="62"/>
      <c r="MXW44" s="62"/>
      <c r="MXX44" s="62"/>
      <c r="MXY44" s="62"/>
      <c r="MXZ44" s="62"/>
      <c r="MYA44" s="62"/>
      <c r="MYB44" s="62"/>
      <c r="MYC44" s="62"/>
      <c r="MYD44" s="62"/>
      <c r="MYE44" s="62"/>
      <c r="MYF44" s="62"/>
      <c r="MYG44" s="62"/>
      <c r="MYH44" s="62"/>
      <c r="MYI44" s="62"/>
      <c r="MYJ44" s="62"/>
      <c r="MYK44" s="62"/>
      <c r="MYL44" s="62"/>
      <c r="MYM44" s="62"/>
      <c r="MYN44" s="62"/>
      <c r="MYO44" s="62"/>
      <c r="MYP44" s="62"/>
      <c r="MYQ44" s="62"/>
      <c r="MYR44" s="62"/>
      <c r="MYS44" s="62"/>
      <c r="MYT44" s="62"/>
      <c r="MYU44" s="62"/>
      <c r="MYV44" s="62"/>
      <c r="MYW44" s="62"/>
      <c r="MYX44" s="62"/>
      <c r="MYY44" s="62"/>
      <c r="MYZ44" s="62"/>
      <c r="MZA44" s="62"/>
      <c r="MZB44" s="62"/>
      <c r="MZC44" s="62"/>
      <c r="MZD44" s="62"/>
      <c r="MZE44" s="62"/>
      <c r="MZF44" s="62"/>
      <c r="MZG44" s="62"/>
      <c r="MZH44" s="62"/>
      <c r="MZI44" s="62"/>
      <c r="MZJ44" s="62"/>
      <c r="MZK44" s="62"/>
      <c r="MZL44" s="62"/>
      <c r="MZM44" s="62"/>
      <c r="MZN44" s="62"/>
      <c r="MZO44" s="62"/>
      <c r="MZP44" s="62"/>
      <c r="MZQ44" s="62"/>
      <c r="MZR44" s="62"/>
      <c r="MZS44" s="62"/>
      <c r="MZT44" s="62"/>
      <c r="MZU44" s="62"/>
      <c r="MZV44" s="62"/>
      <c r="MZW44" s="62"/>
      <c r="MZX44" s="62"/>
      <c r="MZY44" s="62"/>
      <c r="MZZ44" s="62"/>
      <c r="NAA44" s="62"/>
      <c r="NAB44" s="62"/>
      <c r="NAC44" s="62"/>
      <c r="NAD44" s="62"/>
      <c r="NAE44" s="62"/>
      <c r="NAF44" s="62"/>
      <c r="NAG44" s="62"/>
      <c r="NAH44" s="62"/>
      <c r="NAI44" s="62"/>
      <c r="NAJ44" s="62"/>
      <c r="NAK44" s="62"/>
      <c r="NAL44" s="62"/>
      <c r="NAM44" s="62"/>
      <c r="NAN44" s="62"/>
      <c r="NAO44" s="62"/>
      <c r="NAP44" s="62"/>
      <c r="NAQ44" s="62"/>
      <c r="NAR44" s="62"/>
      <c r="NAS44" s="62"/>
      <c r="NAT44" s="62"/>
      <c r="NAU44" s="62"/>
      <c r="NAV44" s="62"/>
      <c r="NAW44" s="62"/>
      <c r="NAX44" s="62"/>
      <c r="NAY44" s="62"/>
      <c r="NAZ44" s="62"/>
      <c r="NBA44" s="62"/>
      <c r="NBB44" s="62"/>
      <c r="NBC44" s="62"/>
      <c r="NBD44" s="62"/>
      <c r="NBE44" s="62"/>
      <c r="NBF44" s="62"/>
      <c r="NBG44" s="62"/>
      <c r="NBH44" s="62"/>
      <c r="NBI44" s="62"/>
      <c r="NBJ44" s="62"/>
      <c r="NBK44" s="62"/>
      <c r="NBL44" s="62"/>
      <c r="NBM44" s="62"/>
      <c r="NBN44" s="62"/>
      <c r="NBO44" s="62"/>
      <c r="NBP44" s="62"/>
      <c r="NBQ44" s="62"/>
      <c r="NBR44" s="62"/>
      <c r="NBS44" s="62"/>
      <c r="NBT44" s="62"/>
      <c r="NBU44" s="62"/>
      <c r="NBV44" s="62"/>
      <c r="NBW44" s="62"/>
      <c r="NBX44" s="62"/>
      <c r="NBY44" s="62"/>
      <c r="NBZ44" s="62"/>
      <c r="NCA44" s="62"/>
      <c r="NCB44" s="62"/>
      <c r="NCC44" s="62"/>
      <c r="NCD44" s="62"/>
      <c r="NCE44" s="62"/>
      <c r="NCF44" s="62"/>
      <c r="NCG44" s="62"/>
      <c r="NCH44" s="62"/>
      <c r="NCI44" s="62"/>
      <c r="NCJ44" s="62"/>
      <c r="NCK44" s="62"/>
      <c r="NCL44" s="62"/>
      <c r="NCM44" s="62"/>
      <c r="NCN44" s="62"/>
      <c r="NCO44" s="62"/>
      <c r="NCP44" s="62"/>
      <c r="NCQ44" s="62"/>
      <c r="NCR44" s="62"/>
      <c r="NCS44" s="62"/>
      <c r="NCT44" s="62"/>
      <c r="NCU44" s="62"/>
      <c r="NCV44" s="62"/>
      <c r="NCW44" s="62"/>
      <c r="NCX44" s="62"/>
      <c r="NCY44" s="62"/>
      <c r="NCZ44" s="62"/>
      <c r="NDA44" s="62"/>
      <c r="NDB44" s="62"/>
      <c r="NDC44" s="62"/>
      <c r="NDD44" s="62"/>
      <c r="NDE44" s="62"/>
      <c r="NDF44" s="62"/>
      <c r="NDG44" s="62"/>
      <c r="NDH44" s="62"/>
      <c r="NDI44" s="62"/>
      <c r="NDJ44" s="62"/>
      <c r="NDK44" s="62"/>
      <c r="NDL44" s="62"/>
      <c r="NDM44" s="62"/>
      <c r="NDN44" s="62"/>
      <c r="NDO44" s="62"/>
      <c r="NDP44" s="62"/>
      <c r="NDQ44" s="62"/>
      <c r="NDR44" s="62"/>
      <c r="NDS44" s="62"/>
      <c r="NDT44" s="62"/>
      <c r="NDU44" s="62"/>
      <c r="NDV44" s="62"/>
      <c r="NDW44" s="62"/>
      <c r="NDX44" s="62"/>
      <c r="NDY44" s="62"/>
      <c r="NDZ44" s="62"/>
      <c r="NEA44" s="62"/>
      <c r="NEB44" s="62"/>
      <c r="NEC44" s="62"/>
      <c r="NED44" s="62"/>
      <c r="NEE44" s="62"/>
      <c r="NEF44" s="62"/>
      <c r="NEG44" s="62"/>
      <c r="NEH44" s="62"/>
      <c r="NEI44" s="62"/>
      <c r="NEJ44" s="62"/>
      <c r="NEK44" s="62"/>
      <c r="NEL44" s="62"/>
      <c r="NEM44" s="62"/>
      <c r="NEN44" s="62"/>
      <c r="NEO44" s="62"/>
      <c r="NEP44" s="62"/>
      <c r="NEQ44" s="62"/>
      <c r="NER44" s="62"/>
      <c r="NES44" s="62"/>
      <c r="NET44" s="62"/>
      <c r="NEU44" s="62"/>
      <c r="NEV44" s="62"/>
      <c r="NEW44" s="62"/>
      <c r="NEX44" s="62"/>
      <c r="NEY44" s="62"/>
      <c r="NEZ44" s="62"/>
      <c r="NFA44" s="62"/>
      <c r="NFB44" s="62"/>
      <c r="NFC44" s="62"/>
      <c r="NFD44" s="62"/>
      <c r="NFE44" s="62"/>
      <c r="NFF44" s="62"/>
      <c r="NFG44" s="62"/>
      <c r="NFH44" s="62"/>
      <c r="NFI44" s="62"/>
      <c r="NFJ44" s="62"/>
      <c r="NFK44" s="62"/>
      <c r="NFL44" s="62"/>
      <c r="NFM44" s="62"/>
      <c r="NFN44" s="62"/>
      <c r="NFO44" s="62"/>
      <c r="NFP44" s="62"/>
      <c r="NFQ44" s="62"/>
      <c r="NFR44" s="62"/>
      <c r="NFS44" s="62"/>
      <c r="NFT44" s="62"/>
      <c r="NFU44" s="62"/>
      <c r="NFV44" s="62"/>
      <c r="NFW44" s="62"/>
      <c r="NFX44" s="62"/>
      <c r="NFY44" s="62"/>
      <c r="NFZ44" s="62"/>
      <c r="NGA44" s="62"/>
      <c r="NGB44" s="62"/>
      <c r="NGC44" s="62"/>
      <c r="NGD44" s="62"/>
      <c r="NGE44" s="62"/>
      <c r="NGF44" s="62"/>
      <c r="NGG44" s="62"/>
      <c r="NGH44" s="62"/>
      <c r="NGI44" s="62"/>
      <c r="NGJ44" s="62"/>
      <c r="NGK44" s="62"/>
      <c r="NGL44" s="62"/>
      <c r="NGM44" s="62"/>
      <c r="NGN44" s="62"/>
      <c r="NGO44" s="62"/>
      <c r="NGP44" s="62"/>
      <c r="NGQ44" s="62"/>
      <c r="NGR44" s="62"/>
      <c r="NGS44" s="62"/>
      <c r="NGT44" s="62"/>
      <c r="NGU44" s="62"/>
      <c r="NGV44" s="62"/>
      <c r="NGW44" s="62"/>
      <c r="NGX44" s="62"/>
      <c r="NGY44" s="62"/>
      <c r="NGZ44" s="62"/>
      <c r="NHA44" s="62"/>
      <c r="NHB44" s="62"/>
      <c r="NHC44" s="62"/>
      <c r="NHD44" s="62"/>
      <c r="NHE44" s="62"/>
      <c r="NHF44" s="62"/>
      <c r="NHG44" s="62"/>
      <c r="NHH44" s="62"/>
      <c r="NHI44" s="62"/>
      <c r="NHJ44" s="62"/>
      <c r="NHK44" s="62"/>
      <c r="NHL44" s="62"/>
      <c r="NHM44" s="62"/>
      <c r="NHN44" s="62"/>
      <c r="NHO44" s="62"/>
      <c r="NHP44" s="62"/>
      <c r="NHQ44" s="62"/>
      <c r="NHR44" s="62"/>
      <c r="NHS44" s="62"/>
      <c r="NHT44" s="62"/>
      <c r="NHU44" s="62"/>
      <c r="NHV44" s="62"/>
      <c r="NHW44" s="62"/>
      <c r="NHX44" s="62"/>
      <c r="NHY44" s="62"/>
      <c r="NHZ44" s="62"/>
      <c r="NIA44" s="62"/>
      <c r="NIB44" s="62"/>
      <c r="NIC44" s="62"/>
      <c r="NID44" s="62"/>
      <c r="NIE44" s="62"/>
      <c r="NIF44" s="62"/>
      <c r="NIG44" s="62"/>
      <c r="NIH44" s="62"/>
      <c r="NII44" s="62"/>
      <c r="NIJ44" s="62"/>
      <c r="NIK44" s="62"/>
      <c r="NIL44" s="62"/>
      <c r="NIM44" s="62"/>
      <c r="NIN44" s="62"/>
      <c r="NIO44" s="62"/>
      <c r="NIP44" s="62"/>
      <c r="NIQ44" s="62"/>
      <c r="NIR44" s="62"/>
      <c r="NIS44" s="62"/>
      <c r="NIT44" s="62"/>
      <c r="NIU44" s="62"/>
      <c r="NIV44" s="62"/>
      <c r="NIW44" s="62"/>
      <c r="NIX44" s="62"/>
      <c r="NIY44" s="62"/>
      <c r="NIZ44" s="62"/>
      <c r="NJA44" s="62"/>
      <c r="NJB44" s="62"/>
      <c r="NJC44" s="62"/>
      <c r="NJD44" s="62"/>
      <c r="NJE44" s="62"/>
      <c r="NJF44" s="62"/>
      <c r="NJG44" s="62"/>
      <c r="NJH44" s="62"/>
      <c r="NJI44" s="62"/>
      <c r="NJJ44" s="62"/>
      <c r="NJK44" s="62"/>
      <c r="NJL44" s="62"/>
      <c r="NJM44" s="62"/>
      <c r="NJN44" s="62"/>
      <c r="NJO44" s="62"/>
      <c r="NJP44" s="62"/>
      <c r="NJQ44" s="62"/>
      <c r="NJR44" s="62"/>
      <c r="NJS44" s="62"/>
      <c r="NJT44" s="62"/>
      <c r="NJU44" s="62"/>
      <c r="NJV44" s="62"/>
      <c r="NJW44" s="62"/>
      <c r="NJX44" s="62"/>
      <c r="NJY44" s="62"/>
      <c r="NJZ44" s="62"/>
      <c r="NKA44" s="62"/>
      <c r="NKB44" s="62"/>
      <c r="NKC44" s="62"/>
      <c r="NKD44" s="62"/>
      <c r="NKE44" s="62"/>
      <c r="NKF44" s="62"/>
      <c r="NKG44" s="62"/>
      <c r="NKH44" s="62"/>
      <c r="NKI44" s="62"/>
      <c r="NKJ44" s="62"/>
      <c r="NKK44" s="62"/>
      <c r="NKL44" s="62"/>
      <c r="NKM44" s="62"/>
      <c r="NKN44" s="62"/>
      <c r="NKO44" s="62"/>
      <c r="NKP44" s="62"/>
      <c r="NKQ44" s="62"/>
      <c r="NKR44" s="62"/>
      <c r="NKS44" s="62"/>
      <c r="NKT44" s="62"/>
      <c r="NKU44" s="62"/>
      <c r="NKV44" s="62"/>
      <c r="NKW44" s="62"/>
      <c r="NKX44" s="62"/>
      <c r="NKY44" s="62"/>
      <c r="NKZ44" s="62"/>
      <c r="NLA44" s="62"/>
      <c r="NLB44" s="62"/>
      <c r="NLC44" s="62"/>
      <c r="NLD44" s="62"/>
      <c r="NLE44" s="62"/>
      <c r="NLF44" s="62"/>
      <c r="NLG44" s="62"/>
      <c r="NLH44" s="62"/>
      <c r="NLI44" s="62"/>
      <c r="NLJ44" s="62"/>
      <c r="NLK44" s="62"/>
      <c r="NLL44" s="62"/>
      <c r="NLM44" s="62"/>
      <c r="NLN44" s="62"/>
      <c r="NLO44" s="62"/>
      <c r="NLP44" s="62"/>
      <c r="NLQ44" s="62"/>
      <c r="NLR44" s="62"/>
      <c r="NLS44" s="62"/>
      <c r="NLT44" s="62"/>
      <c r="NLU44" s="62"/>
      <c r="NLV44" s="62"/>
      <c r="NLW44" s="62"/>
      <c r="NLX44" s="62"/>
      <c r="NLY44" s="62"/>
      <c r="NLZ44" s="62"/>
      <c r="NMA44" s="62"/>
      <c r="NMB44" s="62"/>
      <c r="NMC44" s="62"/>
      <c r="NMD44" s="62"/>
      <c r="NME44" s="62"/>
      <c r="NMF44" s="62"/>
      <c r="NMG44" s="62"/>
      <c r="NMH44" s="62"/>
      <c r="NMI44" s="62"/>
      <c r="NMJ44" s="62"/>
      <c r="NMK44" s="62"/>
      <c r="NML44" s="62"/>
      <c r="NMM44" s="62"/>
      <c r="NMN44" s="62"/>
      <c r="NMO44" s="62"/>
      <c r="NMP44" s="62"/>
      <c r="NMQ44" s="62"/>
      <c r="NMR44" s="62"/>
      <c r="NMS44" s="62"/>
      <c r="NMT44" s="62"/>
      <c r="NMU44" s="62"/>
      <c r="NMV44" s="62"/>
      <c r="NMW44" s="62"/>
      <c r="NMX44" s="62"/>
      <c r="NMY44" s="62"/>
      <c r="NMZ44" s="62"/>
      <c r="NNA44" s="62"/>
      <c r="NNB44" s="62"/>
      <c r="NNC44" s="62"/>
      <c r="NND44" s="62"/>
      <c r="NNE44" s="62"/>
      <c r="NNF44" s="62"/>
      <c r="NNG44" s="62"/>
      <c r="NNH44" s="62"/>
      <c r="NNI44" s="62"/>
      <c r="NNJ44" s="62"/>
      <c r="NNK44" s="62"/>
      <c r="NNL44" s="62"/>
      <c r="NNM44" s="62"/>
      <c r="NNN44" s="62"/>
      <c r="NNO44" s="62"/>
      <c r="NNP44" s="62"/>
      <c r="NNQ44" s="62"/>
      <c r="NNR44" s="62"/>
      <c r="NNS44" s="62"/>
      <c r="NNT44" s="62"/>
      <c r="NNU44" s="62"/>
      <c r="NNV44" s="62"/>
      <c r="NNW44" s="62"/>
      <c r="NNX44" s="62"/>
      <c r="NNY44" s="62"/>
      <c r="NNZ44" s="62"/>
      <c r="NOA44" s="62"/>
      <c r="NOB44" s="62"/>
      <c r="NOC44" s="62"/>
      <c r="NOD44" s="62"/>
      <c r="NOE44" s="62"/>
      <c r="NOF44" s="62"/>
      <c r="NOG44" s="62"/>
      <c r="NOH44" s="62"/>
      <c r="NOI44" s="62"/>
      <c r="NOJ44" s="62"/>
      <c r="NOK44" s="62"/>
      <c r="NOL44" s="62"/>
      <c r="NOM44" s="62"/>
      <c r="NON44" s="62"/>
      <c r="NOO44" s="62"/>
      <c r="NOP44" s="62"/>
      <c r="NOQ44" s="62"/>
      <c r="NOR44" s="62"/>
      <c r="NOS44" s="62"/>
      <c r="NOT44" s="62"/>
      <c r="NOU44" s="62"/>
      <c r="NOV44" s="62"/>
      <c r="NOW44" s="62"/>
      <c r="NOX44" s="62"/>
      <c r="NOY44" s="62"/>
      <c r="NOZ44" s="62"/>
      <c r="NPA44" s="62"/>
      <c r="NPB44" s="62"/>
      <c r="NPC44" s="62"/>
      <c r="NPD44" s="62"/>
      <c r="NPE44" s="62"/>
      <c r="NPF44" s="62"/>
      <c r="NPG44" s="62"/>
      <c r="NPH44" s="62"/>
      <c r="NPI44" s="62"/>
      <c r="NPJ44" s="62"/>
      <c r="NPK44" s="62"/>
      <c r="NPL44" s="62"/>
      <c r="NPM44" s="62"/>
      <c r="NPN44" s="62"/>
      <c r="NPO44" s="62"/>
      <c r="NPP44" s="62"/>
      <c r="NPQ44" s="62"/>
      <c r="NPR44" s="62"/>
      <c r="NPS44" s="62"/>
      <c r="NPT44" s="62"/>
      <c r="NPU44" s="62"/>
      <c r="NPV44" s="62"/>
      <c r="NPW44" s="62"/>
      <c r="NPX44" s="62"/>
      <c r="NPY44" s="62"/>
      <c r="NPZ44" s="62"/>
      <c r="NQA44" s="62"/>
      <c r="NQB44" s="62"/>
      <c r="NQC44" s="62"/>
      <c r="NQD44" s="62"/>
      <c r="NQE44" s="62"/>
      <c r="NQF44" s="62"/>
      <c r="NQG44" s="62"/>
      <c r="NQH44" s="62"/>
      <c r="NQI44" s="62"/>
      <c r="NQJ44" s="62"/>
      <c r="NQK44" s="62"/>
      <c r="NQL44" s="62"/>
      <c r="NQM44" s="62"/>
      <c r="NQN44" s="62"/>
      <c r="NQO44" s="62"/>
      <c r="NQP44" s="62"/>
      <c r="NQQ44" s="62"/>
      <c r="NQR44" s="62"/>
      <c r="NQS44" s="62"/>
      <c r="NQT44" s="62"/>
      <c r="NQU44" s="62"/>
      <c r="NQV44" s="62"/>
      <c r="NQW44" s="62"/>
      <c r="NQX44" s="62"/>
      <c r="NQY44" s="62"/>
      <c r="NQZ44" s="62"/>
      <c r="NRA44" s="62"/>
      <c r="NRB44" s="62"/>
      <c r="NRC44" s="62"/>
      <c r="NRD44" s="62"/>
      <c r="NRE44" s="62"/>
      <c r="NRF44" s="62"/>
      <c r="NRG44" s="62"/>
      <c r="NRH44" s="62"/>
      <c r="NRI44" s="62"/>
      <c r="NRJ44" s="62"/>
      <c r="NRK44" s="62"/>
      <c r="NRL44" s="62"/>
      <c r="NRM44" s="62"/>
      <c r="NRN44" s="62"/>
      <c r="NRO44" s="62"/>
      <c r="NRP44" s="62"/>
      <c r="NRQ44" s="62"/>
      <c r="NRR44" s="62"/>
      <c r="NRS44" s="62"/>
      <c r="NRT44" s="62"/>
      <c r="NRU44" s="62"/>
      <c r="NRV44" s="62"/>
      <c r="NRW44" s="62"/>
      <c r="NRX44" s="62"/>
      <c r="NRY44" s="62"/>
      <c r="NRZ44" s="62"/>
      <c r="NSA44" s="62"/>
      <c r="NSB44" s="62"/>
      <c r="NSC44" s="62"/>
      <c r="NSD44" s="62"/>
      <c r="NSE44" s="62"/>
      <c r="NSF44" s="62"/>
      <c r="NSG44" s="62"/>
      <c r="NSH44" s="62"/>
      <c r="NSI44" s="62"/>
      <c r="NSJ44" s="62"/>
      <c r="NSK44" s="62"/>
      <c r="NSL44" s="62"/>
      <c r="NSM44" s="62"/>
      <c r="NSN44" s="62"/>
      <c r="NSO44" s="62"/>
      <c r="NSP44" s="62"/>
      <c r="NSQ44" s="62"/>
      <c r="NSR44" s="62"/>
      <c r="NSS44" s="62"/>
      <c r="NST44" s="62"/>
      <c r="NSU44" s="62"/>
      <c r="NSV44" s="62"/>
      <c r="NSW44" s="62"/>
      <c r="NSX44" s="62"/>
      <c r="NSY44" s="62"/>
      <c r="NSZ44" s="62"/>
      <c r="NTA44" s="62"/>
      <c r="NTB44" s="62"/>
      <c r="NTC44" s="62"/>
      <c r="NTD44" s="62"/>
      <c r="NTE44" s="62"/>
      <c r="NTF44" s="62"/>
      <c r="NTG44" s="62"/>
      <c r="NTH44" s="62"/>
      <c r="NTI44" s="62"/>
      <c r="NTJ44" s="62"/>
      <c r="NTK44" s="62"/>
      <c r="NTL44" s="62"/>
      <c r="NTM44" s="62"/>
      <c r="NTN44" s="62"/>
      <c r="NTO44" s="62"/>
      <c r="NTP44" s="62"/>
      <c r="NTQ44" s="62"/>
      <c r="NTR44" s="62"/>
      <c r="NTS44" s="62"/>
      <c r="NTT44" s="62"/>
      <c r="NTU44" s="62"/>
      <c r="NTV44" s="62"/>
      <c r="NTW44" s="62"/>
      <c r="NTX44" s="62"/>
      <c r="NTY44" s="62"/>
      <c r="NTZ44" s="62"/>
      <c r="NUA44" s="62"/>
      <c r="NUB44" s="62"/>
      <c r="NUC44" s="62"/>
      <c r="NUD44" s="62"/>
      <c r="NUE44" s="62"/>
      <c r="NUF44" s="62"/>
      <c r="NUG44" s="62"/>
      <c r="NUH44" s="62"/>
      <c r="NUI44" s="62"/>
      <c r="NUJ44" s="62"/>
      <c r="NUK44" s="62"/>
      <c r="NUL44" s="62"/>
      <c r="NUM44" s="62"/>
      <c r="NUN44" s="62"/>
      <c r="NUO44" s="62"/>
      <c r="NUP44" s="62"/>
      <c r="NUQ44" s="62"/>
      <c r="NUR44" s="62"/>
      <c r="NUS44" s="62"/>
      <c r="NUT44" s="62"/>
      <c r="NUU44" s="62"/>
      <c r="NUV44" s="62"/>
      <c r="NUW44" s="62"/>
      <c r="NUX44" s="62"/>
      <c r="NUY44" s="62"/>
      <c r="NUZ44" s="62"/>
      <c r="NVA44" s="62"/>
      <c r="NVB44" s="62"/>
      <c r="NVC44" s="62"/>
      <c r="NVD44" s="62"/>
      <c r="NVE44" s="62"/>
      <c r="NVF44" s="62"/>
      <c r="NVG44" s="62"/>
      <c r="NVH44" s="62"/>
      <c r="NVI44" s="62"/>
      <c r="NVJ44" s="62"/>
      <c r="NVK44" s="62"/>
      <c r="NVL44" s="62"/>
      <c r="NVM44" s="62"/>
      <c r="NVN44" s="62"/>
      <c r="NVO44" s="62"/>
      <c r="NVP44" s="62"/>
      <c r="NVQ44" s="62"/>
      <c r="NVR44" s="62"/>
      <c r="NVS44" s="62"/>
      <c r="NVT44" s="62"/>
      <c r="NVU44" s="62"/>
      <c r="NVV44" s="62"/>
      <c r="NVW44" s="62"/>
      <c r="NVX44" s="62"/>
      <c r="NVY44" s="62"/>
      <c r="NVZ44" s="62"/>
      <c r="NWA44" s="62"/>
      <c r="NWB44" s="62"/>
      <c r="NWC44" s="62"/>
      <c r="NWD44" s="62"/>
      <c r="NWE44" s="62"/>
      <c r="NWF44" s="62"/>
      <c r="NWG44" s="62"/>
      <c r="NWH44" s="62"/>
      <c r="NWI44" s="62"/>
      <c r="NWJ44" s="62"/>
      <c r="NWK44" s="62"/>
      <c r="NWL44" s="62"/>
      <c r="NWM44" s="62"/>
      <c r="NWN44" s="62"/>
      <c r="NWO44" s="62"/>
      <c r="NWP44" s="62"/>
      <c r="NWQ44" s="62"/>
      <c r="NWR44" s="62"/>
      <c r="NWS44" s="62"/>
      <c r="NWT44" s="62"/>
      <c r="NWU44" s="62"/>
      <c r="NWV44" s="62"/>
      <c r="NWW44" s="62"/>
      <c r="NWX44" s="62"/>
      <c r="NWY44" s="62"/>
      <c r="NWZ44" s="62"/>
      <c r="NXA44" s="62"/>
      <c r="NXB44" s="62"/>
      <c r="NXC44" s="62"/>
      <c r="NXD44" s="62"/>
      <c r="NXE44" s="62"/>
      <c r="NXF44" s="62"/>
      <c r="NXG44" s="62"/>
      <c r="NXH44" s="62"/>
      <c r="NXI44" s="62"/>
      <c r="NXJ44" s="62"/>
      <c r="NXK44" s="62"/>
      <c r="NXL44" s="62"/>
      <c r="NXM44" s="62"/>
      <c r="NXN44" s="62"/>
      <c r="NXO44" s="62"/>
      <c r="NXP44" s="62"/>
      <c r="NXQ44" s="62"/>
      <c r="NXR44" s="62"/>
      <c r="NXS44" s="62"/>
      <c r="NXT44" s="62"/>
      <c r="NXU44" s="62"/>
      <c r="NXV44" s="62"/>
      <c r="NXW44" s="62"/>
      <c r="NXX44" s="62"/>
      <c r="NXY44" s="62"/>
      <c r="NXZ44" s="62"/>
      <c r="NYA44" s="62"/>
      <c r="NYB44" s="62"/>
      <c r="NYC44" s="62"/>
      <c r="NYD44" s="62"/>
      <c r="NYE44" s="62"/>
      <c r="NYF44" s="62"/>
      <c r="NYG44" s="62"/>
      <c r="NYH44" s="62"/>
      <c r="NYI44" s="62"/>
      <c r="NYJ44" s="62"/>
      <c r="NYK44" s="62"/>
      <c r="NYL44" s="62"/>
      <c r="NYM44" s="62"/>
      <c r="NYN44" s="62"/>
      <c r="NYO44" s="62"/>
      <c r="NYP44" s="62"/>
      <c r="NYQ44" s="62"/>
      <c r="NYR44" s="62"/>
      <c r="NYS44" s="62"/>
      <c r="NYT44" s="62"/>
      <c r="NYU44" s="62"/>
      <c r="NYV44" s="62"/>
      <c r="NYW44" s="62"/>
      <c r="NYX44" s="62"/>
      <c r="NYY44" s="62"/>
      <c r="NYZ44" s="62"/>
      <c r="NZA44" s="62"/>
      <c r="NZB44" s="62"/>
      <c r="NZC44" s="62"/>
      <c r="NZD44" s="62"/>
      <c r="NZE44" s="62"/>
      <c r="NZF44" s="62"/>
      <c r="NZG44" s="62"/>
      <c r="NZH44" s="62"/>
      <c r="NZI44" s="62"/>
      <c r="NZJ44" s="62"/>
      <c r="NZK44" s="62"/>
      <c r="NZL44" s="62"/>
      <c r="NZM44" s="62"/>
      <c r="NZN44" s="62"/>
      <c r="NZO44" s="62"/>
      <c r="NZP44" s="62"/>
      <c r="NZQ44" s="62"/>
      <c r="NZR44" s="62"/>
      <c r="NZS44" s="62"/>
      <c r="NZT44" s="62"/>
      <c r="NZU44" s="62"/>
      <c r="NZV44" s="62"/>
      <c r="NZW44" s="62"/>
      <c r="NZX44" s="62"/>
      <c r="NZY44" s="62"/>
      <c r="NZZ44" s="62"/>
      <c r="OAA44" s="62"/>
      <c r="OAB44" s="62"/>
      <c r="OAC44" s="62"/>
      <c r="OAD44" s="62"/>
      <c r="OAE44" s="62"/>
      <c r="OAF44" s="62"/>
      <c r="OAG44" s="62"/>
      <c r="OAH44" s="62"/>
      <c r="OAI44" s="62"/>
      <c r="OAJ44" s="62"/>
      <c r="OAK44" s="62"/>
      <c r="OAL44" s="62"/>
      <c r="OAM44" s="62"/>
      <c r="OAN44" s="62"/>
      <c r="OAO44" s="62"/>
      <c r="OAP44" s="62"/>
      <c r="OAQ44" s="62"/>
      <c r="OAR44" s="62"/>
      <c r="OAS44" s="62"/>
      <c r="OAT44" s="62"/>
      <c r="OAU44" s="62"/>
      <c r="OAV44" s="62"/>
      <c r="OAW44" s="62"/>
      <c r="OAX44" s="62"/>
      <c r="OAY44" s="62"/>
      <c r="OAZ44" s="62"/>
      <c r="OBA44" s="62"/>
      <c r="OBB44" s="62"/>
      <c r="OBC44" s="62"/>
      <c r="OBD44" s="62"/>
      <c r="OBE44" s="62"/>
      <c r="OBF44" s="62"/>
      <c r="OBG44" s="62"/>
      <c r="OBH44" s="62"/>
      <c r="OBI44" s="62"/>
      <c r="OBJ44" s="62"/>
      <c r="OBK44" s="62"/>
      <c r="OBL44" s="62"/>
      <c r="OBM44" s="62"/>
      <c r="OBN44" s="62"/>
      <c r="OBO44" s="62"/>
      <c r="OBP44" s="62"/>
      <c r="OBQ44" s="62"/>
      <c r="OBR44" s="62"/>
      <c r="OBS44" s="62"/>
      <c r="OBT44" s="62"/>
      <c r="OBU44" s="62"/>
      <c r="OBV44" s="62"/>
      <c r="OBW44" s="62"/>
      <c r="OBX44" s="62"/>
      <c r="OBY44" s="62"/>
      <c r="OBZ44" s="62"/>
      <c r="OCA44" s="62"/>
      <c r="OCB44" s="62"/>
      <c r="OCC44" s="62"/>
      <c r="OCD44" s="62"/>
      <c r="OCE44" s="62"/>
      <c r="OCF44" s="62"/>
      <c r="OCG44" s="62"/>
      <c r="OCH44" s="62"/>
      <c r="OCI44" s="62"/>
      <c r="OCJ44" s="62"/>
      <c r="OCK44" s="62"/>
      <c r="OCL44" s="62"/>
      <c r="OCM44" s="62"/>
      <c r="OCN44" s="62"/>
      <c r="OCO44" s="62"/>
      <c r="OCP44" s="62"/>
      <c r="OCQ44" s="62"/>
      <c r="OCR44" s="62"/>
      <c r="OCS44" s="62"/>
      <c r="OCT44" s="62"/>
      <c r="OCU44" s="62"/>
      <c r="OCV44" s="62"/>
      <c r="OCW44" s="62"/>
      <c r="OCX44" s="62"/>
      <c r="OCY44" s="62"/>
      <c r="OCZ44" s="62"/>
      <c r="ODA44" s="62"/>
      <c r="ODB44" s="62"/>
      <c r="ODC44" s="62"/>
      <c r="ODD44" s="62"/>
      <c r="ODE44" s="62"/>
      <c r="ODF44" s="62"/>
      <c r="ODG44" s="62"/>
      <c r="ODH44" s="62"/>
      <c r="ODI44" s="62"/>
      <c r="ODJ44" s="62"/>
      <c r="ODK44" s="62"/>
      <c r="ODL44" s="62"/>
      <c r="ODM44" s="62"/>
      <c r="ODN44" s="62"/>
      <c r="ODO44" s="62"/>
      <c r="ODP44" s="62"/>
      <c r="ODQ44" s="62"/>
      <c r="ODR44" s="62"/>
      <c r="ODS44" s="62"/>
      <c r="ODT44" s="62"/>
      <c r="ODU44" s="62"/>
      <c r="ODV44" s="62"/>
      <c r="ODW44" s="62"/>
      <c r="ODX44" s="62"/>
      <c r="ODY44" s="62"/>
      <c r="ODZ44" s="62"/>
      <c r="OEA44" s="62"/>
      <c r="OEB44" s="62"/>
      <c r="OEC44" s="62"/>
      <c r="OED44" s="62"/>
      <c r="OEE44" s="62"/>
      <c r="OEF44" s="62"/>
      <c r="OEG44" s="62"/>
      <c r="OEH44" s="62"/>
      <c r="OEI44" s="62"/>
      <c r="OEJ44" s="62"/>
      <c r="OEK44" s="62"/>
      <c r="OEL44" s="62"/>
      <c r="OEM44" s="62"/>
      <c r="OEN44" s="62"/>
      <c r="OEO44" s="62"/>
      <c r="OEP44" s="62"/>
      <c r="OEQ44" s="62"/>
      <c r="OER44" s="62"/>
      <c r="OES44" s="62"/>
      <c r="OET44" s="62"/>
      <c r="OEU44" s="62"/>
      <c r="OEV44" s="62"/>
      <c r="OEW44" s="62"/>
      <c r="OEX44" s="62"/>
      <c r="OEY44" s="62"/>
      <c r="OEZ44" s="62"/>
      <c r="OFA44" s="62"/>
      <c r="OFB44" s="62"/>
      <c r="OFC44" s="62"/>
      <c r="OFD44" s="62"/>
      <c r="OFE44" s="62"/>
      <c r="OFF44" s="62"/>
      <c r="OFG44" s="62"/>
      <c r="OFH44" s="62"/>
      <c r="OFI44" s="62"/>
      <c r="OFJ44" s="62"/>
      <c r="OFK44" s="62"/>
      <c r="OFL44" s="62"/>
      <c r="OFM44" s="62"/>
      <c r="OFN44" s="62"/>
      <c r="OFO44" s="62"/>
      <c r="OFP44" s="62"/>
      <c r="OFQ44" s="62"/>
      <c r="OFR44" s="62"/>
      <c r="OFS44" s="62"/>
      <c r="OFT44" s="62"/>
      <c r="OFU44" s="62"/>
      <c r="OFV44" s="62"/>
      <c r="OFW44" s="62"/>
      <c r="OFX44" s="62"/>
      <c r="OFY44" s="62"/>
      <c r="OFZ44" s="62"/>
      <c r="OGA44" s="62"/>
      <c r="OGB44" s="62"/>
      <c r="OGC44" s="62"/>
      <c r="OGD44" s="62"/>
      <c r="OGE44" s="62"/>
      <c r="OGF44" s="62"/>
      <c r="OGG44" s="62"/>
      <c r="OGH44" s="62"/>
      <c r="OGI44" s="62"/>
      <c r="OGJ44" s="62"/>
      <c r="OGK44" s="62"/>
      <c r="OGL44" s="62"/>
      <c r="OGM44" s="62"/>
      <c r="OGN44" s="62"/>
      <c r="OGO44" s="62"/>
      <c r="OGP44" s="62"/>
      <c r="OGQ44" s="62"/>
      <c r="OGR44" s="62"/>
      <c r="OGS44" s="62"/>
      <c r="OGT44" s="62"/>
      <c r="OGU44" s="62"/>
      <c r="OGV44" s="62"/>
      <c r="OGW44" s="62"/>
      <c r="OGX44" s="62"/>
      <c r="OGY44" s="62"/>
      <c r="OGZ44" s="62"/>
      <c r="OHA44" s="62"/>
      <c r="OHB44" s="62"/>
      <c r="OHC44" s="62"/>
      <c r="OHD44" s="62"/>
      <c r="OHE44" s="62"/>
      <c r="OHF44" s="62"/>
      <c r="OHG44" s="62"/>
      <c r="OHH44" s="62"/>
      <c r="OHI44" s="62"/>
      <c r="OHJ44" s="62"/>
      <c r="OHK44" s="62"/>
      <c r="OHL44" s="62"/>
      <c r="OHM44" s="62"/>
      <c r="OHN44" s="62"/>
      <c r="OHO44" s="62"/>
      <c r="OHP44" s="62"/>
      <c r="OHQ44" s="62"/>
      <c r="OHR44" s="62"/>
      <c r="OHS44" s="62"/>
      <c r="OHT44" s="62"/>
      <c r="OHU44" s="62"/>
      <c r="OHV44" s="62"/>
      <c r="OHW44" s="62"/>
      <c r="OHX44" s="62"/>
      <c r="OHY44" s="62"/>
      <c r="OHZ44" s="62"/>
      <c r="OIA44" s="62"/>
      <c r="OIB44" s="62"/>
      <c r="OIC44" s="62"/>
      <c r="OID44" s="62"/>
      <c r="OIE44" s="62"/>
      <c r="OIF44" s="62"/>
      <c r="OIG44" s="62"/>
      <c r="OIH44" s="62"/>
      <c r="OII44" s="62"/>
      <c r="OIJ44" s="62"/>
      <c r="OIK44" s="62"/>
      <c r="OIL44" s="62"/>
      <c r="OIM44" s="62"/>
      <c r="OIN44" s="62"/>
      <c r="OIO44" s="62"/>
      <c r="OIP44" s="62"/>
      <c r="OIQ44" s="62"/>
      <c r="OIR44" s="62"/>
      <c r="OIS44" s="62"/>
      <c r="OIT44" s="62"/>
      <c r="OIU44" s="62"/>
      <c r="OIV44" s="62"/>
      <c r="OIW44" s="62"/>
      <c r="OIX44" s="62"/>
      <c r="OIY44" s="62"/>
      <c r="OIZ44" s="62"/>
      <c r="OJA44" s="62"/>
      <c r="OJB44" s="62"/>
      <c r="OJC44" s="62"/>
      <c r="OJD44" s="62"/>
      <c r="OJE44" s="62"/>
      <c r="OJF44" s="62"/>
      <c r="OJG44" s="62"/>
      <c r="OJH44" s="62"/>
      <c r="OJI44" s="62"/>
      <c r="OJJ44" s="62"/>
      <c r="OJK44" s="62"/>
      <c r="OJL44" s="62"/>
      <c r="OJM44" s="62"/>
      <c r="OJN44" s="62"/>
      <c r="OJO44" s="62"/>
      <c r="OJP44" s="62"/>
      <c r="OJQ44" s="62"/>
      <c r="OJR44" s="62"/>
      <c r="OJS44" s="62"/>
      <c r="OJT44" s="62"/>
      <c r="OJU44" s="62"/>
      <c r="OJV44" s="62"/>
      <c r="OJW44" s="62"/>
      <c r="OJX44" s="62"/>
      <c r="OJY44" s="62"/>
      <c r="OJZ44" s="62"/>
      <c r="OKA44" s="62"/>
      <c r="OKB44" s="62"/>
      <c r="OKC44" s="62"/>
      <c r="OKD44" s="62"/>
      <c r="OKE44" s="62"/>
      <c r="OKF44" s="62"/>
      <c r="OKG44" s="62"/>
      <c r="OKH44" s="62"/>
      <c r="OKI44" s="62"/>
      <c r="OKJ44" s="62"/>
      <c r="OKK44" s="62"/>
      <c r="OKL44" s="62"/>
      <c r="OKM44" s="62"/>
      <c r="OKN44" s="62"/>
      <c r="OKO44" s="62"/>
      <c r="OKP44" s="62"/>
      <c r="OKQ44" s="62"/>
      <c r="OKR44" s="62"/>
      <c r="OKS44" s="62"/>
      <c r="OKT44" s="62"/>
      <c r="OKU44" s="62"/>
      <c r="OKV44" s="62"/>
      <c r="OKW44" s="62"/>
      <c r="OKX44" s="62"/>
      <c r="OKY44" s="62"/>
      <c r="OKZ44" s="62"/>
      <c r="OLA44" s="62"/>
      <c r="OLB44" s="62"/>
      <c r="OLC44" s="62"/>
      <c r="OLD44" s="62"/>
      <c r="OLE44" s="62"/>
      <c r="OLF44" s="62"/>
      <c r="OLG44" s="62"/>
      <c r="OLH44" s="62"/>
      <c r="OLI44" s="62"/>
      <c r="OLJ44" s="62"/>
      <c r="OLK44" s="62"/>
      <c r="OLL44" s="62"/>
      <c r="OLM44" s="62"/>
      <c r="OLN44" s="62"/>
      <c r="OLO44" s="62"/>
      <c r="OLP44" s="62"/>
      <c r="OLQ44" s="62"/>
      <c r="OLR44" s="62"/>
      <c r="OLS44" s="62"/>
      <c r="OLT44" s="62"/>
      <c r="OLU44" s="62"/>
      <c r="OLV44" s="62"/>
      <c r="OLW44" s="62"/>
      <c r="OLX44" s="62"/>
      <c r="OLY44" s="62"/>
      <c r="OLZ44" s="62"/>
      <c r="OMA44" s="62"/>
      <c r="OMB44" s="62"/>
      <c r="OMC44" s="62"/>
      <c r="OMD44" s="62"/>
      <c r="OME44" s="62"/>
      <c r="OMF44" s="62"/>
      <c r="OMG44" s="62"/>
      <c r="OMH44" s="62"/>
      <c r="OMI44" s="62"/>
      <c r="OMJ44" s="62"/>
      <c r="OMK44" s="62"/>
      <c r="OML44" s="62"/>
      <c r="OMM44" s="62"/>
      <c r="OMN44" s="62"/>
      <c r="OMO44" s="62"/>
      <c r="OMP44" s="62"/>
      <c r="OMQ44" s="62"/>
      <c r="OMR44" s="62"/>
      <c r="OMS44" s="62"/>
      <c r="OMT44" s="62"/>
      <c r="OMU44" s="62"/>
      <c r="OMV44" s="62"/>
      <c r="OMW44" s="62"/>
      <c r="OMX44" s="62"/>
      <c r="OMY44" s="62"/>
      <c r="OMZ44" s="62"/>
      <c r="ONA44" s="62"/>
      <c r="ONB44" s="62"/>
      <c r="ONC44" s="62"/>
      <c r="OND44" s="62"/>
      <c r="ONE44" s="62"/>
      <c r="ONF44" s="62"/>
      <c r="ONG44" s="62"/>
      <c r="ONH44" s="62"/>
      <c r="ONI44" s="62"/>
      <c r="ONJ44" s="62"/>
      <c r="ONK44" s="62"/>
      <c r="ONL44" s="62"/>
      <c r="ONM44" s="62"/>
      <c r="ONN44" s="62"/>
      <c r="ONO44" s="62"/>
      <c r="ONP44" s="62"/>
      <c r="ONQ44" s="62"/>
      <c r="ONR44" s="62"/>
      <c r="ONS44" s="62"/>
      <c r="ONT44" s="62"/>
      <c r="ONU44" s="62"/>
      <c r="ONV44" s="62"/>
      <c r="ONW44" s="62"/>
      <c r="ONX44" s="62"/>
      <c r="ONY44" s="62"/>
      <c r="ONZ44" s="62"/>
      <c r="OOA44" s="62"/>
      <c r="OOB44" s="62"/>
      <c r="OOC44" s="62"/>
      <c r="OOD44" s="62"/>
      <c r="OOE44" s="62"/>
      <c r="OOF44" s="62"/>
      <c r="OOG44" s="62"/>
      <c r="OOH44" s="62"/>
      <c r="OOI44" s="62"/>
      <c r="OOJ44" s="62"/>
      <c r="OOK44" s="62"/>
      <c r="OOL44" s="62"/>
      <c r="OOM44" s="62"/>
      <c r="OON44" s="62"/>
      <c r="OOO44" s="62"/>
      <c r="OOP44" s="62"/>
      <c r="OOQ44" s="62"/>
      <c r="OOR44" s="62"/>
      <c r="OOS44" s="62"/>
      <c r="OOT44" s="62"/>
      <c r="OOU44" s="62"/>
      <c r="OOV44" s="62"/>
      <c r="OOW44" s="62"/>
      <c r="OOX44" s="62"/>
      <c r="OOY44" s="62"/>
      <c r="OOZ44" s="62"/>
      <c r="OPA44" s="62"/>
      <c r="OPB44" s="62"/>
      <c r="OPC44" s="62"/>
      <c r="OPD44" s="62"/>
      <c r="OPE44" s="62"/>
      <c r="OPF44" s="62"/>
      <c r="OPG44" s="62"/>
      <c r="OPH44" s="62"/>
      <c r="OPI44" s="62"/>
      <c r="OPJ44" s="62"/>
      <c r="OPK44" s="62"/>
      <c r="OPL44" s="62"/>
      <c r="OPM44" s="62"/>
      <c r="OPN44" s="62"/>
      <c r="OPO44" s="62"/>
      <c r="OPP44" s="62"/>
      <c r="OPQ44" s="62"/>
      <c r="OPR44" s="62"/>
      <c r="OPS44" s="62"/>
      <c r="OPT44" s="62"/>
      <c r="OPU44" s="62"/>
      <c r="OPV44" s="62"/>
      <c r="OPW44" s="62"/>
      <c r="OPX44" s="62"/>
      <c r="OPY44" s="62"/>
      <c r="OPZ44" s="62"/>
      <c r="OQA44" s="62"/>
      <c r="OQB44" s="62"/>
      <c r="OQC44" s="62"/>
      <c r="OQD44" s="62"/>
      <c r="OQE44" s="62"/>
      <c r="OQF44" s="62"/>
      <c r="OQG44" s="62"/>
      <c r="OQH44" s="62"/>
      <c r="OQI44" s="62"/>
      <c r="OQJ44" s="62"/>
      <c r="OQK44" s="62"/>
      <c r="OQL44" s="62"/>
      <c r="OQM44" s="62"/>
      <c r="OQN44" s="62"/>
      <c r="OQO44" s="62"/>
      <c r="OQP44" s="62"/>
      <c r="OQQ44" s="62"/>
      <c r="OQR44" s="62"/>
      <c r="OQS44" s="62"/>
      <c r="OQT44" s="62"/>
      <c r="OQU44" s="62"/>
      <c r="OQV44" s="62"/>
      <c r="OQW44" s="62"/>
      <c r="OQX44" s="62"/>
      <c r="OQY44" s="62"/>
      <c r="OQZ44" s="62"/>
      <c r="ORA44" s="62"/>
      <c r="ORB44" s="62"/>
      <c r="ORC44" s="62"/>
      <c r="ORD44" s="62"/>
      <c r="ORE44" s="62"/>
      <c r="ORF44" s="62"/>
      <c r="ORG44" s="62"/>
      <c r="ORH44" s="62"/>
      <c r="ORI44" s="62"/>
      <c r="ORJ44" s="62"/>
      <c r="ORK44" s="62"/>
      <c r="ORL44" s="62"/>
      <c r="ORM44" s="62"/>
      <c r="ORN44" s="62"/>
      <c r="ORO44" s="62"/>
      <c r="ORP44" s="62"/>
      <c r="ORQ44" s="62"/>
      <c r="ORR44" s="62"/>
      <c r="ORS44" s="62"/>
      <c r="ORT44" s="62"/>
      <c r="ORU44" s="62"/>
      <c r="ORV44" s="62"/>
      <c r="ORW44" s="62"/>
      <c r="ORX44" s="62"/>
      <c r="ORY44" s="62"/>
      <c r="ORZ44" s="62"/>
      <c r="OSA44" s="62"/>
      <c r="OSB44" s="62"/>
      <c r="OSC44" s="62"/>
      <c r="OSD44" s="62"/>
      <c r="OSE44" s="62"/>
      <c r="OSF44" s="62"/>
      <c r="OSG44" s="62"/>
      <c r="OSH44" s="62"/>
      <c r="OSI44" s="62"/>
      <c r="OSJ44" s="62"/>
      <c r="OSK44" s="62"/>
      <c r="OSL44" s="62"/>
      <c r="OSM44" s="62"/>
      <c r="OSN44" s="62"/>
      <c r="OSO44" s="62"/>
      <c r="OSP44" s="62"/>
      <c r="OSQ44" s="62"/>
      <c r="OSR44" s="62"/>
      <c r="OSS44" s="62"/>
      <c r="OST44" s="62"/>
      <c r="OSU44" s="62"/>
      <c r="OSV44" s="62"/>
      <c r="OSW44" s="62"/>
      <c r="OSX44" s="62"/>
      <c r="OSY44" s="62"/>
      <c r="OSZ44" s="62"/>
      <c r="OTA44" s="62"/>
      <c r="OTB44" s="62"/>
      <c r="OTC44" s="62"/>
      <c r="OTD44" s="62"/>
      <c r="OTE44" s="62"/>
      <c r="OTF44" s="62"/>
      <c r="OTG44" s="62"/>
      <c r="OTH44" s="62"/>
      <c r="OTI44" s="62"/>
      <c r="OTJ44" s="62"/>
      <c r="OTK44" s="62"/>
      <c r="OTL44" s="62"/>
      <c r="OTM44" s="62"/>
      <c r="OTN44" s="62"/>
      <c r="OTO44" s="62"/>
      <c r="OTP44" s="62"/>
      <c r="OTQ44" s="62"/>
      <c r="OTR44" s="62"/>
      <c r="OTS44" s="62"/>
      <c r="OTT44" s="62"/>
      <c r="OTU44" s="62"/>
      <c r="OTV44" s="62"/>
      <c r="OTW44" s="62"/>
      <c r="OTX44" s="62"/>
      <c r="OTY44" s="62"/>
      <c r="OTZ44" s="62"/>
      <c r="OUA44" s="62"/>
      <c r="OUB44" s="62"/>
      <c r="OUC44" s="62"/>
      <c r="OUD44" s="62"/>
      <c r="OUE44" s="62"/>
      <c r="OUF44" s="62"/>
      <c r="OUG44" s="62"/>
      <c r="OUH44" s="62"/>
      <c r="OUI44" s="62"/>
      <c r="OUJ44" s="62"/>
      <c r="OUK44" s="62"/>
      <c r="OUL44" s="62"/>
      <c r="OUM44" s="62"/>
      <c r="OUN44" s="62"/>
      <c r="OUO44" s="62"/>
      <c r="OUP44" s="62"/>
      <c r="OUQ44" s="62"/>
      <c r="OUR44" s="62"/>
      <c r="OUS44" s="62"/>
      <c r="OUT44" s="62"/>
      <c r="OUU44" s="62"/>
      <c r="OUV44" s="62"/>
      <c r="OUW44" s="62"/>
      <c r="OUX44" s="62"/>
      <c r="OUY44" s="62"/>
      <c r="OUZ44" s="62"/>
      <c r="OVA44" s="62"/>
      <c r="OVB44" s="62"/>
      <c r="OVC44" s="62"/>
      <c r="OVD44" s="62"/>
      <c r="OVE44" s="62"/>
      <c r="OVF44" s="62"/>
      <c r="OVG44" s="62"/>
      <c r="OVH44" s="62"/>
      <c r="OVI44" s="62"/>
      <c r="OVJ44" s="62"/>
      <c r="OVK44" s="62"/>
      <c r="OVL44" s="62"/>
      <c r="OVM44" s="62"/>
      <c r="OVN44" s="62"/>
      <c r="OVO44" s="62"/>
      <c r="OVP44" s="62"/>
      <c r="OVQ44" s="62"/>
      <c r="OVR44" s="62"/>
      <c r="OVS44" s="62"/>
      <c r="OVT44" s="62"/>
      <c r="OVU44" s="62"/>
      <c r="OVV44" s="62"/>
      <c r="OVW44" s="62"/>
      <c r="OVX44" s="62"/>
      <c r="OVY44" s="62"/>
      <c r="OVZ44" s="62"/>
      <c r="OWA44" s="62"/>
      <c r="OWB44" s="62"/>
      <c r="OWC44" s="62"/>
      <c r="OWD44" s="62"/>
      <c r="OWE44" s="62"/>
      <c r="OWF44" s="62"/>
      <c r="OWG44" s="62"/>
      <c r="OWH44" s="62"/>
      <c r="OWI44" s="62"/>
      <c r="OWJ44" s="62"/>
      <c r="OWK44" s="62"/>
      <c r="OWL44" s="62"/>
      <c r="OWM44" s="62"/>
      <c r="OWN44" s="62"/>
      <c r="OWO44" s="62"/>
      <c r="OWP44" s="62"/>
      <c r="OWQ44" s="62"/>
      <c r="OWR44" s="62"/>
      <c r="OWS44" s="62"/>
      <c r="OWT44" s="62"/>
      <c r="OWU44" s="62"/>
      <c r="OWV44" s="62"/>
      <c r="OWW44" s="62"/>
      <c r="OWX44" s="62"/>
      <c r="OWY44" s="62"/>
      <c r="OWZ44" s="62"/>
      <c r="OXA44" s="62"/>
      <c r="OXB44" s="62"/>
      <c r="OXC44" s="62"/>
      <c r="OXD44" s="62"/>
      <c r="OXE44" s="62"/>
      <c r="OXF44" s="62"/>
      <c r="OXG44" s="62"/>
      <c r="OXH44" s="62"/>
      <c r="OXI44" s="62"/>
      <c r="OXJ44" s="62"/>
      <c r="OXK44" s="62"/>
      <c r="OXL44" s="62"/>
      <c r="OXM44" s="62"/>
      <c r="OXN44" s="62"/>
      <c r="OXO44" s="62"/>
      <c r="OXP44" s="62"/>
      <c r="OXQ44" s="62"/>
      <c r="OXR44" s="62"/>
      <c r="OXS44" s="62"/>
      <c r="OXT44" s="62"/>
      <c r="OXU44" s="62"/>
      <c r="OXV44" s="62"/>
      <c r="OXW44" s="62"/>
      <c r="OXX44" s="62"/>
      <c r="OXY44" s="62"/>
      <c r="OXZ44" s="62"/>
      <c r="OYA44" s="62"/>
      <c r="OYB44" s="62"/>
      <c r="OYC44" s="62"/>
      <c r="OYD44" s="62"/>
      <c r="OYE44" s="62"/>
      <c r="OYF44" s="62"/>
      <c r="OYG44" s="62"/>
      <c r="OYH44" s="62"/>
      <c r="OYI44" s="62"/>
      <c r="OYJ44" s="62"/>
      <c r="OYK44" s="62"/>
      <c r="OYL44" s="62"/>
      <c r="OYM44" s="62"/>
      <c r="OYN44" s="62"/>
      <c r="OYO44" s="62"/>
      <c r="OYP44" s="62"/>
      <c r="OYQ44" s="62"/>
      <c r="OYR44" s="62"/>
      <c r="OYS44" s="62"/>
      <c r="OYT44" s="62"/>
      <c r="OYU44" s="62"/>
      <c r="OYV44" s="62"/>
      <c r="OYW44" s="62"/>
      <c r="OYX44" s="62"/>
      <c r="OYY44" s="62"/>
      <c r="OYZ44" s="62"/>
      <c r="OZA44" s="62"/>
      <c r="OZB44" s="62"/>
      <c r="OZC44" s="62"/>
      <c r="OZD44" s="62"/>
      <c r="OZE44" s="62"/>
      <c r="OZF44" s="62"/>
      <c r="OZG44" s="62"/>
      <c r="OZH44" s="62"/>
      <c r="OZI44" s="62"/>
      <c r="OZJ44" s="62"/>
      <c r="OZK44" s="62"/>
      <c r="OZL44" s="62"/>
      <c r="OZM44" s="62"/>
      <c r="OZN44" s="62"/>
      <c r="OZO44" s="62"/>
      <c r="OZP44" s="62"/>
      <c r="OZQ44" s="62"/>
      <c r="OZR44" s="62"/>
      <c r="OZS44" s="62"/>
      <c r="OZT44" s="62"/>
      <c r="OZU44" s="62"/>
      <c r="OZV44" s="62"/>
      <c r="OZW44" s="62"/>
      <c r="OZX44" s="62"/>
      <c r="OZY44" s="62"/>
      <c r="OZZ44" s="62"/>
      <c r="PAA44" s="62"/>
      <c r="PAB44" s="62"/>
      <c r="PAC44" s="62"/>
      <c r="PAD44" s="62"/>
      <c r="PAE44" s="62"/>
      <c r="PAF44" s="62"/>
      <c r="PAG44" s="62"/>
      <c r="PAH44" s="62"/>
      <c r="PAI44" s="62"/>
      <c r="PAJ44" s="62"/>
      <c r="PAK44" s="62"/>
      <c r="PAL44" s="62"/>
      <c r="PAM44" s="62"/>
      <c r="PAN44" s="62"/>
      <c r="PAO44" s="62"/>
      <c r="PAP44" s="62"/>
      <c r="PAQ44" s="62"/>
      <c r="PAR44" s="62"/>
      <c r="PAS44" s="62"/>
      <c r="PAT44" s="62"/>
      <c r="PAU44" s="62"/>
      <c r="PAV44" s="62"/>
      <c r="PAW44" s="62"/>
      <c r="PAX44" s="62"/>
      <c r="PAY44" s="62"/>
      <c r="PAZ44" s="62"/>
      <c r="PBA44" s="62"/>
      <c r="PBB44" s="62"/>
      <c r="PBC44" s="62"/>
      <c r="PBD44" s="62"/>
      <c r="PBE44" s="62"/>
      <c r="PBF44" s="62"/>
      <c r="PBG44" s="62"/>
      <c r="PBH44" s="62"/>
      <c r="PBI44" s="62"/>
      <c r="PBJ44" s="62"/>
      <c r="PBK44" s="62"/>
      <c r="PBL44" s="62"/>
      <c r="PBM44" s="62"/>
      <c r="PBN44" s="62"/>
      <c r="PBO44" s="62"/>
      <c r="PBP44" s="62"/>
      <c r="PBQ44" s="62"/>
      <c r="PBR44" s="62"/>
      <c r="PBS44" s="62"/>
      <c r="PBT44" s="62"/>
      <c r="PBU44" s="62"/>
      <c r="PBV44" s="62"/>
      <c r="PBW44" s="62"/>
      <c r="PBX44" s="62"/>
      <c r="PBY44" s="62"/>
      <c r="PBZ44" s="62"/>
      <c r="PCA44" s="62"/>
      <c r="PCB44" s="62"/>
      <c r="PCC44" s="62"/>
      <c r="PCD44" s="62"/>
      <c r="PCE44" s="62"/>
      <c r="PCF44" s="62"/>
      <c r="PCG44" s="62"/>
      <c r="PCH44" s="62"/>
      <c r="PCI44" s="62"/>
      <c r="PCJ44" s="62"/>
      <c r="PCK44" s="62"/>
      <c r="PCL44" s="62"/>
      <c r="PCM44" s="62"/>
      <c r="PCN44" s="62"/>
      <c r="PCO44" s="62"/>
      <c r="PCP44" s="62"/>
      <c r="PCQ44" s="62"/>
      <c r="PCR44" s="62"/>
      <c r="PCS44" s="62"/>
      <c r="PCT44" s="62"/>
      <c r="PCU44" s="62"/>
      <c r="PCV44" s="62"/>
      <c r="PCW44" s="62"/>
      <c r="PCX44" s="62"/>
      <c r="PCY44" s="62"/>
      <c r="PCZ44" s="62"/>
      <c r="PDA44" s="62"/>
      <c r="PDB44" s="62"/>
      <c r="PDC44" s="62"/>
      <c r="PDD44" s="62"/>
      <c r="PDE44" s="62"/>
      <c r="PDF44" s="62"/>
      <c r="PDG44" s="62"/>
      <c r="PDH44" s="62"/>
      <c r="PDI44" s="62"/>
      <c r="PDJ44" s="62"/>
      <c r="PDK44" s="62"/>
      <c r="PDL44" s="62"/>
      <c r="PDM44" s="62"/>
      <c r="PDN44" s="62"/>
      <c r="PDO44" s="62"/>
      <c r="PDP44" s="62"/>
      <c r="PDQ44" s="62"/>
      <c r="PDR44" s="62"/>
      <c r="PDS44" s="62"/>
      <c r="PDT44" s="62"/>
      <c r="PDU44" s="62"/>
      <c r="PDV44" s="62"/>
      <c r="PDW44" s="62"/>
      <c r="PDX44" s="62"/>
      <c r="PDY44" s="62"/>
      <c r="PDZ44" s="62"/>
      <c r="PEA44" s="62"/>
      <c r="PEB44" s="62"/>
      <c r="PEC44" s="62"/>
      <c r="PED44" s="62"/>
      <c r="PEE44" s="62"/>
      <c r="PEF44" s="62"/>
      <c r="PEG44" s="62"/>
      <c r="PEH44" s="62"/>
      <c r="PEI44" s="62"/>
      <c r="PEJ44" s="62"/>
      <c r="PEK44" s="62"/>
      <c r="PEL44" s="62"/>
      <c r="PEM44" s="62"/>
      <c r="PEN44" s="62"/>
      <c r="PEO44" s="62"/>
      <c r="PEP44" s="62"/>
      <c r="PEQ44" s="62"/>
      <c r="PER44" s="62"/>
      <c r="PES44" s="62"/>
      <c r="PET44" s="62"/>
      <c r="PEU44" s="62"/>
      <c r="PEV44" s="62"/>
      <c r="PEW44" s="62"/>
      <c r="PEX44" s="62"/>
      <c r="PEY44" s="62"/>
      <c r="PEZ44" s="62"/>
      <c r="PFA44" s="62"/>
      <c r="PFB44" s="62"/>
      <c r="PFC44" s="62"/>
      <c r="PFD44" s="62"/>
      <c r="PFE44" s="62"/>
      <c r="PFF44" s="62"/>
      <c r="PFG44" s="62"/>
      <c r="PFH44" s="62"/>
      <c r="PFI44" s="62"/>
      <c r="PFJ44" s="62"/>
      <c r="PFK44" s="62"/>
      <c r="PFL44" s="62"/>
      <c r="PFM44" s="62"/>
      <c r="PFN44" s="62"/>
      <c r="PFO44" s="62"/>
      <c r="PFP44" s="62"/>
      <c r="PFQ44" s="62"/>
      <c r="PFR44" s="62"/>
      <c r="PFS44" s="62"/>
      <c r="PFT44" s="62"/>
      <c r="PFU44" s="62"/>
      <c r="PFV44" s="62"/>
      <c r="PFW44" s="62"/>
      <c r="PFX44" s="62"/>
      <c r="PFY44" s="62"/>
      <c r="PFZ44" s="62"/>
      <c r="PGA44" s="62"/>
      <c r="PGB44" s="62"/>
      <c r="PGC44" s="62"/>
      <c r="PGD44" s="62"/>
      <c r="PGE44" s="62"/>
      <c r="PGF44" s="62"/>
      <c r="PGG44" s="62"/>
      <c r="PGH44" s="62"/>
      <c r="PGI44" s="62"/>
      <c r="PGJ44" s="62"/>
      <c r="PGK44" s="62"/>
      <c r="PGL44" s="62"/>
      <c r="PGM44" s="62"/>
      <c r="PGN44" s="62"/>
      <c r="PGO44" s="62"/>
      <c r="PGP44" s="62"/>
      <c r="PGQ44" s="62"/>
      <c r="PGR44" s="62"/>
      <c r="PGS44" s="62"/>
      <c r="PGT44" s="62"/>
      <c r="PGU44" s="62"/>
      <c r="PGV44" s="62"/>
      <c r="PGW44" s="62"/>
      <c r="PGX44" s="62"/>
      <c r="PGY44" s="62"/>
      <c r="PGZ44" s="62"/>
      <c r="PHA44" s="62"/>
      <c r="PHB44" s="62"/>
      <c r="PHC44" s="62"/>
      <c r="PHD44" s="62"/>
      <c r="PHE44" s="62"/>
      <c r="PHF44" s="62"/>
      <c r="PHG44" s="62"/>
      <c r="PHH44" s="62"/>
      <c r="PHI44" s="62"/>
      <c r="PHJ44" s="62"/>
      <c r="PHK44" s="62"/>
      <c r="PHL44" s="62"/>
      <c r="PHM44" s="62"/>
      <c r="PHN44" s="62"/>
      <c r="PHO44" s="62"/>
      <c r="PHP44" s="62"/>
      <c r="PHQ44" s="62"/>
      <c r="PHR44" s="62"/>
      <c r="PHS44" s="62"/>
      <c r="PHT44" s="62"/>
      <c r="PHU44" s="62"/>
      <c r="PHV44" s="62"/>
      <c r="PHW44" s="62"/>
      <c r="PHX44" s="62"/>
      <c r="PHY44" s="62"/>
      <c r="PHZ44" s="62"/>
      <c r="PIA44" s="62"/>
      <c r="PIB44" s="62"/>
      <c r="PIC44" s="62"/>
      <c r="PID44" s="62"/>
      <c r="PIE44" s="62"/>
      <c r="PIF44" s="62"/>
      <c r="PIG44" s="62"/>
      <c r="PIH44" s="62"/>
      <c r="PII44" s="62"/>
      <c r="PIJ44" s="62"/>
      <c r="PIK44" s="62"/>
      <c r="PIL44" s="62"/>
      <c r="PIM44" s="62"/>
      <c r="PIN44" s="62"/>
      <c r="PIO44" s="62"/>
      <c r="PIP44" s="62"/>
      <c r="PIQ44" s="62"/>
      <c r="PIR44" s="62"/>
      <c r="PIS44" s="62"/>
      <c r="PIT44" s="62"/>
      <c r="PIU44" s="62"/>
      <c r="PIV44" s="62"/>
      <c r="PIW44" s="62"/>
      <c r="PIX44" s="62"/>
      <c r="PIY44" s="62"/>
      <c r="PIZ44" s="62"/>
      <c r="PJA44" s="62"/>
      <c r="PJB44" s="62"/>
      <c r="PJC44" s="62"/>
      <c r="PJD44" s="62"/>
      <c r="PJE44" s="62"/>
      <c r="PJF44" s="62"/>
      <c r="PJG44" s="62"/>
      <c r="PJH44" s="62"/>
      <c r="PJI44" s="62"/>
      <c r="PJJ44" s="62"/>
      <c r="PJK44" s="62"/>
      <c r="PJL44" s="62"/>
      <c r="PJM44" s="62"/>
      <c r="PJN44" s="62"/>
      <c r="PJO44" s="62"/>
      <c r="PJP44" s="62"/>
      <c r="PJQ44" s="62"/>
      <c r="PJR44" s="62"/>
      <c r="PJS44" s="62"/>
      <c r="PJT44" s="62"/>
      <c r="PJU44" s="62"/>
      <c r="PJV44" s="62"/>
      <c r="PJW44" s="62"/>
      <c r="PJX44" s="62"/>
      <c r="PJY44" s="62"/>
      <c r="PJZ44" s="62"/>
      <c r="PKA44" s="62"/>
      <c r="PKB44" s="62"/>
      <c r="PKC44" s="62"/>
      <c r="PKD44" s="62"/>
      <c r="PKE44" s="62"/>
      <c r="PKF44" s="62"/>
      <c r="PKG44" s="62"/>
      <c r="PKH44" s="62"/>
      <c r="PKI44" s="62"/>
      <c r="PKJ44" s="62"/>
      <c r="PKK44" s="62"/>
      <c r="PKL44" s="62"/>
      <c r="PKM44" s="62"/>
      <c r="PKN44" s="62"/>
      <c r="PKO44" s="62"/>
      <c r="PKP44" s="62"/>
      <c r="PKQ44" s="62"/>
      <c r="PKR44" s="62"/>
      <c r="PKS44" s="62"/>
      <c r="PKT44" s="62"/>
      <c r="PKU44" s="62"/>
      <c r="PKV44" s="62"/>
      <c r="PKW44" s="62"/>
      <c r="PKX44" s="62"/>
      <c r="PKY44" s="62"/>
      <c r="PKZ44" s="62"/>
      <c r="PLA44" s="62"/>
      <c r="PLB44" s="62"/>
      <c r="PLC44" s="62"/>
      <c r="PLD44" s="62"/>
      <c r="PLE44" s="62"/>
      <c r="PLF44" s="62"/>
      <c r="PLG44" s="62"/>
      <c r="PLH44" s="62"/>
      <c r="PLI44" s="62"/>
      <c r="PLJ44" s="62"/>
      <c r="PLK44" s="62"/>
      <c r="PLL44" s="62"/>
      <c r="PLM44" s="62"/>
      <c r="PLN44" s="62"/>
      <c r="PLO44" s="62"/>
      <c r="PLP44" s="62"/>
      <c r="PLQ44" s="62"/>
      <c r="PLR44" s="62"/>
      <c r="PLS44" s="62"/>
      <c r="PLT44" s="62"/>
      <c r="PLU44" s="62"/>
      <c r="PLV44" s="62"/>
      <c r="PLW44" s="62"/>
      <c r="PLX44" s="62"/>
      <c r="PLY44" s="62"/>
      <c r="PLZ44" s="62"/>
      <c r="PMA44" s="62"/>
      <c r="PMB44" s="62"/>
      <c r="PMC44" s="62"/>
      <c r="PMD44" s="62"/>
      <c r="PME44" s="62"/>
      <c r="PMF44" s="62"/>
      <c r="PMG44" s="62"/>
      <c r="PMH44" s="62"/>
      <c r="PMI44" s="62"/>
      <c r="PMJ44" s="62"/>
      <c r="PMK44" s="62"/>
      <c r="PML44" s="62"/>
      <c r="PMM44" s="62"/>
      <c r="PMN44" s="62"/>
      <c r="PMO44" s="62"/>
      <c r="PMP44" s="62"/>
      <c r="PMQ44" s="62"/>
      <c r="PMR44" s="62"/>
      <c r="PMS44" s="62"/>
      <c r="PMT44" s="62"/>
      <c r="PMU44" s="62"/>
      <c r="PMV44" s="62"/>
      <c r="PMW44" s="62"/>
      <c r="PMX44" s="62"/>
      <c r="PMY44" s="62"/>
      <c r="PMZ44" s="62"/>
      <c r="PNA44" s="62"/>
      <c r="PNB44" s="62"/>
      <c r="PNC44" s="62"/>
      <c r="PND44" s="62"/>
      <c r="PNE44" s="62"/>
      <c r="PNF44" s="62"/>
      <c r="PNG44" s="62"/>
      <c r="PNH44" s="62"/>
      <c r="PNI44" s="62"/>
      <c r="PNJ44" s="62"/>
      <c r="PNK44" s="62"/>
      <c r="PNL44" s="62"/>
      <c r="PNM44" s="62"/>
      <c r="PNN44" s="62"/>
      <c r="PNO44" s="62"/>
      <c r="PNP44" s="62"/>
      <c r="PNQ44" s="62"/>
      <c r="PNR44" s="62"/>
      <c r="PNS44" s="62"/>
      <c r="PNT44" s="62"/>
      <c r="PNU44" s="62"/>
      <c r="PNV44" s="62"/>
      <c r="PNW44" s="62"/>
      <c r="PNX44" s="62"/>
      <c r="PNY44" s="62"/>
      <c r="PNZ44" s="62"/>
      <c r="POA44" s="62"/>
      <c r="POB44" s="62"/>
      <c r="POC44" s="62"/>
      <c r="POD44" s="62"/>
      <c r="POE44" s="62"/>
      <c r="POF44" s="62"/>
      <c r="POG44" s="62"/>
      <c r="POH44" s="62"/>
      <c r="POI44" s="62"/>
      <c r="POJ44" s="62"/>
      <c r="POK44" s="62"/>
      <c r="POL44" s="62"/>
      <c r="POM44" s="62"/>
      <c r="PON44" s="62"/>
      <c r="POO44" s="62"/>
      <c r="POP44" s="62"/>
      <c r="POQ44" s="62"/>
      <c r="POR44" s="62"/>
      <c r="POS44" s="62"/>
      <c r="POT44" s="62"/>
      <c r="POU44" s="62"/>
      <c r="POV44" s="62"/>
      <c r="POW44" s="62"/>
      <c r="POX44" s="62"/>
      <c r="POY44" s="62"/>
      <c r="POZ44" s="62"/>
      <c r="PPA44" s="62"/>
      <c r="PPB44" s="62"/>
      <c r="PPC44" s="62"/>
      <c r="PPD44" s="62"/>
      <c r="PPE44" s="62"/>
      <c r="PPF44" s="62"/>
      <c r="PPG44" s="62"/>
      <c r="PPH44" s="62"/>
      <c r="PPI44" s="62"/>
      <c r="PPJ44" s="62"/>
      <c r="PPK44" s="62"/>
      <c r="PPL44" s="62"/>
      <c r="PPM44" s="62"/>
      <c r="PPN44" s="62"/>
      <c r="PPO44" s="62"/>
      <c r="PPP44" s="62"/>
      <c r="PPQ44" s="62"/>
      <c r="PPR44" s="62"/>
      <c r="PPS44" s="62"/>
      <c r="PPT44" s="62"/>
      <c r="PPU44" s="62"/>
      <c r="PPV44" s="62"/>
      <c r="PPW44" s="62"/>
      <c r="PPX44" s="62"/>
      <c r="PPY44" s="62"/>
      <c r="PPZ44" s="62"/>
      <c r="PQA44" s="62"/>
      <c r="PQB44" s="62"/>
      <c r="PQC44" s="62"/>
      <c r="PQD44" s="62"/>
      <c r="PQE44" s="62"/>
      <c r="PQF44" s="62"/>
      <c r="PQG44" s="62"/>
      <c r="PQH44" s="62"/>
      <c r="PQI44" s="62"/>
      <c r="PQJ44" s="62"/>
      <c r="PQK44" s="62"/>
      <c r="PQL44" s="62"/>
      <c r="PQM44" s="62"/>
      <c r="PQN44" s="62"/>
      <c r="PQO44" s="62"/>
      <c r="PQP44" s="62"/>
      <c r="PQQ44" s="62"/>
      <c r="PQR44" s="62"/>
      <c r="PQS44" s="62"/>
      <c r="PQT44" s="62"/>
      <c r="PQU44" s="62"/>
      <c r="PQV44" s="62"/>
      <c r="PQW44" s="62"/>
      <c r="PQX44" s="62"/>
      <c r="PQY44" s="62"/>
      <c r="PQZ44" s="62"/>
      <c r="PRA44" s="62"/>
      <c r="PRB44" s="62"/>
      <c r="PRC44" s="62"/>
      <c r="PRD44" s="62"/>
      <c r="PRE44" s="62"/>
      <c r="PRF44" s="62"/>
      <c r="PRG44" s="62"/>
      <c r="PRH44" s="62"/>
      <c r="PRI44" s="62"/>
      <c r="PRJ44" s="62"/>
      <c r="PRK44" s="62"/>
      <c r="PRL44" s="62"/>
      <c r="PRM44" s="62"/>
      <c r="PRN44" s="62"/>
      <c r="PRO44" s="62"/>
      <c r="PRP44" s="62"/>
      <c r="PRQ44" s="62"/>
      <c r="PRR44" s="62"/>
      <c r="PRS44" s="62"/>
      <c r="PRT44" s="62"/>
      <c r="PRU44" s="62"/>
      <c r="PRV44" s="62"/>
      <c r="PRW44" s="62"/>
      <c r="PRX44" s="62"/>
      <c r="PRY44" s="62"/>
      <c r="PRZ44" s="62"/>
      <c r="PSA44" s="62"/>
      <c r="PSB44" s="62"/>
      <c r="PSC44" s="62"/>
      <c r="PSD44" s="62"/>
      <c r="PSE44" s="62"/>
      <c r="PSF44" s="62"/>
      <c r="PSG44" s="62"/>
      <c r="PSH44" s="62"/>
      <c r="PSI44" s="62"/>
      <c r="PSJ44" s="62"/>
      <c r="PSK44" s="62"/>
      <c r="PSL44" s="62"/>
      <c r="PSM44" s="62"/>
      <c r="PSN44" s="62"/>
      <c r="PSO44" s="62"/>
      <c r="PSP44" s="62"/>
      <c r="PSQ44" s="62"/>
      <c r="PSR44" s="62"/>
      <c r="PSS44" s="62"/>
      <c r="PST44" s="62"/>
      <c r="PSU44" s="62"/>
      <c r="PSV44" s="62"/>
      <c r="PSW44" s="62"/>
      <c r="PSX44" s="62"/>
      <c r="PSY44" s="62"/>
      <c r="PSZ44" s="62"/>
      <c r="PTA44" s="62"/>
      <c r="PTB44" s="62"/>
      <c r="PTC44" s="62"/>
      <c r="PTD44" s="62"/>
      <c r="PTE44" s="62"/>
      <c r="PTF44" s="62"/>
      <c r="PTG44" s="62"/>
      <c r="PTH44" s="62"/>
      <c r="PTI44" s="62"/>
      <c r="PTJ44" s="62"/>
      <c r="PTK44" s="62"/>
      <c r="PTL44" s="62"/>
      <c r="PTM44" s="62"/>
      <c r="PTN44" s="62"/>
      <c r="PTO44" s="62"/>
      <c r="PTP44" s="62"/>
      <c r="PTQ44" s="62"/>
      <c r="PTR44" s="62"/>
      <c r="PTS44" s="62"/>
      <c r="PTT44" s="62"/>
      <c r="PTU44" s="62"/>
      <c r="PTV44" s="62"/>
      <c r="PTW44" s="62"/>
      <c r="PTX44" s="62"/>
      <c r="PTY44" s="62"/>
      <c r="PTZ44" s="62"/>
      <c r="PUA44" s="62"/>
      <c r="PUB44" s="62"/>
      <c r="PUC44" s="62"/>
      <c r="PUD44" s="62"/>
      <c r="PUE44" s="62"/>
      <c r="PUF44" s="62"/>
      <c r="PUG44" s="62"/>
      <c r="PUH44" s="62"/>
      <c r="PUI44" s="62"/>
      <c r="PUJ44" s="62"/>
      <c r="PUK44" s="62"/>
      <c r="PUL44" s="62"/>
      <c r="PUM44" s="62"/>
      <c r="PUN44" s="62"/>
      <c r="PUO44" s="62"/>
      <c r="PUP44" s="62"/>
      <c r="PUQ44" s="62"/>
      <c r="PUR44" s="62"/>
      <c r="PUS44" s="62"/>
      <c r="PUT44" s="62"/>
      <c r="PUU44" s="62"/>
      <c r="PUV44" s="62"/>
      <c r="PUW44" s="62"/>
      <c r="PUX44" s="62"/>
      <c r="PUY44" s="62"/>
      <c r="PUZ44" s="62"/>
      <c r="PVA44" s="62"/>
      <c r="PVB44" s="62"/>
      <c r="PVC44" s="62"/>
      <c r="PVD44" s="62"/>
      <c r="PVE44" s="62"/>
      <c r="PVF44" s="62"/>
      <c r="PVG44" s="62"/>
      <c r="PVH44" s="62"/>
      <c r="PVI44" s="62"/>
      <c r="PVJ44" s="62"/>
      <c r="PVK44" s="62"/>
      <c r="PVL44" s="62"/>
      <c r="PVM44" s="62"/>
      <c r="PVN44" s="62"/>
      <c r="PVO44" s="62"/>
      <c r="PVP44" s="62"/>
      <c r="PVQ44" s="62"/>
      <c r="PVR44" s="62"/>
      <c r="PVS44" s="62"/>
      <c r="PVT44" s="62"/>
      <c r="PVU44" s="62"/>
      <c r="PVV44" s="62"/>
      <c r="PVW44" s="62"/>
      <c r="PVX44" s="62"/>
      <c r="PVY44" s="62"/>
      <c r="PVZ44" s="62"/>
      <c r="PWA44" s="62"/>
      <c r="PWB44" s="62"/>
      <c r="PWC44" s="62"/>
      <c r="PWD44" s="62"/>
      <c r="PWE44" s="62"/>
      <c r="PWF44" s="62"/>
      <c r="PWG44" s="62"/>
      <c r="PWH44" s="62"/>
      <c r="PWI44" s="62"/>
      <c r="PWJ44" s="62"/>
      <c r="PWK44" s="62"/>
      <c r="PWL44" s="62"/>
      <c r="PWM44" s="62"/>
      <c r="PWN44" s="62"/>
      <c r="PWO44" s="62"/>
      <c r="PWP44" s="62"/>
      <c r="PWQ44" s="62"/>
      <c r="PWR44" s="62"/>
      <c r="PWS44" s="62"/>
      <c r="PWT44" s="62"/>
      <c r="PWU44" s="62"/>
      <c r="PWV44" s="62"/>
      <c r="PWW44" s="62"/>
      <c r="PWX44" s="62"/>
      <c r="PWY44" s="62"/>
      <c r="PWZ44" s="62"/>
      <c r="PXA44" s="62"/>
      <c r="PXB44" s="62"/>
      <c r="PXC44" s="62"/>
      <c r="PXD44" s="62"/>
      <c r="PXE44" s="62"/>
      <c r="PXF44" s="62"/>
      <c r="PXG44" s="62"/>
      <c r="PXH44" s="62"/>
      <c r="PXI44" s="62"/>
      <c r="PXJ44" s="62"/>
      <c r="PXK44" s="62"/>
      <c r="PXL44" s="62"/>
      <c r="PXM44" s="62"/>
      <c r="PXN44" s="62"/>
      <c r="PXO44" s="62"/>
      <c r="PXP44" s="62"/>
      <c r="PXQ44" s="62"/>
      <c r="PXR44" s="62"/>
      <c r="PXS44" s="62"/>
      <c r="PXT44" s="62"/>
      <c r="PXU44" s="62"/>
      <c r="PXV44" s="62"/>
      <c r="PXW44" s="62"/>
      <c r="PXX44" s="62"/>
      <c r="PXY44" s="62"/>
      <c r="PXZ44" s="62"/>
      <c r="PYA44" s="62"/>
      <c r="PYB44" s="62"/>
      <c r="PYC44" s="62"/>
      <c r="PYD44" s="62"/>
      <c r="PYE44" s="62"/>
      <c r="PYF44" s="62"/>
      <c r="PYG44" s="62"/>
      <c r="PYH44" s="62"/>
      <c r="PYI44" s="62"/>
      <c r="PYJ44" s="62"/>
      <c r="PYK44" s="62"/>
      <c r="PYL44" s="62"/>
      <c r="PYM44" s="62"/>
      <c r="PYN44" s="62"/>
      <c r="PYO44" s="62"/>
      <c r="PYP44" s="62"/>
      <c r="PYQ44" s="62"/>
      <c r="PYR44" s="62"/>
      <c r="PYS44" s="62"/>
      <c r="PYT44" s="62"/>
      <c r="PYU44" s="62"/>
      <c r="PYV44" s="62"/>
      <c r="PYW44" s="62"/>
      <c r="PYX44" s="62"/>
      <c r="PYY44" s="62"/>
      <c r="PYZ44" s="62"/>
      <c r="PZA44" s="62"/>
      <c r="PZB44" s="62"/>
      <c r="PZC44" s="62"/>
      <c r="PZD44" s="62"/>
      <c r="PZE44" s="62"/>
      <c r="PZF44" s="62"/>
      <c r="PZG44" s="62"/>
      <c r="PZH44" s="62"/>
      <c r="PZI44" s="62"/>
      <c r="PZJ44" s="62"/>
      <c r="PZK44" s="62"/>
      <c r="PZL44" s="62"/>
      <c r="PZM44" s="62"/>
      <c r="PZN44" s="62"/>
      <c r="PZO44" s="62"/>
      <c r="PZP44" s="62"/>
      <c r="PZQ44" s="62"/>
      <c r="PZR44" s="62"/>
      <c r="PZS44" s="62"/>
      <c r="PZT44" s="62"/>
      <c r="PZU44" s="62"/>
      <c r="PZV44" s="62"/>
      <c r="PZW44" s="62"/>
      <c r="PZX44" s="62"/>
      <c r="PZY44" s="62"/>
      <c r="PZZ44" s="62"/>
      <c r="QAA44" s="62"/>
      <c r="QAB44" s="62"/>
      <c r="QAC44" s="62"/>
      <c r="QAD44" s="62"/>
      <c r="QAE44" s="62"/>
      <c r="QAF44" s="62"/>
      <c r="QAG44" s="62"/>
      <c r="QAH44" s="62"/>
      <c r="QAI44" s="62"/>
      <c r="QAJ44" s="62"/>
      <c r="QAK44" s="62"/>
      <c r="QAL44" s="62"/>
      <c r="QAM44" s="62"/>
      <c r="QAN44" s="62"/>
      <c r="QAO44" s="62"/>
      <c r="QAP44" s="62"/>
      <c r="QAQ44" s="62"/>
      <c r="QAR44" s="62"/>
      <c r="QAS44" s="62"/>
      <c r="QAT44" s="62"/>
      <c r="QAU44" s="62"/>
      <c r="QAV44" s="62"/>
      <c r="QAW44" s="62"/>
      <c r="QAX44" s="62"/>
      <c r="QAY44" s="62"/>
      <c r="QAZ44" s="62"/>
      <c r="QBA44" s="62"/>
      <c r="QBB44" s="62"/>
      <c r="QBC44" s="62"/>
      <c r="QBD44" s="62"/>
      <c r="QBE44" s="62"/>
      <c r="QBF44" s="62"/>
      <c r="QBG44" s="62"/>
      <c r="QBH44" s="62"/>
      <c r="QBI44" s="62"/>
      <c r="QBJ44" s="62"/>
      <c r="QBK44" s="62"/>
      <c r="QBL44" s="62"/>
      <c r="QBM44" s="62"/>
      <c r="QBN44" s="62"/>
      <c r="QBO44" s="62"/>
      <c r="QBP44" s="62"/>
      <c r="QBQ44" s="62"/>
      <c r="QBR44" s="62"/>
      <c r="QBS44" s="62"/>
      <c r="QBT44" s="62"/>
      <c r="QBU44" s="62"/>
      <c r="QBV44" s="62"/>
      <c r="QBW44" s="62"/>
      <c r="QBX44" s="62"/>
      <c r="QBY44" s="62"/>
      <c r="QBZ44" s="62"/>
      <c r="QCA44" s="62"/>
      <c r="QCB44" s="62"/>
      <c r="QCC44" s="62"/>
      <c r="QCD44" s="62"/>
      <c r="QCE44" s="62"/>
      <c r="QCF44" s="62"/>
      <c r="QCG44" s="62"/>
      <c r="QCH44" s="62"/>
      <c r="QCI44" s="62"/>
      <c r="QCJ44" s="62"/>
      <c r="QCK44" s="62"/>
      <c r="QCL44" s="62"/>
      <c r="QCM44" s="62"/>
      <c r="QCN44" s="62"/>
      <c r="QCO44" s="62"/>
      <c r="QCP44" s="62"/>
      <c r="QCQ44" s="62"/>
      <c r="QCR44" s="62"/>
      <c r="QCS44" s="62"/>
      <c r="QCT44" s="62"/>
      <c r="QCU44" s="62"/>
      <c r="QCV44" s="62"/>
      <c r="QCW44" s="62"/>
      <c r="QCX44" s="62"/>
      <c r="QCY44" s="62"/>
      <c r="QCZ44" s="62"/>
      <c r="QDA44" s="62"/>
      <c r="QDB44" s="62"/>
      <c r="QDC44" s="62"/>
      <c r="QDD44" s="62"/>
      <c r="QDE44" s="62"/>
      <c r="QDF44" s="62"/>
      <c r="QDG44" s="62"/>
      <c r="QDH44" s="62"/>
      <c r="QDI44" s="62"/>
      <c r="QDJ44" s="62"/>
      <c r="QDK44" s="62"/>
      <c r="QDL44" s="62"/>
      <c r="QDM44" s="62"/>
      <c r="QDN44" s="62"/>
      <c r="QDO44" s="62"/>
      <c r="QDP44" s="62"/>
      <c r="QDQ44" s="62"/>
      <c r="QDR44" s="62"/>
      <c r="QDS44" s="62"/>
      <c r="QDT44" s="62"/>
      <c r="QDU44" s="62"/>
      <c r="QDV44" s="62"/>
      <c r="QDW44" s="62"/>
      <c r="QDX44" s="62"/>
      <c r="QDY44" s="62"/>
      <c r="QDZ44" s="62"/>
      <c r="QEA44" s="62"/>
      <c r="QEB44" s="62"/>
      <c r="QEC44" s="62"/>
      <c r="QED44" s="62"/>
      <c r="QEE44" s="62"/>
      <c r="QEF44" s="62"/>
      <c r="QEG44" s="62"/>
      <c r="QEH44" s="62"/>
      <c r="QEI44" s="62"/>
      <c r="QEJ44" s="62"/>
      <c r="QEK44" s="62"/>
      <c r="QEL44" s="62"/>
      <c r="QEM44" s="62"/>
      <c r="QEN44" s="62"/>
      <c r="QEO44" s="62"/>
      <c r="QEP44" s="62"/>
      <c r="QEQ44" s="62"/>
      <c r="QER44" s="62"/>
      <c r="QES44" s="62"/>
      <c r="QET44" s="62"/>
      <c r="QEU44" s="62"/>
      <c r="QEV44" s="62"/>
      <c r="QEW44" s="62"/>
      <c r="QEX44" s="62"/>
      <c r="QEY44" s="62"/>
      <c r="QEZ44" s="62"/>
      <c r="QFA44" s="62"/>
      <c r="QFB44" s="62"/>
      <c r="QFC44" s="62"/>
      <c r="QFD44" s="62"/>
      <c r="QFE44" s="62"/>
      <c r="QFF44" s="62"/>
      <c r="QFG44" s="62"/>
      <c r="QFH44" s="62"/>
      <c r="QFI44" s="62"/>
      <c r="QFJ44" s="62"/>
      <c r="QFK44" s="62"/>
      <c r="QFL44" s="62"/>
      <c r="QFM44" s="62"/>
      <c r="QFN44" s="62"/>
      <c r="QFO44" s="62"/>
      <c r="QFP44" s="62"/>
      <c r="QFQ44" s="62"/>
      <c r="QFR44" s="62"/>
      <c r="QFS44" s="62"/>
      <c r="QFT44" s="62"/>
      <c r="QFU44" s="62"/>
      <c r="QFV44" s="62"/>
      <c r="QFW44" s="62"/>
      <c r="QFX44" s="62"/>
      <c r="QFY44" s="62"/>
      <c r="QFZ44" s="62"/>
      <c r="QGA44" s="62"/>
      <c r="QGB44" s="62"/>
      <c r="QGC44" s="62"/>
      <c r="QGD44" s="62"/>
      <c r="QGE44" s="62"/>
      <c r="QGF44" s="62"/>
      <c r="QGG44" s="62"/>
      <c r="QGH44" s="62"/>
      <c r="QGI44" s="62"/>
      <c r="QGJ44" s="62"/>
      <c r="QGK44" s="62"/>
      <c r="QGL44" s="62"/>
      <c r="QGM44" s="62"/>
      <c r="QGN44" s="62"/>
      <c r="QGO44" s="62"/>
      <c r="QGP44" s="62"/>
      <c r="QGQ44" s="62"/>
      <c r="QGR44" s="62"/>
      <c r="QGS44" s="62"/>
      <c r="QGT44" s="62"/>
      <c r="QGU44" s="62"/>
      <c r="QGV44" s="62"/>
      <c r="QGW44" s="62"/>
      <c r="QGX44" s="62"/>
      <c r="QGY44" s="62"/>
      <c r="QGZ44" s="62"/>
      <c r="QHA44" s="62"/>
      <c r="QHB44" s="62"/>
      <c r="QHC44" s="62"/>
      <c r="QHD44" s="62"/>
      <c r="QHE44" s="62"/>
      <c r="QHF44" s="62"/>
      <c r="QHG44" s="62"/>
      <c r="QHH44" s="62"/>
      <c r="QHI44" s="62"/>
      <c r="QHJ44" s="62"/>
      <c r="QHK44" s="62"/>
      <c r="QHL44" s="62"/>
      <c r="QHM44" s="62"/>
      <c r="QHN44" s="62"/>
      <c r="QHO44" s="62"/>
      <c r="QHP44" s="62"/>
      <c r="QHQ44" s="62"/>
      <c r="QHR44" s="62"/>
      <c r="QHS44" s="62"/>
      <c r="QHT44" s="62"/>
      <c r="QHU44" s="62"/>
      <c r="QHV44" s="62"/>
      <c r="QHW44" s="62"/>
      <c r="QHX44" s="62"/>
      <c r="QHY44" s="62"/>
      <c r="QHZ44" s="62"/>
      <c r="QIA44" s="62"/>
      <c r="QIB44" s="62"/>
      <c r="QIC44" s="62"/>
      <c r="QID44" s="62"/>
      <c r="QIE44" s="62"/>
      <c r="QIF44" s="62"/>
      <c r="QIG44" s="62"/>
      <c r="QIH44" s="62"/>
      <c r="QII44" s="62"/>
      <c r="QIJ44" s="62"/>
      <c r="QIK44" s="62"/>
      <c r="QIL44" s="62"/>
      <c r="QIM44" s="62"/>
      <c r="QIN44" s="62"/>
      <c r="QIO44" s="62"/>
      <c r="QIP44" s="62"/>
      <c r="QIQ44" s="62"/>
      <c r="QIR44" s="62"/>
      <c r="QIS44" s="62"/>
      <c r="QIT44" s="62"/>
      <c r="QIU44" s="62"/>
      <c r="QIV44" s="62"/>
      <c r="QIW44" s="62"/>
      <c r="QIX44" s="62"/>
      <c r="QIY44" s="62"/>
      <c r="QIZ44" s="62"/>
      <c r="QJA44" s="62"/>
      <c r="QJB44" s="62"/>
      <c r="QJC44" s="62"/>
      <c r="QJD44" s="62"/>
      <c r="QJE44" s="62"/>
      <c r="QJF44" s="62"/>
      <c r="QJG44" s="62"/>
      <c r="QJH44" s="62"/>
      <c r="QJI44" s="62"/>
      <c r="QJJ44" s="62"/>
      <c r="QJK44" s="62"/>
      <c r="QJL44" s="62"/>
      <c r="QJM44" s="62"/>
      <c r="QJN44" s="62"/>
      <c r="QJO44" s="62"/>
      <c r="QJP44" s="62"/>
      <c r="QJQ44" s="62"/>
      <c r="QJR44" s="62"/>
      <c r="QJS44" s="62"/>
      <c r="QJT44" s="62"/>
      <c r="QJU44" s="62"/>
      <c r="QJV44" s="62"/>
      <c r="QJW44" s="62"/>
      <c r="QJX44" s="62"/>
      <c r="QJY44" s="62"/>
      <c r="QJZ44" s="62"/>
      <c r="QKA44" s="62"/>
      <c r="QKB44" s="62"/>
      <c r="QKC44" s="62"/>
      <c r="QKD44" s="62"/>
      <c r="QKE44" s="62"/>
      <c r="QKF44" s="62"/>
      <c r="QKG44" s="62"/>
      <c r="QKH44" s="62"/>
      <c r="QKI44" s="62"/>
      <c r="QKJ44" s="62"/>
      <c r="QKK44" s="62"/>
      <c r="QKL44" s="62"/>
      <c r="QKM44" s="62"/>
      <c r="QKN44" s="62"/>
      <c r="QKO44" s="62"/>
      <c r="QKP44" s="62"/>
      <c r="QKQ44" s="62"/>
      <c r="QKR44" s="62"/>
      <c r="QKS44" s="62"/>
      <c r="QKT44" s="62"/>
      <c r="QKU44" s="62"/>
      <c r="QKV44" s="62"/>
      <c r="QKW44" s="62"/>
      <c r="QKX44" s="62"/>
      <c r="QKY44" s="62"/>
      <c r="QKZ44" s="62"/>
      <c r="QLA44" s="62"/>
      <c r="QLB44" s="62"/>
      <c r="QLC44" s="62"/>
      <c r="QLD44" s="62"/>
      <c r="QLE44" s="62"/>
      <c r="QLF44" s="62"/>
      <c r="QLG44" s="62"/>
      <c r="QLH44" s="62"/>
      <c r="QLI44" s="62"/>
      <c r="QLJ44" s="62"/>
      <c r="QLK44" s="62"/>
      <c r="QLL44" s="62"/>
      <c r="QLM44" s="62"/>
      <c r="QLN44" s="62"/>
      <c r="QLO44" s="62"/>
      <c r="QLP44" s="62"/>
      <c r="QLQ44" s="62"/>
      <c r="QLR44" s="62"/>
      <c r="QLS44" s="62"/>
      <c r="QLT44" s="62"/>
      <c r="QLU44" s="62"/>
      <c r="QLV44" s="62"/>
      <c r="QLW44" s="62"/>
      <c r="QLX44" s="62"/>
      <c r="QLY44" s="62"/>
      <c r="QLZ44" s="62"/>
      <c r="QMA44" s="62"/>
      <c r="QMB44" s="62"/>
      <c r="QMC44" s="62"/>
      <c r="QMD44" s="62"/>
      <c r="QME44" s="62"/>
      <c r="QMF44" s="62"/>
      <c r="QMG44" s="62"/>
      <c r="QMH44" s="62"/>
      <c r="QMI44" s="62"/>
      <c r="QMJ44" s="62"/>
      <c r="QMK44" s="62"/>
      <c r="QML44" s="62"/>
      <c r="QMM44" s="62"/>
      <c r="QMN44" s="62"/>
      <c r="QMO44" s="62"/>
      <c r="QMP44" s="62"/>
      <c r="QMQ44" s="62"/>
      <c r="QMR44" s="62"/>
      <c r="QMS44" s="62"/>
      <c r="QMT44" s="62"/>
      <c r="QMU44" s="62"/>
      <c r="QMV44" s="62"/>
      <c r="QMW44" s="62"/>
      <c r="QMX44" s="62"/>
      <c r="QMY44" s="62"/>
      <c r="QMZ44" s="62"/>
      <c r="QNA44" s="62"/>
      <c r="QNB44" s="62"/>
      <c r="QNC44" s="62"/>
      <c r="QND44" s="62"/>
      <c r="QNE44" s="62"/>
      <c r="QNF44" s="62"/>
      <c r="QNG44" s="62"/>
      <c r="QNH44" s="62"/>
      <c r="QNI44" s="62"/>
      <c r="QNJ44" s="62"/>
      <c r="QNK44" s="62"/>
      <c r="QNL44" s="62"/>
      <c r="QNM44" s="62"/>
      <c r="QNN44" s="62"/>
      <c r="QNO44" s="62"/>
      <c r="QNP44" s="62"/>
      <c r="QNQ44" s="62"/>
      <c r="QNR44" s="62"/>
      <c r="QNS44" s="62"/>
      <c r="QNT44" s="62"/>
      <c r="QNU44" s="62"/>
      <c r="QNV44" s="62"/>
      <c r="QNW44" s="62"/>
      <c r="QNX44" s="62"/>
      <c r="QNY44" s="62"/>
      <c r="QNZ44" s="62"/>
      <c r="QOA44" s="62"/>
      <c r="QOB44" s="62"/>
      <c r="QOC44" s="62"/>
      <c r="QOD44" s="62"/>
      <c r="QOE44" s="62"/>
      <c r="QOF44" s="62"/>
      <c r="QOG44" s="62"/>
      <c r="QOH44" s="62"/>
      <c r="QOI44" s="62"/>
      <c r="QOJ44" s="62"/>
      <c r="QOK44" s="62"/>
      <c r="QOL44" s="62"/>
      <c r="QOM44" s="62"/>
      <c r="QON44" s="62"/>
      <c r="QOO44" s="62"/>
      <c r="QOP44" s="62"/>
      <c r="QOQ44" s="62"/>
      <c r="QOR44" s="62"/>
      <c r="QOS44" s="62"/>
      <c r="QOT44" s="62"/>
      <c r="QOU44" s="62"/>
      <c r="QOV44" s="62"/>
      <c r="QOW44" s="62"/>
      <c r="QOX44" s="62"/>
      <c r="QOY44" s="62"/>
      <c r="QOZ44" s="62"/>
      <c r="QPA44" s="62"/>
      <c r="QPB44" s="62"/>
      <c r="QPC44" s="62"/>
      <c r="QPD44" s="62"/>
      <c r="QPE44" s="62"/>
      <c r="QPF44" s="62"/>
      <c r="QPG44" s="62"/>
      <c r="QPH44" s="62"/>
      <c r="QPI44" s="62"/>
      <c r="QPJ44" s="62"/>
      <c r="QPK44" s="62"/>
      <c r="QPL44" s="62"/>
      <c r="QPM44" s="62"/>
      <c r="QPN44" s="62"/>
      <c r="QPO44" s="62"/>
      <c r="QPP44" s="62"/>
      <c r="QPQ44" s="62"/>
      <c r="QPR44" s="62"/>
      <c r="QPS44" s="62"/>
      <c r="QPT44" s="62"/>
      <c r="QPU44" s="62"/>
      <c r="QPV44" s="62"/>
      <c r="QPW44" s="62"/>
      <c r="QPX44" s="62"/>
      <c r="QPY44" s="62"/>
      <c r="QPZ44" s="62"/>
      <c r="QQA44" s="62"/>
      <c r="QQB44" s="62"/>
      <c r="QQC44" s="62"/>
      <c r="QQD44" s="62"/>
      <c r="QQE44" s="62"/>
      <c r="QQF44" s="62"/>
      <c r="QQG44" s="62"/>
      <c r="QQH44" s="62"/>
      <c r="QQI44" s="62"/>
      <c r="QQJ44" s="62"/>
      <c r="QQK44" s="62"/>
      <c r="QQL44" s="62"/>
      <c r="QQM44" s="62"/>
      <c r="QQN44" s="62"/>
      <c r="QQO44" s="62"/>
      <c r="QQP44" s="62"/>
      <c r="QQQ44" s="62"/>
      <c r="QQR44" s="62"/>
      <c r="QQS44" s="62"/>
      <c r="QQT44" s="62"/>
      <c r="QQU44" s="62"/>
      <c r="QQV44" s="62"/>
      <c r="QQW44" s="62"/>
      <c r="QQX44" s="62"/>
      <c r="QQY44" s="62"/>
      <c r="QQZ44" s="62"/>
      <c r="QRA44" s="62"/>
      <c r="QRB44" s="62"/>
      <c r="QRC44" s="62"/>
      <c r="QRD44" s="62"/>
      <c r="QRE44" s="62"/>
      <c r="QRF44" s="62"/>
      <c r="QRG44" s="62"/>
      <c r="QRH44" s="62"/>
      <c r="QRI44" s="62"/>
      <c r="QRJ44" s="62"/>
      <c r="QRK44" s="62"/>
      <c r="QRL44" s="62"/>
      <c r="QRM44" s="62"/>
      <c r="QRN44" s="62"/>
      <c r="QRO44" s="62"/>
      <c r="QRP44" s="62"/>
      <c r="QRQ44" s="62"/>
      <c r="QRR44" s="62"/>
      <c r="QRS44" s="62"/>
      <c r="QRT44" s="62"/>
      <c r="QRU44" s="62"/>
      <c r="QRV44" s="62"/>
      <c r="QRW44" s="62"/>
      <c r="QRX44" s="62"/>
      <c r="QRY44" s="62"/>
      <c r="QRZ44" s="62"/>
      <c r="QSA44" s="62"/>
      <c r="QSB44" s="62"/>
      <c r="QSC44" s="62"/>
      <c r="QSD44" s="62"/>
      <c r="QSE44" s="62"/>
      <c r="QSF44" s="62"/>
      <c r="QSG44" s="62"/>
      <c r="QSH44" s="62"/>
      <c r="QSI44" s="62"/>
      <c r="QSJ44" s="62"/>
      <c r="QSK44" s="62"/>
      <c r="QSL44" s="62"/>
      <c r="QSM44" s="62"/>
      <c r="QSN44" s="62"/>
      <c r="QSO44" s="62"/>
      <c r="QSP44" s="62"/>
      <c r="QSQ44" s="62"/>
      <c r="QSR44" s="62"/>
      <c r="QSS44" s="62"/>
      <c r="QST44" s="62"/>
      <c r="QSU44" s="62"/>
      <c r="QSV44" s="62"/>
      <c r="QSW44" s="62"/>
      <c r="QSX44" s="62"/>
      <c r="QSY44" s="62"/>
      <c r="QSZ44" s="62"/>
      <c r="QTA44" s="62"/>
      <c r="QTB44" s="62"/>
      <c r="QTC44" s="62"/>
      <c r="QTD44" s="62"/>
      <c r="QTE44" s="62"/>
      <c r="QTF44" s="62"/>
      <c r="QTG44" s="62"/>
      <c r="QTH44" s="62"/>
      <c r="QTI44" s="62"/>
      <c r="QTJ44" s="62"/>
      <c r="QTK44" s="62"/>
      <c r="QTL44" s="62"/>
      <c r="QTM44" s="62"/>
      <c r="QTN44" s="62"/>
      <c r="QTO44" s="62"/>
      <c r="QTP44" s="62"/>
      <c r="QTQ44" s="62"/>
      <c r="QTR44" s="62"/>
      <c r="QTS44" s="62"/>
      <c r="QTT44" s="62"/>
      <c r="QTU44" s="62"/>
      <c r="QTV44" s="62"/>
      <c r="QTW44" s="62"/>
      <c r="QTX44" s="62"/>
      <c r="QTY44" s="62"/>
      <c r="QTZ44" s="62"/>
      <c r="QUA44" s="62"/>
      <c r="QUB44" s="62"/>
      <c r="QUC44" s="62"/>
      <c r="QUD44" s="62"/>
      <c r="QUE44" s="62"/>
      <c r="QUF44" s="62"/>
      <c r="QUG44" s="62"/>
      <c r="QUH44" s="62"/>
      <c r="QUI44" s="62"/>
      <c r="QUJ44" s="62"/>
      <c r="QUK44" s="62"/>
      <c r="QUL44" s="62"/>
      <c r="QUM44" s="62"/>
      <c r="QUN44" s="62"/>
      <c r="QUO44" s="62"/>
      <c r="QUP44" s="62"/>
      <c r="QUQ44" s="62"/>
      <c r="QUR44" s="62"/>
      <c r="QUS44" s="62"/>
      <c r="QUT44" s="62"/>
      <c r="QUU44" s="62"/>
      <c r="QUV44" s="62"/>
      <c r="QUW44" s="62"/>
      <c r="QUX44" s="62"/>
      <c r="QUY44" s="62"/>
      <c r="QUZ44" s="62"/>
      <c r="QVA44" s="62"/>
      <c r="QVB44" s="62"/>
      <c r="QVC44" s="62"/>
      <c r="QVD44" s="62"/>
      <c r="QVE44" s="62"/>
      <c r="QVF44" s="62"/>
      <c r="QVG44" s="62"/>
      <c r="QVH44" s="62"/>
      <c r="QVI44" s="62"/>
      <c r="QVJ44" s="62"/>
      <c r="QVK44" s="62"/>
      <c r="QVL44" s="62"/>
      <c r="QVM44" s="62"/>
      <c r="QVN44" s="62"/>
      <c r="QVO44" s="62"/>
      <c r="QVP44" s="62"/>
      <c r="QVQ44" s="62"/>
      <c r="QVR44" s="62"/>
      <c r="QVS44" s="62"/>
      <c r="QVT44" s="62"/>
      <c r="QVU44" s="62"/>
      <c r="QVV44" s="62"/>
      <c r="QVW44" s="62"/>
      <c r="QVX44" s="62"/>
      <c r="QVY44" s="62"/>
      <c r="QVZ44" s="62"/>
      <c r="QWA44" s="62"/>
      <c r="QWB44" s="62"/>
      <c r="QWC44" s="62"/>
      <c r="QWD44" s="62"/>
      <c r="QWE44" s="62"/>
      <c r="QWF44" s="62"/>
      <c r="QWG44" s="62"/>
      <c r="QWH44" s="62"/>
      <c r="QWI44" s="62"/>
      <c r="QWJ44" s="62"/>
      <c r="QWK44" s="62"/>
      <c r="QWL44" s="62"/>
      <c r="QWM44" s="62"/>
      <c r="QWN44" s="62"/>
      <c r="QWO44" s="62"/>
      <c r="QWP44" s="62"/>
      <c r="QWQ44" s="62"/>
      <c r="QWR44" s="62"/>
      <c r="QWS44" s="62"/>
      <c r="QWT44" s="62"/>
      <c r="QWU44" s="62"/>
      <c r="QWV44" s="62"/>
      <c r="QWW44" s="62"/>
      <c r="QWX44" s="62"/>
      <c r="QWY44" s="62"/>
      <c r="QWZ44" s="62"/>
      <c r="QXA44" s="62"/>
      <c r="QXB44" s="62"/>
      <c r="QXC44" s="62"/>
      <c r="QXD44" s="62"/>
      <c r="QXE44" s="62"/>
      <c r="QXF44" s="62"/>
      <c r="QXG44" s="62"/>
      <c r="QXH44" s="62"/>
      <c r="QXI44" s="62"/>
      <c r="QXJ44" s="62"/>
      <c r="QXK44" s="62"/>
      <c r="QXL44" s="62"/>
      <c r="QXM44" s="62"/>
      <c r="QXN44" s="62"/>
      <c r="QXO44" s="62"/>
      <c r="QXP44" s="62"/>
      <c r="QXQ44" s="62"/>
      <c r="QXR44" s="62"/>
      <c r="QXS44" s="62"/>
      <c r="QXT44" s="62"/>
      <c r="QXU44" s="62"/>
      <c r="QXV44" s="62"/>
      <c r="QXW44" s="62"/>
      <c r="QXX44" s="62"/>
      <c r="QXY44" s="62"/>
      <c r="QXZ44" s="62"/>
      <c r="QYA44" s="62"/>
      <c r="QYB44" s="62"/>
      <c r="QYC44" s="62"/>
      <c r="QYD44" s="62"/>
      <c r="QYE44" s="62"/>
      <c r="QYF44" s="62"/>
      <c r="QYG44" s="62"/>
      <c r="QYH44" s="62"/>
      <c r="QYI44" s="62"/>
      <c r="QYJ44" s="62"/>
      <c r="QYK44" s="62"/>
      <c r="QYL44" s="62"/>
      <c r="QYM44" s="62"/>
      <c r="QYN44" s="62"/>
      <c r="QYO44" s="62"/>
      <c r="QYP44" s="62"/>
      <c r="QYQ44" s="62"/>
      <c r="QYR44" s="62"/>
      <c r="QYS44" s="62"/>
      <c r="QYT44" s="62"/>
      <c r="QYU44" s="62"/>
      <c r="QYV44" s="62"/>
      <c r="QYW44" s="62"/>
      <c r="QYX44" s="62"/>
      <c r="QYY44" s="62"/>
      <c r="QYZ44" s="62"/>
      <c r="QZA44" s="62"/>
      <c r="QZB44" s="62"/>
      <c r="QZC44" s="62"/>
      <c r="QZD44" s="62"/>
      <c r="QZE44" s="62"/>
      <c r="QZF44" s="62"/>
      <c r="QZG44" s="62"/>
      <c r="QZH44" s="62"/>
      <c r="QZI44" s="62"/>
      <c r="QZJ44" s="62"/>
      <c r="QZK44" s="62"/>
      <c r="QZL44" s="62"/>
      <c r="QZM44" s="62"/>
      <c r="QZN44" s="62"/>
      <c r="QZO44" s="62"/>
      <c r="QZP44" s="62"/>
      <c r="QZQ44" s="62"/>
      <c r="QZR44" s="62"/>
      <c r="QZS44" s="62"/>
      <c r="QZT44" s="62"/>
      <c r="QZU44" s="62"/>
      <c r="QZV44" s="62"/>
      <c r="QZW44" s="62"/>
      <c r="QZX44" s="62"/>
      <c r="QZY44" s="62"/>
      <c r="QZZ44" s="62"/>
      <c r="RAA44" s="62"/>
      <c r="RAB44" s="62"/>
      <c r="RAC44" s="62"/>
      <c r="RAD44" s="62"/>
      <c r="RAE44" s="62"/>
      <c r="RAF44" s="62"/>
      <c r="RAG44" s="62"/>
      <c r="RAH44" s="62"/>
      <c r="RAI44" s="62"/>
      <c r="RAJ44" s="62"/>
      <c r="RAK44" s="62"/>
      <c r="RAL44" s="62"/>
      <c r="RAM44" s="62"/>
      <c r="RAN44" s="62"/>
      <c r="RAO44" s="62"/>
      <c r="RAP44" s="62"/>
      <c r="RAQ44" s="62"/>
      <c r="RAR44" s="62"/>
      <c r="RAS44" s="62"/>
      <c r="RAT44" s="62"/>
      <c r="RAU44" s="62"/>
      <c r="RAV44" s="62"/>
      <c r="RAW44" s="62"/>
      <c r="RAX44" s="62"/>
      <c r="RAY44" s="62"/>
      <c r="RAZ44" s="62"/>
      <c r="RBA44" s="62"/>
      <c r="RBB44" s="62"/>
      <c r="RBC44" s="62"/>
      <c r="RBD44" s="62"/>
      <c r="RBE44" s="62"/>
      <c r="RBF44" s="62"/>
      <c r="RBG44" s="62"/>
      <c r="RBH44" s="62"/>
      <c r="RBI44" s="62"/>
      <c r="RBJ44" s="62"/>
      <c r="RBK44" s="62"/>
      <c r="RBL44" s="62"/>
      <c r="RBM44" s="62"/>
      <c r="RBN44" s="62"/>
      <c r="RBO44" s="62"/>
      <c r="RBP44" s="62"/>
      <c r="RBQ44" s="62"/>
      <c r="RBR44" s="62"/>
      <c r="RBS44" s="62"/>
      <c r="RBT44" s="62"/>
      <c r="RBU44" s="62"/>
      <c r="RBV44" s="62"/>
      <c r="RBW44" s="62"/>
      <c r="RBX44" s="62"/>
      <c r="RBY44" s="62"/>
      <c r="RBZ44" s="62"/>
      <c r="RCA44" s="62"/>
      <c r="RCB44" s="62"/>
      <c r="RCC44" s="62"/>
      <c r="RCD44" s="62"/>
      <c r="RCE44" s="62"/>
      <c r="RCF44" s="62"/>
      <c r="RCG44" s="62"/>
      <c r="RCH44" s="62"/>
      <c r="RCI44" s="62"/>
      <c r="RCJ44" s="62"/>
      <c r="RCK44" s="62"/>
      <c r="RCL44" s="62"/>
      <c r="RCM44" s="62"/>
      <c r="RCN44" s="62"/>
      <c r="RCO44" s="62"/>
      <c r="RCP44" s="62"/>
      <c r="RCQ44" s="62"/>
      <c r="RCR44" s="62"/>
      <c r="RCS44" s="62"/>
      <c r="RCT44" s="62"/>
      <c r="RCU44" s="62"/>
      <c r="RCV44" s="62"/>
      <c r="RCW44" s="62"/>
      <c r="RCX44" s="62"/>
      <c r="RCY44" s="62"/>
      <c r="RCZ44" s="62"/>
      <c r="RDA44" s="62"/>
      <c r="RDB44" s="62"/>
      <c r="RDC44" s="62"/>
      <c r="RDD44" s="62"/>
      <c r="RDE44" s="62"/>
      <c r="RDF44" s="62"/>
      <c r="RDG44" s="62"/>
      <c r="RDH44" s="62"/>
      <c r="RDI44" s="62"/>
      <c r="RDJ44" s="62"/>
      <c r="RDK44" s="62"/>
      <c r="RDL44" s="62"/>
      <c r="RDM44" s="62"/>
      <c r="RDN44" s="62"/>
      <c r="RDO44" s="62"/>
      <c r="RDP44" s="62"/>
      <c r="RDQ44" s="62"/>
      <c r="RDR44" s="62"/>
      <c r="RDS44" s="62"/>
      <c r="RDT44" s="62"/>
      <c r="RDU44" s="62"/>
      <c r="RDV44" s="62"/>
      <c r="RDW44" s="62"/>
      <c r="RDX44" s="62"/>
      <c r="RDY44" s="62"/>
      <c r="RDZ44" s="62"/>
      <c r="REA44" s="62"/>
      <c r="REB44" s="62"/>
      <c r="REC44" s="62"/>
      <c r="RED44" s="62"/>
      <c r="REE44" s="62"/>
      <c r="REF44" s="62"/>
      <c r="REG44" s="62"/>
      <c r="REH44" s="62"/>
      <c r="REI44" s="62"/>
      <c r="REJ44" s="62"/>
      <c r="REK44" s="62"/>
      <c r="REL44" s="62"/>
      <c r="REM44" s="62"/>
      <c r="REN44" s="62"/>
      <c r="REO44" s="62"/>
      <c r="REP44" s="62"/>
      <c r="REQ44" s="62"/>
      <c r="RER44" s="62"/>
      <c r="RES44" s="62"/>
      <c r="RET44" s="62"/>
      <c r="REU44" s="62"/>
      <c r="REV44" s="62"/>
      <c r="REW44" s="62"/>
      <c r="REX44" s="62"/>
      <c r="REY44" s="62"/>
      <c r="REZ44" s="62"/>
      <c r="RFA44" s="62"/>
      <c r="RFB44" s="62"/>
      <c r="RFC44" s="62"/>
      <c r="RFD44" s="62"/>
      <c r="RFE44" s="62"/>
      <c r="RFF44" s="62"/>
      <c r="RFG44" s="62"/>
      <c r="RFH44" s="62"/>
      <c r="RFI44" s="62"/>
      <c r="RFJ44" s="62"/>
      <c r="RFK44" s="62"/>
      <c r="RFL44" s="62"/>
      <c r="RFM44" s="62"/>
      <c r="RFN44" s="62"/>
      <c r="RFO44" s="62"/>
      <c r="RFP44" s="62"/>
      <c r="RFQ44" s="62"/>
      <c r="RFR44" s="62"/>
      <c r="RFS44" s="62"/>
      <c r="RFT44" s="62"/>
      <c r="RFU44" s="62"/>
      <c r="RFV44" s="62"/>
      <c r="RFW44" s="62"/>
      <c r="RFX44" s="62"/>
      <c r="RFY44" s="62"/>
      <c r="RFZ44" s="62"/>
      <c r="RGA44" s="62"/>
      <c r="RGB44" s="62"/>
      <c r="RGC44" s="62"/>
      <c r="RGD44" s="62"/>
      <c r="RGE44" s="62"/>
      <c r="RGF44" s="62"/>
      <c r="RGG44" s="62"/>
      <c r="RGH44" s="62"/>
      <c r="RGI44" s="62"/>
      <c r="RGJ44" s="62"/>
      <c r="RGK44" s="62"/>
      <c r="RGL44" s="62"/>
      <c r="RGM44" s="62"/>
      <c r="RGN44" s="62"/>
      <c r="RGO44" s="62"/>
      <c r="RGP44" s="62"/>
      <c r="RGQ44" s="62"/>
      <c r="RGR44" s="62"/>
      <c r="RGS44" s="62"/>
      <c r="RGT44" s="62"/>
      <c r="RGU44" s="62"/>
      <c r="RGV44" s="62"/>
      <c r="RGW44" s="62"/>
      <c r="RGX44" s="62"/>
      <c r="RGY44" s="62"/>
      <c r="RGZ44" s="62"/>
      <c r="RHA44" s="62"/>
      <c r="RHB44" s="62"/>
      <c r="RHC44" s="62"/>
      <c r="RHD44" s="62"/>
      <c r="RHE44" s="62"/>
      <c r="RHF44" s="62"/>
      <c r="RHG44" s="62"/>
      <c r="RHH44" s="62"/>
      <c r="RHI44" s="62"/>
      <c r="RHJ44" s="62"/>
      <c r="RHK44" s="62"/>
      <c r="RHL44" s="62"/>
      <c r="RHM44" s="62"/>
      <c r="RHN44" s="62"/>
      <c r="RHO44" s="62"/>
      <c r="RHP44" s="62"/>
      <c r="RHQ44" s="62"/>
      <c r="RHR44" s="62"/>
      <c r="RHS44" s="62"/>
      <c r="RHT44" s="62"/>
      <c r="RHU44" s="62"/>
      <c r="RHV44" s="62"/>
      <c r="RHW44" s="62"/>
      <c r="RHX44" s="62"/>
      <c r="RHY44" s="62"/>
      <c r="RHZ44" s="62"/>
      <c r="RIA44" s="62"/>
      <c r="RIB44" s="62"/>
      <c r="RIC44" s="62"/>
      <c r="RID44" s="62"/>
      <c r="RIE44" s="62"/>
      <c r="RIF44" s="62"/>
      <c r="RIG44" s="62"/>
      <c r="RIH44" s="62"/>
      <c r="RII44" s="62"/>
      <c r="RIJ44" s="62"/>
      <c r="RIK44" s="62"/>
      <c r="RIL44" s="62"/>
      <c r="RIM44" s="62"/>
      <c r="RIN44" s="62"/>
      <c r="RIO44" s="62"/>
      <c r="RIP44" s="62"/>
      <c r="RIQ44" s="62"/>
      <c r="RIR44" s="62"/>
      <c r="RIS44" s="62"/>
      <c r="RIT44" s="62"/>
      <c r="RIU44" s="62"/>
      <c r="RIV44" s="62"/>
      <c r="RIW44" s="62"/>
      <c r="RIX44" s="62"/>
      <c r="RIY44" s="62"/>
      <c r="RIZ44" s="62"/>
      <c r="RJA44" s="62"/>
      <c r="RJB44" s="62"/>
      <c r="RJC44" s="62"/>
      <c r="RJD44" s="62"/>
      <c r="RJE44" s="62"/>
      <c r="RJF44" s="62"/>
      <c r="RJG44" s="62"/>
      <c r="RJH44" s="62"/>
      <c r="RJI44" s="62"/>
      <c r="RJJ44" s="62"/>
      <c r="RJK44" s="62"/>
      <c r="RJL44" s="62"/>
      <c r="RJM44" s="62"/>
      <c r="RJN44" s="62"/>
      <c r="RJO44" s="62"/>
      <c r="RJP44" s="62"/>
      <c r="RJQ44" s="62"/>
      <c r="RJR44" s="62"/>
      <c r="RJS44" s="62"/>
      <c r="RJT44" s="62"/>
      <c r="RJU44" s="62"/>
      <c r="RJV44" s="62"/>
      <c r="RJW44" s="62"/>
      <c r="RJX44" s="62"/>
      <c r="RJY44" s="62"/>
      <c r="RJZ44" s="62"/>
      <c r="RKA44" s="62"/>
      <c r="RKB44" s="62"/>
      <c r="RKC44" s="62"/>
      <c r="RKD44" s="62"/>
      <c r="RKE44" s="62"/>
      <c r="RKF44" s="62"/>
      <c r="RKG44" s="62"/>
      <c r="RKH44" s="62"/>
      <c r="RKI44" s="62"/>
      <c r="RKJ44" s="62"/>
      <c r="RKK44" s="62"/>
      <c r="RKL44" s="62"/>
      <c r="RKM44" s="62"/>
      <c r="RKN44" s="62"/>
      <c r="RKO44" s="62"/>
      <c r="RKP44" s="62"/>
      <c r="RKQ44" s="62"/>
      <c r="RKR44" s="62"/>
      <c r="RKS44" s="62"/>
      <c r="RKT44" s="62"/>
      <c r="RKU44" s="62"/>
      <c r="RKV44" s="62"/>
      <c r="RKW44" s="62"/>
      <c r="RKX44" s="62"/>
      <c r="RKY44" s="62"/>
      <c r="RKZ44" s="62"/>
      <c r="RLA44" s="62"/>
      <c r="RLB44" s="62"/>
      <c r="RLC44" s="62"/>
      <c r="RLD44" s="62"/>
      <c r="RLE44" s="62"/>
      <c r="RLF44" s="62"/>
      <c r="RLG44" s="62"/>
      <c r="RLH44" s="62"/>
      <c r="RLI44" s="62"/>
      <c r="RLJ44" s="62"/>
      <c r="RLK44" s="62"/>
      <c r="RLL44" s="62"/>
      <c r="RLM44" s="62"/>
      <c r="RLN44" s="62"/>
      <c r="RLO44" s="62"/>
      <c r="RLP44" s="62"/>
      <c r="RLQ44" s="62"/>
      <c r="RLR44" s="62"/>
      <c r="RLS44" s="62"/>
      <c r="RLT44" s="62"/>
      <c r="RLU44" s="62"/>
      <c r="RLV44" s="62"/>
      <c r="RLW44" s="62"/>
      <c r="RLX44" s="62"/>
      <c r="RLY44" s="62"/>
      <c r="RLZ44" s="62"/>
      <c r="RMA44" s="62"/>
      <c r="RMB44" s="62"/>
      <c r="RMC44" s="62"/>
      <c r="RMD44" s="62"/>
      <c r="RME44" s="62"/>
      <c r="RMF44" s="62"/>
      <c r="RMG44" s="62"/>
      <c r="RMH44" s="62"/>
      <c r="RMI44" s="62"/>
      <c r="RMJ44" s="62"/>
      <c r="RMK44" s="62"/>
      <c r="RML44" s="62"/>
      <c r="RMM44" s="62"/>
      <c r="RMN44" s="62"/>
      <c r="RMO44" s="62"/>
      <c r="RMP44" s="62"/>
      <c r="RMQ44" s="62"/>
      <c r="RMR44" s="62"/>
      <c r="RMS44" s="62"/>
      <c r="RMT44" s="62"/>
      <c r="RMU44" s="62"/>
      <c r="RMV44" s="62"/>
      <c r="RMW44" s="62"/>
      <c r="RMX44" s="62"/>
      <c r="RMY44" s="62"/>
      <c r="RMZ44" s="62"/>
      <c r="RNA44" s="62"/>
      <c r="RNB44" s="62"/>
      <c r="RNC44" s="62"/>
      <c r="RND44" s="62"/>
      <c r="RNE44" s="62"/>
      <c r="RNF44" s="62"/>
      <c r="RNG44" s="62"/>
      <c r="RNH44" s="62"/>
      <c r="RNI44" s="62"/>
      <c r="RNJ44" s="62"/>
      <c r="RNK44" s="62"/>
      <c r="RNL44" s="62"/>
      <c r="RNM44" s="62"/>
      <c r="RNN44" s="62"/>
      <c r="RNO44" s="62"/>
      <c r="RNP44" s="62"/>
      <c r="RNQ44" s="62"/>
      <c r="RNR44" s="62"/>
      <c r="RNS44" s="62"/>
      <c r="RNT44" s="62"/>
      <c r="RNU44" s="62"/>
      <c r="RNV44" s="62"/>
      <c r="RNW44" s="62"/>
      <c r="RNX44" s="62"/>
      <c r="RNY44" s="62"/>
      <c r="RNZ44" s="62"/>
      <c r="ROA44" s="62"/>
      <c r="ROB44" s="62"/>
      <c r="ROC44" s="62"/>
      <c r="ROD44" s="62"/>
      <c r="ROE44" s="62"/>
      <c r="ROF44" s="62"/>
      <c r="ROG44" s="62"/>
      <c r="ROH44" s="62"/>
      <c r="ROI44" s="62"/>
      <c r="ROJ44" s="62"/>
      <c r="ROK44" s="62"/>
      <c r="ROL44" s="62"/>
      <c r="ROM44" s="62"/>
      <c r="RON44" s="62"/>
      <c r="ROO44" s="62"/>
      <c r="ROP44" s="62"/>
      <c r="ROQ44" s="62"/>
      <c r="ROR44" s="62"/>
      <c r="ROS44" s="62"/>
      <c r="ROT44" s="62"/>
      <c r="ROU44" s="62"/>
      <c r="ROV44" s="62"/>
      <c r="ROW44" s="62"/>
      <c r="ROX44" s="62"/>
      <c r="ROY44" s="62"/>
      <c r="ROZ44" s="62"/>
      <c r="RPA44" s="62"/>
      <c r="RPB44" s="62"/>
      <c r="RPC44" s="62"/>
      <c r="RPD44" s="62"/>
      <c r="RPE44" s="62"/>
      <c r="RPF44" s="62"/>
      <c r="RPG44" s="62"/>
      <c r="RPH44" s="62"/>
      <c r="RPI44" s="62"/>
      <c r="RPJ44" s="62"/>
      <c r="RPK44" s="62"/>
      <c r="RPL44" s="62"/>
      <c r="RPM44" s="62"/>
      <c r="RPN44" s="62"/>
      <c r="RPO44" s="62"/>
      <c r="RPP44" s="62"/>
      <c r="RPQ44" s="62"/>
      <c r="RPR44" s="62"/>
      <c r="RPS44" s="62"/>
      <c r="RPT44" s="62"/>
      <c r="RPU44" s="62"/>
      <c r="RPV44" s="62"/>
      <c r="RPW44" s="62"/>
      <c r="RPX44" s="62"/>
      <c r="RPY44" s="62"/>
      <c r="RPZ44" s="62"/>
      <c r="RQA44" s="62"/>
      <c r="RQB44" s="62"/>
      <c r="RQC44" s="62"/>
      <c r="RQD44" s="62"/>
      <c r="RQE44" s="62"/>
      <c r="RQF44" s="62"/>
      <c r="RQG44" s="62"/>
      <c r="RQH44" s="62"/>
      <c r="RQI44" s="62"/>
      <c r="RQJ44" s="62"/>
      <c r="RQK44" s="62"/>
      <c r="RQL44" s="62"/>
      <c r="RQM44" s="62"/>
      <c r="RQN44" s="62"/>
      <c r="RQO44" s="62"/>
      <c r="RQP44" s="62"/>
      <c r="RQQ44" s="62"/>
      <c r="RQR44" s="62"/>
      <c r="RQS44" s="62"/>
      <c r="RQT44" s="62"/>
      <c r="RQU44" s="62"/>
      <c r="RQV44" s="62"/>
      <c r="RQW44" s="62"/>
      <c r="RQX44" s="62"/>
      <c r="RQY44" s="62"/>
      <c r="RQZ44" s="62"/>
      <c r="RRA44" s="62"/>
      <c r="RRB44" s="62"/>
      <c r="RRC44" s="62"/>
      <c r="RRD44" s="62"/>
      <c r="RRE44" s="62"/>
      <c r="RRF44" s="62"/>
      <c r="RRG44" s="62"/>
      <c r="RRH44" s="62"/>
      <c r="RRI44" s="62"/>
      <c r="RRJ44" s="62"/>
      <c r="RRK44" s="62"/>
      <c r="RRL44" s="62"/>
      <c r="RRM44" s="62"/>
      <c r="RRN44" s="62"/>
      <c r="RRO44" s="62"/>
      <c r="RRP44" s="62"/>
      <c r="RRQ44" s="62"/>
      <c r="RRR44" s="62"/>
      <c r="RRS44" s="62"/>
      <c r="RRT44" s="62"/>
      <c r="RRU44" s="62"/>
      <c r="RRV44" s="62"/>
      <c r="RRW44" s="62"/>
      <c r="RRX44" s="62"/>
      <c r="RRY44" s="62"/>
      <c r="RRZ44" s="62"/>
      <c r="RSA44" s="62"/>
      <c r="RSB44" s="62"/>
      <c r="RSC44" s="62"/>
      <c r="RSD44" s="62"/>
      <c r="RSE44" s="62"/>
      <c r="RSF44" s="62"/>
      <c r="RSG44" s="62"/>
      <c r="RSH44" s="62"/>
      <c r="RSI44" s="62"/>
      <c r="RSJ44" s="62"/>
      <c r="RSK44" s="62"/>
      <c r="RSL44" s="62"/>
      <c r="RSM44" s="62"/>
      <c r="RSN44" s="62"/>
      <c r="RSO44" s="62"/>
      <c r="RSP44" s="62"/>
      <c r="RSQ44" s="62"/>
      <c r="RSR44" s="62"/>
      <c r="RSS44" s="62"/>
      <c r="RST44" s="62"/>
      <c r="RSU44" s="62"/>
      <c r="RSV44" s="62"/>
      <c r="RSW44" s="62"/>
      <c r="RSX44" s="62"/>
      <c r="RSY44" s="62"/>
      <c r="RSZ44" s="62"/>
      <c r="RTA44" s="62"/>
      <c r="RTB44" s="62"/>
      <c r="RTC44" s="62"/>
      <c r="RTD44" s="62"/>
      <c r="RTE44" s="62"/>
      <c r="RTF44" s="62"/>
      <c r="RTG44" s="62"/>
      <c r="RTH44" s="62"/>
      <c r="RTI44" s="62"/>
      <c r="RTJ44" s="62"/>
      <c r="RTK44" s="62"/>
      <c r="RTL44" s="62"/>
      <c r="RTM44" s="62"/>
      <c r="RTN44" s="62"/>
      <c r="RTO44" s="62"/>
      <c r="RTP44" s="62"/>
      <c r="RTQ44" s="62"/>
      <c r="RTR44" s="62"/>
      <c r="RTS44" s="62"/>
      <c r="RTT44" s="62"/>
      <c r="RTU44" s="62"/>
      <c r="RTV44" s="62"/>
      <c r="RTW44" s="62"/>
      <c r="RTX44" s="62"/>
      <c r="RTY44" s="62"/>
      <c r="RTZ44" s="62"/>
      <c r="RUA44" s="62"/>
      <c r="RUB44" s="62"/>
      <c r="RUC44" s="62"/>
      <c r="RUD44" s="62"/>
      <c r="RUE44" s="62"/>
      <c r="RUF44" s="62"/>
      <c r="RUG44" s="62"/>
      <c r="RUH44" s="62"/>
      <c r="RUI44" s="62"/>
      <c r="RUJ44" s="62"/>
      <c r="RUK44" s="62"/>
      <c r="RUL44" s="62"/>
      <c r="RUM44" s="62"/>
      <c r="RUN44" s="62"/>
      <c r="RUO44" s="62"/>
      <c r="RUP44" s="62"/>
      <c r="RUQ44" s="62"/>
      <c r="RUR44" s="62"/>
      <c r="RUS44" s="62"/>
      <c r="RUT44" s="62"/>
      <c r="RUU44" s="62"/>
      <c r="RUV44" s="62"/>
      <c r="RUW44" s="62"/>
      <c r="RUX44" s="62"/>
      <c r="RUY44" s="62"/>
      <c r="RUZ44" s="62"/>
      <c r="RVA44" s="62"/>
      <c r="RVB44" s="62"/>
      <c r="RVC44" s="62"/>
      <c r="RVD44" s="62"/>
      <c r="RVE44" s="62"/>
      <c r="RVF44" s="62"/>
      <c r="RVG44" s="62"/>
      <c r="RVH44" s="62"/>
      <c r="RVI44" s="62"/>
      <c r="RVJ44" s="62"/>
      <c r="RVK44" s="62"/>
      <c r="RVL44" s="62"/>
      <c r="RVM44" s="62"/>
      <c r="RVN44" s="62"/>
      <c r="RVO44" s="62"/>
      <c r="RVP44" s="62"/>
      <c r="RVQ44" s="62"/>
      <c r="RVR44" s="62"/>
      <c r="RVS44" s="62"/>
      <c r="RVT44" s="62"/>
      <c r="RVU44" s="62"/>
      <c r="RVV44" s="62"/>
      <c r="RVW44" s="62"/>
      <c r="RVX44" s="62"/>
      <c r="RVY44" s="62"/>
      <c r="RVZ44" s="62"/>
      <c r="RWA44" s="62"/>
      <c r="RWB44" s="62"/>
      <c r="RWC44" s="62"/>
      <c r="RWD44" s="62"/>
      <c r="RWE44" s="62"/>
      <c r="RWF44" s="62"/>
      <c r="RWG44" s="62"/>
      <c r="RWH44" s="62"/>
      <c r="RWI44" s="62"/>
      <c r="RWJ44" s="62"/>
      <c r="RWK44" s="62"/>
      <c r="RWL44" s="62"/>
      <c r="RWM44" s="62"/>
      <c r="RWN44" s="62"/>
      <c r="RWO44" s="62"/>
      <c r="RWP44" s="62"/>
      <c r="RWQ44" s="62"/>
      <c r="RWR44" s="62"/>
      <c r="RWS44" s="62"/>
      <c r="RWT44" s="62"/>
      <c r="RWU44" s="62"/>
      <c r="RWV44" s="62"/>
      <c r="RWW44" s="62"/>
      <c r="RWX44" s="62"/>
      <c r="RWY44" s="62"/>
      <c r="RWZ44" s="62"/>
      <c r="RXA44" s="62"/>
      <c r="RXB44" s="62"/>
      <c r="RXC44" s="62"/>
      <c r="RXD44" s="62"/>
      <c r="RXE44" s="62"/>
      <c r="RXF44" s="62"/>
      <c r="RXG44" s="62"/>
      <c r="RXH44" s="62"/>
      <c r="RXI44" s="62"/>
      <c r="RXJ44" s="62"/>
      <c r="RXK44" s="62"/>
      <c r="RXL44" s="62"/>
      <c r="RXM44" s="62"/>
      <c r="RXN44" s="62"/>
      <c r="RXO44" s="62"/>
      <c r="RXP44" s="62"/>
      <c r="RXQ44" s="62"/>
      <c r="RXR44" s="62"/>
      <c r="RXS44" s="62"/>
      <c r="RXT44" s="62"/>
      <c r="RXU44" s="62"/>
      <c r="RXV44" s="62"/>
      <c r="RXW44" s="62"/>
      <c r="RXX44" s="62"/>
      <c r="RXY44" s="62"/>
      <c r="RXZ44" s="62"/>
      <c r="RYA44" s="62"/>
      <c r="RYB44" s="62"/>
      <c r="RYC44" s="62"/>
      <c r="RYD44" s="62"/>
      <c r="RYE44" s="62"/>
      <c r="RYF44" s="62"/>
      <c r="RYG44" s="62"/>
      <c r="RYH44" s="62"/>
      <c r="RYI44" s="62"/>
      <c r="RYJ44" s="62"/>
      <c r="RYK44" s="62"/>
      <c r="RYL44" s="62"/>
      <c r="RYM44" s="62"/>
      <c r="RYN44" s="62"/>
      <c r="RYO44" s="62"/>
      <c r="RYP44" s="62"/>
      <c r="RYQ44" s="62"/>
      <c r="RYR44" s="62"/>
      <c r="RYS44" s="62"/>
      <c r="RYT44" s="62"/>
      <c r="RYU44" s="62"/>
      <c r="RYV44" s="62"/>
      <c r="RYW44" s="62"/>
      <c r="RYX44" s="62"/>
      <c r="RYY44" s="62"/>
      <c r="RYZ44" s="62"/>
      <c r="RZA44" s="62"/>
      <c r="RZB44" s="62"/>
      <c r="RZC44" s="62"/>
      <c r="RZD44" s="62"/>
      <c r="RZE44" s="62"/>
      <c r="RZF44" s="62"/>
      <c r="RZG44" s="62"/>
      <c r="RZH44" s="62"/>
      <c r="RZI44" s="62"/>
      <c r="RZJ44" s="62"/>
      <c r="RZK44" s="62"/>
      <c r="RZL44" s="62"/>
      <c r="RZM44" s="62"/>
      <c r="RZN44" s="62"/>
      <c r="RZO44" s="62"/>
      <c r="RZP44" s="62"/>
      <c r="RZQ44" s="62"/>
      <c r="RZR44" s="62"/>
      <c r="RZS44" s="62"/>
      <c r="RZT44" s="62"/>
      <c r="RZU44" s="62"/>
      <c r="RZV44" s="62"/>
      <c r="RZW44" s="62"/>
      <c r="RZX44" s="62"/>
      <c r="RZY44" s="62"/>
      <c r="RZZ44" s="62"/>
      <c r="SAA44" s="62"/>
      <c r="SAB44" s="62"/>
      <c r="SAC44" s="62"/>
      <c r="SAD44" s="62"/>
      <c r="SAE44" s="62"/>
      <c r="SAF44" s="62"/>
      <c r="SAG44" s="62"/>
      <c r="SAH44" s="62"/>
      <c r="SAI44" s="62"/>
      <c r="SAJ44" s="62"/>
      <c r="SAK44" s="62"/>
      <c r="SAL44" s="62"/>
      <c r="SAM44" s="62"/>
      <c r="SAN44" s="62"/>
      <c r="SAO44" s="62"/>
      <c r="SAP44" s="62"/>
      <c r="SAQ44" s="62"/>
      <c r="SAR44" s="62"/>
      <c r="SAS44" s="62"/>
      <c r="SAT44" s="62"/>
      <c r="SAU44" s="62"/>
      <c r="SAV44" s="62"/>
      <c r="SAW44" s="62"/>
      <c r="SAX44" s="62"/>
      <c r="SAY44" s="62"/>
      <c r="SAZ44" s="62"/>
      <c r="SBA44" s="62"/>
      <c r="SBB44" s="62"/>
      <c r="SBC44" s="62"/>
      <c r="SBD44" s="62"/>
      <c r="SBE44" s="62"/>
      <c r="SBF44" s="62"/>
      <c r="SBG44" s="62"/>
      <c r="SBH44" s="62"/>
      <c r="SBI44" s="62"/>
      <c r="SBJ44" s="62"/>
      <c r="SBK44" s="62"/>
      <c r="SBL44" s="62"/>
      <c r="SBM44" s="62"/>
      <c r="SBN44" s="62"/>
      <c r="SBO44" s="62"/>
      <c r="SBP44" s="62"/>
      <c r="SBQ44" s="62"/>
      <c r="SBR44" s="62"/>
      <c r="SBS44" s="62"/>
      <c r="SBT44" s="62"/>
      <c r="SBU44" s="62"/>
      <c r="SBV44" s="62"/>
      <c r="SBW44" s="62"/>
      <c r="SBX44" s="62"/>
      <c r="SBY44" s="62"/>
      <c r="SBZ44" s="62"/>
      <c r="SCA44" s="62"/>
      <c r="SCB44" s="62"/>
      <c r="SCC44" s="62"/>
      <c r="SCD44" s="62"/>
      <c r="SCE44" s="62"/>
      <c r="SCF44" s="62"/>
      <c r="SCG44" s="62"/>
      <c r="SCH44" s="62"/>
      <c r="SCI44" s="62"/>
      <c r="SCJ44" s="62"/>
      <c r="SCK44" s="62"/>
      <c r="SCL44" s="62"/>
      <c r="SCM44" s="62"/>
      <c r="SCN44" s="62"/>
      <c r="SCO44" s="62"/>
      <c r="SCP44" s="62"/>
      <c r="SCQ44" s="62"/>
      <c r="SCR44" s="62"/>
      <c r="SCS44" s="62"/>
      <c r="SCT44" s="62"/>
      <c r="SCU44" s="62"/>
      <c r="SCV44" s="62"/>
      <c r="SCW44" s="62"/>
      <c r="SCX44" s="62"/>
      <c r="SCY44" s="62"/>
      <c r="SCZ44" s="62"/>
      <c r="SDA44" s="62"/>
      <c r="SDB44" s="62"/>
      <c r="SDC44" s="62"/>
      <c r="SDD44" s="62"/>
      <c r="SDE44" s="62"/>
      <c r="SDF44" s="62"/>
      <c r="SDG44" s="62"/>
      <c r="SDH44" s="62"/>
      <c r="SDI44" s="62"/>
      <c r="SDJ44" s="62"/>
      <c r="SDK44" s="62"/>
      <c r="SDL44" s="62"/>
      <c r="SDM44" s="62"/>
      <c r="SDN44" s="62"/>
      <c r="SDO44" s="62"/>
      <c r="SDP44" s="62"/>
      <c r="SDQ44" s="62"/>
      <c r="SDR44" s="62"/>
      <c r="SDS44" s="62"/>
      <c r="SDT44" s="62"/>
      <c r="SDU44" s="62"/>
      <c r="SDV44" s="62"/>
      <c r="SDW44" s="62"/>
      <c r="SDX44" s="62"/>
      <c r="SDY44" s="62"/>
      <c r="SDZ44" s="62"/>
      <c r="SEA44" s="62"/>
      <c r="SEB44" s="62"/>
      <c r="SEC44" s="62"/>
      <c r="SED44" s="62"/>
      <c r="SEE44" s="62"/>
      <c r="SEF44" s="62"/>
      <c r="SEG44" s="62"/>
      <c r="SEH44" s="62"/>
      <c r="SEI44" s="62"/>
      <c r="SEJ44" s="62"/>
      <c r="SEK44" s="62"/>
      <c r="SEL44" s="62"/>
      <c r="SEM44" s="62"/>
      <c r="SEN44" s="62"/>
      <c r="SEO44" s="62"/>
      <c r="SEP44" s="62"/>
      <c r="SEQ44" s="62"/>
      <c r="SER44" s="62"/>
      <c r="SES44" s="62"/>
      <c r="SET44" s="62"/>
      <c r="SEU44" s="62"/>
      <c r="SEV44" s="62"/>
      <c r="SEW44" s="62"/>
      <c r="SEX44" s="62"/>
      <c r="SEY44" s="62"/>
      <c r="SEZ44" s="62"/>
      <c r="SFA44" s="62"/>
      <c r="SFB44" s="62"/>
      <c r="SFC44" s="62"/>
      <c r="SFD44" s="62"/>
      <c r="SFE44" s="62"/>
      <c r="SFF44" s="62"/>
      <c r="SFG44" s="62"/>
      <c r="SFH44" s="62"/>
      <c r="SFI44" s="62"/>
      <c r="SFJ44" s="62"/>
      <c r="SFK44" s="62"/>
      <c r="SFL44" s="62"/>
      <c r="SFM44" s="62"/>
      <c r="SFN44" s="62"/>
      <c r="SFO44" s="62"/>
      <c r="SFP44" s="62"/>
      <c r="SFQ44" s="62"/>
      <c r="SFR44" s="62"/>
      <c r="SFS44" s="62"/>
      <c r="SFT44" s="62"/>
      <c r="SFU44" s="62"/>
      <c r="SFV44" s="62"/>
      <c r="SFW44" s="62"/>
      <c r="SFX44" s="62"/>
      <c r="SFY44" s="62"/>
      <c r="SFZ44" s="62"/>
      <c r="SGA44" s="62"/>
      <c r="SGB44" s="62"/>
      <c r="SGC44" s="62"/>
      <c r="SGD44" s="62"/>
      <c r="SGE44" s="62"/>
      <c r="SGF44" s="62"/>
      <c r="SGG44" s="62"/>
      <c r="SGH44" s="62"/>
      <c r="SGI44" s="62"/>
      <c r="SGJ44" s="62"/>
      <c r="SGK44" s="62"/>
      <c r="SGL44" s="62"/>
      <c r="SGM44" s="62"/>
      <c r="SGN44" s="62"/>
      <c r="SGO44" s="62"/>
      <c r="SGP44" s="62"/>
      <c r="SGQ44" s="62"/>
      <c r="SGR44" s="62"/>
      <c r="SGS44" s="62"/>
      <c r="SGT44" s="62"/>
      <c r="SGU44" s="62"/>
      <c r="SGV44" s="62"/>
      <c r="SGW44" s="62"/>
      <c r="SGX44" s="62"/>
      <c r="SGY44" s="62"/>
      <c r="SGZ44" s="62"/>
      <c r="SHA44" s="62"/>
      <c r="SHB44" s="62"/>
      <c r="SHC44" s="62"/>
      <c r="SHD44" s="62"/>
      <c r="SHE44" s="62"/>
      <c r="SHF44" s="62"/>
      <c r="SHG44" s="62"/>
      <c r="SHH44" s="62"/>
      <c r="SHI44" s="62"/>
      <c r="SHJ44" s="62"/>
      <c r="SHK44" s="62"/>
      <c r="SHL44" s="62"/>
      <c r="SHM44" s="62"/>
      <c r="SHN44" s="62"/>
      <c r="SHO44" s="62"/>
      <c r="SHP44" s="62"/>
      <c r="SHQ44" s="62"/>
      <c r="SHR44" s="62"/>
      <c r="SHS44" s="62"/>
      <c r="SHT44" s="62"/>
      <c r="SHU44" s="62"/>
      <c r="SHV44" s="62"/>
      <c r="SHW44" s="62"/>
      <c r="SHX44" s="62"/>
      <c r="SHY44" s="62"/>
      <c r="SHZ44" s="62"/>
      <c r="SIA44" s="62"/>
      <c r="SIB44" s="62"/>
      <c r="SIC44" s="62"/>
      <c r="SID44" s="62"/>
      <c r="SIE44" s="62"/>
      <c r="SIF44" s="62"/>
      <c r="SIG44" s="62"/>
      <c r="SIH44" s="62"/>
      <c r="SII44" s="62"/>
      <c r="SIJ44" s="62"/>
      <c r="SIK44" s="62"/>
      <c r="SIL44" s="62"/>
      <c r="SIM44" s="62"/>
      <c r="SIN44" s="62"/>
      <c r="SIO44" s="62"/>
      <c r="SIP44" s="62"/>
      <c r="SIQ44" s="62"/>
      <c r="SIR44" s="62"/>
      <c r="SIS44" s="62"/>
      <c r="SIT44" s="62"/>
      <c r="SIU44" s="62"/>
      <c r="SIV44" s="62"/>
      <c r="SIW44" s="62"/>
      <c r="SIX44" s="62"/>
      <c r="SIY44" s="62"/>
      <c r="SIZ44" s="62"/>
      <c r="SJA44" s="62"/>
      <c r="SJB44" s="62"/>
      <c r="SJC44" s="62"/>
      <c r="SJD44" s="62"/>
      <c r="SJE44" s="62"/>
      <c r="SJF44" s="62"/>
      <c r="SJG44" s="62"/>
      <c r="SJH44" s="62"/>
      <c r="SJI44" s="62"/>
      <c r="SJJ44" s="62"/>
      <c r="SJK44" s="62"/>
      <c r="SJL44" s="62"/>
      <c r="SJM44" s="62"/>
      <c r="SJN44" s="62"/>
      <c r="SJO44" s="62"/>
      <c r="SJP44" s="62"/>
      <c r="SJQ44" s="62"/>
      <c r="SJR44" s="62"/>
      <c r="SJS44" s="62"/>
      <c r="SJT44" s="62"/>
      <c r="SJU44" s="62"/>
      <c r="SJV44" s="62"/>
      <c r="SJW44" s="62"/>
      <c r="SJX44" s="62"/>
      <c r="SJY44" s="62"/>
      <c r="SJZ44" s="62"/>
      <c r="SKA44" s="62"/>
      <c r="SKB44" s="62"/>
      <c r="SKC44" s="62"/>
      <c r="SKD44" s="62"/>
      <c r="SKE44" s="62"/>
      <c r="SKF44" s="62"/>
      <c r="SKG44" s="62"/>
      <c r="SKH44" s="62"/>
      <c r="SKI44" s="62"/>
      <c r="SKJ44" s="62"/>
      <c r="SKK44" s="62"/>
      <c r="SKL44" s="62"/>
      <c r="SKM44" s="62"/>
      <c r="SKN44" s="62"/>
      <c r="SKO44" s="62"/>
      <c r="SKP44" s="62"/>
      <c r="SKQ44" s="62"/>
      <c r="SKR44" s="62"/>
      <c r="SKS44" s="62"/>
      <c r="SKT44" s="62"/>
      <c r="SKU44" s="62"/>
      <c r="SKV44" s="62"/>
      <c r="SKW44" s="62"/>
      <c r="SKX44" s="62"/>
      <c r="SKY44" s="62"/>
      <c r="SKZ44" s="62"/>
      <c r="SLA44" s="62"/>
      <c r="SLB44" s="62"/>
      <c r="SLC44" s="62"/>
      <c r="SLD44" s="62"/>
      <c r="SLE44" s="62"/>
      <c r="SLF44" s="62"/>
      <c r="SLG44" s="62"/>
      <c r="SLH44" s="62"/>
      <c r="SLI44" s="62"/>
      <c r="SLJ44" s="62"/>
      <c r="SLK44" s="62"/>
      <c r="SLL44" s="62"/>
      <c r="SLM44" s="62"/>
      <c r="SLN44" s="62"/>
      <c r="SLO44" s="62"/>
      <c r="SLP44" s="62"/>
      <c r="SLQ44" s="62"/>
      <c r="SLR44" s="62"/>
      <c r="SLS44" s="62"/>
      <c r="SLT44" s="62"/>
      <c r="SLU44" s="62"/>
      <c r="SLV44" s="62"/>
      <c r="SLW44" s="62"/>
      <c r="SLX44" s="62"/>
      <c r="SLY44" s="62"/>
      <c r="SLZ44" s="62"/>
      <c r="SMA44" s="62"/>
      <c r="SMB44" s="62"/>
      <c r="SMC44" s="62"/>
      <c r="SMD44" s="62"/>
      <c r="SME44" s="62"/>
      <c r="SMF44" s="62"/>
      <c r="SMG44" s="62"/>
      <c r="SMH44" s="62"/>
      <c r="SMI44" s="62"/>
      <c r="SMJ44" s="62"/>
      <c r="SMK44" s="62"/>
      <c r="SML44" s="62"/>
      <c r="SMM44" s="62"/>
      <c r="SMN44" s="62"/>
      <c r="SMO44" s="62"/>
      <c r="SMP44" s="62"/>
      <c r="SMQ44" s="62"/>
      <c r="SMR44" s="62"/>
      <c r="SMS44" s="62"/>
      <c r="SMT44" s="62"/>
      <c r="SMU44" s="62"/>
      <c r="SMV44" s="62"/>
      <c r="SMW44" s="62"/>
      <c r="SMX44" s="62"/>
      <c r="SMY44" s="62"/>
      <c r="SMZ44" s="62"/>
      <c r="SNA44" s="62"/>
      <c r="SNB44" s="62"/>
      <c r="SNC44" s="62"/>
      <c r="SND44" s="62"/>
      <c r="SNE44" s="62"/>
      <c r="SNF44" s="62"/>
      <c r="SNG44" s="62"/>
      <c r="SNH44" s="62"/>
      <c r="SNI44" s="62"/>
      <c r="SNJ44" s="62"/>
      <c r="SNK44" s="62"/>
      <c r="SNL44" s="62"/>
      <c r="SNM44" s="62"/>
      <c r="SNN44" s="62"/>
      <c r="SNO44" s="62"/>
      <c r="SNP44" s="62"/>
      <c r="SNQ44" s="62"/>
      <c r="SNR44" s="62"/>
      <c r="SNS44" s="62"/>
      <c r="SNT44" s="62"/>
      <c r="SNU44" s="62"/>
      <c r="SNV44" s="62"/>
      <c r="SNW44" s="62"/>
      <c r="SNX44" s="62"/>
      <c r="SNY44" s="62"/>
      <c r="SNZ44" s="62"/>
      <c r="SOA44" s="62"/>
      <c r="SOB44" s="62"/>
      <c r="SOC44" s="62"/>
      <c r="SOD44" s="62"/>
      <c r="SOE44" s="62"/>
      <c r="SOF44" s="62"/>
      <c r="SOG44" s="62"/>
      <c r="SOH44" s="62"/>
      <c r="SOI44" s="62"/>
      <c r="SOJ44" s="62"/>
      <c r="SOK44" s="62"/>
      <c r="SOL44" s="62"/>
      <c r="SOM44" s="62"/>
      <c r="SON44" s="62"/>
      <c r="SOO44" s="62"/>
      <c r="SOP44" s="62"/>
      <c r="SOQ44" s="62"/>
      <c r="SOR44" s="62"/>
      <c r="SOS44" s="62"/>
      <c r="SOT44" s="62"/>
      <c r="SOU44" s="62"/>
      <c r="SOV44" s="62"/>
      <c r="SOW44" s="62"/>
      <c r="SOX44" s="62"/>
      <c r="SOY44" s="62"/>
      <c r="SOZ44" s="62"/>
      <c r="SPA44" s="62"/>
      <c r="SPB44" s="62"/>
      <c r="SPC44" s="62"/>
      <c r="SPD44" s="62"/>
      <c r="SPE44" s="62"/>
      <c r="SPF44" s="62"/>
      <c r="SPG44" s="62"/>
      <c r="SPH44" s="62"/>
      <c r="SPI44" s="62"/>
      <c r="SPJ44" s="62"/>
      <c r="SPK44" s="62"/>
      <c r="SPL44" s="62"/>
      <c r="SPM44" s="62"/>
      <c r="SPN44" s="62"/>
      <c r="SPO44" s="62"/>
      <c r="SPP44" s="62"/>
      <c r="SPQ44" s="62"/>
      <c r="SPR44" s="62"/>
      <c r="SPS44" s="62"/>
      <c r="SPT44" s="62"/>
      <c r="SPU44" s="62"/>
      <c r="SPV44" s="62"/>
      <c r="SPW44" s="62"/>
      <c r="SPX44" s="62"/>
      <c r="SPY44" s="62"/>
      <c r="SPZ44" s="62"/>
      <c r="SQA44" s="62"/>
      <c r="SQB44" s="62"/>
      <c r="SQC44" s="62"/>
      <c r="SQD44" s="62"/>
      <c r="SQE44" s="62"/>
      <c r="SQF44" s="62"/>
      <c r="SQG44" s="62"/>
      <c r="SQH44" s="62"/>
      <c r="SQI44" s="62"/>
      <c r="SQJ44" s="62"/>
      <c r="SQK44" s="62"/>
      <c r="SQL44" s="62"/>
      <c r="SQM44" s="62"/>
      <c r="SQN44" s="62"/>
      <c r="SQO44" s="62"/>
      <c r="SQP44" s="62"/>
      <c r="SQQ44" s="62"/>
      <c r="SQR44" s="62"/>
      <c r="SQS44" s="62"/>
      <c r="SQT44" s="62"/>
      <c r="SQU44" s="62"/>
      <c r="SQV44" s="62"/>
      <c r="SQW44" s="62"/>
      <c r="SQX44" s="62"/>
      <c r="SQY44" s="62"/>
      <c r="SQZ44" s="62"/>
      <c r="SRA44" s="62"/>
      <c r="SRB44" s="62"/>
      <c r="SRC44" s="62"/>
      <c r="SRD44" s="62"/>
      <c r="SRE44" s="62"/>
      <c r="SRF44" s="62"/>
      <c r="SRG44" s="62"/>
      <c r="SRH44" s="62"/>
      <c r="SRI44" s="62"/>
      <c r="SRJ44" s="62"/>
      <c r="SRK44" s="62"/>
      <c r="SRL44" s="62"/>
      <c r="SRM44" s="62"/>
      <c r="SRN44" s="62"/>
      <c r="SRO44" s="62"/>
      <c r="SRP44" s="62"/>
      <c r="SRQ44" s="62"/>
      <c r="SRR44" s="62"/>
      <c r="SRS44" s="62"/>
      <c r="SRT44" s="62"/>
      <c r="SRU44" s="62"/>
      <c r="SRV44" s="62"/>
      <c r="SRW44" s="62"/>
      <c r="SRX44" s="62"/>
      <c r="SRY44" s="62"/>
      <c r="SRZ44" s="62"/>
      <c r="SSA44" s="62"/>
      <c r="SSB44" s="62"/>
      <c r="SSC44" s="62"/>
      <c r="SSD44" s="62"/>
      <c r="SSE44" s="62"/>
      <c r="SSF44" s="62"/>
      <c r="SSG44" s="62"/>
      <c r="SSH44" s="62"/>
      <c r="SSI44" s="62"/>
      <c r="SSJ44" s="62"/>
      <c r="SSK44" s="62"/>
      <c r="SSL44" s="62"/>
      <c r="SSM44" s="62"/>
      <c r="SSN44" s="62"/>
      <c r="SSO44" s="62"/>
      <c r="SSP44" s="62"/>
      <c r="SSQ44" s="62"/>
      <c r="SSR44" s="62"/>
      <c r="SSS44" s="62"/>
      <c r="SST44" s="62"/>
      <c r="SSU44" s="62"/>
      <c r="SSV44" s="62"/>
      <c r="SSW44" s="62"/>
      <c r="SSX44" s="62"/>
      <c r="SSY44" s="62"/>
      <c r="SSZ44" s="62"/>
      <c r="STA44" s="62"/>
      <c r="STB44" s="62"/>
      <c r="STC44" s="62"/>
      <c r="STD44" s="62"/>
      <c r="STE44" s="62"/>
      <c r="STF44" s="62"/>
      <c r="STG44" s="62"/>
      <c r="STH44" s="62"/>
      <c r="STI44" s="62"/>
      <c r="STJ44" s="62"/>
      <c r="STK44" s="62"/>
      <c r="STL44" s="62"/>
      <c r="STM44" s="62"/>
      <c r="STN44" s="62"/>
      <c r="STO44" s="62"/>
      <c r="STP44" s="62"/>
      <c r="STQ44" s="62"/>
      <c r="STR44" s="62"/>
      <c r="STS44" s="62"/>
      <c r="STT44" s="62"/>
      <c r="STU44" s="62"/>
      <c r="STV44" s="62"/>
      <c r="STW44" s="62"/>
      <c r="STX44" s="62"/>
      <c r="STY44" s="62"/>
      <c r="STZ44" s="62"/>
      <c r="SUA44" s="62"/>
      <c r="SUB44" s="62"/>
      <c r="SUC44" s="62"/>
      <c r="SUD44" s="62"/>
      <c r="SUE44" s="62"/>
      <c r="SUF44" s="62"/>
      <c r="SUG44" s="62"/>
      <c r="SUH44" s="62"/>
      <c r="SUI44" s="62"/>
      <c r="SUJ44" s="62"/>
      <c r="SUK44" s="62"/>
      <c r="SUL44" s="62"/>
      <c r="SUM44" s="62"/>
      <c r="SUN44" s="62"/>
      <c r="SUO44" s="62"/>
      <c r="SUP44" s="62"/>
      <c r="SUQ44" s="62"/>
      <c r="SUR44" s="62"/>
      <c r="SUS44" s="62"/>
      <c r="SUT44" s="62"/>
      <c r="SUU44" s="62"/>
      <c r="SUV44" s="62"/>
      <c r="SUW44" s="62"/>
      <c r="SUX44" s="62"/>
      <c r="SUY44" s="62"/>
      <c r="SUZ44" s="62"/>
      <c r="SVA44" s="62"/>
      <c r="SVB44" s="62"/>
      <c r="SVC44" s="62"/>
      <c r="SVD44" s="62"/>
      <c r="SVE44" s="62"/>
      <c r="SVF44" s="62"/>
      <c r="SVG44" s="62"/>
      <c r="SVH44" s="62"/>
      <c r="SVI44" s="62"/>
      <c r="SVJ44" s="62"/>
      <c r="SVK44" s="62"/>
      <c r="SVL44" s="62"/>
      <c r="SVM44" s="62"/>
      <c r="SVN44" s="62"/>
      <c r="SVO44" s="62"/>
      <c r="SVP44" s="62"/>
      <c r="SVQ44" s="62"/>
      <c r="SVR44" s="62"/>
      <c r="SVS44" s="62"/>
      <c r="SVT44" s="62"/>
      <c r="SVU44" s="62"/>
      <c r="SVV44" s="62"/>
      <c r="SVW44" s="62"/>
      <c r="SVX44" s="62"/>
      <c r="SVY44" s="62"/>
      <c r="SVZ44" s="62"/>
      <c r="SWA44" s="62"/>
      <c r="SWB44" s="62"/>
      <c r="SWC44" s="62"/>
      <c r="SWD44" s="62"/>
      <c r="SWE44" s="62"/>
      <c r="SWF44" s="62"/>
      <c r="SWG44" s="62"/>
      <c r="SWH44" s="62"/>
      <c r="SWI44" s="62"/>
      <c r="SWJ44" s="62"/>
      <c r="SWK44" s="62"/>
      <c r="SWL44" s="62"/>
      <c r="SWM44" s="62"/>
      <c r="SWN44" s="62"/>
      <c r="SWO44" s="62"/>
      <c r="SWP44" s="62"/>
      <c r="SWQ44" s="62"/>
      <c r="SWR44" s="62"/>
      <c r="SWS44" s="62"/>
      <c r="SWT44" s="62"/>
      <c r="SWU44" s="62"/>
      <c r="SWV44" s="62"/>
      <c r="SWW44" s="62"/>
      <c r="SWX44" s="62"/>
      <c r="SWY44" s="62"/>
      <c r="SWZ44" s="62"/>
      <c r="SXA44" s="62"/>
      <c r="SXB44" s="62"/>
      <c r="SXC44" s="62"/>
      <c r="SXD44" s="62"/>
      <c r="SXE44" s="62"/>
      <c r="SXF44" s="62"/>
      <c r="SXG44" s="62"/>
      <c r="SXH44" s="62"/>
      <c r="SXI44" s="62"/>
      <c r="SXJ44" s="62"/>
      <c r="SXK44" s="62"/>
      <c r="SXL44" s="62"/>
      <c r="SXM44" s="62"/>
      <c r="SXN44" s="62"/>
      <c r="SXO44" s="62"/>
      <c r="SXP44" s="62"/>
      <c r="SXQ44" s="62"/>
      <c r="SXR44" s="62"/>
      <c r="SXS44" s="62"/>
      <c r="SXT44" s="62"/>
      <c r="SXU44" s="62"/>
      <c r="SXV44" s="62"/>
      <c r="SXW44" s="62"/>
      <c r="SXX44" s="62"/>
      <c r="SXY44" s="62"/>
      <c r="SXZ44" s="62"/>
      <c r="SYA44" s="62"/>
      <c r="SYB44" s="62"/>
      <c r="SYC44" s="62"/>
      <c r="SYD44" s="62"/>
      <c r="SYE44" s="62"/>
      <c r="SYF44" s="62"/>
      <c r="SYG44" s="62"/>
      <c r="SYH44" s="62"/>
      <c r="SYI44" s="62"/>
      <c r="SYJ44" s="62"/>
      <c r="SYK44" s="62"/>
      <c r="SYL44" s="62"/>
      <c r="SYM44" s="62"/>
      <c r="SYN44" s="62"/>
      <c r="SYO44" s="62"/>
      <c r="SYP44" s="62"/>
      <c r="SYQ44" s="62"/>
      <c r="SYR44" s="62"/>
      <c r="SYS44" s="62"/>
      <c r="SYT44" s="62"/>
      <c r="SYU44" s="62"/>
      <c r="SYV44" s="62"/>
      <c r="SYW44" s="62"/>
      <c r="SYX44" s="62"/>
      <c r="SYY44" s="62"/>
      <c r="SYZ44" s="62"/>
      <c r="SZA44" s="62"/>
      <c r="SZB44" s="62"/>
      <c r="SZC44" s="62"/>
      <c r="SZD44" s="62"/>
      <c r="SZE44" s="62"/>
      <c r="SZF44" s="62"/>
      <c r="SZG44" s="62"/>
      <c r="SZH44" s="62"/>
      <c r="SZI44" s="62"/>
      <c r="SZJ44" s="62"/>
      <c r="SZK44" s="62"/>
      <c r="SZL44" s="62"/>
      <c r="SZM44" s="62"/>
      <c r="SZN44" s="62"/>
      <c r="SZO44" s="62"/>
      <c r="SZP44" s="62"/>
      <c r="SZQ44" s="62"/>
      <c r="SZR44" s="62"/>
      <c r="SZS44" s="62"/>
      <c r="SZT44" s="62"/>
      <c r="SZU44" s="62"/>
      <c r="SZV44" s="62"/>
      <c r="SZW44" s="62"/>
      <c r="SZX44" s="62"/>
      <c r="SZY44" s="62"/>
      <c r="SZZ44" s="62"/>
      <c r="TAA44" s="62"/>
      <c r="TAB44" s="62"/>
      <c r="TAC44" s="62"/>
      <c r="TAD44" s="62"/>
      <c r="TAE44" s="62"/>
      <c r="TAF44" s="62"/>
      <c r="TAG44" s="62"/>
      <c r="TAH44" s="62"/>
      <c r="TAI44" s="62"/>
      <c r="TAJ44" s="62"/>
      <c r="TAK44" s="62"/>
      <c r="TAL44" s="62"/>
      <c r="TAM44" s="62"/>
      <c r="TAN44" s="62"/>
      <c r="TAO44" s="62"/>
      <c r="TAP44" s="62"/>
      <c r="TAQ44" s="62"/>
      <c r="TAR44" s="62"/>
      <c r="TAS44" s="62"/>
      <c r="TAT44" s="62"/>
      <c r="TAU44" s="62"/>
      <c r="TAV44" s="62"/>
      <c r="TAW44" s="62"/>
      <c r="TAX44" s="62"/>
      <c r="TAY44" s="62"/>
      <c r="TAZ44" s="62"/>
      <c r="TBA44" s="62"/>
      <c r="TBB44" s="62"/>
      <c r="TBC44" s="62"/>
      <c r="TBD44" s="62"/>
      <c r="TBE44" s="62"/>
      <c r="TBF44" s="62"/>
      <c r="TBG44" s="62"/>
      <c r="TBH44" s="62"/>
      <c r="TBI44" s="62"/>
      <c r="TBJ44" s="62"/>
      <c r="TBK44" s="62"/>
      <c r="TBL44" s="62"/>
      <c r="TBM44" s="62"/>
      <c r="TBN44" s="62"/>
      <c r="TBO44" s="62"/>
      <c r="TBP44" s="62"/>
      <c r="TBQ44" s="62"/>
      <c r="TBR44" s="62"/>
      <c r="TBS44" s="62"/>
      <c r="TBT44" s="62"/>
      <c r="TBU44" s="62"/>
      <c r="TBV44" s="62"/>
      <c r="TBW44" s="62"/>
      <c r="TBX44" s="62"/>
      <c r="TBY44" s="62"/>
      <c r="TBZ44" s="62"/>
      <c r="TCA44" s="62"/>
      <c r="TCB44" s="62"/>
      <c r="TCC44" s="62"/>
      <c r="TCD44" s="62"/>
      <c r="TCE44" s="62"/>
      <c r="TCF44" s="62"/>
      <c r="TCG44" s="62"/>
      <c r="TCH44" s="62"/>
      <c r="TCI44" s="62"/>
      <c r="TCJ44" s="62"/>
      <c r="TCK44" s="62"/>
      <c r="TCL44" s="62"/>
      <c r="TCM44" s="62"/>
      <c r="TCN44" s="62"/>
      <c r="TCO44" s="62"/>
      <c r="TCP44" s="62"/>
      <c r="TCQ44" s="62"/>
      <c r="TCR44" s="62"/>
      <c r="TCS44" s="62"/>
      <c r="TCT44" s="62"/>
      <c r="TCU44" s="62"/>
      <c r="TCV44" s="62"/>
      <c r="TCW44" s="62"/>
      <c r="TCX44" s="62"/>
      <c r="TCY44" s="62"/>
      <c r="TCZ44" s="62"/>
      <c r="TDA44" s="62"/>
      <c r="TDB44" s="62"/>
      <c r="TDC44" s="62"/>
      <c r="TDD44" s="62"/>
      <c r="TDE44" s="62"/>
      <c r="TDF44" s="62"/>
      <c r="TDG44" s="62"/>
      <c r="TDH44" s="62"/>
      <c r="TDI44" s="62"/>
      <c r="TDJ44" s="62"/>
      <c r="TDK44" s="62"/>
      <c r="TDL44" s="62"/>
      <c r="TDM44" s="62"/>
      <c r="TDN44" s="62"/>
      <c r="TDO44" s="62"/>
      <c r="TDP44" s="62"/>
      <c r="TDQ44" s="62"/>
      <c r="TDR44" s="62"/>
      <c r="TDS44" s="62"/>
      <c r="TDT44" s="62"/>
      <c r="TDU44" s="62"/>
      <c r="TDV44" s="62"/>
      <c r="TDW44" s="62"/>
      <c r="TDX44" s="62"/>
      <c r="TDY44" s="62"/>
      <c r="TDZ44" s="62"/>
      <c r="TEA44" s="62"/>
      <c r="TEB44" s="62"/>
      <c r="TEC44" s="62"/>
      <c r="TED44" s="62"/>
      <c r="TEE44" s="62"/>
      <c r="TEF44" s="62"/>
      <c r="TEG44" s="62"/>
      <c r="TEH44" s="62"/>
      <c r="TEI44" s="62"/>
      <c r="TEJ44" s="62"/>
      <c r="TEK44" s="62"/>
      <c r="TEL44" s="62"/>
      <c r="TEM44" s="62"/>
      <c r="TEN44" s="62"/>
      <c r="TEO44" s="62"/>
      <c r="TEP44" s="62"/>
      <c r="TEQ44" s="62"/>
      <c r="TER44" s="62"/>
      <c r="TES44" s="62"/>
      <c r="TET44" s="62"/>
      <c r="TEU44" s="62"/>
      <c r="TEV44" s="62"/>
      <c r="TEW44" s="62"/>
      <c r="TEX44" s="62"/>
      <c r="TEY44" s="62"/>
      <c r="TEZ44" s="62"/>
      <c r="TFA44" s="62"/>
      <c r="TFB44" s="62"/>
      <c r="TFC44" s="62"/>
      <c r="TFD44" s="62"/>
      <c r="TFE44" s="62"/>
      <c r="TFF44" s="62"/>
      <c r="TFG44" s="62"/>
      <c r="TFH44" s="62"/>
      <c r="TFI44" s="62"/>
      <c r="TFJ44" s="62"/>
      <c r="TFK44" s="62"/>
      <c r="TFL44" s="62"/>
      <c r="TFM44" s="62"/>
      <c r="TFN44" s="62"/>
      <c r="TFO44" s="62"/>
      <c r="TFP44" s="62"/>
      <c r="TFQ44" s="62"/>
      <c r="TFR44" s="62"/>
      <c r="TFS44" s="62"/>
      <c r="TFT44" s="62"/>
      <c r="TFU44" s="62"/>
      <c r="TFV44" s="62"/>
      <c r="TFW44" s="62"/>
      <c r="TFX44" s="62"/>
      <c r="TFY44" s="62"/>
      <c r="TFZ44" s="62"/>
      <c r="TGA44" s="62"/>
      <c r="TGB44" s="62"/>
      <c r="TGC44" s="62"/>
      <c r="TGD44" s="62"/>
      <c r="TGE44" s="62"/>
      <c r="TGF44" s="62"/>
      <c r="TGG44" s="62"/>
      <c r="TGH44" s="62"/>
      <c r="TGI44" s="62"/>
      <c r="TGJ44" s="62"/>
      <c r="TGK44" s="62"/>
      <c r="TGL44" s="62"/>
      <c r="TGM44" s="62"/>
      <c r="TGN44" s="62"/>
      <c r="TGO44" s="62"/>
      <c r="TGP44" s="62"/>
      <c r="TGQ44" s="62"/>
      <c r="TGR44" s="62"/>
      <c r="TGS44" s="62"/>
      <c r="TGT44" s="62"/>
      <c r="TGU44" s="62"/>
      <c r="TGV44" s="62"/>
      <c r="TGW44" s="62"/>
      <c r="TGX44" s="62"/>
      <c r="TGY44" s="62"/>
      <c r="TGZ44" s="62"/>
      <c r="THA44" s="62"/>
      <c r="THB44" s="62"/>
      <c r="THC44" s="62"/>
      <c r="THD44" s="62"/>
      <c r="THE44" s="62"/>
      <c r="THF44" s="62"/>
      <c r="THG44" s="62"/>
      <c r="THH44" s="62"/>
      <c r="THI44" s="62"/>
      <c r="THJ44" s="62"/>
      <c r="THK44" s="62"/>
      <c r="THL44" s="62"/>
      <c r="THM44" s="62"/>
      <c r="THN44" s="62"/>
      <c r="THO44" s="62"/>
      <c r="THP44" s="62"/>
      <c r="THQ44" s="62"/>
      <c r="THR44" s="62"/>
      <c r="THS44" s="62"/>
      <c r="THT44" s="62"/>
      <c r="THU44" s="62"/>
      <c r="THV44" s="62"/>
      <c r="THW44" s="62"/>
      <c r="THX44" s="62"/>
      <c r="THY44" s="62"/>
      <c r="THZ44" s="62"/>
      <c r="TIA44" s="62"/>
      <c r="TIB44" s="62"/>
      <c r="TIC44" s="62"/>
      <c r="TID44" s="62"/>
      <c r="TIE44" s="62"/>
      <c r="TIF44" s="62"/>
      <c r="TIG44" s="62"/>
      <c r="TIH44" s="62"/>
      <c r="TII44" s="62"/>
      <c r="TIJ44" s="62"/>
      <c r="TIK44" s="62"/>
      <c r="TIL44" s="62"/>
      <c r="TIM44" s="62"/>
      <c r="TIN44" s="62"/>
      <c r="TIO44" s="62"/>
      <c r="TIP44" s="62"/>
      <c r="TIQ44" s="62"/>
      <c r="TIR44" s="62"/>
      <c r="TIS44" s="62"/>
      <c r="TIT44" s="62"/>
      <c r="TIU44" s="62"/>
      <c r="TIV44" s="62"/>
      <c r="TIW44" s="62"/>
      <c r="TIX44" s="62"/>
      <c r="TIY44" s="62"/>
      <c r="TIZ44" s="62"/>
      <c r="TJA44" s="62"/>
      <c r="TJB44" s="62"/>
      <c r="TJC44" s="62"/>
      <c r="TJD44" s="62"/>
      <c r="TJE44" s="62"/>
      <c r="TJF44" s="62"/>
      <c r="TJG44" s="62"/>
      <c r="TJH44" s="62"/>
      <c r="TJI44" s="62"/>
      <c r="TJJ44" s="62"/>
      <c r="TJK44" s="62"/>
      <c r="TJL44" s="62"/>
      <c r="TJM44" s="62"/>
      <c r="TJN44" s="62"/>
      <c r="TJO44" s="62"/>
      <c r="TJP44" s="62"/>
      <c r="TJQ44" s="62"/>
      <c r="TJR44" s="62"/>
      <c r="TJS44" s="62"/>
      <c r="TJT44" s="62"/>
      <c r="TJU44" s="62"/>
      <c r="TJV44" s="62"/>
      <c r="TJW44" s="62"/>
      <c r="TJX44" s="62"/>
      <c r="TJY44" s="62"/>
      <c r="TJZ44" s="62"/>
      <c r="TKA44" s="62"/>
      <c r="TKB44" s="62"/>
      <c r="TKC44" s="62"/>
      <c r="TKD44" s="62"/>
      <c r="TKE44" s="62"/>
      <c r="TKF44" s="62"/>
      <c r="TKG44" s="62"/>
      <c r="TKH44" s="62"/>
      <c r="TKI44" s="62"/>
      <c r="TKJ44" s="62"/>
      <c r="TKK44" s="62"/>
      <c r="TKL44" s="62"/>
      <c r="TKM44" s="62"/>
      <c r="TKN44" s="62"/>
      <c r="TKO44" s="62"/>
      <c r="TKP44" s="62"/>
      <c r="TKQ44" s="62"/>
      <c r="TKR44" s="62"/>
      <c r="TKS44" s="62"/>
      <c r="TKT44" s="62"/>
      <c r="TKU44" s="62"/>
      <c r="TKV44" s="62"/>
      <c r="TKW44" s="62"/>
      <c r="TKX44" s="62"/>
      <c r="TKY44" s="62"/>
      <c r="TKZ44" s="62"/>
      <c r="TLA44" s="62"/>
      <c r="TLB44" s="62"/>
      <c r="TLC44" s="62"/>
      <c r="TLD44" s="62"/>
      <c r="TLE44" s="62"/>
      <c r="TLF44" s="62"/>
      <c r="TLG44" s="62"/>
      <c r="TLH44" s="62"/>
      <c r="TLI44" s="62"/>
      <c r="TLJ44" s="62"/>
      <c r="TLK44" s="62"/>
      <c r="TLL44" s="62"/>
      <c r="TLM44" s="62"/>
      <c r="TLN44" s="62"/>
      <c r="TLO44" s="62"/>
      <c r="TLP44" s="62"/>
      <c r="TLQ44" s="62"/>
      <c r="TLR44" s="62"/>
      <c r="TLS44" s="62"/>
      <c r="TLT44" s="62"/>
      <c r="TLU44" s="62"/>
      <c r="TLV44" s="62"/>
      <c r="TLW44" s="62"/>
      <c r="TLX44" s="62"/>
      <c r="TLY44" s="62"/>
      <c r="TLZ44" s="62"/>
      <c r="TMA44" s="62"/>
      <c r="TMB44" s="62"/>
      <c r="TMC44" s="62"/>
      <c r="TMD44" s="62"/>
      <c r="TME44" s="62"/>
      <c r="TMF44" s="62"/>
      <c r="TMG44" s="62"/>
      <c r="TMH44" s="62"/>
      <c r="TMI44" s="62"/>
      <c r="TMJ44" s="62"/>
      <c r="TMK44" s="62"/>
      <c r="TML44" s="62"/>
      <c r="TMM44" s="62"/>
      <c r="TMN44" s="62"/>
      <c r="TMO44" s="62"/>
      <c r="TMP44" s="62"/>
      <c r="TMQ44" s="62"/>
      <c r="TMR44" s="62"/>
      <c r="TMS44" s="62"/>
      <c r="TMT44" s="62"/>
      <c r="TMU44" s="62"/>
      <c r="TMV44" s="62"/>
      <c r="TMW44" s="62"/>
      <c r="TMX44" s="62"/>
      <c r="TMY44" s="62"/>
      <c r="TMZ44" s="62"/>
      <c r="TNA44" s="62"/>
      <c r="TNB44" s="62"/>
      <c r="TNC44" s="62"/>
      <c r="TND44" s="62"/>
      <c r="TNE44" s="62"/>
      <c r="TNF44" s="62"/>
      <c r="TNG44" s="62"/>
      <c r="TNH44" s="62"/>
      <c r="TNI44" s="62"/>
      <c r="TNJ44" s="62"/>
      <c r="TNK44" s="62"/>
      <c r="TNL44" s="62"/>
      <c r="TNM44" s="62"/>
      <c r="TNN44" s="62"/>
      <c r="TNO44" s="62"/>
      <c r="TNP44" s="62"/>
      <c r="TNQ44" s="62"/>
      <c r="TNR44" s="62"/>
      <c r="TNS44" s="62"/>
      <c r="TNT44" s="62"/>
      <c r="TNU44" s="62"/>
      <c r="TNV44" s="62"/>
      <c r="TNW44" s="62"/>
      <c r="TNX44" s="62"/>
      <c r="TNY44" s="62"/>
      <c r="TNZ44" s="62"/>
      <c r="TOA44" s="62"/>
      <c r="TOB44" s="62"/>
      <c r="TOC44" s="62"/>
      <c r="TOD44" s="62"/>
      <c r="TOE44" s="62"/>
      <c r="TOF44" s="62"/>
      <c r="TOG44" s="62"/>
      <c r="TOH44" s="62"/>
      <c r="TOI44" s="62"/>
      <c r="TOJ44" s="62"/>
      <c r="TOK44" s="62"/>
      <c r="TOL44" s="62"/>
      <c r="TOM44" s="62"/>
      <c r="TON44" s="62"/>
      <c r="TOO44" s="62"/>
      <c r="TOP44" s="62"/>
      <c r="TOQ44" s="62"/>
      <c r="TOR44" s="62"/>
      <c r="TOS44" s="62"/>
      <c r="TOT44" s="62"/>
      <c r="TOU44" s="62"/>
      <c r="TOV44" s="62"/>
      <c r="TOW44" s="62"/>
      <c r="TOX44" s="62"/>
      <c r="TOY44" s="62"/>
      <c r="TOZ44" s="62"/>
      <c r="TPA44" s="62"/>
      <c r="TPB44" s="62"/>
      <c r="TPC44" s="62"/>
      <c r="TPD44" s="62"/>
      <c r="TPE44" s="62"/>
      <c r="TPF44" s="62"/>
      <c r="TPG44" s="62"/>
      <c r="TPH44" s="62"/>
      <c r="TPI44" s="62"/>
      <c r="TPJ44" s="62"/>
      <c r="TPK44" s="62"/>
      <c r="TPL44" s="62"/>
      <c r="TPM44" s="62"/>
      <c r="TPN44" s="62"/>
      <c r="TPO44" s="62"/>
      <c r="TPP44" s="62"/>
      <c r="TPQ44" s="62"/>
      <c r="TPR44" s="62"/>
      <c r="TPS44" s="62"/>
      <c r="TPT44" s="62"/>
      <c r="TPU44" s="62"/>
      <c r="TPV44" s="62"/>
      <c r="TPW44" s="62"/>
      <c r="TPX44" s="62"/>
      <c r="TPY44" s="62"/>
      <c r="TPZ44" s="62"/>
      <c r="TQA44" s="62"/>
      <c r="TQB44" s="62"/>
      <c r="TQC44" s="62"/>
      <c r="TQD44" s="62"/>
      <c r="TQE44" s="62"/>
      <c r="TQF44" s="62"/>
      <c r="TQG44" s="62"/>
      <c r="TQH44" s="62"/>
      <c r="TQI44" s="62"/>
      <c r="TQJ44" s="62"/>
      <c r="TQK44" s="62"/>
      <c r="TQL44" s="62"/>
      <c r="TQM44" s="62"/>
      <c r="TQN44" s="62"/>
      <c r="TQO44" s="62"/>
      <c r="TQP44" s="62"/>
      <c r="TQQ44" s="62"/>
      <c r="TQR44" s="62"/>
      <c r="TQS44" s="62"/>
      <c r="TQT44" s="62"/>
      <c r="TQU44" s="62"/>
      <c r="TQV44" s="62"/>
      <c r="TQW44" s="62"/>
      <c r="TQX44" s="62"/>
      <c r="TQY44" s="62"/>
      <c r="TQZ44" s="62"/>
      <c r="TRA44" s="62"/>
      <c r="TRB44" s="62"/>
      <c r="TRC44" s="62"/>
      <c r="TRD44" s="62"/>
      <c r="TRE44" s="62"/>
      <c r="TRF44" s="62"/>
      <c r="TRG44" s="62"/>
      <c r="TRH44" s="62"/>
      <c r="TRI44" s="62"/>
      <c r="TRJ44" s="62"/>
      <c r="TRK44" s="62"/>
      <c r="TRL44" s="62"/>
      <c r="TRM44" s="62"/>
      <c r="TRN44" s="62"/>
      <c r="TRO44" s="62"/>
      <c r="TRP44" s="62"/>
      <c r="TRQ44" s="62"/>
      <c r="TRR44" s="62"/>
      <c r="TRS44" s="62"/>
      <c r="TRT44" s="62"/>
      <c r="TRU44" s="62"/>
      <c r="TRV44" s="62"/>
      <c r="TRW44" s="62"/>
      <c r="TRX44" s="62"/>
      <c r="TRY44" s="62"/>
      <c r="TRZ44" s="62"/>
      <c r="TSA44" s="62"/>
      <c r="TSB44" s="62"/>
      <c r="TSC44" s="62"/>
      <c r="TSD44" s="62"/>
      <c r="TSE44" s="62"/>
      <c r="TSF44" s="62"/>
      <c r="TSG44" s="62"/>
      <c r="TSH44" s="62"/>
      <c r="TSI44" s="62"/>
      <c r="TSJ44" s="62"/>
      <c r="TSK44" s="62"/>
      <c r="TSL44" s="62"/>
      <c r="TSM44" s="62"/>
      <c r="TSN44" s="62"/>
      <c r="TSO44" s="62"/>
      <c r="TSP44" s="62"/>
      <c r="TSQ44" s="62"/>
      <c r="TSR44" s="62"/>
      <c r="TSS44" s="62"/>
      <c r="TST44" s="62"/>
      <c r="TSU44" s="62"/>
      <c r="TSV44" s="62"/>
      <c r="TSW44" s="62"/>
      <c r="TSX44" s="62"/>
      <c r="TSY44" s="62"/>
      <c r="TSZ44" s="62"/>
      <c r="TTA44" s="62"/>
      <c r="TTB44" s="62"/>
      <c r="TTC44" s="62"/>
      <c r="TTD44" s="62"/>
      <c r="TTE44" s="62"/>
      <c r="TTF44" s="62"/>
      <c r="TTG44" s="62"/>
      <c r="TTH44" s="62"/>
      <c r="TTI44" s="62"/>
      <c r="TTJ44" s="62"/>
      <c r="TTK44" s="62"/>
      <c r="TTL44" s="62"/>
      <c r="TTM44" s="62"/>
      <c r="TTN44" s="62"/>
      <c r="TTO44" s="62"/>
      <c r="TTP44" s="62"/>
      <c r="TTQ44" s="62"/>
      <c r="TTR44" s="62"/>
      <c r="TTS44" s="62"/>
      <c r="TTT44" s="62"/>
      <c r="TTU44" s="62"/>
      <c r="TTV44" s="62"/>
      <c r="TTW44" s="62"/>
      <c r="TTX44" s="62"/>
      <c r="TTY44" s="62"/>
      <c r="TTZ44" s="62"/>
      <c r="TUA44" s="62"/>
      <c r="TUB44" s="62"/>
      <c r="TUC44" s="62"/>
      <c r="TUD44" s="62"/>
      <c r="TUE44" s="62"/>
      <c r="TUF44" s="62"/>
      <c r="TUG44" s="62"/>
      <c r="TUH44" s="62"/>
      <c r="TUI44" s="62"/>
      <c r="TUJ44" s="62"/>
      <c r="TUK44" s="62"/>
      <c r="TUL44" s="62"/>
      <c r="TUM44" s="62"/>
      <c r="TUN44" s="62"/>
      <c r="TUO44" s="62"/>
      <c r="TUP44" s="62"/>
      <c r="TUQ44" s="62"/>
      <c r="TUR44" s="62"/>
      <c r="TUS44" s="62"/>
      <c r="TUT44" s="62"/>
      <c r="TUU44" s="62"/>
      <c r="TUV44" s="62"/>
      <c r="TUW44" s="62"/>
      <c r="TUX44" s="62"/>
      <c r="TUY44" s="62"/>
      <c r="TUZ44" s="62"/>
      <c r="TVA44" s="62"/>
      <c r="TVB44" s="62"/>
      <c r="TVC44" s="62"/>
      <c r="TVD44" s="62"/>
      <c r="TVE44" s="62"/>
      <c r="TVF44" s="62"/>
      <c r="TVG44" s="62"/>
      <c r="TVH44" s="62"/>
      <c r="TVI44" s="62"/>
      <c r="TVJ44" s="62"/>
      <c r="TVK44" s="62"/>
      <c r="TVL44" s="62"/>
      <c r="TVM44" s="62"/>
      <c r="TVN44" s="62"/>
      <c r="TVO44" s="62"/>
      <c r="TVP44" s="62"/>
      <c r="TVQ44" s="62"/>
      <c r="TVR44" s="62"/>
      <c r="TVS44" s="62"/>
      <c r="TVT44" s="62"/>
      <c r="TVU44" s="62"/>
      <c r="TVV44" s="62"/>
      <c r="TVW44" s="62"/>
      <c r="TVX44" s="62"/>
      <c r="TVY44" s="62"/>
      <c r="TVZ44" s="62"/>
      <c r="TWA44" s="62"/>
      <c r="TWB44" s="62"/>
      <c r="TWC44" s="62"/>
      <c r="TWD44" s="62"/>
      <c r="TWE44" s="62"/>
      <c r="TWF44" s="62"/>
      <c r="TWG44" s="62"/>
      <c r="TWH44" s="62"/>
      <c r="TWI44" s="62"/>
      <c r="TWJ44" s="62"/>
      <c r="TWK44" s="62"/>
      <c r="TWL44" s="62"/>
      <c r="TWM44" s="62"/>
      <c r="TWN44" s="62"/>
      <c r="TWO44" s="62"/>
      <c r="TWP44" s="62"/>
      <c r="TWQ44" s="62"/>
      <c r="TWR44" s="62"/>
      <c r="TWS44" s="62"/>
      <c r="TWT44" s="62"/>
      <c r="TWU44" s="62"/>
      <c r="TWV44" s="62"/>
      <c r="TWW44" s="62"/>
      <c r="TWX44" s="62"/>
      <c r="TWY44" s="62"/>
      <c r="TWZ44" s="62"/>
      <c r="TXA44" s="62"/>
      <c r="TXB44" s="62"/>
      <c r="TXC44" s="62"/>
      <c r="TXD44" s="62"/>
      <c r="TXE44" s="62"/>
      <c r="TXF44" s="62"/>
      <c r="TXG44" s="62"/>
      <c r="TXH44" s="62"/>
      <c r="TXI44" s="62"/>
      <c r="TXJ44" s="62"/>
      <c r="TXK44" s="62"/>
      <c r="TXL44" s="62"/>
      <c r="TXM44" s="62"/>
      <c r="TXN44" s="62"/>
      <c r="TXO44" s="62"/>
      <c r="TXP44" s="62"/>
      <c r="TXQ44" s="62"/>
      <c r="TXR44" s="62"/>
      <c r="TXS44" s="62"/>
      <c r="TXT44" s="62"/>
      <c r="TXU44" s="62"/>
      <c r="TXV44" s="62"/>
      <c r="TXW44" s="62"/>
      <c r="TXX44" s="62"/>
      <c r="TXY44" s="62"/>
      <c r="TXZ44" s="62"/>
      <c r="TYA44" s="62"/>
      <c r="TYB44" s="62"/>
      <c r="TYC44" s="62"/>
      <c r="TYD44" s="62"/>
      <c r="TYE44" s="62"/>
      <c r="TYF44" s="62"/>
      <c r="TYG44" s="62"/>
      <c r="TYH44" s="62"/>
      <c r="TYI44" s="62"/>
      <c r="TYJ44" s="62"/>
      <c r="TYK44" s="62"/>
      <c r="TYL44" s="62"/>
      <c r="TYM44" s="62"/>
      <c r="TYN44" s="62"/>
      <c r="TYO44" s="62"/>
      <c r="TYP44" s="62"/>
      <c r="TYQ44" s="62"/>
      <c r="TYR44" s="62"/>
      <c r="TYS44" s="62"/>
      <c r="TYT44" s="62"/>
      <c r="TYU44" s="62"/>
      <c r="TYV44" s="62"/>
      <c r="TYW44" s="62"/>
      <c r="TYX44" s="62"/>
      <c r="TYY44" s="62"/>
      <c r="TYZ44" s="62"/>
      <c r="TZA44" s="62"/>
      <c r="TZB44" s="62"/>
      <c r="TZC44" s="62"/>
      <c r="TZD44" s="62"/>
      <c r="TZE44" s="62"/>
      <c r="TZF44" s="62"/>
      <c r="TZG44" s="62"/>
      <c r="TZH44" s="62"/>
      <c r="TZI44" s="62"/>
      <c r="TZJ44" s="62"/>
      <c r="TZK44" s="62"/>
      <c r="TZL44" s="62"/>
      <c r="TZM44" s="62"/>
      <c r="TZN44" s="62"/>
      <c r="TZO44" s="62"/>
      <c r="TZP44" s="62"/>
      <c r="TZQ44" s="62"/>
      <c r="TZR44" s="62"/>
      <c r="TZS44" s="62"/>
      <c r="TZT44" s="62"/>
      <c r="TZU44" s="62"/>
      <c r="TZV44" s="62"/>
      <c r="TZW44" s="62"/>
      <c r="TZX44" s="62"/>
      <c r="TZY44" s="62"/>
      <c r="TZZ44" s="62"/>
      <c r="UAA44" s="62"/>
      <c r="UAB44" s="62"/>
      <c r="UAC44" s="62"/>
      <c r="UAD44" s="62"/>
      <c r="UAE44" s="62"/>
      <c r="UAF44" s="62"/>
      <c r="UAG44" s="62"/>
      <c r="UAH44" s="62"/>
      <c r="UAI44" s="62"/>
      <c r="UAJ44" s="62"/>
      <c r="UAK44" s="62"/>
      <c r="UAL44" s="62"/>
      <c r="UAM44" s="62"/>
      <c r="UAN44" s="62"/>
      <c r="UAO44" s="62"/>
      <c r="UAP44" s="62"/>
      <c r="UAQ44" s="62"/>
      <c r="UAR44" s="62"/>
      <c r="UAS44" s="62"/>
      <c r="UAT44" s="62"/>
      <c r="UAU44" s="62"/>
      <c r="UAV44" s="62"/>
      <c r="UAW44" s="62"/>
      <c r="UAX44" s="62"/>
      <c r="UAY44" s="62"/>
      <c r="UAZ44" s="62"/>
      <c r="UBA44" s="62"/>
      <c r="UBB44" s="62"/>
      <c r="UBC44" s="62"/>
      <c r="UBD44" s="62"/>
      <c r="UBE44" s="62"/>
      <c r="UBF44" s="62"/>
      <c r="UBG44" s="62"/>
      <c r="UBH44" s="62"/>
      <c r="UBI44" s="62"/>
      <c r="UBJ44" s="62"/>
      <c r="UBK44" s="62"/>
      <c r="UBL44" s="62"/>
      <c r="UBM44" s="62"/>
      <c r="UBN44" s="62"/>
      <c r="UBO44" s="62"/>
      <c r="UBP44" s="62"/>
      <c r="UBQ44" s="62"/>
      <c r="UBR44" s="62"/>
      <c r="UBS44" s="62"/>
      <c r="UBT44" s="62"/>
      <c r="UBU44" s="62"/>
      <c r="UBV44" s="62"/>
      <c r="UBW44" s="62"/>
      <c r="UBX44" s="62"/>
      <c r="UBY44" s="62"/>
      <c r="UBZ44" s="62"/>
      <c r="UCA44" s="62"/>
      <c r="UCB44" s="62"/>
      <c r="UCC44" s="62"/>
      <c r="UCD44" s="62"/>
      <c r="UCE44" s="62"/>
      <c r="UCF44" s="62"/>
      <c r="UCG44" s="62"/>
      <c r="UCH44" s="62"/>
      <c r="UCI44" s="62"/>
      <c r="UCJ44" s="62"/>
      <c r="UCK44" s="62"/>
      <c r="UCL44" s="62"/>
      <c r="UCM44" s="62"/>
      <c r="UCN44" s="62"/>
      <c r="UCO44" s="62"/>
      <c r="UCP44" s="62"/>
      <c r="UCQ44" s="62"/>
      <c r="UCR44" s="62"/>
      <c r="UCS44" s="62"/>
      <c r="UCT44" s="62"/>
      <c r="UCU44" s="62"/>
      <c r="UCV44" s="62"/>
      <c r="UCW44" s="62"/>
      <c r="UCX44" s="62"/>
      <c r="UCY44" s="62"/>
      <c r="UCZ44" s="62"/>
      <c r="UDA44" s="62"/>
      <c r="UDB44" s="62"/>
      <c r="UDC44" s="62"/>
      <c r="UDD44" s="62"/>
      <c r="UDE44" s="62"/>
      <c r="UDF44" s="62"/>
      <c r="UDG44" s="62"/>
      <c r="UDH44" s="62"/>
      <c r="UDI44" s="62"/>
      <c r="UDJ44" s="62"/>
      <c r="UDK44" s="62"/>
      <c r="UDL44" s="62"/>
      <c r="UDM44" s="62"/>
      <c r="UDN44" s="62"/>
      <c r="UDO44" s="62"/>
      <c r="UDP44" s="62"/>
      <c r="UDQ44" s="62"/>
      <c r="UDR44" s="62"/>
      <c r="UDS44" s="62"/>
      <c r="UDT44" s="62"/>
      <c r="UDU44" s="62"/>
      <c r="UDV44" s="62"/>
      <c r="UDW44" s="62"/>
      <c r="UDX44" s="62"/>
      <c r="UDY44" s="62"/>
      <c r="UDZ44" s="62"/>
      <c r="UEA44" s="62"/>
      <c r="UEB44" s="62"/>
      <c r="UEC44" s="62"/>
      <c r="UED44" s="62"/>
      <c r="UEE44" s="62"/>
      <c r="UEF44" s="62"/>
      <c r="UEG44" s="62"/>
      <c r="UEH44" s="62"/>
      <c r="UEI44" s="62"/>
      <c r="UEJ44" s="62"/>
      <c r="UEK44" s="62"/>
      <c r="UEL44" s="62"/>
      <c r="UEM44" s="62"/>
      <c r="UEN44" s="62"/>
      <c r="UEO44" s="62"/>
      <c r="UEP44" s="62"/>
      <c r="UEQ44" s="62"/>
      <c r="UER44" s="62"/>
      <c r="UES44" s="62"/>
      <c r="UET44" s="62"/>
      <c r="UEU44" s="62"/>
      <c r="UEV44" s="62"/>
      <c r="UEW44" s="62"/>
      <c r="UEX44" s="62"/>
      <c r="UEY44" s="62"/>
      <c r="UEZ44" s="62"/>
      <c r="UFA44" s="62"/>
      <c r="UFB44" s="62"/>
      <c r="UFC44" s="62"/>
      <c r="UFD44" s="62"/>
      <c r="UFE44" s="62"/>
      <c r="UFF44" s="62"/>
      <c r="UFG44" s="62"/>
      <c r="UFH44" s="62"/>
      <c r="UFI44" s="62"/>
      <c r="UFJ44" s="62"/>
      <c r="UFK44" s="62"/>
      <c r="UFL44" s="62"/>
      <c r="UFM44" s="62"/>
      <c r="UFN44" s="62"/>
      <c r="UFO44" s="62"/>
      <c r="UFP44" s="62"/>
      <c r="UFQ44" s="62"/>
      <c r="UFR44" s="62"/>
      <c r="UFS44" s="62"/>
      <c r="UFT44" s="62"/>
      <c r="UFU44" s="62"/>
      <c r="UFV44" s="62"/>
      <c r="UFW44" s="62"/>
      <c r="UFX44" s="62"/>
      <c r="UFY44" s="62"/>
      <c r="UFZ44" s="62"/>
      <c r="UGA44" s="62"/>
      <c r="UGB44" s="62"/>
      <c r="UGC44" s="62"/>
      <c r="UGD44" s="62"/>
      <c r="UGE44" s="62"/>
      <c r="UGF44" s="62"/>
      <c r="UGG44" s="62"/>
      <c r="UGH44" s="62"/>
      <c r="UGI44" s="62"/>
      <c r="UGJ44" s="62"/>
      <c r="UGK44" s="62"/>
      <c r="UGL44" s="62"/>
      <c r="UGM44" s="62"/>
      <c r="UGN44" s="62"/>
      <c r="UGO44" s="62"/>
      <c r="UGP44" s="62"/>
      <c r="UGQ44" s="62"/>
      <c r="UGR44" s="62"/>
      <c r="UGS44" s="62"/>
      <c r="UGT44" s="62"/>
      <c r="UGU44" s="62"/>
      <c r="UGV44" s="62"/>
      <c r="UGW44" s="62"/>
      <c r="UGX44" s="62"/>
      <c r="UGY44" s="62"/>
      <c r="UGZ44" s="62"/>
      <c r="UHA44" s="62"/>
      <c r="UHB44" s="62"/>
      <c r="UHC44" s="62"/>
      <c r="UHD44" s="62"/>
      <c r="UHE44" s="62"/>
      <c r="UHF44" s="62"/>
      <c r="UHG44" s="62"/>
      <c r="UHH44" s="62"/>
      <c r="UHI44" s="62"/>
      <c r="UHJ44" s="62"/>
      <c r="UHK44" s="62"/>
      <c r="UHL44" s="62"/>
      <c r="UHM44" s="62"/>
      <c r="UHN44" s="62"/>
      <c r="UHO44" s="62"/>
      <c r="UHP44" s="62"/>
      <c r="UHQ44" s="62"/>
      <c r="UHR44" s="62"/>
      <c r="UHS44" s="62"/>
      <c r="UHT44" s="62"/>
      <c r="UHU44" s="62"/>
      <c r="UHV44" s="62"/>
      <c r="UHW44" s="62"/>
      <c r="UHX44" s="62"/>
      <c r="UHY44" s="62"/>
      <c r="UHZ44" s="62"/>
      <c r="UIA44" s="62"/>
      <c r="UIB44" s="62"/>
      <c r="UIC44" s="62"/>
      <c r="UID44" s="62"/>
      <c r="UIE44" s="62"/>
      <c r="UIF44" s="62"/>
      <c r="UIG44" s="62"/>
      <c r="UIH44" s="62"/>
      <c r="UII44" s="62"/>
      <c r="UIJ44" s="62"/>
      <c r="UIK44" s="62"/>
      <c r="UIL44" s="62"/>
      <c r="UIM44" s="62"/>
      <c r="UIN44" s="62"/>
      <c r="UIO44" s="62"/>
      <c r="UIP44" s="62"/>
      <c r="UIQ44" s="62"/>
      <c r="UIR44" s="62"/>
      <c r="UIS44" s="62"/>
      <c r="UIT44" s="62"/>
      <c r="UIU44" s="62"/>
      <c r="UIV44" s="62"/>
      <c r="UIW44" s="62"/>
      <c r="UIX44" s="62"/>
      <c r="UIY44" s="62"/>
      <c r="UIZ44" s="62"/>
      <c r="UJA44" s="62"/>
      <c r="UJB44" s="62"/>
      <c r="UJC44" s="62"/>
      <c r="UJD44" s="62"/>
      <c r="UJE44" s="62"/>
      <c r="UJF44" s="62"/>
      <c r="UJG44" s="62"/>
      <c r="UJH44" s="62"/>
      <c r="UJI44" s="62"/>
      <c r="UJJ44" s="62"/>
      <c r="UJK44" s="62"/>
      <c r="UJL44" s="62"/>
      <c r="UJM44" s="62"/>
      <c r="UJN44" s="62"/>
      <c r="UJO44" s="62"/>
      <c r="UJP44" s="62"/>
      <c r="UJQ44" s="62"/>
      <c r="UJR44" s="62"/>
      <c r="UJS44" s="62"/>
      <c r="UJT44" s="62"/>
      <c r="UJU44" s="62"/>
      <c r="UJV44" s="62"/>
      <c r="UJW44" s="62"/>
      <c r="UJX44" s="62"/>
      <c r="UJY44" s="62"/>
      <c r="UJZ44" s="62"/>
      <c r="UKA44" s="62"/>
      <c r="UKB44" s="62"/>
      <c r="UKC44" s="62"/>
      <c r="UKD44" s="62"/>
      <c r="UKE44" s="62"/>
      <c r="UKF44" s="62"/>
      <c r="UKG44" s="62"/>
      <c r="UKH44" s="62"/>
      <c r="UKI44" s="62"/>
      <c r="UKJ44" s="62"/>
      <c r="UKK44" s="62"/>
      <c r="UKL44" s="62"/>
      <c r="UKM44" s="62"/>
      <c r="UKN44" s="62"/>
      <c r="UKO44" s="62"/>
      <c r="UKP44" s="62"/>
      <c r="UKQ44" s="62"/>
      <c r="UKR44" s="62"/>
      <c r="UKS44" s="62"/>
      <c r="UKT44" s="62"/>
      <c r="UKU44" s="62"/>
      <c r="UKV44" s="62"/>
      <c r="UKW44" s="62"/>
      <c r="UKX44" s="62"/>
      <c r="UKY44" s="62"/>
      <c r="UKZ44" s="62"/>
      <c r="ULA44" s="62"/>
      <c r="ULB44" s="62"/>
      <c r="ULC44" s="62"/>
      <c r="ULD44" s="62"/>
      <c r="ULE44" s="62"/>
      <c r="ULF44" s="62"/>
      <c r="ULG44" s="62"/>
      <c r="ULH44" s="62"/>
      <c r="ULI44" s="62"/>
      <c r="ULJ44" s="62"/>
      <c r="ULK44" s="62"/>
      <c r="ULL44" s="62"/>
      <c r="ULM44" s="62"/>
      <c r="ULN44" s="62"/>
      <c r="ULO44" s="62"/>
      <c r="ULP44" s="62"/>
      <c r="ULQ44" s="62"/>
      <c r="ULR44" s="62"/>
      <c r="ULS44" s="62"/>
      <c r="ULT44" s="62"/>
      <c r="ULU44" s="62"/>
      <c r="ULV44" s="62"/>
      <c r="ULW44" s="62"/>
      <c r="ULX44" s="62"/>
      <c r="ULY44" s="62"/>
      <c r="ULZ44" s="62"/>
      <c r="UMA44" s="62"/>
      <c r="UMB44" s="62"/>
      <c r="UMC44" s="62"/>
      <c r="UMD44" s="62"/>
      <c r="UME44" s="62"/>
      <c r="UMF44" s="62"/>
      <c r="UMG44" s="62"/>
      <c r="UMH44" s="62"/>
      <c r="UMI44" s="62"/>
      <c r="UMJ44" s="62"/>
      <c r="UMK44" s="62"/>
      <c r="UML44" s="62"/>
      <c r="UMM44" s="62"/>
      <c r="UMN44" s="62"/>
      <c r="UMO44" s="62"/>
      <c r="UMP44" s="62"/>
      <c r="UMQ44" s="62"/>
      <c r="UMR44" s="62"/>
      <c r="UMS44" s="62"/>
      <c r="UMT44" s="62"/>
      <c r="UMU44" s="62"/>
      <c r="UMV44" s="62"/>
      <c r="UMW44" s="62"/>
      <c r="UMX44" s="62"/>
      <c r="UMY44" s="62"/>
      <c r="UMZ44" s="62"/>
      <c r="UNA44" s="62"/>
      <c r="UNB44" s="62"/>
      <c r="UNC44" s="62"/>
      <c r="UND44" s="62"/>
      <c r="UNE44" s="62"/>
      <c r="UNF44" s="62"/>
      <c r="UNG44" s="62"/>
      <c r="UNH44" s="62"/>
      <c r="UNI44" s="62"/>
      <c r="UNJ44" s="62"/>
      <c r="UNK44" s="62"/>
      <c r="UNL44" s="62"/>
      <c r="UNM44" s="62"/>
      <c r="UNN44" s="62"/>
      <c r="UNO44" s="62"/>
      <c r="UNP44" s="62"/>
      <c r="UNQ44" s="62"/>
      <c r="UNR44" s="62"/>
      <c r="UNS44" s="62"/>
      <c r="UNT44" s="62"/>
      <c r="UNU44" s="62"/>
      <c r="UNV44" s="62"/>
      <c r="UNW44" s="62"/>
      <c r="UNX44" s="62"/>
      <c r="UNY44" s="62"/>
      <c r="UNZ44" s="62"/>
      <c r="UOA44" s="62"/>
      <c r="UOB44" s="62"/>
      <c r="UOC44" s="62"/>
      <c r="UOD44" s="62"/>
      <c r="UOE44" s="62"/>
      <c r="UOF44" s="62"/>
      <c r="UOG44" s="62"/>
      <c r="UOH44" s="62"/>
      <c r="UOI44" s="62"/>
      <c r="UOJ44" s="62"/>
      <c r="UOK44" s="62"/>
      <c r="UOL44" s="62"/>
      <c r="UOM44" s="62"/>
      <c r="UON44" s="62"/>
      <c r="UOO44" s="62"/>
      <c r="UOP44" s="62"/>
      <c r="UOQ44" s="62"/>
      <c r="UOR44" s="62"/>
      <c r="UOS44" s="62"/>
      <c r="UOT44" s="62"/>
      <c r="UOU44" s="62"/>
      <c r="UOV44" s="62"/>
      <c r="UOW44" s="62"/>
      <c r="UOX44" s="62"/>
      <c r="UOY44" s="62"/>
      <c r="UOZ44" s="62"/>
      <c r="UPA44" s="62"/>
      <c r="UPB44" s="62"/>
      <c r="UPC44" s="62"/>
      <c r="UPD44" s="62"/>
      <c r="UPE44" s="62"/>
      <c r="UPF44" s="62"/>
      <c r="UPG44" s="62"/>
      <c r="UPH44" s="62"/>
      <c r="UPI44" s="62"/>
      <c r="UPJ44" s="62"/>
      <c r="UPK44" s="62"/>
      <c r="UPL44" s="62"/>
      <c r="UPM44" s="62"/>
      <c r="UPN44" s="62"/>
      <c r="UPO44" s="62"/>
      <c r="UPP44" s="62"/>
      <c r="UPQ44" s="62"/>
      <c r="UPR44" s="62"/>
      <c r="UPS44" s="62"/>
      <c r="UPT44" s="62"/>
      <c r="UPU44" s="62"/>
      <c r="UPV44" s="62"/>
      <c r="UPW44" s="62"/>
      <c r="UPX44" s="62"/>
      <c r="UPY44" s="62"/>
      <c r="UPZ44" s="62"/>
      <c r="UQA44" s="62"/>
      <c r="UQB44" s="62"/>
      <c r="UQC44" s="62"/>
      <c r="UQD44" s="62"/>
      <c r="UQE44" s="62"/>
      <c r="UQF44" s="62"/>
      <c r="UQG44" s="62"/>
      <c r="UQH44" s="62"/>
      <c r="UQI44" s="62"/>
      <c r="UQJ44" s="62"/>
      <c r="UQK44" s="62"/>
      <c r="UQL44" s="62"/>
      <c r="UQM44" s="62"/>
      <c r="UQN44" s="62"/>
      <c r="UQO44" s="62"/>
      <c r="UQP44" s="62"/>
      <c r="UQQ44" s="62"/>
      <c r="UQR44" s="62"/>
      <c r="UQS44" s="62"/>
      <c r="UQT44" s="62"/>
      <c r="UQU44" s="62"/>
      <c r="UQV44" s="62"/>
      <c r="UQW44" s="62"/>
      <c r="UQX44" s="62"/>
      <c r="UQY44" s="62"/>
      <c r="UQZ44" s="62"/>
      <c r="URA44" s="62"/>
      <c r="URB44" s="62"/>
      <c r="URC44" s="62"/>
      <c r="URD44" s="62"/>
      <c r="URE44" s="62"/>
      <c r="URF44" s="62"/>
      <c r="URG44" s="62"/>
      <c r="URH44" s="62"/>
      <c r="URI44" s="62"/>
      <c r="URJ44" s="62"/>
      <c r="URK44" s="62"/>
      <c r="URL44" s="62"/>
      <c r="URM44" s="62"/>
      <c r="URN44" s="62"/>
      <c r="URO44" s="62"/>
      <c r="URP44" s="62"/>
      <c r="URQ44" s="62"/>
      <c r="URR44" s="62"/>
      <c r="URS44" s="62"/>
      <c r="URT44" s="62"/>
      <c r="URU44" s="62"/>
      <c r="URV44" s="62"/>
      <c r="URW44" s="62"/>
      <c r="URX44" s="62"/>
      <c r="URY44" s="62"/>
      <c r="URZ44" s="62"/>
      <c r="USA44" s="62"/>
      <c r="USB44" s="62"/>
      <c r="USC44" s="62"/>
      <c r="USD44" s="62"/>
      <c r="USE44" s="62"/>
      <c r="USF44" s="62"/>
      <c r="USG44" s="62"/>
      <c r="USH44" s="62"/>
      <c r="USI44" s="62"/>
      <c r="USJ44" s="62"/>
      <c r="USK44" s="62"/>
      <c r="USL44" s="62"/>
      <c r="USM44" s="62"/>
      <c r="USN44" s="62"/>
      <c r="USO44" s="62"/>
      <c r="USP44" s="62"/>
      <c r="USQ44" s="62"/>
      <c r="USR44" s="62"/>
      <c r="USS44" s="62"/>
      <c r="UST44" s="62"/>
      <c r="USU44" s="62"/>
      <c r="USV44" s="62"/>
      <c r="USW44" s="62"/>
      <c r="USX44" s="62"/>
      <c r="USY44" s="62"/>
      <c r="USZ44" s="62"/>
      <c r="UTA44" s="62"/>
      <c r="UTB44" s="62"/>
      <c r="UTC44" s="62"/>
      <c r="UTD44" s="62"/>
      <c r="UTE44" s="62"/>
      <c r="UTF44" s="62"/>
      <c r="UTG44" s="62"/>
      <c r="UTH44" s="62"/>
      <c r="UTI44" s="62"/>
      <c r="UTJ44" s="62"/>
      <c r="UTK44" s="62"/>
      <c r="UTL44" s="62"/>
      <c r="UTM44" s="62"/>
      <c r="UTN44" s="62"/>
      <c r="UTO44" s="62"/>
      <c r="UTP44" s="62"/>
      <c r="UTQ44" s="62"/>
      <c r="UTR44" s="62"/>
      <c r="UTS44" s="62"/>
      <c r="UTT44" s="62"/>
      <c r="UTU44" s="62"/>
      <c r="UTV44" s="62"/>
      <c r="UTW44" s="62"/>
      <c r="UTX44" s="62"/>
      <c r="UTY44" s="62"/>
      <c r="UTZ44" s="62"/>
      <c r="UUA44" s="62"/>
      <c r="UUB44" s="62"/>
      <c r="UUC44" s="62"/>
      <c r="UUD44" s="62"/>
      <c r="UUE44" s="62"/>
      <c r="UUF44" s="62"/>
      <c r="UUG44" s="62"/>
      <c r="UUH44" s="62"/>
      <c r="UUI44" s="62"/>
      <c r="UUJ44" s="62"/>
      <c r="UUK44" s="62"/>
      <c r="UUL44" s="62"/>
      <c r="UUM44" s="62"/>
      <c r="UUN44" s="62"/>
      <c r="UUO44" s="62"/>
      <c r="UUP44" s="62"/>
      <c r="UUQ44" s="62"/>
      <c r="UUR44" s="62"/>
      <c r="UUS44" s="62"/>
      <c r="UUT44" s="62"/>
      <c r="UUU44" s="62"/>
      <c r="UUV44" s="62"/>
      <c r="UUW44" s="62"/>
      <c r="UUX44" s="62"/>
      <c r="UUY44" s="62"/>
      <c r="UUZ44" s="62"/>
      <c r="UVA44" s="62"/>
      <c r="UVB44" s="62"/>
      <c r="UVC44" s="62"/>
      <c r="UVD44" s="62"/>
      <c r="UVE44" s="62"/>
      <c r="UVF44" s="62"/>
      <c r="UVG44" s="62"/>
      <c r="UVH44" s="62"/>
      <c r="UVI44" s="62"/>
      <c r="UVJ44" s="62"/>
      <c r="UVK44" s="62"/>
      <c r="UVL44" s="62"/>
      <c r="UVM44" s="62"/>
      <c r="UVN44" s="62"/>
      <c r="UVO44" s="62"/>
      <c r="UVP44" s="62"/>
      <c r="UVQ44" s="62"/>
      <c r="UVR44" s="62"/>
      <c r="UVS44" s="62"/>
      <c r="UVT44" s="62"/>
      <c r="UVU44" s="62"/>
      <c r="UVV44" s="62"/>
      <c r="UVW44" s="62"/>
      <c r="UVX44" s="62"/>
      <c r="UVY44" s="62"/>
      <c r="UVZ44" s="62"/>
      <c r="UWA44" s="62"/>
      <c r="UWB44" s="62"/>
      <c r="UWC44" s="62"/>
      <c r="UWD44" s="62"/>
      <c r="UWE44" s="62"/>
      <c r="UWF44" s="62"/>
      <c r="UWG44" s="62"/>
      <c r="UWH44" s="62"/>
      <c r="UWI44" s="62"/>
      <c r="UWJ44" s="62"/>
      <c r="UWK44" s="62"/>
      <c r="UWL44" s="62"/>
      <c r="UWM44" s="62"/>
      <c r="UWN44" s="62"/>
      <c r="UWO44" s="62"/>
      <c r="UWP44" s="62"/>
      <c r="UWQ44" s="62"/>
      <c r="UWR44" s="62"/>
      <c r="UWS44" s="62"/>
      <c r="UWT44" s="62"/>
      <c r="UWU44" s="62"/>
      <c r="UWV44" s="62"/>
      <c r="UWW44" s="62"/>
      <c r="UWX44" s="62"/>
      <c r="UWY44" s="62"/>
      <c r="UWZ44" s="62"/>
      <c r="UXA44" s="62"/>
      <c r="UXB44" s="62"/>
      <c r="UXC44" s="62"/>
      <c r="UXD44" s="62"/>
      <c r="UXE44" s="62"/>
      <c r="UXF44" s="62"/>
      <c r="UXG44" s="62"/>
      <c r="UXH44" s="62"/>
      <c r="UXI44" s="62"/>
      <c r="UXJ44" s="62"/>
      <c r="UXK44" s="62"/>
      <c r="UXL44" s="62"/>
      <c r="UXM44" s="62"/>
      <c r="UXN44" s="62"/>
      <c r="UXO44" s="62"/>
      <c r="UXP44" s="62"/>
      <c r="UXQ44" s="62"/>
      <c r="UXR44" s="62"/>
      <c r="UXS44" s="62"/>
      <c r="UXT44" s="62"/>
      <c r="UXU44" s="62"/>
      <c r="UXV44" s="62"/>
      <c r="UXW44" s="62"/>
      <c r="UXX44" s="62"/>
      <c r="UXY44" s="62"/>
      <c r="UXZ44" s="62"/>
      <c r="UYA44" s="62"/>
      <c r="UYB44" s="62"/>
      <c r="UYC44" s="62"/>
      <c r="UYD44" s="62"/>
      <c r="UYE44" s="62"/>
      <c r="UYF44" s="62"/>
      <c r="UYG44" s="62"/>
      <c r="UYH44" s="62"/>
      <c r="UYI44" s="62"/>
      <c r="UYJ44" s="62"/>
      <c r="UYK44" s="62"/>
      <c r="UYL44" s="62"/>
      <c r="UYM44" s="62"/>
      <c r="UYN44" s="62"/>
      <c r="UYO44" s="62"/>
      <c r="UYP44" s="62"/>
      <c r="UYQ44" s="62"/>
      <c r="UYR44" s="62"/>
      <c r="UYS44" s="62"/>
      <c r="UYT44" s="62"/>
      <c r="UYU44" s="62"/>
      <c r="UYV44" s="62"/>
      <c r="UYW44" s="62"/>
      <c r="UYX44" s="62"/>
      <c r="UYY44" s="62"/>
      <c r="UYZ44" s="62"/>
      <c r="UZA44" s="62"/>
      <c r="UZB44" s="62"/>
      <c r="UZC44" s="62"/>
      <c r="UZD44" s="62"/>
      <c r="UZE44" s="62"/>
      <c r="UZF44" s="62"/>
      <c r="UZG44" s="62"/>
      <c r="UZH44" s="62"/>
      <c r="UZI44" s="62"/>
      <c r="UZJ44" s="62"/>
      <c r="UZK44" s="62"/>
      <c r="UZL44" s="62"/>
      <c r="UZM44" s="62"/>
      <c r="UZN44" s="62"/>
      <c r="UZO44" s="62"/>
      <c r="UZP44" s="62"/>
      <c r="UZQ44" s="62"/>
      <c r="UZR44" s="62"/>
      <c r="UZS44" s="62"/>
      <c r="UZT44" s="62"/>
      <c r="UZU44" s="62"/>
      <c r="UZV44" s="62"/>
      <c r="UZW44" s="62"/>
      <c r="UZX44" s="62"/>
      <c r="UZY44" s="62"/>
      <c r="UZZ44" s="62"/>
      <c r="VAA44" s="62"/>
      <c r="VAB44" s="62"/>
      <c r="VAC44" s="62"/>
      <c r="VAD44" s="62"/>
      <c r="VAE44" s="62"/>
      <c r="VAF44" s="62"/>
      <c r="VAG44" s="62"/>
      <c r="VAH44" s="62"/>
      <c r="VAI44" s="62"/>
      <c r="VAJ44" s="62"/>
      <c r="VAK44" s="62"/>
      <c r="VAL44" s="62"/>
      <c r="VAM44" s="62"/>
      <c r="VAN44" s="62"/>
      <c r="VAO44" s="62"/>
      <c r="VAP44" s="62"/>
      <c r="VAQ44" s="62"/>
      <c r="VAR44" s="62"/>
      <c r="VAS44" s="62"/>
      <c r="VAT44" s="62"/>
      <c r="VAU44" s="62"/>
      <c r="VAV44" s="62"/>
      <c r="VAW44" s="62"/>
      <c r="VAX44" s="62"/>
      <c r="VAY44" s="62"/>
      <c r="VAZ44" s="62"/>
      <c r="VBA44" s="62"/>
      <c r="VBB44" s="62"/>
      <c r="VBC44" s="62"/>
      <c r="VBD44" s="62"/>
      <c r="VBE44" s="62"/>
      <c r="VBF44" s="62"/>
      <c r="VBG44" s="62"/>
      <c r="VBH44" s="62"/>
      <c r="VBI44" s="62"/>
      <c r="VBJ44" s="62"/>
      <c r="VBK44" s="62"/>
      <c r="VBL44" s="62"/>
      <c r="VBM44" s="62"/>
      <c r="VBN44" s="62"/>
      <c r="VBO44" s="62"/>
      <c r="VBP44" s="62"/>
      <c r="VBQ44" s="62"/>
      <c r="VBR44" s="62"/>
      <c r="VBS44" s="62"/>
      <c r="VBT44" s="62"/>
      <c r="VBU44" s="62"/>
      <c r="VBV44" s="62"/>
      <c r="VBW44" s="62"/>
      <c r="VBX44" s="62"/>
      <c r="VBY44" s="62"/>
      <c r="VBZ44" s="62"/>
      <c r="VCA44" s="62"/>
      <c r="VCB44" s="62"/>
      <c r="VCC44" s="62"/>
      <c r="VCD44" s="62"/>
      <c r="VCE44" s="62"/>
      <c r="VCF44" s="62"/>
      <c r="VCG44" s="62"/>
      <c r="VCH44" s="62"/>
      <c r="VCI44" s="62"/>
      <c r="VCJ44" s="62"/>
      <c r="VCK44" s="62"/>
      <c r="VCL44" s="62"/>
      <c r="VCM44" s="62"/>
      <c r="VCN44" s="62"/>
      <c r="VCO44" s="62"/>
      <c r="VCP44" s="62"/>
      <c r="VCQ44" s="62"/>
      <c r="VCR44" s="62"/>
      <c r="VCS44" s="62"/>
      <c r="VCT44" s="62"/>
      <c r="VCU44" s="62"/>
      <c r="VCV44" s="62"/>
      <c r="VCW44" s="62"/>
      <c r="VCX44" s="62"/>
      <c r="VCY44" s="62"/>
      <c r="VCZ44" s="62"/>
      <c r="VDA44" s="62"/>
      <c r="VDB44" s="62"/>
      <c r="VDC44" s="62"/>
      <c r="VDD44" s="62"/>
      <c r="VDE44" s="62"/>
      <c r="VDF44" s="62"/>
      <c r="VDG44" s="62"/>
      <c r="VDH44" s="62"/>
      <c r="VDI44" s="62"/>
      <c r="VDJ44" s="62"/>
      <c r="VDK44" s="62"/>
      <c r="VDL44" s="62"/>
      <c r="VDM44" s="62"/>
      <c r="VDN44" s="62"/>
      <c r="VDO44" s="62"/>
      <c r="VDP44" s="62"/>
      <c r="VDQ44" s="62"/>
      <c r="VDR44" s="62"/>
      <c r="VDS44" s="62"/>
      <c r="VDT44" s="62"/>
      <c r="VDU44" s="62"/>
      <c r="VDV44" s="62"/>
      <c r="VDW44" s="62"/>
      <c r="VDX44" s="62"/>
      <c r="VDY44" s="62"/>
      <c r="VDZ44" s="62"/>
      <c r="VEA44" s="62"/>
      <c r="VEB44" s="62"/>
      <c r="VEC44" s="62"/>
      <c r="VED44" s="62"/>
      <c r="VEE44" s="62"/>
      <c r="VEF44" s="62"/>
      <c r="VEG44" s="62"/>
      <c r="VEH44" s="62"/>
      <c r="VEI44" s="62"/>
      <c r="VEJ44" s="62"/>
      <c r="VEK44" s="62"/>
      <c r="VEL44" s="62"/>
      <c r="VEM44" s="62"/>
      <c r="VEN44" s="62"/>
      <c r="VEO44" s="62"/>
      <c r="VEP44" s="62"/>
      <c r="VEQ44" s="62"/>
      <c r="VER44" s="62"/>
      <c r="VES44" s="62"/>
      <c r="VET44" s="62"/>
      <c r="VEU44" s="62"/>
    </row>
    <row r="45" spans="1:15023" x14ac:dyDescent="0.25">
      <c r="C45" s="15"/>
      <c r="D45" s="14" t="s">
        <v>75</v>
      </c>
      <c r="E45" s="226">
        <v>17143</v>
      </c>
      <c r="F45" s="20" t="s">
        <v>14</v>
      </c>
      <c r="G45" s="33">
        <f>G46+G47</f>
        <v>0</v>
      </c>
      <c r="H45" s="33">
        <f t="shared" ref="H45" si="22">H46+H47</f>
        <v>0</v>
      </c>
      <c r="I45" s="33"/>
      <c r="J45" s="33"/>
      <c r="K45" s="33"/>
      <c r="L45" s="33"/>
      <c r="M45" s="33">
        <f t="shared" ref="M45:AF45" si="23">M46+M47</f>
        <v>440815</v>
      </c>
      <c r="N45" s="33">
        <f t="shared" si="23"/>
        <v>1486522</v>
      </c>
      <c r="O45" s="33">
        <f t="shared" si="23"/>
        <v>1098733</v>
      </c>
      <c r="P45" s="33">
        <f t="shared" si="23"/>
        <v>1175875</v>
      </c>
      <c r="Q45" s="33">
        <f t="shared" si="23"/>
        <v>0</v>
      </c>
      <c r="R45" s="33">
        <f t="shared" si="23"/>
        <v>0</v>
      </c>
      <c r="S45" s="33">
        <f t="shared" si="23"/>
        <v>0</v>
      </c>
      <c r="T45" s="33">
        <f t="shared" si="23"/>
        <v>0</v>
      </c>
      <c r="U45" s="33">
        <f t="shared" si="23"/>
        <v>0</v>
      </c>
      <c r="V45" s="33">
        <f t="shared" si="23"/>
        <v>0</v>
      </c>
      <c r="W45" s="33">
        <f t="shared" si="23"/>
        <v>0</v>
      </c>
      <c r="X45" s="33">
        <f t="shared" si="23"/>
        <v>0</v>
      </c>
      <c r="Y45" s="33">
        <f t="shared" si="23"/>
        <v>646388</v>
      </c>
      <c r="Z45" s="33">
        <f t="shared" si="23"/>
        <v>1535121</v>
      </c>
      <c r="AA45" s="33">
        <f t="shared" si="23"/>
        <v>1475455</v>
      </c>
      <c r="AB45" s="33">
        <f t="shared" si="23"/>
        <v>1526064</v>
      </c>
      <c r="AC45" s="33">
        <f t="shared" si="23"/>
        <v>180754</v>
      </c>
      <c r="AD45" s="33">
        <f t="shared" si="23"/>
        <v>0</v>
      </c>
      <c r="AE45" s="33">
        <f t="shared" si="23"/>
        <v>0</v>
      </c>
      <c r="AF45" s="33">
        <f t="shared" si="23"/>
        <v>0</v>
      </c>
      <c r="AG45" s="33"/>
      <c r="AH45" s="33"/>
      <c r="AJ45" s="54">
        <f>SUM(G45:AH45)</f>
        <v>9565727</v>
      </c>
      <c r="AK45" s="27"/>
      <c r="AL45" s="2104"/>
      <c r="AM45" s="2104"/>
      <c r="AN45" s="2104"/>
      <c r="AO45" s="2104"/>
      <c r="AP45" s="2104"/>
      <c r="AQ45" s="2104"/>
      <c r="AR45" s="2"/>
      <c r="AS45" s="2"/>
      <c r="AT45" s="2"/>
      <c r="AU45" s="2"/>
      <c r="AV45" s="2"/>
      <c r="AW45" s="2"/>
      <c r="BD45" s="3"/>
      <c r="BF45" s="1"/>
    </row>
    <row r="46" spans="1:15023" x14ac:dyDescent="0.25">
      <c r="C46" s="15"/>
      <c r="D46" s="64" t="s">
        <v>111</v>
      </c>
      <c r="E46" s="67">
        <v>12000000</v>
      </c>
      <c r="F46" s="65" t="s">
        <v>14</v>
      </c>
      <c r="G46" s="266"/>
      <c r="H46" s="266"/>
      <c r="I46" s="266"/>
      <c r="J46" s="266"/>
      <c r="K46" s="266"/>
      <c r="L46" s="266"/>
      <c r="M46" s="266">
        <v>340815</v>
      </c>
      <c r="N46" s="266">
        <v>1110523</v>
      </c>
      <c r="O46" s="266">
        <v>859181</v>
      </c>
      <c r="P46" s="266">
        <v>891355</v>
      </c>
      <c r="Q46" s="266"/>
      <c r="R46" s="266"/>
      <c r="S46" s="266"/>
      <c r="T46" s="266"/>
      <c r="U46" s="266"/>
      <c r="V46" s="266"/>
      <c r="W46" s="266"/>
      <c r="X46" s="266"/>
      <c r="Y46" s="266">
        <v>491388</v>
      </c>
      <c r="Z46" s="266">
        <v>1162054</v>
      </c>
      <c r="AA46" s="266">
        <v>1112886</v>
      </c>
      <c r="AB46" s="266">
        <v>1178134</v>
      </c>
      <c r="AC46" s="266">
        <v>126254</v>
      </c>
      <c r="AD46" s="266"/>
      <c r="AE46" s="266"/>
      <c r="AF46" s="266"/>
      <c r="AG46" s="266"/>
      <c r="AH46" s="266"/>
      <c r="AJ46" s="57">
        <f>SUM(G46:AH46)</f>
        <v>7272590</v>
      </c>
      <c r="AK46" s="1" t="s">
        <v>1154</v>
      </c>
      <c r="AL46" s="2104"/>
      <c r="AM46" s="2105"/>
      <c r="AN46" s="2104"/>
      <c r="AO46" s="2104"/>
      <c r="AP46" s="2104"/>
      <c r="AQ46" s="2104"/>
      <c r="AR46" s="2"/>
      <c r="AS46" s="27"/>
      <c r="AT46" s="27"/>
      <c r="AU46" s="27"/>
      <c r="AV46" s="2"/>
      <c r="AW46" s="2"/>
      <c r="BD46" s="3"/>
      <c r="BF46" s="1"/>
    </row>
    <row r="47" spans="1:15023" x14ac:dyDescent="0.25">
      <c r="C47" s="15"/>
      <c r="D47" s="64" t="s">
        <v>73</v>
      </c>
      <c r="E47" s="67">
        <v>514300</v>
      </c>
      <c r="F47" s="105" t="s">
        <v>14</v>
      </c>
      <c r="G47" s="267"/>
      <c r="H47" s="267"/>
      <c r="I47" s="267"/>
      <c r="J47" s="267"/>
      <c r="K47" s="266"/>
      <c r="L47" s="267"/>
      <c r="M47" s="267">
        <v>100000</v>
      </c>
      <c r="N47" s="267">
        <v>375999</v>
      </c>
      <c r="O47" s="267">
        <v>239552</v>
      </c>
      <c r="P47" s="267">
        <v>284520</v>
      </c>
      <c r="Q47" s="267"/>
      <c r="R47" s="267"/>
      <c r="S47" s="2033"/>
      <c r="T47" s="2033"/>
      <c r="U47" s="2033"/>
      <c r="V47" s="267"/>
      <c r="W47" s="267"/>
      <c r="X47" s="267"/>
      <c r="Y47" s="267">
        <v>155000</v>
      </c>
      <c r="Z47" s="267">
        <v>373067</v>
      </c>
      <c r="AA47" s="267">
        <v>362569</v>
      </c>
      <c r="AB47" s="267">
        <v>347930</v>
      </c>
      <c r="AC47" s="267">
        <v>54500</v>
      </c>
      <c r="AD47" s="266"/>
      <c r="AE47" s="267"/>
      <c r="AF47" s="267"/>
      <c r="AG47" s="267"/>
      <c r="AH47" s="267"/>
      <c r="AJ47" s="57">
        <f>SUM(G47:AH47)</f>
        <v>2293137</v>
      </c>
      <c r="AK47" s="1" t="s">
        <v>1154</v>
      </c>
      <c r="AL47" s="1991"/>
      <c r="AM47" s="1992"/>
      <c r="AN47" s="1991"/>
      <c r="AO47" s="1991"/>
      <c r="AP47" s="1991"/>
      <c r="AQ47" s="1991"/>
      <c r="AS47" s="27"/>
      <c r="AT47" s="27"/>
      <c r="AU47" s="27"/>
      <c r="AV47" s="2"/>
      <c r="AW47" s="2"/>
      <c r="AX47" s="3"/>
      <c r="BB47" s="3"/>
    </row>
    <row r="48" spans="1:15023" s="70" customFormat="1" ht="15" hidden="1" customHeight="1" x14ac:dyDescent="0.25">
      <c r="A48" s="62"/>
      <c r="B48" s="62"/>
      <c r="C48" s="68"/>
      <c r="D48" s="227" t="s">
        <v>834</v>
      </c>
      <c r="E48" s="301"/>
      <c r="F48" s="92"/>
      <c r="G48" s="268"/>
      <c r="H48" s="268"/>
      <c r="I48" s="268"/>
      <c r="J48" s="268"/>
      <c r="K48" s="268"/>
      <c r="L48" s="268"/>
      <c r="M48" s="268"/>
      <c r="N48" s="268"/>
      <c r="O48" s="268"/>
      <c r="P48" s="268"/>
      <c r="Q48" s="268"/>
      <c r="R48" s="268"/>
      <c r="S48" s="1919"/>
      <c r="T48" s="268"/>
      <c r="U48" s="268"/>
      <c r="V48" s="268"/>
      <c r="W48" s="268"/>
      <c r="X48" s="268"/>
      <c r="Y48" s="268"/>
      <c r="Z48" s="268"/>
      <c r="AA48" s="268"/>
      <c r="AB48" s="268"/>
      <c r="AC48" s="268"/>
      <c r="AD48" s="268"/>
      <c r="AE48" s="268"/>
      <c r="AF48" s="268"/>
      <c r="AG48" s="268"/>
      <c r="AH48" s="268"/>
      <c r="AI48" s="62"/>
      <c r="AJ48" s="66" t="s">
        <v>835</v>
      </c>
      <c r="AK48" s="62"/>
      <c r="AL48" s="1991"/>
      <c r="AM48" s="1991"/>
      <c r="AN48" s="1991"/>
      <c r="AO48" s="1991"/>
      <c r="AP48" s="1991"/>
      <c r="AQ48" s="1991"/>
      <c r="AR48" s="62"/>
      <c r="AS48" s="27"/>
      <c r="AT48" s="2"/>
      <c r="AU48" s="2"/>
      <c r="AV48" s="2"/>
      <c r="AW48" s="2"/>
      <c r="AX48" s="1"/>
      <c r="AY48" s="1"/>
      <c r="AZ48" s="508"/>
      <c r="BA48" s="2098"/>
      <c r="BB48" s="62"/>
      <c r="BC48" s="1"/>
      <c r="BD48" s="1"/>
      <c r="BE48" s="1"/>
      <c r="BF48" s="14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c r="DC48" s="62"/>
      <c r="DD48" s="62"/>
      <c r="DE48" s="62"/>
      <c r="DF48" s="62"/>
      <c r="DG48" s="62"/>
      <c r="DH48" s="62"/>
      <c r="DI48" s="62"/>
      <c r="DJ48" s="62"/>
      <c r="DK48" s="62"/>
      <c r="DL48" s="62"/>
      <c r="DM48" s="62"/>
      <c r="DN48" s="62"/>
      <c r="DO48" s="62"/>
      <c r="DP48" s="62"/>
      <c r="DQ48" s="62"/>
      <c r="DR48" s="62"/>
      <c r="DS48" s="62"/>
      <c r="DT48" s="62"/>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2"/>
      <c r="EX48" s="62"/>
      <c r="EY48" s="62"/>
      <c r="EZ48" s="62"/>
      <c r="FA48" s="62"/>
      <c r="FB48" s="62"/>
      <c r="FC48" s="62"/>
      <c r="FD48" s="62"/>
      <c r="FE48" s="62"/>
      <c r="FF48" s="62"/>
      <c r="FG48" s="62"/>
      <c r="FH48" s="62"/>
      <c r="FI48" s="62"/>
      <c r="FJ48" s="62"/>
      <c r="FK48" s="62"/>
      <c r="FL48" s="62"/>
      <c r="FM48" s="62"/>
      <c r="FN48" s="62"/>
      <c r="FO48" s="62"/>
      <c r="FP48" s="62"/>
      <c r="FQ48" s="62"/>
      <c r="FR48" s="62"/>
      <c r="FS48" s="62"/>
      <c r="FT48" s="62"/>
      <c r="FU48" s="62"/>
      <c r="FV48" s="62"/>
      <c r="FW48" s="62"/>
      <c r="FX48" s="62"/>
      <c r="FY48" s="62"/>
      <c r="FZ48" s="62"/>
      <c r="GA48" s="62"/>
      <c r="GB48" s="62"/>
      <c r="GC48" s="62"/>
      <c r="GD48" s="62"/>
      <c r="GE48" s="62"/>
      <c r="GF48" s="62"/>
      <c r="GG48" s="62"/>
      <c r="GH48" s="62"/>
      <c r="GI48" s="62"/>
      <c r="GJ48" s="62"/>
      <c r="GK48" s="62"/>
      <c r="GL48" s="62"/>
      <c r="GM48" s="62"/>
      <c r="GN48" s="62"/>
      <c r="GO48" s="62"/>
      <c r="GP48" s="62"/>
      <c r="GQ48" s="62"/>
      <c r="GR48" s="62"/>
      <c r="GS48" s="62"/>
      <c r="GT48" s="62"/>
      <c r="GU48" s="62"/>
      <c r="GV48" s="62"/>
      <c r="GW48" s="62"/>
      <c r="GX48" s="62"/>
      <c r="GY48" s="62"/>
      <c r="GZ48" s="62"/>
      <c r="HA48" s="62"/>
      <c r="HB48" s="62"/>
      <c r="HC48" s="62"/>
      <c r="HD48" s="62"/>
      <c r="HE48" s="62"/>
      <c r="HF48" s="62"/>
      <c r="HG48" s="62"/>
      <c r="HH48" s="62"/>
      <c r="HI48" s="62"/>
      <c r="HJ48" s="62"/>
      <c r="HK48" s="62"/>
      <c r="HL48" s="62"/>
      <c r="HM48" s="62"/>
      <c r="HN48" s="62"/>
      <c r="HO48" s="62"/>
      <c r="HP48" s="62"/>
      <c r="HQ48" s="62"/>
      <c r="HR48" s="62"/>
      <c r="HS48" s="62"/>
      <c r="HT48" s="62"/>
      <c r="HU48" s="62"/>
      <c r="HV48" s="62"/>
      <c r="HW48" s="62"/>
      <c r="HX48" s="62"/>
      <c r="HY48" s="62"/>
      <c r="HZ48" s="62"/>
      <c r="IA48" s="62"/>
      <c r="IB48" s="62"/>
      <c r="IC48" s="62"/>
      <c r="ID48" s="62"/>
      <c r="IE48" s="62"/>
      <c r="IF48" s="62"/>
      <c r="IG48" s="62"/>
      <c r="IH48" s="62"/>
      <c r="II48" s="62"/>
      <c r="IJ48" s="62"/>
      <c r="IK48" s="62"/>
      <c r="IL48" s="62"/>
      <c r="IM48" s="62"/>
      <c r="IN48" s="62"/>
      <c r="IO48" s="62"/>
      <c r="IP48" s="62"/>
      <c r="IQ48" s="62"/>
      <c r="IR48" s="62"/>
      <c r="IS48" s="62"/>
      <c r="IT48" s="62"/>
      <c r="IU48" s="62"/>
      <c r="IV48" s="62"/>
      <c r="IW48" s="62"/>
      <c r="IX48" s="62"/>
      <c r="IY48" s="62"/>
      <c r="IZ48" s="62"/>
      <c r="JA48" s="62"/>
      <c r="JB48" s="62"/>
      <c r="JC48" s="62"/>
      <c r="JD48" s="62"/>
      <c r="JE48" s="62"/>
      <c r="JF48" s="62"/>
      <c r="JG48" s="62"/>
      <c r="JH48" s="62"/>
      <c r="JI48" s="62"/>
      <c r="JJ48" s="62"/>
      <c r="JK48" s="62"/>
      <c r="JL48" s="62"/>
      <c r="JM48" s="62"/>
      <c r="JN48" s="62"/>
      <c r="JO48" s="62"/>
      <c r="JP48" s="62"/>
      <c r="JQ48" s="62"/>
      <c r="JR48" s="62"/>
      <c r="JS48" s="62"/>
      <c r="JT48" s="62"/>
      <c r="JU48" s="62"/>
      <c r="JV48" s="62"/>
      <c r="JW48" s="62"/>
      <c r="JX48" s="62"/>
      <c r="JY48" s="62"/>
      <c r="JZ48" s="62"/>
      <c r="KA48" s="62"/>
      <c r="KB48" s="62"/>
      <c r="KC48" s="62"/>
      <c r="KD48" s="62"/>
      <c r="KE48" s="62"/>
      <c r="KF48" s="62"/>
      <c r="KG48" s="62"/>
      <c r="KH48" s="62"/>
      <c r="KI48" s="62"/>
      <c r="KJ48" s="62"/>
      <c r="KK48" s="62"/>
      <c r="KL48" s="62"/>
      <c r="KM48" s="62"/>
      <c r="KN48" s="62"/>
      <c r="KO48" s="62"/>
      <c r="KP48" s="62"/>
      <c r="KQ48" s="62"/>
      <c r="KR48" s="62"/>
      <c r="KS48" s="62"/>
      <c r="KT48" s="62"/>
      <c r="KU48" s="62"/>
      <c r="KV48" s="62"/>
      <c r="KW48" s="62"/>
      <c r="KX48" s="62"/>
      <c r="KY48" s="62"/>
      <c r="KZ48" s="62"/>
      <c r="LA48" s="62"/>
      <c r="LB48" s="62"/>
      <c r="LC48" s="62"/>
      <c r="LD48" s="62"/>
      <c r="LE48" s="62"/>
      <c r="LF48" s="62"/>
      <c r="LG48" s="62"/>
      <c r="LH48" s="62"/>
      <c r="LI48" s="62"/>
      <c r="LJ48" s="62"/>
      <c r="LK48" s="62"/>
      <c r="LL48" s="62"/>
      <c r="LM48" s="62"/>
      <c r="LN48" s="62"/>
      <c r="LO48" s="62"/>
      <c r="LP48" s="62"/>
      <c r="LQ48" s="62"/>
      <c r="LR48" s="62"/>
      <c r="LS48" s="62"/>
      <c r="LT48" s="62"/>
      <c r="LU48" s="62"/>
      <c r="LV48" s="62"/>
      <c r="LW48" s="62"/>
      <c r="LX48" s="62"/>
      <c r="LY48" s="62"/>
      <c r="LZ48" s="62"/>
      <c r="MA48" s="62"/>
      <c r="MB48" s="62"/>
      <c r="MC48" s="62"/>
      <c r="MD48" s="62"/>
      <c r="ME48" s="62"/>
      <c r="MF48" s="62"/>
      <c r="MG48" s="62"/>
      <c r="MH48" s="62"/>
      <c r="MI48" s="62"/>
      <c r="MJ48" s="62"/>
      <c r="MK48" s="62"/>
      <c r="ML48" s="62"/>
      <c r="MM48" s="62"/>
      <c r="MN48" s="62"/>
      <c r="MO48" s="62"/>
      <c r="MP48" s="62"/>
      <c r="MQ48" s="62"/>
      <c r="MR48" s="62"/>
      <c r="MS48" s="62"/>
      <c r="MT48" s="62"/>
      <c r="MU48" s="62"/>
      <c r="MV48" s="62"/>
      <c r="MW48" s="62"/>
      <c r="MX48" s="62"/>
      <c r="MY48" s="62"/>
      <c r="MZ48" s="62"/>
      <c r="NA48" s="62"/>
      <c r="NB48" s="62"/>
      <c r="NC48" s="62"/>
      <c r="ND48" s="62"/>
      <c r="NE48" s="62"/>
      <c r="NF48" s="62"/>
      <c r="NG48" s="62"/>
      <c r="NH48" s="62"/>
      <c r="NI48" s="62"/>
      <c r="NJ48" s="62"/>
      <c r="NK48" s="62"/>
      <c r="NL48" s="62"/>
      <c r="NM48" s="62"/>
      <c r="NN48" s="62"/>
      <c r="NO48" s="62"/>
      <c r="NP48" s="62"/>
      <c r="NQ48" s="62"/>
      <c r="NR48" s="62"/>
      <c r="NS48" s="62"/>
      <c r="NT48" s="62"/>
      <c r="NU48" s="62"/>
      <c r="NV48" s="62"/>
      <c r="NW48" s="62"/>
      <c r="NX48" s="62"/>
      <c r="NY48" s="62"/>
      <c r="NZ48" s="62"/>
      <c r="OA48" s="62"/>
      <c r="OB48" s="62"/>
      <c r="OC48" s="62"/>
      <c r="OD48" s="62"/>
      <c r="OE48" s="62"/>
      <c r="OF48" s="62"/>
      <c r="OG48" s="62"/>
      <c r="OH48" s="62"/>
      <c r="OI48" s="62"/>
      <c r="OJ48" s="62"/>
      <c r="OK48" s="62"/>
      <c r="OL48" s="62"/>
      <c r="OM48" s="62"/>
      <c r="ON48" s="62"/>
      <c r="OO48" s="62"/>
      <c r="OP48" s="62"/>
      <c r="OQ48" s="62"/>
      <c r="OR48" s="62"/>
      <c r="OS48" s="62"/>
      <c r="OT48" s="62"/>
      <c r="OU48" s="62"/>
      <c r="OV48" s="62"/>
      <c r="OW48" s="62"/>
      <c r="OX48" s="62"/>
      <c r="OY48" s="62"/>
      <c r="OZ48" s="62"/>
      <c r="PA48" s="62"/>
      <c r="PB48" s="62"/>
      <c r="PC48" s="62"/>
      <c r="PD48" s="62"/>
      <c r="PE48" s="62"/>
      <c r="PF48" s="62"/>
      <c r="PG48" s="62"/>
      <c r="PH48" s="62"/>
      <c r="PI48" s="62"/>
      <c r="PJ48" s="62"/>
      <c r="PK48" s="62"/>
      <c r="PL48" s="62"/>
      <c r="PM48" s="62"/>
      <c r="PN48" s="62"/>
      <c r="PO48" s="62"/>
      <c r="PP48" s="62"/>
      <c r="PQ48" s="62"/>
      <c r="PR48" s="62"/>
      <c r="PS48" s="62"/>
      <c r="PT48" s="62"/>
      <c r="PU48" s="62"/>
      <c r="PV48" s="62"/>
      <c r="PW48" s="62"/>
      <c r="PX48" s="62"/>
      <c r="PY48" s="62"/>
      <c r="PZ48" s="62"/>
      <c r="QA48" s="62"/>
      <c r="QB48" s="62"/>
      <c r="QC48" s="62"/>
      <c r="QD48" s="62"/>
      <c r="QE48" s="62"/>
      <c r="QF48" s="62"/>
      <c r="QG48" s="62"/>
      <c r="QH48" s="62"/>
      <c r="QI48" s="62"/>
      <c r="QJ48" s="62"/>
      <c r="QK48" s="62"/>
      <c r="QL48" s="62"/>
      <c r="QM48" s="62"/>
      <c r="QN48" s="62"/>
      <c r="QO48" s="62"/>
      <c r="QP48" s="62"/>
      <c r="QQ48" s="62"/>
      <c r="QR48" s="62"/>
      <c r="QS48" s="62"/>
      <c r="QT48" s="62"/>
      <c r="QU48" s="62"/>
      <c r="QV48" s="62"/>
      <c r="QW48" s="62"/>
      <c r="QX48" s="62"/>
      <c r="QY48" s="62"/>
      <c r="QZ48" s="62"/>
      <c r="RA48" s="62"/>
      <c r="RB48" s="62"/>
      <c r="RC48" s="62"/>
      <c r="RD48" s="62"/>
      <c r="RE48" s="62"/>
      <c r="RF48" s="62"/>
      <c r="RG48" s="62"/>
      <c r="RH48" s="62"/>
      <c r="RI48" s="62"/>
      <c r="RJ48" s="62"/>
      <c r="RK48" s="62"/>
      <c r="RL48" s="62"/>
      <c r="RM48" s="62"/>
      <c r="RN48" s="62"/>
      <c r="RO48" s="62"/>
      <c r="RP48" s="62"/>
      <c r="RQ48" s="62"/>
      <c r="RR48" s="62"/>
      <c r="RS48" s="62"/>
      <c r="RT48" s="62"/>
      <c r="RU48" s="62"/>
      <c r="RV48" s="62"/>
      <c r="RW48" s="62"/>
      <c r="RX48" s="62"/>
      <c r="RY48" s="62"/>
      <c r="RZ48" s="62"/>
      <c r="SA48" s="62"/>
      <c r="SB48" s="62"/>
      <c r="SC48" s="62"/>
      <c r="SD48" s="62"/>
      <c r="SE48" s="62"/>
      <c r="SF48" s="62"/>
      <c r="SG48" s="62"/>
      <c r="SH48" s="62"/>
      <c r="SI48" s="62"/>
      <c r="SJ48" s="62"/>
      <c r="SK48" s="62"/>
      <c r="SL48" s="62"/>
      <c r="SM48" s="62"/>
      <c r="SN48" s="62"/>
      <c r="SO48" s="62"/>
      <c r="SP48" s="62"/>
      <c r="SQ48" s="62"/>
      <c r="SR48" s="62"/>
      <c r="SS48" s="62"/>
      <c r="ST48" s="62"/>
      <c r="SU48" s="62"/>
      <c r="SV48" s="62"/>
      <c r="SW48" s="62"/>
      <c r="SX48" s="62"/>
      <c r="SY48" s="62"/>
      <c r="SZ48" s="62"/>
      <c r="TA48" s="62"/>
      <c r="TB48" s="62"/>
      <c r="TC48" s="62"/>
      <c r="TD48" s="62"/>
      <c r="TE48" s="62"/>
      <c r="TF48" s="62"/>
      <c r="TG48" s="62"/>
      <c r="TH48" s="62"/>
      <c r="TI48" s="62"/>
      <c r="TJ48" s="62"/>
      <c r="TK48" s="62"/>
      <c r="TL48" s="62"/>
      <c r="TM48" s="62"/>
      <c r="TN48" s="62"/>
      <c r="TO48" s="62"/>
      <c r="TP48" s="62"/>
      <c r="TQ48" s="62"/>
      <c r="TR48" s="62"/>
      <c r="TS48" s="62"/>
      <c r="TT48" s="62"/>
      <c r="TU48" s="62"/>
      <c r="TV48" s="62"/>
      <c r="TW48" s="62"/>
      <c r="TX48" s="62"/>
      <c r="TY48" s="62"/>
      <c r="TZ48" s="62"/>
      <c r="UA48" s="62"/>
      <c r="UB48" s="62"/>
      <c r="UC48" s="62"/>
      <c r="UD48" s="62"/>
      <c r="UE48" s="62"/>
      <c r="UF48" s="62"/>
      <c r="UG48" s="62"/>
      <c r="UH48" s="62"/>
      <c r="UI48" s="62"/>
      <c r="UJ48" s="62"/>
      <c r="UK48" s="62"/>
      <c r="UL48" s="62"/>
      <c r="UM48" s="62"/>
      <c r="UN48" s="62"/>
      <c r="UO48" s="62"/>
      <c r="UP48" s="62"/>
      <c r="UQ48" s="62"/>
      <c r="UR48" s="62"/>
      <c r="US48" s="62"/>
      <c r="UT48" s="62"/>
      <c r="UU48" s="62"/>
      <c r="UV48" s="62"/>
      <c r="UW48" s="62"/>
      <c r="UX48" s="62"/>
      <c r="UY48" s="62"/>
      <c r="UZ48" s="62"/>
      <c r="VA48" s="62"/>
      <c r="VB48" s="62"/>
      <c r="VC48" s="62"/>
      <c r="VD48" s="62"/>
      <c r="VE48" s="62"/>
      <c r="VF48" s="62"/>
      <c r="VG48" s="62"/>
      <c r="VH48" s="62"/>
      <c r="VI48" s="62"/>
      <c r="VJ48" s="62"/>
      <c r="VK48" s="62"/>
      <c r="VL48" s="62"/>
      <c r="VM48" s="62"/>
      <c r="VN48" s="62"/>
      <c r="VO48" s="62"/>
      <c r="VP48" s="62"/>
      <c r="VQ48" s="62"/>
      <c r="VR48" s="62"/>
      <c r="VS48" s="62"/>
      <c r="VT48" s="62"/>
      <c r="VU48" s="62"/>
      <c r="VV48" s="62"/>
      <c r="VW48" s="62"/>
      <c r="VX48" s="62"/>
      <c r="VY48" s="62"/>
      <c r="VZ48" s="62"/>
      <c r="WA48" s="62"/>
      <c r="WB48" s="62"/>
      <c r="WC48" s="62"/>
      <c r="WD48" s="62"/>
      <c r="WE48" s="62"/>
      <c r="WF48" s="62"/>
      <c r="WG48" s="62"/>
      <c r="WH48" s="62"/>
      <c r="WI48" s="62"/>
      <c r="WJ48" s="62"/>
      <c r="WK48" s="62"/>
      <c r="WL48" s="62"/>
      <c r="WM48" s="62"/>
      <c r="WN48" s="62"/>
      <c r="WO48" s="62"/>
      <c r="WP48" s="62"/>
      <c r="WQ48" s="62"/>
      <c r="WR48" s="62"/>
      <c r="WS48" s="62"/>
      <c r="WT48" s="62"/>
      <c r="WU48" s="62"/>
      <c r="WV48" s="62"/>
      <c r="WW48" s="62"/>
      <c r="WX48" s="62"/>
      <c r="WY48" s="62"/>
      <c r="WZ48" s="62"/>
      <c r="XA48" s="62"/>
      <c r="XB48" s="62"/>
      <c r="XC48" s="62"/>
      <c r="XD48" s="62"/>
      <c r="XE48" s="62"/>
      <c r="XF48" s="62"/>
      <c r="XG48" s="62"/>
      <c r="XH48" s="62"/>
      <c r="XI48" s="62"/>
      <c r="XJ48" s="62"/>
      <c r="XK48" s="62"/>
      <c r="XL48" s="62"/>
      <c r="XM48" s="62"/>
      <c r="XN48" s="62"/>
      <c r="XO48" s="62"/>
      <c r="XP48" s="62"/>
      <c r="XQ48" s="62"/>
      <c r="XR48" s="62"/>
      <c r="XS48" s="62"/>
      <c r="XT48" s="62"/>
      <c r="XU48" s="62"/>
      <c r="XV48" s="62"/>
      <c r="XW48" s="62"/>
      <c r="XX48" s="62"/>
      <c r="XY48" s="62"/>
      <c r="XZ48" s="62"/>
      <c r="YA48" s="62"/>
      <c r="YB48" s="62"/>
      <c r="YC48" s="62"/>
      <c r="YD48" s="62"/>
      <c r="YE48" s="62"/>
      <c r="YF48" s="62"/>
      <c r="YG48" s="62"/>
      <c r="YH48" s="62"/>
      <c r="YI48" s="62"/>
      <c r="YJ48" s="62"/>
      <c r="YK48" s="62"/>
      <c r="YL48" s="62"/>
      <c r="YM48" s="62"/>
      <c r="YN48" s="62"/>
      <c r="YO48" s="62"/>
      <c r="YP48" s="62"/>
      <c r="YQ48" s="62"/>
      <c r="YR48" s="62"/>
      <c r="YS48" s="62"/>
      <c r="YT48" s="62"/>
      <c r="YU48" s="62"/>
      <c r="YV48" s="62"/>
      <c r="YW48" s="62"/>
      <c r="YX48" s="62"/>
      <c r="YY48" s="62"/>
      <c r="YZ48" s="62"/>
      <c r="ZA48" s="62"/>
      <c r="ZB48" s="62"/>
      <c r="ZC48" s="62"/>
      <c r="ZD48" s="62"/>
      <c r="ZE48" s="62"/>
      <c r="ZF48" s="62"/>
      <c r="ZG48" s="62"/>
      <c r="ZH48" s="62"/>
      <c r="ZI48" s="62"/>
      <c r="ZJ48" s="62"/>
      <c r="ZK48" s="62"/>
      <c r="ZL48" s="62"/>
      <c r="ZM48" s="62"/>
      <c r="ZN48" s="62"/>
      <c r="ZO48" s="62"/>
      <c r="ZP48" s="62"/>
      <c r="ZQ48" s="62"/>
      <c r="ZR48" s="62"/>
      <c r="ZS48" s="62"/>
      <c r="ZT48" s="62"/>
      <c r="ZU48" s="62"/>
      <c r="ZV48" s="62"/>
      <c r="ZW48" s="62"/>
      <c r="ZX48" s="62"/>
      <c r="ZY48" s="62"/>
      <c r="ZZ48" s="62"/>
      <c r="AAA48" s="62"/>
      <c r="AAB48" s="62"/>
      <c r="AAC48" s="62"/>
      <c r="AAD48" s="62"/>
      <c r="AAE48" s="62"/>
      <c r="AAF48" s="62"/>
      <c r="AAG48" s="62"/>
      <c r="AAH48" s="62"/>
      <c r="AAI48" s="62"/>
      <c r="AAJ48" s="62"/>
      <c r="AAK48" s="62"/>
      <c r="AAL48" s="62"/>
      <c r="AAM48" s="62"/>
      <c r="AAN48" s="62"/>
      <c r="AAO48" s="62"/>
      <c r="AAP48" s="62"/>
      <c r="AAQ48" s="62"/>
      <c r="AAR48" s="62"/>
      <c r="AAS48" s="62"/>
      <c r="AAT48" s="62"/>
      <c r="AAU48" s="62"/>
      <c r="AAV48" s="62"/>
      <c r="AAW48" s="62"/>
      <c r="AAX48" s="62"/>
      <c r="AAY48" s="62"/>
      <c r="AAZ48" s="62"/>
      <c r="ABA48" s="62"/>
      <c r="ABB48" s="62"/>
      <c r="ABC48" s="62"/>
      <c r="ABD48" s="62"/>
      <c r="ABE48" s="62"/>
      <c r="ABF48" s="62"/>
      <c r="ABG48" s="62"/>
      <c r="ABH48" s="62"/>
      <c r="ABI48" s="62"/>
      <c r="ABJ48" s="62"/>
      <c r="ABK48" s="62"/>
      <c r="ABL48" s="62"/>
      <c r="ABM48" s="62"/>
      <c r="ABN48" s="62"/>
      <c r="ABO48" s="62"/>
      <c r="ABP48" s="62"/>
      <c r="ABQ48" s="62"/>
      <c r="ABR48" s="62"/>
      <c r="ABS48" s="62"/>
      <c r="ABT48" s="62"/>
      <c r="ABU48" s="62"/>
      <c r="ABV48" s="62"/>
      <c r="ABW48" s="62"/>
      <c r="ABX48" s="62"/>
      <c r="ABY48" s="62"/>
      <c r="ABZ48" s="62"/>
      <c r="ACA48" s="62"/>
      <c r="ACB48" s="62"/>
      <c r="ACC48" s="62"/>
      <c r="ACD48" s="62"/>
      <c r="ACE48" s="62"/>
      <c r="ACF48" s="62"/>
      <c r="ACG48" s="62"/>
      <c r="ACH48" s="62"/>
      <c r="ACI48" s="62"/>
      <c r="ACJ48" s="62"/>
      <c r="ACK48" s="62"/>
      <c r="ACL48" s="62"/>
      <c r="ACM48" s="62"/>
      <c r="ACN48" s="62"/>
      <c r="ACO48" s="62"/>
      <c r="ACP48" s="62"/>
      <c r="ACQ48" s="62"/>
      <c r="ACR48" s="62"/>
      <c r="ACS48" s="62"/>
      <c r="ACT48" s="62"/>
      <c r="ACU48" s="62"/>
      <c r="ACV48" s="62"/>
      <c r="ACW48" s="62"/>
      <c r="ACX48" s="62"/>
      <c r="ACY48" s="62"/>
      <c r="ACZ48" s="62"/>
      <c r="ADA48" s="62"/>
      <c r="ADB48" s="62"/>
      <c r="ADC48" s="62"/>
      <c r="ADD48" s="62"/>
      <c r="ADE48" s="62"/>
      <c r="ADF48" s="62"/>
      <c r="ADG48" s="62"/>
      <c r="ADH48" s="62"/>
      <c r="ADI48" s="62"/>
      <c r="ADJ48" s="62"/>
      <c r="ADK48" s="62"/>
      <c r="ADL48" s="62"/>
      <c r="ADM48" s="62"/>
      <c r="ADN48" s="62"/>
      <c r="ADO48" s="62"/>
      <c r="ADP48" s="62"/>
      <c r="ADQ48" s="62"/>
      <c r="ADR48" s="62"/>
      <c r="ADS48" s="62"/>
      <c r="ADT48" s="62"/>
      <c r="ADU48" s="62"/>
      <c r="ADV48" s="62"/>
      <c r="ADW48" s="62"/>
      <c r="ADX48" s="62"/>
      <c r="ADY48" s="62"/>
      <c r="ADZ48" s="62"/>
      <c r="AEA48" s="62"/>
      <c r="AEB48" s="62"/>
      <c r="AEC48" s="62"/>
      <c r="AED48" s="62"/>
      <c r="AEE48" s="62"/>
      <c r="AEF48" s="62"/>
      <c r="AEG48" s="62"/>
      <c r="AEH48" s="62"/>
      <c r="AEI48" s="62"/>
      <c r="AEJ48" s="62"/>
      <c r="AEK48" s="62"/>
      <c r="AEL48" s="62"/>
      <c r="AEM48" s="62"/>
      <c r="AEN48" s="62"/>
      <c r="AEO48" s="62"/>
      <c r="AEP48" s="62"/>
      <c r="AEQ48" s="62"/>
      <c r="AER48" s="62"/>
      <c r="AES48" s="62"/>
      <c r="AET48" s="62"/>
      <c r="AEU48" s="62"/>
      <c r="AEV48" s="62"/>
      <c r="AEW48" s="62"/>
      <c r="AEX48" s="62"/>
      <c r="AEY48" s="62"/>
      <c r="AEZ48" s="62"/>
      <c r="AFA48" s="62"/>
      <c r="AFB48" s="62"/>
      <c r="AFC48" s="62"/>
      <c r="AFD48" s="62"/>
      <c r="AFE48" s="62"/>
      <c r="AFF48" s="62"/>
      <c r="AFG48" s="62"/>
      <c r="AFH48" s="62"/>
      <c r="AFI48" s="62"/>
      <c r="AFJ48" s="62"/>
      <c r="AFK48" s="62"/>
      <c r="AFL48" s="62"/>
      <c r="AFM48" s="62"/>
      <c r="AFN48" s="62"/>
      <c r="AFO48" s="62"/>
      <c r="AFP48" s="62"/>
      <c r="AFQ48" s="62"/>
      <c r="AFR48" s="62"/>
      <c r="AFS48" s="62"/>
      <c r="AFT48" s="62"/>
      <c r="AFU48" s="62"/>
      <c r="AFV48" s="62"/>
      <c r="AFW48" s="62"/>
      <c r="AFX48" s="62"/>
      <c r="AFY48" s="62"/>
      <c r="AFZ48" s="62"/>
      <c r="AGA48" s="62"/>
      <c r="AGB48" s="62"/>
      <c r="AGC48" s="62"/>
      <c r="AGD48" s="62"/>
      <c r="AGE48" s="62"/>
      <c r="AGF48" s="62"/>
      <c r="AGG48" s="62"/>
      <c r="AGH48" s="62"/>
      <c r="AGI48" s="62"/>
      <c r="AGJ48" s="62"/>
      <c r="AGK48" s="62"/>
      <c r="AGL48" s="62"/>
      <c r="AGM48" s="62"/>
      <c r="AGN48" s="62"/>
      <c r="AGO48" s="62"/>
      <c r="AGP48" s="62"/>
      <c r="AGQ48" s="62"/>
      <c r="AGR48" s="62"/>
      <c r="AGS48" s="62"/>
      <c r="AGT48" s="62"/>
      <c r="AGU48" s="62"/>
      <c r="AGV48" s="62"/>
      <c r="AGW48" s="62"/>
      <c r="AGX48" s="62"/>
      <c r="AGY48" s="62"/>
      <c r="AGZ48" s="62"/>
      <c r="AHA48" s="62"/>
      <c r="AHB48" s="62"/>
      <c r="AHC48" s="62"/>
      <c r="AHD48" s="62"/>
      <c r="AHE48" s="62"/>
      <c r="AHF48" s="62"/>
      <c r="AHG48" s="62"/>
      <c r="AHH48" s="62"/>
      <c r="AHI48" s="62"/>
      <c r="AHJ48" s="62"/>
      <c r="AHK48" s="62"/>
      <c r="AHL48" s="62"/>
      <c r="AHM48" s="62"/>
      <c r="AHN48" s="62"/>
      <c r="AHO48" s="62"/>
      <c r="AHP48" s="62"/>
      <c r="AHQ48" s="62"/>
      <c r="AHR48" s="62"/>
      <c r="AHS48" s="62"/>
      <c r="AHT48" s="62"/>
      <c r="AHU48" s="62"/>
      <c r="AHV48" s="62"/>
      <c r="AHW48" s="62"/>
      <c r="AHX48" s="62"/>
      <c r="AHY48" s="62"/>
      <c r="AHZ48" s="62"/>
      <c r="AIA48" s="62"/>
      <c r="AIB48" s="62"/>
      <c r="AIC48" s="62"/>
      <c r="AID48" s="62"/>
      <c r="AIE48" s="62"/>
      <c r="AIF48" s="62"/>
      <c r="AIG48" s="62"/>
      <c r="AIH48" s="62"/>
      <c r="AII48" s="62"/>
      <c r="AIJ48" s="62"/>
      <c r="AIK48" s="62"/>
      <c r="AIL48" s="62"/>
      <c r="AIM48" s="62"/>
      <c r="AIN48" s="62"/>
      <c r="AIO48" s="62"/>
      <c r="AIP48" s="62"/>
      <c r="AIQ48" s="62"/>
      <c r="AIR48" s="62"/>
      <c r="AIS48" s="62"/>
      <c r="AIT48" s="62"/>
      <c r="AIU48" s="62"/>
      <c r="AIV48" s="62"/>
      <c r="AIW48" s="62"/>
      <c r="AIX48" s="62"/>
      <c r="AIY48" s="62"/>
      <c r="AIZ48" s="62"/>
      <c r="AJA48" s="62"/>
      <c r="AJB48" s="62"/>
      <c r="AJC48" s="62"/>
      <c r="AJD48" s="62"/>
      <c r="AJE48" s="62"/>
      <c r="AJF48" s="62"/>
      <c r="AJG48" s="62"/>
      <c r="AJH48" s="62"/>
      <c r="AJI48" s="62"/>
      <c r="AJJ48" s="62"/>
      <c r="AJK48" s="62"/>
      <c r="AJL48" s="62"/>
      <c r="AJM48" s="62"/>
      <c r="AJN48" s="62"/>
      <c r="AJO48" s="62"/>
      <c r="AJP48" s="62"/>
      <c r="AJQ48" s="62"/>
      <c r="AJR48" s="62"/>
      <c r="AJS48" s="62"/>
      <c r="AJT48" s="62"/>
      <c r="AJU48" s="62"/>
      <c r="AJV48" s="62"/>
      <c r="AJW48" s="62"/>
      <c r="AJX48" s="62"/>
      <c r="AJY48" s="62"/>
      <c r="AJZ48" s="62"/>
      <c r="AKA48" s="62"/>
      <c r="AKB48" s="62"/>
      <c r="AKC48" s="62"/>
      <c r="AKD48" s="62"/>
      <c r="AKE48" s="62"/>
      <c r="AKF48" s="62"/>
      <c r="AKG48" s="62"/>
      <c r="AKH48" s="62"/>
      <c r="AKI48" s="62"/>
      <c r="AKJ48" s="62"/>
      <c r="AKK48" s="62"/>
      <c r="AKL48" s="62"/>
      <c r="AKM48" s="62"/>
      <c r="AKN48" s="62"/>
      <c r="AKO48" s="62"/>
      <c r="AKP48" s="62"/>
      <c r="AKQ48" s="62"/>
      <c r="AKR48" s="62"/>
      <c r="AKS48" s="62"/>
      <c r="AKT48" s="62"/>
      <c r="AKU48" s="62"/>
      <c r="AKV48" s="62"/>
      <c r="AKW48" s="62"/>
      <c r="AKX48" s="62"/>
      <c r="AKY48" s="62"/>
      <c r="AKZ48" s="62"/>
      <c r="ALA48" s="62"/>
      <c r="ALB48" s="62"/>
      <c r="ALC48" s="62"/>
      <c r="ALD48" s="62"/>
      <c r="ALE48" s="62"/>
      <c r="ALF48" s="62"/>
      <c r="ALG48" s="62"/>
      <c r="ALH48" s="62"/>
      <c r="ALI48" s="62"/>
      <c r="ALJ48" s="62"/>
      <c r="ALK48" s="62"/>
      <c r="ALL48" s="62"/>
      <c r="ALM48" s="62"/>
      <c r="ALN48" s="62"/>
      <c r="ALO48" s="62"/>
      <c r="ALP48" s="62"/>
      <c r="ALQ48" s="62"/>
      <c r="ALR48" s="62"/>
      <c r="ALS48" s="62"/>
      <c r="ALT48" s="62"/>
      <c r="ALU48" s="62"/>
      <c r="ALV48" s="62"/>
      <c r="ALW48" s="62"/>
      <c r="ALX48" s="62"/>
      <c r="ALY48" s="62"/>
      <c r="ALZ48" s="62"/>
      <c r="AMA48" s="62"/>
      <c r="AMB48" s="62"/>
      <c r="AMC48" s="62"/>
      <c r="AMD48" s="62"/>
      <c r="AME48" s="62"/>
      <c r="AMF48" s="62"/>
      <c r="AMG48" s="62"/>
      <c r="AMH48" s="62"/>
      <c r="AMI48" s="62"/>
      <c r="AMJ48" s="62"/>
      <c r="AMK48" s="62"/>
      <c r="AML48" s="62"/>
      <c r="AMM48" s="62"/>
      <c r="AMN48" s="62"/>
      <c r="AMO48" s="62"/>
      <c r="AMP48" s="62"/>
      <c r="AMQ48" s="62"/>
      <c r="AMR48" s="62"/>
      <c r="AMS48" s="62"/>
      <c r="AMT48" s="62"/>
      <c r="AMU48" s="62"/>
      <c r="AMV48" s="62"/>
      <c r="AMW48" s="62"/>
      <c r="AMX48" s="62"/>
      <c r="AMY48" s="62"/>
      <c r="AMZ48" s="62"/>
      <c r="ANA48" s="62"/>
      <c r="ANB48" s="62"/>
      <c r="ANC48" s="62"/>
      <c r="AND48" s="62"/>
      <c r="ANE48" s="62"/>
      <c r="ANF48" s="62"/>
      <c r="ANG48" s="62"/>
      <c r="ANH48" s="62"/>
      <c r="ANI48" s="62"/>
      <c r="ANJ48" s="62"/>
      <c r="ANK48" s="62"/>
      <c r="ANL48" s="62"/>
      <c r="ANM48" s="62"/>
      <c r="ANN48" s="62"/>
      <c r="ANO48" s="62"/>
      <c r="ANP48" s="62"/>
      <c r="ANQ48" s="62"/>
      <c r="ANR48" s="62"/>
      <c r="ANS48" s="62"/>
      <c r="ANT48" s="62"/>
      <c r="ANU48" s="62"/>
      <c r="ANV48" s="62"/>
      <c r="ANW48" s="62"/>
      <c r="ANX48" s="62"/>
      <c r="ANY48" s="62"/>
      <c r="ANZ48" s="62"/>
      <c r="AOA48" s="62"/>
      <c r="AOB48" s="62"/>
      <c r="AOC48" s="62"/>
      <c r="AOD48" s="62"/>
      <c r="AOE48" s="62"/>
      <c r="AOF48" s="62"/>
      <c r="AOG48" s="62"/>
      <c r="AOH48" s="62"/>
      <c r="AOI48" s="62"/>
      <c r="AOJ48" s="62"/>
      <c r="AOK48" s="62"/>
      <c r="AOL48" s="62"/>
      <c r="AOM48" s="62"/>
      <c r="AON48" s="62"/>
      <c r="AOO48" s="62"/>
      <c r="AOP48" s="62"/>
      <c r="AOQ48" s="62"/>
      <c r="AOR48" s="62"/>
      <c r="AOS48" s="62"/>
      <c r="AOT48" s="62"/>
      <c r="AOU48" s="62"/>
      <c r="AOV48" s="62"/>
      <c r="AOW48" s="62"/>
      <c r="AOX48" s="62"/>
      <c r="AOY48" s="62"/>
      <c r="AOZ48" s="62"/>
      <c r="APA48" s="62"/>
      <c r="APB48" s="62"/>
      <c r="APC48" s="62"/>
      <c r="APD48" s="62"/>
      <c r="APE48" s="62"/>
      <c r="APF48" s="62"/>
      <c r="APG48" s="62"/>
      <c r="APH48" s="62"/>
      <c r="API48" s="62"/>
      <c r="APJ48" s="62"/>
      <c r="APK48" s="62"/>
      <c r="APL48" s="62"/>
      <c r="APM48" s="62"/>
      <c r="APN48" s="62"/>
      <c r="APO48" s="62"/>
      <c r="APP48" s="62"/>
      <c r="APQ48" s="62"/>
      <c r="APR48" s="62"/>
      <c r="APS48" s="62"/>
      <c r="APT48" s="62"/>
      <c r="APU48" s="62"/>
      <c r="APV48" s="62"/>
      <c r="APW48" s="62"/>
      <c r="APX48" s="62"/>
      <c r="APY48" s="62"/>
      <c r="APZ48" s="62"/>
      <c r="AQA48" s="62"/>
      <c r="AQB48" s="62"/>
      <c r="AQC48" s="62"/>
      <c r="AQD48" s="62"/>
      <c r="AQE48" s="62"/>
      <c r="AQF48" s="62"/>
      <c r="AQG48" s="62"/>
      <c r="AQH48" s="62"/>
      <c r="AQI48" s="62"/>
      <c r="AQJ48" s="62"/>
      <c r="AQK48" s="62"/>
      <c r="AQL48" s="62"/>
      <c r="AQM48" s="62"/>
      <c r="AQN48" s="62"/>
      <c r="AQO48" s="62"/>
      <c r="AQP48" s="62"/>
      <c r="AQQ48" s="62"/>
      <c r="AQR48" s="62"/>
      <c r="AQS48" s="62"/>
      <c r="AQT48" s="62"/>
      <c r="AQU48" s="62"/>
      <c r="AQV48" s="62"/>
      <c r="AQW48" s="62"/>
      <c r="AQX48" s="62"/>
      <c r="AQY48" s="62"/>
      <c r="AQZ48" s="62"/>
      <c r="ARA48" s="62"/>
      <c r="ARB48" s="62"/>
      <c r="ARC48" s="62"/>
      <c r="ARD48" s="62"/>
      <c r="ARE48" s="62"/>
      <c r="ARF48" s="62"/>
      <c r="ARG48" s="62"/>
      <c r="ARH48" s="62"/>
      <c r="ARI48" s="62"/>
      <c r="ARJ48" s="62"/>
      <c r="ARK48" s="62"/>
      <c r="ARL48" s="62"/>
      <c r="ARM48" s="62"/>
      <c r="ARN48" s="62"/>
      <c r="ARO48" s="62"/>
      <c r="ARP48" s="62"/>
      <c r="ARQ48" s="62"/>
      <c r="ARR48" s="62"/>
      <c r="ARS48" s="62"/>
      <c r="ART48" s="62"/>
      <c r="ARU48" s="62"/>
      <c r="ARV48" s="62"/>
      <c r="ARW48" s="62"/>
      <c r="ARX48" s="62"/>
      <c r="ARY48" s="62"/>
      <c r="ARZ48" s="62"/>
      <c r="ASA48" s="62"/>
      <c r="ASB48" s="62"/>
      <c r="ASC48" s="62"/>
      <c r="ASD48" s="62"/>
      <c r="ASE48" s="62"/>
      <c r="ASF48" s="62"/>
      <c r="ASG48" s="62"/>
      <c r="ASH48" s="62"/>
      <c r="ASI48" s="62"/>
      <c r="ASJ48" s="62"/>
      <c r="ASK48" s="62"/>
      <c r="ASL48" s="62"/>
      <c r="ASM48" s="62"/>
      <c r="ASN48" s="62"/>
      <c r="ASO48" s="62"/>
      <c r="ASP48" s="62"/>
      <c r="ASQ48" s="62"/>
      <c r="ASR48" s="62"/>
      <c r="ASS48" s="62"/>
      <c r="AST48" s="62"/>
      <c r="ASU48" s="62"/>
      <c r="ASV48" s="62"/>
      <c r="ASW48" s="62"/>
      <c r="ASX48" s="62"/>
      <c r="ASY48" s="62"/>
      <c r="ASZ48" s="62"/>
      <c r="ATA48" s="62"/>
      <c r="ATB48" s="62"/>
      <c r="ATC48" s="62"/>
      <c r="ATD48" s="62"/>
      <c r="ATE48" s="62"/>
      <c r="ATF48" s="62"/>
      <c r="ATG48" s="62"/>
      <c r="ATH48" s="62"/>
      <c r="ATI48" s="62"/>
      <c r="ATJ48" s="62"/>
      <c r="ATK48" s="62"/>
      <c r="ATL48" s="62"/>
      <c r="ATM48" s="62"/>
      <c r="ATN48" s="62"/>
      <c r="ATO48" s="62"/>
      <c r="ATP48" s="62"/>
      <c r="ATQ48" s="62"/>
      <c r="ATR48" s="62"/>
      <c r="ATS48" s="62"/>
      <c r="ATT48" s="62"/>
      <c r="ATU48" s="62"/>
      <c r="ATV48" s="62"/>
      <c r="ATW48" s="62"/>
      <c r="ATX48" s="62"/>
      <c r="ATY48" s="62"/>
      <c r="ATZ48" s="62"/>
      <c r="AUA48" s="62"/>
      <c r="AUB48" s="62"/>
      <c r="AUC48" s="62"/>
      <c r="AUD48" s="62"/>
      <c r="AUE48" s="62"/>
      <c r="AUF48" s="62"/>
      <c r="AUG48" s="62"/>
      <c r="AUH48" s="62"/>
      <c r="AUI48" s="62"/>
      <c r="AUJ48" s="62"/>
      <c r="AUK48" s="62"/>
      <c r="AUL48" s="62"/>
      <c r="AUM48" s="62"/>
      <c r="AUN48" s="62"/>
      <c r="AUO48" s="62"/>
      <c r="AUP48" s="62"/>
      <c r="AUQ48" s="62"/>
      <c r="AUR48" s="62"/>
      <c r="AUS48" s="62"/>
      <c r="AUT48" s="62"/>
      <c r="AUU48" s="62"/>
      <c r="AUV48" s="62"/>
      <c r="AUW48" s="62"/>
      <c r="AUX48" s="62"/>
      <c r="AUY48" s="62"/>
      <c r="AUZ48" s="62"/>
      <c r="AVA48" s="62"/>
      <c r="AVB48" s="62"/>
      <c r="AVC48" s="62"/>
      <c r="AVD48" s="62"/>
      <c r="AVE48" s="62"/>
      <c r="AVF48" s="62"/>
      <c r="AVG48" s="62"/>
      <c r="AVH48" s="62"/>
      <c r="AVI48" s="62"/>
      <c r="AVJ48" s="62"/>
      <c r="AVK48" s="62"/>
      <c r="AVL48" s="62"/>
      <c r="AVM48" s="62"/>
      <c r="AVN48" s="62"/>
      <c r="AVO48" s="62"/>
      <c r="AVP48" s="62"/>
      <c r="AVQ48" s="62"/>
      <c r="AVR48" s="62"/>
      <c r="AVS48" s="62"/>
      <c r="AVT48" s="62"/>
      <c r="AVU48" s="62"/>
      <c r="AVV48" s="62"/>
      <c r="AVW48" s="62"/>
      <c r="AVX48" s="62"/>
      <c r="AVY48" s="62"/>
      <c r="AVZ48" s="62"/>
      <c r="AWA48" s="62"/>
      <c r="AWB48" s="62"/>
      <c r="AWC48" s="62"/>
      <c r="AWD48" s="62"/>
      <c r="AWE48" s="62"/>
      <c r="AWF48" s="62"/>
      <c r="AWG48" s="62"/>
      <c r="AWH48" s="62"/>
      <c r="AWI48" s="62"/>
      <c r="AWJ48" s="62"/>
      <c r="AWK48" s="62"/>
      <c r="AWL48" s="62"/>
      <c r="AWM48" s="62"/>
      <c r="AWN48" s="62"/>
      <c r="AWO48" s="62"/>
      <c r="AWP48" s="62"/>
      <c r="AWQ48" s="62"/>
      <c r="AWR48" s="62"/>
      <c r="AWS48" s="62"/>
      <c r="AWT48" s="62"/>
      <c r="AWU48" s="62"/>
      <c r="AWV48" s="62"/>
      <c r="AWW48" s="62"/>
      <c r="AWX48" s="62"/>
      <c r="AWY48" s="62"/>
      <c r="AWZ48" s="62"/>
      <c r="AXA48" s="62"/>
      <c r="AXB48" s="62"/>
      <c r="AXC48" s="62"/>
      <c r="AXD48" s="62"/>
      <c r="AXE48" s="62"/>
      <c r="AXF48" s="62"/>
      <c r="AXG48" s="62"/>
      <c r="AXH48" s="62"/>
      <c r="AXI48" s="62"/>
      <c r="AXJ48" s="62"/>
      <c r="AXK48" s="62"/>
      <c r="AXL48" s="62"/>
      <c r="AXM48" s="62"/>
      <c r="AXN48" s="62"/>
      <c r="AXO48" s="62"/>
      <c r="AXP48" s="62"/>
      <c r="AXQ48" s="62"/>
      <c r="AXR48" s="62"/>
      <c r="AXS48" s="62"/>
      <c r="AXT48" s="62"/>
      <c r="AXU48" s="62"/>
      <c r="AXV48" s="62"/>
      <c r="AXW48" s="62"/>
      <c r="AXX48" s="62"/>
      <c r="AXY48" s="62"/>
      <c r="AXZ48" s="62"/>
      <c r="AYA48" s="62"/>
      <c r="AYB48" s="62"/>
      <c r="AYC48" s="62"/>
      <c r="AYD48" s="62"/>
      <c r="AYE48" s="62"/>
      <c r="AYF48" s="62"/>
      <c r="AYG48" s="62"/>
      <c r="AYH48" s="62"/>
      <c r="AYI48" s="62"/>
      <c r="AYJ48" s="62"/>
      <c r="AYK48" s="62"/>
      <c r="AYL48" s="62"/>
      <c r="AYM48" s="62"/>
      <c r="AYN48" s="62"/>
      <c r="AYO48" s="62"/>
      <c r="AYP48" s="62"/>
      <c r="AYQ48" s="62"/>
      <c r="AYR48" s="62"/>
      <c r="AYS48" s="62"/>
      <c r="AYT48" s="62"/>
      <c r="AYU48" s="62"/>
      <c r="AYV48" s="62"/>
      <c r="AYW48" s="62"/>
      <c r="AYX48" s="62"/>
      <c r="AYY48" s="62"/>
      <c r="AYZ48" s="62"/>
      <c r="AZA48" s="62"/>
      <c r="AZB48" s="62"/>
      <c r="AZC48" s="62"/>
      <c r="AZD48" s="62"/>
      <c r="AZE48" s="62"/>
      <c r="AZF48" s="62"/>
      <c r="AZG48" s="62"/>
      <c r="AZH48" s="62"/>
      <c r="AZI48" s="62"/>
      <c r="AZJ48" s="62"/>
      <c r="AZK48" s="62"/>
      <c r="AZL48" s="62"/>
      <c r="AZM48" s="62"/>
      <c r="AZN48" s="62"/>
      <c r="AZO48" s="62"/>
      <c r="AZP48" s="62"/>
      <c r="AZQ48" s="62"/>
      <c r="AZR48" s="62"/>
      <c r="AZS48" s="62"/>
      <c r="AZT48" s="62"/>
      <c r="AZU48" s="62"/>
      <c r="AZV48" s="62"/>
      <c r="AZW48" s="62"/>
      <c r="AZX48" s="62"/>
      <c r="AZY48" s="62"/>
      <c r="AZZ48" s="62"/>
      <c r="BAA48" s="62"/>
      <c r="BAB48" s="62"/>
      <c r="BAC48" s="62"/>
      <c r="BAD48" s="62"/>
      <c r="BAE48" s="62"/>
      <c r="BAF48" s="62"/>
      <c r="BAG48" s="62"/>
      <c r="BAH48" s="62"/>
      <c r="BAI48" s="62"/>
      <c r="BAJ48" s="62"/>
      <c r="BAK48" s="62"/>
      <c r="BAL48" s="62"/>
      <c r="BAM48" s="62"/>
      <c r="BAN48" s="62"/>
      <c r="BAO48" s="62"/>
      <c r="BAP48" s="62"/>
      <c r="BAQ48" s="62"/>
      <c r="BAR48" s="62"/>
      <c r="BAS48" s="62"/>
      <c r="BAT48" s="62"/>
      <c r="BAU48" s="62"/>
      <c r="BAV48" s="62"/>
      <c r="BAW48" s="62"/>
      <c r="BAX48" s="62"/>
      <c r="BAY48" s="62"/>
      <c r="BAZ48" s="62"/>
      <c r="BBA48" s="62"/>
      <c r="BBB48" s="62"/>
      <c r="BBC48" s="62"/>
      <c r="BBD48" s="62"/>
      <c r="BBE48" s="62"/>
      <c r="BBF48" s="62"/>
      <c r="BBG48" s="62"/>
      <c r="BBH48" s="62"/>
      <c r="BBI48" s="62"/>
      <c r="BBJ48" s="62"/>
      <c r="BBK48" s="62"/>
      <c r="BBL48" s="62"/>
      <c r="BBM48" s="62"/>
      <c r="BBN48" s="62"/>
      <c r="BBO48" s="62"/>
      <c r="BBP48" s="62"/>
      <c r="BBQ48" s="62"/>
      <c r="BBR48" s="62"/>
      <c r="BBS48" s="62"/>
      <c r="BBT48" s="62"/>
      <c r="BBU48" s="62"/>
      <c r="BBV48" s="62"/>
      <c r="BBW48" s="62"/>
      <c r="BBX48" s="62"/>
      <c r="BBY48" s="62"/>
      <c r="BBZ48" s="62"/>
      <c r="BCA48" s="62"/>
      <c r="BCB48" s="62"/>
      <c r="BCC48" s="62"/>
      <c r="BCD48" s="62"/>
      <c r="BCE48" s="62"/>
      <c r="BCF48" s="62"/>
      <c r="BCG48" s="62"/>
      <c r="BCH48" s="62"/>
      <c r="BCI48" s="62"/>
      <c r="BCJ48" s="62"/>
      <c r="BCK48" s="62"/>
      <c r="BCL48" s="62"/>
      <c r="BCM48" s="62"/>
      <c r="BCN48" s="62"/>
      <c r="BCO48" s="62"/>
      <c r="BCP48" s="62"/>
      <c r="BCQ48" s="62"/>
      <c r="BCR48" s="62"/>
      <c r="BCS48" s="62"/>
      <c r="BCT48" s="62"/>
      <c r="BCU48" s="62"/>
      <c r="BCV48" s="62"/>
      <c r="BCW48" s="62"/>
      <c r="BCX48" s="62"/>
      <c r="BCY48" s="62"/>
      <c r="BCZ48" s="62"/>
      <c r="BDA48" s="62"/>
      <c r="BDB48" s="62"/>
      <c r="BDC48" s="62"/>
      <c r="BDD48" s="62"/>
      <c r="BDE48" s="62"/>
      <c r="BDF48" s="62"/>
      <c r="BDG48" s="62"/>
      <c r="BDH48" s="62"/>
      <c r="BDI48" s="62"/>
      <c r="BDJ48" s="62"/>
      <c r="BDK48" s="62"/>
      <c r="BDL48" s="62"/>
      <c r="BDM48" s="62"/>
      <c r="BDN48" s="62"/>
      <c r="BDO48" s="62"/>
      <c r="BDP48" s="62"/>
      <c r="BDQ48" s="62"/>
      <c r="BDR48" s="62"/>
      <c r="BDS48" s="62"/>
      <c r="BDT48" s="62"/>
      <c r="BDU48" s="62"/>
      <c r="BDV48" s="62"/>
      <c r="BDW48" s="62"/>
      <c r="BDX48" s="62"/>
      <c r="BDY48" s="62"/>
      <c r="BDZ48" s="62"/>
      <c r="BEA48" s="62"/>
      <c r="BEB48" s="62"/>
      <c r="BEC48" s="62"/>
      <c r="BED48" s="62"/>
      <c r="BEE48" s="62"/>
      <c r="BEF48" s="62"/>
      <c r="BEG48" s="62"/>
      <c r="BEH48" s="62"/>
      <c r="BEI48" s="62"/>
      <c r="BEJ48" s="62"/>
      <c r="BEK48" s="62"/>
      <c r="BEL48" s="62"/>
      <c r="BEM48" s="62"/>
      <c r="BEN48" s="62"/>
      <c r="BEO48" s="62"/>
      <c r="BEP48" s="62"/>
      <c r="BEQ48" s="62"/>
      <c r="BER48" s="62"/>
      <c r="BES48" s="62"/>
      <c r="BET48" s="62"/>
      <c r="BEU48" s="62"/>
      <c r="BEV48" s="62"/>
      <c r="BEW48" s="62"/>
      <c r="BEX48" s="62"/>
      <c r="BEY48" s="62"/>
      <c r="BEZ48" s="62"/>
      <c r="BFA48" s="62"/>
      <c r="BFB48" s="62"/>
      <c r="BFC48" s="62"/>
      <c r="BFD48" s="62"/>
      <c r="BFE48" s="62"/>
      <c r="BFF48" s="62"/>
      <c r="BFG48" s="62"/>
      <c r="BFH48" s="62"/>
      <c r="BFI48" s="62"/>
      <c r="BFJ48" s="62"/>
      <c r="BFK48" s="62"/>
      <c r="BFL48" s="62"/>
      <c r="BFM48" s="62"/>
      <c r="BFN48" s="62"/>
      <c r="BFO48" s="62"/>
      <c r="BFP48" s="62"/>
      <c r="BFQ48" s="62"/>
      <c r="BFR48" s="62"/>
      <c r="BFS48" s="62"/>
      <c r="BFT48" s="62"/>
      <c r="BFU48" s="62"/>
      <c r="BFV48" s="62"/>
      <c r="BFW48" s="62"/>
      <c r="BFX48" s="62"/>
      <c r="BFY48" s="62"/>
      <c r="BFZ48" s="62"/>
      <c r="BGA48" s="62"/>
      <c r="BGB48" s="62"/>
      <c r="BGC48" s="62"/>
      <c r="BGD48" s="62"/>
      <c r="BGE48" s="62"/>
      <c r="BGF48" s="62"/>
      <c r="BGG48" s="62"/>
      <c r="BGH48" s="62"/>
      <c r="BGI48" s="62"/>
      <c r="BGJ48" s="62"/>
      <c r="BGK48" s="62"/>
      <c r="BGL48" s="62"/>
      <c r="BGM48" s="62"/>
      <c r="BGN48" s="62"/>
      <c r="BGO48" s="62"/>
      <c r="BGP48" s="62"/>
      <c r="BGQ48" s="62"/>
      <c r="BGR48" s="62"/>
      <c r="BGS48" s="62"/>
      <c r="BGT48" s="62"/>
      <c r="BGU48" s="62"/>
      <c r="BGV48" s="62"/>
      <c r="BGW48" s="62"/>
      <c r="BGX48" s="62"/>
      <c r="BGY48" s="62"/>
      <c r="BGZ48" s="62"/>
      <c r="BHA48" s="62"/>
      <c r="BHB48" s="62"/>
      <c r="BHC48" s="62"/>
      <c r="BHD48" s="62"/>
      <c r="BHE48" s="62"/>
      <c r="BHF48" s="62"/>
      <c r="BHG48" s="62"/>
      <c r="BHH48" s="62"/>
      <c r="BHI48" s="62"/>
      <c r="BHJ48" s="62"/>
      <c r="BHK48" s="62"/>
      <c r="BHL48" s="62"/>
      <c r="BHM48" s="62"/>
      <c r="BHN48" s="62"/>
      <c r="BHO48" s="62"/>
      <c r="BHP48" s="62"/>
      <c r="BHQ48" s="62"/>
      <c r="BHR48" s="62"/>
      <c r="BHS48" s="62"/>
      <c r="BHT48" s="62"/>
      <c r="BHU48" s="62"/>
      <c r="BHV48" s="62"/>
      <c r="BHW48" s="62"/>
      <c r="BHX48" s="62"/>
      <c r="BHY48" s="62"/>
      <c r="BHZ48" s="62"/>
      <c r="BIA48" s="62"/>
      <c r="BIB48" s="62"/>
      <c r="BIC48" s="62"/>
      <c r="BID48" s="62"/>
      <c r="BIE48" s="62"/>
      <c r="BIF48" s="62"/>
      <c r="BIG48" s="62"/>
      <c r="BIH48" s="62"/>
      <c r="BII48" s="62"/>
      <c r="BIJ48" s="62"/>
      <c r="BIK48" s="62"/>
      <c r="BIL48" s="62"/>
      <c r="BIM48" s="62"/>
      <c r="BIN48" s="62"/>
      <c r="BIO48" s="62"/>
      <c r="BIP48" s="62"/>
      <c r="BIQ48" s="62"/>
      <c r="BIR48" s="62"/>
      <c r="BIS48" s="62"/>
      <c r="BIT48" s="62"/>
      <c r="BIU48" s="62"/>
      <c r="BIV48" s="62"/>
      <c r="BIW48" s="62"/>
      <c r="BIX48" s="62"/>
      <c r="BIY48" s="62"/>
      <c r="BIZ48" s="62"/>
      <c r="BJA48" s="62"/>
      <c r="BJB48" s="62"/>
      <c r="BJC48" s="62"/>
      <c r="BJD48" s="62"/>
      <c r="BJE48" s="62"/>
      <c r="BJF48" s="62"/>
      <c r="BJG48" s="62"/>
      <c r="BJH48" s="62"/>
      <c r="BJI48" s="62"/>
      <c r="BJJ48" s="62"/>
      <c r="BJK48" s="62"/>
      <c r="BJL48" s="62"/>
      <c r="BJM48" s="62"/>
      <c r="BJN48" s="62"/>
      <c r="BJO48" s="62"/>
      <c r="BJP48" s="62"/>
      <c r="BJQ48" s="62"/>
      <c r="BJR48" s="62"/>
      <c r="BJS48" s="62"/>
      <c r="BJT48" s="62"/>
      <c r="BJU48" s="62"/>
      <c r="BJV48" s="62"/>
      <c r="BJW48" s="62"/>
      <c r="BJX48" s="62"/>
      <c r="BJY48" s="62"/>
      <c r="BJZ48" s="62"/>
      <c r="BKA48" s="62"/>
      <c r="BKB48" s="62"/>
      <c r="BKC48" s="62"/>
      <c r="BKD48" s="62"/>
      <c r="BKE48" s="62"/>
      <c r="BKF48" s="62"/>
      <c r="BKG48" s="62"/>
      <c r="BKH48" s="62"/>
      <c r="BKI48" s="62"/>
      <c r="BKJ48" s="62"/>
      <c r="BKK48" s="62"/>
      <c r="BKL48" s="62"/>
      <c r="BKM48" s="62"/>
      <c r="BKN48" s="62"/>
      <c r="BKO48" s="62"/>
      <c r="BKP48" s="62"/>
      <c r="BKQ48" s="62"/>
      <c r="BKR48" s="62"/>
      <c r="BKS48" s="62"/>
      <c r="BKT48" s="62"/>
      <c r="BKU48" s="62"/>
      <c r="BKV48" s="62"/>
      <c r="BKW48" s="62"/>
      <c r="BKX48" s="62"/>
      <c r="BKY48" s="62"/>
      <c r="BKZ48" s="62"/>
      <c r="BLA48" s="62"/>
      <c r="BLB48" s="62"/>
      <c r="BLC48" s="62"/>
      <c r="BLD48" s="62"/>
      <c r="BLE48" s="62"/>
      <c r="BLF48" s="62"/>
      <c r="BLG48" s="62"/>
      <c r="BLH48" s="62"/>
      <c r="BLI48" s="62"/>
      <c r="BLJ48" s="62"/>
      <c r="BLK48" s="62"/>
      <c r="BLL48" s="62"/>
      <c r="BLM48" s="62"/>
      <c r="BLN48" s="62"/>
      <c r="BLO48" s="62"/>
      <c r="BLP48" s="62"/>
      <c r="BLQ48" s="62"/>
      <c r="BLR48" s="62"/>
      <c r="BLS48" s="62"/>
      <c r="BLT48" s="62"/>
      <c r="BLU48" s="62"/>
      <c r="BLV48" s="62"/>
      <c r="BLW48" s="62"/>
      <c r="BLX48" s="62"/>
      <c r="BLY48" s="62"/>
      <c r="BLZ48" s="62"/>
      <c r="BMA48" s="62"/>
      <c r="BMB48" s="62"/>
      <c r="BMC48" s="62"/>
      <c r="BMD48" s="62"/>
      <c r="BME48" s="62"/>
      <c r="BMF48" s="62"/>
      <c r="BMG48" s="62"/>
      <c r="BMH48" s="62"/>
      <c r="BMI48" s="62"/>
      <c r="BMJ48" s="62"/>
      <c r="BMK48" s="62"/>
      <c r="BML48" s="62"/>
      <c r="BMM48" s="62"/>
      <c r="BMN48" s="62"/>
      <c r="BMO48" s="62"/>
      <c r="BMP48" s="62"/>
      <c r="BMQ48" s="62"/>
      <c r="BMR48" s="62"/>
      <c r="BMS48" s="62"/>
      <c r="BMT48" s="62"/>
      <c r="BMU48" s="62"/>
      <c r="BMV48" s="62"/>
      <c r="BMW48" s="62"/>
      <c r="BMX48" s="62"/>
      <c r="BMY48" s="62"/>
      <c r="BMZ48" s="62"/>
      <c r="BNA48" s="62"/>
      <c r="BNB48" s="62"/>
      <c r="BNC48" s="62"/>
      <c r="BND48" s="62"/>
      <c r="BNE48" s="62"/>
      <c r="BNF48" s="62"/>
      <c r="BNG48" s="62"/>
      <c r="BNH48" s="62"/>
      <c r="BNI48" s="62"/>
      <c r="BNJ48" s="62"/>
      <c r="BNK48" s="62"/>
      <c r="BNL48" s="62"/>
      <c r="BNM48" s="62"/>
      <c r="BNN48" s="62"/>
      <c r="BNO48" s="62"/>
      <c r="BNP48" s="62"/>
      <c r="BNQ48" s="62"/>
      <c r="BNR48" s="62"/>
      <c r="BNS48" s="62"/>
      <c r="BNT48" s="62"/>
      <c r="BNU48" s="62"/>
      <c r="BNV48" s="62"/>
      <c r="BNW48" s="62"/>
      <c r="BNX48" s="62"/>
      <c r="BNY48" s="62"/>
      <c r="BNZ48" s="62"/>
      <c r="BOA48" s="62"/>
      <c r="BOB48" s="62"/>
      <c r="BOC48" s="62"/>
      <c r="BOD48" s="62"/>
      <c r="BOE48" s="62"/>
      <c r="BOF48" s="62"/>
      <c r="BOG48" s="62"/>
      <c r="BOH48" s="62"/>
      <c r="BOI48" s="62"/>
      <c r="BOJ48" s="62"/>
      <c r="BOK48" s="62"/>
      <c r="BOL48" s="62"/>
      <c r="BOM48" s="62"/>
      <c r="BON48" s="62"/>
      <c r="BOO48" s="62"/>
      <c r="BOP48" s="62"/>
      <c r="BOQ48" s="62"/>
      <c r="BOR48" s="62"/>
      <c r="BOS48" s="62"/>
      <c r="BOT48" s="62"/>
      <c r="BOU48" s="62"/>
      <c r="BOV48" s="62"/>
      <c r="BOW48" s="62"/>
      <c r="BOX48" s="62"/>
      <c r="BOY48" s="62"/>
      <c r="BOZ48" s="62"/>
      <c r="BPA48" s="62"/>
      <c r="BPB48" s="62"/>
      <c r="BPC48" s="62"/>
      <c r="BPD48" s="62"/>
      <c r="BPE48" s="62"/>
      <c r="BPF48" s="62"/>
      <c r="BPG48" s="62"/>
      <c r="BPH48" s="62"/>
      <c r="BPI48" s="62"/>
      <c r="BPJ48" s="62"/>
      <c r="BPK48" s="62"/>
      <c r="BPL48" s="62"/>
      <c r="BPM48" s="62"/>
      <c r="BPN48" s="62"/>
      <c r="BPO48" s="62"/>
      <c r="BPP48" s="62"/>
      <c r="BPQ48" s="62"/>
      <c r="BPR48" s="62"/>
      <c r="BPS48" s="62"/>
      <c r="BPT48" s="62"/>
      <c r="BPU48" s="62"/>
      <c r="BPV48" s="62"/>
      <c r="BPW48" s="62"/>
      <c r="BPX48" s="62"/>
      <c r="BPY48" s="62"/>
      <c r="BPZ48" s="62"/>
      <c r="BQA48" s="62"/>
      <c r="BQB48" s="62"/>
      <c r="BQC48" s="62"/>
      <c r="BQD48" s="62"/>
      <c r="BQE48" s="62"/>
      <c r="BQF48" s="62"/>
      <c r="BQG48" s="62"/>
      <c r="BQH48" s="62"/>
      <c r="BQI48" s="62"/>
      <c r="BQJ48" s="62"/>
      <c r="BQK48" s="62"/>
      <c r="BQL48" s="62"/>
      <c r="BQM48" s="62"/>
      <c r="BQN48" s="62"/>
      <c r="BQO48" s="62"/>
      <c r="BQP48" s="62"/>
      <c r="BQQ48" s="62"/>
      <c r="BQR48" s="62"/>
      <c r="BQS48" s="62"/>
      <c r="BQT48" s="62"/>
      <c r="BQU48" s="62"/>
      <c r="BQV48" s="62"/>
      <c r="BQW48" s="62"/>
      <c r="BQX48" s="62"/>
      <c r="BQY48" s="62"/>
      <c r="BQZ48" s="62"/>
      <c r="BRA48" s="62"/>
      <c r="BRB48" s="62"/>
      <c r="BRC48" s="62"/>
      <c r="BRD48" s="62"/>
      <c r="BRE48" s="62"/>
      <c r="BRF48" s="62"/>
      <c r="BRG48" s="62"/>
      <c r="BRH48" s="62"/>
      <c r="BRI48" s="62"/>
      <c r="BRJ48" s="62"/>
      <c r="BRK48" s="62"/>
      <c r="BRL48" s="62"/>
      <c r="BRM48" s="62"/>
      <c r="BRN48" s="62"/>
      <c r="BRO48" s="62"/>
      <c r="BRP48" s="62"/>
      <c r="BRQ48" s="62"/>
      <c r="BRR48" s="62"/>
      <c r="BRS48" s="62"/>
      <c r="BRT48" s="62"/>
      <c r="BRU48" s="62"/>
      <c r="BRV48" s="62"/>
      <c r="BRW48" s="62"/>
      <c r="BRX48" s="62"/>
      <c r="BRY48" s="62"/>
      <c r="BRZ48" s="62"/>
      <c r="BSA48" s="62"/>
      <c r="BSB48" s="62"/>
      <c r="BSC48" s="62"/>
      <c r="BSD48" s="62"/>
      <c r="BSE48" s="62"/>
      <c r="BSF48" s="62"/>
      <c r="BSG48" s="62"/>
      <c r="BSH48" s="62"/>
      <c r="BSI48" s="62"/>
      <c r="BSJ48" s="62"/>
      <c r="BSK48" s="62"/>
      <c r="BSL48" s="62"/>
      <c r="BSM48" s="62"/>
      <c r="BSN48" s="62"/>
      <c r="BSO48" s="62"/>
      <c r="BSP48" s="62"/>
      <c r="BSQ48" s="62"/>
      <c r="BSR48" s="62"/>
      <c r="BSS48" s="62"/>
      <c r="BST48" s="62"/>
      <c r="BSU48" s="62"/>
      <c r="BSV48" s="62"/>
      <c r="BSW48" s="62"/>
      <c r="BSX48" s="62"/>
      <c r="BSY48" s="62"/>
      <c r="BSZ48" s="62"/>
      <c r="BTA48" s="62"/>
      <c r="BTB48" s="62"/>
      <c r="BTC48" s="62"/>
      <c r="BTD48" s="62"/>
      <c r="BTE48" s="62"/>
      <c r="BTF48" s="62"/>
      <c r="BTG48" s="62"/>
      <c r="BTH48" s="62"/>
      <c r="BTI48" s="62"/>
      <c r="BTJ48" s="62"/>
      <c r="BTK48" s="62"/>
      <c r="BTL48" s="62"/>
      <c r="BTM48" s="62"/>
      <c r="BTN48" s="62"/>
      <c r="BTO48" s="62"/>
      <c r="BTP48" s="62"/>
      <c r="BTQ48" s="62"/>
      <c r="BTR48" s="62"/>
      <c r="BTS48" s="62"/>
      <c r="BTT48" s="62"/>
      <c r="BTU48" s="62"/>
      <c r="BTV48" s="62"/>
      <c r="BTW48" s="62"/>
      <c r="BTX48" s="62"/>
      <c r="BTY48" s="62"/>
      <c r="BTZ48" s="62"/>
      <c r="BUA48" s="62"/>
      <c r="BUB48" s="62"/>
      <c r="BUC48" s="62"/>
      <c r="BUD48" s="62"/>
      <c r="BUE48" s="62"/>
      <c r="BUF48" s="62"/>
      <c r="BUG48" s="62"/>
      <c r="BUH48" s="62"/>
      <c r="BUI48" s="62"/>
      <c r="BUJ48" s="62"/>
      <c r="BUK48" s="62"/>
      <c r="BUL48" s="62"/>
      <c r="BUM48" s="62"/>
      <c r="BUN48" s="62"/>
      <c r="BUO48" s="62"/>
      <c r="BUP48" s="62"/>
      <c r="BUQ48" s="62"/>
      <c r="BUR48" s="62"/>
      <c r="BUS48" s="62"/>
      <c r="BUT48" s="62"/>
      <c r="BUU48" s="62"/>
      <c r="BUV48" s="62"/>
      <c r="BUW48" s="62"/>
      <c r="BUX48" s="62"/>
      <c r="BUY48" s="62"/>
      <c r="BUZ48" s="62"/>
      <c r="BVA48" s="62"/>
      <c r="BVB48" s="62"/>
      <c r="BVC48" s="62"/>
      <c r="BVD48" s="62"/>
      <c r="BVE48" s="62"/>
      <c r="BVF48" s="62"/>
      <c r="BVG48" s="62"/>
      <c r="BVH48" s="62"/>
      <c r="BVI48" s="62"/>
      <c r="BVJ48" s="62"/>
      <c r="BVK48" s="62"/>
      <c r="BVL48" s="62"/>
      <c r="BVM48" s="62"/>
      <c r="BVN48" s="62"/>
      <c r="BVO48" s="62"/>
      <c r="BVP48" s="62"/>
      <c r="BVQ48" s="62"/>
      <c r="BVR48" s="62"/>
      <c r="BVS48" s="62"/>
      <c r="BVT48" s="62"/>
      <c r="BVU48" s="62"/>
      <c r="BVV48" s="62"/>
      <c r="BVW48" s="62"/>
      <c r="BVX48" s="62"/>
      <c r="BVY48" s="62"/>
      <c r="BVZ48" s="62"/>
      <c r="BWA48" s="62"/>
      <c r="BWB48" s="62"/>
      <c r="BWC48" s="62"/>
      <c r="BWD48" s="62"/>
      <c r="BWE48" s="62"/>
      <c r="BWF48" s="62"/>
      <c r="BWG48" s="62"/>
      <c r="BWH48" s="62"/>
      <c r="BWI48" s="62"/>
      <c r="BWJ48" s="62"/>
      <c r="BWK48" s="62"/>
      <c r="BWL48" s="62"/>
      <c r="BWM48" s="62"/>
      <c r="BWN48" s="62"/>
      <c r="BWO48" s="62"/>
      <c r="BWP48" s="62"/>
      <c r="BWQ48" s="62"/>
      <c r="BWR48" s="62"/>
      <c r="BWS48" s="62"/>
      <c r="BWT48" s="62"/>
      <c r="BWU48" s="62"/>
      <c r="BWV48" s="62"/>
      <c r="BWW48" s="62"/>
      <c r="BWX48" s="62"/>
      <c r="BWY48" s="62"/>
      <c r="BWZ48" s="62"/>
      <c r="BXA48" s="62"/>
      <c r="BXB48" s="62"/>
      <c r="BXC48" s="62"/>
      <c r="BXD48" s="62"/>
      <c r="BXE48" s="62"/>
      <c r="BXF48" s="62"/>
      <c r="BXG48" s="62"/>
      <c r="BXH48" s="62"/>
      <c r="BXI48" s="62"/>
      <c r="BXJ48" s="62"/>
      <c r="BXK48" s="62"/>
      <c r="BXL48" s="62"/>
      <c r="BXM48" s="62"/>
      <c r="BXN48" s="62"/>
      <c r="BXO48" s="62"/>
      <c r="BXP48" s="62"/>
      <c r="BXQ48" s="62"/>
      <c r="BXR48" s="62"/>
      <c r="BXS48" s="62"/>
      <c r="BXT48" s="62"/>
      <c r="BXU48" s="62"/>
      <c r="BXV48" s="62"/>
      <c r="BXW48" s="62"/>
      <c r="BXX48" s="62"/>
      <c r="BXY48" s="62"/>
      <c r="BXZ48" s="62"/>
      <c r="BYA48" s="62"/>
      <c r="BYB48" s="62"/>
      <c r="BYC48" s="62"/>
      <c r="BYD48" s="62"/>
      <c r="BYE48" s="62"/>
      <c r="BYF48" s="62"/>
      <c r="BYG48" s="62"/>
      <c r="BYH48" s="62"/>
      <c r="BYI48" s="62"/>
      <c r="BYJ48" s="62"/>
      <c r="BYK48" s="62"/>
      <c r="BYL48" s="62"/>
      <c r="BYM48" s="62"/>
      <c r="BYN48" s="62"/>
      <c r="BYO48" s="62"/>
      <c r="BYP48" s="62"/>
      <c r="BYQ48" s="62"/>
      <c r="BYR48" s="62"/>
      <c r="BYS48" s="62"/>
      <c r="BYT48" s="62"/>
      <c r="BYU48" s="62"/>
      <c r="BYV48" s="62"/>
      <c r="BYW48" s="62"/>
      <c r="BYX48" s="62"/>
      <c r="BYY48" s="62"/>
      <c r="BYZ48" s="62"/>
      <c r="BZA48" s="62"/>
      <c r="BZB48" s="62"/>
      <c r="BZC48" s="62"/>
      <c r="BZD48" s="62"/>
      <c r="BZE48" s="62"/>
      <c r="BZF48" s="62"/>
      <c r="BZG48" s="62"/>
      <c r="BZH48" s="62"/>
      <c r="BZI48" s="62"/>
      <c r="BZJ48" s="62"/>
      <c r="BZK48" s="62"/>
      <c r="BZL48" s="62"/>
      <c r="BZM48" s="62"/>
      <c r="BZN48" s="62"/>
      <c r="BZO48" s="62"/>
      <c r="BZP48" s="62"/>
      <c r="BZQ48" s="62"/>
      <c r="BZR48" s="62"/>
      <c r="BZS48" s="62"/>
      <c r="BZT48" s="62"/>
      <c r="BZU48" s="62"/>
      <c r="BZV48" s="62"/>
      <c r="BZW48" s="62"/>
      <c r="BZX48" s="62"/>
      <c r="BZY48" s="62"/>
      <c r="BZZ48" s="62"/>
      <c r="CAA48" s="62"/>
      <c r="CAB48" s="62"/>
      <c r="CAC48" s="62"/>
      <c r="CAD48" s="62"/>
      <c r="CAE48" s="62"/>
      <c r="CAF48" s="62"/>
      <c r="CAG48" s="62"/>
      <c r="CAH48" s="62"/>
      <c r="CAI48" s="62"/>
      <c r="CAJ48" s="62"/>
      <c r="CAK48" s="62"/>
      <c r="CAL48" s="62"/>
      <c r="CAM48" s="62"/>
      <c r="CAN48" s="62"/>
      <c r="CAO48" s="62"/>
      <c r="CAP48" s="62"/>
      <c r="CAQ48" s="62"/>
      <c r="CAR48" s="62"/>
      <c r="CAS48" s="62"/>
      <c r="CAT48" s="62"/>
      <c r="CAU48" s="62"/>
      <c r="CAV48" s="62"/>
      <c r="CAW48" s="62"/>
      <c r="CAX48" s="62"/>
      <c r="CAY48" s="62"/>
      <c r="CAZ48" s="62"/>
      <c r="CBA48" s="62"/>
      <c r="CBB48" s="62"/>
      <c r="CBC48" s="62"/>
      <c r="CBD48" s="62"/>
      <c r="CBE48" s="62"/>
      <c r="CBF48" s="62"/>
      <c r="CBG48" s="62"/>
      <c r="CBH48" s="62"/>
      <c r="CBI48" s="62"/>
      <c r="CBJ48" s="62"/>
      <c r="CBK48" s="62"/>
      <c r="CBL48" s="62"/>
      <c r="CBM48" s="62"/>
      <c r="CBN48" s="62"/>
      <c r="CBO48" s="62"/>
      <c r="CBP48" s="62"/>
      <c r="CBQ48" s="62"/>
      <c r="CBR48" s="62"/>
      <c r="CBS48" s="62"/>
      <c r="CBT48" s="62"/>
      <c r="CBU48" s="62"/>
      <c r="CBV48" s="62"/>
      <c r="CBW48" s="62"/>
      <c r="CBX48" s="62"/>
      <c r="CBY48" s="62"/>
      <c r="CBZ48" s="62"/>
      <c r="CCA48" s="62"/>
      <c r="CCB48" s="62"/>
      <c r="CCC48" s="62"/>
      <c r="CCD48" s="62"/>
      <c r="CCE48" s="62"/>
      <c r="CCF48" s="62"/>
      <c r="CCG48" s="62"/>
      <c r="CCH48" s="62"/>
      <c r="CCI48" s="62"/>
      <c r="CCJ48" s="62"/>
      <c r="CCK48" s="62"/>
      <c r="CCL48" s="62"/>
      <c r="CCM48" s="62"/>
      <c r="CCN48" s="62"/>
      <c r="CCO48" s="62"/>
      <c r="CCP48" s="62"/>
      <c r="CCQ48" s="62"/>
      <c r="CCR48" s="62"/>
      <c r="CCS48" s="62"/>
      <c r="CCT48" s="62"/>
      <c r="CCU48" s="62"/>
      <c r="CCV48" s="62"/>
      <c r="CCW48" s="62"/>
      <c r="CCX48" s="62"/>
      <c r="CCY48" s="62"/>
      <c r="CCZ48" s="62"/>
      <c r="CDA48" s="62"/>
      <c r="CDB48" s="62"/>
      <c r="CDC48" s="62"/>
      <c r="CDD48" s="62"/>
      <c r="CDE48" s="62"/>
      <c r="CDF48" s="62"/>
      <c r="CDG48" s="62"/>
      <c r="CDH48" s="62"/>
      <c r="CDI48" s="62"/>
      <c r="CDJ48" s="62"/>
      <c r="CDK48" s="62"/>
      <c r="CDL48" s="62"/>
      <c r="CDM48" s="62"/>
      <c r="CDN48" s="62"/>
      <c r="CDO48" s="62"/>
      <c r="CDP48" s="62"/>
      <c r="CDQ48" s="62"/>
      <c r="CDR48" s="62"/>
      <c r="CDS48" s="62"/>
      <c r="CDT48" s="62"/>
      <c r="CDU48" s="62"/>
      <c r="CDV48" s="62"/>
      <c r="CDW48" s="62"/>
      <c r="CDX48" s="62"/>
      <c r="CDY48" s="62"/>
      <c r="CDZ48" s="62"/>
      <c r="CEA48" s="62"/>
      <c r="CEB48" s="62"/>
      <c r="CEC48" s="62"/>
      <c r="CED48" s="62"/>
      <c r="CEE48" s="62"/>
      <c r="CEF48" s="62"/>
      <c r="CEG48" s="62"/>
      <c r="CEH48" s="62"/>
      <c r="CEI48" s="62"/>
      <c r="CEJ48" s="62"/>
      <c r="CEK48" s="62"/>
      <c r="CEL48" s="62"/>
      <c r="CEM48" s="62"/>
      <c r="CEN48" s="62"/>
      <c r="CEO48" s="62"/>
      <c r="CEP48" s="62"/>
      <c r="CEQ48" s="62"/>
      <c r="CER48" s="62"/>
      <c r="CES48" s="62"/>
      <c r="CET48" s="62"/>
      <c r="CEU48" s="62"/>
      <c r="CEV48" s="62"/>
      <c r="CEW48" s="62"/>
      <c r="CEX48" s="62"/>
      <c r="CEY48" s="62"/>
      <c r="CEZ48" s="62"/>
      <c r="CFA48" s="62"/>
      <c r="CFB48" s="62"/>
      <c r="CFC48" s="62"/>
      <c r="CFD48" s="62"/>
      <c r="CFE48" s="62"/>
      <c r="CFF48" s="62"/>
      <c r="CFG48" s="62"/>
      <c r="CFH48" s="62"/>
      <c r="CFI48" s="62"/>
      <c r="CFJ48" s="62"/>
      <c r="CFK48" s="62"/>
      <c r="CFL48" s="62"/>
      <c r="CFM48" s="62"/>
      <c r="CFN48" s="62"/>
      <c r="CFO48" s="62"/>
      <c r="CFP48" s="62"/>
      <c r="CFQ48" s="62"/>
      <c r="CFR48" s="62"/>
      <c r="CFS48" s="62"/>
      <c r="CFT48" s="62"/>
      <c r="CFU48" s="62"/>
      <c r="CFV48" s="62"/>
      <c r="CFW48" s="62"/>
      <c r="CFX48" s="62"/>
      <c r="CFY48" s="62"/>
      <c r="CFZ48" s="62"/>
      <c r="CGA48" s="62"/>
      <c r="CGB48" s="62"/>
      <c r="CGC48" s="62"/>
      <c r="CGD48" s="62"/>
      <c r="CGE48" s="62"/>
      <c r="CGF48" s="62"/>
      <c r="CGG48" s="62"/>
      <c r="CGH48" s="62"/>
      <c r="CGI48" s="62"/>
      <c r="CGJ48" s="62"/>
      <c r="CGK48" s="62"/>
      <c r="CGL48" s="62"/>
      <c r="CGM48" s="62"/>
      <c r="CGN48" s="62"/>
      <c r="CGO48" s="62"/>
      <c r="CGP48" s="62"/>
      <c r="CGQ48" s="62"/>
      <c r="CGR48" s="62"/>
      <c r="CGS48" s="62"/>
      <c r="CGT48" s="62"/>
      <c r="CGU48" s="62"/>
      <c r="CGV48" s="62"/>
      <c r="CGW48" s="62"/>
      <c r="CGX48" s="62"/>
      <c r="CGY48" s="62"/>
      <c r="CGZ48" s="62"/>
      <c r="CHA48" s="62"/>
      <c r="CHB48" s="62"/>
      <c r="CHC48" s="62"/>
      <c r="CHD48" s="62"/>
      <c r="CHE48" s="62"/>
      <c r="CHF48" s="62"/>
      <c r="CHG48" s="62"/>
      <c r="CHH48" s="62"/>
      <c r="CHI48" s="62"/>
      <c r="CHJ48" s="62"/>
      <c r="CHK48" s="62"/>
      <c r="CHL48" s="62"/>
      <c r="CHM48" s="62"/>
      <c r="CHN48" s="62"/>
      <c r="CHO48" s="62"/>
      <c r="CHP48" s="62"/>
      <c r="CHQ48" s="62"/>
      <c r="CHR48" s="62"/>
      <c r="CHS48" s="62"/>
      <c r="CHT48" s="62"/>
      <c r="CHU48" s="62"/>
      <c r="CHV48" s="62"/>
      <c r="CHW48" s="62"/>
      <c r="CHX48" s="62"/>
      <c r="CHY48" s="62"/>
      <c r="CHZ48" s="62"/>
      <c r="CIA48" s="62"/>
      <c r="CIB48" s="62"/>
      <c r="CIC48" s="62"/>
      <c r="CID48" s="62"/>
      <c r="CIE48" s="62"/>
      <c r="CIF48" s="62"/>
      <c r="CIG48" s="62"/>
      <c r="CIH48" s="62"/>
      <c r="CII48" s="62"/>
      <c r="CIJ48" s="62"/>
      <c r="CIK48" s="62"/>
      <c r="CIL48" s="62"/>
      <c r="CIM48" s="62"/>
      <c r="CIN48" s="62"/>
      <c r="CIO48" s="62"/>
      <c r="CIP48" s="62"/>
      <c r="CIQ48" s="62"/>
      <c r="CIR48" s="62"/>
      <c r="CIS48" s="62"/>
      <c r="CIT48" s="62"/>
      <c r="CIU48" s="62"/>
      <c r="CIV48" s="62"/>
      <c r="CIW48" s="62"/>
      <c r="CIX48" s="62"/>
      <c r="CIY48" s="62"/>
      <c r="CIZ48" s="62"/>
      <c r="CJA48" s="62"/>
      <c r="CJB48" s="62"/>
      <c r="CJC48" s="62"/>
      <c r="CJD48" s="62"/>
      <c r="CJE48" s="62"/>
      <c r="CJF48" s="62"/>
      <c r="CJG48" s="62"/>
      <c r="CJH48" s="62"/>
      <c r="CJI48" s="62"/>
      <c r="CJJ48" s="62"/>
      <c r="CJK48" s="62"/>
      <c r="CJL48" s="62"/>
      <c r="CJM48" s="62"/>
      <c r="CJN48" s="62"/>
      <c r="CJO48" s="62"/>
      <c r="CJP48" s="62"/>
      <c r="CJQ48" s="62"/>
      <c r="CJR48" s="62"/>
      <c r="CJS48" s="62"/>
      <c r="CJT48" s="62"/>
      <c r="CJU48" s="62"/>
      <c r="CJV48" s="62"/>
      <c r="CJW48" s="62"/>
      <c r="CJX48" s="62"/>
      <c r="CJY48" s="62"/>
      <c r="CJZ48" s="62"/>
      <c r="CKA48" s="62"/>
      <c r="CKB48" s="62"/>
      <c r="CKC48" s="62"/>
      <c r="CKD48" s="62"/>
      <c r="CKE48" s="62"/>
      <c r="CKF48" s="62"/>
      <c r="CKG48" s="62"/>
      <c r="CKH48" s="62"/>
      <c r="CKI48" s="62"/>
      <c r="CKJ48" s="62"/>
      <c r="CKK48" s="62"/>
      <c r="CKL48" s="62"/>
      <c r="CKM48" s="62"/>
      <c r="CKN48" s="62"/>
      <c r="CKO48" s="62"/>
      <c r="CKP48" s="62"/>
      <c r="CKQ48" s="62"/>
      <c r="CKR48" s="62"/>
      <c r="CKS48" s="62"/>
      <c r="CKT48" s="62"/>
      <c r="CKU48" s="62"/>
      <c r="CKV48" s="62"/>
      <c r="CKW48" s="62"/>
      <c r="CKX48" s="62"/>
      <c r="CKY48" s="62"/>
      <c r="CKZ48" s="62"/>
      <c r="CLA48" s="62"/>
      <c r="CLB48" s="62"/>
      <c r="CLC48" s="62"/>
      <c r="CLD48" s="62"/>
      <c r="CLE48" s="62"/>
      <c r="CLF48" s="62"/>
      <c r="CLG48" s="62"/>
      <c r="CLH48" s="62"/>
      <c r="CLI48" s="62"/>
      <c r="CLJ48" s="62"/>
      <c r="CLK48" s="62"/>
      <c r="CLL48" s="62"/>
      <c r="CLM48" s="62"/>
      <c r="CLN48" s="62"/>
      <c r="CLO48" s="62"/>
      <c r="CLP48" s="62"/>
      <c r="CLQ48" s="62"/>
      <c r="CLR48" s="62"/>
      <c r="CLS48" s="62"/>
      <c r="CLT48" s="62"/>
      <c r="CLU48" s="62"/>
      <c r="CLV48" s="62"/>
      <c r="CLW48" s="62"/>
      <c r="CLX48" s="62"/>
      <c r="CLY48" s="62"/>
      <c r="CLZ48" s="62"/>
      <c r="CMA48" s="62"/>
      <c r="CMB48" s="62"/>
      <c r="CMC48" s="62"/>
      <c r="CMD48" s="62"/>
      <c r="CME48" s="62"/>
      <c r="CMF48" s="62"/>
      <c r="CMG48" s="62"/>
      <c r="CMH48" s="62"/>
      <c r="CMI48" s="62"/>
      <c r="CMJ48" s="62"/>
      <c r="CMK48" s="62"/>
      <c r="CML48" s="62"/>
      <c r="CMM48" s="62"/>
      <c r="CMN48" s="62"/>
      <c r="CMO48" s="62"/>
      <c r="CMP48" s="62"/>
      <c r="CMQ48" s="62"/>
      <c r="CMR48" s="62"/>
      <c r="CMS48" s="62"/>
      <c r="CMT48" s="62"/>
      <c r="CMU48" s="62"/>
      <c r="CMV48" s="62"/>
      <c r="CMW48" s="62"/>
      <c r="CMX48" s="62"/>
      <c r="CMY48" s="62"/>
      <c r="CMZ48" s="62"/>
      <c r="CNA48" s="62"/>
      <c r="CNB48" s="62"/>
      <c r="CNC48" s="62"/>
      <c r="CND48" s="62"/>
      <c r="CNE48" s="62"/>
      <c r="CNF48" s="62"/>
      <c r="CNG48" s="62"/>
      <c r="CNH48" s="62"/>
      <c r="CNI48" s="62"/>
      <c r="CNJ48" s="62"/>
      <c r="CNK48" s="62"/>
      <c r="CNL48" s="62"/>
      <c r="CNM48" s="62"/>
      <c r="CNN48" s="62"/>
      <c r="CNO48" s="62"/>
      <c r="CNP48" s="62"/>
      <c r="CNQ48" s="62"/>
      <c r="CNR48" s="62"/>
      <c r="CNS48" s="62"/>
      <c r="CNT48" s="62"/>
      <c r="CNU48" s="62"/>
      <c r="CNV48" s="62"/>
      <c r="CNW48" s="62"/>
      <c r="CNX48" s="62"/>
      <c r="CNY48" s="62"/>
      <c r="CNZ48" s="62"/>
      <c r="COA48" s="62"/>
      <c r="COB48" s="62"/>
      <c r="COC48" s="62"/>
      <c r="COD48" s="62"/>
      <c r="COE48" s="62"/>
      <c r="COF48" s="62"/>
      <c r="COG48" s="62"/>
      <c r="COH48" s="62"/>
      <c r="COI48" s="62"/>
      <c r="COJ48" s="62"/>
      <c r="COK48" s="62"/>
      <c r="COL48" s="62"/>
      <c r="COM48" s="62"/>
      <c r="CON48" s="62"/>
      <c r="COO48" s="62"/>
      <c r="COP48" s="62"/>
      <c r="COQ48" s="62"/>
      <c r="COR48" s="62"/>
      <c r="COS48" s="62"/>
      <c r="COT48" s="62"/>
      <c r="COU48" s="62"/>
      <c r="COV48" s="62"/>
      <c r="COW48" s="62"/>
      <c r="COX48" s="62"/>
      <c r="COY48" s="62"/>
      <c r="COZ48" s="62"/>
      <c r="CPA48" s="62"/>
      <c r="CPB48" s="62"/>
      <c r="CPC48" s="62"/>
      <c r="CPD48" s="62"/>
      <c r="CPE48" s="62"/>
      <c r="CPF48" s="62"/>
      <c r="CPG48" s="62"/>
      <c r="CPH48" s="62"/>
      <c r="CPI48" s="62"/>
      <c r="CPJ48" s="62"/>
      <c r="CPK48" s="62"/>
      <c r="CPL48" s="62"/>
      <c r="CPM48" s="62"/>
      <c r="CPN48" s="62"/>
      <c r="CPO48" s="62"/>
      <c r="CPP48" s="62"/>
      <c r="CPQ48" s="62"/>
      <c r="CPR48" s="62"/>
      <c r="CPS48" s="62"/>
      <c r="CPT48" s="62"/>
      <c r="CPU48" s="62"/>
      <c r="CPV48" s="62"/>
      <c r="CPW48" s="62"/>
      <c r="CPX48" s="62"/>
      <c r="CPY48" s="62"/>
      <c r="CPZ48" s="62"/>
      <c r="CQA48" s="62"/>
      <c r="CQB48" s="62"/>
      <c r="CQC48" s="62"/>
      <c r="CQD48" s="62"/>
      <c r="CQE48" s="62"/>
      <c r="CQF48" s="62"/>
      <c r="CQG48" s="62"/>
      <c r="CQH48" s="62"/>
      <c r="CQI48" s="62"/>
      <c r="CQJ48" s="62"/>
      <c r="CQK48" s="62"/>
      <c r="CQL48" s="62"/>
      <c r="CQM48" s="62"/>
      <c r="CQN48" s="62"/>
      <c r="CQO48" s="62"/>
      <c r="CQP48" s="62"/>
      <c r="CQQ48" s="62"/>
      <c r="CQR48" s="62"/>
      <c r="CQS48" s="62"/>
      <c r="CQT48" s="62"/>
      <c r="CQU48" s="62"/>
      <c r="CQV48" s="62"/>
      <c r="CQW48" s="62"/>
      <c r="CQX48" s="62"/>
      <c r="CQY48" s="62"/>
      <c r="CQZ48" s="62"/>
      <c r="CRA48" s="62"/>
      <c r="CRB48" s="62"/>
      <c r="CRC48" s="62"/>
      <c r="CRD48" s="62"/>
      <c r="CRE48" s="62"/>
      <c r="CRF48" s="62"/>
      <c r="CRG48" s="62"/>
      <c r="CRH48" s="62"/>
      <c r="CRI48" s="62"/>
      <c r="CRJ48" s="62"/>
      <c r="CRK48" s="62"/>
      <c r="CRL48" s="62"/>
      <c r="CRM48" s="62"/>
      <c r="CRN48" s="62"/>
      <c r="CRO48" s="62"/>
      <c r="CRP48" s="62"/>
      <c r="CRQ48" s="62"/>
      <c r="CRR48" s="62"/>
      <c r="CRS48" s="62"/>
      <c r="CRT48" s="62"/>
      <c r="CRU48" s="62"/>
      <c r="CRV48" s="62"/>
      <c r="CRW48" s="62"/>
      <c r="CRX48" s="62"/>
      <c r="CRY48" s="62"/>
      <c r="CRZ48" s="62"/>
      <c r="CSA48" s="62"/>
      <c r="CSB48" s="62"/>
      <c r="CSC48" s="62"/>
      <c r="CSD48" s="62"/>
      <c r="CSE48" s="62"/>
      <c r="CSF48" s="62"/>
      <c r="CSG48" s="62"/>
      <c r="CSH48" s="62"/>
      <c r="CSI48" s="62"/>
      <c r="CSJ48" s="62"/>
      <c r="CSK48" s="62"/>
      <c r="CSL48" s="62"/>
      <c r="CSM48" s="62"/>
      <c r="CSN48" s="62"/>
      <c r="CSO48" s="62"/>
      <c r="CSP48" s="62"/>
      <c r="CSQ48" s="62"/>
      <c r="CSR48" s="62"/>
      <c r="CSS48" s="62"/>
      <c r="CST48" s="62"/>
      <c r="CSU48" s="62"/>
      <c r="CSV48" s="62"/>
      <c r="CSW48" s="62"/>
      <c r="CSX48" s="62"/>
      <c r="CSY48" s="62"/>
      <c r="CSZ48" s="62"/>
      <c r="CTA48" s="62"/>
      <c r="CTB48" s="62"/>
      <c r="CTC48" s="62"/>
      <c r="CTD48" s="62"/>
      <c r="CTE48" s="62"/>
      <c r="CTF48" s="62"/>
      <c r="CTG48" s="62"/>
      <c r="CTH48" s="62"/>
      <c r="CTI48" s="62"/>
      <c r="CTJ48" s="62"/>
      <c r="CTK48" s="62"/>
      <c r="CTL48" s="62"/>
      <c r="CTM48" s="62"/>
      <c r="CTN48" s="62"/>
      <c r="CTO48" s="62"/>
      <c r="CTP48" s="62"/>
      <c r="CTQ48" s="62"/>
      <c r="CTR48" s="62"/>
      <c r="CTS48" s="62"/>
      <c r="CTT48" s="62"/>
      <c r="CTU48" s="62"/>
      <c r="CTV48" s="62"/>
      <c r="CTW48" s="62"/>
      <c r="CTX48" s="62"/>
      <c r="CTY48" s="62"/>
      <c r="CTZ48" s="62"/>
      <c r="CUA48" s="62"/>
      <c r="CUB48" s="62"/>
      <c r="CUC48" s="62"/>
      <c r="CUD48" s="62"/>
      <c r="CUE48" s="62"/>
      <c r="CUF48" s="62"/>
      <c r="CUG48" s="62"/>
      <c r="CUH48" s="62"/>
      <c r="CUI48" s="62"/>
      <c r="CUJ48" s="62"/>
      <c r="CUK48" s="62"/>
      <c r="CUL48" s="62"/>
      <c r="CUM48" s="62"/>
      <c r="CUN48" s="62"/>
      <c r="CUO48" s="62"/>
      <c r="CUP48" s="62"/>
      <c r="CUQ48" s="62"/>
      <c r="CUR48" s="62"/>
      <c r="CUS48" s="62"/>
      <c r="CUT48" s="62"/>
      <c r="CUU48" s="62"/>
      <c r="CUV48" s="62"/>
      <c r="CUW48" s="62"/>
      <c r="CUX48" s="62"/>
      <c r="CUY48" s="62"/>
      <c r="CUZ48" s="62"/>
      <c r="CVA48" s="62"/>
      <c r="CVB48" s="62"/>
      <c r="CVC48" s="62"/>
      <c r="CVD48" s="62"/>
      <c r="CVE48" s="62"/>
      <c r="CVF48" s="62"/>
      <c r="CVG48" s="62"/>
      <c r="CVH48" s="62"/>
      <c r="CVI48" s="62"/>
      <c r="CVJ48" s="62"/>
      <c r="CVK48" s="62"/>
      <c r="CVL48" s="62"/>
      <c r="CVM48" s="62"/>
      <c r="CVN48" s="62"/>
      <c r="CVO48" s="62"/>
      <c r="CVP48" s="62"/>
      <c r="CVQ48" s="62"/>
      <c r="CVR48" s="62"/>
      <c r="CVS48" s="62"/>
      <c r="CVT48" s="62"/>
      <c r="CVU48" s="62"/>
      <c r="CVV48" s="62"/>
      <c r="CVW48" s="62"/>
      <c r="CVX48" s="62"/>
      <c r="CVY48" s="62"/>
      <c r="CVZ48" s="62"/>
      <c r="CWA48" s="62"/>
      <c r="CWB48" s="62"/>
      <c r="CWC48" s="62"/>
      <c r="CWD48" s="62"/>
      <c r="CWE48" s="62"/>
      <c r="CWF48" s="62"/>
      <c r="CWG48" s="62"/>
      <c r="CWH48" s="62"/>
      <c r="CWI48" s="62"/>
      <c r="CWJ48" s="62"/>
      <c r="CWK48" s="62"/>
      <c r="CWL48" s="62"/>
      <c r="CWM48" s="62"/>
      <c r="CWN48" s="62"/>
      <c r="CWO48" s="62"/>
      <c r="CWP48" s="62"/>
      <c r="CWQ48" s="62"/>
      <c r="CWR48" s="62"/>
      <c r="CWS48" s="62"/>
      <c r="CWT48" s="62"/>
      <c r="CWU48" s="62"/>
      <c r="CWV48" s="62"/>
      <c r="CWW48" s="62"/>
      <c r="CWX48" s="62"/>
      <c r="CWY48" s="62"/>
      <c r="CWZ48" s="62"/>
      <c r="CXA48" s="62"/>
      <c r="CXB48" s="62"/>
      <c r="CXC48" s="62"/>
      <c r="CXD48" s="62"/>
      <c r="CXE48" s="62"/>
      <c r="CXF48" s="62"/>
      <c r="CXG48" s="62"/>
      <c r="CXH48" s="62"/>
      <c r="CXI48" s="62"/>
      <c r="CXJ48" s="62"/>
      <c r="CXK48" s="62"/>
      <c r="CXL48" s="62"/>
      <c r="CXM48" s="62"/>
      <c r="CXN48" s="62"/>
      <c r="CXO48" s="62"/>
      <c r="CXP48" s="62"/>
      <c r="CXQ48" s="62"/>
      <c r="CXR48" s="62"/>
      <c r="CXS48" s="62"/>
      <c r="CXT48" s="62"/>
      <c r="CXU48" s="62"/>
      <c r="CXV48" s="62"/>
      <c r="CXW48" s="62"/>
      <c r="CXX48" s="62"/>
      <c r="CXY48" s="62"/>
      <c r="CXZ48" s="62"/>
      <c r="CYA48" s="62"/>
      <c r="CYB48" s="62"/>
      <c r="CYC48" s="62"/>
      <c r="CYD48" s="62"/>
      <c r="CYE48" s="62"/>
      <c r="CYF48" s="62"/>
      <c r="CYG48" s="62"/>
      <c r="CYH48" s="62"/>
      <c r="CYI48" s="62"/>
      <c r="CYJ48" s="62"/>
      <c r="CYK48" s="62"/>
      <c r="CYL48" s="62"/>
      <c r="CYM48" s="62"/>
      <c r="CYN48" s="62"/>
      <c r="CYO48" s="62"/>
      <c r="CYP48" s="62"/>
      <c r="CYQ48" s="62"/>
      <c r="CYR48" s="62"/>
      <c r="CYS48" s="62"/>
      <c r="CYT48" s="62"/>
      <c r="CYU48" s="62"/>
      <c r="CYV48" s="62"/>
      <c r="CYW48" s="62"/>
      <c r="CYX48" s="62"/>
      <c r="CYY48" s="62"/>
      <c r="CYZ48" s="62"/>
      <c r="CZA48" s="62"/>
      <c r="CZB48" s="62"/>
      <c r="CZC48" s="62"/>
      <c r="CZD48" s="62"/>
      <c r="CZE48" s="62"/>
      <c r="CZF48" s="62"/>
      <c r="CZG48" s="62"/>
      <c r="CZH48" s="62"/>
      <c r="CZI48" s="62"/>
      <c r="CZJ48" s="62"/>
      <c r="CZK48" s="62"/>
      <c r="CZL48" s="62"/>
      <c r="CZM48" s="62"/>
      <c r="CZN48" s="62"/>
      <c r="CZO48" s="62"/>
      <c r="CZP48" s="62"/>
      <c r="CZQ48" s="62"/>
      <c r="CZR48" s="62"/>
      <c r="CZS48" s="62"/>
      <c r="CZT48" s="62"/>
      <c r="CZU48" s="62"/>
      <c r="CZV48" s="62"/>
      <c r="CZW48" s="62"/>
      <c r="CZX48" s="62"/>
      <c r="CZY48" s="62"/>
      <c r="CZZ48" s="62"/>
      <c r="DAA48" s="62"/>
      <c r="DAB48" s="62"/>
      <c r="DAC48" s="62"/>
      <c r="DAD48" s="62"/>
      <c r="DAE48" s="62"/>
      <c r="DAF48" s="62"/>
      <c r="DAG48" s="62"/>
      <c r="DAH48" s="62"/>
      <c r="DAI48" s="62"/>
      <c r="DAJ48" s="62"/>
      <c r="DAK48" s="62"/>
      <c r="DAL48" s="62"/>
      <c r="DAM48" s="62"/>
      <c r="DAN48" s="62"/>
      <c r="DAO48" s="62"/>
      <c r="DAP48" s="62"/>
      <c r="DAQ48" s="62"/>
      <c r="DAR48" s="62"/>
      <c r="DAS48" s="62"/>
      <c r="DAT48" s="62"/>
      <c r="DAU48" s="62"/>
      <c r="DAV48" s="62"/>
      <c r="DAW48" s="62"/>
      <c r="DAX48" s="62"/>
      <c r="DAY48" s="62"/>
      <c r="DAZ48" s="62"/>
      <c r="DBA48" s="62"/>
      <c r="DBB48" s="62"/>
      <c r="DBC48" s="62"/>
      <c r="DBD48" s="62"/>
      <c r="DBE48" s="62"/>
      <c r="DBF48" s="62"/>
      <c r="DBG48" s="62"/>
      <c r="DBH48" s="62"/>
      <c r="DBI48" s="62"/>
      <c r="DBJ48" s="62"/>
      <c r="DBK48" s="62"/>
      <c r="DBL48" s="62"/>
      <c r="DBM48" s="62"/>
      <c r="DBN48" s="62"/>
      <c r="DBO48" s="62"/>
      <c r="DBP48" s="62"/>
      <c r="DBQ48" s="62"/>
      <c r="DBR48" s="62"/>
      <c r="DBS48" s="62"/>
      <c r="DBT48" s="62"/>
      <c r="DBU48" s="62"/>
      <c r="DBV48" s="62"/>
      <c r="DBW48" s="62"/>
      <c r="DBX48" s="62"/>
      <c r="DBY48" s="62"/>
      <c r="DBZ48" s="62"/>
      <c r="DCA48" s="62"/>
      <c r="DCB48" s="62"/>
      <c r="DCC48" s="62"/>
      <c r="DCD48" s="62"/>
      <c r="DCE48" s="62"/>
      <c r="DCF48" s="62"/>
      <c r="DCG48" s="62"/>
      <c r="DCH48" s="62"/>
      <c r="DCI48" s="62"/>
      <c r="DCJ48" s="62"/>
      <c r="DCK48" s="62"/>
      <c r="DCL48" s="62"/>
      <c r="DCM48" s="62"/>
      <c r="DCN48" s="62"/>
      <c r="DCO48" s="62"/>
      <c r="DCP48" s="62"/>
      <c r="DCQ48" s="62"/>
      <c r="DCR48" s="62"/>
      <c r="DCS48" s="62"/>
      <c r="DCT48" s="62"/>
      <c r="DCU48" s="62"/>
      <c r="DCV48" s="62"/>
      <c r="DCW48" s="62"/>
      <c r="DCX48" s="62"/>
      <c r="DCY48" s="62"/>
      <c r="DCZ48" s="62"/>
      <c r="DDA48" s="62"/>
      <c r="DDB48" s="62"/>
      <c r="DDC48" s="62"/>
      <c r="DDD48" s="62"/>
      <c r="DDE48" s="62"/>
      <c r="DDF48" s="62"/>
      <c r="DDG48" s="62"/>
      <c r="DDH48" s="62"/>
      <c r="DDI48" s="62"/>
      <c r="DDJ48" s="62"/>
      <c r="DDK48" s="62"/>
      <c r="DDL48" s="62"/>
      <c r="DDM48" s="62"/>
      <c r="DDN48" s="62"/>
      <c r="DDO48" s="62"/>
      <c r="DDP48" s="62"/>
      <c r="DDQ48" s="62"/>
      <c r="DDR48" s="62"/>
      <c r="DDS48" s="62"/>
      <c r="DDT48" s="62"/>
      <c r="DDU48" s="62"/>
      <c r="DDV48" s="62"/>
      <c r="DDW48" s="62"/>
      <c r="DDX48" s="62"/>
      <c r="DDY48" s="62"/>
      <c r="DDZ48" s="62"/>
      <c r="DEA48" s="62"/>
      <c r="DEB48" s="62"/>
      <c r="DEC48" s="62"/>
      <c r="DED48" s="62"/>
      <c r="DEE48" s="62"/>
      <c r="DEF48" s="62"/>
      <c r="DEG48" s="62"/>
      <c r="DEH48" s="62"/>
      <c r="DEI48" s="62"/>
      <c r="DEJ48" s="62"/>
      <c r="DEK48" s="62"/>
      <c r="DEL48" s="62"/>
      <c r="DEM48" s="62"/>
      <c r="DEN48" s="62"/>
      <c r="DEO48" s="62"/>
      <c r="DEP48" s="62"/>
      <c r="DEQ48" s="62"/>
      <c r="DER48" s="62"/>
      <c r="DES48" s="62"/>
      <c r="DET48" s="62"/>
      <c r="DEU48" s="62"/>
      <c r="DEV48" s="62"/>
      <c r="DEW48" s="62"/>
      <c r="DEX48" s="62"/>
      <c r="DEY48" s="62"/>
      <c r="DEZ48" s="62"/>
      <c r="DFA48" s="62"/>
      <c r="DFB48" s="62"/>
      <c r="DFC48" s="62"/>
      <c r="DFD48" s="62"/>
      <c r="DFE48" s="62"/>
      <c r="DFF48" s="62"/>
      <c r="DFG48" s="62"/>
      <c r="DFH48" s="62"/>
      <c r="DFI48" s="62"/>
      <c r="DFJ48" s="62"/>
      <c r="DFK48" s="62"/>
      <c r="DFL48" s="62"/>
      <c r="DFM48" s="62"/>
      <c r="DFN48" s="62"/>
      <c r="DFO48" s="62"/>
      <c r="DFP48" s="62"/>
      <c r="DFQ48" s="62"/>
      <c r="DFR48" s="62"/>
      <c r="DFS48" s="62"/>
      <c r="DFT48" s="62"/>
      <c r="DFU48" s="62"/>
      <c r="DFV48" s="62"/>
      <c r="DFW48" s="62"/>
      <c r="DFX48" s="62"/>
      <c r="DFY48" s="62"/>
      <c r="DFZ48" s="62"/>
      <c r="DGA48" s="62"/>
      <c r="DGB48" s="62"/>
      <c r="DGC48" s="62"/>
      <c r="DGD48" s="62"/>
      <c r="DGE48" s="62"/>
      <c r="DGF48" s="62"/>
      <c r="DGG48" s="62"/>
      <c r="DGH48" s="62"/>
      <c r="DGI48" s="62"/>
      <c r="DGJ48" s="62"/>
      <c r="DGK48" s="62"/>
      <c r="DGL48" s="62"/>
      <c r="DGM48" s="62"/>
      <c r="DGN48" s="62"/>
      <c r="DGO48" s="62"/>
      <c r="DGP48" s="62"/>
      <c r="DGQ48" s="62"/>
      <c r="DGR48" s="62"/>
      <c r="DGS48" s="62"/>
      <c r="DGT48" s="62"/>
      <c r="DGU48" s="62"/>
      <c r="DGV48" s="62"/>
      <c r="DGW48" s="62"/>
      <c r="DGX48" s="62"/>
      <c r="DGY48" s="62"/>
      <c r="DGZ48" s="62"/>
      <c r="DHA48" s="62"/>
      <c r="DHB48" s="62"/>
      <c r="DHC48" s="62"/>
      <c r="DHD48" s="62"/>
      <c r="DHE48" s="62"/>
      <c r="DHF48" s="62"/>
      <c r="DHG48" s="62"/>
      <c r="DHH48" s="62"/>
      <c r="DHI48" s="62"/>
      <c r="DHJ48" s="62"/>
      <c r="DHK48" s="62"/>
      <c r="DHL48" s="62"/>
      <c r="DHM48" s="62"/>
      <c r="DHN48" s="62"/>
      <c r="DHO48" s="62"/>
      <c r="DHP48" s="62"/>
      <c r="DHQ48" s="62"/>
      <c r="DHR48" s="62"/>
      <c r="DHS48" s="62"/>
      <c r="DHT48" s="62"/>
      <c r="DHU48" s="62"/>
      <c r="DHV48" s="62"/>
      <c r="DHW48" s="62"/>
      <c r="DHX48" s="62"/>
      <c r="DHY48" s="62"/>
      <c r="DHZ48" s="62"/>
      <c r="DIA48" s="62"/>
      <c r="DIB48" s="62"/>
      <c r="DIC48" s="62"/>
      <c r="DID48" s="62"/>
      <c r="DIE48" s="62"/>
      <c r="DIF48" s="62"/>
      <c r="DIG48" s="62"/>
      <c r="DIH48" s="62"/>
      <c r="DII48" s="62"/>
      <c r="DIJ48" s="62"/>
      <c r="DIK48" s="62"/>
      <c r="DIL48" s="62"/>
      <c r="DIM48" s="62"/>
      <c r="DIN48" s="62"/>
      <c r="DIO48" s="62"/>
      <c r="DIP48" s="62"/>
      <c r="DIQ48" s="62"/>
      <c r="DIR48" s="62"/>
      <c r="DIS48" s="62"/>
      <c r="DIT48" s="62"/>
      <c r="DIU48" s="62"/>
      <c r="DIV48" s="62"/>
      <c r="DIW48" s="62"/>
      <c r="DIX48" s="62"/>
      <c r="DIY48" s="62"/>
      <c r="DIZ48" s="62"/>
      <c r="DJA48" s="62"/>
      <c r="DJB48" s="62"/>
      <c r="DJC48" s="62"/>
      <c r="DJD48" s="62"/>
      <c r="DJE48" s="62"/>
      <c r="DJF48" s="62"/>
      <c r="DJG48" s="62"/>
      <c r="DJH48" s="62"/>
      <c r="DJI48" s="62"/>
      <c r="DJJ48" s="62"/>
      <c r="DJK48" s="62"/>
      <c r="DJL48" s="62"/>
      <c r="DJM48" s="62"/>
      <c r="DJN48" s="62"/>
      <c r="DJO48" s="62"/>
      <c r="DJP48" s="62"/>
      <c r="DJQ48" s="62"/>
      <c r="DJR48" s="62"/>
      <c r="DJS48" s="62"/>
      <c r="DJT48" s="62"/>
      <c r="DJU48" s="62"/>
      <c r="DJV48" s="62"/>
      <c r="DJW48" s="62"/>
      <c r="DJX48" s="62"/>
      <c r="DJY48" s="62"/>
      <c r="DJZ48" s="62"/>
      <c r="DKA48" s="62"/>
      <c r="DKB48" s="62"/>
      <c r="DKC48" s="62"/>
      <c r="DKD48" s="62"/>
      <c r="DKE48" s="62"/>
      <c r="DKF48" s="62"/>
      <c r="DKG48" s="62"/>
      <c r="DKH48" s="62"/>
      <c r="DKI48" s="62"/>
      <c r="DKJ48" s="62"/>
      <c r="DKK48" s="62"/>
      <c r="DKL48" s="62"/>
      <c r="DKM48" s="62"/>
      <c r="DKN48" s="62"/>
      <c r="DKO48" s="62"/>
      <c r="DKP48" s="62"/>
      <c r="DKQ48" s="62"/>
      <c r="DKR48" s="62"/>
      <c r="DKS48" s="62"/>
      <c r="DKT48" s="62"/>
      <c r="DKU48" s="62"/>
      <c r="DKV48" s="62"/>
      <c r="DKW48" s="62"/>
      <c r="DKX48" s="62"/>
      <c r="DKY48" s="62"/>
      <c r="DKZ48" s="62"/>
      <c r="DLA48" s="62"/>
      <c r="DLB48" s="62"/>
      <c r="DLC48" s="62"/>
      <c r="DLD48" s="62"/>
      <c r="DLE48" s="62"/>
      <c r="DLF48" s="62"/>
      <c r="DLG48" s="62"/>
      <c r="DLH48" s="62"/>
      <c r="DLI48" s="62"/>
      <c r="DLJ48" s="62"/>
      <c r="DLK48" s="62"/>
      <c r="DLL48" s="62"/>
      <c r="DLM48" s="62"/>
      <c r="DLN48" s="62"/>
      <c r="DLO48" s="62"/>
      <c r="DLP48" s="62"/>
      <c r="DLQ48" s="62"/>
      <c r="DLR48" s="62"/>
      <c r="DLS48" s="62"/>
      <c r="DLT48" s="62"/>
      <c r="DLU48" s="62"/>
      <c r="DLV48" s="62"/>
      <c r="DLW48" s="62"/>
      <c r="DLX48" s="62"/>
      <c r="DLY48" s="62"/>
      <c r="DLZ48" s="62"/>
      <c r="DMA48" s="62"/>
      <c r="DMB48" s="62"/>
      <c r="DMC48" s="62"/>
      <c r="DMD48" s="62"/>
      <c r="DME48" s="62"/>
      <c r="DMF48" s="62"/>
      <c r="DMG48" s="62"/>
      <c r="DMH48" s="62"/>
      <c r="DMI48" s="62"/>
      <c r="DMJ48" s="62"/>
      <c r="DMK48" s="62"/>
      <c r="DML48" s="62"/>
      <c r="DMM48" s="62"/>
      <c r="DMN48" s="62"/>
      <c r="DMO48" s="62"/>
      <c r="DMP48" s="62"/>
      <c r="DMQ48" s="62"/>
      <c r="DMR48" s="62"/>
      <c r="DMS48" s="62"/>
      <c r="DMT48" s="62"/>
      <c r="DMU48" s="62"/>
      <c r="DMV48" s="62"/>
      <c r="DMW48" s="62"/>
      <c r="DMX48" s="62"/>
      <c r="DMY48" s="62"/>
      <c r="DMZ48" s="62"/>
      <c r="DNA48" s="62"/>
      <c r="DNB48" s="62"/>
      <c r="DNC48" s="62"/>
      <c r="DND48" s="62"/>
      <c r="DNE48" s="62"/>
      <c r="DNF48" s="62"/>
      <c r="DNG48" s="62"/>
      <c r="DNH48" s="62"/>
      <c r="DNI48" s="62"/>
      <c r="DNJ48" s="62"/>
      <c r="DNK48" s="62"/>
      <c r="DNL48" s="62"/>
      <c r="DNM48" s="62"/>
      <c r="DNN48" s="62"/>
      <c r="DNO48" s="62"/>
      <c r="DNP48" s="62"/>
      <c r="DNQ48" s="62"/>
      <c r="DNR48" s="62"/>
      <c r="DNS48" s="62"/>
      <c r="DNT48" s="62"/>
      <c r="DNU48" s="62"/>
      <c r="DNV48" s="62"/>
      <c r="DNW48" s="62"/>
      <c r="DNX48" s="62"/>
      <c r="DNY48" s="62"/>
      <c r="DNZ48" s="62"/>
      <c r="DOA48" s="62"/>
      <c r="DOB48" s="62"/>
      <c r="DOC48" s="62"/>
      <c r="DOD48" s="62"/>
      <c r="DOE48" s="62"/>
      <c r="DOF48" s="62"/>
      <c r="DOG48" s="62"/>
      <c r="DOH48" s="62"/>
      <c r="DOI48" s="62"/>
      <c r="DOJ48" s="62"/>
      <c r="DOK48" s="62"/>
      <c r="DOL48" s="62"/>
      <c r="DOM48" s="62"/>
      <c r="DON48" s="62"/>
      <c r="DOO48" s="62"/>
      <c r="DOP48" s="62"/>
      <c r="DOQ48" s="62"/>
      <c r="DOR48" s="62"/>
      <c r="DOS48" s="62"/>
      <c r="DOT48" s="62"/>
      <c r="DOU48" s="62"/>
      <c r="DOV48" s="62"/>
      <c r="DOW48" s="62"/>
      <c r="DOX48" s="62"/>
      <c r="DOY48" s="62"/>
      <c r="DOZ48" s="62"/>
      <c r="DPA48" s="62"/>
      <c r="DPB48" s="62"/>
      <c r="DPC48" s="62"/>
      <c r="DPD48" s="62"/>
      <c r="DPE48" s="62"/>
      <c r="DPF48" s="62"/>
      <c r="DPG48" s="62"/>
      <c r="DPH48" s="62"/>
      <c r="DPI48" s="62"/>
      <c r="DPJ48" s="62"/>
      <c r="DPK48" s="62"/>
      <c r="DPL48" s="62"/>
      <c r="DPM48" s="62"/>
      <c r="DPN48" s="62"/>
      <c r="DPO48" s="62"/>
      <c r="DPP48" s="62"/>
      <c r="DPQ48" s="62"/>
      <c r="DPR48" s="62"/>
      <c r="DPS48" s="62"/>
      <c r="DPT48" s="62"/>
      <c r="DPU48" s="62"/>
      <c r="DPV48" s="62"/>
      <c r="DPW48" s="62"/>
      <c r="DPX48" s="62"/>
      <c r="DPY48" s="62"/>
      <c r="DPZ48" s="62"/>
      <c r="DQA48" s="62"/>
      <c r="DQB48" s="62"/>
      <c r="DQC48" s="62"/>
      <c r="DQD48" s="62"/>
      <c r="DQE48" s="62"/>
      <c r="DQF48" s="62"/>
      <c r="DQG48" s="62"/>
      <c r="DQH48" s="62"/>
      <c r="DQI48" s="62"/>
      <c r="DQJ48" s="62"/>
      <c r="DQK48" s="62"/>
      <c r="DQL48" s="62"/>
      <c r="DQM48" s="62"/>
      <c r="DQN48" s="62"/>
      <c r="DQO48" s="62"/>
      <c r="DQP48" s="62"/>
      <c r="DQQ48" s="62"/>
      <c r="DQR48" s="62"/>
      <c r="DQS48" s="62"/>
      <c r="DQT48" s="62"/>
      <c r="DQU48" s="62"/>
      <c r="DQV48" s="62"/>
      <c r="DQW48" s="62"/>
      <c r="DQX48" s="62"/>
      <c r="DQY48" s="62"/>
      <c r="DQZ48" s="62"/>
      <c r="DRA48" s="62"/>
      <c r="DRB48" s="62"/>
      <c r="DRC48" s="62"/>
      <c r="DRD48" s="62"/>
      <c r="DRE48" s="62"/>
      <c r="DRF48" s="62"/>
      <c r="DRG48" s="62"/>
      <c r="DRH48" s="62"/>
      <c r="DRI48" s="62"/>
      <c r="DRJ48" s="62"/>
      <c r="DRK48" s="62"/>
      <c r="DRL48" s="62"/>
      <c r="DRM48" s="62"/>
      <c r="DRN48" s="62"/>
      <c r="DRO48" s="62"/>
      <c r="DRP48" s="62"/>
      <c r="DRQ48" s="62"/>
      <c r="DRR48" s="62"/>
      <c r="DRS48" s="62"/>
      <c r="DRT48" s="62"/>
      <c r="DRU48" s="62"/>
      <c r="DRV48" s="62"/>
      <c r="DRW48" s="62"/>
      <c r="DRX48" s="62"/>
      <c r="DRY48" s="62"/>
      <c r="DRZ48" s="62"/>
      <c r="DSA48" s="62"/>
      <c r="DSB48" s="62"/>
      <c r="DSC48" s="62"/>
      <c r="DSD48" s="62"/>
      <c r="DSE48" s="62"/>
      <c r="DSF48" s="62"/>
      <c r="DSG48" s="62"/>
      <c r="DSH48" s="62"/>
      <c r="DSI48" s="62"/>
      <c r="DSJ48" s="62"/>
      <c r="DSK48" s="62"/>
      <c r="DSL48" s="62"/>
      <c r="DSM48" s="62"/>
      <c r="DSN48" s="62"/>
      <c r="DSO48" s="62"/>
      <c r="DSP48" s="62"/>
      <c r="DSQ48" s="62"/>
      <c r="DSR48" s="62"/>
      <c r="DSS48" s="62"/>
      <c r="DST48" s="62"/>
      <c r="DSU48" s="62"/>
      <c r="DSV48" s="62"/>
      <c r="DSW48" s="62"/>
      <c r="DSX48" s="62"/>
      <c r="DSY48" s="62"/>
      <c r="DSZ48" s="62"/>
      <c r="DTA48" s="62"/>
      <c r="DTB48" s="62"/>
      <c r="DTC48" s="62"/>
      <c r="DTD48" s="62"/>
      <c r="DTE48" s="62"/>
      <c r="DTF48" s="62"/>
      <c r="DTG48" s="62"/>
      <c r="DTH48" s="62"/>
      <c r="DTI48" s="62"/>
      <c r="DTJ48" s="62"/>
      <c r="DTK48" s="62"/>
      <c r="DTL48" s="62"/>
      <c r="DTM48" s="62"/>
      <c r="DTN48" s="62"/>
      <c r="DTO48" s="62"/>
      <c r="DTP48" s="62"/>
      <c r="DTQ48" s="62"/>
      <c r="DTR48" s="62"/>
      <c r="DTS48" s="62"/>
      <c r="DTT48" s="62"/>
      <c r="DTU48" s="62"/>
      <c r="DTV48" s="62"/>
      <c r="DTW48" s="62"/>
      <c r="DTX48" s="62"/>
      <c r="DTY48" s="62"/>
      <c r="DTZ48" s="62"/>
      <c r="DUA48" s="62"/>
      <c r="DUB48" s="62"/>
      <c r="DUC48" s="62"/>
      <c r="DUD48" s="62"/>
      <c r="DUE48" s="62"/>
      <c r="DUF48" s="62"/>
      <c r="DUG48" s="62"/>
      <c r="DUH48" s="62"/>
      <c r="DUI48" s="62"/>
      <c r="DUJ48" s="62"/>
      <c r="DUK48" s="62"/>
      <c r="DUL48" s="62"/>
      <c r="DUM48" s="62"/>
      <c r="DUN48" s="62"/>
      <c r="DUO48" s="62"/>
      <c r="DUP48" s="62"/>
      <c r="DUQ48" s="62"/>
      <c r="DUR48" s="62"/>
      <c r="DUS48" s="62"/>
      <c r="DUT48" s="62"/>
      <c r="DUU48" s="62"/>
      <c r="DUV48" s="62"/>
      <c r="DUW48" s="62"/>
      <c r="DUX48" s="62"/>
      <c r="DUY48" s="62"/>
      <c r="DUZ48" s="62"/>
      <c r="DVA48" s="62"/>
      <c r="DVB48" s="62"/>
      <c r="DVC48" s="62"/>
      <c r="DVD48" s="62"/>
      <c r="DVE48" s="62"/>
      <c r="DVF48" s="62"/>
      <c r="DVG48" s="62"/>
      <c r="DVH48" s="62"/>
      <c r="DVI48" s="62"/>
      <c r="DVJ48" s="62"/>
      <c r="DVK48" s="62"/>
      <c r="DVL48" s="62"/>
      <c r="DVM48" s="62"/>
      <c r="DVN48" s="62"/>
      <c r="DVO48" s="62"/>
      <c r="DVP48" s="62"/>
      <c r="DVQ48" s="62"/>
      <c r="DVR48" s="62"/>
      <c r="DVS48" s="62"/>
      <c r="DVT48" s="62"/>
      <c r="DVU48" s="62"/>
      <c r="DVV48" s="62"/>
      <c r="DVW48" s="62"/>
      <c r="DVX48" s="62"/>
      <c r="DVY48" s="62"/>
      <c r="DVZ48" s="62"/>
      <c r="DWA48" s="62"/>
      <c r="DWB48" s="62"/>
      <c r="DWC48" s="62"/>
      <c r="DWD48" s="62"/>
      <c r="DWE48" s="62"/>
      <c r="DWF48" s="62"/>
      <c r="DWG48" s="62"/>
      <c r="DWH48" s="62"/>
      <c r="DWI48" s="62"/>
      <c r="DWJ48" s="62"/>
      <c r="DWK48" s="62"/>
      <c r="DWL48" s="62"/>
      <c r="DWM48" s="62"/>
      <c r="DWN48" s="62"/>
      <c r="DWO48" s="62"/>
      <c r="DWP48" s="62"/>
      <c r="DWQ48" s="62"/>
      <c r="DWR48" s="62"/>
      <c r="DWS48" s="62"/>
      <c r="DWT48" s="62"/>
      <c r="DWU48" s="62"/>
      <c r="DWV48" s="62"/>
      <c r="DWW48" s="62"/>
      <c r="DWX48" s="62"/>
      <c r="DWY48" s="62"/>
      <c r="DWZ48" s="62"/>
      <c r="DXA48" s="62"/>
      <c r="DXB48" s="62"/>
      <c r="DXC48" s="62"/>
      <c r="DXD48" s="62"/>
      <c r="DXE48" s="62"/>
      <c r="DXF48" s="62"/>
      <c r="DXG48" s="62"/>
      <c r="DXH48" s="62"/>
      <c r="DXI48" s="62"/>
      <c r="DXJ48" s="62"/>
      <c r="DXK48" s="62"/>
      <c r="DXL48" s="62"/>
      <c r="DXM48" s="62"/>
      <c r="DXN48" s="62"/>
      <c r="DXO48" s="62"/>
      <c r="DXP48" s="62"/>
      <c r="DXQ48" s="62"/>
      <c r="DXR48" s="62"/>
      <c r="DXS48" s="62"/>
      <c r="DXT48" s="62"/>
      <c r="DXU48" s="62"/>
      <c r="DXV48" s="62"/>
      <c r="DXW48" s="62"/>
      <c r="DXX48" s="62"/>
      <c r="DXY48" s="62"/>
      <c r="DXZ48" s="62"/>
      <c r="DYA48" s="62"/>
      <c r="DYB48" s="62"/>
      <c r="DYC48" s="62"/>
      <c r="DYD48" s="62"/>
      <c r="DYE48" s="62"/>
      <c r="DYF48" s="62"/>
      <c r="DYG48" s="62"/>
      <c r="DYH48" s="62"/>
      <c r="DYI48" s="62"/>
      <c r="DYJ48" s="62"/>
      <c r="DYK48" s="62"/>
      <c r="DYL48" s="62"/>
      <c r="DYM48" s="62"/>
      <c r="DYN48" s="62"/>
      <c r="DYO48" s="62"/>
      <c r="DYP48" s="62"/>
      <c r="DYQ48" s="62"/>
      <c r="DYR48" s="62"/>
      <c r="DYS48" s="62"/>
      <c r="DYT48" s="62"/>
      <c r="DYU48" s="62"/>
      <c r="DYV48" s="62"/>
      <c r="DYW48" s="62"/>
      <c r="DYX48" s="62"/>
      <c r="DYY48" s="62"/>
      <c r="DYZ48" s="62"/>
      <c r="DZA48" s="62"/>
      <c r="DZB48" s="62"/>
      <c r="DZC48" s="62"/>
      <c r="DZD48" s="62"/>
      <c r="DZE48" s="62"/>
      <c r="DZF48" s="62"/>
      <c r="DZG48" s="62"/>
      <c r="DZH48" s="62"/>
      <c r="DZI48" s="62"/>
      <c r="DZJ48" s="62"/>
      <c r="DZK48" s="62"/>
      <c r="DZL48" s="62"/>
      <c r="DZM48" s="62"/>
      <c r="DZN48" s="62"/>
      <c r="DZO48" s="62"/>
      <c r="DZP48" s="62"/>
      <c r="DZQ48" s="62"/>
      <c r="DZR48" s="62"/>
      <c r="DZS48" s="62"/>
      <c r="DZT48" s="62"/>
      <c r="DZU48" s="62"/>
      <c r="DZV48" s="62"/>
      <c r="DZW48" s="62"/>
      <c r="DZX48" s="62"/>
      <c r="DZY48" s="62"/>
      <c r="DZZ48" s="62"/>
      <c r="EAA48" s="62"/>
      <c r="EAB48" s="62"/>
      <c r="EAC48" s="62"/>
      <c r="EAD48" s="62"/>
      <c r="EAE48" s="62"/>
      <c r="EAF48" s="62"/>
      <c r="EAG48" s="62"/>
      <c r="EAH48" s="62"/>
      <c r="EAI48" s="62"/>
      <c r="EAJ48" s="62"/>
      <c r="EAK48" s="62"/>
      <c r="EAL48" s="62"/>
      <c r="EAM48" s="62"/>
      <c r="EAN48" s="62"/>
      <c r="EAO48" s="62"/>
      <c r="EAP48" s="62"/>
      <c r="EAQ48" s="62"/>
      <c r="EAR48" s="62"/>
      <c r="EAS48" s="62"/>
      <c r="EAT48" s="62"/>
      <c r="EAU48" s="62"/>
      <c r="EAV48" s="62"/>
      <c r="EAW48" s="62"/>
      <c r="EAX48" s="62"/>
      <c r="EAY48" s="62"/>
      <c r="EAZ48" s="62"/>
      <c r="EBA48" s="62"/>
      <c r="EBB48" s="62"/>
      <c r="EBC48" s="62"/>
      <c r="EBD48" s="62"/>
      <c r="EBE48" s="62"/>
      <c r="EBF48" s="62"/>
      <c r="EBG48" s="62"/>
      <c r="EBH48" s="62"/>
      <c r="EBI48" s="62"/>
      <c r="EBJ48" s="62"/>
      <c r="EBK48" s="62"/>
      <c r="EBL48" s="62"/>
      <c r="EBM48" s="62"/>
      <c r="EBN48" s="62"/>
      <c r="EBO48" s="62"/>
      <c r="EBP48" s="62"/>
      <c r="EBQ48" s="62"/>
      <c r="EBR48" s="62"/>
      <c r="EBS48" s="62"/>
      <c r="EBT48" s="62"/>
      <c r="EBU48" s="62"/>
      <c r="EBV48" s="62"/>
      <c r="EBW48" s="62"/>
      <c r="EBX48" s="62"/>
      <c r="EBY48" s="62"/>
      <c r="EBZ48" s="62"/>
      <c r="ECA48" s="62"/>
      <c r="ECB48" s="62"/>
      <c r="ECC48" s="62"/>
      <c r="ECD48" s="62"/>
      <c r="ECE48" s="62"/>
      <c r="ECF48" s="62"/>
      <c r="ECG48" s="62"/>
      <c r="ECH48" s="62"/>
      <c r="ECI48" s="62"/>
      <c r="ECJ48" s="62"/>
      <c r="ECK48" s="62"/>
      <c r="ECL48" s="62"/>
      <c r="ECM48" s="62"/>
      <c r="ECN48" s="62"/>
      <c r="ECO48" s="62"/>
      <c r="ECP48" s="62"/>
      <c r="ECQ48" s="62"/>
      <c r="ECR48" s="62"/>
      <c r="ECS48" s="62"/>
      <c r="ECT48" s="62"/>
      <c r="ECU48" s="62"/>
      <c r="ECV48" s="62"/>
      <c r="ECW48" s="62"/>
      <c r="ECX48" s="62"/>
      <c r="ECY48" s="62"/>
      <c r="ECZ48" s="62"/>
      <c r="EDA48" s="62"/>
      <c r="EDB48" s="62"/>
      <c r="EDC48" s="62"/>
      <c r="EDD48" s="62"/>
      <c r="EDE48" s="62"/>
      <c r="EDF48" s="62"/>
      <c r="EDG48" s="62"/>
      <c r="EDH48" s="62"/>
      <c r="EDI48" s="62"/>
      <c r="EDJ48" s="62"/>
      <c r="EDK48" s="62"/>
      <c r="EDL48" s="62"/>
      <c r="EDM48" s="62"/>
      <c r="EDN48" s="62"/>
      <c r="EDO48" s="62"/>
      <c r="EDP48" s="62"/>
      <c r="EDQ48" s="62"/>
      <c r="EDR48" s="62"/>
      <c r="EDS48" s="62"/>
      <c r="EDT48" s="62"/>
      <c r="EDU48" s="62"/>
      <c r="EDV48" s="62"/>
      <c r="EDW48" s="62"/>
      <c r="EDX48" s="62"/>
      <c r="EDY48" s="62"/>
      <c r="EDZ48" s="62"/>
      <c r="EEA48" s="62"/>
      <c r="EEB48" s="62"/>
      <c r="EEC48" s="62"/>
      <c r="EED48" s="62"/>
      <c r="EEE48" s="62"/>
      <c r="EEF48" s="62"/>
      <c r="EEG48" s="62"/>
      <c r="EEH48" s="62"/>
      <c r="EEI48" s="62"/>
      <c r="EEJ48" s="62"/>
      <c r="EEK48" s="62"/>
      <c r="EEL48" s="62"/>
      <c r="EEM48" s="62"/>
      <c r="EEN48" s="62"/>
      <c r="EEO48" s="62"/>
      <c r="EEP48" s="62"/>
      <c r="EEQ48" s="62"/>
      <c r="EER48" s="62"/>
      <c r="EES48" s="62"/>
      <c r="EET48" s="62"/>
      <c r="EEU48" s="62"/>
      <c r="EEV48" s="62"/>
      <c r="EEW48" s="62"/>
      <c r="EEX48" s="62"/>
      <c r="EEY48" s="62"/>
      <c r="EEZ48" s="62"/>
      <c r="EFA48" s="62"/>
      <c r="EFB48" s="62"/>
      <c r="EFC48" s="62"/>
      <c r="EFD48" s="62"/>
      <c r="EFE48" s="62"/>
      <c r="EFF48" s="62"/>
      <c r="EFG48" s="62"/>
      <c r="EFH48" s="62"/>
      <c r="EFI48" s="62"/>
      <c r="EFJ48" s="62"/>
      <c r="EFK48" s="62"/>
      <c r="EFL48" s="62"/>
      <c r="EFM48" s="62"/>
      <c r="EFN48" s="62"/>
      <c r="EFO48" s="62"/>
      <c r="EFP48" s="62"/>
      <c r="EFQ48" s="62"/>
      <c r="EFR48" s="62"/>
      <c r="EFS48" s="62"/>
      <c r="EFT48" s="62"/>
      <c r="EFU48" s="62"/>
      <c r="EFV48" s="62"/>
      <c r="EFW48" s="62"/>
      <c r="EFX48" s="62"/>
      <c r="EFY48" s="62"/>
      <c r="EFZ48" s="62"/>
      <c r="EGA48" s="62"/>
      <c r="EGB48" s="62"/>
      <c r="EGC48" s="62"/>
      <c r="EGD48" s="62"/>
      <c r="EGE48" s="62"/>
      <c r="EGF48" s="62"/>
      <c r="EGG48" s="62"/>
      <c r="EGH48" s="62"/>
      <c r="EGI48" s="62"/>
      <c r="EGJ48" s="62"/>
      <c r="EGK48" s="62"/>
      <c r="EGL48" s="62"/>
      <c r="EGM48" s="62"/>
      <c r="EGN48" s="62"/>
      <c r="EGO48" s="62"/>
      <c r="EGP48" s="62"/>
      <c r="EGQ48" s="62"/>
      <c r="EGR48" s="62"/>
      <c r="EGS48" s="62"/>
      <c r="EGT48" s="62"/>
      <c r="EGU48" s="62"/>
      <c r="EGV48" s="62"/>
      <c r="EGW48" s="62"/>
      <c r="EGX48" s="62"/>
      <c r="EGY48" s="62"/>
      <c r="EGZ48" s="62"/>
      <c r="EHA48" s="62"/>
      <c r="EHB48" s="62"/>
      <c r="EHC48" s="62"/>
      <c r="EHD48" s="62"/>
      <c r="EHE48" s="62"/>
      <c r="EHF48" s="62"/>
      <c r="EHG48" s="62"/>
      <c r="EHH48" s="62"/>
      <c r="EHI48" s="62"/>
      <c r="EHJ48" s="62"/>
      <c r="EHK48" s="62"/>
      <c r="EHL48" s="62"/>
      <c r="EHM48" s="62"/>
      <c r="EHN48" s="62"/>
      <c r="EHO48" s="62"/>
      <c r="EHP48" s="62"/>
      <c r="EHQ48" s="62"/>
      <c r="EHR48" s="62"/>
      <c r="EHS48" s="62"/>
      <c r="EHT48" s="62"/>
      <c r="EHU48" s="62"/>
      <c r="EHV48" s="62"/>
      <c r="EHW48" s="62"/>
      <c r="EHX48" s="62"/>
      <c r="EHY48" s="62"/>
      <c r="EHZ48" s="62"/>
      <c r="EIA48" s="62"/>
      <c r="EIB48" s="62"/>
      <c r="EIC48" s="62"/>
      <c r="EID48" s="62"/>
      <c r="EIE48" s="62"/>
      <c r="EIF48" s="62"/>
      <c r="EIG48" s="62"/>
      <c r="EIH48" s="62"/>
      <c r="EII48" s="62"/>
      <c r="EIJ48" s="62"/>
      <c r="EIK48" s="62"/>
      <c r="EIL48" s="62"/>
      <c r="EIM48" s="62"/>
      <c r="EIN48" s="62"/>
      <c r="EIO48" s="62"/>
      <c r="EIP48" s="62"/>
      <c r="EIQ48" s="62"/>
      <c r="EIR48" s="62"/>
      <c r="EIS48" s="62"/>
      <c r="EIT48" s="62"/>
      <c r="EIU48" s="62"/>
      <c r="EIV48" s="62"/>
      <c r="EIW48" s="62"/>
      <c r="EIX48" s="62"/>
      <c r="EIY48" s="62"/>
      <c r="EIZ48" s="62"/>
      <c r="EJA48" s="62"/>
      <c r="EJB48" s="62"/>
      <c r="EJC48" s="62"/>
      <c r="EJD48" s="62"/>
      <c r="EJE48" s="62"/>
      <c r="EJF48" s="62"/>
      <c r="EJG48" s="62"/>
      <c r="EJH48" s="62"/>
      <c r="EJI48" s="62"/>
      <c r="EJJ48" s="62"/>
      <c r="EJK48" s="62"/>
      <c r="EJL48" s="62"/>
      <c r="EJM48" s="62"/>
      <c r="EJN48" s="62"/>
      <c r="EJO48" s="62"/>
      <c r="EJP48" s="62"/>
      <c r="EJQ48" s="62"/>
      <c r="EJR48" s="62"/>
      <c r="EJS48" s="62"/>
      <c r="EJT48" s="62"/>
      <c r="EJU48" s="62"/>
      <c r="EJV48" s="62"/>
      <c r="EJW48" s="62"/>
      <c r="EJX48" s="62"/>
      <c r="EJY48" s="62"/>
      <c r="EJZ48" s="62"/>
      <c r="EKA48" s="62"/>
      <c r="EKB48" s="62"/>
      <c r="EKC48" s="62"/>
      <c r="EKD48" s="62"/>
      <c r="EKE48" s="62"/>
      <c r="EKF48" s="62"/>
      <c r="EKG48" s="62"/>
      <c r="EKH48" s="62"/>
      <c r="EKI48" s="62"/>
      <c r="EKJ48" s="62"/>
      <c r="EKK48" s="62"/>
      <c r="EKL48" s="62"/>
      <c r="EKM48" s="62"/>
      <c r="EKN48" s="62"/>
      <c r="EKO48" s="62"/>
      <c r="EKP48" s="62"/>
      <c r="EKQ48" s="62"/>
      <c r="EKR48" s="62"/>
      <c r="EKS48" s="62"/>
      <c r="EKT48" s="62"/>
      <c r="EKU48" s="62"/>
      <c r="EKV48" s="62"/>
      <c r="EKW48" s="62"/>
      <c r="EKX48" s="62"/>
      <c r="EKY48" s="62"/>
      <c r="EKZ48" s="62"/>
      <c r="ELA48" s="62"/>
      <c r="ELB48" s="62"/>
      <c r="ELC48" s="62"/>
      <c r="ELD48" s="62"/>
      <c r="ELE48" s="62"/>
      <c r="ELF48" s="62"/>
      <c r="ELG48" s="62"/>
      <c r="ELH48" s="62"/>
      <c r="ELI48" s="62"/>
      <c r="ELJ48" s="62"/>
      <c r="ELK48" s="62"/>
      <c r="ELL48" s="62"/>
      <c r="ELM48" s="62"/>
      <c r="ELN48" s="62"/>
      <c r="ELO48" s="62"/>
      <c r="ELP48" s="62"/>
      <c r="ELQ48" s="62"/>
      <c r="ELR48" s="62"/>
      <c r="ELS48" s="62"/>
      <c r="ELT48" s="62"/>
      <c r="ELU48" s="62"/>
      <c r="ELV48" s="62"/>
      <c r="ELW48" s="62"/>
      <c r="ELX48" s="62"/>
      <c r="ELY48" s="62"/>
      <c r="ELZ48" s="62"/>
      <c r="EMA48" s="62"/>
      <c r="EMB48" s="62"/>
      <c r="EMC48" s="62"/>
      <c r="EMD48" s="62"/>
      <c r="EME48" s="62"/>
      <c r="EMF48" s="62"/>
      <c r="EMG48" s="62"/>
      <c r="EMH48" s="62"/>
      <c r="EMI48" s="62"/>
      <c r="EMJ48" s="62"/>
      <c r="EMK48" s="62"/>
      <c r="EML48" s="62"/>
      <c r="EMM48" s="62"/>
      <c r="EMN48" s="62"/>
      <c r="EMO48" s="62"/>
      <c r="EMP48" s="62"/>
      <c r="EMQ48" s="62"/>
      <c r="EMR48" s="62"/>
      <c r="EMS48" s="62"/>
      <c r="EMT48" s="62"/>
      <c r="EMU48" s="62"/>
      <c r="EMV48" s="62"/>
      <c r="EMW48" s="62"/>
      <c r="EMX48" s="62"/>
      <c r="EMY48" s="62"/>
      <c r="EMZ48" s="62"/>
      <c r="ENA48" s="62"/>
      <c r="ENB48" s="62"/>
      <c r="ENC48" s="62"/>
      <c r="END48" s="62"/>
      <c r="ENE48" s="62"/>
      <c r="ENF48" s="62"/>
      <c r="ENG48" s="62"/>
      <c r="ENH48" s="62"/>
      <c r="ENI48" s="62"/>
      <c r="ENJ48" s="62"/>
      <c r="ENK48" s="62"/>
      <c r="ENL48" s="62"/>
      <c r="ENM48" s="62"/>
      <c r="ENN48" s="62"/>
      <c r="ENO48" s="62"/>
      <c r="ENP48" s="62"/>
      <c r="ENQ48" s="62"/>
      <c r="ENR48" s="62"/>
      <c r="ENS48" s="62"/>
      <c r="ENT48" s="62"/>
      <c r="ENU48" s="62"/>
      <c r="ENV48" s="62"/>
      <c r="ENW48" s="62"/>
      <c r="ENX48" s="62"/>
      <c r="ENY48" s="62"/>
      <c r="ENZ48" s="62"/>
      <c r="EOA48" s="62"/>
      <c r="EOB48" s="62"/>
      <c r="EOC48" s="62"/>
      <c r="EOD48" s="62"/>
      <c r="EOE48" s="62"/>
      <c r="EOF48" s="62"/>
      <c r="EOG48" s="62"/>
      <c r="EOH48" s="62"/>
      <c r="EOI48" s="62"/>
      <c r="EOJ48" s="62"/>
      <c r="EOK48" s="62"/>
      <c r="EOL48" s="62"/>
      <c r="EOM48" s="62"/>
      <c r="EON48" s="62"/>
      <c r="EOO48" s="62"/>
      <c r="EOP48" s="62"/>
      <c r="EOQ48" s="62"/>
      <c r="EOR48" s="62"/>
      <c r="EOS48" s="62"/>
      <c r="EOT48" s="62"/>
      <c r="EOU48" s="62"/>
      <c r="EOV48" s="62"/>
      <c r="EOW48" s="62"/>
      <c r="EOX48" s="62"/>
      <c r="EOY48" s="62"/>
      <c r="EOZ48" s="62"/>
      <c r="EPA48" s="62"/>
      <c r="EPB48" s="62"/>
      <c r="EPC48" s="62"/>
      <c r="EPD48" s="62"/>
      <c r="EPE48" s="62"/>
      <c r="EPF48" s="62"/>
      <c r="EPG48" s="62"/>
      <c r="EPH48" s="62"/>
      <c r="EPI48" s="62"/>
      <c r="EPJ48" s="62"/>
      <c r="EPK48" s="62"/>
      <c r="EPL48" s="62"/>
      <c r="EPM48" s="62"/>
      <c r="EPN48" s="62"/>
      <c r="EPO48" s="62"/>
      <c r="EPP48" s="62"/>
      <c r="EPQ48" s="62"/>
      <c r="EPR48" s="62"/>
      <c r="EPS48" s="62"/>
      <c r="EPT48" s="62"/>
      <c r="EPU48" s="62"/>
      <c r="EPV48" s="62"/>
      <c r="EPW48" s="62"/>
      <c r="EPX48" s="62"/>
      <c r="EPY48" s="62"/>
      <c r="EPZ48" s="62"/>
      <c r="EQA48" s="62"/>
      <c r="EQB48" s="62"/>
      <c r="EQC48" s="62"/>
      <c r="EQD48" s="62"/>
      <c r="EQE48" s="62"/>
      <c r="EQF48" s="62"/>
      <c r="EQG48" s="62"/>
      <c r="EQH48" s="62"/>
      <c r="EQI48" s="62"/>
      <c r="EQJ48" s="62"/>
      <c r="EQK48" s="62"/>
      <c r="EQL48" s="62"/>
      <c r="EQM48" s="62"/>
      <c r="EQN48" s="62"/>
      <c r="EQO48" s="62"/>
      <c r="EQP48" s="62"/>
      <c r="EQQ48" s="62"/>
      <c r="EQR48" s="62"/>
      <c r="EQS48" s="62"/>
      <c r="EQT48" s="62"/>
      <c r="EQU48" s="62"/>
      <c r="EQV48" s="62"/>
      <c r="EQW48" s="62"/>
      <c r="EQX48" s="62"/>
      <c r="EQY48" s="62"/>
      <c r="EQZ48" s="62"/>
      <c r="ERA48" s="62"/>
      <c r="ERB48" s="62"/>
      <c r="ERC48" s="62"/>
      <c r="ERD48" s="62"/>
      <c r="ERE48" s="62"/>
      <c r="ERF48" s="62"/>
      <c r="ERG48" s="62"/>
      <c r="ERH48" s="62"/>
      <c r="ERI48" s="62"/>
      <c r="ERJ48" s="62"/>
      <c r="ERK48" s="62"/>
      <c r="ERL48" s="62"/>
      <c r="ERM48" s="62"/>
      <c r="ERN48" s="62"/>
      <c r="ERO48" s="62"/>
      <c r="ERP48" s="62"/>
      <c r="ERQ48" s="62"/>
      <c r="ERR48" s="62"/>
      <c r="ERS48" s="62"/>
      <c r="ERT48" s="62"/>
      <c r="ERU48" s="62"/>
      <c r="ERV48" s="62"/>
      <c r="ERW48" s="62"/>
      <c r="ERX48" s="62"/>
      <c r="ERY48" s="62"/>
      <c r="ERZ48" s="62"/>
      <c r="ESA48" s="62"/>
      <c r="ESB48" s="62"/>
      <c r="ESC48" s="62"/>
      <c r="ESD48" s="62"/>
      <c r="ESE48" s="62"/>
      <c r="ESF48" s="62"/>
      <c r="ESG48" s="62"/>
      <c r="ESH48" s="62"/>
      <c r="ESI48" s="62"/>
      <c r="ESJ48" s="62"/>
      <c r="ESK48" s="62"/>
      <c r="ESL48" s="62"/>
      <c r="ESM48" s="62"/>
      <c r="ESN48" s="62"/>
      <c r="ESO48" s="62"/>
      <c r="ESP48" s="62"/>
      <c r="ESQ48" s="62"/>
      <c r="ESR48" s="62"/>
      <c r="ESS48" s="62"/>
      <c r="EST48" s="62"/>
      <c r="ESU48" s="62"/>
      <c r="ESV48" s="62"/>
      <c r="ESW48" s="62"/>
      <c r="ESX48" s="62"/>
      <c r="ESY48" s="62"/>
      <c r="ESZ48" s="62"/>
      <c r="ETA48" s="62"/>
      <c r="ETB48" s="62"/>
      <c r="ETC48" s="62"/>
      <c r="ETD48" s="62"/>
      <c r="ETE48" s="62"/>
      <c r="ETF48" s="62"/>
      <c r="ETG48" s="62"/>
      <c r="ETH48" s="62"/>
      <c r="ETI48" s="62"/>
      <c r="ETJ48" s="62"/>
      <c r="ETK48" s="62"/>
      <c r="ETL48" s="62"/>
      <c r="ETM48" s="62"/>
      <c r="ETN48" s="62"/>
      <c r="ETO48" s="62"/>
      <c r="ETP48" s="62"/>
      <c r="ETQ48" s="62"/>
      <c r="ETR48" s="62"/>
      <c r="ETS48" s="62"/>
      <c r="ETT48" s="62"/>
      <c r="ETU48" s="62"/>
      <c r="ETV48" s="62"/>
      <c r="ETW48" s="62"/>
      <c r="ETX48" s="62"/>
      <c r="ETY48" s="62"/>
      <c r="ETZ48" s="62"/>
      <c r="EUA48" s="62"/>
      <c r="EUB48" s="62"/>
      <c r="EUC48" s="62"/>
      <c r="EUD48" s="62"/>
      <c r="EUE48" s="62"/>
      <c r="EUF48" s="62"/>
      <c r="EUG48" s="62"/>
      <c r="EUH48" s="62"/>
      <c r="EUI48" s="62"/>
      <c r="EUJ48" s="62"/>
      <c r="EUK48" s="62"/>
      <c r="EUL48" s="62"/>
      <c r="EUM48" s="62"/>
      <c r="EUN48" s="62"/>
      <c r="EUO48" s="62"/>
      <c r="EUP48" s="62"/>
      <c r="EUQ48" s="62"/>
      <c r="EUR48" s="62"/>
      <c r="EUS48" s="62"/>
      <c r="EUT48" s="62"/>
      <c r="EUU48" s="62"/>
      <c r="EUV48" s="62"/>
      <c r="EUW48" s="62"/>
      <c r="EUX48" s="62"/>
      <c r="EUY48" s="62"/>
      <c r="EUZ48" s="62"/>
      <c r="EVA48" s="62"/>
      <c r="EVB48" s="62"/>
      <c r="EVC48" s="62"/>
      <c r="EVD48" s="62"/>
      <c r="EVE48" s="62"/>
      <c r="EVF48" s="62"/>
      <c r="EVG48" s="62"/>
      <c r="EVH48" s="62"/>
      <c r="EVI48" s="62"/>
      <c r="EVJ48" s="62"/>
      <c r="EVK48" s="62"/>
      <c r="EVL48" s="62"/>
      <c r="EVM48" s="62"/>
      <c r="EVN48" s="62"/>
      <c r="EVO48" s="62"/>
      <c r="EVP48" s="62"/>
      <c r="EVQ48" s="62"/>
      <c r="EVR48" s="62"/>
      <c r="EVS48" s="62"/>
      <c r="EVT48" s="62"/>
      <c r="EVU48" s="62"/>
      <c r="EVV48" s="62"/>
      <c r="EVW48" s="62"/>
      <c r="EVX48" s="62"/>
      <c r="EVY48" s="62"/>
      <c r="EVZ48" s="62"/>
      <c r="EWA48" s="62"/>
      <c r="EWB48" s="62"/>
      <c r="EWC48" s="62"/>
      <c r="EWD48" s="62"/>
      <c r="EWE48" s="62"/>
      <c r="EWF48" s="62"/>
      <c r="EWG48" s="62"/>
      <c r="EWH48" s="62"/>
      <c r="EWI48" s="62"/>
      <c r="EWJ48" s="62"/>
      <c r="EWK48" s="62"/>
      <c r="EWL48" s="62"/>
      <c r="EWM48" s="62"/>
      <c r="EWN48" s="62"/>
      <c r="EWO48" s="62"/>
      <c r="EWP48" s="62"/>
      <c r="EWQ48" s="62"/>
      <c r="EWR48" s="62"/>
      <c r="EWS48" s="62"/>
      <c r="EWT48" s="62"/>
      <c r="EWU48" s="62"/>
      <c r="EWV48" s="62"/>
      <c r="EWW48" s="62"/>
      <c r="EWX48" s="62"/>
      <c r="EWY48" s="62"/>
      <c r="EWZ48" s="62"/>
      <c r="EXA48" s="62"/>
      <c r="EXB48" s="62"/>
      <c r="EXC48" s="62"/>
      <c r="EXD48" s="62"/>
      <c r="EXE48" s="62"/>
      <c r="EXF48" s="62"/>
      <c r="EXG48" s="62"/>
      <c r="EXH48" s="62"/>
      <c r="EXI48" s="62"/>
      <c r="EXJ48" s="62"/>
      <c r="EXK48" s="62"/>
      <c r="EXL48" s="62"/>
      <c r="EXM48" s="62"/>
      <c r="EXN48" s="62"/>
      <c r="EXO48" s="62"/>
      <c r="EXP48" s="62"/>
      <c r="EXQ48" s="62"/>
      <c r="EXR48" s="62"/>
      <c r="EXS48" s="62"/>
      <c r="EXT48" s="62"/>
      <c r="EXU48" s="62"/>
      <c r="EXV48" s="62"/>
      <c r="EXW48" s="62"/>
      <c r="EXX48" s="62"/>
      <c r="EXY48" s="62"/>
      <c r="EXZ48" s="62"/>
      <c r="EYA48" s="62"/>
      <c r="EYB48" s="62"/>
      <c r="EYC48" s="62"/>
      <c r="EYD48" s="62"/>
      <c r="EYE48" s="62"/>
      <c r="EYF48" s="62"/>
      <c r="EYG48" s="62"/>
      <c r="EYH48" s="62"/>
      <c r="EYI48" s="62"/>
      <c r="EYJ48" s="62"/>
      <c r="EYK48" s="62"/>
      <c r="EYL48" s="62"/>
      <c r="EYM48" s="62"/>
      <c r="EYN48" s="62"/>
      <c r="EYO48" s="62"/>
      <c r="EYP48" s="62"/>
      <c r="EYQ48" s="62"/>
      <c r="EYR48" s="62"/>
      <c r="EYS48" s="62"/>
      <c r="EYT48" s="62"/>
      <c r="EYU48" s="62"/>
      <c r="EYV48" s="62"/>
      <c r="EYW48" s="62"/>
      <c r="EYX48" s="62"/>
      <c r="EYY48" s="62"/>
      <c r="EYZ48" s="62"/>
      <c r="EZA48" s="62"/>
      <c r="EZB48" s="62"/>
      <c r="EZC48" s="62"/>
      <c r="EZD48" s="62"/>
      <c r="EZE48" s="62"/>
      <c r="EZF48" s="62"/>
      <c r="EZG48" s="62"/>
      <c r="EZH48" s="62"/>
      <c r="EZI48" s="62"/>
      <c r="EZJ48" s="62"/>
      <c r="EZK48" s="62"/>
      <c r="EZL48" s="62"/>
      <c r="EZM48" s="62"/>
      <c r="EZN48" s="62"/>
      <c r="EZO48" s="62"/>
      <c r="EZP48" s="62"/>
      <c r="EZQ48" s="62"/>
      <c r="EZR48" s="62"/>
      <c r="EZS48" s="62"/>
      <c r="EZT48" s="62"/>
      <c r="EZU48" s="62"/>
      <c r="EZV48" s="62"/>
      <c r="EZW48" s="62"/>
      <c r="EZX48" s="62"/>
      <c r="EZY48" s="62"/>
      <c r="EZZ48" s="62"/>
      <c r="FAA48" s="62"/>
      <c r="FAB48" s="62"/>
      <c r="FAC48" s="62"/>
      <c r="FAD48" s="62"/>
      <c r="FAE48" s="62"/>
      <c r="FAF48" s="62"/>
      <c r="FAG48" s="62"/>
      <c r="FAH48" s="62"/>
      <c r="FAI48" s="62"/>
      <c r="FAJ48" s="62"/>
      <c r="FAK48" s="62"/>
      <c r="FAL48" s="62"/>
      <c r="FAM48" s="62"/>
      <c r="FAN48" s="62"/>
      <c r="FAO48" s="62"/>
      <c r="FAP48" s="62"/>
      <c r="FAQ48" s="62"/>
      <c r="FAR48" s="62"/>
      <c r="FAS48" s="62"/>
      <c r="FAT48" s="62"/>
      <c r="FAU48" s="62"/>
      <c r="FAV48" s="62"/>
      <c r="FAW48" s="62"/>
      <c r="FAX48" s="62"/>
      <c r="FAY48" s="62"/>
      <c r="FAZ48" s="62"/>
      <c r="FBA48" s="62"/>
      <c r="FBB48" s="62"/>
      <c r="FBC48" s="62"/>
      <c r="FBD48" s="62"/>
      <c r="FBE48" s="62"/>
      <c r="FBF48" s="62"/>
      <c r="FBG48" s="62"/>
      <c r="FBH48" s="62"/>
      <c r="FBI48" s="62"/>
      <c r="FBJ48" s="62"/>
      <c r="FBK48" s="62"/>
      <c r="FBL48" s="62"/>
      <c r="FBM48" s="62"/>
      <c r="FBN48" s="62"/>
      <c r="FBO48" s="62"/>
      <c r="FBP48" s="62"/>
      <c r="FBQ48" s="62"/>
      <c r="FBR48" s="62"/>
      <c r="FBS48" s="62"/>
      <c r="FBT48" s="62"/>
      <c r="FBU48" s="62"/>
      <c r="FBV48" s="62"/>
      <c r="FBW48" s="62"/>
      <c r="FBX48" s="62"/>
      <c r="FBY48" s="62"/>
      <c r="FBZ48" s="62"/>
      <c r="FCA48" s="62"/>
      <c r="FCB48" s="62"/>
      <c r="FCC48" s="62"/>
      <c r="FCD48" s="62"/>
      <c r="FCE48" s="62"/>
      <c r="FCF48" s="62"/>
      <c r="FCG48" s="62"/>
      <c r="FCH48" s="62"/>
      <c r="FCI48" s="62"/>
      <c r="FCJ48" s="62"/>
      <c r="FCK48" s="62"/>
      <c r="FCL48" s="62"/>
      <c r="FCM48" s="62"/>
      <c r="FCN48" s="62"/>
      <c r="FCO48" s="62"/>
      <c r="FCP48" s="62"/>
      <c r="FCQ48" s="62"/>
      <c r="FCR48" s="62"/>
      <c r="FCS48" s="62"/>
      <c r="FCT48" s="62"/>
      <c r="FCU48" s="62"/>
      <c r="FCV48" s="62"/>
      <c r="FCW48" s="62"/>
      <c r="FCX48" s="62"/>
      <c r="FCY48" s="62"/>
      <c r="FCZ48" s="62"/>
      <c r="FDA48" s="62"/>
      <c r="FDB48" s="62"/>
      <c r="FDC48" s="62"/>
      <c r="FDD48" s="62"/>
      <c r="FDE48" s="62"/>
      <c r="FDF48" s="62"/>
      <c r="FDG48" s="62"/>
      <c r="FDH48" s="62"/>
      <c r="FDI48" s="62"/>
      <c r="FDJ48" s="62"/>
      <c r="FDK48" s="62"/>
      <c r="FDL48" s="62"/>
      <c r="FDM48" s="62"/>
      <c r="FDN48" s="62"/>
      <c r="FDO48" s="62"/>
      <c r="FDP48" s="62"/>
      <c r="FDQ48" s="62"/>
      <c r="FDR48" s="62"/>
      <c r="FDS48" s="62"/>
      <c r="FDT48" s="62"/>
      <c r="FDU48" s="62"/>
      <c r="FDV48" s="62"/>
      <c r="FDW48" s="62"/>
      <c r="FDX48" s="62"/>
      <c r="FDY48" s="62"/>
      <c r="FDZ48" s="62"/>
      <c r="FEA48" s="62"/>
      <c r="FEB48" s="62"/>
      <c r="FEC48" s="62"/>
      <c r="FED48" s="62"/>
      <c r="FEE48" s="62"/>
      <c r="FEF48" s="62"/>
      <c r="FEG48" s="62"/>
      <c r="FEH48" s="62"/>
      <c r="FEI48" s="62"/>
      <c r="FEJ48" s="62"/>
      <c r="FEK48" s="62"/>
      <c r="FEL48" s="62"/>
      <c r="FEM48" s="62"/>
      <c r="FEN48" s="62"/>
      <c r="FEO48" s="62"/>
      <c r="FEP48" s="62"/>
      <c r="FEQ48" s="62"/>
      <c r="FER48" s="62"/>
      <c r="FES48" s="62"/>
      <c r="FET48" s="62"/>
      <c r="FEU48" s="62"/>
      <c r="FEV48" s="62"/>
      <c r="FEW48" s="62"/>
      <c r="FEX48" s="62"/>
      <c r="FEY48" s="62"/>
      <c r="FEZ48" s="62"/>
      <c r="FFA48" s="62"/>
      <c r="FFB48" s="62"/>
      <c r="FFC48" s="62"/>
      <c r="FFD48" s="62"/>
      <c r="FFE48" s="62"/>
      <c r="FFF48" s="62"/>
      <c r="FFG48" s="62"/>
      <c r="FFH48" s="62"/>
      <c r="FFI48" s="62"/>
      <c r="FFJ48" s="62"/>
      <c r="FFK48" s="62"/>
      <c r="FFL48" s="62"/>
      <c r="FFM48" s="62"/>
      <c r="FFN48" s="62"/>
      <c r="FFO48" s="62"/>
      <c r="FFP48" s="62"/>
      <c r="FFQ48" s="62"/>
      <c r="FFR48" s="62"/>
      <c r="FFS48" s="62"/>
      <c r="FFT48" s="62"/>
      <c r="FFU48" s="62"/>
      <c r="FFV48" s="62"/>
      <c r="FFW48" s="62"/>
      <c r="FFX48" s="62"/>
      <c r="FFY48" s="62"/>
      <c r="FFZ48" s="62"/>
      <c r="FGA48" s="62"/>
      <c r="FGB48" s="62"/>
      <c r="FGC48" s="62"/>
      <c r="FGD48" s="62"/>
      <c r="FGE48" s="62"/>
      <c r="FGF48" s="62"/>
      <c r="FGG48" s="62"/>
      <c r="FGH48" s="62"/>
      <c r="FGI48" s="62"/>
      <c r="FGJ48" s="62"/>
      <c r="FGK48" s="62"/>
      <c r="FGL48" s="62"/>
      <c r="FGM48" s="62"/>
      <c r="FGN48" s="62"/>
      <c r="FGO48" s="62"/>
      <c r="FGP48" s="62"/>
      <c r="FGQ48" s="62"/>
      <c r="FGR48" s="62"/>
      <c r="FGS48" s="62"/>
      <c r="FGT48" s="62"/>
      <c r="FGU48" s="62"/>
      <c r="FGV48" s="62"/>
      <c r="FGW48" s="62"/>
      <c r="FGX48" s="62"/>
      <c r="FGY48" s="62"/>
      <c r="FGZ48" s="62"/>
      <c r="FHA48" s="62"/>
      <c r="FHB48" s="62"/>
      <c r="FHC48" s="62"/>
      <c r="FHD48" s="62"/>
      <c r="FHE48" s="62"/>
      <c r="FHF48" s="62"/>
      <c r="FHG48" s="62"/>
      <c r="FHH48" s="62"/>
      <c r="FHI48" s="62"/>
      <c r="FHJ48" s="62"/>
      <c r="FHK48" s="62"/>
      <c r="FHL48" s="62"/>
      <c r="FHM48" s="62"/>
      <c r="FHN48" s="62"/>
      <c r="FHO48" s="62"/>
      <c r="FHP48" s="62"/>
      <c r="FHQ48" s="62"/>
      <c r="FHR48" s="62"/>
      <c r="FHS48" s="62"/>
      <c r="FHT48" s="62"/>
      <c r="FHU48" s="62"/>
      <c r="FHV48" s="62"/>
      <c r="FHW48" s="62"/>
      <c r="FHX48" s="62"/>
      <c r="FHY48" s="62"/>
      <c r="FHZ48" s="62"/>
      <c r="FIA48" s="62"/>
      <c r="FIB48" s="62"/>
      <c r="FIC48" s="62"/>
      <c r="FID48" s="62"/>
      <c r="FIE48" s="62"/>
      <c r="FIF48" s="62"/>
      <c r="FIG48" s="62"/>
      <c r="FIH48" s="62"/>
      <c r="FII48" s="62"/>
      <c r="FIJ48" s="62"/>
      <c r="FIK48" s="62"/>
      <c r="FIL48" s="62"/>
      <c r="FIM48" s="62"/>
      <c r="FIN48" s="62"/>
      <c r="FIO48" s="62"/>
      <c r="FIP48" s="62"/>
      <c r="FIQ48" s="62"/>
      <c r="FIR48" s="62"/>
      <c r="FIS48" s="62"/>
      <c r="FIT48" s="62"/>
      <c r="FIU48" s="62"/>
      <c r="FIV48" s="62"/>
      <c r="FIW48" s="62"/>
      <c r="FIX48" s="62"/>
      <c r="FIY48" s="62"/>
      <c r="FIZ48" s="62"/>
      <c r="FJA48" s="62"/>
      <c r="FJB48" s="62"/>
      <c r="FJC48" s="62"/>
      <c r="FJD48" s="62"/>
      <c r="FJE48" s="62"/>
      <c r="FJF48" s="62"/>
      <c r="FJG48" s="62"/>
      <c r="FJH48" s="62"/>
      <c r="FJI48" s="62"/>
      <c r="FJJ48" s="62"/>
      <c r="FJK48" s="62"/>
      <c r="FJL48" s="62"/>
      <c r="FJM48" s="62"/>
      <c r="FJN48" s="62"/>
      <c r="FJO48" s="62"/>
      <c r="FJP48" s="62"/>
      <c r="FJQ48" s="62"/>
      <c r="FJR48" s="62"/>
      <c r="FJS48" s="62"/>
      <c r="FJT48" s="62"/>
      <c r="FJU48" s="62"/>
      <c r="FJV48" s="62"/>
      <c r="FJW48" s="62"/>
      <c r="FJX48" s="62"/>
      <c r="FJY48" s="62"/>
      <c r="FJZ48" s="62"/>
      <c r="FKA48" s="62"/>
      <c r="FKB48" s="62"/>
      <c r="FKC48" s="62"/>
      <c r="FKD48" s="62"/>
      <c r="FKE48" s="62"/>
      <c r="FKF48" s="62"/>
      <c r="FKG48" s="62"/>
      <c r="FKH48" s="62"/>
      <c r="FKI48" s="62"/>
      <c r="FKJ48" s="62"/>
      <c r="FKK48" s="62"/>
      <c r="FKL48" s="62"/>
      <c r="FKM48" s="62"/>
      <c r="FKN48" s="62"/>
      <c r="FKO48" s="62"/>
      <c r="FKP48" s="62"/>
      <c r="FKQ48" s="62"/>
      <c r="FKR48" s="62"/>
      <c r="FKS48" s="62"/>
      <c r="FKT48" s="62"/>
      <c r="FKU48" s="62"/>
      <c r="FKV48" s="62"/>
      <c r="FKW48" s="62"/>
      <c r="FKX48" s="62"/>
      <c r="FKY48" s="62"/>
      <c r="FKZ48" s="62"/>
      <c r="FLA48" s="62"/>
      <c r="FLB48" s="62"/>
      <c r="FLC48" s="62"/>
      <c r="FLD48" s="62"/>
      <c r="FLE48" s="62"/>
      <c r="FLF48" s="62"/>
      <c r="FLG48" s="62"/>
      <c r="FLH48" s="62"/>
      <c r="FLI48" s="62"/>
      <c r="FLJ48" s="62"/>
      <c r="FLK48" s="62"/>
      <c r="FLL48" s="62"/>
      <c r="FLM48" s="62"/>
      <c r="FLN48" s="62"/>
      <c r="FLO48" s="62"/>
      <c r="FLP48" s="62"/>
      <c r="FLQ48" s="62"/>
      <c r="FLR48" s="62"/>
      <c r="FLS48" s="62"/>
      <c r="FLT48" s="62"/>
      <c r="FLU48" s="62"/>
      <c r="FLV48" s="62"/>
      <c r="FLW48" s="62"/>
      <c r="FLX48" s="62"/>
      <c r="FLY48" s="62"/>
      <c r="FLZ48" s="62"/>
      <c r="FMA48" s="62"/>
      <c r="FMB48" s="62"/>
      <c r="FMC48" s="62"/>
      <c r="FMD48" s="62"/>
      <c r="FME48" s="62"/>
      <c r="FMF48" s="62"/>
      <c r="FMG48" s="62"/>
      <c r="FMH48" s="62"/>
      <c r="FMI48" s="62"/>
      <c r="FMJ48" s="62"/>
      <c r="FMK48" s="62"/>
      <c r="FML48" s="62"/>
      <c r="FMM48" s="62"/>
      <c r="FMN48" s="62"/>
      <c r="FMO48" s="62"/>
      <c r="FMP48" s="62"/>
      <c r="FMQ48" s="62"/>
      <c r="FMR48" s="62"/>
      <c r="FMS48" s="62"/>
      <c r="FMT48" s="62"/>
      <c r="FMU48" s="62"/>
      <c r="FMV48" s="62"/>
      <c r="FMW48" s="62"/>
      <c r="FMX48" s="62"/>
      <c r="FMY48" s="62"/>
      <c r="FMZ48" s="62"/>
      <c r="FNA48" s="62"/>
      <c r="FNB48" s="62"/>
      <c r="FNC48" s="62"/>
      <c r="FND48" s="62"/>
      <c r="FNE48" s="62"/>
      <c r="FNF48" s="62"/>
      <c r="FNG48" s="62"/>
      <c r="FNH48" s="62"/>
      <c r="FNI48" s="62"/>
      <c r="FNJ48" s="62"/>
      <c r="FNK48" s="62"/>
      <c r="FNL48" s="62"/>
      <c r="FNM48" s="62"/>
      <c r="FNN48" s="62"/>
      <c r="FNO48" s="62"/>
      <c r="FNP48" s="62"/>
      <c r="FNQ48" s="62"/>
      <c r="FNR48" s="62"/>
      <c r="FNS48" s="62"/>
      <c r="FNT48" s="62"/>
      <c r="FNU48" s="62"/>
      <c r="FNV48" s="62"/>
      <c r="FNW48" s="62"/>
      <c r="FNX48" s="62"/>
      <c r="FNY48" s="62"/>
      <c r="FNZ48" s="62"/>
      <c r="FOA48" s="62"/>
      <c r="FOB48" s="62"/>
      <c r="FOC48" s="62"/>
      <c r="FOD48" s="62"/>
      <c r="FOE48" s="62"/>
      <c r="FOF48" s="62"/>
      <c r="FOG48" s="62"/>
      <c r="FOH48" s="62"/>
      <c r="FOI48" s="62"/>
      <c r="FOJ48" s="62"/>
      <c r="FOK48" s="62"/>
      <c r="FOL48" s="62"/>
      <c r="FOM48" s="62"/>
      <c r="FON48" s="62"/>
      <c r="FOO48" s="62"/>
      <c r="FOP48" s="62"/>
      <c r="FOQ48" s="62"/>
      <c r="FOR48" s="62"/>
      <c r="FOS48" s="62"/>
      <c r="FOT48" s="62"/>
      <c r="FOU48" s="62"/>
      <c r="FOV48" s="62"/>
      <c r="FOW48" s="62"/>
      <c r="FOX48" s="62"/>
      <c r="FOY48" s="62"/>
      <c r="FOZ48" s="62"/>
      <c r="FPA48" s="62"/>
      <c r="FPB48" s="62"/>
      <c r="FPC48" s="62"/>
      <c r="FPD48" s="62"/>
      <c r="FPE48" s="62"/>
      <c r="FPF48" s="62"/>
      <c r="FPG48" s="62"/>
      <c r="FPH48" s="62"/>
      <c r="FPI48" s="62"/>
      <c r="FPJ48" s="62"/>
      <c r="FPK48" s="62"/>
      <c r="FPL48" s="62"/>
      <c r="FPM48" s="62"/>
      <c r="FPN48" s="62"/>
      <c r="FPO48" s="62"/>
      <c r="FPP48" s="62"/>
      <c r="FPQ48" s="62"/>
      <c r="FPR48" s="62"/>
      <c r="FPS48" s="62"/>
      <c r="FPT48" s="62"/>
      <c r="FPU48" s="62"/>
      <c r="FPV48" s="62"/>
      <c r="FPW48" s="62"/>
      <c r="FPX48" s="62"/>
      <c r="FPY48" s="62"/>
      <c r="FPZ48" s="62"/>
      <c r="FQA48" s="62"/>
      <c r="FQB48" s="62"/>
      <c r="FQC48" s="62"/>
      <c r="FQD48" s="62"/>
      <c r="FQE48" s="62"/>
      <c r="FQF48" s="62"/>
      <c r="FQG48" s="62"/>
      <c r="FQH48" s="62"/>
      <c r="FQI48" s="62"/>
      <c r="FQJ48" s="62"/>
      <c r="FQK48" s="62"/>
      <c r="FQL48" s="62"/>
      <c r="FQM48" s="62"/>
      <c r="FQN48" s="62"/>
      <c r="FQO48" s="62"/>
      <c r="FQP48" s="62"/>
      <c r="FQQ48" s="62"/>
      <c r="FQR48" s="62"/>
      <c r="FQS48" s="62"/>
      <c r="FQT48" s="62"/>
      <c r="FQU48" s="62"/>
      <c r="FQV48" s="62"/>
      <c r="FQW48" s="62"/>
      <c r="FQX48" s="62"/>
      <c r="FQY48" s="62"/>
      <c r="FQZ48" s="62"/>
      <c r="FRA48" s="62"/>
      <c r="FRB48" s="62"/>
      <c r="FRC48" s="62"/>
      <c r="FRD48" s="62"/>
      <c r="FRE48" s="62"/>
      <c r="FRF48" s="62"/>
      <c r="FRG48" s="62"/>
      <c r="FRH48" s="62"/>
      <c r="FRI48" s="62"/>
      <c r="FRJ48" s="62"/>
      <c r="FRK48" s="62"/>
      <c r="FRL48" s="62"/>
      <c r="FRM48" s="62"/>
      <c r="FRN48" s="62"/>
      <c r="FRO48" s="62"/>
      <c r="FRP48" s="62"/>
      <c r="FRQ48" s="62"/>
      <c r="FRR48" s="62"/>
      <c r="FRS48" s="62"/>
      <c r="FRT48" s="62"/>
      <c r="FRU48" s="62"/>
      <c r="FRV48" s="62"/>
      <c r="FRW48" s="62"/>
      <c r="FRX48" s="62"/>
      <c r="FRY48" s="62"/>
      <c r="FRZ48" s="62"/>
      <c r="FSA48" s="62"/>
      <c r="FSB48" s="62"/>
      <c r="FSC48" s="62"/>
      <c r="FSD48" s="62"/>
      <c r="FSE48" s="62"/>
      <c r="FSF48" s="62"/>
      <c r="FSG48" s="62"/>
      <c r="FSH48" s="62"/>
      <c r="FSI48" s="62"/>
      <c r="FSJ48" s="62"/>
      <c r="FSK48" s="62"/>
      <c r="FSL48" s="62"/>
      <c r="FSM48" s="62"/>
      <c r="FSN48" s="62"/>
      <c r="FSO48" s="62"/>
      <c r="FSP48" s="62"/>
      <c r="FSQ48" s="62"/>
      <c r="FSR48" s="62"/>
      <c r="FSS48" s="62"/>
      <c r="FST48" s="62"/>
      <c r="FSU48" s="62"/>
      <c r="FSV48" s="62"/>
      <c r="FSW48" s="62"/>
      <c r="FSX48" s="62"/>
      <c r="FSY48" s="62"/>
      <c r="FSZ48" s="62"/>
      <c r="FTA48" s="62"/>
      <c r="FTB48" s="62"/>
      <c r="FTC48" s="62"/>
      <c r="FTD48" s="62"/>
      <c r="FTE48" s="62"/>
      <c r="FTF48" s="62"/>
      <c r="FTG48" s="62"/>
      <c r="FTH48" s="62"/>
      <c r="FTI48" s="62"/>
      <c r="FTJ48" s="62"/>
      <c r="FTK48" s="62"/>
      <c r="FTL48" s="62"/>
      <c r="FTM48" s="62"/>
      <c r="FTN48" s="62"/>
      <c r="FTO48" s="62"/>
      <c r="FTP48" s="62"/>
      <c r="FTQ48" s="62"/>
      <c r="FTR48" s="62"/>
      <c r="FTS48" s="62"/>
      <c r="FTT48" s="62"/>
      <c r="FTU48" s="62"/>
      <c r="FTV48" s="62"/>
      <c r="FTW48" s="62"/>
      <c r="FTX48" s="62"/>
      <c r="FTY48" s="62"/>
      <c r="FTZ48" s="62"/>
      <c r="FUA48" s="62"/>
      <c r="FUB48" s="62"/>
      <c r="FUC48" s="62"/>
      <c r="FUD48" s="62"/>
      <c r="FUE48" s="62"/>
      <c r="FUF48" s="62"/>
      <c r="FUG48" s="62"/>
      <c r="FUH48" s="62"/>
      <c r="FUI48" s="62"/>
      <c r="FUJ48" s="62"/>
      <c r="FUK48" s="62"/>
      <c r="FUL48" s="62"/>
      <c r="FUM48" s="62"/>
      <c r="FUN48" s="62"/>
      <c r="FUO48" s="62"/>
      <c r="FUP48" s="62"/>
      <c r="FUQ48" s="62"/>
      <c r="FUR48" s="62"/>
      <c r="FUS48" s="62"/>
      <c r="FUT48" s="62"/>
      <c r="FUU48" s="62"/>
      <c r="FUV48" s="62"/>
      <c r="FUW48" s="62"/>
      <c r="FUX48" s="62"/>
      <c r="FUY48" s="62"/>
      <c r="FUZ48" s="62"/>
      <c r="FVA48" s="62"/>
      <c r="FVB48" s="62"/>
      <c r="FVC48" s="62"/>
      <c r="FVD48" s="62"/>
      <c r="FVE48" s="62"/>
      <c r="FVF48" s="62"/>
      <c r="FVG48" s="62"/>
      <c r="FVH48" s="62"/>
      <c r="FVI48" s="62"/>
      <c r="FVJ48" s="62"/>
      <c r="FVK48" s="62"/>
      <c r="FVL48" s="62"/>
      <c r="FVM48" s="62"/>
      <c r="FVN48" s="62"/>
      <c r="FVO48" s="62"/>
      <c r="FVP48" s="62"/>
      <c r="FVQ48" s="62"/>
      <c r="FVR48" s="62"/>
      <c r="FVS48" s="62"/>
      <c r="FVT48" s="62"/>
      <c r="FVU48" s="62"/>
      <c r="FVV48" s="62"/>
      <c r="FVW48" s="62"/>
      <c r="FVX48" s="62"/>
      <c r="FVY48" s="62"/>
      <c r="FVZ48" s="62"/>
      <c r="FWA48" s="62"/>
      <c r="FWB48" s="62"/>
      <c r="FWC48" s="62"/>
      <c r="FWD48" s="62"/>
      <c r="FWE48" s="62"/>
      <c r="FWF48" s="62"/>
      <c r="FWG48" s="62"/>
      <c r="FWH48" s="62"/>
      <c r="FWI48" s="62"/>
      <c r="FWJ48" s="62"/>
      <c r="FWK48" s="62"/>
      <c r="FWL48" s="62"/>
      <c r="FWM48" s="62"/>
      <c r="FWN48" s="62"/>
      <c r="FWO48" s="62"/>
      <c r="FWP48" s="62"/>
      <c r="FWQ48" s="62"/>
      <c r="FWR48" s="62"/>
      <c r="FWS48" s="62"/>
      <c r="FWT48" s="62"/>
      <c r="FWU48" s="62"/>
      <c r="FWV48" s="62"/>
      <c r="FWW48" s="62"/>
      <c r="FWX48" s="62"/>
      <c r="FWY48" s="62"/>
      <c r="FWZ48" s="62"/>
      <c r="FXA48" s="62"/>
      <c r="FXB48" s="62"/>
      <c r="FXC48" s="62"/>
      <c r="FXD48" s="62"/>
      <c r="FXE48" s="62"/>
      <c r="FXF48" s="62"/>
      <c r="FXG48" s="62"/>
      <c r="FXH48" s="62"/>
      <c r="FXI48" s="62"/>
      <c r="FXJ48" s="62"/>
      <c r="FXK48" s="62"/>
      <c r="FXL48" s="62"/>
      <c r="FXM48" s="62"/>
      <c r="FXN48" s="62"/>
      <c r="FXO48" s="62"/>
      <c r="FXP48" s="62"/>
      <c r="FXQ48" s="62"/>
      <c r="FXR48" s="62"/>
      <c r="FXS48" s="62"/>
      <c r="FXT48" s="62"/>
      <c r="FXU48" s="62"/>
      <c r="FXV48" s="62"/>
      <c r="FXW48" s="62"/>
      <c r="FXX48" s="62"/>
      <c r="FXY48" s="62"/>
      <c r="FXZ48" s="62"/>
      <c r="FYA48" s="62"/>
      <c r="FYB48" s="62"/>
      <c r="FYC48" s="62"/>
      <c r="FYD48" s="62"/>
      <c r="FYE48" s="62"/>
      <c r="FYF48" s="62"/>
      <c r="FYG48" s="62"/>
      <c r="FYH48" s="62"/>
      <c r="FYI48" s="62"/>
      <c r="FYJ48" s="62"/>
      <c r="FYK48" s="62"/>
      <c r="FYL48" s="62"/>
      <c r="FYM48" s="62"/>
      <c r="FYN48" s="62"/>
      <c r="FYO48" s="62"/>
      <c r="FYP48" s="62"/>
      <c r="FYQ48" s="62"/>
      <c r="FYR48" s="62"/>
      <c r="FYS48" s="62"/>
      <c r="FYT48" s="62"/>
      <c r="FYU48" s="62"/>
      <c r="FYV48" s="62"/>
      <c r="FYW48" s="62"/>
      <c r="FYX48" s="62"/>
      <c r="FYY48" s="62"/>
      <c r="FYZ48" s="62"/>
      <c r="FZA48" s="62"/>
      <c r="FZB48" s="62"/>
      <c r="FZC48" s="62"/>
      <c r="FZD48" s="62"/>
      <c r="FZE48" s="62"/>
      <c r="FZF48" s="62"/>
      <c r="FZG48" s="62"/>
      <c r="FZH48" s="62"/>
      <c r="FZI48" s="62"/>
      <c r="FZJ48" s="62"/>
      <c r="FZK48" s="62"/>
      <c r="FZL48" s="62"/>
      <c r="FZM48" s="62"/>
      <c r="FZN48" s="62"/>
      <c r="FZO48" s="62"/>
      <c r="FZP48" s="62"/>
      <c r="FZQ48" s="62"/>
      <c r="FZR48" s="62"/>
      <c r="FZS48" s="62"/>
      <c r="FZT48" s="62"/>
      <c r="FZU48" s="62"/>
      <c r="FZV48" s="62"/>
      <c r="FZW48" s="62"/>
      <c r="FZX48" s="62"/>
      <c r="FZY48" s="62"/>
      <c r="FZZ48" s="62"/>
      <c r="GAA48" s="62"/>
      <c r="GAB48" s="62"/>
      <c r="GAC48" s="62"/>
      <c r="GAD48" s="62"/>
      <c r="GAE48" s="62"/>
      <c r="GAF48" s="62"/>
      <c r="GAG48" s="62"/>
      <c r="GAH48" s="62"/>
      <c r="GAI48" s="62"/>
      <c r="GAJ48" s="62"/>
      <c r="GAK48" s="62"/>
      <c r="GAL48" s="62"/>
      <c r="GAM48" s="62"/>
      <c r="GAN48" s="62"/>
      <c r="GAO48" s="62"/>
      <c r="GAP48" s="62"/>
      <c r="GAQ48" s="62"/>
      <c r="GAR48" s="62"/>
      <c r="GAS48" s="62"/>
      <c r="GAT48" s="62"/>
      <c r="GAU48" s="62"/>
      <c r="GAV48" s="62"/>
      <c r="GAW48" s="62"/>
      <c r="GAX48" s="62"/>
      <c r="GAY48" s="62"/>
      <c r="GAZ48" s="62"/>
      <c r="GBA48" s="62"/>
      <c r="GBB48" s="62"/>
      <c r="GBC48" s="62"/>
      <c r="GBD48" s="62"/>
      <c r="GBE48" s="62"/>
      <c r="GBF48" s="62"/>
      <c r="GBG48" s="62"/>
      <c r="GBH48" s="62"/>
      <c r="GBI48" s="62"/>
      <c r="GBJ48" s="62"/>
      <c r="GBK48" s="62"/>
      <c r="GBL48" s="62"/>
      <c r="GBM48" s="62"/>
      <c r="GBN48" s="62"/>
      <c r="GBO48" s="62"/>
      <c r="GBP48" s="62"/>
      <c r="GBQ48" s="62"/>
      <c r="GBR48" s="62"/>
      <c r="GBS48" s="62"/>
      <c r="GBT48" s="62"/>
      <c r="GBU48" s="62"/>
      <c r="GBV48" s="62"/>
      <c r="GBW48" s="62"/>
      <c r="GBX48" s="62"/>
      <c r="GBY48" s="62"/>
      <c r="GBZ48" s="62"/>
      <c r="GCA48" s="62"/>
      <c r="GCB48" s="62"/>
      <c r="GCC48" s="62"/>
      <c r="GCD48" s="62"/>
      <c r="GCE48" s="62"/>
      <c r="GCF48" s="62"/>
      <c r="GCG48" s="62"/>
      <c r="GCH48" s="62"/>
      <c r="GCI48" s="62"/>
      <c r="GCJ48" s="62"/>
      <c r="GCK48" s="62"/>
      <c r="GCL48" s="62"/>
      <c r="GCM48" s="62"/>
      <c r="GCN48" s="62"/>
      <c r="GCO48" s="62"/>
      <c r="GCP48" s="62"/>
      <c r="GCQ48" s="62"/>
      <c r="GCR48" s="62"/>
      <c r="GCS48" s="62"/>
      <c r="GCT48" s="62"/>
      <c r="GCU48" s="62"/>
      <c r="GCV48" s="62"/>
      <c r="GCW48" s="62"/>
      <c r="GCX48" s="62"/>
      <c r="GCY48" s="62"/>
      <c r="GCZ48" s="62"/>
      <c r="GDA48" s="62"/>
      <c r="GDB48" s="62"/>
      <c r="GDC48" s="62"/>
      <c r="GDD48" s="62"/>
      <c r="GDE48" s="62"/>
      <c r="GDF48" s="62"/>
      <c r="GDG48" s="62"/>
      <c r="GDH48" s="62"/>
      <c r="GDI48" s="62"/>
      <c r="GDJ48" s="62"/>
      <c r="GDK48" s="62"/>
      <c r="GDL48" s="62"/>
      <c r="GDM48" s="62"/>
      <c r="GDN48" s="62"/>
      <c r="GDO48" s="62"/>
      <c r="GDP48" s="62"/>
      <c r="GDQ48" s="62"/>
      <c r="GDR48" s="62"/>
      <c r="GDS48" s="62"/>
      <c r="GDT48" s="62"/>
      <c r="GDU48" s="62"/>
      <c r="GDV48" s="62"/>
      <c r="GDW48" s="62"/>
      <c r="GDX48" s="62"/>
      <c r="GDY48" s="62"/>
      <c r="GDZ48" s="62"/>
      <c r="GEA48" s="62"/>
      <c r="GEB48" s="62"/>
      <c r="GEC48" s="62"/>
      <c r="GED48" s="62"/>
      <c r="GEE48" s="62"/>
      <c r="GEF48" s="62"/>
      <c r="GEG48" s="62"/>
      <c r="GEH48" s="62"/>
      <c r="GEI48" s="62"/>
      <c r="GEJ48" s="62"/>
      <c r="GEK48" s="62"/>
      <c r="GEL48" s="62"/>
      <c r="GEM48" s="62"/>
      <c r="GEN48" s="62"/>
      <c r="GEO48" s="62"/>
      <c r="GEP48" s="62"/>
      <c r="GEQ48" s="62"/>
      <c r="GER48" s="62"/>
      <c r="GES48" s="62"/>
      <c r="GET48" s="62"/>
      <c r="GEU48" s="62"/>
      <c r="GEV48" s="62"/>
      <c r="GEW48" s="62"/>
      <c r="GEX48" s="62"/>
      <c r="GEY48" s="62"/>
      <c r="GEZ48" s="62"/>
      <c r="GFA48" s="62"/>
      <c r="GFB48" s="62"/>
      <c r="GFC48" s="62"/>
      <c r="GFD48" s="62"/>
      <c r="GFE48" s="62"/>
      <c r="GFF48" s="62"/>
      <c r="GFG48" s="62"/>
      <c r="GFH48" s="62"/>
      <c r="GFI48" s="62"/>
      <c r="GFJ48" s="62"/>
      <c r="GFK48" s="62"/>
      <c r="GFL48" s="62"/>
      <c r="GFM48" s="62"/>
      <c r="GFN48" s="62"/>
      <c r="GFO48" s="62"/>
      <c r="GFP48" s="62"/>
      <c r="GFQ48" s="62"/>
      <c r="GFR48" s="62"/>
      <c r="GFS48" s="62"/>
      <c r="GFT48" s="62"/>
      <c r="GFU48" s="62"/>
      <c r="GFV48" s="62"/>
      <c r="GFW48" s="62"/>
      <c r="GFX48" s="62"/>
      <c r="GFY48" s="62"/>
      <c r="GFZ48" s="62"/>
      <c r="GGA48" s="62"/>
      <c r="GGB48" s="62"/>
      <c r="GGC48" s="62"/>
      <c r="GGD48" s="62"/>
      <c r="GGE48" s="62"/>
      <c r="GGF48" s="62"/>
      <c r="GGG48" s="62"/>
      <c r="GGH48" s="62"/>
      <c r="GGI48" s="62"/>
      <c r="GGJ48" s="62"/>
      <c r="GGK48" s="62"/>
      <c r="GGL48" s="62"/>
      <c r="GGM48" s="62"/>
      <c r="GGN48" s="62"/>
      <c r="GGO48" s="62"/>
      <c r="GGP48" s="62"/>
      <c r="GGQ48" s="62"/>
      <c r="GGR48" s="62"/>
      <c r="GGS48" s="62"/>
      <c r="GGT48" s="62"/>
      <c r="GGU48" s="62"/>
      <c r="GGV48" s="62"/>
      <c r="GGW48" s="62"/>
      <c r="GGX48" s="62"/>
      <c r="GGY48" s="62"/>
      <c r="GGZ48" s="62"/>
      <c r="GHA48" s="62"/>
      <c r="GHB48" s="62"/>
      <c r="GHC48" s="62"/>
      <c r="GHD48" s="62"/>
      <c r="GHE48" s="62"/>
      <c r="GHF48" s="62"/>
      <c r="GHG48" s="62"/>
      <c r="GHH48" s="62"/>
      <c r="GHI48" s="62"/>
      <c r="GHJ48" s="62"/>
      <c r="GHK48" s="62"/>
      <c r="GHL48" s="62"/>
      <c r="GHM48" s="62"/>
      <c r="GHN48" s="62"/>
      <c r="GHO48" s="62"/>
      <c r="GHP48" s="62"/>
      <c r="GHQ48" s="62"/>
      <c r="GHR48" s="62"/>
      <c r="GHS48" s="62"/>
      <c r="GHT48" s="62"/>
      <c r="GHU48" s="62"/>
      <c r="GHV48" s="62"/>
      <c r="GHW48" s="62"/>
      <c r="GHX48" s="62"/>
      <c r="GHY48" s="62"/>
      <c r="GHZ48" s="62"/>
      <c r="GIA48" s="62"/>
      <c r="GIB48" s="62"/>
      <c r="GIC48" s="62"/>
      <c r="GID48" s="62"/>
      <c r="GIE48" s="62"/>
      <c r="GIF48" s="62"/>
      <c r="GIG48" s="62"/>
      <c r="GIH48" s="62"/>
      <c r="GII48" s="62"/>
      <c r="GIJ48" s="62"/>
      <c r="GIK48" s="62"/>
      <c r="GIL48" s="62"/>
      <c r="GIM48" s="62"/>
      <c r="GIN48" s="62"/>
      <c r="GIO48" s="62"/>
      <c r="GIP48" s="62"/>
      <c r="GIQ48" s="62"/>
      <c r="GIR48" s="62"/>
      <c r="GIS48" s="62"/>
      <c r="GIT48" s="62"/>
      <c r="GIU48" s="62"/>
      <c r="GIV48" s="62"/>
      <c r="GIW48" s="62"/>
      <c r="GIX48" s="62"/>
      <c r="GIY48" s="62"/>
      <c r="GIZ48" s="62"/>
      <c r="GJA48" s="62"/>
      <c r="GJB48" s="62"/>
      <c r="GJC48" s="62"/>
      <c r="GJD48" s="62"/>
      <c r="GJE48" s="62"/>
      <c r="GJF48" s="62"/>
      <c r="GJG48" s="62"/>
      <c r="GJH48" s="62"/>
      <c r="GJI48" s="62"/>
      <c r="GJJ48" s="62"/>
      <c r="GJK48" s="62"/>
      <c r="GJL48" s="62"/>
      <c r="GJM48" s="62"/>
      <c r="GJN48" s="62"/>
      <c r="GJO48" s="62"/>
      <c r="GJP48" s="62"/>
      <c r="GJQ48" s="62"/>
      <c r="GJR48" s="62"/>
      <c r="GJS48" s="62"/>
      <c r="GJT48" s="62"/>
      <c r="GJU48" s="62"/>
      <c r="GJV48" s="62"/>
      <c r="GJW48" s="62"/>
      <c r="GJX48" s="62"/>
      <c r="GJY48" s="62"/>
      <c r="GJZ48" s="62"/>
      <c r="GKA48" s="62"/>
      <c r="GKB48" s="62"/>
      <c r="GKC48" s="62"/>
      <c r="GKD48" s="62"/>
      <c r="GKE48" s="62"/>
      <c r="GKF48" s="62"/>
      <c r="GKG48" s="62"/>
      <c r="GKH48" s="62"/>
      <c r="GKI48" s="62"/>
      <c r="GKJ48" s="62"/>
      <c r="GKK48" s="62"/>
      <c r="GKL48" s="62"/>
      <c r="GKM48" s="62"/>
      <c r="GKN48" s="62"/>
      <c r="GKO48" s="62"/>
      <c r="GKP48" s="62"/>
      <c r="GKQ48" s="62"/>
      <c r="GKR48" s="62"/>
      <c r="GKS48" s="62"/>
      <c r="GKT48" s="62"/>
      <c r="GKU48" s="62"/>
      <c r="GKV48" s="62"/>
      <c r="GKW48" s="62"/>
      <c r="GKX48" s="62"/>
      <c r="GKY48" s="62"/>
      <c r="GKZ48" s="62"/>
      <c r="GLA48" s="62"/>
      <c r="GLB48" s="62"/>
      <c r="GLC48" s="62"/>
      <c r="GLD48" s="62"/>
      <c r="GLE48" s="62"/>
      <c r="GLF48" s="62"/>
      <c r="GLG48" s="62"/>
      <c r="GLH48" s="62"/>
      <c r="GLI48" s="62"/>
      <c r="GLJ48" s="62"/>
      <c r="GLK48" s="62"/>
      <c r="GLL48" s="62"/>
      <c r="GLM48" s="62"/>
      <c r="GLN48" s="62"/>
      <c r="GLO48" s="62"/>
      <c r="GLP48" s="62"/>
      <c r="GLQ48" s="62"/>
      <c r="GLR48" s="62"/>
      <c r="GLS48" s="62"/>
      <c r="GLT48" s="62"/>
      <c r="GLU48" s="62"/>
      <c r="GLV48" s="62"/>
      <c r="GLW48" s="62"/>
      <c r="GLX48" s="62"/>
      <c r="GLY48" s="62"/>
      <c r="GLZ48" s="62"/>
      <c r="GMA48" s="62"/>
      <c r="GMB48" s="62"/>
      <c r="GMC48" s="62"/>
      <c r="GMD48" s="62"/>
      <c r="GME48" s="62"/>
      <c r="GMF48" s="62"/>
      <c r="GMG48" s="62"/>
      <c r="GMH48" s="62"/>
      <c r="GMI48" s="62"/>
      <c r="GMJ48" s="62"/>
      <c r="GMK48" s="62"/>
      <c r="GML48" s="62"/>
      <c r="GMM48" s="62"/>
      <c r="GMN48" s="62"/>
      <c r="GMO48" s="62"/>
      <c r="GMP48" s="62"/>
      <c r="GMQ48" s="62"/>
      <c r="GMR48" s="62"/>
      <c r="GMS48" s="62"/>
      <c r="GMT48" s="62"/>
      <c r="GMU48" s="62"/>
      <c r="GMV48" s="62"/>
      <c r="GMW48" s="62"/>
      <c r="GMX48" s="62"/>
      <c r="GMY48" s="62"/>
      <c r="GMZ48" s="62"/>
      <c r="GNA48" s="62"/>
      <c r="GNB48" s="62"/>
      <c r="GNC48" s="62"/>
      <c r="GND48" s="62"/>
      <c r="GNE48" s="62"/>
      <c r="GNF48" s="62"/>
      <c r="GNG48" s="62"/>
      <c r="GNH48" s="62"/>
      <c r="GNI48" s="62"/>
      <c r="GNJ48" s="62"/>
      <c r="GNK48" s="62"/>
      <c r="GNL48" s="62"/>
      <c r="GNM48" s="62"/>
      <c r="GNN48" s="62"/>
      <c r="GNO48" s="62"/>
      <c r="GNP48" s="62"/>
      <c r="GNQ48" s="62"/>
      <c r="GNR48" s="62"/>
      <c r="GNS48" s="62"/>
      <c r="GNT48" s="62"/>
      <c r="GNU48" s="62"/>
      <c r="GNV48" s="62"/>
      <c r="GNW48" s="62"/>
      <c r="GNX48" s="62"/>
      <c r="GNY48" s="62"/>
      <c r="GNZ48" s="62"/>
      <c r="GOA48" s="62"/>
      <c r="GOB48" s="62"/>
      <c r="GOC48" s="62"/>
      <c r="GOD48" s="62"/>
      <c r="GOE48" s="62"/>
      <c r="GOF48" s="62"/>
      <c r="GOG48" s="62"/>
      <c r="GOH48" s="62"/>
      <c r="GOI48" s="62"/>
      <c r="GOJ48" s="62"/>
      <c r="GOK48" s="62"/>
      <c r="GOL48" s="62"/>
      <c r="GOM48" s="62"/>
      <c r="GON48" s="62"/>
      <c r="GOO48" s="62"/>
      <c r="GOP48" s="62"/>
      <c r="GOQ48" s="62"/>
      <c r="GOR48" s="62"/>
      <c r="GOS48" s="62"/>
      <c r="GOT48" s="62"/>
      <c r="GOU48" s="62"/>
      <c r="GOV48" s="62"/>
      <c r="GOW48" s="62"/>
      <c r="GOX48" s="62"/>
      <c r="GOY48" s="62"/>
      <c r="GOZ48" s="62"/>
      <c r="GPA48" s="62"/>
      <c r="GPB48" s="62"/>
      <c r="GPC48" s="62"/>
      <c r="GPD48" s="62"/>
      <c r="GPE48" s="62"/>
      <c r="GPF48" s="62"/>
      <c r="GPG48" s="62"/>
      <c r="GPH48" s="62"/>
      <c r="GPI48" s="62"/>
      <c r="GPJ48" s="62"/>
      <c r="GPK48" s="62"/>
      <c r="GPL48" s="62"/>
      <c r="GPM48" s="62"/>
      <c r="GPN48" s="62"/>
      <c r="GPO48" s="62"/>
      <c r="GPP48" s="62"/>
      <c r="GPQ48" s="62"/>
      <c r="GPR48" s="62"/>
      <c r="GPS48" s="62"/>
      <c r="GPT48" s="62"/>
      <c r="GPU48" s="62"/>
      <c r="GPV48" s="62"/>
      <c r="GPW48" s="62"/>
      <c r="GPX48" s="62"/>
      <c r="GPY48" s="62"/>
      <c r="GPZ48" s="62"/>
      <c r="GQA48" s="62"/>
      <c r="GQB48" s="62"/>
      <c r="GQC48" s="62"/>
      <c r="GQD48" s="62"/>
      <c r="GQE48" s="62"/>
      <c r="GQF48" s="62"/>
      <c r="GQG48" s="62"/>
      <c r="GQH48" s="62"/>
      <c r="GQI48" s="62"/>
      <c r="GQJ48" s="62"/>
      <c r="GQK48" s="62"/>
      <c r="GQL48" s="62"/>
      <c r="GQM48" s="62"/>
      <c r="GQN48" s="62"/>
      <c r="GQO48" s="62"/>
      <c r="GQP48" s="62"/>
      <c r="GQQ48" s="62"/>
      <c r="GQR48" s="62"/>
      <c r="GQS48" s="62"/>
      <c r="GQT48" s="62"/>
      <c r="GQU48" s="62"/>
      <c r="GQV48" s="62"/>
      <c r="GQW48" s="62"/>
      <c r="GQX48" s="62"/>
      <c r="GQY48" s="62"/>
      <c r="GQZ48" s="62"/>
      <c r="GRA48" s="62"/>
      <c r="GRB48" s="62"/>
      <c r="GRC48" s="62"/>
      <c r="GRD48" s="62"/>
      <c r="GRE48" s="62"/>
      <c r="GRF48" s="62"/>
      <c r="GRG48" s="62"/>
      <c r="GRH48" s="62"/>
      <c r="GRI48" s="62"/>
      <c r="GRJ48" s="62"/>
      <c r="GRK48" s="62"/>
      <c r="GRL48" s="62"/>
      <c r="GRM48" s="62"/>
      <c r="GRN48" s="62"/>
      <c r="GRO48" s="62"/>
      <c r="GRP48" s="62"/>
      <c r="GRQ48" s="62"/>
      <c r="GRR48" s="62"/>
      <c r="GRS48" s="62"/>
      <c r="GRT48" s="62"/>
      <c r="GRU48" s="62"/>
      <c r="GRV48" s="62"/>
      <c r="GRW48" s="62"/>
      <c r="GRX48" s="62"/>
      <c r="GRY48" s="62"/>
      <c r="GRZ48" s="62"/>
      <c r="GSA48" s="62"/>
      <c r="GSB48" s="62"/>
      <c r="GSC48" s="62"/>
      <c r="GSD48" s="62"/>
      <c r="GSE48" s="62"/>
      <c r="GSF48" s="62"/>
      <c r="GSG48" s="62"/>
      <c r="GSH48" s="62"/>
      <c r="GSI48" s="62"/>
      <c r="GSJ48" s="62"/>
      <c r="GSK48" s="62"/>
      <c r="GSL48" s="62"/>
      <c r="GSM48" s="62"/>
      <c r="GSN48" s="62"/>
      <c r="GSO48" s="62"/>
      <c r="GSP48" s="62"/>
      <c r="GSQ48" s="62"/>
      <c r="GSR48" s="62"/>
      <c r="GSS48" s="62"/>
      <c r="GST48" s="62"/>
      <c r="GSU48" s="62"/>
      <c r="GSV48" s="62"/>
      <c r="GSW48" s="62"/>
      <c r="GSX48" s="62"/>
      <c r="GSY48" s="62"/>
      <c r="GSZ48" s="62"/>
      <c r="GTA48" s="62"/>
      <c r="GTB48" s="62"/>
      <c r="GTC48" s="62"/>
      <c r="GTD48" s="62"/>
      <c r="GTE48" s="62"/>
      <c r="GTF48" s="62"/>
      <c r="GTG48" s="62"/>
      <c r="GTH48" s="62"/>
      <c r="GTI48" s="62"/>
      <c r="GTJ48" s="62"/>
      <c r="GTK48" s="62"/>
      <c r="GTL48" s="62"/>
      <c r="GTM48" s="62"/>
      <c r="GTN48" s="62"/>
      <c r="GTO48" s="62"/>
      <c r="GTP48" s="62"/>
      <c r="GTQ48" s="62"/>
      <c r="GTR48" s="62"/>
      <c r="GTS48" s="62"/>
      <c r="GTT48" s="62"/>
      <c r="GTU48" s="62"/>
      <c r="GTV48" s="62"/>
      <c r="GTW48" s="62"/>
      <c r="GTX48" s="62"/>
      <c r="GTY48" s="62"/>
      <c r="GTZ48" s="62"/>
      <c r="GUA48" s="62"/>
      <c r="GUB48" s="62"/>
      <c r="GUC48" s="62"/>
      <c r="GUD48" s="62"/>
      <c r="GUE48" s="62"/>
      <c r="GUF48" s="62"/>
      <c r="GUG48" s="62"/>
      <c r="GUH48" s="62"/>
      <c r="GUI48" s="62"/>
      <c r="GUJ48" s="62"/>
      <c r="GUK48" s="62"/>
      <c r="GUL48" s="62"/>
      <c r="GUM48" s="62"/>
      <c r="GUN48" s="62"/>
      <c r="GUO48" s="62"/>
      <c r="GUP48" s="62"/>
      <c r="GUQ48" s="62"/>
      <c r="GUR48" s="62"/>
      <c r="GUS48" s="62"/>
      <c r="GUT48" s="62"/>
      <c r="GUU48" s="62"/>
      <c r="GUV48" s="62"/>
      <c r="GUW48" s="62"/>
      <c r="GUX48" s="62"/>
      <c r="GUY48" s="62"/>
      <c r="GUZ48" s="62"/>
      <c r="GVA48" s="62"/>
      <c r="GVB48" s="62"/>
      <c r="GVC48" s="62"/>
      <c r="GVD48" s="62"/>
      <c r="GVE48" s="62"/>
      <c r="GVF48" s="62"/>
      <c r="GVG48" s="62"/>
      <c r="GVH48" s="62"/>
      <c r="GVI48" s="62"/>
      <c r="GVJ48" s="62"/>
      <c r="GVK48" s="62"/>
      <c r="GVL48" s="62"/>
      <c r="GVM48" s="62"/>
      <c r="GVN48" s="62"/>
      <c r="GVO48" s="62"/>
      <c r="GVP48" s="62"/>
      <c r="GVQ48" s="62"/>
      <c r="GVR48" s="62"/>
      <c r="GVS48" s="62"/>
      <c r="GVT48" s="62"/>
      <c r="GVU48" s="62"/>
      <c r="GVV48" s="62"/>
      <c r="GVW48" s="62"/>
      <c r="GVX48" s="62"/>
      <c r="GVY48" s="62"/>
      <c r="GVZ48" s="62"/>
      <c r="GWA48" s="62"/>
      <c r="GWB48" s="62"/>
      <c r="GWC48" s="62"/>
      <c r="GWD48" s="62"/>
      <c r="GWE48" s="62"/>
      <c r="GWF48" s="62"/>
      <c r="GWG48" s="62"/>
      <c r="GWH48" s="62"/>
      <c r="GWI48" s="62"/>
      <c r="GWJ48" s="62"/>
      <c r="GWK48" s="62"/>
      <c r="GWL48" s="62"/>
      <c r="GWM48" s="62"/>
      <c r="GWN48" s="62"/>
      <c r="GWO48" s="62"/>
      <c r="GWP48" s="62"/>
      <c r="GWQ48" s="62"/>
      <c r="GWR48" s="62"/>
      <c r="GWS48" s="62"/>
      <c r="GWT48" s="62"/>
      <c r="GWU48" s="62"/>
      <c r="GWV48" s="62"/>
      <c r="GWW48" s="62"/>
      <c r="GWX48" s="62"/>
      <c r="GWY48" s="62"/>
      <c r="GWZ48" s="62"/>
      <c r="GXA48" s="62"/>
      <c r="GXB48" s="62"/>
      <c r="GXC48" s="62"/>
      <c r="GXD48" s="62"/>
      <c r="GXE48" s="62"/>
      <c r="GXF48" s="62"/>
      <c r="GXG48" s="62"/>
      <c r="GXH48" s="62"/>
      <c r="GXI48" s="62"/>
      <c r="GXJ48" s="62"/>
      <c r="GXK48" s="62"/>
      <c r="GXL48" s="62"/>
      <c r="GXM48" s="62"/>
      <c r="GXN48" s="62"/>
      <c r="GXO48" s="62"/>
      <c r="GXP48" s="62"/>
      <c r="GXQ48" s="62"/>
      <c r="GXR48" s="62"/>
      <c r="GXS48" s="62"/>
      <c r="GXT48" s="62"/>
      <c r="GXU48" s="62"/>
      <c r="GXV48" s="62"/>
      <c r="GXW48" s="62"/>
      <c r="GXX48" s="62"/>
      <c r="GXY48" s="62"/>
      <c r="GXZ48" s="62"/>
      <c r="GYA48" s="62"/>
      <c r="GYB48" s="62"/>
      <c r="GYC48" s="62"/>
      <c r="GYD48" s="62"/>
      <c r="GYE48" s="62"/>
      <c r="GYF48" s="62"/>
      <c r="GYG48" s="62"/>
      <c r="GYH48" s="62"/>
      <c r="GYI48" s="62"/>
      <c r="GYJ48" s="62"/>
      <c r="GYK48" s="62"/>
      <c r="GYL48" s="62"/>
      <c r="GYM48" s="62"/>
      <c r="GYN48" s="62"/>
      <c r="GYO48" s="62"/>
      <c r="GYP48" s="62"/>
      <c r="GYQ48" s="62"/>
      <c r="GYR48" s="62"/>
      <c r="GYS48" s="62"/>
      <c r="GYT48" s="62"/>
      <c r="GYU48" s="62"/>
      <c r="GYV48" s="62"/>
      <c r="GYW48" s="62"/>
      <c r="GYX48" s="62"/>
      <c r="GYY48" s="62"/>
      <c r="GYZ48" s="62"/>
      <c r="GZA48" s="62"/>
      <c r="GZB48" s="62"/>
      <c r="GZC48" s="62"/>
      <c r="GZD48" s="62"/>
      <c r="GZE48" s="62"/>
      <c r="GZF48" s="62"/>
      <c r="GZG48" s="62"/>
      <c r="GZH48" s="62"/>
      <c r="GZI48" s="62"/>
      <c r="GZJ48" s="62"/>
      <c r="GZK48" s="62"/>
      <c r="GZL48" s="62"/>
      <c r="GZM48" s="62"/>
      <c r="GZN48" s="62"/>
      <c r="GZO48" s="62"/>
      <c r="GZP48" s="62"/>
      <c r="GZQ48" s="62"/>
      <c r="GZR48" s="62"/>
      <c r="GZS48" s="62"/>
      <c r="GZT48" s="62"/>
      <c r="GZU48" s="62"/>
      <c r="GZV48" s="62"/>
      <c r="GZW48" s="62"/>
      <c r="GZX48" s="62"/>
      <c r="GZY48" s="62"/>
      <c r="GZZ48" s="62"/>
      <c r="HAA48" s="62"/>
      <c r="HAB48" s="62"/>
      <c r="HAC48" s="62"/>
      <c r="HAD48" s="62"/>
      <c r="HAE48" s="62"/>
      <c r="HAF48" s="62"/>
      <c r="HAG48" s="62"/>
      <c r="HAH48" s="62"/>
      <c r="HAI48" s="62"/>
      <c r="HAJ48" s="62"/>
      <c r="HAK48" s="62"/>
      <c r="HAL48" s="62"/>
      <c r="HAM48" s="62"/>
      <c r="HAN48" s="62"/>
      <c r="HAO48" s="62"/>
      <c r="HAP48" s="62"/>
      <c r="HAQ48" s="62"/>
      <c r="HAR48" s="62"/>
      <c r="HAS48" s="62"/>
      <c r="HAT48" s="62"/>
      <c r="HAU48" s="62"/>
      <c r="HAV48" s="62"/>
      <c r="HAW48" s="62"/>
      <c r="HAX48" s="62"/>
      <c r="HAY48" s="62"/>
      <c r="HAZ48" s="62"/>
      <c r="HBA48" s="62"/>
      <c r="HBB48" s="62"/>
      <c r="HBC48" s="62"/>
      <c r="HBD48" s="62"/>
      <c r="HBE48" s="62"/>
      <c r="HBF48" s="62"/>
      <c r="HBG48" s="62"/>
      <c r="HBH48" s="62"/>
      <c r="HBI48" s="62"/>
      <c r="HBJ48" s="62"/>
      <c r="HBK48" s="62"/>
      <c r="HBL48" s="62"/>
      <c r="HBM48" s="62"/>
      <c r="HBN48" s="62"/>
      <c r="HBO48" s="62"/>
      <c r="HBP48" s="62"/>
      <c r="HBQ48" s="62"/>
      <c r="HBR48" s="62"/>
      <c r="HBS48" s="62"/>
      <c r="HBT48" s="62"/>
      <c r="HBU48" s="62"/>
      <c r="HBV48" s="62"/>
      <c r="HBW48" s="62"/>
      <c r="HBX48" s="62"/>
      <c r="HBY48" s="62"/>
      <c r="HBZ48" s="62"/>
      <c r="HCA48" s="62"/>
      <c r="HCB48" s="62"/>
      <c r="HCC48" s="62"/>
      <c r="HCD48" s="62"/>
      <c r="HCE48" s="62"/>
      <c r="HCF48" s="62"/>
      <c r="HCG48" s="62"/>
      <c r="HCH48" s="62"/>
      <c r="HCI48" s="62"/>
      <c r="HCJ48" s="62"/>
      <c r="HCK48" s="62"/>
      <c r="HCL48" s="62"/>
      <c r="HCM48" s="62"/>
      <c r="HCN48" s="62"/>
      <c r="HCO48" s="62"/>
      <c r="HCP48" s="62"/>
      <c r="HCQ48" s="62"/>
      <c r="HCR48" s="62"/>
      <c r="HCS48" s="62"/>
      <c r="HCT48" s="62"/>
      <c r="HCU48" s="62"/>
      <c r="HCV48" s="62"/>
      <c r="HCW48" s="62"/>
      <c r="HCX48" s="62"/>
      <c r="HCY48" s="62"/>
      <c r="HCZ48" s="62"/>
      <c r="HDA48" s="62"/>
      <c r="HDB48" s="62"/>
      <c r="HDC48" s="62"/>
      <c r="HDD48" s="62"/>
      <c r="HDE48" s="62"/>
      <c r="HDF48" s="62"/>
      <c r="HDG48" s="62"/>
      <c r="HDH48" s="62"/>
      <c r="HDI48" s="62"/>
      <c r="HDJ48" s="62"/>
      <c r="HDK48" s="62"/>
      <c r="HDL48" s="62"/>
      <c r="HDM48" s="62"/>
      <c r="HDN48" s="62"/>
      <c r="HDO48" s="62"/>
      <c r="HDP48" s="62"/>
      <c r="HDQ48" s="62"/>
      <c r="HDR48" s="62"/>
      <c r="HDS48" s="62"/>
      <c r="HDT48" s="62"/>
      <c r="HDU48" s="62"/>
      <c r="HDV48" s="62"/>
      <c r="HDW48" s="62"/>
      <c r="HDX48" s="62"/>
      <c r="HDY48" s="62"/>
      <c r="HDZ48" s="62"/>
      <c r="HEA48" s="62"/>
      <c r="HEB48" s="62"/>
      <c r="HEC48" s="62"/>
      <c r="HED48" s="62"/>
      <c r="HEE48" s="62"/>
      <c r="HEF48" s="62"/>
      <c r="HEG48" s="62"/>
      <c r="HEH48" s="62"/>
      <c r="HEI48" s="62"/>
      <c r="HEJ48" s="62"/>
      <c r="HEK48" s="62"/>
      <c r="HEL48" s="62"/>
      <c r="HEM48" s="62"/>
      <c r="HEN48" s="62"/>
      <c r="HEO48" s="62"/>
      <c r="HEP48" s="62"/>
      <c r="HEQ48" s="62"/>
      <c r="HER48" s="62"/>
      <c r="HES48" s="62"/>
      <c r="HET48" s="62"/>
      <c r="HEU48" s="62"/>
      <c r="HEV48" s="62"/>
      <c r="HEW48" s="62"/>
      <c r="HEX48" s="62"/>
      <c r="HEY48" s="62"/>
      <c r="HEZ48" s="62"/>
      <c r="HFA48" s="62"/>
      <c r="HFB48" s="62"/>
      <c r="HFC48" s="62"/>
      <c r="HFD48" s="62"/>
      <c r="HFE48" s="62"/>
      <c r="HFF48" s="62"/>
      <c r="HFG48" s="62"/>
      <c r="HFH48" s="62"/>
      <c r="HFI48" s="62"/>
      <c r="HFJ48" s="62"/>
      <c r="HFK48" s="62"/>
      <c r="HFL48" s="62"/>
      <c r="HFM48" s="62"/>
      <c r="HFN48" s="62"/>
      <c r="HFO48" s="62"/>
      <c r="HFP48" s="62"/>
      <c r="HFQ48" s="62"/>
      <c r="HFR48" s="62"/>
      <c r="HFS48" s="62"/>
      <c r="HFT48" s="62"/>
      <c r="HFU48" s="62"/>
      <c r="HFV48" s="62"/>
      <c r="HFW48" s="62"/>
      <c r="HFX48" s="62"/>
      <c r="HFY48" s="62"/>
      <c r="HFZ48" s="62"/>
      <c r="HGA48" s="62"/>
      <c r="HGB48" s="62"/>
      <c r="HGC48" s="62"/>
      <c r="HGD48" s="62"/>
      <c r="HGE48" s="62"/>
      <c r="HGF48" s="62"/>
      <c r="HGG48" s="62"/>
      <c r="HGH48" s="62"/>
      <c r="HGI48" s="62"/>
      <c r="HGJ48" s="62"/>
      <c r="HGK48" s="62"/>
      <c r="HGL48" s="62"/>
      <c r="HGM48" s="62"/>
      <c r="HGN48" s="62"/>
      <c r="HGO48" s="62"/>
      <c r="HGP48" s="62"/>
      <c r="HGQ48" s="62"/>
      <c r="HGR48" s="62"/>
      <c r="HGS48" s="62"/>
      <c r="HGT48" s="62"/>
      <c r="HGU48" s="62"/>
      <c r="HGV48" s="62"/>
      <c r="HGW48" s="62"/>
      <c r="HGX48" s="62"/>
      <c r="HGY48" s="62"/>
      <c r="HGZ48" s="62"/>
      <c r="HHA48" s="62"/>
      <c r="HHB48" s="62"/>
      <c r="HHC48" s="62"/>
      <c r="HHD48" s="62"/>
      <c r="HHE48" s="62"/>
      <c r="HHF48" s="62"/>
      <c r="HHG48" s="62"/>
      <c r="HHH48" s="62"/>
      <c r="HHI48" s="62"/>
      <c r="HHJ48" s="62"/>
      <c r="HHK48" s="62"/>
      <c r="HHL48" s="62"/>
      <c r="HHM48" s="62"/>
      <c r="HHN48" s="62"/>
      <c r="HHO48" s="62"/>
      <c r="HHP48" s="62"/>
      <c r="HHQ48" s="62"/>
      <c r="HHR48" s="62"/>
      <c r="HHS48" s="62"/>
      <c r="HHT48" s="62"/>
      <c r="HHU48" s="62"/>
      <c r="HHV48" s="62"/>
      <c r="HHW48" s="62"/>
      <c r="HHX48" s="62"/>
      <c r="HHY48" s="62"/>
      <c r="HHZ48" s="62"/>
      <c r="HIA48" s="62"/>
      <c r="HIB48" s="62"/>
      <c r="HIC48" s="62"/>
      <c r="HID48" s="62"/>
      <c r="HIE48" s="62"/>
      <c r="HIF48" s="62"/>
      <c r="HIG48" s="62"/>
      <c r="HIH48" s="62"/>
      <c r="HII48" s="62"/>
      <c r="HIJ48" s="62"/>
      <c r="HIK48" s="62"/>
      <c r="HIL48" s="62"/>
      <c r="HIM48" s="62"/>
      <c r="HIN48" s="62"/>
      <c r="HIO48" s="62"/>
      <c r="HIP48" s="62"/>
      <c r="HIQ48" s="62"/>
      <c r="HIR48" s="62"/>
      <c r="HIS48" s="62"/>
      <c r="HIT48" s="62"/>
      <c r="HIU48" s="62"/>
      <c r="HIV48" s="62"/>
      <c r="HIW48" s="62"/>
      <c r="HIX48" s="62"/>
      <c r="HIY48" s="62"/>
      <c r="HIZ48" s="62"/>
      <c r="HJA48" s="62"/>
      <c r="HJB48" s="62"/>
      <c r="HJC48" s="62"/>
      <c r="HJD48" s="62"/>
      <c r="HJE48" s="62"/>
      <c r="HJF48" s="62"/>
      <c r="HJG48" s="62"/>
      <c r="HJH48" s="62"/>
      <c r="HJI48" s="62"/>
      <c r="HJJ48" s="62"/>
      <c r="HJK48" s="62"/>
      <c r="HJL48" s="62"/>
      <c r="HJM48" s="62"/>
      <c r="HJN48" s="62"/>
      <c r="HJO48" s="62"/>
      <c r="HJP48" s="62"/>
      <c r="HJQ48" s="62"/>
      <c r="HJR48" s="62"/>
      <c r="HJS48" s="62"/>
      <c r="HJT48" s="62"/>
      <c r="HJU48" s="62"/>
      <c r="HJV48" s="62"/>
      <c r="HJW48" s="62"/>
      <c r="HJX48" s="62"/>
      <c r="HJY48" s="62"/>
      <c r="HJZ48" s="62"/>
      <c r="HKA48" s="62"/>
      <c r="HKB48" s="62"/>
      <c r="HKC48" s="62"/>
      <c r="HKD48" s="62"/>
      <c r="HKE48" s="62"/>
      <c r="HKF48" s="62"/>
      <c r="HKG48" s="62"/>
      <c r="HKH48" s="62"/>
      <c r="HKI48" s="62"/>
      <c r="HKJ48" s="62"/>
      <c r="HKK48" s="62"/>
      <c r="HKL48" s="62"/>
      <c r="HKM48" s="62"/>
      <c r="HKN48" s="62"/>
      <c r="HKO48" s="62"/>
      <c r="HKP48" s="62"/>
      <c r="HKQ48" s="62"/>
      <c r="HKR48" s="62"/>
      <c r="HKS48" s="62"/>
      <c r="HKT48" s="62"/>
      <c r="HKU48" s="62"/>
      <c r="HKV48" s="62"/>
      <c r="HKW48" s="62"/>
      <c r="HKX48" s="62"/>
      <c r="HKY48" s="62"/>
      <c r="HKZ48" s="62"/>
      <c r="HLA48" s="62"/>
      <c r="HLB48" s="62"/>
      <c r="HLC48" s="62"/>
      <c r="HLD48" s="62"/>
      <c r="HLE48" s="62"/>
      <c r="HLF48" s="62"/>
      <c r="HLG48" s="62"/>
      <c r="HLH48" s="62"/>
      <c r="HLI48" s="62"/>
      <c r="HLJ48" s="62"/>
      <c r="HLK48" s="62"/>
      <c r="HLL48" s="62"/>
      <c r="HLM48" s="62"/>
      <c r="HLN48" s="62"/>
      <c r="HLO48" s="62"/>
      <c r="HLP48" s="62"/>
      <c r="HLQ48" s="62"/>
      <c r="HLR48" s="62"/>
      <c r="HLS48" s="62"/>
      <c r="HLT48" s="62"/>
      <c r="HLU48" s="62"/>
      <c r="HLV48" s="62"/>
      <c r="HLW48" s="62"/>
      <c r="HLX48" s="62"/>
      <c r="HLY48" s="62"/>
      <c r="HLZ48" s="62"/>
      <c r="HMA48" s="62"/>
      <c r="HMB48" s="62"/>
      <c r="HMC48" s="62"/>
      <c r="HMD48" s="62"/>
      <c r="HME48" s="62"/>
      <c r="HMF48" s="62"/>
      <c r="HMG48" s="62"/>
      <c r="HMH48" s="62"/>
      <c r="HMI48" s="62"/>
      <c r="HMJ48" s="62"/>
      <c r="HMK48" s="62"/>
      <c r="HML48" s="62"/>
      <c r="HMM48" s="62"/>
      <c r="HMN48" s="62"/>
      <c r="HMO48" s="62"/>
      <c r="HMP48" s="62"/>
      <c r="HMQ48" s="62"/>
      <c r="HMR48" s="62"/>
      <c r="HMS48" s="62"/>
      <c r="HMT48" s="62"/>
      <c r="HMU48" s="62"/>
      <c r="HMV48" s="62"/>
      <c r="HMW48" s="62"/>
      <c r="HMX48" s="62"/>
      <c r="HMY48" s="62"/>
      <c r="HMZ48" s="62"/>
      <c r="HNA48" s="62"/>
      <c r="HNB48" s="62"/>
      <c r="HNC48" s="62"/>
      <c r="HND48" s="62"/>
      <c r="HNE48" s="62"/>
      <c r="HNF48" s="62"/>
      <c r="HNG48" s="62"/>
      <c r="HNH48" s="62"/>
      <c r="HNI48" s="62"/>
      <c r="HNJ48" s="62"/>
      <c r="HNK48" s="62"/>
      <c r="HNL48" s="62"/>
      <c r="HNM48" s="62"/>
      <c r="HNN48" s="62"/>
      <c r="HNO48" s="62"/>
      <c r="HNP48" s="62"/>
      <c r="HNQ48" s="62"/>
      <c r="HNR48" s="62"/>
      <c r="HNS48" s="62"/>
      <c r="HNT48" s="62"/>
      <c r="HNU48" s="62"/>
      <c r="HNV48" s="62"/>
      <c r="HNW48" s="62"/>
      <c r="HNX48" s="62"/>
      <c r="HNY48" s="62"/>
      <c r="HNZ48" s="62"/>
      <c r="HOA48" s="62"/>
      <c r="HOB48" s="62"/>
      <c r="HOC48" s="62"/>
      <c r="HOD48" s="62"/>
      <c r="HOE48" s="62"/>
      <c r="HOF48" s="62"/>
      <c r="HOG48" s="62"/>
      <c r="HOH48" s="62"/>
      <c r="HOI48" s="62"/>
      <c r="HOJ48" s="62"/>
      <c r="HOK48" s="62"/>
      <c r="HOL48" s="62"/>
      <c r="HOM48" s="62"/>
      <c r="HON48" s="62"/>
      <c r="HOO48" s="62"/>
      <c r="HOP48" s="62"/>
      <c r="HOQ48" s="62"/>
      <c r="HOR48" s="62"/>
      <c r="HOS48" s="62"/>
      <c r="HOT48" s="62"/>
      <c r="HOU48" s="62"/>
      <c r="HOV48" s="62"/>
      <c r="HOW48" s="62"/>
      <c r="HOX48" s="62"/>
      <c r="HOY48" s="62"/>
      <c r="HOZ48" s="62"/>
      <c r="HPA48" s="62"/>
      <c r="HPB48" s="62"/>
      <c r="HPC48" s="62"/>
      <c r="HPD48" s="62"/>
      <c r="HPE48" s="62"/>
      <c r="HPF48" s="62"/>
      <c r="HPG48" s="62"/>
      <c r="HPH48" s="62"/>
      <c r="HPI48" s="62"/>
      <c r="HPJ48" s="62"/>
      <c r="HPK48" s="62"/>
      <c r="HPL48" s="62"/>
      <c r="HPM48" s="62"/>
      <c r="HPN48" s="62"/>
      <c r="HPO48" s="62"/>
      <c r="HPP48" s="62"/>
      <c r="HPQ48" s="62"/>
      <c r="HPR48" s="62"/>
      <c r="HPS48" s="62"/>
      <c r="HPT48" s="62"/>
      <c r="HPU48" s="62"/>
      <c r="HPV48" s="62"/>
      <c r="HPW48" s="62"/>
      <c r="HPX48" s="62"/>
      <c r="HPY48" s="62"/>
      <c r="HPZ48" s="62"/>
      <c r="HQA48" s="62"/>
      <c r="HQB48" s="62"/>
      <c r="HQC48" s="62"/>
      <c r="HQD48" s="62"/>
      <c r="HQE48" s="62"/>
      <c r="HQF48" s="62"/>
      <c r="HQG48" s="62"/>
      <c r="HQH48" s="62"/>
      <c r="HQI48" s="62"/>
      <c r="HQJ48" s="62"/>
      <c r="HQK48" s="62"/>
      <c r="HQL48" s="62"/>
      <c r="HQM48" s="62"/>
      <c r="HQN48" s="62"/>
      <c r="HQO48" s="62"/>
      <c r="HQP48" s="62"/>
      <c r="HQQ48" s="62"/>
      <c r="HQR48" s="62"/>
      <c r="HQS48" s="62"/>
      <c r="HQT48" s="62"/>
      <c r="HQU48" s="62"/>
      <c r="HQV48" s="62"/>
      <c r="HQW48" s="62"/>
      <c r="HQX48" s="62"/>
      <c r="HQY48" s="62"/>
      <c r="HQZ48" s="62"/>
      <c r="HRA48" s="62"/>
      <c r="HRB48" s="62"/>
      <c r="HRC48" s="62"/>
      <c r="HRD48" s="62"/>
      <c r="HRE48" s="62"/>
      <c r="HRF48" s="62"/>
      <c r="HRG48" s="62"/>
      <c r="HRH48" s="62"/>
      <c r="HRI48" s="62"/>
      <c r="HRJ48" s="62"/>
      <c r="HRK48" s="62"/>
      <c r="HRL48" s="62"/>
      <c r="HRM48" s="62"/>
      <c r="HRN48" s="62"/>
      <c r="HRO48" s="62"/>
      <c r="HRP48" s="62"/>
      <c r="HRQ48" s="62"/>
      <c r="HRR48" s="62"/>
      <c r="HRS48" s="62"/>
      <c r="HRT48" s="62"/>
      <c r="HRU48" s="62"/>
      <c r="HRV48" s="62"/>
      <c r="HRW48" s="62"/>
      <c r="HRX48" s="62"/>
      <c r="HRY48" s="62"/>
      <c r="HRZ48" s="62"/>
      <c r="HSA48" s="62"/>
      <c r="HSB48" s="62"/>
      <c r="HSC48" s="62"/>
      <c r="HSD48" s="62"/>
      <c r="HSE48" s="62"/>
      <c r="HSF48" s="62"/>
      <c r="HSG48" s="62"/>
      <c r="HSH48" s="62"/>
      <c r="HSI48" s="62"/>
      <c r="HSJ48" s="62"/>
      <c r="HSK48" s="62"/>
      <c r="HSL48" s="62"/>
      <c r="HSM48" s="62"/>
      <c r="HSN48" s="62"/>
      <c r="HSO48" s="62"/>
      <c r="HSP48" s="62"/>
      <c r="HSQ48" s="62"/>
      <c r="HSR48" s="62"/>
      <c r="HSS48" s="62"/>
      <c r="HST48" s="62"/>
      <c r="HSU48" s="62"/>
      <c r="HSV48" s="62"/>
      <c r="HSW48" s="62"/>
      <c r="HSX48" s="62"/>
      <c r="HSY48" s="62"/>
      <c r="HSZ48" s="62"/>
      <c r="HTA48" s="62"/>
      <c r="HTB48" s="62"/>
      <c r="HTC48" s="62"/>
      <c r="HTD48" s="62"/>
      <c r="HTE48" s="62"/>
      <c r="HTF48" s="62"/>
      <c r="HTG48" s="62"/>
      <c r="HTH48" s="62"/>
      <c r="HTI48" s="62"/>
      <c r="HTJ48" s="62"/>
      <c r="HTK48" s="62"/>
      <c r="HTL48" s="62"/>
      <c r="HTM48" s="62"/>
      <c r="HTN48" s="62"/>
      <c r="HTO48" s="62"/>
      <c r="HTP48" s="62"/>
      <c r="HTQ48" s="62"/>
      <c r="HTR48" s="62"/>
      <c r="HTS48" s="62"/>
      <c r="HTT48" s="62"/>
      <c r="HTU48" s="62"/>
      <c r="HTV48" s="62"/>
      <c r="HTW48" s="62"/>
      <c r="HTX48" s="62"/>
      <c r="HTY48" s="62"/>
      <c r="HTZ48" s="62"/>
      <c r="HUA48" s="62"/>
      <c r="HUB48" s="62"/>
      <c r="HUC48" s="62"/>
      <c r="HUD48" s="62"/>
      <c r="HUE48" s="62"/>
      <c r="HUF48" s="62"/>
      <c r="HUG48" s="62"/>
      <c r="HUH48" s="62"/>
      <c r="HUI48" s="62"/>
      <c r="HUJ48" s="62"/>
      <c r="HUK48" s="62"/>
      <c r="HUL48" s="62"/>
      <c r="HUM48" s="62"/>
      <c r="HUN48" s="62"/>
      <c r="HUO48" s="62"/>
      <c r="HUP48" s="62"/>
      <c r="HUQ48" s="62"/>
      <c r="HUR48" s="62"/>
      <c r="HUS48" s="62"/>
      <c r="HUT48" s="62"/>
      <c r="HUU48" s="62"/>
      <c r="HUV48" s="62"/>
      <c r="HUW48" s="62"/>
      <c r="HUX48" s="62"/>
      <c r="HUY48" s="62"/>
      <c r="HUZ48" s="62"/>
      <c r="HVA48" s="62"/>
      <c r="HVB48" s="62"/>
      <c r="HVC48" s="62"/>
      <c r="HVD48" s="62"/>
      <c r="HVE48" s="62"/>
      <c r="HVF48" s="62"/>
      <c r="HVG48" s="62"/>
      <c r="HVH48" s="62"/>
      <c r="HVI48" s="62"/>
      <c r="HVJ48" s="62"/>
      <c r="HVK48" s="62"/>
      <c r="HVL48" s="62"/>
      <c r="HVM48" s="62"/>
      <c r="HVN48" s="62"/>
      <c r="HVO48" s="62"/>
      <c r="HVP48" s="62"/>
      <c r="HVQ48" s="62"/>
      <c r="HVR48" s="62"/>
      <c r="HVS48" s="62"/>
      <c r="HVT48" s="62"/>
      <c r="HVU48" s="62"/>
      <c r="HVV48" s="62"/>
      <c r="HVW48" s="62"/>
      <c r="HVX48" s="62"/>
      <c r="HVY48" s="62"/>
      <c r="HVZ48" s="62"/>
      <c r="HWA48" s="62"/>
      <c r="HWB48" s="62"/>
      <c r="HWC48" s="62"/>
      <c r="HWD48" s="62"/>
      <c r="HWE48" s="62"/>
      <c r="HWF48" s="62"/>
      <c r="HWG48" s="62"/>
      <c r="HWH48" s="62"/>
      <c r="HWI48" s="62"/>
      <c r="HWJ48" s="62"/>
      <c r="HWK48" s="62"/>
      <c r="HWL48" s="62"/>
      <c r="HWM48" s="62"/>
      <c r="HWN48" s="62"/>
      <c r="HWO48" s="62"/>
      <c r="HWP48" s="62"/>
      <c r="HWQ48" s="62"/>
      <c r="HWR48" s="62"/>
      <c r="HWS48" s="62"/>
      <c r="HWT48" s="62"/>
      <c r="HWU48" s="62"/>
      <c r="HWV48" s="62"/>
      <c r="HWW48" s="62"/>
      <c r="HWX48" s="62"/>
      <c r="HWY48" s="62"/>
      <c r="HWZ48" s="62"/>
      <c r="HXA48" s="62"/>
      <c r="HXB48" s="62"/>
      <c r="HXC48" s="62"/>
      <c r="HXD48" s="62"/>
      <c r="HXE48" s="62"/>
      <c r="HXF48" s="62"/>
      <c r="HXG48" s="62"/>
      <c r="HXH48" s="62"/>
      <c r="HXI48" s="62"/>
      <c r="HXJ48" s="62"/>
      <c r="HXK48" s="62"/>
      <c r="HXL48" s="62"/>
      <c r="HXM48" s="62"/>
      <c r="HXN48" s="62"/>
      <c r="HXO48" s="62"/>
      <c r="HXP48" s="62"/>
      <c r="HXQ48" s="62"/>
      <c r="HXR48" s="62"/>
      <c r="HXS48" s="62"/>
      <c r="HXT48" s="62"/>
      <c r="HXU48" s="62"/>
      <c r="HXV48" s="62"/>
      <c r="HXW48" s="62"/>
      <c r="HXX48" s="62"/>
      <c r="HXY48" s="62"/>
      <c r="HXZ48" s="62"/>
      <c r="HYA48" s="62"/>
      <c r="HYB48" s="62"/>
      <c r="HYC48" s="62"/>
      <c r="HYD48" s="62"/>
      <c r="HYE48" s="62"/>
      <c r="HYF48" s="62"/>
      <c r="HYG48" s="62"/>
      <c r="HYH48" s="62"/>
      <c r="HYI48" s="62"/>
      <c r="HYJ48" s="62"/>
      <c r="HYK48" s="62"/>
      <c r="HYL48" s="62"/>
      <c r="HYM48" s="62"/>
      <c r="HYN48" s="62"/>
      <c r="HYO48" s="62"/>
      <c r="HYP48" s="62"/>
      <c r="HYQ48" s="62"/>
      <c r="HYR48" s="62"/>
      <c r="HYS48" s="62"/>
      <c r="HYT48" s="62"/>
      <c r="HYU48" s="62"/>
      <c r="HYV48" s="62"/>
      <c r="HYW48" s="62"/>
      <c r="HYX48" s="62"/>
      <c r="HYY48" s="62"/>
      <c r="HYZ48" s="62"/>
      <c r="HZA48" s="62"/>
      <c r="HZB48" s="62"/>
      <c r="HZC48" s="62"/>
      <c r="HZD48" s="62"/>
      <c r="HZE48" s="62"/>
      <c r="HZF48" s="62"/>
      <c r="HZG48" s="62"/>
      <c r="HZH48" s="62"/>
      <c r="HZI48" s="62"/>
      <c r="HZJ48" s="62"/>
      <c r="HZK48" s="62"/>
      <c r="HZL48" s="62"/>
      <c r="HZM48" s="62"/>
      <c r="HZN48" s="62"/>
      <c r="HZO48" s="62"/>
      <c r="HZP48" s="62"/>
      <c r="HZQ48" s="62"/>
      <c r="HZR48" s="62"/>
      <c r="HZS48" s="62"/>
      <c r="HZT48" s="62"/>
      <c r="HZU48" s="62"/>
      <c r="HZV48" s="62"/>
      <c r="HZW48" s="62"/>
      <c r="HZX48" s="62"/>
      <c r="HZY48" s="62"/>
      <c r="HZZ48" s="62"/>
      <c r="IAA48" s="62"/>
      <c r="IAB48" s="62"/>
      <c r="IAC48" s="62"/>
      <c r="IAD48" s="62"/>
      <c r="IAE48" s="62"/>
      <c r="IAF48" s="62"/>
      <c r="IAG48" s="62"/>
      <c r="IAH48" s="62"/>
      <c r="IAI48" s="62"/>
      <c r="IAJ48" s="62"/>
      <c r="IAK48" s="62"/>
      <c r="IAL48" s="62"/>
      <c r="IAM48" s="62"/>
      <c r="IAN48" s="62"/>
      <c r="IAO48" s="62"/>
      <c r="IAP48" s="62"/>
      <c r="IAQ48" s="62"/>
      <c r="IAR48" s="62"/>
      <c r="IAS48" s="62"/>
      <c r="IAT48" s="62"/>
      <c r="IAU48" s="62"/>
      <c r="IAV48" s="62"/>
      <c r="IAW48" s="62"/>
      <c r="IAX48" s="62"/>
      <c r="IAY48" s="62"/>
      <c r="IAZ48" s="62"/>
      <c r="IBA48" s="62"/>
      <c r="IBB48" s="62"/>
      <c r="IBC48" s="62"/>
      <c r="IBD48" s="62"/>
      <c r="IBE48" s="62"/>
      <c r="IBF48" s="62"/>
      <c r="IBG48" s="62"/>
      <c r="IBH48" s="62"/>
      <c r="IBI48" s="62"/>
      <c r="IBJ48" s="62"/>
      <c r="IBK48" s="62"/>
      <c r="IBL48" s="62"/>
      <c r="IBM48" s="62"/>
      <c r="IBN48" s="62"/>
      <c r="IBO48" s="62"/>
      <c r="IBP48" s="62"/>
      <c r="IBQ48" s="62"/>
      <c r="IBR48" s="62"/>
      <c r="IBS48" s="62"/>
      <c r="IBT48" s="62"/>
      <c r="IBU48" s="62"/>
      <c r="IBV48" s="62"/>
      <c r="IBW48" s="62"/>
      <c r="IBX48" s="62"/>
      <c r="IBY48" s="62"/>
      <c r="IBZ48" s="62"/>
      <c r="ICA48" s="62"/>
      <c r="ICB48" s="62"/>
      <c r="ICC48" s="62"/>
      <c r="ICD48" s="62"/>
      <c r="ICE48" s="62"/>
      <c r="ICF48" s="62"/>
      <c r="ICG48" s="62"/>
      <c r="ICH48" s="62"/>
      <c r="ICI48" s="62"/>
      <c r="ICJ48" s="62"/>
      <c r="ICK48" s="62"/>
      <c r="ICL48" s="62"/>
      <c r="ICM48" s="62"/>
      <c r="ICN48" s="62"/>
      <c r="ICO48" s="62"/>
      <c r="ICP48" s="62"/>
      <c r="ICQ48" s="62"/>
      <c r="ICR48" s="62"/>
      <c r="ICS48" s="62"/>
      <c r="ICT48" s="62"/>
      <c r="ICU48" s="62"/>
      <c r="ICV48" s="62"/>
      <c r="ICW48" s="62"/>
      <c r="ICX48" s="62"/>
      <c r="ICY48" s="62"/>
      <c r="ICZ48" s="62"/>
      <c r="IDA48" s="62"/>
      <c r="IDB48" s="62"/>
      <c r="IDC48" s="62"/>
      <c r="IDD48" s="62"/>
      <c r="IDE48" s="62"/>
      <c r="IDF48" s="62"/>
      <c r="IDG48" s="62"/>
      <c r="IDH48" s="62"/>
      <c r="IDI48" s="62"/>
      <c r="IDJ48" s="62"/>
      <c r="IDK48" s="62"/>
      <c r="IDL48" s="62"/>
      <c r="IDM48" s="62"/>
      <c r="IDN48" s="62"/>
      <c r="IDO48" s="62"/>
      <c r="IDP48" s="62"/>
      <c r="IDQ48" s="62"/>
      <c r="IDR48" s="62"/>
      <c r="IDS48" s="62"/>
      <c r="IDT48" s="62"/>
      <c r="IDU48" s="62"/>
      <c r="IDV48" s="62"/>
      <c r="IDW48" s="62"/>
      <c r="IDX48" s="62"/>
      <c r="IDY48" s="62"/>
      <c r="IDZ48" s="62"/>
      <c r="IEA48" s="62"/>
      <c r="IEB48" s="62"/>
      <c r="IEC48" s="62"/>
      <c r="IED48" s="62"/>
      <c r="IEE48" s="62"/>
      <c r="IEF48" s="62"/>
      <c r="IEG48" s="62"/>
      <c r="IEH48" s="62"/>
      <c r="IEI48" s="62"/>
      <c r="IEJ48" s="62"/>
      <c r="IEK48" s="62"/>
      <c r="IEL48" s="62"/>
      <c r="IEM48" s="62"/>
      <c r="IEN48" s="62"/>
      <c r="IEO48" s="62"/>
      <c r="IEP48" s="62"/>
      <c r="IEQ48" s="62"/>
      <c r="IER48" s="62"/>
      <c r="IES48" s="62"/>
      <c r="IET48" s="62"/>
      <c r="IEU48" s="62"/>
      <c r="IEV48" s="62"/>
      <c r="IEW48" s="62"/>
      <c r="IEX48" s="62"/>
      <c r="IEY48" s="62"/>
      <c r="IEZ48" s="62"/>
      <c r="IFA48" s="62"/>
      <c r="IFB48" s="62"/>
      <c r="IFC48" s="62"/>
      <c r="IFD48" s="62"/>
      <c r="IFE48" s="62"/>
      <c r="IFF48" s="62"/>
      <c r="IFG48" s="62"/>
      <c r="IFH48" s="62"/>
      <c r="IFI48" s="62"/>
      <c r="IFJ48" s="62"/>
      <c r="IFK48" s="62"/>
      <c r="IFL48" s="62"/>
      <c r="IFM48" s="62"/>
      <c r="IFN48" s="62"/>
      <c r="IFO48" s="62"/>
      <c r="IFP48" s="62"/>
      <c r="IFQ48" s="62"/>
      <c r="IFR48" s="62"/>
      <c r="IFS48" s="62"/>
      <c r="IFT48" s="62"/>
      <c r="IFU48" s="62"/>
      <c r="IFV48" s="62"/>
      <c r="IFW48" s="62"/>
      <c r="IFX48" s="62"/>
      <c r="IFY48" s="62"/>
      <c r="IFZ48" s="62"/>
      <c r="IGA48" s="62"/>
      <c r="IGB48" s="62"/>
      <c r="IGC48" s="62"/>
      <c r="IGD48" s="62"/>
      <c r="IGE48" s="62"/>
      <c r="IGF48" s="62"/>
      <c r="IGG48" s="62"/>
      <c r="IGH48" s="62"/>
      <c r="IGI48" s="62"/>
      <c r="IGJ48" s="62"/>
      <c r="IGK48" s="62"/>
      <c r="IGL48" s="62"/>
      <c r="IGM48" s="62"/>
      <c r="IGN48" s="62"/>
      <c r="IGO48" s="62"/>
      <c r="IGP48" s="62"/>
      <c r="IGQ48" s="62"/>
      <c r="IGR48" s="62"/>
      <c r="IGS48" s="62"/>
      <c r="IGT48" s="62"/>
      <c r="IGU48" s="62"/>
      <c r="IGV48" s="62"/>
      <c r="IGW48" s="62"/>
      <c r="IGX48" s="62"/>
      <c r="IGY48" s="62"/>
      <c r="IGZ48" s="62"/>
      <c r="IHA48" s="62"/>
      <c r="IHB48" s="62"/>
      <c r="IHC48" s="62"/>
      <c r="IHD48" s="62"/>
      <c r="IHE48" s="62"/>
      <c r="IHF48" s="62"/>
      <c r="IHG48" s="62"/>
      <c r="IHH48" s="62"/>
      <c r="IHI48" s="62"/>
      <c r="IHJ48" s="62"/>
      <c r="IHK48" s="62"/>
      <c r="IHL48" s="62"/>
      <c r="IHM48" s="62"/>
      <c r="IHN48" s="62"/>
      <c r="IHO48" s="62"/>
      <c r="IHP48" s="62"/>
      <c r="IHQ48" s="62"/>
      <c r="IHR48" s="62"/>
      <c r="IHS48" s="62"/>
      <c r="IHT48" s="62"/>
      <c r="IHU48" s="62"/>
      <c r="IHV48" s="62"/>
      <c r="IHW48" s="62"/>
      <c r="IHX48" s="62"/>
      <c r="IHY48" s="62"/>
      <c r="IHZ48" s="62"/>
      <c r="IIA48" s="62"/>
      <c r="IIB48" s="62"/>
      <c r="IIC48" s="62"/>
      <c r="IID48" s="62"/>
      <c r="IIE48" s="62"/>
      <c r="IIF48" s="62"/>
      <c r="IIG48" s="62"/>
      <c r="IIH48" s="62"/>
      <c r="III48" s="62"/>
      <c r="IIJ48" s="62"/>
      <c r="IIK48" s="62"/>
      <c r="IIL48" s="62"/>
      <c r="IIM48" s="62"/>
      <c r="IIN48" s="62"/>
      <c r="IIO48" s="62"/>
      <c r="IIP48" s="62"/>
      <c r="IIQ48" s="62"/>
      <c r="IIR48" s="62"/>
      <c r="IIS48" s="62"/>
      <c r="IIT48" s="62"/>
      <c r="IIU48" s="62"/>
      <c r="IIV48" s="62"/>
      <c r="IIW48" s="62"/>
      <c r="IIX48" s="62"/>
      <c r="IIY48" s="62"/>
      <c r="IIZ48" s="62"/>
      <c r="IJA48" s="62"/>
      <c r="IJB48" s="62"/>
      <c r="IJC48" s="62"/>
      <c r="IJD48" s="62"/>
      <c r="IJE48" s="62"/>
      <c r="IJF48" s="62"/>
      <c r="IJG48" s="62"/>
      <c r="IJH48" s="62"/>
      <c r="IJI48" s="62"/>
      <c r="IJJ48" s="62"/>
      <c r="IJK48" s="62"/>
      <c r="IJL48" s="62"/>
      <c r="IJM48" s="62"/>
      <c r="IJN48" s="62"/>
      <c r="IJO48" s="62"/>
      <c r="IJP48" s="62"/>
      <c r="IJQ48" s="62"/>
      <c r="IJR48" s="62"/>
      <c r="IJS48" s="62"/>
      <c r="IJT48" s="62"/>
      <c r="IJU48" s="62"/>
      <c r="IJV48" s="62"/>
      <c r="IJW48" s="62"/>
      <c r="IJX48" s="62"/>
      <c r="IJY48" s="62"/>
      <c r="IJZ48" s="62"/>
      <c r="IKA48" s="62"/>
      <c r="IKB48" s="62"/>
      <c r="IKC48" s="62"/>
      <c r="IKD48" s="62"/>
      <c r="IKE48" s="62"/>
      <c r="IKF48" s="62"/>
      <c r="IKG48" s="62"/>
      <c r="IKH48" s="62"/>
      <c r="IKI48" s="62"/>
      <c r="IKJ48" s="62"/>
      <c r="IKK48" s="62"/>
      <c r="IKL48" s="62"/>
      <c r="IKM48" s="62"/>
      <c r="IKN48" s="62"/>
      <c r="IKO48" s="62"/>
      <c r="IKP48" s="62"/>
      <c r="IKQ48" s="62"/>
      <c r="IKR48" s="62"/>
      <c r="IKS48" s="62"/>
      <c r="IKT48" s="62"/>
      <c r="IKU48" s="62"/>
      <c r="IKV48" s="62"/>
      <c r="IKW48" s="62"/>
      <c r="IKX48" s="62"/>
      <c r="IKY48" s="62"/>
      <c r="IKZ48" s="62"/>
      <c r="ILA48" s="62"/>
      <c r="ILB48" s="62"/>
      <c r="ILC48" s="62"/>
      <c r="ILD48" s="62"/>
      <c r="ILE48" s="62"/>
      <c r="ILF48" s="62"/>
      <c r="ILG48" s="62"/>
      <c r="ILH48" s="62"/>
      <c r="ILI48" s="62"/>
      <c r="ILJ48" s="62"/>
      <c r="ILK48" s="62"/>
      <c r="ILL48" s="62"/>
      <c r="ILM48" s="62"/>
      <c r="ILN48" s="62"/>
      <c r="ILO48" s="62"/>
      <c r="ILP48" s="62"/>
      <c r="ILQ48" s="62"/>
      <c r="ILR48" s="62"/>
      <c r="ILS48" s="62"/>
      <c r="ILT48" s="62"/>
      <c r="ILU48" s="62"/>
      <c r="ILV48" s="62"/>
      <c r="ILW48" s="62"/>
      <c r="ILX48" s="62"/>
      <c r="ILY48" s="62"/>
      <c r="ILZ48" s="62"/>
      <c r="IMA48" s="62"/>
      <c r="IMB48" s="62"/>
      <c r="IMC48" s="62"/>
      <c r="IMD48" s="62"/>
      <c r="IME48" s="62"/>
      <c r="IMF48" s="62"/>
      <c r="IMG48" s="62"/>
      <c r="IMH48" s="62"/>
      <c r="IMI48" s="62"/>
      <c r="IMJ48" s="62"/>
      <c r="IMK48" s="62"/>
      <c r="IML48" s="62"/>
      <c r="IMM48" s="62"/>
      <c r="IMN48" s="62"/>
      <c r="IMO48" s="62"/>
      <c r="IMP48" s="62"/>
      <c r="IMQ48" s="62"/>
      <c r="IMR48" s="62"/>
      <c r="IMS48" s="62"/>
      <c r="IMT48" s="62"/>
      <c r="IMU48" s="62"/>
      <c r="IMV48" s="62"/>
      <c r="IMW48" s="62"/>
      <c r="IMX48" s="62"/>
      <c r="IMY48" s="62"/>
      <c r="IMZ48" s="62"/>
      <c r="INA48" s="62"/>
      <c r="INB48" s="62"/>
      <c r="INC48" s="62"/>
      <c r="IND48" s="62"/>
      <c r="INE48" s="62"/>
      <c r="INF48" s="62"/>
      <c r="ING48" s="62"/>
      <c r="INH48" s="62"/>
      <c r="INI48" s="62"/>
      <c r="INJ48" s="62"/>
      <c r="INK48" s="62"/>
      <c r="INL48" s="62"/>
      <c r="INM48" s="62"/>
      <c r="INN48" s="62"/>
      <c r="INO48" s="62"/>
      <c r="INP48" s="62"/>
      <c r="INQ48" s="62"/>
      <c r="INR48" s="62"/>
      <c r="INS48" s="62"/>
      <c r="INT48" s="62"/>
      <c r="INU48" s="62"/>
      <c r="INV48" s="62"/>
      <c r="INW48" s="62"/>
      <c r="INX48" s="62"/>
      <c r="INY48" s="62"/>
      <c r="INZ48" s="62"/>
      <c r="IOA48" s="62"/>
      <c r="IOB48" s="62"/>
      <c r="IOC48" s="62"/>
      <c r="IOD48" s="62"/>
      <c r="IOE48" s="62"/>
      <c r="IOF48" s="62"/>
      <c r="IOG48" s="62"/>
      <c r="IOH48" s="62"/>
      <c r="IOI48" s="62"/>
      <c r="IOJ48" s="62"/>
      <c r="IOK48" s="62"/>
      <c r="IOL48" s="62"/>
      <c r="IOM48" s="62"/>
      <c r="ION48" s="62"/>
      <c r="IOO48" s="62"/>
      <c r="IOP48" s="62"/>
      <c r="IOQ48" s="62"/>
      <c r="IOR48" s="62"/>
      <c r="IOS48" s="62"/>
      <c r="IOT48" s="62"/>
      <c r="IOU48" s="62"/>
      <c r="IOV48" s="62"/>
      <c r="IOW48" s="62"/>
      <c r="IOX48" s="62"/>
      <c r="IOY48" s="62"/>
      <c r="IOZ48" s="62"/>
      <c r="IPA48" s="62"/>
      <c r="IPB48" s="62"/>
      <c r="IPC48" s="62"/>
      <c r="IPD48" s="62"/>
      <c r="IPE48" s="62"/>
      <c r="IPF48" s="62"/>
      <c r="IPG48" s="62"/>
      <c r="IPH48" s="62"/>
      <c r="IPI48" s="62"/>
      <c r="IPJ48" s="62"/>
      <c r="IPK48" s="62"/>
      <c r="IPL48" s="62"/>
      <c r="IPM48" s="62"/>
      <c r="IPN48" s="62"/>
      <c r="IPO48" s="62"/>
      <c r="IPP48" s="62"/>
      <c r="IPQ48" s="62"/>
      <c r="IPR48" s="62"/>
      <c r="IPS48" s="62"/>
      <c r="IPT48" s="62"/>
      <c r="IPU48" s="62"/>
      <c r="IPV48" s="62"/>
      <c r="IPW48" s="62"/>
      <c r="IPX48" s="62"/>
      <c r="IPY48" s="62"/>
      <c r="IPZ48" s="62"/>
      <c r="IQA48" s="62"/>
      <c r="IQB48" s="62"/>
      <c r="IQC48" s="62"/>
      <c r="IQD48" s="62"/>
      <c r="IQE48" s="62"/>
      <c r="IQF48" s="62"/>
      <c r="IQG48" s="62"/>
      <c r="IQH48" s="62"/>
      <c r="IQI48" s="62"/>
      <c r="IQJ48" s="62"/>
      <c r="IQK48" s="62"/>
      <c r="IQL48" s="62"/>
      <c r="IQM48" s="62"/>
      <c r="IQN48" s="62"/>
      <c r="IQO48" s="62"/>
      <c r="IQP48" s="62"/>
      <c r="IQQ48" s="62"/>
      <c r="IQR48" s="62"/>
      <c r="IQS48" s="62"/>
      <c r="IQT48" s="62"/>
      <c r="IQU48" s="62"/>
      <c r="IQV48" s="62"/>
      <c r="IQW48" s="62"/>
      <c r="IQX48" s="62"/>
      <c r="IQY48" s="62"/>
      <c r="IQZ48" s="62"/>
      <c r="IRA48" s="62"/>
      <c r="IRB48" s="62"/>
      <c r="IRC48" s="62"/>
      <c r="IRD48" s="62"/>
      <c r="IRE48" s="62"/>
      <c r="IRF48" s="62"/>
      <c r="IRG48" s="62"/>
      <c r="IRH48" s="62"/>
      <c r="IRI48" s="62"/>
      <c r="IRJ48" s="62"/>
      <c r="IRK48" s="62"/>
      <c r="IRL48" s="62"/>
      <c r="IRM48" s="62"/>
      <c r="IRN48" s="62"/>
      <c r="IRO48" s="62"/>
      <c r="IRP48" s="62"/>
      <c r="IRQ48" s="62"/>
      <c r="IRR48" s="62"/>
      <c r="IRS48" s="62"/>
      <c r="IRT48" s="62"/>
      <c r="IRU48" s="62"/>
      <c r="IRV48" s="62"/>
      <c r="IRW48" s="62"/>
      <c r="IRX48" s="62"/>
      <c r="IRY48" s="62"/>
      <c r="IRZ48" s="62"/>
      <c r="ISA48" s="62"/>
      <c r="ISB48" s="62"/>
      <c r="ISC48" s="62"/>
      <c r="ISD48" s="62"/>
      <c r="ISE48" s="62"/>
      <c r="ISF48" s="62"/>
      <c r="ISG48" s="62"/>
      <c r="ISH48" s="62"/>
      <c r="ISI48" s="62"/>
      <c r="ISJ48" s="62"/>
      <c r="ISK48" s="62"/>
      <c r="ISL48" s="62"/>
      <c r="ISM48" s="62"/>
      <c r="ISN48" s="62"/>
      <c r="ISO48" s="62"/>
      <c r="ISP48" s="62"/>
      <c r="ISQ48" s="62"/>
      <c r="ISR48" s="62"/>
      <c r="ISS48" s="62"/>
      <c r="IST48" s="62"/>
      <c r="ISU48" s="62"/>
      <c r="ISV48" s="62"/>
      <c r="ISW48" s="62"/>
      <c r="ISX48" s="62"/>
      <c r="ISY48" s="62"/>
      <c r="ISZ48" s="62"/>
      <c r="ITA48" s="62"/>
      <c r="ITB48" s="62"/>
      <c r="ITC48" s="62"/>
      <c r="ITD48" s="62"/>
      <c r="ITE48" s="62"/>
      <c r="ITF48" s="62"/>
      <c r="ITG48" s="62"/>
      <c r="ITH48" s="62"/>
      <c r="ITI48" s="62"/>
      <c r="ITJ48" s="62"/>
      <c r="ITK48" s="62"/>
      <c r="ITL48" s="62"/>
      <c r="ITM48" s="62"/>
      <c r="ITN48" s="62"/>
      <c r="ITO48" s="62"/>
      <c r="ITP48" s="62"/>
      <c r="ITQ48" s="62"/>
      <c r="ITR48" s="62"/>
      <c r="ITS48" s="62"/>
      <c r="ITT48" s="62"/>
      <c r="ITU48" s="62"/>
      <c r="ITV48" s="62"/>
      <c r="ITW48" s="62"/>
      <c r="ITX48" s="62"/>
      <c r="ITY48" s="62"/>
      <c r="ITZ48" s="62"/>
      <c r="IUA48" s="62"/>
      <c r="IUB48" s="62"/>
      <c r="IUC48" s="62"/>
      <c r="IUD48" s="62"/>
      <c r="IUE48" s="62"/>
      <c r="IUF48" s="62"/>
      <c r="IUG48" s="62"/>
      <c r="IUH48" s="62"/>
      <c r="IUI48" s="62"/>
      <c r="IUJ48" s="62"/>
      <c r="IUK48" s="62"/>
      <c r="IUL48" s="62"/>
      <c r="IUM48" s="62"/>
      <c r="IUN48" s="62"/>
      <c r="IUO48" s="62"/>
      <c r="IUP48" s="62"/>
      <c r="IUQ48" s="62"/>
      <c r="IUR48" s="62"/>
      <c r="IUS48" s="62"/>
      <c r="IUT48" s="62"/>
      <c r="IUU48" s="62"/>
      <c r="IUV48" s="62"/>
      <c r="IUW48" s="62"/>
      <c r="IUX48" s="62"/>
      <c r="IUY48" s="62"/>
      <c r="IUZ48" s="62"/>
      <c r="IVA48" s="62"/>
      <c r="IVB48" s="62"/>
      <c r="IVC48" s="62"/>
      <c r="IVD48" s="62"/>
      <c r="IVE48" s="62"/>
      <c r="IVF48" s="62"/>
      <c r="IVG48" s="62"/>
      <c r="IVH48" s="62"/>
      <c r="IVI48" s="62"/>
      <c r="IVJ48" s="62"/>
      <c r="IVK48" s="62"/>
      <c r="IVL48" s="62"/>
      <c r="IVM48" s="62"/>
      <c r="IVN48" s="62"/>
      <c r="IVO48" s="62"/>
      <c r="IVP48" s="62"/>
      <c r="IVQ48" s="62"/>
      <c r="IVR48" s="62"/>
      <c r="IVS48" s="62"/>
      <c r="IVT48" s="62"/>
      <c r="IVU48" s="62"/>
      <c r="IVV48" s="62"/>
      <c r="IVW48" s="62"/>
      <c r="IVX48" s="62"/>
      <c r="IVY48" s="62"/>
      <c r="IVZ48" s="62"/>
      <c r="IWA48" s="62"/>
      <c r="IWB48" s="62"/>
      <c r="IWC48" s="62"/>
      <c r="IWD48" s="62"/>
      <c r="IWE48" s="62"/>
      <c r="IWF48" s="62"/>
      <c r="IWG48" s="62"/>
      <c r="IWH48" s="62"/>
      <c r="IWI48" s="62"/>
      <c r="IWJ48" s="62"/>
      <c r="IWK48" s="62"/>
      <c r="IWL48" s="62"/>
      <c r="IWM48" s="62"/>
      <c r="IWN48" s="62"/>
      <c r="IWO48" s="62"/>
      <c r="IWP48" s="62"/>
      <c r="IWQ48" s="62"/>
      <c r="IWR48" s="62"/>
      <c r="IWS48" s="62"/>
      <c r="IWT48" s="62"/>
      <c r="IWU48" s="62"/>
      <c r="IWV48" s="62"/>
      <c r="IWW48" s="62"/>
      <c r="IWX48" s="62"/>
      <c r="IWY48" s="62"/>
      <c r="IWZ48" s="62"/>
      <c r="IXA48" s="62"/>
      <c r="IXB48" s="62"/>
      <c r="IXC48" s="62"/>
      <c r="IXD48" s="62"/>
      <c r="IXE48" s="62"/>
      <c r="IXF48" s="62"/>
      <c r="IXG48" s="62"/>
      <c r="IXH48" s="62"/>
      <c r="IXI48" s="62"/>
      <c r="IXJ48" s="62"/>
      <c r="IXK48" s="62"/>
      <c r="IXL48" s="62"/>
      <c r="IXM48" s="62"/>
      <c r="IXN48" s="62"/>
      <c r="IXO48" s="62"/>
      <c r="IXP48" s="62"/>
      <c r="IXQ48" s="62"/>
      <c r="IXR48" s="62"/>
      <c r="IXS48" s="62"/>
      <c r="IXT48" s="62"/>
      <c r="IXU48" s="62"/>
      <c r="IXV48" s="62"/>
      <c r="IXW48" s="62"/>
      <c r="IXX48" s="62"/>
      <c r="IXY48" s="62"/>
      <c r="IXZ48" s="62"/>
      <c r="IYA48" s="62"/>
      <c r="IYB48" s="62"/>
      <c r="IYC48" s="62"/>
      <c r="IYD48" s="62"/>
      <c r="IYE48" s="62"/>
      <c r="IYF48" s="62"/>
      <c r="IYG48" s="62"/>
      <c r="IYH48" s="62"/>
      <c r="IYI48" s="62"/>
      <c r="IYJ48" s="62"/>
      <c r="IYK48" s="62"/>
      <c r="IYL48" s="62"/>
      <c r="IYM48" s="62"/>
      <c r="IYN48" s="62"/>
      <c r="IYO48" s="62"/>
      <c r="IYP48" s="62"/>
      <c r="IYQ48" s="62"/>
      <c r="IYR48" s="62"/>
      <c r="IYS48" s="62"/>
      <c r="IYT48" s="62"/>
      <c r="IYU48" s="62"/>
      <c r="IYV48" s="62"/>
      <c r="IYW48" s="62"/>
      <c r="IYX48" s="62"/>
      <c r="IYY48" s="62"/>
      <c r="IYZ48" s="62"/>
      <c r="IZA48" s="62"/>
      <c r="IZB48" s="62"/>
      <c r="IZC48" s="62"/>
      <c r="IZD48" s="62"/>
      <c r="IZE48" s="62"/>
      <c r="IZF48" s="62"/>
      <c r="IZG48" s="62"/>
      <c r="IZH48" s="62"/>
      <c r="IZI48" s="62"/>
      <c r="IZJ48" s="62"/>
      <c r="IZK48" s="62"/>
      <c r="IZL48" s="62"/>
      <c r="IZM48" s="62"/>
      <c r="IZN48" s="62"/>
      <c r="IZO48" s="62"/>
      <c r="IZP48" s="62"/>
      <c r="IZQ48" s="62"/>
      <c r="IZR48" s="62"/>
      <c r="IZS48" s="62"/>
      <c r="IZT48" s="62"/>
      <c r="IZU48" s="62"/>
      <c r="IZV48" s="62"/>
      <c r="IZW48" s="62"/>
      <c r="IZX48" s="62"/>
      <c r="IZY48" s="62"/>
      <c r="IZZ48" s="62"/>
      <c r="JAA48" s="62"/>
      <c r="JAB48" s="62"/>
      <c r="JAC48" s="62"/>
      <c r="JAD48" s="62"/>
      <c r="JAE48" s="62"/>
      <c r="JAF48" s="62"/>
      <c r="JAG48" s="62"/>
      <c r="JAH48" s="62"/>
      <c r="JAI48" s="62"/>
      <c r="JAJ48" s="62"/>
      <c r="JAK48" s="62"/>
      <c r="JAL48" s="62"/>
      <c r="JAM48" s="62"/>
      <c r="JAN48" s="62"/>
      <c r="JAO48" s="62"/>
      <c r="JAP48" s="62"/>
      <c r="JAQ48" s="62"/>
      <c r="JAR48" s="62"/>
      <c r="JAS48" s="62"/>
      <c r="JAT48" s="62"/>
      <c r="JAU48" s="62"/>
      <c r="JAV48" s="62"/>
      <c r="JAW48" s="62"/>
      <c r="JAX48" s="62"/>
      <c r="JAY48" s="62"/>
      <c r="JAZ48" s="62"/>
      <c r="JBA48" s="62"/>
      <c r="JBB48" s="62"/>
      <c r="JBC48" s="62"/>
      <c r="JBD48" s="62"/>
      <c r="JBE48" s="62"/>
      <c r="JBF48" s="62"/>
      <c r="JBG48" s="62"/>
      <c r="JBH48" s="62"/>
      <c r="JBI48" s="62"/>
      <c r="JBJ48" s="62"/>
      <c r="JBK48" s="62"/>
      <c r="JBL48" s="62"/>
      <c r="JBM48" s="62"/>
      <c r="JBN48" s="62"/>
      <c r="JBO48" s="62"/>
      <c r="JBP48" s="62"/>
      <c r="JBQ48" s="62"/>
      <c r="JBR48" s="62"/>
      <c r="JBS48" s="62"/>
      <c r="JBT48" s="62"/>
      <c r="JBU48" s="62"/>
      <c r="JBV48" s="62"/>
      <c r="JBW48" s="62"/>
      <c r="JBX48" s="62"/>
      <c r="JBY48" s="62"/>
      <c r="JBZ48" s="62"/>
      <c r="JCA48" s="62"/>
      <c r="JCB48" s="62"/>
      <c r="JCC48" s="62"/>
      <c r="JCD48" s="62"/>
      <c r="JCE48" s="62"/>
      <c r="JCF48" s="62"/>
      <c r="JCG48" s="62"/>
      <c r="JCH48" s="62"/>
      <c r="JCI48" s="62"/>
      <c r="JCJ48" s="62"/>
      <c r="JCK48" s="62"/>
      <c r="JCL48" s="62"/>
      <c r="JCM48" s="62"/>
      <c r="JCN48" s="62"/>
      <c r="JCO48" s="62"/>
      <c r="JCP48" s="62"/>
      <c r="JCQ48" s="62"/>
      <c r="JCR48" s="62"/>
      <c r="JCS48" s="62"/>
      <c r="JCT48" s="62"/>
      <c r="JCU48" s="62"/>
      <c r="JCV48" s="62"/>
      <c r="JCW48" s="62"/>
      <c r="JCX48" s="62"/>
      <c r="JCY48" s="62"/>
      <c r="JCZ48" s="62"/>
      <c r="JDA48" s="62"/>
      <c r="JDB48" s="62"/>
      <c r="JDC48" s="62"/>
      <c r="JDD48" s="62"/>
      <c r="JDE48" s="62"/>
      <c r="JDF48" s="62"/>
      <c r="JDG48" s="62"/>
      <c r="JDH48" s="62"/>
      <c r="JDI48" s="62"/>
      <c r="JDJ48" s="62"/>
      <c r="JDK48" s="62"/>
      <c r="JDL48" s="62"/>
      <c r="JDM48" s="62"/>
      <c r="JDN48" s="62"/>
      <c r="JDO48" s="62"/>
      <c r="JDP48" s="62"/>
      <c r="JDQ48" s="62"/>
      <c r="JDR48" s="62"/>
      <c r="JDS48" s="62"/>
      <c r="JDT48" s="62"/>
      <c r="JDU48" s="62"/>
      <c r="JDV48" s="62"/>
      <c r="JDW48" s="62"/>
      <c r="JDX48" s="62"/>
      <c r="JDY48" s="62"/>
      <c r="JDZ48" s="62"/>
      <c r="JEA48" s="62"/>
      <c r="JEB48" s="62"/>
      <c r="JEC48" s="62"/>
      <c r="JED48" s="62"/>
      <c r="JEE48" s="62"/>
      <c r="JEF48" s="62"/>
      <c r="JEG48" s="62"/>
      <c r="JEH48" s="62"/>
      <c r="JEI48" s="62"/>
      <c r="JEJ48" s="62"/>
      <c r="JEK48" s="62"/>
      <c r="JEL48" s="62"/>
      <c r="JEM48" s="62"/>
      <c r="JEN48" s="62"/>
      <c r="JEO48" s="62"/>
      <c r="JEP48" s="62"/>
      <c r="JEQ48" s="62"/>
      <c r="JER48" s="62"/>
      <c r="JES48" s="62"/>
      <c r="JET48" s="62"/>
      <c r="JEU48" s="62"/>
      <c r="JEV48" s="62"/>
      <c r="JEW48" s="62"/>
      <c r="JEX48" s="62"/>
      <c r="JEY48" s="62"/>
      <c r="JEZ48" s="62"/>
      <c r="JFA48" s="62"/>
      <c r="JFB48" s="62"/>
      <c r="JFC48" s="62"/>
      <c r="JFD48" s="62"/>
      <c r="JFE48" s="62"/>
      <c r="JFF48" s="62"/>
      <c r="JFG48" s="62"/>
      <c r="JFH48" s="62"/>
      <c r="JFI48" s="62"/>
      <c r="JFJ48" s="62"/>
      <c r="JFK48" s="62"/>
      <c r="JFL48" s="62"/>
      <c r="JFM48" s="62"/>
      <c r="JFN48" s="62"/>
      <c r="JFO48" s="62"/>
      <c r="JFP48" s="62"/>
      <c r="JFQ48" s="62"/>
      <c r="JFR48" s="62"/>
      <c r="JFS48" s="62"/>
      <c r="JFT48" s="62"/>
      <c r="JFU48" s="62"/>
      <c r="JFV48" s="62"/>
      <c r="JFW48" s="62"/>
      <c r="JFX48" s="62"/>
      <c r="JFY48" s="62"/>
      <c r="JFZ48" s="62"/>
      <c r="JGA48" s="62"/>
      <c r="JGB48" s="62"/>
      <c r="JGC48" s="62"/>
      <c r="JGD48" s="62"/>
      <c r="JGE48" s="62"/>
      <c r="JGF48" s="62"/>
      <c r="JGG48" s="62"/>
      <c r="JGH48" s="62"/>
      <c r="JGI48" s="62"/>
      <c r="JGJ48" s="62"/>
      <c r="JGK48" s="62"/>
      <c r="JGL48" s="62"/>
      <c r="JGM48" s="62"/>
      <c r="JGN48" s="62"/>
      <c r="JGO48" s="62"/>
      <c r="JGP48" s="62"/>
      <c r="JGQ48" s="62"/>
      <c r="JGR48" s="62"/>
      <c r="JGS48" s="62"/>
      <c r="JGT48" s="62"/>
      <c r="JGU48" s="62"/>
      <c r="JGV48" s="62"/>
      <c r="JGW48" s="62"/>
      <c r="JGX48" s="62"/>
      <c r="JGY48" s="62"/>
      <c r="JGZ48" s="62"/>
      <c r="JHA48" s="62"/>
      <c r="JHB48" s="62"/>
      <c r="JHC48" s="62"/>
      <c r="JHD48" s="62"/>
      <c r="JHE48" s="62"/>
      <c r="JHF48" s="62"/>
      <c r="JHG48" s="62"/>
      <c r="JHH48" s="62"/>
      <c r="JHI48" s="62"/>
      <c r="JHJ48" s="62"/>
      <c r="JHK48" s="62"/>
      <c r="JHL48" s="62"/>
      <c r="JHM48" s="62"/>
      <c r="JHN48" s="62"/>
      <c r="JHO48" s="62"/>
      <c r="JHP48" s="62"/>
      <c r="JHQ48" s="62"/>
      <c r="JHR48" s="62"/>
      <c r="JHS48" s="62"/>
      <c r="JHT48" s="62"/>
      <c r="JHU48" s="62"/>
      <c r="JHV48" s="62"/>
      <c r="JHW48" s="62"/>
      <c r="JHX48" s="62"/>
      <c r="JHY48" s="62"/>
      <c r="JHZ48" s="62"/>
      <c r="JIA48" s="62"/>
      <c r="JIB48" s="62"/>
      <c r="JIC48" s="62"/>
      <c r="JID48" s="62"/>
      <c r="JIE48" s="62"/>
      <c r="JIF48" s="62"/>
      <c r="JIG48" s="62"/>
      <c r="JIH48" s="62"/>
      <c r="JII48" s="62"/>
      <c r="JIJ48" s="62"/>
      <c r="JIK48" s="62"/>
      <c r="JIL48" s="62"/>
      <c r="JIM48" s="62"/>
      <c r="JIN48" s="62"/>
      <c r="JIO48" s="62"/>
      <c r="JIP48" s="62"/>
      <c r="JIQ48" s="62"/>
      <c r="JIR48" s="62"/>
      <c r="JIS48" s="62"/>
      <c r="JIT48" s="62"/>
      <c r="JIU48" s="62"/>
      <c r="JIV48" s="62"/>
      <c r="JIW48" s="62"/>
      <c r="JIX48" s="62"/>
      <c r="JIY48" s="62"/>
      <c r="JIZ48" s="62"/>
      <c r="JJA48" s="62"/>
      <c r="JJB48" s="62"/>
      <c r="JJC48" s="62"/>
      <c r="JJD48" s="62"/>
      <c r="JJE48" s="62"/>
      <c r="JJF48" s="62"/>
      <c r="JJG48" s="62"/>
      <c r="JJH48" s="62"/>
      <c r="JJI48" s="62"/>
      <c r="JJJ48" s="62"/>
      <c r="JJK48" s="62"/>
      <c r="JJL48" s="62"/>
      <c r="JJM48" s="62"/>
      <c r="JJN48" s="62"/>
      <c r="JJO48" s="62"/>
      <c r="JJP48" s="62"/>
      <c r="JJQ48" s="62"/>
      <c r="JJR48" s="62"/>
      <c r="JJS48" s="62"/>
      <c r="JJT48" s="62"/>
      <c r="JJU48" s="62"/>
      <c r="JJV48" s="62"/>
      <c r="JJW48" s="62"/>
      <c r="JJX48" s="62"/>
      <c r="JJY48" s="62"/>
      <c r="JJZ48" s="62"/>
      <c r="JKA48" s="62"/>
      <c r="JKB48" s="62"/>
      <c r="JKC48" s="62"/>
      <c r="JKD48" s="62"/>
      <c r="JKE48" s="62"/>
      <c r="JKF48" s="62"/>
      <c r="JKG48" s="62"/>
      <c r="JKH48" s="62"/>
      <c r="JKI48" s="62"/>
      <c r="JKJ48" s="62"/>
      <c r="JKK48" s="62"/>
      <c r="JKL48" s="62"/>
      <c r="JKM48" s="62"/>
      <c r="JKN48" s="62"/>
      <c r="JKO48" s="62"/>
      <c r="JKP48" s="62"/>
      <c r="JKQ48" s="62"/>
      <c r="JKR48" s="62"/>
      <c r="JKS48" s="62"/>
      <c r="JKT48" s="62"/>
      <c r="JKU48" s="62"/>
      <c r="JKV48" s="62"/>
      <c r="JKW48" s="62"/>
      <c r="JKX48" s="62"/>
      <c r="JKY48" s="62"/>
      <c r="JKZ48" s="62"/>
      <c r="JLA48" s="62"/>
      <c r="JLB48" s="62"/>
      <c r="JLC48" s="62"/>
      <c r="JLD48" s="62"/>
      <c r="JLE48" s="62"/>
      <c r="JLF48" s="62"/>
      <c r="JLG48" s="62"/>
      <c r="JLH48" s="62"/>
      <c r="JLI48" s="62"/>
      <c r="JLJ48" s="62"/>
      <c r="JLK48" s="62"/>
      <c r="JLL48" s="62"/>
      <c r="JLM48" s="62"/>
      <c r="JLN48" s="62"/>
      <c r="JLO48" s="62"/>
      <c r="JLP48" s="62"/>
      <c r="JLQ48" s="62"/>
      <c r="JLR48" s="62"/>
      <c r="JLS48" s="62"/>
      <c r="JLT48" s="62"/>
      <c r="JLU48" s="62"/>
      <c r="JLV48" s="62"/>
      <c r="JLW48" s="62"/>
      <c r="JLX48" s="62"/>
      <c r="JLY48" s="62"/>
      <c r="JLZ48" s="62"/>
      <c r="JMA48" s="62"/>
      <c r="JMB48" s="62"/>
      <c r="JMC48" s="62"/>
      <c r="JMD48" s="62"/>
      <c r="JME48" s="62"/>
      <c r="JMF48" s="62"/>
      <c r="JMG48" s="62"/>
      <c r="JMH48" s="62"/>
      <c r="JMI48" s="62"/>
      <c r="JMJ48" s="62"/>
      <c r="JMK48" s="62"/>
      <c r="JML48" s="62"/>
      <c r="JMM48" s="62"/>
      <c r="JMN48" s="62"/>
      <c r="JMO48" s="62"/>
      <c r="JMP48" s="62"/>
      <c r="JMQ48" s="62"/>
      <c r="JMR48" s="62"/>
      <c r="JMS48" s="62"/>
      <c r="JMT48" s="62"/>
      <c r="JMU48" s="62"/>
      <c r="JMV48" s="62"/>
      <c r="JMW48" s="62"/>
      <c r="JMX48" s="62"/>
      <c r="JMY48" s="62"/>
      <c r="JMZ48" s="62"/>
      <c r="JNA48" s="62"/>
      <c r="JNB48" s="62"/>
      <c r="JNC48" s="62"/>
      <c r="JND48" s="62"/>
      <c r="JNE48" s="62"/>
      <c r="JNF48" s="62"/>
      <c r="JNG48" s="62"/>
      <c r="JNH48" s="62"/>
      <c r="JNI48" s="62"/>
      <c r="JNJ48" s="62"/>
      <c r="JNK48" s="62"/>
      <c r="JNL48" s="62"/>
      <c r="JNM48" s="62"/>
      <c r="JNN48" s="62"/>
      <c r="JNO48" s="62"/>
      <c r="JNP48" s="62"/>
      <c r="JNQ48" s="62"/>
      <c r="JNR48" s="62"/>
      <c r="JNS48" s="62"/>
      <c r="JNT48" s="62"/>
      <c r="JNU48" s="62"/>
      <c r="JNV48" s="62"/>
      <c r="JNW48" s="62"/>
      <c r="JNX48" s="62"/>
      <c r="JNY48" s="62"/>
      <c r="JNZ48" s="62"/>
      <c r="JOA48" s="62"/>
      <c r="JOB48" s="62"/>
      <c r="JOC48" s="62"/>
      <c r="JOD48" s="62"/>
      <c r="JOE48" s="62"/>
      <c r="JOF48" s="62"/>
      <c r="JOG48" s="62"/>
      <c r="JOH48" s="62"/>
      <c r="JOI48" s="62"/>
      <c r="JOJ48" s="62"/>
      <c r="JOK48" s="62"/>
      <c r="JOL48" s="62"/>
      <c r="JOM48" s="62"/>
      <c r="JON48" s="62"/>
      <c r="JOO48" s="62"/>
      <c r="JOP48" s="62"/>
      <c r="JOQ48" s="62"/>
      <c r="JOR48" s="62"/>
      <c r="JOS48" s="62"/>
      <c r="JOT48" s="62"/>
      <c r="JOU48" s="62"/>
      <c r="JOV48" s="62"/>
      <c r="JOW48" s="62"/>
      <c r="JOX48" s="62"/>
      <c r="JOY48" s="62"/>
      <c r="JOZ48" s="62"/>
      <c r="JPA48" s="62"/>
      <c r="JPB48" s="62"/>
      <c r="JPC48" s="62"/>
      <c r="JPD48" s="62"/>
      <c r="JPE48" s="62"/>
      <c r="JPF48" s="62"/>
      <c r="JPG48" s="62"/>
      <c r="JPH48" s="62"/>
      <c r="JPI48" s="62"/>
      <c r="JPJ48" s="62"/>
      <c r="JPK48" s="62"/>
      <c r="JPL48" s="62"/>
      <c r="JPM48" s="62"/>
      <c r="JPN48" s="62"/>
      <c r="JPO48" s="62"/>
      <c r="JPP48" s="62"/>
      <c r="JPQ48" s="62"/>
      <c r="JPR48" s="62"/>
      <c r="JPS48" s="62"/>
      <c r="JPT48" s="62"/>
      <c r="JPU48" s="62"/>
      <c r="JPV48" s="62"/>
      <c r="JPW48" s="62"/>
      <c r="JPX48" s="62"/>
      <c r="JPY48" s="62"/>
      <c r="JPZ48" s="62"/>
      <c r="JQA48" s="62"/>
      <c r="JQB48" s="62"/>
      <c r="JQC48" s="62"/>
      <c r="JQD48" s="62"/>
      <c r="JQE48" s="62"/>
      <c r="JQF48" s="62"/>
      <c r="JQG48" s="62"/>
      <c r="JQH48" s="62"/>
      <c r="JQI48" s="62"/>
      <c r="JQJ48" s="62"/>
      <c r="JQK48" s="62"/>
      <c r="JQL48" s="62"/>
      <c r="JQM48" s="62"/>
      <c r="JQN48" s="62"/>
      <c r="JQO48" s="62"/>
      <c r="JQP48" s="62"/>
      <c r="JQQ48" s="62"/>
      <c r="JQR48" s="62"/>
      <c r="JQS48" s="62"/>
      <c r="JQT48" s="62"/>
      <c r="JQU48" s="62"/>
      <c r="JQV48" s="62"/>
      <c r="JQW48" s="62"/>
      <c r="JQX48" s="62"/>
      <c r="JQY48" s="62"/>
      <c r="JQZ48" s="62"/>
      <c r="JRA48" s="62"/>
      <c r="JRB48" s="62"/>
      <c r="JRC48" s="62"/>
      <c r="JRD48" s="62"/>
      <c r="JRE48" s="62"/>
      <c r="JRF48" s="62"/>
      <c r="JRG48" s="62"/>
      <c r="JRH48" s="62"/>
      <c r="JRI48" s="62"/>
      <c r="JRJ48" s="62"/>
      <c r="JRK48" s="62"/>
      <c r="JRL48" s="62"/>
      <c r="JRM48" s="62"/>
      <c r="JRN48" s="62"/>
      <c r="JRO48" s="62"/>
      <c r="JRP48" s="62"/>
      <c r="JRQ48" s="62"/>
      <c r="JRR48" s="62"/>
      <c r="JRS48" s="62"/>
      <c r="JRT48" s="62"/>
      <c r="JRU48" s="62"/>
      <c r="JRV48" s="62"/>
      <c r="JRW48" s="62"/>
      <c r="JRX48" s="62"/>
      <c r="JRY48" s="62"/>
      <c r="JRZ48" s="62"/>
      <c r="JSA48" s="62"/>
      <c r="JSB48" s="62"/>
      <c r="JSC48" s="62"/>
      <c r="JSD48" s="62"/>
      <c r="JSE48" s="62"/>
      <c r="JSF48" s="62"/>
      <c r="JSG48" s="62"/>
      <c r="JSH48" s="62"/>
      <c r="JSI48" s="62"/>
      <c r="JSJ48" s="62"/>
      <c r="JSK48" s="62"/>
      <c r="JSL48" s="62"/>
      <c r="JSM48" s="62"/>
      <c r="JSN48" s="62"/>
      <c r="JSO48" s="62"/>
      <c r="JSP48" s="62"/>
      <c r="JSQ48" s="62"/>
      <c r="JSR48" s="62"/>
      <c r="JSS48" s="62"/>
      <c r="JST48" s="62"/>
      <c r="JSU48" s="62"/>
      <c r="JSV48" s="62"/>
      <c r="JSW48" s="62"/>
      <c r="JSX48" s="62"/>
      <c r="JSY48" s="62"/>
      <c r="JSZ48" s="62"/>
      <c r="JTA48" s="62"/>
      <c r="JTB48" s="62"/>
      <c r="JTC48" s="62"/>
      <c r="JTD48" s="62"/>
      <c r="JTE48" s="62"/>
      <c r="JTF48" s="62"/>
      <c r="JTG48" s="62"/>
      <c r="JTH48" s="62"/>
      <c r="JTI48" s="62"/>
      <c r="JTJ48" s="62"/>
      <c r="JTK48" s="62"/>
      <c r="JTL48" s="62"/>
      <c r="JTM48" s="62"/>
      <c r="JTN48" s="62"/>
      <c r="JTO48" s="62"/>
      <c r="JTP48" s="62"/>
      <c r="JTQ48" s="62"/>
      <c r="JTR48" s="62"/>
      <c r="JTS48" s="62"/>
      <c r="JTT48" s="62"/>
      <c r="JTU48" s="62"/>
      <c r="JTV48" s="62"/>
      <c r="JTW48" s="62"/>
      <c r="JTX48" s="62"/>
      <c r="JTY48" s="62"/>
      <c r="JTZ48" s="62"/>
      <c r="JUA48" s="62"/>
      <c r="JUB48" s="62"/>
      <c r="JUC48" s="62"/>
      <c r="JUD48" s="62"/>
      <c r="JUE48" s="62"/>
      <c r="JUF48" s="62"/>
      <c r="JUG48" s="62"/>
      <c r="JUH48" s="62"/>
      <c r="JUI48" s="62"/>
      <c r="JUJ48" s="62"/>
      <c r="JUK48" s="62"/>
      <c r="JUL48" s="62"/>
      <c r="JUM48" s="62"/>
      <c r="JUN48" s="62"/>
      <c r="JUO48" s="62"/>
      <c r="JUP48" s="62"/>
      <c r="JUQ48" s="62"/>
      <c r="JUR48" s="62"/>
      <c r="JUS48" s="62"/>
      <c r="JUT48" s="62"/>
      <c r="JUU48" s="62"/>
      <c r="JUV48" s="62"/>
      <c r="JUW48" s="62"/>
      <c r="JUX48" s="62"/>
      <c r="JUY48" s="62"/>
      <c r="JUZ48" s="62"/>
      <c r="JVA48" s="62"/>
      <c r="JVB48" s="62"/>
      <c r="JVC48" s="62"/>
      <c r="JVD48" s="62"/>
      <c r="JVE48" s="62"/>
      <c r="JVF48" s="62"/>
      <c r="JVG48" s="62"/>
      <c r="JVH48" s="62"/>
      <c r="JVI48" s="62"/>
      <c r="JVJ48" s="62"/>
      <c r="JVK48" s="62"/>
      <c r="JVL48" s="62"/>
      <c r="JVM48" s="62"/>
      <c r="JVN48" s="62"/>
      <c r="JVO48" s="62"/>
      <c r="JVP48" s="62"/>
      <c r="JVQ48" s="62"/>
      <c r="JVR48" s="62"/>
      <c r="JVS48" s="62"/>
      <c r="JVT48" s="62"/>
      <c r="JVU48" s="62"/>
      <c r="JVV48" s="62"/>
      <c r="JVW48" s="62"/>
      <c r="JVX48" s="62"/>
      <c r="JVY48" s="62"/>
      <c r="JVZ48" s="62"/>
      <c r="JWA48" s="62"/>
      <c r="JWB48" s="62"/>
      <c r="JWC48" s="62"/>
      <c r="JWD48" s="62"/>
      <c r="JWE48" s="62"/>
      <c r="JWF48" s="62"/>
      <c r="JWG48" s="62"/>
      <c r="JWH48" s="62"/>
      <c r="JWI48" s="62"/>
      <c r="JWJ48" s="62"/>
      <c r="JWK48" s="62"/>
      <c r="JWL48" s="62"/>
      <c r="JWM48" s="62"/>
      <c r="JWN48" s="62"/>
      <c r="JWO48" s="62"/>
      <c r="JWP48" s="62"/>
      <c r="JWQ48" s="62"/>
      <c r="JWR48" s="62"/>
      <c r="JWS48" s="62"/>
      <c r="JWT48" s="62"/>
      <c r="JWU48" s="62"/>
      <c r="JWV48" s="62"/>
      <c r="JWW48" s="62"/>
      <c r="JWX48" s="62"/>
      <c r="JWY48" s="62"/>
      <c r="JWZ48" s="62"/>
      <c r="JXA48" s="62"/>
      <c r="JXB48" s="62"/>
      <c r="JXC48" s="62"/>
      <c r="JXD48" s="62"/>
      <c r="JXE48" s="62"/>
      <c r="JXF48" s="62"/>
      <c r="JXG48" s="62"/>
      <c r="JXH48" s="62"/>
      <c r="JXI48" s="62"/>
      <c r="JXJ48" s="62"/>
      <c r="JXK48" s="62"/>
      <c r="JXL48" s="62"/>
      <c r="JXM48" s="62"/>
      <c r="JXN48" s="62"/>
      <c r="JXO48" s="62"/>
      <c r="JXP48" s="62"/>
      <c r="JXQ48" s="62"/>
      <c r="JXR48" s="62"/>
      <c r="JXS48" s="62"/>
      <c r="JXT48" s="62"/>
      <c r="JXU48" s="62"/>
      <c r="JXV48" s="62"/>
      <c r="JXW48" s="62"/>
      <c r="JXX48" s="62"/>
      <c r="JXY48" s="62"/>
      <c r="JXZ48" s="62"/>
      <c r="JYA48" s="62"/>
      <c r="JYB48" s="62"/>
      <c r="JYC48" s="62"/>
      <c r="JYD48" s="62"/>
      <c r="JYE48" s="62"/>
      <c r="JYF48" s="62"/>
      <c r="JYG48" s="62"/>
      <c r="JYH48" s="62"/>
      <c r="JYI48" s="62"/>
      <c r="JYJ48" s="62"/>
      <c r="JYK48" s="62"/>
      <c r="JYL48" s="62"/>
      <c r="JYM48" s="62"/>
      <c r="JYN48" s="62"/>
      <c r="JYO48" s="62"/>
      <c r="JYP48" s="62"/>
      <c r="JYQ48" s="62"/>
      <c r="JYR48" s="62"/>
      <c r="JYS48" s="62"/>
      <c r="JYT48" s="62"/>
      <c r="JYU48" s="62"/>
      <c r="JYV48" s="62"/>
      <c r="JYW48" s="62"/>
      <c r="JYX48" s="62"/>
      <c r="JYY48" s="62"/>
      <c r="JYZ48" s="62"/>
      <c r="JZA48" s="62"/>
      <c r="JZB48" s="62"/>
      <c r="JZC48" s="62"/>
      <c r="JZD48" s="62"/>
      <c r="JZE48" s="62"/>
      <c r="JZF48" s="62"/>
      <c r="JZG48" s="62"/>
      <c r="JZH48" s="62"/>
      <c r="JZI48" s="62"/>
      <c r="JZJ48" s="62"/>
      <c r="JZK48" s="62"/>
      <c r="JZL48" s="62"/>
      <c r="JZM48" s="62"/>
      <c r="JZN48" s="62"/>
      <c r="JZO48" s="62"/>
      <c r="JZP48" s="62"/>
      <c r="JZQ48" s="62"/>
      <c r="JZR48" s="62"/>
      <c r="JZS48" s="62"/>
      <c r="JZT48" s="62"/>
      <c r="JZU48" s="62"/>
      <c r="JZV48" s="62"/>
      <c r="JZW48" s="62"/>
      <c r="JZX48" s="62"/>
      <c r="JZY48" s="62"/>
      <c r="JZZ48" s="62"/>
      <c r="KAA48" s="62"/>
      <c r="KAB48" s="62"/>
      <c r="KAC48" s="62"/>
      <c r="KAD48" s="62"/>
      <c r="KAE48" s="62"/>
      <c r="KAF48" s="62"/>
      <c r="KAG48" s="62"/>
      <c r="KAH48" s="62"/>
      <c r="KAI48" s="62"/>
      <c r="KAJ48" s="62"/>
      <c r="KAK48" s="62"/>
      <c r="KAL48" s="62"/>
      <c r="KAM48" s="62"/>
      <c r="KAN48" s="62"/>
      <c r="KAO48" s="62"/>
      <c r="KAP48" s="62"/>
      <c r="KAQ48" s="62"/>
      <c r="KAR48" s="62"/>
      <c r="KAS48" s="62"/>
      <c r="KAT48" s="62"/>
      <c r="KAU48" s="62"/>
      <c r="KAV48" s="62"/>
      <c r="KAW48" s="62"/>
      <c r="KAX48" s="62"/>
      <c r="KAY48" s="62"/>
      <c r="KAZ48" s="62"/>
      <c r="KBA48" s="62"/>
      <c r="KBB48" s="62"/>
      <c r="KBC48" s="62"/>
      <c r="KBD48" s="62"/>
      <c r="KBE48" s="62"/>
      <c r="KBF48" s="62"/>
      <c r="KBG48" s="62"/>
      <c r="KBH48" s="62"/>
      <c r="KBI48" s="62"/>
      <c r="KBJ48" s="62"/>
      <c r="KBK48" s="62"/>
      <c r="KBL48" s="62"/>
      <c r="KBM48" s="62"/>
      <c r="KBN48" s="62"/>
      <c r="KBO48" s="62"/>
      <c r="KBP48" s="62"/>
      <c r="KBQ48" s="62"/>
      <c r="KBR48" s="62"/>
      <c r="KBS48" s="62"/>
      <c r="KBT48" s="62"/>
      <c r="KBU48" s="62"/>
      <c r="KBV48" s="62"/>
      <c r="KBW48" s="62"/>
      <c r="KBX48" s="62"/>
      <c r="KBY48" s="62"/>
      <c r="KBZ48" s="62"/>
      <c r="KCA48" s="62"/>
      <c r="KCB48" s="62"/>
      <c r="KCC48" s="62"/>
      <c r="KCD48" s="62"/>
      <c r="KCE48" s="62"/>
      <c r="KCF48" s="62"/>
      <c r="KCG48" s="62"/>
      <c r="KCH48" s="62"/>
      <c r="KCI48" s="62"/>
      <c r="KCJ48" s="62"/>
      <c r="KCK48" s="62"/>
      <c r="KCL48" s="62"/>
      <c r="KCM48" s="62"/>
      <c r="KCN48" s="62"/>
      <c r="KCO48" s="62"/>
      <c r="KCP48" s="62"/>
      <c r="KCQ48" s="62"/>
      <c r="KCR48" s="62"/>
      <c r="KCS48" s="62"/>
      <c r="KCT48" s="62"/>
      <c r="KCU48" s="62"/>
      <c r="KCV48" s="62"/>
      <c r="KCW48" s="62"/>
      <c r="KCX48" s="62"/>
      <c r="KCY48" s="62"/>
      <c r="KCZ48" s="62"/>
      <c r="KDA48" s="62"/>
      <c r="KDB48" s="62"/>
      <c r="KDC48" s="62"/>
      <c r="KDD48" s="62"/>
      <c r="KDE48" s="62"/>
      <c r="KDF48" s="62"/>
      <c r="KDG48" s="62"/>
      <c r="KDH48" s="62"/>
      <c r="KDI48" s="62"/>
      <c r="KDJ48" s="62"/>
      <c r="KDK48" s="62"/>
      <c r="KDL48" s="62"/>
      <c r="KDM48" s="62"/>
      <c r="KDN48" s="62"/>
      <c r="KDO48" s="62"/>
      <c r="KDP48" s="62"/>
      <c r="KDQ48" s="62"/>
      <c r="KDR48" s="62"/>
      <c r="KDS48" s="62"/>
      <c r="KDT48" s="62"/>
      <c r="KDU48" s="62"/>
      <c r="KDV48" s="62"/>
      <c r="KDW48" s="62"/>
      <c r="KDX48" s="62"/>
      <c r="KDY48" s="62"/>
      <c r="KDZ48" s="62"/>
      <c r="KEA48" s="62"/>
      <c r="KEB48" s="62"/>
      <c r="KEC48" s="62"/>
      <c r="KED48" s="62"/>
      <c r="KEE48" s="62"/>
      <c r="KEF48" s="62"/>
      <c r="KEG48" s="62"/>
      <c r="KEH48" s="62"/>
      <c r="KEI48" s="62"/>
      <c r="KEJ48" s="62"/>
      <c r="KEK48" s="62"/>
      <c r="KEL48" s="62"/>
      <c r="KEM48" s="62"/>
      <c r="KEN48" s="62"/>
      <c r="KEO48" s="62"/>
      <c r="KEP48" s="62"/>
      <c r="KEQ48" s="62"/>
      <c r="KER48" s="62"/>
      <c r="KES48" s="62"/>
      <c r="KET48" s="62"/>
      <c r="KEU48" s="62"/>
      <c r="KEV48" s="62"/>
      <c r="KEW48" s="62"/>
      <c r="KEX48" s="62"/>
      <c r="KEY48" s="62"/>
      <c r="KEZ48" s="62"/>
      <c r="KFA48" s="62"/>
      <c r="KFB48" s="62"/>
      <c r="KFC48" s="62"/>
      <c r="KFD48" s="62"/>
      <c r="KFE48" s="62"/>
      <c r="KFF48" s="62"/>
      <c r="KFG48" s="62"/>
      <c r="KFH48" s="62"/>
      <c r="KFI48" s="62"/>
      <c r="KFJ48" s="62"/>
      <c r="KFK48" s="62"/>
      <c r="KFL48" s="62"/>
      <c r="KFM48" s="62"/>
      <c r="KFN48" s="62"/>
      <c r="KFO48" s="62"/>
      <c r="KFP48" s="62"/>
      <c r="KFQ48" s="62"/>
      <c r="KFR48" s="62"/>
      <c r="KFS48" s="62"/>
      <c r="KFT48" s="62"/>
      <c r="KFU48" s="62"/>
      <c r="KFV48" s="62"/>
      <c r="KFW48" s="62"/>
      <c r="KFX48" s="62"/>
      <c r="KFY48" s="62"/>
      <c r="KFZ48" s="62"/>
      <c r="KGA48" s="62"/>
      <c r="KGB48" s="62"/>
      <c r="KGC48" s="62"/>
      <c r="KGD48" s="62"/>
      <c r="KGE48" s="62"/>
      <c r="KGF48" s="62"/>
      <c r="KGG48" s="62"/>
      <c r="KGH48" s="62"/>
      <c r="KGI48" s="62"/>
      <c r="KGJ48" s="62"/>
      <c r="KGK48" s="62"/>
      <c r="KGL48" s="62"/>
      <c r="KGM48" s="62"/>
      <c r="KGN48" s="62"/>
      <c r="KGO48" s="62"/>
      <c r="KGP48" s="62"/>
      <c r="KGQ48" s="62"/>
      <c r="KGR48" s="62"/>
      <c r="KGS48" s="62"/>
      <c r="KGT48" s="62"/>
      <c r="KGU48" s="62"/>
      <c r="KGV48" s="62"/>
      <c r="KGW48" s="62"/>
      <c r="KGX48" s="62"/>
      <c r="KGY48" s="62"/>
      <c r="KGZ48" s="62"/>
      <c r="KHA48" s="62"/>
      <c r="KHB48" s="62"/>
      <c r="KHC48" s="62"/>
      <c r="KHD48" s="62"/>
      <c r="KHE48" s="62"/>
      <c r="KHF48" s="62"/>
      <c r="KHG48" s="62"/>
      <c r="KHH48" s="62"/>
      <c r="KHI48" s="62"/>
      <c r="KHJ48" s="62"/>
      <c r="KHK48" s="62"/>
      <c r="KHL48" s="62"/>
      <c r="KHM48" s="62"/>
      <c r="KHN48" s="62"/>
      <c r="KHO48" s="62"/>
      <c r="KHP48" s="62"/>
      <c r="KHQ48" s="62"/>
      <c r="KHR48" s="62"/>
      <c r="KHS48" s="62"/>
      <c r="KHT48" s="62"/>
      <c r="KHU48" s="62"/>
      <c r="KHV48" s="62"/>
      <c r="KHW48" s="62"/>
      <c r="KHX48" s="62"/>
      <c r="KHY48" s="62"/>
      <c r="KHZ48" s="62"/>
      <c r="KIA48" s="62"/>
      <c r="KIB48" s="62"/>
      <c r="KIC48" s="62"/>
      <c r="KID48" s="62"/>
      <c r="KIE48" s="62"/>
      <c r="KIF48" s="62"/>
      <c r="KIG48" s="62"/>
      <c r="KIH48" s="62"/>
      <c r="KII48" s="62"/>
      <c r="KIJ48" s="62"/>
      <c r="KIK48" s="62"/>
      <c r="KIL48" s="62"/>
      <c r="KIM48" s="62"/>
      <c r="KIN48" s="62"/>
      <c r="KIO48" s="62"/>
      <c r="KIP48" s="62"/>
      <c r="KIQ48" s="62"/>
      <c r="KIR48" s="62"/>
      <c r="KIS48" s="62"/>
      <c r="KIT48" s="62"/>
      <c r="KIU48" s="62"/>
      <c r="KIV48" s="62"/>
      <c r="KIW48" s="62"/>
      <c r="KIX48" s="62"/>
      <c r="KIY48" s="62"/>
      <c r="KIZ48" s="62"/>
      <c r="KJA48" s="62"/>
      <c r="KJB48" s="62"/>
      <c r="KJC48" s="62"/>
      <c r="KJD48" s="62"/>
      <c r="KJE48" s="62"/>
      <c r="KJF48" s="62"/>
      <c r="KJG48" s="62"/>
      <c r="KJH48" s="62"/>
      <c r="KJI48" s="62"/>
      <c r="KJJ48" s="62"/>
      <c r="KJK48" s="62"/>
      <c r="KJL48" s="62"/>
      <c r="KJM48" s="62"/>
      <c r="KJN48" s="62"/>
      <c r="KJO48" s="62"/>
      <c r="KJP48" s="62"/>
      <c r="KJQ48" s="62"/>
      <c r="KJR48" s="62"/>
      <c r="KJS48" s="62"/>
      <c r="KJT48" s="62"/>
      <c r="KJU48" s="62"/>
      <c r="KJV48" s="62"/>
      <c r="KJW48" s="62"/>
      <c r="KJX48" s="62"/>
      <c r="KJY48" s="62"/>
      <c r="KJZ48" s="62"/>
      <c r="KKA48" s="62"/>
      <c r="KKB48" s="62"/>
      <c r="KKC48" s="62"/>
      <c r="KKD48" s="62"/>
      <c r="KKE48" s="62"/>
      <c r="KKF48" s="62"/>
      <c r="KKG48" s="62"/>
      <c r="KKH48" s="62"/>
      <c r="KKI48" s="62"/>
      <c r="KKJ48" s="62"/>
      <c r="KKK48" s="62"/>
      <c r="KKL48" s="62"/>
      <c r="KKM48" s="62"/>
      <c r="KKN48" s="62"/>
      <c r="KKO48" s="62"/>
      <c r="KKP48" s="62"/>
      <c r="KKQ48" s="62"/>
      <c r="KKR48" s="62"/>
      <c r="KKS48" s="62"/>
      <c r="KKT48" s="62"/>
      <c r="KKU48" s="62"/>
      <c r="KKV48" s="62"/>
      <c r="KKW48" s="62"/>
      <c r="KKX48" s="62"/>
      <c r="KKY48" s="62"/>
      <c r="KKZ48" s="62"/>
      <c r="KLA48" s="62"/>
      <c r="KLB48" s="62"/>
      <c r="KLC48" s="62"/>
      <c r="KLD48" s="62"/>
      <c r="KLE48" s="62"/>
      <c r="KLF48" s="62"/>
      <c r="KLG48" s="62"/>
      <c r="KLH48" s="62"/>
      <c r="KLI48" s="62"/>
      <c r="KLJ48" s="62"/>
      <c r="KLK48" s="62"/>
      <c r="KLL48" s="62"/>
      <c r="KLM48" s="62"/>
      <c r="KLN48" s="62"/>
      <c r="KLO48" s="62"/>
      <c r="KLP48" s="62"/>
      <c r="KLQ48" s="62"/>
      <c r="KLR48" s="62"/>
      <c r="KLS48" s="62"/>
      <c r="KLT48" s="62"/>
      <c r="KLU48" s="62"/>
      <c r="KLV48" s="62"/>
      <c r="KLW48" s="62"/>
      <c r="KLX48" s="62"/>
      <c r="KLY48" s="62"/>
      <c r="KLZ48" s="62"/>
      <c r="KMA48" s="62"/>
      <c r="KMB48" s="62"/>
      <c r="KMC48" s="62"/>
      <c r="KMD48" s="62"/>
      <c r="KME48" s="62"/>
      <c r="KMF48" s="62"/>
      <c r="KMG48" s="62"/>
      <c r="KMH48" s="62"/>
      <c r="KMI48" s="62"/>
      <c r="KMJ48" s="62"/>
      <c r="KMK48" s="62"/>
      <c r="KML48" s="62"/>
      <c r="KMM48" s="62"/>
      <c r="KMN48" s="62"/>
      <c r="KMO48" s="62"/>
      <c r="KMP48" s="62"/>
      <c r="KMQ48" s="62"/>
      <c r="KMR48" s="62"/>
      <c r="KMS48" s="62"/>
      <c r="KMT48" s="62"/>
      <c r="KMU48" s="62"/>
      <c r="KMV48" s="62"/>
      <c r="KMW48" s="62"/>
      <c r="KMX48" s="62"/>
      <c r="KMY48" s="62"/>
      <c r="KMZ48" s="62"/>
      <c r="KNA48" s="62"/>
      <c r="KNB48" s="62"/>
      <c r="KNC48" s="62"/>
      <c r="KND48" s="62"/>
      <c r="KNE48" s="62"/>
      <c r="KNF48" s="62"/>
      <c r="KNG48" s="62"/>
      <c r="KNH48" s="62"/>
      <c r="KNI48" s="62"/>
      <c r="KNJ48" s="62"/>
      <c r="KNK48" s="62"/>
      <c r="KNL48" s="62"/>
      <c r="KNM48" s="62"/>
      <c r="KNN48" s="62"/>
      <c r="KNO48" s="62"/>
      <c r="KNP48" s="62"/>
      <c r="KNQ48" s="62"/>
      <c r="KNR48" s="62"/>
      <c r="KNS48" s="62"/>
      <c r="KNT48" s="62"/>
      <c r="KNU48" s="62"/>
      <c r="KNV48" s="62"/>
      <c r="KNW48" s="62"/>
      <c r="KNX48" s="62"/>
      <c r="KNY48" s="62"/>
      <c r="KNZ48" s="62"/>
      <c r="KOA48" s="62"/>
      <c r="KOB48" s="62"/>
      <c r="KOC48" s="62"/>
      <c r="KOD48" s="62"/>
      <c r="KOE48" s="62"/>
      <c r="KOF48" s="62"/>
      <c r="KOG48" s="62"/>
      <c r="KOH48" s="62"/>
      <c r="KOI48" s="62"/>
      <c r="KOJ48" s="62"/>
      <c r="KOK48" s="62"/>
      <c r="KOL48" s="62"/>
      <c r="KOM48" s="62"/>
      <c r="KON48" s="62"/>
      <c r="KOO48" s="62"/>
      <c r="KOP48" s="62"/>
      <c r="KOQ48" s="62"/>
      <c r="KOR48" s="62"/>
      <c r="KOS48" s="62"/>
      <c r="KOT48" s="62"/>
      <c r="KOU48" s="62"/>
      <c r="KOV48" s="62"/>
      <c r="KOW48" s="62"/>
      <c r="KOX48" s="62"/>
      <c r="KOY48" s="62"/>
      <c r="KOZ48" s="62"/>
      <c r="KPA48" s="62"/>
      <c r="KPB48" s="62"/>
      <c r="KPC48" s="62"/>
      <c r="KPD48" s="62"/>
      <c r="KPE48" s="62"/>
      <c r="KPF48" s="62"/>
      <c r="KPG48" s="62"/>
      <c r="KPH48" s="62"/>
      <c r="KPI48" s="62"/>
      <c r="KPJ48" s="62"/>
      <c r="KPK48" s="62"/>
      <c r="KPL48" s="62"/>
      <c r="KPM48" s="62"/>
      <c r="KPN48" s="62"/>
      <c r="KPO48" s="62"/>
      <c r="KPP48" s="62"/>
      <c r="KPQ48" s="62"/>
      <c r="KPR48" s="62"/>
      <c r="KPS48" s="62"/>
      <c r="KPT48" s="62"/>
      <c r="KPU48" s="62"/>
      <c r="KPV48" s="62"/>
      <c r="KPW48" s="62"/>
      <c r="KPX48" s="62"/>
      <c r="KPY48" s="62"/>
      <c r="KPZ48" s="62"/>
      <c r="KQA48" s="62"/>
      <c r="KQB48" s="62"/>
      <c r="KQC48" s="62"/>
      <c r="KQD48" s="62"/>
      <c r="KQE48" s="62"/>
      <c r="KQF48" s="62"/>
      <c r="KQG48" s="62"/>
      <c r="KQH48" s="62"/>
      <c r="KQI48" s="62"/>
      <c r="KQJ48" s="62"/>
      <c r="KQK48" s="62"/>
      <c r="KQL48" s="62"/>
      <c r="KQM48" s="62"/>
      <c r="KQN48" s="62"/>
      <c r="KQO48" s="62"/>
      <c r="KQP48" s="62"/>
      <c r="KQQ48" s="62"/>
      <c r="KQR48" s="62"/>
      <c r="KQS48" s="62"/>
      <c r="KQT48" s="62"/>
      <c r="KQU48" s="62"/>
      <c r="KQV48" s="62"/>
      <c r="KQW48" s="62"/>
      <c r="KQX48" s="62"/>
      <c r="KQY48" s="62"/>
      <c r="KQZ48" s="62"/>
      <c r="KRA48" s="62"/>
      <c r="KRB48" s="62"/>
      <c r="KRC48" s="62"/>
      <c r="KRD48" s="62"/>
      <c r="KRE48" s="62"/>
      <c r="KRF48" s="62"/>
      <c r="KRG48" s="62"/>
      <c r="KRH48" s="62"/>
      <c r="KRI48" s="62"/>
      <c r="KRJ48" s="62"/>
      <c r="KRK48" s="62"/>
      <c r="KRL48" s="62"/>
      <c r="KRM48" s="62"/>
      <c r="KRN48" s="62"/>
      <c r="KRO48" s="62"/>
      <c r="KRP48" s="62"/>
      <c r="KRQ48" s="62"/>
      <c r="KRR48" s="62"/>
      <c r="KRS48" s="62"/>
      <c r="KRT48" s="62"/>
      <c r="KRU48" s="62"/>
      <c r="KRV48" s="62"/>
      <c r="KRW48" s="62"/>
      <c r="KRX48" s="62"/>
      <c r="KRY48" s="62"/>
      <c r="KRZ48" s="62"/>
      <c r="KSA48" s="62"/>
      <c r="KSB48" s="62"/>
      <c r="KSC48" s="62"/>
      <c r="KSD48" s="62"/>
      <c r="KSE48" s="62"/>
      <c r="KSF48" s="62"/>
      <c r="KSG48" s="62"/>
      <c r="KSH48" s="62"/>
      <c r="KSI48" s="62"/>
      <c r="KSJ48" s="62"/>
      <c r="KSK48" s="62"/>
      <c r="KSL48" s="62"/>
      <c r="KSM48" s="62"/>
      <c r="KSN48" s="62"/>
      <c r="KSO48" s="62"/>
      <c r="KSP48" s="62"/>
      <c r="KSQ48" s="62"/>
      <c r="KSR48" s="62"/>
      <c r="KSS48" s="62"/>
      <c r="KST48" s="62"/>
      <c r="KSU48" s="62"/>
      <c r="KSV48" s="62"/>
      <c r="KSW48" s="62"/>
      <c r="KSX48" s="62"/>
      <c r="KSY48" s="62"/>
      <c r="KSZ48" s="62"/>
      <c r="KTA48" s="62"/>
      <c r="KTB48" s="62"/>
      <c r="KTC48" s="62"/>
      <c r="KTD48" s="62"/>
      <c r="KTE48" s="62"/>
      <c r="KTF48" s="62"/>
      <c r="KTG48" s="62"/>
      <c r="KTH48" s="62"/>
      <c r="KTI48" s="62"/>
      <c r="KTJ48" s="62"/>
      <c r="KTK48" s="62"/>
      <c r="KTL48" s="62"/>
      <c r="KTM48" s="62"/>
      <c r="KTN48" s="62"/>
      <c r="KTO48" s="62"/>
      <c r="KTP48" s="62"/>
      <c r="KTQ48" s="62"/>
      <c r="KTR48" s="62"/>
      <c r="KTS48" s="62"/>
      <c r="KTT48" s="62"/>
      <c r="KTU48" s="62"/>
      <c r="KTV48" s="62"/>
      <c r="KTW48" s="62"/>
      <c r="KTX48" s="62"/>
      <c r="KTY48" s="62"/>
      <c r="KTZ48" s="62"/>
      <c r="KUA48" s="62"/>
      <c r="KUB48" s="62"/>
      <c r="KUC48" s="62"/>
      <c r="KUD48" s="62"/>
      <c r="KUE48" s="62"/>
      <c r="KUF48" s="62"/>
      <c r="KUG48" s="62"/>
      <c r="KUH48" s="62"/>
      <c r="KUI48" s="62"/>
      <c r="KUJ48" s="62"/>
      <c r="KUK48" s="62"/>
      <c r="KUL48" s="62"/>
      <c r="KUM48" s="62"/>
      <c r="KUN48" s="62"/>
      <c r="KUO48" s="62"/>
      <c r="KUP48" s="62"/>
      <c r="KUQ48" s="62"/>
      <c r="KUR48" s="62"/>
      <c r="KUS48" s="62"/>
      <c r="KUT48" s="62"/>
      <c r="KUU48" s="62"/>
      <c r="KUV48" s="62"/>
      <c r="KUW48" s="62"/>
      <c r="KUX48" s="62"/>
      <c r="KUY48" s="62"/>
      <c r="KUZ48" s="62"/>
      <c r="KVA48" s="62"/>
      <c r="KVB48" s="62"/>
      <c r="KVC48" s="62"/>
      <c r="KVD48" s="62"/>
      <c r="KVE48" s="62"/>
      <c r="KVF48" s="62"/>
      <c r="KVG48" s="62"/>
      <c r="KVH48" s="62"/>
      <c r="KVI48" s="62"/>
      <c r="KVJ48" s="62"/>
      <c r="KVK48" s="62"/>
      <c r="KVL48" s="62"/>
      <c r="KVM48" s="62"/>
      <c r="KVN48" s="62"/>
      <c r="KVO48" s="62"/>
      <c r="KVP48" s="62"/>
      <c r="KVQ48" s="62"/>
      <c r="KVR48" s="62"/>
      <c r="KVS48" s="62"/>
      <c r="KVT48" s="62"/>
      <c r="KVU48" s="62"/>
      <c r="KVV48" s="62"/>
      <c r="KVW48" s="62"/>
      <c r="KVX48" s="62"/>
      <c r="KVY48" s="62"/>
      <c r="KVZ48" s="62"/>
      <c r="KWA48" s="62"/>
      <c r="KWB48" s="62"/>
      <c r="KWC48" s="62"/>
      <c r="KWD48" s="62"/>
      <c r="KWE48" s="62"/>
      <c r="KWF48" s="62"/>
      <c r="KWG48" s="62"/>
      <c r="KWH48" s="62"/>
      <c r="KWI48" s="62"/>
      <c r="KWJ48" s="62"/>
      <c r="KWK48" s="62"/>
      <c r="KWL48" s="62"/>
      <c r="KWM48" s="62"/>
      <c r="KWN48" s="62"/>
      <c r="KWO48" s="62"/>
      <c r="KWP48" s="62"/>
      <c r="KWQ48" s="62"/>
      <c r="KWR48" s="62"/>
      <c r="KWS48" s="62"/>
      <c r="KWT48" s="62"/>
      <c r="KWU48" s="62"/>
      <c r="KWV48" s="62"/>
      <c r="KWW48" s="62"/>
      <c r="KWX48" s="62"/>
      <c r="KWY48" s="62"/>
      <c r="KWZ48" s="62"/>
      <c r="KXA48" s="62"/>
      <c r="KXB48" s="62"/>
      <c r="KXC48" s="62"/>
      <c r="KXD48" s="62"/>
      <c r="KXE48" s="62"/>
      <c r="KXF48" s="62"/>
      <c r="KXG48" s="62"/>
      <c r="KXH48" s="62"/>
      <c r="KXI48" s="62"/>
      <c r="KXJ48" s="62"/>
      <c r="KXK48" s="62"/>
      <c r="KXL48" s="62"/>
      <c r="KXM48" s="62"/>
      <c r="KXN48" s="62"/>
      <c r="KXO48" s="62"/>
      <c r="KXP48" s="62"/>
      <c r="KXQ48" s="62"/>
      <c r="KXR48" s="62"/>
      <c r="KXS48" s="62"/>
      <c r="KXT48" s="62"/>
      <c r="KXU48" s="62"/>
      <c r="KXV48" s="62"/>
      <c r="KXW48" s="62"/>
      <c r="KXX48" s="62"/>
      <c r="KXY48" s="62"/>
      <c r="KXZ48" s="62"/>
      <c r="KYA48" s="62"/>
      <c r="KYB48" s="62"/>
      <c r="KYC48" s="62"/>
      <c r="KYD48" s="62"/>
      <c r="KYE48" s="62"/>
      <c r="KYF48" s="62"/>
      <c r="KYG48" s="62"/>
      <c r="KYH48" s="62"/>
      <c r="KYI48" s="62"/>
      <c r="KYJ48" s="62"/>
      <c r="KYK48" s="62"/>
      <c r="KYL48" s="62"/>
      <c r="KYM48" s="62"/>
      <c r="KYN48" s="62"/>
      <c r="KYO48" s="62"/>
      <c r="KYP48" s="62"/>
      <c r="KYQ48" s="62"/>
      <c r="KYR48" s="62"/>
      <c r="KYS48" s="62"/>
      <c r="KYT48" s="62"/>
      <c r="KYU48" s="62"/>
      <c r="KYV48" s="62"/>
      <c r="KYW48" s="62"/>
      <c r="KYX48" s="62"/>
      <c r="KYY48" s="62"/>
      <c r="KYZ48" s="62"/>
      <c r="KZA48" s="62"/>
      <c r="KZB48" s="62"/>
      <c r="KZC48" s="62"/>
      <c r="KZD48" s="62"/>
      <c r="KZE48" s="62"/>
      <c r="KZF48" s="62"/>
      <c r="KZG48" s="62"/>
      <c r="KZH48" s="62"/>
      <c r="KZI48" s="62"/>
      <c r="KZJ48" s="62"/>
      <c r="KZK48" s="62"/>
      <c r="KZL48" s="62"/>
      <c r="KZM48" s="62"/>
      <c r="KZN48" s="62"/>
      <c r="KZO48" s="62"/>
      <c r="KZP48" s="62"/>
      <c r="KZQ48" s="62"/>
      <c r="KZR48" s="62"/>
      <c r="KZS48" s="62"/>
      <c r="KZT48" s="62"/>
      <c r="KZU48" s="62"/>
      <c r="KZV48" s="62"/>
      <c r="KZW48" s="62"/>
      <c r="KZX48" s="62"/>
      <c r="KZY48" s="62"/>
      <c r="KZZ48" s="62"/>
      <c r="LAA48" s="62"/>
      <c r="LAB48" s="62"/>
      <c r="LAC48" s="62"/>
      <c r="LAD48" s="62"/>
      <c r="LAE48" s="62"/>
      <c r="LAF48" s="62"/>
      <c r="LAG48" s="62"/>
      <c r="LAH48" s="62"/>
      <c r="LAI48" s="62"/>
      <c r="LAJ48" s="62"/>
      <c r="LAK48" s="62"/>
      <c r="LAL48" s="62"/>
      <c r="LAM48" s="62"/>
      <c r="LAN48" s="62"/>
      <c r="LAO48" s="62"/>
      <c r="LAP48" s="62"/>
      <c r="LAQ48" s="62"/>
      <c r="LAR48" s="62"/>
      <c r="LAS48" s="62"/>
      <c r="LAT48" s="62"/>
      <c r="LAU48" s="62"/>
      <c r="LAV48" s="62"/>
      <c r="LAW48" s="62"/>
      <c r="LAX48" s="62"/>
      <c r="LAY48" s="62"/>
      <c r="LAZ48" s="62"/>
      <c r="LBA48" s="62"/>
      <c r="LBB48" s="62"/>
      <c r="LBC48" s="62"/>
      <c r="LBD48" s="62"/>
      <c r="LBE48" s="62"/>
      <c r="LBF48" s="62"/>
      <c r="LBG48" s="62"/>
      <c r="LBH48" s="62"/>
      <c r="LBI48" s="62"/>
      <c r="LBJ48" s="62"/>
      <c r="LBK48" s="62"/>
      <c r="LBL48" s="62"/>
      <c r="LBM48" s="62"/>
      <c r="LBN48" s="62"/>
      <c r="LBO48" s="62"/>
      <c r="LBP48" s="62"/>
      <c r="LBQ48" s="62"/>
      <c r="LBR48" s="62"/>
      <c r="LBS48" s="62"/>
      <c r="LBT48" s="62"/>
      <c r="LBU48" s="62"/>
      <c r="LBV48" s="62"/>
      <c r="LBW48" s="62"/>
      <c r="LBX48" s="62"/>
      <c r="LBY48" s="62"/>
      <c r="LBZ48" s="62"/>
      <c r="LCA48" s="62"/>
      <c r="LCB48" s="62"/>
      <c r="LCC48" s="62"/>
      <c r="LCD48" s="62"/>
      <c r="LCE48" s="62"/>
      <c r="LCF48" s="62"/>
      <c r="LCG48" s="62"/>
      <c r="LCH48" s="62"/>
      <c r="LCI48" s="62"/>
      <c r="LCJ48" s="62"/>
      <c r="LCK48" s="62"/>
      <c r="LCL48" s="62"/>
      <c r="LCM48" s="62"/>
      <c r="LCN48" s="62"/>
      <c r="LCO48" s="62"/>
      <c r="LCP48" s="62"/>
      <c r="LCQ48" s="62"/>
      <c r="LCR48" s="62"/>
      <c r="LCS48" s="62"/>
      <c r="LCT48" s="62"/>
      <c r="LCU48" s="62"/>
      <c r="LCV48" s="62"/>
      <c r="LCW48" s="62"/>
      <c r="LCX48" s="62"/>
      <c r="LCY48" s="62"/>
      <c r="LCZ48" s="62"/>
      <c r="LDA48" s="62"/>
      <c r="LDB48" s="62"/>
      <c r="LDC48" s="62"/>
      <c r="LDD48" s="62"/>
      <c r="LDE48" s="62"/>
      <c r="LDF48" s="62"/>
      <c r="LDG48" s="62"/>
      <c r="LDH48" s="62"/>
      <c r="LDI48" s="62"/>
      <c r="LDJ48" s="62"/>
      <c r="LDK48" s="62"/>
      <c r="LDL48" s="62"/>
      <c r="LDM48" s="62"/>
      <c r="LDN48" s="62"/>
      <c r="LDO48" s="62"/>
      <c r="LDP48" s="62"/>
      <c r="LDQ48" s="62"/>
      <c r="LDR48" s="62"/>
      <c r="LDS48" s="62"/>
      <c r="LDT48" s="62"/>
      <c r="LDU48" s="62"/>
      <c r="LDV48" s="62"/>
      <c r="LDW48" s="62"/>
      <c r="LDX48" s="62"/>
      <c r="LDY48" s="62"/>
      <c r="LDZ48" s="62"/>
      <c r="LEA48" s="62"/>
      <c r="LEB48" s="62"/>
      <c r="LEC48" s="62"/>
      <c r="LED48" s="62"/>
      <c r="LEE48" s="62"/>
      <c r="LEF48" s="62"/>
      <c r="LEG48" s="62"/>
      <c r="LEH48" s="62"/>
      <c r="LEI48" s="62"/>
      <c r="LEJ48" s="62"/>
      <c r="LEK48" s="62"/>
      <c r="LEL48" s="62"/>
      <c r="LEM48" s="62"/>
      <c r="LEN48" s="62"/>
      <c r="LEO48" s="62"/>
      <c r="LEP48" s="62"/>
      <c r="LEQ48" s="62"/>
      <c r="LER48" s="62"/>
      <c r="LES48" s="62"/>
      <c r="LET48" s="62"/>
      <c r="LEU48" s="62"/>
      <c r="LEV48" s="62"/>
      <c r="LEW48" s="62"/>
      <c r="LEX48" s="62"/>
      <c r="LEY48" s="62"/>
      <c r="LEZ48" s="62"/>
      <c r="LFA48" s="62"/>
      <c r="LFB48" s="62"/>
      <c r="LFC48" s="62"/>
      <c r="LFD48" s="62"/>
      <c r="LFE48" s="62"/>
      <c r="LFF48" s="62"/>
      <c r="LFG48" s="62"/>
      <c r="LFH48" s="62"/>
      <c r="LFI48" s="62"/>
      <c r="LFJ48" s="62"/>
      <c r="LFK48" s="62"/>
      <c r="LFL48" s="62"/>
      <c r="LFM48" s="62"/>
      <c r="LFN48" s="62"/>
      <c r="LFO48" s="62"/>
      <c r="LFP48" s="62"/>
      <c r="LFQ48" s="62"/>
      <c r="LFR48" s="62"/>
      <c r="LFS48" s="62"/>
      <c r="LFT48" s="62"/>
      <c r="LFU48" s="62"/>
      <c r="LFV48" s="62"/>
      <c r="LFW48" s="62"/>
      <c r="LFX48" s="62"/>
      <c r="LFY48" s="62"/>
      <c r="LFZ48" s="62"/>
      <c r="LGA48" s="62"/>
      <c r="LGB48" s="62"/>
      <c r="LGC48" s="62"/>
      <c r="LGD48" s="62"/>
      <c r="LGE48" s="62"/>
      <c r="LGF48" s="62"/>
      <c r="LGG48" s="62"/>
      <c r="LGH48" s="62"/>
      <c r="LGI48" s="62"/>
      <c r="LGJ48" s="62"/>
      <c r="LGK48" s="62"/>
      <c r="LGL48" s="62"/>
      <c r="LGM48" s="62"/>
      <c r="LGN48" s="62"/>
      <c r="LGO48" s="62"/>
      <c r="LGP48" s="62"/>
      <c r="LGQ48" s="62"/>
      <c r="LGR48" s="62"/>
      <c r="LGS48" s="62"/>
      <c r="LGT48" s="62"/>
      <c r="LGU48" s="62"/>
      <c r="LGV48" s="62"/>
      <c r="LGW48" s="62"/>
      <c r="LGX48" s="62"/>
      <c r="LGY48" s="62"/>
      <c r="LGZ48" s="62"/>
      <c r="LHA48" s="62"/>
      <c r="LHB48" s="62"/>
      <c r="LHC48" s="62"/>
      <c r="LHD48" s="62"/>
      <c r="LHE48" s="62"/>
      <c r="LHF48" s="62"/>
      <c r="LHG48" s="62"/>
      <c r="LHH48" s="62"/>
      <c r="LHI48" s="62"/>
      <c r="LHJ48" s="62"/>
      <c r="LHK48" s="62"/>
      <c r="LHL48" s="62"/>
      <c r="LHM48" s="62"/>
      <c r="LHN48" s="62"/>
      <c r="LHO48" s="62"/>
      <c r="LHP48" s="62"/>
      <c r="LHQ48" s="62"/>
      <c r="LHR48" s="62"/>
      <c r="LHS48" s="62"/>
      <c r="LHT48" s="62"/>
      <c r="LHU48" s="62"/>
      <c r="LHV48" s="62"/>
      <c r="LHW48" s="62"/>
      <c r="LHX48" s="62"/>
      <c r="LHY48" s="62"/>
      <c r="LHZ48" s="62"/>
      <c r="LIA48" s="62"/>
      <c r="LIB48" s="62"/>
      <c r="LIC48" s="62"/>
      <c r="LID48" s="62"/>
      <c r="LIE48" s="62"/>
      <c r="LIF48" s="62"/>
      <c r="LIG48" s="62"/>
      <c r="LIH48" s="62"/>
      <c r="LII48" s="62"/>
      <c r="LIJ48" s="62"/>
      <c r="LIK48" s="62"/>
      <c r="LIL48" s="62"/>
      <c r="LIM48" s="62"/>
      <c r="LIN48" s="62"/>
      <c r="LIO48" s="62"/>
      <c r="LIP48" s="62"/>
      <c r="LIQ48" s="62"/>
      <c r="LIR48" s="62"/>
      <c r="LIS48" s="62"/>
      <c r="LIT48" s="62"/>
      <c r="LIU48" s="62"/>
      <c r="LIV48" s="62"/>
      <c r="LIW48" s="62"/>
      <c r="LIX48" s="62"/>
      <c r="LIY48" s="62"/>
      <c r="LIZ48" s="62"/>
      <c r="LJA48" s="62"/>
      <c r="LJB48" s="62"/>
      <c r="LJC48" s="62"/>
      <c r="LJD48" s="62"/>
      <c r="LJE48" s="62"/>
      <c r="LJF48" s="62"/>
      <c r="LJG48" s="62"/>
      <c r="LJH48" s="62"/>
      <c r="LJI48" s="62"/>
      <c r="LJJ48" s="62"/>
      <c r="LJK48" s="62"/>
      <c r="LJL48" s="62"/>
      <c r="LJM48" s="62"/>
      <c r="LJN48" s="62"/>
      <c r="LJO48" s="62"/>
      <c r="LJP48" s="62"/>
      <c r="LJQ48" s="62"/>
      <c r="LJR48" s="62"/>
      <c r="LJS48" s="62"/>
      <c r="LJT48" s="62"/>
      <c r="LJU48" s="62"/>
      <c r="LJV48" s="62"/>
      <c r="LJW48" s="62"/>
      <c r="LJX48" s="62"/>
      <c r="LJY48" s="62"/>
      <c r="LJZ48" s="62"/>
      <c r="LKA48" s="62"/>
      <c r="LKB48" s="62"/>
      <c r="LKC48" s="62"/>
      <c r="LKD48" s="62"/>
      <c r="LKE48" s="62"/>
      <c r="LKF48" s="62"/>
      <c r="LKG48" s="62"/>
      <c r="LKH48" s="62"/>
      <c r="LKI48" s="62"/>
      <c r="LKJ48" s="62"/>
      <c r="LKK48" s="62"/>
      <c r="LKL48" s="62"/>
      <c r="LKM48" s="62"/>
      <c r="LKN48" s="62"/>
      <c r="LKO48" s="62"/>
      <c r="LKP48" s="62"/>
      <c r="LKQ48" s="62"/>
      <c r="LKR48" s="62"/>
      <c r="LKS48" s="62"/>
      <c r="LKT48" s="62"/>
      <c r="LKU48" s="62"/>
      <c r="LKV48" s="62"/>
      <c r="LKW48" s="62"/>
      <c r="LKX48" s="62"/>
      <c r="LKY48" s="62"/>
      <c r="LKZ48" s="62"/>
      <c r="LLA48" s="62"/>
      <c r="LLB48" s="62"/>
      <c r="LLC48" s="62"/>
      <c r="LLD48" s="62"/>
      <c r="LLE48" s="62"/>
      <c r="LLF48" s="62"/>
      <c r="LLG48" s="62"/>
      <c r="LLH48" s="62"/>
      <c r="LLI48" s="62"/>
      <c r="LLJ48" s="62"/>
      <c r="LLK48" s="62"/>
      <c r="LLL48" s="62"/>
      <c r="LLM48" s="62"/>
      <c r="LLN48" s="62"/>
      <c r="LLO48" s="62"/>
      <c r="LLP48" s="62"/>
      <c r="LLQ48" s="62"/>
      <c r="LLR48" s="62"/>
      <c r="LLS48" s="62"/>
      <c r="LLT48" s="62"/>
      <c r="LLU48" s="62"/>
      <c r="LLV48" s="62"/>
      <c r="LLW48" s="62"/>
      <c r="LLX48" s="62"/>
      <c r="LLY48" s="62"/>
      <c r="LLZ48" s="62"/>
      <c r="LMA48" s="62"/>
      <c r="LMB48" s="62"/>
      <c r="LMC48" s="62"/>
      <c r="LMD48" s="62"/>
      <c r="LME48" s="62"/>
      <c r="LMF48" s="62"/>
      <c r="LMG48" s="62"/>
      <c r="LMH48" s="62"/>
      <c r="LMI48" s="62"/>
      <c r="LMJ48" s="62"/>
      <c r="LMK48" s="62"/>
      <c r="LML48" s="62"/>
      <c r="LMM48" s="62"/>
      <c r="LMN48" s="62"/>
      <c r="LMO48" s="62"/>
      <c r="LMP48" s="62"/>
      <c r="LMQ48" s="62"/>
      <c r="LMR48" s="62"/>
      <c r="LMS48" s="62"/>
      <c r="LMT48" s="62"/>
      <c r="LMU48" s="62"/>
      <c r="LMV48" s="62"/>
      <c r="LMW48" s="62"/>
      <c r="LMX48" s="62"/>
      <c r="LMY48" s="62"/>
      <c r="LMZ48" s="62"/>
      <c r="LNA48" s="62"/>
      <c r="LNB48" s="62"/>
      <c r="LNC48" s="62"/>
      <c r="LND48" s="62"/>
      <c r="LNE48" s="62"/>
      <c r="LNF48" s="62"/>
      <c r="LNG48" s="62"/>
      <c r="LNH48" s="62"/>
      <c r="LNI48" s="62"/>
      <c r="LNJ48" s="62"/>
      <c r="LNK48" s="62"/>
      <c r="LNL48" s="62"/>
      <c r="LNM48" s="62"/>
      <c r="LNN48" s="62"/>
      <c r="LNO48" s="62"/>
      <c r="LNP48" s="62"/>
      <c r="LNQ48" s="62"/>
      <c r="LNR48" s="62"/>
      <c r="LNS48" s="62"/>
      <c r="LNT48" s="62"/>
      <c r="LNU48" s="62"/>
      <c r="LNV48" s="62"/>
      <c r="LNW48" s="62"/>
      <c r="LNX48" s="62"/>
      <c r="LNY48" s="62"/>
      <c r="LNZ48" s="62"/>
      <c r="LOA48" s="62"/>
      <c r="LOB48" s="62"/>
      <c r="LOC48" s="62"/>
      <c r="LOD48" s="62"/>
      <c r="LOE48" s="62"/>
      <c r="LOF48" s="62"/>
      <c r="LOG48" s="62"/>
      <c r="LOH48" s="62"/>
      <c r="LOI48" s="62"/>
      <c r="LOJ48" s="62"/>
      <c r="LOK48" s="62"/>
      <c r="LOL48" s="62"/>
      <c r="LOM48" s="62"/>
      <c r="LON48" s="62"/>
      <c r="LOO48" s="62"/>
      <c r="LOP48" s="62"/>
      <c r="LOQ48" s="62"/>
      <c r="LOR48" s="62"/>
      <c r="LOS48" s="62"/>
      <c r="LOT48" s="62"/>
      <c r="LOU48" s="62"/>
      <c r="LOV48" s="62"/>
      <c r="LOW48" s="62"/>
      <c r="LOX48" s="62"/>
      <c r="LOY48" s="62"/>
      <c r="LOZ48" s="62"/>
      <c r="LPA48" s="62"/>
      <c r="LPB48" s="62"/>
      <c r="LPC48" s="62"/>
      <c r="LPD48" s="62"/>
      <c r="LPE48" s="62"/>
      <c r="LPF48" s="62"/>
      <c r="LPG48" s="62"/>
      <c r="LPH48" s="62"/>
      <c r="LPI48" s="62"/>
      <c r="LPJ48" s="62"/>
      <c r="LPK48" s="62"/>
      <c r="LPL48" s="62"/>
      <c r="LPM48" s="62"/>
      <c r="LPN48" s="62"/>
      <c r="LPO48" s="62"/>
      <c r="LPP48" s="62"/>
      <c r="LPQ48" s="62"/>
      <c r="LPR48" s="62"/>
      <c r="LPS48" s="62"/>
      <c r="LPT48" s="62"/>
      <c r="LPU48" s="62"/>
      <c r="LPV48" s="62"/>
      <c r="LPW48" s="62"/>
      <c r="LPX48" s="62"/>
      <c r="LPY48" s="62"/>
      <c r="LPZ48" s="62"/>
      <c r="LQA48" s="62"/>
      <c r="LQB48" s="62"/>
      <c r="LQC48" s="62"/>
      <c r="LQD48" s="62"/>
      <c r="LQE48" s="62"/>
      <c r="LQF48" s="62"/>
      <c r="LQG48" s="62"/>
      <c r="LQH48" s="62"/>
      <c r="LQI48" s="62"/>
      <c r="LQJ48" s="62"/>
      <c r="LQK48" s="62"/>
      <c r="LQL48" s="62"/>
      <c r="LQM48" s="62"/>
      <c r="LQN48" s="62"/>
      <c r="LQO48" s="62"/>
      <c r="LQP48" s="62"/>
      <c r="LQQ48" s="62"/>
      <c r="LQR48" s="62"/>
      <c r="LQS48" s="62"/>
      <c r="LQT48" s="62"/>
      <c r="LQU48" s="62"/>
      <c r="LQV48" s="62"/>
      <c r="LQW48" s="62"/>
      <c r="LQX48" s="62"/>
      <c r="LQY48" s="62"/>
      <c r="LQZ48" s="62"/>
      <c r="LRA48" s="62"/>
      <c r="LRB48" s="62"/>
      <c r="LRC48" s="62"/>
      <c r="LRD48" s="62"/>
      <c r="LRE48" s="62"/>
      <c r="LRF48" s="62"/>
      <c r="LRG48" s="62"/>
      <c r="LRH48" s="62"/>
      <c r="LRI48" s="62"/>
      <c r="LRJ48" s="62"/>
      <c r="LRK48" s="62"/>
      <c r="LRL48" s="62"/>
      <c r="LRM48" s="62"/>
      <c r="LRN48" s="62"/>
      <c r="LRO48" s="62"/>
      <c r="LRP48" s="62"/>
      <c r="LRQ48" s="62"/>
      <c r="LRR48" s="62"/>
      <c r="LRS48" s="62"/>
      <c r="LRT48" s="62"/>
      <c r="LRU48" s="62"/>
      <c r="LRV48" s="62"/>
      <c r="LRW48" s="62"/>
      <c r="LRX48" s="62"/>
      <c r="LRY48" s="62"/>
      <c r="LRZ48" s="62"/>
      <c r="LSA48" s="62"/>
      <c r="LSB48" s="62"/>
      <c r="LSC48" s="62"/>
      <c r="LSD48" s="62"/>
      <c r="LSE48" s="62"/>
      <c r="LSF48" s="62"/>
      <c r="LSG48" s="62"/>
      <c r="LSH48" s="62"/>
      <c r="LSI48" s="62"/>
      <c r="LSJ48" s="62"/>
      <c r="LSK48" s="62"/>
      <c r="LSL48" s="62"/>
      <c r="LSM48" s="62"/>
      <c r="LSN48" s="62"/>
      <c r="LSO48" s="62"/>
      <c r="LSP48" s="62"/>
      <c r="LSQ48" s="62"/>
      <c r="LSR48" s="62"/>
      <c r="LSS48" s="62"/>
      <c r="LST48" s="62"/>
      <c r="LSU48" s="62"/>
      <c r="LSV48" s="62"/>
      <c r="LSW48" s="62"/>
      <c r="LSX48" s="62"/>
      <c r="LSY48" s="62"/>
      <c r="LSZ48" s="62"/>
      <c r="LTA48" s="62"/>
      <c r="LTB48" s="62"/>
      <c r="LTC48" s="62"/>
      <c r="LTD48" s="62"/>
      <c r="LTE48" s="62"/>
      <c r="LTF48" s="62"/>
      <c r="LTG48" s="62"/>
      <c r="LTH48" s="62"/>
      <c r="LTI48" s="62"/>
      <c r="LTJ48" s="62"/>
      <c r="LTK48" s="62"/>
      <c r="LTL48" s="62"/>
      <c r="LTM48" s="62"/>
      <c r="LTN48" s="62"/>
      <c r="LTO48" s="62"/>
      <c r="LTP48" s="62"/>
      <c r="LTQ48" s="62"/>
      <c r="LTR48" s="62"/>
      <c r="LTS48" s="62"/>
      <c r="LTT48" s="62"/>
      <c r="LTU48" s="62"/>
      <c r="LTV48" s="62"/>
      <c r="LTW48" s="62"/>
      <c r="LTX48" s="62"/>
      <c r="LTY48" s="62"/>
      <c r="LTZ48" s="62"/>
      <c r="LUA48" s="62"/>
      <c r="LUB48" s="62"/>
      <c r="LUC48" s="62"/>
      <c r="LUD48" s="62"/>
      <c r="LUE48" s="62"/>
      <c r="LUF48" s="62"/>
      <c r="LUG48" s="62"/>
      <c r="LUH48" s="62"/>
      <c r="LUI48" s="62"/>
      <c r="LUJ48" s="62"/>
      <c r="LUK48" s="62"/>
      <c r="LUL48" s="62"/>
      <c r="LUM48" s="62"/>
      <c r="LUN48" s="62"/>
      <c r="LUO48" s="62"/>
      <c r="LUP48" s="62"/>
      <c r="LUQ48" s="62"/>
      <c r="LUR48" s="62"/>
      <c r="LUS48" s="62"/>
      <c r="LUT48" s="62"/>
      <c r="LUU48" s="62"/>
      <c r="LUV48" s="62"/>
      <c r="LUW48" s="62"/>
      <c r="LUX48" s="62"/>
      <c r="LUY48" s="62"/>
      <c r="LUZ48" s="62"/>
      <c r="LVA48" s="62"/>
      <c r="LVB48" s="62"/>
      <c r="LVC48" s="62"/>
      <c r="LVD48" s="62"/>
      <c r="LVE48" s="62"/>
      <c r="LVF48" s="62"/>
      <c r="LVG48" s="62"/>
      <c r="LVH48" s="62"/>
      <c r="LVI48" s="62"/>
      <c r="LVJ48" s="62"/>
      <c r="LVK48" s="62"/>
      <c r="LVL48" s="62"/>
      <c r="LVM48" s="62"/>
      <c r="LVN48" s="62"/>
      <c r="LVO48" s="62"/>
      <c r="LVP48" s="62"/>
      <c r="LVQ48" s="62"/>
      <c r="LVR48" s="62"/>
      <c r="LVS48" s="62"/>
      <c r="LVT48" s="62"/>
      <c r="LVU48" s="62"/>
      <c r="LVV48" s="62"/>
      <c r="LVW48" s="62"/>
      <c r="LVX48" s="62"/>
      <c r="LVY48" s="62"/>
      <c r="LVZ48" s="62"/>
      <c r="LWA48" s="62"/>
      <c r="LWB48" s="62"/>
      <c r="LWC48" s="62"/>
      <c r="LWD48" s="62"/>
      <c r="LWE48" s="62"/>
      <c r="LWF48" s="62"/>
      <c r="LWG48" s="62"/>
      <c r="LWH48" s="62"/>
      <c r="LWI48" s="62"/>
      <c r="LWJ48" s="62"/>
      <c r="LWK48" s="62"/>
      <c r="LWL48" s="62"/>
      <c r="LWM48" s="62"/>
      <c r="LWN48" s="62"/>
      <c r="LWO48" s="62"/>
      <c r="LWP48" s="62"/>
      <c r="LWQ48" s="62"/>
      <c r="LWR48" s="62"/>
      <c r="LWS48" s="62"/>
      <c r="LWT48" s="62"/>
      <c r="LWU48" s="62"/>
      <c r="LWV48" s="62"/>
      <c r="LWW48" s="62"/>
      <c r="LWX48" s="62"/>
      <c r="LWY48" s="62"/>
      <c r="LWZ48" s="62"/>
      <c r="LXA48" s="62"/>
      <c r="LXB48" s="62"/>
      <c r="LXC48" s="62"/>
      <c r="LXD48" s="62"/>
      <c r="LXE48" s="62"/>
      <c r="LXF48" s="62"/>
      <c r="LXG48" s="62"/>
      <c r="LXH48" s="62"/>
      <c r="LXI48" s="62"/>
      <c r="LXJ48" s="62"/>
      <c r="LXK48" s="62"/>
      <c r="LXL48" s="62"/>
      <c r="LXM48" s="62"/>
      <c r="LXN48" s="62"/>
      <c r="LXO48" s="62"/>
      <c r="LXP48" s="62"/>
      <c r="LXQ48" s="62"/>
      <c r="LXR48" s="62"/>
      <c r="LXS48" s="62"/>
      <c r="LXT48" s="62"/>
      <c r="LXU48" s="62"/>
      <c r="LXV48" s="62"/>
      <c r="LXW48" s="62"/>
      <c r="LXX48" s="62"/>
      <c r="LXY48" s="62"/>
      <c r="LXZ48" s="62"/>
      <c r="LYA48" s="62"/>
      <c r="LYB48" s="62"/>
      <c r="LYC48" s="62"/>
      <c r="LYD48" s="62"/>
      <c r="LYE48" s="62"/>
      <c r="LYF48" s="62"/>
      <c r="LYG48" s="62"/>
      <c r="LYH48" s="62"/>
      <c r="LYI48" s="62"/>
      <c r="LYJ48" s="62"/>
      <c r="LYK48" s="62"/>
      <c r="LYL48" s="62"/>
      <c r="LYM48" s="62"/>
      <c r="LYN48" s="62"/>
      <c r="LYO48" s="62"/>
      <c r="LYP48" s="62"/>
      <c r="LYQ48" s="62"/>
      <c r="LYR48" s="62"/>
      <c r="LYS48" s="62"/>
      <c r="LYT48" s="62"/>
      <c r="LYU48" s="62"/>
      <c r="LYV48" s="62"/>
      <c r="LYW48" s="62"/>
      <c r="LYX48" s="62"/>
      <c r="LYY48" s="62"/>
      <c r="LYZ48" s="62"/>
      <c r="LZA48" s="62"/>
      <c r="LZB48" s="62"/>
      <c r="LZC48" s="62"/>
      <c r="LZD48" s="62"/>
      <c r="LZE48" s="62"/>
      <c r="LZF48" s="62"/>
      <c r="LZG48" s="62"/>
      <c r="LZH48" s="62"/>
      <c r="LZI48" s="62"/>
      <c r="LZJ48" s="62"/>
      <c r="LZK48" s="62"/>
      <c r="LZL48" s="62"/>
      <c r="LZM48" s="62"/>
      <c r="LZN48" s="62"/>
      <c r="LZO48" s="62"/>
      <c r="LZP48" s="62"/>
      <c r="LZQ48" s="62"/>
      <c r="LZR48" s="62"/>
      <c r="LZS48" s="62"/>
      <c r="LZT48" s="62"/>
      <c r="LZU48" s="62"/>
      <c r="LZV48" s="62"/>
      <c r="LZW48" s="62"/>
      <c r="LZX48" s="62"/>
      <c r="LZY48" s="62"/>
      <c r="LZZ48" s="62"/>
      <c r="MAA48" s="62"/>
      <c r="MAB48" s="62"/>
      <c r="MAC48" s="62"/>
      <c r="MAD48" s="62"/>
      <c r="MAE48" s="62"/>
      <c r="MAF48" s="62"/>
      <c r="MAG48" s="62"/>
      <c r="MAH48" s="62"/>
      <c r="MAI48" s="62"/>
      <c r="MAJ48" s="62"/>
      <c r="MAK48" s="62"/>
      <c r="MAL48" s="62"/>
      <c r="MAM48" s="62"/>
      <c r="MAN48" s="62"/>
      <c r="MAO48" s="62"/>
      <c r="MAP48" s="62"/>
      <c r="MAQ48" s="62"/>
      <c r="MAR48" s="62"/>
      <c r="MAS48" s="62"/>
      <c r="MAT48" s="62"/>
      <c r="MAU48" s="62"/>
      <c r="MAV48" s="62"/>
      <c r="MAW48" s="62"/>
      <c r="MAX48" s="62"/>
      <c r="MAY48" s="62"/>
      <c r="MAZ48" s="62"/>
      <c r="MBA48" s="62"/>
      <c r="MBB48" s="62"/>
      <c r="MBC48" s="62"/>
      <c r="MBD48" s="62"/>
      <c r="MBE48" s="62"/>
      <c r="MBF48" s="62"/>
      <c r="MBG48" s="62"/>
      <c r="MBH48" s="62"/>
      <c r="MBI48" s="62"/>
      <c r="MBJ48" s="62"/>
      <c r="MBK48" s="62"/>
      <c r="MBL48" s="62"/>
      <c r="MBM48" s="62"/>
      <c r="MBN48" s="62"/>
      <c r="MBO48" s="62"/>
      <c r="MBP48" s="62"/>
      <c r="MBQ48" s="62"/>
      <c r="MBR48" s="62"/>
      <c r="MBS48" s="62"/>
      <c r="MBT48" s="62"/>
      <c r="MBU48" s="62"/>
      <c r="MBV48" s="62"/>
      <c r="MBW48" s="62"/>
      <c r="MBX48" s="62"/>
      <c r="MBY48" s="62"/>
      <c r="MBZ48" s="62"/>
      <c r="MCA48" s="62"/>
      <c r="MCB48" s="62"/>
      <c r="MCC48" s="62"/>
      <c r="MCD48" s="62"/>
      <c r="MCE48" s="62"/>
      <c r="MCF48" s="62"/>
      <c r="MCG48" s="62"/>
      <c r="MCH48" s="62"/>
      <c r="MCI48" s="62"/>
      <c r="MCJ48" s="62"/>
      <c r="MCK48" s="62"/>
      <c r="MCL48" s="62"/>
      <c r="MCM48" s="62"/>
      <c r="MCN48" s="62"/>
      <c r="MCO48" s="62"/>
      <c r="MCP48" s="62"/>
      <c r="MCQ48" s="62"/>
      <c r="MCR48" s="62"/>
      <c r="MCS48" s="62"/>
      <c r="MCT48" s="62"/>
      <c r="MCU48" s="62"/>
      <c r="MCV48" s="62"/>
      <c r="MCW48" s="62"/>
      <c r="MCX48" s="62"/>
      <c r="MCY48" s="62"/>
      <c r="MCZ48" s="62"/>
      <c r="MDA48" s="62"/>
      <c r="MDB48" s="62"/>
      <c r="MDC48" s="62"/>
      <c r="MDD48" s="62"/>
      <c r="MDE48" s="62"/>
      <c r="MDF48" s="62"/>
      <c r="MDG48" s="62"/>
      <c r="MDH48" s="62"/>
      <c r="MDI48" s="62"/>
      <c r="MDJ48" s="62"/>
      <c r="MDK48" s="62"/>
      <c r="MDL48" s="62"/>
      <c r="MDM48" s="62"/>
      <c r="MDN48" s="62"/>
      <c r="MDO48" s="62"/>
      <c r="MDP48" s="62"/>
      <c r="MDQ48" s="62"/>
      <c r="MDR48" s="62"/>
      <c r="MDS48" s="62"/>
      <c r="MDT48" s="62"/>
      <c r="MDU48" s="62"/>
      <c r="MDV48" s="62"/>
      <c r="MDW48" s="62"/>
      <c r="MDX48" s="62"/>
      <c r="MDY48" s="62"/>
      <c r="MDZ48" s="62"/>
      <c r="MEA48" s="62"/>
      <c r="MEB48" s="62"/>
      <c r="MEC48" s="62"/>
      <c r="MED48" s="62"/>
      <c r="MEE48" s="62"/>
      <c r="MEF48" s="62"/>
      <c r="MEG48" s="62"/>
      <c r="MEH48" s="62"/>
      <c r="MEI48" s="62"/>
      <c r="MEJ48" s="62"/>
      <c r="MEK48" s="62"/>
      <c r="MEL48" s="62"/>
      <c r="MEM48" s="62"/>
      <c r="MEN48" s="62"/>
      <c r="MEO48" s="62"/>
      <c r="MEP48" s="62"/>
      <c r="MEQ48" s="62"/>
      <c r="MER48" s="62"/>
      <c r="MES48" s="62"/>
      <c r="MET48" s="62"/>
      <c r="MEU48" s="62"/>
      <c r="MEV48" s="62"/>
      <c r="MEW48" s="62"/>
      <c r="MEX48" s="62"/>
      <c r="MEY48" s="62"/>
      <c r="MEZ48" s="62"/>
      <c r="MFA48" s="62"/>
      <c r="MFB48" s="62"/>
      <c r="MFC48" s="62"/>
      <c r="MFD48" s="62"/>
      <c r="MFE48" s="62"/>
      <c r="MFF48" s="62"/>
      <c r="MFG48" s="62"/>
      <c r="MFH48" s="62"/>
      <c r="MFI48" s="62"/>
      <c r="MFJ48" s="62"/>
      <c r="MFK48" s="62"/>
      <c r="MFL48" s="62"/>
      <c r="MFM48" s="62"/>
      <c r="MFN48" s="62"/>
      <c r="MFO48" s="62"/>
      <c r="MFP48" s="62"/>
      <c r="MFQ48" s="62"/>
      <c r="MFR48" s="62"/>
      <c r="MFS48" s="62"/>
      <c r="MFT48" s="62"/>
      <c r="MFU48" s="62"/>
      <c r="MFV48" s="62"/>
      <c r="MFW48" s="62"/>
      <c r="MFX48" s="62"/>
      <c r="MFY48" s="62"/>
      <c r="MFZ48" s="62"/>
      <c r="MGA48" s="62"/>
      <c r="MGB48" s="62"/>
      <c r="MGC48" s="62"/>
      <c r="MGD48" s="62"/>
      <c r="MGE48" s="62"/>
      <c r="MGF48" s="62"/>
      <c r="MGG48" s="62"/>
      <c r="MGH48" s="62"/>
      <c r="MGI48" s="62"/>
      <c r="MGJ48" s="62"/>
      <c r="MGK48" s="62"/>
      <c r="MGL48" s="62"/>
      <c r="MGM48" s="62"/>
      <c r="MGN48" s="62"/>
      <c r="MGO48" s="62"/>
      <c r="MGP48" s="62"/>
      <c r="MGQ48" s="62"/>
      <c r="MGR48" s="62"/>
      <c r="MGS48" s="62"/>
      <c r="MGT48" s="62"/>
      <c r="MGU48" s="62"/>
      <c r="MGV48" s="62"/>
      <c r="MGW48" s="62"/>
      <c r="MGX48" s="62"/>
      <c r="MGY48" s="62"/>
      <c r="MGZ48" s="62"/>
      <c r="MHA48" s="62"/>
      <c r="MHB48" s="62"/>
      <c r="MHC48" s="62"/>
      <c r="MHD48" s="62"/>
      <c r="MHE48" s="62"/>
      <c r="MHF48" s="62"/>
      <c r="MHG48" s="62"/>
      <c r="MHH48" s="62"/>
      <c r="MHI48" s="62"/>
      <c r="MHJ48" s="62"/>
      <c r="MHK48" s="62"/>
      <c r="MHL48" s="62"/>
      <c r="MHM48" s="62"/>
      <c r="MHN48" s="62"/>
      <c r="MHO48" s="62"/>
      <c r="MHP48" s="62"/>
      <c r="MHQ48" s="62"/>
      <c r="MHR48" s="62"/>
      <c r="MHS48" s="62"/>
      <c r="MHT48" s="62"/>
      <c r="MHU48" s="62"/>
      <c r="MHV48" s="62"/>
      <c r="MHW48" s="62"/>
      <c r="MHX48" s="62"/>
      <c r="MHY48" s="62"/>
      <c r="MHZ48" s="62"/>
      <c r="MIA48" s="62"/>
      <c r="MIB48" s="62"/>
      <c r="MIC48" s="62"/>
      <c r="MID48" s="62"/>
      <c r="MIE48" s="62"/>
      <c r="MIF48" s="62"/>
      <c r="MIG48" s="62"/>
      <c r="MIH48" s="62"/>
      <c r="MII48" s="62"/>
      <c r="MIJ48" s="62"/>
      <c r="MIK48" s="62"/>
      <c r="MIL48" s="62"/>
      <c r="MIM48" s="62"/>
      <c r="MIN48" s="62"/>
      <c r="MIO48" s="62"/>
      <c r="MIP48" s="62"/>
      <c r="MIQ48" s="62"/>
      <c r="MIR48" s="62"/>
      <c r="MIS48" s="62"/>
      <c r="MIT48" s="62"/>
      <c r="MIU48" s="62"/>
      <c r="MIV48" s="62"/>
      <c r="MIW48" s="62"/>
      <c r="MIX48" s="62"/>
      <c r="MIY48" s="62"/>
      <c r="MIZ48" s="62"/>
      <c r="MJA48" s="62"/>
      <c r="MJB48" s="62"/>
      <c r="MJC48" s="62"/>
      <c r="MJD48" s="62"/>
      <c r="MJE48" s="62"/>
      <c r="MJF48" s="62"/>
      <c r="MJG48" s="62"/>
      <c r="MJH48" s="62"/>
      <c r="MJI48" s="62"/>
      <c r="MJJ48" s="62"/>
      <c r="MJK48" s="62"/>
      <c r="MJL48" s="62"/>
      <c r="MJM48" s="62"/>
      <c r="MJN48" s="62"/>
      <c r="MJO48" s="62"/>
      <c r="MJP48" s="62"/>
      <c r="MJQ48" s="62"/>
      <c r="MJR48" s="62"/>
      <c r="MJS48" s="62"/>
      <c r="MJT48" s="62"/>
      <c r="MJU48" s="62"/>
      <c r="MJV48" s="62"/>
      <c r="MJW48" s="62"/>
      <c r="MJX48" s="62"/>
      <c r="MJY48" s="62"/>
      <c r="MJZ48" s="62"/>
      <c r="MKA48" s="62"/>
      <c r="MKB48" s="62"/>
      <c r="MKC48" s="62"/>
      <c r="MKD48" s="62"/>
      <c r="MKE48" s="62"/>
      <c r="MKF48" s="62"/>
      <c r="MKG48" s="62"/>
      <c r="MKH48" s="62"/>
      <c r="MKI48" s="62"/>
      <c r="MKJ48" s="62"/>
      <c r="MKK48" s="62"/>
      <c r="MKL48" s="62"/>
      <c r="MKM48" s="62"/>
      <c r="MKN48" s="62"/>
      <c r="MKO48" s="62"/>
      <c r="MKP48" s="62"/>
      <c r="MKQ48" s="62"/>
      <c r="MKR48" s="62"/>
      <c r="MKS48" s="62"/>
      <c r="MKT48" s="62"/>
      <c r="MKU48" s="62"/>
      <c r="MKV48" s="62"/>
      <c r="MKW48" s="62"/>
      <c r="MKX48" s="62"/>
      <c r="MKY48" s="62"/>
      <c r="MKZ48" s="62"/>
      <c r="MLA48" s="62"/>
      <c r="MLB48" s="62"/>
      <c r="MLC48" s="62"/>
      <c r="MLD48" s="62"/>
      <c r="MLE48" s="62"/>
      <c r="MLF48" s="62"/>
      <c r="MLG48" s="62"/>
      <c r="MLH48" s="62"/>
      <c r="MLI48" s="62"/>
      <c r="MLJ48" s="62"/>
      <c r="MLK48" s="62"/>
      <c r="MLL48" s="62"/>
      <c r="MLM48" s="62"/>
      <c r="MLN48" s="62"/>
      <c r="MLO48" s="62"/>
      <c r="MLP48" s="62"/>
      <c r="MLQ48" s="62"/>
      <c r="MLR48" s="62"/>
      <c r="MLS48" s="62"/>
      <c r="MLT48" s="62"/>
      <c r="MLU48" s="62"/>
      <c r="MLV48" s="62"/>
      <c r="MLW48" s="62"/>
      <c r="MLX48" s="62"/>
      <c r="MLY48" s="62"/>
      <c r="MLZ48" s="62"/>
      <c r="MMA48" s="62"/>
      <c r="MMB48" s="62"/>
      <c r="MMC48" s="62"/>
      <c r="MMD48" s="62"/>
      <c r="MME48" s="62"/>
      <c r="MMF48" s="62"/>
      <c r="MMG48" s="62"/>
      <c r="MMH48" s="62"/>
      <c r="MMI48" s="62"/>
      <c r="MMJ48" s="62"/>
      <c r="MMK48" s="62"/>
      <c r="MML48" s="62"/>
      <c r="MMM48" s="62"/>
      <c r="MMN48" s="62"/>
      <c r="MMO48" s="62"/>
      <c r="MMP48" s="62"/>
      <c r="MMQ48" s="62"/>
      <c r="MMR48" s="62"/>
      <c r="MMS48" s="62"/>
      <c r="MMT48" s="62"/>
      <c r="MMU48" s="62"/>
      <c r="MMV48" s="62"/>
      <c r="MMW48" s="62"/>
      <c r="MMX48" s="62"/>
      <c r="MMY48" s="62"/>
      <c r="MMZ48" s="62"/>
      <c r="MNA48" s="62"/>
      <c r="MNB48" s="62"/>
      <c r="MNC48" s="62"/>
      <c r="MND48" s="62"/>
      <c r="MNE48" s="62"/>
      <c r="MNF48" s="62"/>
      <c r="MNG48" s="62"/>
      <c r="MNH48" s="62"/>
      <c r="MNI48" s="62"/>
      <c r="MNJ48" s="62"/>
      <c r="MNK48" s="62"/>
      <c r="MNL48" s="62"/>
      <c r="MNM48" s="62"/>
      <c r="MNN48" s="62"/>
      <c r="MNO48" s="62"/>
      <c r="MNP48" s="62"/>
      <c r="MNQ48" s="62"/>
      <c r="MNR48" s="62"/>
      <c r="MNS48" s="62"/>
      <c r="MNT48" s="62"/>
      <c r="MNU48" s="62"/>
      <c r="MNV48" s="62"/>
      <c r="MNW48" s="62"/>
      <c r="MNX48" s="62"/>
      <c r="MNY48" s="62"/>
      <c r="MNZ48" s="62"/>
      <c r="MOA48" s="62"/>
      <c r="MOB48" s="62"/>
      <c r="MOC48" s="62"/>
      <c r="MOD48" s="62"/>
      <c r="MOE48" s="62"/>
      <c r="MOF48" s="62"/>
      <c r="MOG48" s="62"/>
      <c r="MOH48" s="62"/>
      <c r="MOI48" s="62"/>
      <c r="MOJ48" s="62"/>
      <c r="MOK48" s="62"/>
      <c r="MOL48" s="62"/>
      <c r="MOM48" s="62"/>
      <c r="MON48" s="62"/>
      <c r="MOO48" s="62"/>
      <c r="MOP48" s="62"/>
      <c r="MOQ48" s="62"/>
      <c r="MOR48" s="62"/>
      <c r="MOS48" s="62"/>
      <c r="MOT48" s="62"/>
      <c r="MOU48" s="62"/>
      <c r="MOV48" s="62"/>
      <c r="MOW48" s="62"/>
      <c r="MOX48" s="62"/>
      <c r="MOY48" s="62"/>
      <c r="MOZ48" s="62"/>
      <c r="MPA48" s="62"/>
      <c r="MPB48" s="62"/>
      <c r="MPC48" s="62"/>
      <c r="MPD48" s="62"/>
      <c r="MPE48" s="62"/>
      <c r="MPF48" s="62"/>
      <c r="MPG48" s="62"/>
      <c r="MPH48" s="62"/>
      <c r="MPI48" s="62"/>
      <c r="MPJ48" s="62"/>
      <c r="MPK48" s="62"/>
      <c r="MPL48" s="62"/>
      <c r="MPM48" s="62"/>
      <c r="MPN48" s="62"/>
      <c r="MPO48" s="62"/>
      <c r="MPP48" s="62"/>
      <c r="MPQ48" s="62"/>
      <c r="MPR48" s="62"/>
      <c r="MPS48" s="62"/>
      <c r="MPT48" s="62"/>
      <c r="MPU48" s="62"/>
      <c r="MPV48" s="62"/>
      <c r="MPW48" s="62"/>
      <c r="MPX48" s="62"/>
      <c r="MPY48" s="62"/>
      <c r="MPZ48" s="62"/>
      <c r="MQA48" s="62"/>
      <c r="MQB48" s="62"/>
      <c r="MQC48" s="62"/>
      <c r="MQD48" s="62"/>
      <c r="MQE48" s="62"/>
      <c r="MQF48" s="62"/>
      <c r="MQG48" s="62"/>
      <c r="MQH48" s="62"/>
      <c r="MQI48" s="62"/>
      <c r="MQJ48" s="62"/>
      <c r="MQK48" s="62"/>
      <c r="MQL48" s="62"/>
      <c r="MQM48" s="62"/>
      <c r="MQN48" s="62"/>
      <c r="MQO48" s="62"/>
      <c r="MQP48" s="62"/>
      <c r="MQQ48" s="62"/>
      <c r="MQR48" s="62"/>
      <c r="MQS48" s="62"/>
      <c r="MQT48" s="62"/>
      <c r="MQU48" s="62"/>
      <c r="MQV48" s="62"/>
      <c r="MQW48" s="62"/>
      <c r="MQX48" s="62"/>
      <c r="MQY48" s="62"/>
      <c r="MQZ48" s="62"/>
      <c r="MRA48" s="62"/>
      <c r="MRB48" s="62"/>
      <c r="MRC48" s="62"/>
      <c r="MRD48" s="62"/>
      <c r="MRE48" s="62"/>
      <c r="MRF48" s="62"/>
      <c r="MRG48" s="62"/>
      <c r="MRH48" s="62"/>
      <c r="MRI48" s="62"/>
      <c r="MRJ48" s="62"/>
      <c r="MRK48" s="62"/>
      <c r="MRL48" s="62"/>
      <c r="MRM48" s="62"/>
      <c r="MRN48" s="62"/>
      <c r="MRO48" s="62"/>
      <c r="MRP48" s="62"/>
      <c r="MRQ48" s="62"/>
      <c r="MRR48" s="62"/>
      <c r="MRS48" s="62"/>
      <c r="MRT48" s="62"/>
      <c r="MRU48" s="62"/>
      <c r="MRV48" s="62"/>
      <c r="MRW48" s="62"/>
      <c r="MRX48" s="62"/>
      <c r="MRY48" s="62"/>
      <c r="MRZ48" s="62"/>
      <c r="MSA48" s="62"/>
      <c r="MSB48" s="62"/>
      <c r="MSC48" s="62"/>
      <c r="MSD48" s="62"/>
      <c r="MSE48" s="62"/>
      <c r="MSF48" s="62"/>
      <c r="MSG48" s="62"/>
      <c r="MSH48" s="62"/>
      <c r="MSI48" s="62"/>
      <c r="MSJ48" s="62"/>
      <c r="MSK48" s="62"/>
      <c r="MSL48" s="62"/>
      <c r="MSM48" s="62"/>
      <c r="MSN48" s="62"/>
      <c r="MSO48" s="62"/>
      <c r="MSP48" s="62"/>
      <c r="MSQ48" s="62"/>
      <c r="MSR48" s="62"/>
      <c r="MSS48" s="62"/>
      <c r="MST48" s="62"/>
      <c r="MSU48" s="62"/>
      <c r="MSV48" s="62"/>
      <c r="MSW48" s="62"/>
      <c r="MSX48" s="62"/>
      <c r="MSY48" s="62"/>
      <c r="MSZ48" s="62"/>
      <c r="MTA48" s="62"/>
      <c r="MTB48" s="62"/>
      <c r="MTC48" s="62"/>
      <c r="MTD48" s="62"/>
      <c r="MTE48" s="62"/>
      <c r="MTF48" s="62"/>
      <c r="MTG48" s="62"/>
      <c r="MTH48" s="62"/>
      <c r="MTI48" s="62"/>
      <c r="MTJ48" s="62"/>
      <c r="MTK48" s="62"/>
      <c r="MTL48" s="62"/>
      <c r="MTM48" s="62"/>
      <c r="MTN48" s="62"/>
      <c r="MTO48" s="62"/>
      <c r="MTP48" s="62"/>
      <c r="MTQ48" s="62"/>
      <c r="MTR48" s="62"/>
      <c r="MTS48" s="62"/>
      <c r="MTT48" s="62"/>
      <c r="MTU48" s="62"/>
      <c r="MTV48" s="62"/>
      <c r="MTW48" s="62"/>
      <c r="MTX48" s="62"/>
      <c r="MTY48" s="62"/>
      <c r="MTZ48" s="62"/>
      <c r="MUA48" s="62"/>
      <c r="MUB48" s="62"/>
      <c r="MUC48" s="62"/>
      <c r="MUD48" s="62"/>
      <c r="MUE48" s="62"/>
      <c r="MUF48" s="62"/>
      <c r="MUG48" s="62"/>
      <c r="MUH48" s="62"/>
      <c r="MUI48" s="62"/>
      <c r="MUJ48" s="62"/>
      <c r="MUK48" s="62"/>
      <c r="MUL48" s="62"/>
      <c r="MUM48" s="62"/>
      <c r="MUN48" s="62"/>
      <c r="MUO48" s="62"/>
      <c r="MUP48" s="62"/>
      <c r="MUQ48" s="62"/>
      <c r="MUR48" s="62"/>
      <c r="MUS48" s="62"/>
      <c r="MUT48" s="62"/>
      <c r="MUU48" s="62"/>
      <c r="MUV48" s="62"/>
      <c r="MUW48" s="62"/>
      <c r="MUX48" s="62"/>
      <c r="MUY48" s="62"/>
      <c r="MUZ48" s="62"/>
      <c r="MVA48" s="62"/>
      <c r="MVB48" s="62"/>
      <c r="MVC48" s="62"/>
      <c r="MVD48" s="62"/>
      <c r="MVE48" s="62"/>
      <c r="MVF48" s="62"/>
      <c r="MVG48" s="62"/>
      <c r="MVH48" s="62"/>
      <c r="MVI48" s="62"/>
      <c r="MVJ48" s="62"/>
      <c r="MVK48" s="62"/>
      <c r="MVL48" s="62"/>
      <c r="MVM48" s="62"/>
      <c r="MVN48" s="62"/>
      <c r="MVO48" s="62"/>
      <c r="MVP48" s="62"/>
      <c r="MVQ48" s="62"/>
      <c r="MVR48" s="62"/>
      <c r="MVS48" s="62"/>
      <c r="MVT48" s="62"/>
      <c r="MVU48" s="62"/>
      <c r="MVV48" s="62"/>
      <c r="MVW48" s="62"/>
      <c r="MVX48" s="62"/>
      <c r="MVY48" s="62"/>
      <c r="MVZ48" s="62"/>
      <c r="MWA48" s="62"/>
      <c r="MWB48" s="62"/>
      <c r="MWC48" s="62"/>
      <c r="MWD48" s="62"/>
      <c r="MWE48" s="62"/>
      <c r="MWF48" s="62"/>
      <c r="MWG48" s="62"/>
      <c r="MWH48" s="62"/>
      <c r="MWI48" s="62"/>
      <c r="MWJ48" s="62"/>
      <c r="MWK48" s="62"/>
      <c r="MWL48" s="62"/>
      <c r="MWM48" s="62"/>
      <c r="MWN48" s="62"/>
      <c r="MWO48" s="62"/>
      <c r="MWP48" s="62"/>
      <c r="MWQ48" s="62"/>
      <c r="MWR48" s="62"/>
      <c r="MWS48" s="62"/>
      <c r="MWT48" s="62"/>
      <c r="MWU48" s="62"/>
      <c r="MWV48" s="62"/>
      <c r="MWW48" s="62"/>
      <c r="MWX48" s="62"/>
      <c r="MWY48" s="62"/>
      <c r="MWZ48" s="62"/>
      <c r="MXA48" s="62"/>
      <c r="MXB48" s="62"/>
      <c r="MXC48" s="62"/>
      <c r="MXD48" s="62"/>
      <c r="MXE48" s="62"/>
      <c r="MXF48" s="62"/>
      <c r="MXG48" s="62"/>
      <c r="MXH48" s="62"/>
      <c r="MXI48" s="62"/>
      <c r="MXJ48" s="62"/>
      <c r="MXK48" s="62"/>
      <c r="MXL48" s="62"/>
      <c r="MXM48" s="62"/>
      <c r="MXN48" s="62"/>
      <c r="MXO48" s="62"/>
      <c r="MXP48" s="62"/>
      <c r="MXQ48" s="62"/>
      <c r="MXR48" s="62"/>
      <c r="MXS48" s="62"/>
      <c r="MXT48" s="62"/>
      <c r="MXU48" s="62"/>
      <c r="MXV48" s="62"/>
      <c r="MXW48" s="62"/>
      <c r="MXX48" s="62"/>
      <c r="MXY48" s="62"/>
      <c r="MXZ48" s="62"/>
      <c r="MYA48" s="62"/>
      <c r="MYB48" s="62"/>
      <c r="MYC48" s="62"/>
      <c r="MYD48" s="62"/>
      <c r="MYE48" s="62"/>
      <c r="MYF48" s="62"/>
      <c r="MYG48" s="62"/>
      <c r="MYH48" s="62"/>
      <c r="MYI48" s="62"/>
      <c r="MYJ48" s="62"/>
      <c r="MYK48" s="62"/>
      <c r="MYL48" s="62"/>
      <c r="MYM48" s="62"/>
      <c r="MYN48" s="62"/>
      <c r="MYO48" s="62"/>
      <c r="MYP48" s="62"/>
      <c r="MYQ48" s="62"/>
      <c r="MYR48" s="62"/>
      <c r="MYS48" s="62"/>
      <c r="MYT48" s="62"/>
      <c r="MYU48" s="62"/>
      <c r="MYV48" s="62"/>
      <c r="MYW48" s="62"/>
      <c r="MYX48" s="62"/>
      <c r="MYY48" s="62"/>
      <c r="MYZ48" s="62"/>
      <c r="MZA48" s="62"/>
      <c r="MZB48" s="62"/>
      <c r="MZC48" s="62"/>
      <c r="MZD48" s="62"/>
      <c r="MZE48" s="62"/>
      <c r="MZF48" s="62"/>
      <c r="MZG48" s="62"/>
      <c r="MZH48" s="62"/>
      <c r="MZI48" s="62"/>
      <c r="MZJ48" s="62"/>
      <c r="MZK48" s="62"/>
      <c r="MZL48" s="62"/>
      <c r="MZM48" s="62"/>
      <c r="MZN48" s="62"/>
      <c r="MZO48" s="62"/>
      <c r="MZP48" s="62"/>
      <c r="MZQ48" s="62"/>
      <c r="MZR48" s="62"/>
      <c r="MZS48" s="62"/>
      <c r="MZT48" s="62"/>
      <c r="MZU48" s="62"/>
      <c r="MZV48" s="62"/>
      <c r="MZW48" s="62"/>
      <c r="MZX48" s="62"/>
      <c r="MZY48" s="62"/>
      <c r="MZZ48" s="62"/>
      <c r="NAA48" s="62"/>
      <c r="NAB48" s="62"/>
      <c r="NAC48" s="62"/>
      <c r="NAD48" s="62"/>
      <c r="NAE48" s="62"/>
      <c r="NAF48" s="62"/>
      <c r="NAG48" s="62"/>
      <c r="NAH48" s="62"/>
      <c r="NAI48" s="62"/>
      <c r="NAJ48" s="62"/>
      <c r="NAK48" s="62"/>
      <c r="NAL48" s="62"/>
      <c r="NAM48" s="62"/>
      <c r="NAN48" s="62"/>
      <c r="NAO48" s="62"/>
      <c r="NAP48" s="62"/>
      <c r="NAQ48" s="62"/>
      <c r="NAR48" s="62"/>
      <c r="NAS48" s="62"/>
      <c r="NAT48" s="62"/>
      <c r="NAU48" s="62"/>
      <c r="NAV48" s="62"/>
      <c r="NAW48" s="62"/>
      <c r="NAX48" s="62"/>
      <c r="NAY48" s="62"/>
      <c r="NAZ48" s="62"/>
      <c r="NBA48" s="62"/>
      <c r="NBB48" s="62"/>
      <c r="NBC48" s="62"/>
      <c r="NBD48" s="62"/>
      <c r="NBE48" s="62"/>
      <c r="NBF48" s="62"/>
      <c r="NBG48" s="62"/>
      <c r="NBH48" s="62"/>
      <c r="NBI48" s="62"/>
      <c r="NBJ48" s="62"/>
      <c r="NBK48" s="62"/>
      <c r="NBL48" s="62"/>
      <c r="NBM48" s="62"/>
      <c r="NBN48" s="62"/>
      <c r="NBO48" s="62"/>
      <c r="NBP48" s="62"/>
      <c r="NBQ48" s="62"/>
      <c r="NBR48" s="62"/>
      <c r="NBS48" s="62"/>
      <c r="NBT48" s="62"/>
      <c r="NBU48" s="62"/>
      <c r="NBV48" s="62"/>
      <c r="NBW48" s="62"/>
      <c r="NBX48" s="62"/>
      <c r="NBY48" s="62"/>
      <c r="NBZ48" s="62"/>
      <c r="NCA48" s="62"/>
      <c r="NCB48" s="62"/>
      <c r="NCC48" s="62"/>
      <c r="NCD48" s="62"/>
      <c r="NCE48" s="62"/>
      <c r="NCF48" s="62"/>
      <c r="NCG48" s="62"/>
      <c r="NCH48" s="62"/>
      <c r="NCI48" s="62"/>
      <c r="NCJ48" s="62"/>
      <c r="NCK48" s="62"/>
      <c r="NCL48" s="62"/>
      <c r="NCM48" s="62"/>
      <c r="NCN48" s="62"/>
      <c r="NCO48" s="62"/>
      <c r="NCP48" s="62"/>
      <c r="NCQ48" s="62"/>
      <c r="NCR48" s="62"/>
      <c r="NCS48" s="62"/>
      <c r="NCT48" s="62"/>
      <c r="NCU48" s="62"/>
      <c r="NCV48" s="62"/>
      <c r="NCW48" s="62"/>
      <c r="NCX48" s="62"/>
      <c r="NCY48" s="62"/>
      <c r="NCZ48" s="62"/>
      <c r="NDA48" s="62"/>
      <c r="NDB48" s="62"/>
      <c r="NDC48" s="62"/>
      <c r="NDD48" s="62"/>
      <c r="NDE48" s="62"/>
      <c r="NDF48" s="62"/>
      <c r="NDG48" s="62"/>
      <c r="NDH48" s="62"/>
      <c r="NDI48" s="62"/>
      <c r="NDJ48" s="62"/>
      <c r="NDK48" s="62"/>
      <c r="NDL48" s="62"/>
      <c r="NDM48" s="62"/>
      <c r="NDN48" s="62"/>
      <c r="NDO48" s="62"/>
      <c r="NDP48" s="62"/>
      <c r="NDQ48" s="62"/>
      <c r="NDR48" s="62"/>
      <c r="NDS48" s="62"/>
      <c r="NDT48" s="62"/>
      <c r="NDU48" s="62"/>
      <c r="NDV48" s="62"/>
      <c r="NDW48" s="62"/>
      <c r="NDX48" s="62"/>
      <c r="NDY48" s="62"/>
      <c r="NDZ48" s="62"/>
      <c r="NEA48" s="62"/>
      <c r="NEB48" s="62"/>
      <c r="NEC48" s="62"/>
      <c r="NED48" s="62"/>
      <c r="NEE48" s="62"/>
      <c r="NEF48" s="62"/>
      <c r="NEG48" s="62"/>
      <c r="NEH48" s="62"/>
      <c r="NEI48" s="62"/>
      <c r="NEJ48" s="62"/>
      <c r="NEK48" s="62"/>
      <c r="NEL48" s="62"/>
      <c r="NEM48" s="62"/>
      <c r="NEN48" s="62"/>
      <c r="NEO48" s="62"/>
      <c r="NEP48" s="62"/>
      <c r="NEQ48" s="62"/>
      <c r="NER48" s="62"/>
      <c r="NES48" s="62"/>
      <c r="NET48" s="62"/>
      <c r="NEU48" s="62"/>
      <c r="NEV48" s="62"/>
      <c r="NEW48" s="62"/>
      <c r="NEX48" s="62"/>
      <c r="NEY48" s="62"/>
      <c r="NEZ48" s="62"/>
      <c r="NFA48" s="62"/>
      <c r="NFB48" s="62"/>
      <c r="NFC48" s="62"/>
      <c r="NFD48" s="62"/>
      <c r="NFE48" s="62"/>
      <c r="NFF48" s="62"/>
      <c r="NFG48" s="62"/>
      <c r="NFH48" s="62"/>
      <c r="NFI48" s="62"/>
      <c r="NFJ48" s="62"/>
      <c r="NFK48" s="62"/>
      <c r="NFL48" s="62"/>
      <c r="NFM48" s="62"/>
      <c r="NFN48" s="62"/>
      <c r="NFO48" s="62"/>
      <c r="NFP48" s="62"/>
      <c r="NFQ48" s="62"/>
      <c r="NFR48" s="62"/>
      <c r="NFS48" s="62"/>
      <c r="NFT48" s="62"/>
      <c r="NFU48" s="62"/>
      <c r="NFV48" s="62"/>
      <c r="NFW48" s="62"/>
      <c r="NFX48" s="62"/>
      <c r="NFY48" s="62"/>
      <c r="NFZ48" s="62"/>
      <c r="NGA48" s="62"/>
      <c r="NGB48" s="62"/>
      <c r="NGC48" s="62"/>
      <c r="NGD48" s="62"/>
      <c r="NGE48" s="62"/>
      <c r="NGF48" s="62"/>
      <c r="NGG48" s="62"/>
      <c r="NGH48" s="62"/>
      <c r="NGI48" s="62"/>
      <c r="NGJ48" s="62"/>
      <c r="NGK48" s="62"/>
      <c r="NGL48" s="62"/>
      <c r="NGM48" s="62"/>
      <c r="NGN48" s="62"/>
      <c r="NGO48" s="62"/>
      <c r="NGP48" s="62"/>
      <c r="NGQ48" s="62"/>
      <c r="NGR48" s="62"/>
      <c r="NGS48" s="62"/>
      <c r="NGT48" s="62"/>
      <c r="NGU48" s="62"/>
      <c r="NGV48" s="62"/>
      <c r="NGW48" s="62"/>
      <c r="NGX48" s="62"/>
      <c r="NGY48" s="62"/>
      <c r="NGZ48" s="62"/>
      <c r="NHA48" s="62"/>
      <c r="NHB48" s="62"/>
      <c r="NHC48" s="62"/>
      <c r="NHD48" s="62"/>
      <c r="NHE48" s="62"/>
      <c r="NHF48" s="62"/>
      <c r="NHG48" s="62"/>
      <c r="NHH48" s="62"/>
      <c r="NHI48" s="62"/>
      <c r="NHJ48" s="62"/>
      <c r="NHK48" s="62"/>
      <c r="NHL48" s="62"/>
      <c r="NHM48" s="62"/>
      <c r="NHN48" s="62"/>
      <c r="NHO48" s="62"/>
      <c r="NHP48" s="62"/>
      <c r="NHQ48" s="62"/>
      <c r="NHR48" s="62"/>
      <c r="NHS48" s="62"/>
      <c r="NHT48" s="62"/>
      <c r="NHU48" s="62"/>
      <c r="NHV48" s="62"/>
      <c r="NHW48" s="62"/>
      <c r="NHX48" s="62"/>
      <c r="NHY48" s="62"/>
      <c r="NHZ48" s="62"/>
      <c r="NIA48" s="62"/>
      <c r="NIB48" s="62"/>
      <c r="NIC48" s="62"/>
      <c r="NID48" s="62"/>
      <c r="NIE48" s="62"/>
      <c r="NIF48" s="62"/>
      <c r="NIG48" s="62"/>
      <c r="NIH48" s="62"/>
      <c r="NII48" s="62"/>
      <c r="NIJ48" s="62"/>
      <c r="NIK48" s="62"/>
      <c r="NIL48" s="62"/>
      <c r="NIM48" s="62"/>
      <c r="NIN48" s="62"/>
      <c r="NIO48" s="62"/>
      <c r="NIP48" s="62"/>
      <c r="NIQ48" s="62"/>
      <c r="NIR48" s="62"/>
      <c r="NIS48" s="62"/>
      <c r="NIT48" s="62"/>
      <c r="NIU48" s="62"/>
      <c r="NIV48" s="62"/>
      <c r="NIW48" s="62"/>
      <c r="NIX48" s="62"/>
      <c r="NIY48" s="62"/>
      <c r="NIZ48" s="62"/>
      <c r="NJA48" s="62"/>
      <c r="NJB48" s="62"/>
      <c r="NJC48" s="62"/>
      <c r="NJD48" s="62"/>
      <c r="NJE48" s="62"/>
      <c r="NJF48" s="62"/>
      <c r="NJG48" s="62"/>
      <c r="NJH48" s="62"/>
      <c r="NJI48" s="62"/>
      <c r="NJJ48" s="62"/>
      <c r="NJK48" s="62"/>
      <c r="NJL48" s="62"/>
      <c r="NJM48" s="62"/>
      <c r="NJN48" s="62"/>
      <c r="NJO48" s="62"/>
      <c r="NJP48" s="62"/>
      <c r="NJQ48" s="62"/>
      <c r="NJR48" s="62"/>
      <c r="NJS48" s="62"/>
      <c r="NJT48" s="62"/>
      <c r="NJU48" s="62"/>
      <c r="NJV48" s="62"/>
      <c r="NJW48" s="62"/>
      <c r="NJX48" s="62"/>
      <c r="NJY48" s="62"/>
      <c r="NJZ48" s="62"/>
      <c r="NKA48" s="62"/>
      <c r="NKB48" s="62"/>
      <c r="NKC48" s="62"/>
      <c r="NKD48" s="62"/>
      <c r="NKE48" s="62"/>
      <c r="NKF48" s="62"/>
      <c r="NKG48" s="62"/>
      <c r="NKH48" s="62"/>
      <c r="NKI48" s="62"/>
      <c r="NKJ48" s="62"/>
      <c r="NKK48" s="62"/>
      <c r="NKL48" s="62"/>
      <c r="NKM48" s="62"/>
      <c r="NKN48" s="62"/>
      <c r="NKO48" s="62"/>
      <c r="NKP48" s="62"/>
      <c r="NKQ48" s="62"/>
      <c r="NKR48" s="62"/>
      <c r="NKS48" s="62"/>
      <c r="NKT48" s="62"/>
      <c r="NKU48" s="62"/>
      <c r="NKV48" s="62"/>
      <c r="NKW48" s="62"/>
      <c r="NKX48" s="62"/>
      <c r="NKY48" s="62"/>
      <c r="NKZ48" s="62"/>
      <c r="NLA48" s="62"/>
      <c r="NLB48" s="62"/>
      <c r="NLC48" s="62"/>
      <c r="NLD48" s="62"/>
      <c r="NLE48" s="62"/>
      <c r="NLF48" s="62"/>
      <c r="NLG48" s="62"/>
      <c r="NLH48" s="62"/>
      <c r="NLI48" s="62"/>
      <c r="NLJ48" s="62"/>
      <c r="NLK48" s="62"/>
      <c r="NLL48" s="62"/>
      <c r="NLM48" s="62"/>
      <c r="NLN48" s="62"/>
      <c r="NLO48" s="62"/>
      <c r="NLP48" s="62"/>
      <c r="NLQ48" s="62"/>
      <c r="NLR48" s="62"/>
      <c r="NLS48" s="62"/>
      <c r="NLT48" s="62"/>
      <c r="NLU48" s="62"/>
      <c r="NLV48" s="62"/>
      <c r="NLW48" s="62"/>
      <c r="NLX48" s="62"/>
      <c r="NLY48" s="62"/>
      <c r="NLZ48" s="62"/>
      <c r="NMA48" s="62"/>
      <c r="NMB48" s="62"/>
      <c r="NMC48" s="62"/>
      <c r="NMD48" s="62"/>
      <c r="NME48" s="62"/>
      <c r="NMF48" s="62"/>
      <c r="NMG48" s="62"/>
      <c r="NMH48" s="62"/>
      <c r="NMI48" s="62"/>
      <c r="NMJ48" s="62"/>
      <c r="NMK48" s="62"/>
      <c r="NML48" s="62"/>
      <c r="NMM48" s="62"/>
      <c r="NMN48" s="62"/>
      <c r="NMO48" s="62"/>
      <c r="NMP48" s="62"/>
      <c r="NMQ48" s="62"/>
      <c r="NMR48" s="62"/>
      <c r="NMS48" s="62"/>
      <c r="NMT48" s="62"/>
      <c r="NMU48" s="62"/>
      <c r="NMV48" s="62"/>
      <c r="NMW48" s="62"/>
      <c r="NMX48" s="62"/>
      <c r="NMY48" s="62"/>
      <c r="NMZ48" s="62"/>
      <c r="NNA48" s="62"/>
      <c r="NNB48" s="62"/>
      <c r="NNC48" s="62"/>
      <c r="NND48" s="62"/>
      <c r="NNE48" s="62"/>
      <c r="NNF48" s="62"/>
      <c r="NNG48" s="62"/>
      <c r="NNH48" s="62"/>
      <c r="NNI48" s="62"/>
      <c r="NNJ48" s="62"/>
      <c r="NNK48" s="62"/>
      <c r="NNL48" s="62"/>
      <c r="NNM48" s="62"/>
      <c r="NNN48" s="62"/>
      <c r="NNO48" s="62"/>
      <c r="NNP48" s="62"/>
      <c r="NNQ48" s="62"/>
      <c r="NNR48" s="62"/>
      <c r="NNS48" s="62"/>
      <c r="NNT48" s="62"/>
      <c r="NNU48" s="62"/>
      <c r="NNV48" s="62"/>
      <c r="NNW48" s="62"/>
      <c r="NNX48" s="62"/>
      <c r="NNY48" s="62"/>
      <c r="NNZ48" s="62"/>
      <c r="NOA48" s="62"/>
      <c r="NOB48" s="62"/>
      <c r="NOC48" s="62"/>
      <c r="NOD48" s="62"/>
      <c r="NOE48" s="62"/>
      <c r="NOF48" s="62"/>
      <c r="NOG48" s="62"/>
      <c r="NOH48" s="62"/>
      <c r="NOI48" s="62"/>
      <c r="NOJ48" s="62"/>
      <c r="NOK48" s="62"/>
      <c r="NOL48" s="62"/>
      <c r="NOM48" s="62"/>
      <c r="NON48" s="62"/>
      <c r="NOO48" s="62"/>
      <c r="NOP48" s="62"/>
      <c r="NOQ48" s="62"/>
      <c r="NOR48" s="62"/>
      <c r="NOS48" s="62"/>
      <c r="NOT48" s="62"/>
      <c r="NOU48" s="62"/>
      <c r="NOV48" s="62"/>
      <c r="NOW48" s="62"/>
      <c r="NOX48" s="62"/>
      <c r="NOY48" s="62"/>
      <c r="NOZ48" s="62"/>
      <c r="NPA48" s="62"/>
      <c r="NPB48" s="62"/>
      <c r="NPC48" s="62"/>
      <c r="NPD48" s="62"/>
      <c r="NPE48" s="62"/>
      <c r="NPF48" s="62"/>
      <c r="NPG48" s="62"/>
      <c r="NPH48" s="62"/>
      <c r="NPI48" s="62"/>
      <c r="NPJ48" s="62"/>
      <c r="NPK48" s="62"/>
      <c r="NPL48" s="62"/>
      <c r="NPM48" s="62"/>
      <c r="NPN48" s="62"/>
      <c r="NPO48" s="62"/>
      <c r="NPP48" s="62"/>
      <c r="NPQ48" s="62"/>
      <c r="NPR48" s="62"/>
      <c r="NPS48" s="62"/>
      <c r="NPT48" s="62"/>
      <c r="NPU48" s="62"/>
      <c r="NPV48" s="62"/>
      <c r="NPW48" s="62"/>
      <c r="NPX48" s="62"/>
      <c r="NPY48" s="62"/>
      <c r="NPZ48" s="62"/>
      <c r="NQA48" s="62"/>
      <c r="NQB48" s="62"/>
      <c r="NQC48" s="62"/>
      <c r="NQD48" s="62"/>
      <c r="NQE48" s="62"/>
      <c r="NQF48" s="62"/>
      <c r="NQG48" s="62"/>
      <c r="NQH48" s="62"/>
      <c r="NQI48" s="62"/>
      <c r="NQJ48" s="62"/>
      <c r="NQK48" s="62"/>
      <c r="NQL48" s="62"/>
      <c r="NQM48" s="62"/>
      <c r="NQN48" s="62"/>
      <c r="NQO48" s="62"/>
      <c r="NQP48" s="62"/>
      <c r="NQQ48" s="62"/>
      <c r="NQR48" s="62"/>
      <c r="NQS48" s="62"/>
      <c r="NQT48" s="62"/>
      <c r="NQU48" s="62"/>
      <c r="NQV48" s="62"/>
      <c r="NQW48" s="62"/>
      <c r="NQX48" s="62"/>
      <c r="NQY48" s="62"/>
      <c r="NQZ48" s="62"/>
      <c r="NRA48" s="62"/>
      <c r="NRB48" s="62"/>
      <c r="NRC48" s="62"/>
      <c r="NRD48" s="62"/>
      <c r="NRE48" s="62"/>
      <c r="NRF48" s="62"/>
      <c r="NRG48" s="62"/>
      <c r="NRH48" s="62"/>
      <c r="NRI48" s="62"/>
      <c r="NRJ48" s="62"/>
      <c r="NRK48" s="62"/>
      <c r="NRL48" s="62"/>
      <c r="NRM48" s="62"/>
      <c r="NRN48" s="62"/>
      <c r="NRO48" s="62"/>
      <c r="NRP48" s="62"/>
      <c r="NRQ48" s="62"/>
      <c r="NRR48" s="62"/>
      <c r="NRS48" s="62"/>
      <c r="NRT48" s="62"/>
      <c r="NRU48" s="62"/>
      <c r="NRV48" s="62"/>
      <c r="NRW48" s="62"/>
      <c r="NRX48" s="62"/>
      <c r="NRY48" s="62"/>
      <c r="NRZ48" s="62"/>
      <c r="NSA48" s="62"/>
      <c r="NSB48" s="62"/>
      <c r="NSC48" s="62"/>
      <c r="NSD48" s="62"/>
      <c r="NSE48" s="62"/>
      <c r="NSF48" s="62"/>
      <c r="NSG48" s="62"/>
      <c r="NSH48" s="62"/>
      <c r="NSI48" s="62"/>
      <c r="NSJ48" s="62"/>
      <c r="NSK48" s="62"/>
      <c r="NSL48" s="62"/>
      <c r="NSM48" s="62"/>
      <c r="NSN48" s="62"/>
      <c r="NSO48" s="62"/>
      <c r="NSP48" s="62"/>
      <c r="NSQ48" s="62"/>
      <c r="NSR48" s="62"/>
      <c r="NSS48" s="62"/>
      <c r="NST48" s="62"/>
      <c r="NSU48" s="62"/>
      <c r="NSV48" s="62"/>
      <c r="NSW48" s="62"/>
      <c r="NSX48" s="62"/>
      <c r="NSY48" s="62"/>
      <c r="NSZ48" s="62"/>
      <c r="NTA48" s="62"/>
      <c r="NTB48" s="62"/>
      <c r="NTC48" s="62"/>
      <c r="NTD48" s="62"/>
      <c r="NTE48" s="62"/>
      <c r="NTF48" s="62"/>
      <c r="NTG48" s="62"/>
      <c r="NTH48" s="62"/>
      <c r="NTI48" s="62"/>
      <c r="NTJ48" s="62"/>
      <c r="NTK48" s="62"/>
      <c r="NTL48" s="62"/>
      <c r="NTM48" s="62"/>
      <c r="NTN48" s="62"/>
      <c r="NTO48" s="62"/>
      <c r="NTP48" s="62"/>
      <c r="NTQ48" s="62"/>
      <c r="NTR48" s="62"/>
      <c r="NTS48" s="62"/>
      <c r="NTT48" s="62"/>
      <c r="NTU48" s="62"/>
      <c r="NTV48" s="62"/>
      <c r="NTW48" s="62"/>
      <c r="NTX48" s="62"/>
      <c r="NTY48" s="62"/>
      <c r="NTZ48" s="62"/>
      <c r="NUA48" s="62"/>
      <c r="NUB48" s="62"/>
      <c r="NUC48" s="62"/>
      <c r="NUD48" s="62"/>
      <c r="NUE48" s="62"/>
      <c r="NUF48" s="62"/>
      <c r="NUG48" s="62"/>
      <c r="NUH48" s="62"/>
      <c r="NUI48" s="62"/>
      <c r="NUJ48" s="62"/>
      <c r="NUK48" s="62"/>
      <c r="NUL48" s="62"/>
      <c r="NUM48" s="62"/>
      <c r="NUN48" s="62"/>
      <c r="NUO48" s="62"/>
      <c r="NUP48" s="62"/>
      <c r="NUQ48" s="62"/>
      <c r="NUR48" s="62"/>
      <c r="NUS48" s="62"/>
      <c r="NUT48" s="62"/>
      <c r="NUU48" s="62"/>
      <c r="NUV48" s="62"/>
      <c r="NUW48" s="62"/>
      <c r="NUX48" s="62"/>
      <c r="NUY48" s="62"/>
      <c r="NUZ48" s="62"/>
      <c r="NVA48" s="62"/>
      <c r="NVB48" s="62"/>
      <c r="NVC48" s="62"/>
      <c r="NVD48" s="62"/>
      <c r="NVE48" s="62"/>
      <c r="NVF48" s="62"/>
      <c r="NVG48" s="62"/>
      <c r="NVH48" s="62"/>
      <c r="NVI48" s="62"/>
      <c r="NVJ48" s="62"/>
      <c r="NVK48" s="62"/>
      <c r="NVL48" s="62"/>
      <c r="NVM48" s="62"/>
      <c r="NVN48" s="62"/>
      <c r="NVO48" s="62"/>
      <c r="NVP48" s="62"/>
      <c r="NVQ48" s="62"/>
      <c r="NVR48" s="62"/>
      <c r="NVS48" s="62"/>
      <c r="NVT48" s="62"/>
      <c r="NVU48" s="62"/>
      <c r="NVV48" s="62"/>
      <c r="NVW48" s="62"/>
      <c r="NVX48" s="62"/>
      <c r="NVY48" s="62"/>
      <c r="NVZ48" s="62"/>
      <c r="NWA48" s="62"/>
      <c r="NWB48" s="62"/>
      <c r="NWC48" s="62"/>
      <c r="NWD48" s="62"/>
      <c r="NWE48" s="62"/>
      <c r="NWF48" s="62"/>
      <c r="NWG48" s="62"/>
      <c r="NWH48" s="62"/>
      <c r="NWI48" s="62"/>
      <c r="NWJ48" s="62"/>
      <c r="NWK48" s="62"/>
      <c r="NWL48" s="62"/>
      <c r="NWM48" s="62"/>
      <c r="NWN48" s="62"/>
      <c r="NWO48" s="62"/>
      <c r="NWP48" s="62"/>
      <c r="NWQ48" s="62"/>
      <c r="NWR48" s="62"/>
      <c r="NWS48" s="62"/>
      <c r="NWT48" s="62"/>
      <c r="NWU48" s="62"/>
      <c r="NWV48" s="62"/>
      <c r="NWW48" s="62"/>
      <c r="NWX48" s="62"/>
      <c r="NWY48" s="62"/>
      <c r="NWZ48" s="62"/>
      <c r="NXA48" s="62"/>
      <c r="NXB48" s="62"/>
      <c r="NXC48" s="62"/>
      <c r="NXD48" s="62"/>
      <c r="NXE48" s="62"/>
      <c r="NXF48" s="62"/>
      <c r="NXG48" s="62"/>
      <c r="NXH48" s="62"/>
      <c r="NXI48" s="62"/>
      <c r="NXJ48" s="62"/>
      <c r="NXK48" s="62"/>
      <c r="NXL48" s="62"/>
      <c r="NXM48" s="62"/>
      <c r="NXN48" s="62"/>
      <c r="NXO48" s="62"/>
      <c r="NXP48" s="62"/>
      <c r="NXQ48" s="62"/>
      <c r="NXR48" s="62"/>
      <c r="NXS48" s="62"/>
      <c r="NXT48" s="62"/>
      <c r="NXU48" s="62"/>
      <c r="NXV48" s="62"/>
      <c r="NXW48" s="62"/>
      <c r="NXX48" s="62"/>
      <c r="NXY48" s="62"/>
      <c r="NXZ48" s="62"/>
      <c r="NYA48" s="62"/>
      <c r="NYB48" s="62"/>
      <c r="NYC48" s="62"/>
      <c r="NYD48" s="62"/>
      <c r="NYE48" s="62"/>
      <c r="NYF48" s="62"/>
      <c r="NYG48" s="62"/>
      <c r="NYH48" s="62"/>
      <c r="NYI48" s="62"/>
      <c r="NYJ48" s="62"/>
      <c r="NYK48" s="62"/>
      <c r="NYL48" s="62"/>
      <c r="NYM48" s="62"/>
      <c r="NYN48" s="62"/>
      <c r="NYO48" s="62"/>
      <c r="NYP48" s="62"/>
      <c r="NYQ48" s="62"/>
      <c r="NYR48" s="62"/>
      <c r="NYS48" s="62"/>
      <c r="NYT48" s="62"/>
      <c r="NYU48" s="62"/>
      <c r="NYV48" s="62"/>
      <c r="NYW48" s="62"/>
      <c r="NYX48" s="62"/>
      <c r="NYY48" s="62"/>
      <c r="NYZ48" s="62"/>
      <c r="NZA48" s="62"/>
      <c r="NZB48" s="62"/>
      <c r="NZC48" s="62"/>
      <c r="NZD48" s="62"/>
      <c r="NZE48" s="62"/>
      <c r="NZF48" s="62"/>
      <c r="NZG48" s="62"/>
      <c r="NZH48" s="62"/>
      <c r="NZI48" s="62"/>
      <c r="NZJ48" s="62"/>
      <c r="NZK48" s="62"/>
      <c r="NZL48" s="62"/>
      <c r="NZM48" s="62"/>
      <c r="NZN48" s="62"/>
      <c r="NZO48" s="62"/>
      <c r="NZP48" s="62"/>
      <c r="NZQ48" s="62"/>
      <c r="NZR48" s="62"/>
      <c r="NZS48" s="62"/>
      <c r="NZT48" s="62"/>
      <c r="NZU48" s="62"/>
      <c r="NZV48" s="62"/>
      <c r="NZW48" s="62"/>
      <c r="NZX48" s="62"/>
      <c r="NZY48" s="62"/>
      <c r="NZZ48" s="62"/>
      <c r="OAA48" s="62"/>
      <c r="OAB48" s="62"/>
      <c r="OAC48" s="62"/>
      <c r="OAD48" s="62"/>
      <c r="OAE48" s="62"/>
      <c r="OAF48" s="62"/>
      <c r="OAG48" s="62"/>
      <c r="OAH48" s="62"/>
      <c r="OAI48" s="62"/>
      <c r="OAJ48" s="62"/>
      <c r="OAK48" s="62"/>
      <c r="OAL48" s="62"/>
      <c r="OAM48" s="62"/>
      <c r="OAN48" s="62"/>
      <c r="OAO48" s="62"/>
      <c r="OAP48" s="62"/>
      <c r="OAQ48" s="62"/>
      <c r="OAR48" s="62"/>
      <c r="OAS48" s="62"/>
      <c r="OAT48" s="62"/>
      <c r="OAU48" s="62"/>
      <c r="OAV48" s="62"/>
      <c r="OAW48" s="62"/>
      <c r="OAX48" s="62"/>
      <c r="OAY48" s="62"/>
      <c r="OAZ48" s="62"/>
      <c r="OBA48" s="62"/>
      <c r="OBB48" s="62"/>
      <c r="OBC48" s="62"/>
      <c r="OBD48" s="62"/>
      <c r="OBE48" s="62"/>
      <c r="OBF48" s="62"/>
      <c r="OBG48" s="62"/>
      <c r="OBH48" s="62"/>
      <c r="OBI48" s="62"/>
      <c r="OBJ48" s="62"/>
      <c r="OBK48" s="62"/>
      <c r="OBL48" s="62"/>
      <c r="OBM48" s="62"/>
      <c r="OBN48" s="62"/>
      <c r="OBO48" s="62"/>
      <c r="OBP48" s="62"/>
      <c r="OBQ48" s="62"/>
      <c r="OBR48" s="62"/>
      <c r="OBS48" s="62"/>
      <c r="OBT48" s="62"/>
      <c r="OBU48" s="62"/>
      <c r="OBV48" s="62"/>
      <c r="OBW48" s="62"/>
      <c r="OBX48" s="62"/>
      <c r="OBY48" s="62"/>
      <c r="OBZ48" s="62"/>
      <c r="OCA48" s="62"/>
      <c r="OCB48" s="62"/>
      <c r="OCC48" s="62"/>
      <c r="OCD48" s="62"/>
      <c r="OCE48" s="62"/>
      <c r="OCF48" s="62"/>
      <c r="OCG48" s="62"/>
      <c r="OCH48" s="62"/>
      <c r="OCI48" s="62"/>
      <c r="OCJ48" s="62"/>
      <c r="OCK48" s="62"/>
      <c r="OCL48" s="62"/>
      <c r="OCM48" s="62"/>
      <c r="OCN48" s="62"/>
      <c r="OCO48" s="62"/>
      <c r="OCP48" s="62"/>
      <c r="OCQ48" s="62"/>
      <c r="OCR48" s="62"/>
      <c r="OCS48" s="62"/>
      <c r="OCT48" s="62"/>
      <c r="OCU48" s="62"/>
      <c r="OCV48" s="62"/>
      <c r="OCW48" s="62"/>
      <c r="OCX48" s="62"/>
      <c r="OCY48" s="62"/>
      <c r="OCZ48" s="62"/>
      <c r="ODA48" s="62"/>
      <c r="ODB48" s="62"/>
      <c r="ODC48" s="62"/>
      <c r="ODD48" s="62"/>
      <c r="ODE48" s="62"/>
      <c r="ODF48" s="62"/>
      <c r="ODG48" s="62"/>
      <c r="ODH48" s="62"/>
      <c r="ODI48" s="62"/>
      <c r="ODJ48" s="62"/>
      <c r="ODK48" s="62"/>
      <c r="ODL48" s="62"/>
      <c r="ODM48" s="62"/>
      <c r="ODN48" s="62"/>
      <c r="ODO48" s="62"/>
      <c r="ODP48" s="62"/>
      <c r="ODQ48" s="62"/>
      <c r="ODR48" s="62"/>
      <c r="ODS48" s="62"/>
      <c r="ODT48" s="62"/>
      <c r="ODU48" s="62"/>
      <c r="ODV48" s="62"/>
      <c r="ODW48" s="62"/>
      <c r="ODX48" s="62"/>
      <c r="ODY48" s="62"/>
      <c r="ODZ48" s="62"/>
      <c r="OEA48" s="62"/>
      <c r="OEB48" s="62"/>
      <c r="OEC48" s="62"/>
      <c r="OED48" s="62"/>
      <c r="OEE48" s="62"/>
      <c r="OEF48" s="62"/>
      <c r="OEG48" s="62"/>
      <c r="OEH48" s="62"/>
      <c r="OEI48" s="62"/>
      <c r="OEJ48" s="62"/>
      <c r="OEK48" s="62"/>
      <c r="OEL48" s="62"/>
      <c r="OEM48" s="62"/>
      <c r="OEN48" s="62"/>
      <c r="OEO48" s="62"/>
      <c r="OEP48" s="62"/>
      <c r="OEQ48" s="62"/>
      <c r="OER48" s="62"/>
      <c r="OES48" s="62"/>
      <c r="OET48" s="62"/>
      <c r="OEU48" s="62"/>
      <c r="OEV48" s="62"/>
      <c r="OEW48" s="62"/>
      <c r="OEX48" s="62"/>
      <c r="OEY48" s="62"/>
      <c r="OEZ48" s="62"/>
      <c r="OFA48" s="62"/>
      <c r="OFB48" s="62"/>
      <c r="OFC48" s="62"/>
      <c r="OFD48" s="62"/>
      <c r="OFE48" s="62"/>
      <c r="OFF48" s="62"/>
      <c r="OFG48" s="62"/>
      <c r="OFH48" s="62"/>
      <c r="OFI48" s="62"/>
      <c r="OFJ48" s="62"/>
      <c r="OFK48" s="62"/>
      <c r="OFL48" s="62"/>
      <c r="OFM48" s="62"/>
      <c r="OFN48" s="62"/>
      <c r="OFO48" s="62"/>
      <c r="OFP48" s="62"/>
      <c r="OFQ48" s="62"/>
      <c r="OFR48" s="62"/>
      <c r="OFS48" s="62"/>
      <c r="OFT48" s="62"/>
      <c r="OFU48" s="62"/>
      <c r="OFV48" s="62"/>
      <c r="OFW48" s="62"/>
      <c r="OFX48" s="62"/>
      <c r="OFY48" s="62"/>
      <c r="OFZ48" s="62"/>
      <c r="OGA48" s="62"/>
      <c r="OGB48" s="62"/>
      <c r="OGC48" s="62"/>
      <c r="OGD48" s="62"/>
      <c r="OGE48" s="62"/>
      <c r="OGF48" s="62"/>
      <c r="OGG48" s="62"/>
      <c r="OGH48" s="62"/>
      <c r="OGI48" s="62"/>
      <c r="OGJ48" s="62"/>
      <c r="OGK48" s="62"/>
      <c r="OGL48" s="62"/>
      <c r="OGM48" s="62"/>
      <c r="OGN48" s="62"/>
      <c r="OGO48" s="62"/>
      <c r="OGP48" s="62"/>
      <c r="OGQ48" s="62"/>
      <c r="OGR48" s="62"/>
      <c r="OGS48" s="62"/>
      <c r="OGT48" s="62"/>
      <c r="OGU48" s="62"/>
      <c r="OGV48" s="62"/>
      <c r="OGW48" s="62"/>
      <c r="OGX48" s="62"/>
      <c r="OGY48" s="62"/>
      <c r="OGZ48" s="62"/>
      <c r="OHA48" s="62"/>
      <c r="OHB48" s="62"/>
      <c r="OHC48" s="62"/>
      <c r="OHD48" s="62"/>
      <c r="OHE48" s="62"/>
      <c r="OHF48" s="62"/>
      <c r="OHG48" s="62"/>
      <c r="OHH48" s="62"/>
      <c r="OHI48" s="62"/>
      <c r="OHJ48" s="62"/>
      <c r="OHK48" s="62"/>
      <c r="OHL48" s="62"/>
      <c r="OHM48" s="62"/>
      <c r="OHN48" s="62"/>
      <c r="OHO48" s="62"/>
      <c r="OHP48" s="62"/>
      <c r="OHQ48" s="62"/>
      <c r="OHR48" s="62"/>
      <c r="OHS48" s="62"/>
      <c r="OHT48" s="62"/>
      <c r="OHU48" s="62"/>
      <c r="OHV48" s="62"/>
      <c r="OHW48" s="62"/>
      <c r="OHX48" s="62"/>
      <c r="OHY48" s="62"/>
      <c r="OHZ48" s="62"/>
      <c r="OIA48" s="62"/>
      <c r="OIB48" s="62"/>
      <c r="OIC48" s="62"/>
      <c r="OID48" s="62"/>
      <c r="OIE48" s="62"/>
      <c r="OIF48" s="62"/>
      <c r="OIG48" s="62"/>
      <c r="OIH48" s="62"/>
      <c r="OII48" s="62"/>
      <c r="OIJ48" s="62"/>
      <c r="OIK48" s="62"/>
      <c r="OIL48" s="62"/>
      <c r="OIM48" s="62"/>
      <c r="OIN48" s="62"/>
      <c r="OIO48" s="62"/>
      <c r="OIP48" s="62"/>
      <c r="OIQ48" s="62"/>
      <c r="OIR48" s="62"/>
      <c r="OIS48" s="62"/>
      <c r="OIT48" s="62"/>
      <c r="OIU48" s="62"/>
      <c r="OIV48" s="62"/>
      <c r="OIW48" s="62"/>
      <c r="OIX48" s="62"/>
      <c r="OIY48" s="62"/>
      <c r="OIZ48" s="62"/>
      <c r="OJA48" s="62"/>
      <c r="OJB48" s="62"/>
      <c r="OJC48" s="62"/>
      <c r="OJD48" s="62"/>
      <c r="OJE48" s="62"/>
      <c r="OJF48" s="62"/>
      <c r="OJG48" s="62"/>
      <c r="OJH48" s="62"/>
      <c r="OJI48" s="62"/>
      <c r="OJJ48" s="62"/>
      <c r="OJK48" s="62"/>
      <c r="OJL48" s="62"/>
      <c r="OJM48" s="62"/>
      <c r="OJN48" s="62"/>
      <c r="OJO48" s="62"/>
      <c r="OJP48" s="62"/>
      <c r="OJQ48" s="62"/>
      <c r="OJR48" s="62"/>
      <c r="OJS48" s="62"/>
      <c r="OJT48" s="62"/>
      <c r="OJU48" s="62"/>
      <c r="OJV48" s="62"/>
      <c r="OJW48" s="62"/>
      <c r="OJX48" s="62"/>
      <c r="OJY48" s="62"/>
      <c r="OJZ48" s="62"/>
      <c r="OKA48" s="62"/>
      <c r="OKB48" s="62"/>
      <c r="OKC48" s="62"/>
      <c r="OKD48" s="62"/>
      <c r="OKE48" s="62"/>
      <c r="OKF48" s="62"/>
      <c r="OKG48" s="62"/>
      <c r="OKH48" s="62"/>
      <c r="OKI48" s="62"/>
      <c r="OKJ48" s="62"/>
      <c r="OKK48" s="62"/>
      <c r="OKL48" s="62"/>
      <c r="OKM48" s="62"/>
      <c r="OKN48" s="62"/>
      <c r="OKO48" s="62"/>
      <c r="OKP48" s="62"/>
      <c r="OKQ48" s="62"/>
      <c r="OKR48" s="62"/>
      <c r="OKS48" s="62"/>
      <c r="OKT48" s="62"/>
      <c r="OKU48" s="62"/>
      <c r="OKV48" s="62"/>
      <c r="OKW48" s="62"/>
      <c r="OKX48" s="62"/>
      <c r="OKY48" s="62"/>
      <c r="OKZ48" s="62"/>
      <c r="OLA48" s="62"/>
      <c r="OLB48" s="62"/>
      <c r="OLC48" s="62"/>
      <c r="OLD48" s="62"/>
      <c r="OLE48" s="62"/>
      <c r="OLF48" s="62"/>
      <c r="OLG48" s="62"/>
      <c r="OLH48" s="62"/>
      <c r="OLI48" s="62"/>
      <c r="OLJ48" s="62"/>
      <c r="OLK48" s="62"/>
      <c r="OLL48" s="62"/>
      <c r="OLM48" s="62"/>
      <c r="OLN48" s="62"/>
      <c r="OLO48" s="62"/>
      <c r="OLP48" s="62"/>
      <c r="OLQ48" s="62"/>
      <c r="OLR48" s="62"/>
      <c r="OLS48" s="62"/>
      <c r="OLT48" s="62"/>
      <c r="OLU48" s="62"/>
      <c r="OLV48" s="62"/>
      <c r="OLW48" s="62"/>
      <c r="OLX48" s="62"/>
      <c r="OLY48" s="62"/>
      <c r="OLZ48" s="62"/>
      <c r="OMA48" s="62"/>
      <c r="OMB48" s="62"/>
      <c r="OMC48" s="62"/>
      <c r="OMD48" s="62"/>
      <c r="OME48" s="62"/>
      <c r="OMF48" s="62"/>
      <c r="OMG48" s="62"/>
      <c r="OMH48" s="62"/>
      <c r="OMI48" s="62"/>
      <c r="OMJ48" s="62"/>
      <c r="OMK48" s="62"/>
      <c r="OML48" s="62"/>
      <c r="OMM48" s="62"/>
      <c r="OMN48" s="62"/>
      <c r="OMO48" s="62"/>
      <c r="OMP48" s="62"/>
      <c r="OMQ48" s="62"/>
      <c r="OMR48" s="62"/>
      <c r="OMS48" s="62"/>
      <c r="OMT48" s="62"/>
      <c r="OMU48" s="62"/>
      <c r="OMV48" s="62"/>
      <c r="OMW48" s="62"/>
      <c r="OMX48" s="62"/>
      <c r="OMY48" s="62"/>
      <c r="OMZ48" s="62"/>
      <c r="ONA48" s="62"/>
      <c r="ONB48" s="62"/>
      <c r="ONC48" s="62"/>
      <c r="OND48" s="62"/>
      <c r="ONE48" s="62"/>
      <c r="ONF48" s="62"/>
      <c r="ONG48" s="62"/>
      <c r="ONH48" s="62"/>
      <c r="ONI48" s="62"/>
      <c r="ONJ48" s="62"/>
      <c r="ONK48" s="62"/>
      <c r="ONL48" s="62"/>
      <c r="ONM48" s="62"/>
      <c r="ONN48" s="62"/>
      <c r="ONO48" s="62"/>
      <c r="ONP48" s="62"/>
      <c r="ONQ48" s="62"/>
      <c r="ONR48" s="62"/>
      <c r="ONS48" s="62"/>
      <c r="ONT48" s="62"/>
      <c r="ONU48" s="62"/>
      <c r="ONV48" s="62"/>
      <c r="ONW48" s="62"/>
      <c r="ONX48" s="62"/>
      <c r="ONY48" s="62"/>
      <c r="ONZ48" s="62"/>
      <c r="OOA48" s="62"/>
      <c r="OOB48" s="62"/>
      <c r="OOC48" s="62"/>
      <c r="OOD48" s="62"/>
      <c r="OOE48" s="62"/>
      <c r="OOF48" s="62"/>
      <c r="OOG48" s="62"/>
      <c r="OOH48" s="62"/>
      <c r="OOI48" s="62"/>
      <c r="OOJ48" s="62"/>
      <c r="OOK48" s="62"/>
      <c r="OOL48" s="62"/>
      <c r="OOM48" s="62"/>
      <c r="OON48" s="62"/>
      <c r="OOO48" s="62"/>
      <c r="OOP48" s="62"/>
      <c r="OOQ48" s="62"/>
      <c r="OOR48" s="62"/>
      <c r="OOS48" s="62"/>
      <c r="OOT48" s="62"/>
      <c r="OOU48" s="62"/>
      <c r="OOV48" s="62"/>
      <c r="OOW48" s="62"/>
      <c r="OOX48" s="62"/>
      <c r="OOY48" s="62"/>
      <c r="OOZ48" s="62"/>
      <c r="OPA48" s="62"/>
      <c r="OPB48" s="62"/>
      <c r="OPC48" s="62"/>
      <c r="OPD48" s="62"/>
      <c r="OPE48" s="62"/>
      <c r="OPF48" s="62"/>
      <c r="OPG48" s="62"/>
      <c r="OPH48" s="62"/>
      <c r="OPI48" s="62"/>
      <c r="OPJ48" s="62"/>
      <c r="OPK48" s="62"/>
      <c r="OPL48" s="62"/>
      <c r="OPM48" s="62"/>
      <c r="OPN48" s="62"/>
      <c r="OPO48" s="62"/>
      <c r="OPP48" s="62"/>
      <c r="OPQ48" s="62"/>
      <c r="OPR48" s="62"/>
      <c r="OPS48" s="62"/>
      <c r="OPT48" s="62"/>
      <c r="OPU48" s="62"/>
      <c r="OPV48" s="62"/>
      <c r="OPW48" s="62"/>
      <c r="OPX48" s="62"/>
      <c r="OPY48" s="62"/>
      <c r="OPZ48" s="62"/>
      <c r="OQA48" s="62"/>
      <c r="OQB48" s="62"/>
      <c r="OQC48" s="62"/>
      <c r="OQD48" s="62"/>
      <c r="OQE48" s="62"/>
      <c r="OQF48" s="62"/>
      <c r="OQG48" s="62"/>
      <c r="OQH48" s="62"/>
      <c r="OQI48" s="62"/>
      <c r="OQJ48" s="62"/>
      <c r="OQK48" s="62"/>
      <c r="OQL48" s="62"/>
      <c r="OQM48" s="62"/>
      <c r="OQN48" s="62"/>
      <c r="OQO48" s="62"/>
      <c r="OQP48" s="62"/>
      <c r="OQQ48" s="62"/>
      <c r="OQR48" s="62"/>
      <c r="OQS48" s="62"/>
      <c r="OQT48" s="62"/>
      <c r="OQU48" s="62"/>
      <c r="OQV48" s="62"/>
      <c r="OQW48" s="62"/>
      <c r="OQX48" s="62"/>
      <c r="OQY48" s="62"/>
      <c r="OQZ48" s="62"/>
      <c r="ORA48" s="62"/>
      <c r="ORB48" s="62"/>
      <c r="ORC48" s="62"/>
      <c r="ORD48" s="62"/>
      <c r="ORE48" s="62"/>
      <c r="ORF48" s="62"/>
      <c r="ORG48" s="62"/>
      <c r="ORH48" s="62"/>
      <c r="ORI48" s="62"/>
      <c r="ORJ48" s="62"/>
      <c r="ORK48" s="62"/>
      <c r="ORL48" s="62"/>
      <c r="ORM48" s="62"/>
      <c r="ORN48" s="62"/>
      <c r="ORO48" s="62"/>
      <c r="ORP48" s="62"/>
      <c r="ORQ48" s="62"/>
      <c r="ORR48" s="62"/>
      <c r="ORS48" s="62"/>
      <c r="ORT48" s="62"/>
      <c r="ORU48" s="62"/>
      <c r="ORV48" s="62"/>
      <c r="ORW48" s="62"/>
      <c r="ORX48" s="62"/>
      <c r="ORY48" s="62"/>
      <c r="ORZ48" s="62"/>
      <c r="OSA48" s="62"/>
      <c r="OSB48" s="62"/>
      <c r="OSC48" s="62"/>
      <c r="OSD48" s="62"/>
      <c r="OSE48" s="62"/>
      <c r="OSF48" s="62"/>
      <c r="OSG48" s="62"/>
      <c r="OSH48" s="62"/>
      <c r="OSI48" s="62"/>
      <c r="OSJ48" s="62"/>
      <c r="OSK48" s="62"/>
      <c r="OSL48" s="62"/>
      <c r="OSM48" s="62"/>
      <c r="OSN48" s="62"/>
      <c r="OSO48" s="62"/>
      <c r="OSP48" s="62"/>
      <c r="OSQ48" s="62"/>
      <c r="OSR48" s="62"/>
      <c r="OSS48" s="62"/>
      <c r="OST48" s="62"/>
      <c r="OSU48" s="62"/>
      <c r="OSV48" s="62"/>
      <c r="OSW48" s="62"/>
      <c r="OSX48" s="62"/>
      <c r="OSY48" s="62"/>
      <c r="OSZ48" s="62"/>
      <c r="OTA48" s="62"/>
      <c r="OTB48" s="62"/>
      <c r="OTC48" s="62"/>
      <c r="OTD48" s="62"/>
      <c r="OTE48" s="62"/>
      <c r="OTF48" s="62"/>
      <c r="OTG48" s="62"/>
      <c r="OTH48" s="62"/>
      <c r="OTI48" s="62"/>
      <c r="OTJ48" s="62"/>
      <c r="OTK48" s="62"/>
      <c r="OTL48" s="62"/>
      <c r="OTM48" s="62"/>
      <c r="OTN48" s="62"/>
      <c r="OTO48" s="62"/>
      <c r="OTP48" s="62"/>
      <c r="OTQ48" s="62"/>
      <c r="OTR48" s="62"/>
      <c r="OTS48" s="62"/>
      <c r="OTT48" s="62"/>
      <c r="OTU48" s="62"/>
      <c r="OTV48" s="62"/>
      <c r="OTW48" s="62"/>
      <c r="OTX48" s="62"/>
      <c r="OTY48" s="62"/>
      <c r="OTZ48" s="62"/>
      <c r="OUA48" s="62"/>
      <c r="OUB48" s="62"/>
      <c r="OUC48" s="62"/>
      <c r="OUD48" s="62"/>
      <c r="OUE48" s="62"/>
      <c r="OUF48" s="62"/>
      <c r="OUG48" s="62"/>
      <c r="OUH48" s="62"/>
      <c r="OUI48" s="62"/>
      <c r="OUJ48" s="62"/>
      <c r="OUK48" s="62"/>
      <c r="OUL48" s="62"/>
      <c r="OUM48" s="62"/>
      <c r="OUN48" s="62"/>
      <c r="OUO48" s="62"/>
      <c r="OUP48" s="62"/>
      <c r="OUQ48" s="62"/>
      <c r="OUR48" s="62"/>
      <c r="OUS48" s="62"/>
      <c r="OUT48" s="62"/>
      <c r="OUU48" s="62"/>
      <c r="OUV48" s="62"/>
      <c r="OUW48" s="62"/>
      <c r="OUX48" s="62"/>
      <c r="OUY48" s="62"/>
      <c r="OUZ48" s="62"/>
      <c r="OVA48" s="62"/>
      <c r="OVB48" s="62"/>
      <c r="OVC48" s="62"/>
      <c r="OVD48" s="62"/>
      <c r="OVE48" s="62"/>
      <c r="OVF48" s="62"/>
      <c r="OVG48" s="62"/>
      <c r="OVH48" s="62"/>
      <c r="OVI48" s="62"/>
      <c r="OVJ48" s="62"/>
      <c r="OVK48" s="62"/>
      <c r="OVL48" s="62"/>
      <c r="OVM48" s="62"/>
      <c r="OVN48" s="62"/>
      <c r="OVO48" s="62"/>
      <c r="OVP48" s="62"/>
      <c r="OVQ48" s="62"/>
      <c r="OVR48" s="62"/>
      <c r="OVS48" s="62"/>
      <c r="OVT48" s="62"/>
      <c r="OVU48" s="62"/>
      <c r="OVV48" s="62"/>
      <c r="OVW48" s="62"/>
      <c r="OVX48" s="62"/>
      <c r="OVY48" s="62"/>
      <c r="OVZ48" s="62"/>
      <c r="OWA48" s="62"/>
      <c r="OWB48" s="62"/>
      <c r="OWC48" s="62"/>
      <c r="OWD48" s="62"/>
      <c r="OWE48" s="62"/>
      <c r="OWF48" s="62"/>
      <c r="OWG48" s="62"/>
      <c r="OWH48" s="62"/>
      <c r="OWI48" s="62"/>
      <c r="OWJ48" s="62"/>
      <c r="OWK48" s="62"/>
      <c r="OWL48" s="62"/>
      <c r="OWM48" s="62"/>
      <c r="OWN48" s="62"/>
      <c r="OWO48" s="62"/>
      <c r="OWP48" s="62"/>
      <c r="OWQ48" s="62"/>
      <c r="OWR48" s="62"/>
      <c r="OWS48" s="62"/>
      <c r="OWT48" s="62"/>
      <c r="OWU48" s="62"/>
      <c r="OWV48" s="62"/>
      <c r="OWW48" s="62"/>
      <c r="OWX48" s="62"/>
      <c r="OWY48" s="62"/>
      <c r="OWZ48" s="62"/>
      <c r="OXA48" s="62"/>
      <c r="OXB48" s="62"/>
      <c r="OXC48" s="62"/>
      <c r="OXD48" s="62"/>
      <c r="OXE48" s="62"/>
      <c r="OXF48" s="62"/>
      <c r="OXG48" s="62"/>
      <c r="OXH48" s="62"/>
      <c r="OXI48" s="62"/>
      <c r="OXJ48" s="62"/>
      <c r="OXK48" s="62"/>
      <c r="OXL48" s="62"/>
      <c r="OXM48" s="62"/>
      <c r="OXN48" s="62"/>
      <c r="OXO48" s="62"/>
      <c r="OXP48" s="62"/>
      <c r="OXQ48" s="62"/>
      <c r="OXR48" s="62"/>
      <c r="OXS48" s="62"/>
      <c r="OXT48" s="62"/>
      <c r="OXU48" s="62"/>
      <c r="OXV48" s="62"/>
      <c r="OXW48" s="62"/>
      <c r="OXX48" s="62"/>
      <c r="OXY48" s="62"/>
      <c r="OXZ48" s="62"/>
      <c r="OYA48" s="62"/>
      <c r="OYB48" s="62"/>
      <c r="OYC48" s="62"/>
      <c r="OYD48" s="62"/>
      <c r="OYE48" s="62"/>
      <c r="OYF48" s="62"/>
      <c r="OYG48" s="62"/>
      <c r="OYH48" s="62"/>
      <c r="OYI48" s="62"/>
      <c r="OYJ48" s="62"/>
      <c r="OYK48" s="62"/>
      <c r="OYL48" s="62"/>
      <c r="OYM48" s="62"/>
      <c r="OYN48" s="62"/>
      <c r="OYO48" s="62"/>
      <c r="OYP48" s="62"/>
      <c r="OYQ48" s="62"/>
      <c r="OYR48" s="62"/>
      <c r="OYS48" s="62"/>
      <c r="OYT48" s="62"/>
      <c r="OYU48" s="62"/>
      <c r="OYV48" s="62"/>
      <c r="OYW48" s="62"/>
      <c r="OYX48" s="62"/>
      <c r="OYY48" s="62"/>
      <c r="OYZ48" s="62"/>
      <c r="OZA48" s="62"/>
      <c r="OZB48" s="62"/>
      <c r="OZC48" s="62"/>
      <c r="OZD48" s="62"/>
      <c r="OZE48" s="62"/>
      <c r="OZF48" s="62"/>
      <c r="OZG48" s="62"/>
      <c r="OZH48" s="62"/>
      <c r="OZI48" s="62"/>
      <c r="OZJ48" s="62"/>
      <c r="OZK48" s="62"/>
      <c r="OZL48" s="62"/>
      <c r="OZM48" s="62"/>
      <c r="OZN48" s="62"/>
      <c r="OZO48" s="62"/>
      <c r="OZP48" s="62"/>
      <c r="OZQ48" s="62"/>
      <c r="OZR48" s="62"/>
      <c r="OZS48" s="62"/>
      <c r="OZT48" s="62"/>
      <c r="OZU48" s="62"/>
      <c r="OZV48" s="62"/>
      <c r="OZW48" s="62"/>
      <c r="OZX48" s="62"/>
      <c r="OZY48" s="62"/>
      <c r="OZZ48" s="62"/>
      <c r="PAA48" s="62"/>
      <c r="PAB48" s="62"/>
      <c r="PAC48" s="62"/>
      <c r="PAD48" s="62"/>
      <c r="PAE48" s="62"/>
      <c r="PAF48" s="62"/>
      <c r="PAG48" s="62"/>
      <c r="PAH48" s="62"/>
      <c r="PAI48" s="62"/>
      <c r="PAJ48" s="62"/>
      <c r="PAK48" s="62"/>
      <c r="PAL48" s="62"/>
      <c r="PAM48" s="62"/>
      <c r="PAN48" s="62"/>
      <c r="PAO48" s="62"/>
      <c r="PAP48" s="62"/>
      <c r="PAQ48" s="62"/>
      <c r="PAR48" s="62"/>
      <c r="PAS48" s="62"/>
      <c r="PAT48" s="62"/>
      <c r="PAU48" s="62"/>
      <c r="PAV48" s="62"/>
      <c r="PAW48" s="62"/>
      <c r="PAX48" s="62"/>
      <c r="PAY48" s="62"/>
      <c r="PAZ48" s="62"/>
      <c r="PBA48" s="62"/>
      <c r="PBB48" s="62"/>
      <c r="PBC48" s="62"/>
      <c r="PBD48" s="62"/>
      <c r="PBE48" s="62"/>
      <c r="PBF48" s="62"/>
      <c r="PBG48" s="62"/>
      <c r="PBH48" s="62"/>
      <c r="PBI48" s="62"/>
      <c r="PBJ48" s="62"/>
      <c r="PBK48" s="62"/>
      <c r="PBL48" s="62"/>
      <c r="PBM48" s="62"/>
      <c r="PBN48" s="62"/>
      <c r="PBO48" s="62"/>
      <c r="PBP48" s="62"/>
      <c r="PBQ48" s="62"/>
      <c r="PBR48" s="62"/>
      <c r="PBS48" s="62"/>
      <c r="PBT48" s="62"/>
      <c r="PBU48" s="62"/>
      <c r="PBV48" s="62"/>
      <c r="PBW48" s="62"/>
      <c r="PBX48" s="62"/>
      <c r="PBY48" s="62"/>
      <c r="PBZ48" s="62"/>
      <c r="PCA48" s="62"/>
      <c r="PCB48" s="62"/>
      <c r="PCC48" s="62"/>
      <c r="PCD48" s="62"/>
      <c r="PCE48" s="62"/>
      <c r="PCF48" s="62"/>
      <c r="PCG48" s="62"/>
      <c r="PCH48" s="62"/>
      <c r="PCI48" s="62"/>
      <c r="PCJ48" s="62"/>
      <c r="PCK48" s="62"/>
      <c r="PCL48" s="62"/>
      <c r="PCM48" s="62"/>
      <c r="PCN48" s="62"/>
      <c r="PCO48" s="62"/>
      <c r="PCP48" s="62"/>
      <c r="PCQ48" s="62"/>
      <c r="PCR48" s="62"/>
      <c r="PCS48" s="62"/>
      <c r="PCT48" s="62"/>
      <c r="PCU48" s="62"/>
      <c r="PCV48" s="62"/>
      <c r="PCW48" s="62"/>
      <c r="PCX48" s="62"/>
      <c r="PCY48" s="62"/>
      <c r="PCZ48" s="62"/>
      <c r="PDA48" s="62"/>
      <c r="PDB48" s="62"/>
      <c r="PDC48" s="62"/>
      <c r="PDD48" s="62"/>
      <c r="PDE48" s="62"/>
      <c r="PDF48" s="62"/>
      <c r="PDG48" s="62"/>
      <c r="PDH48" s="62"/>
      <c r="PDI48" s="62"/>
      <c r="PDJ48" s="62"/>
      <c r="PDK48" s="62"/>
      <c r="PDL48" s="62"/>
      <c r="PDM48" s="62"/>
      <c r="PDN48" s="62"/>
      <c r="PDO48" s="62"/>
      <c r="PDP48" s="62"/>
      <c r="PDQ48" s="62"/>
      <c r="PDR48" s="62"/>
      <c r="PDS48" s="62"/>
      <c r="PDT48" s="62"/>
      <c r="PDU48" s="62"/>
      <c r="PDV48" s="62"/>
      <c r="PDW48" s="62"/>
      <c r="PDX48" s="62"/>
      <c r="PDY48" s="62"/>
      <c r="PDZ48" s="62"/>
      <c r="PEA48" s="62"/>
      <c r="PEB48" s="62"/>
      <c r="PEC48" s="62"/>
      <c r="PED48" s="62"/>
      <c r="PEE48" s="62"/>
      <c r="PEF48" s="62"/>
      <c r="PEG48" s="62"/>
      <c r="PEH48" s="62"/>
      <c r="PEI48" s="62"/>
      <c r="PEJ48" s="62"/>
      <c r="PEK48" s="62"/>
      <c r="PEL48" s="62"/>
      <c r="PEM48" s="62"/>
      <c r="PEN48" s="62"/>
      <c r="PEO48" s="62"/>
      <c r="PEP48" s="62"/>
      <c r="PEQ48" s="62"/>
      <c r="PER48" s="62"/>
      <c r="PES48" s="62"/>
      <c r="PET48" s="62"/>
      <c r="PEU48" s="62"/>
      <c r="PEV48" s="62"/>
      <c r="PEW48" s="62"/>
      <c r="PEX48" s="62"/>
      <c r="PEY48" s="62"/>
      <c r="PEZ48" s="62"/>
      <c r="PFA48" s="62"/>
      <c r="PFB48" s="62"/>
      <c r="PFC48" s="62"/>
      <c r="PFD48" s="62"/>
      <c r="PFE48" s="62"/>
      <c r="PFF48" s="62"/>
      <c r="PFG48" s="62"/>
      <c r="PFH48" s="62"/>
      <c r="PFI48" s="62"/>
      <c r="PFJ48" s="62"/>
      <c r="PFK48" s="62"/>
      <c r="PFL48" s="62"/>
      <c r="PFM48" s="62"/>
      <c r="PFN48" s="62"/>
      <c r="PFO48" s="62"/>
      <c r="PFP48" s="62"/>
      <c r="PFQ48" s="62"/>
      <c r="PFR48" s="62"/>
      <c r="PFS48" s="62"/>
      <c r="PFT48" s="62"/>
      <c r="PFU48" s="62"/>
      <c r="PFV48" s="62"/>
      <c r="PFW48" s="62"/>
      <c r="PFX48" s="62"/>
      <c r="PFY48" s="62"/>
      <c r="PFZ48" s="62"/>
      <c r="PGA48" s="62"/>
      <c r="PGB48" s="62"/>
      <c r="PGC48" s="62"/>
      <c r="PGD48" s="62"/>
      <c r="PGE48" s="62"/>
      <c r="PGF48" s="62"/>
      <c r="PGG48" s="62"/>
      <c r="PGH48" s="62"/>
      <c r="PGI48" s="62"/>
      <c r="PGJ48" s="62"/>
      <c r="PGK48" s="62"/>
      <c r="PGL48" s="62"/>
      <c r="PGM48" s="62"/>
      <c r="PGN48" s="62"/>
      <c r="PGO48" s="62"/>
      <c r="PGP48" s="62"/>
      <c r="PGQ48" s="62"/>
      <c r="PGR48" s="62"/>
      <c r="PGS48" s="62"/>
      <c r="PGT48" s="62"/>
      <c r="PGU48" s="62"/>
      <c r="PGV48" s="62"/>
      <c r="PGW48" s="62"/>
      <c r="PGX48" s="62"/>
      <c r="PGY48" s="62"/>
      <c r="PGZ48" s="62"/>
      <c r="PHA48" s="62"/>
      <c r="PHB48" s="62"/>
      <c r="PHC48" s="62"/>
      <c r="PHD48" s="62"/>
      <c r="PHE48" s="62"/>
      <c r="PHF48" s="62"/>
      <c r="PHG48" s="62"/>
      <c r="PHH48" s="62"/>
      <c r="PHI48" s="62"/>
      <c r="PHJ48" s="62"/>
      <c r="PHK48" s="62"/>
      <c r="PHL48" s="62"/>
      <c r="PHM48" s="62"/>
      <c r="PHN48" s="62"/>
      <c r="PHO48" s="62"/>
      <c r="PHP48" s="62"/>
      <c r="PHQ48" s="62"/>
      <c r="PHR48" s="62"/>
      <c r="PHS48" s="62"/>
      <c r="PHT48" s="62"/>
      <c r="PHU48" s="62"/>
      <c r="PHV48" s="62"/>
      <c r="PHW48" s="62"/>
      <c r="PHX48" s="62"/>
      <c r="PHY48" s="62"/>
      <c r="PHZ48" s="62"/>
      <c r="PIA48" s="62"/>
      <c r="PIB48" s="62"/>
      <c r="PIC48" s="62"/>
      <c r="PID48" s="62"/>
      <c r="PIE48" s="62"/>
      <c r="PIF48" s="62"/>
      <c r="PIG48" s="62"/>
      <c r="PIH48" s="62"/>
      <c r="PII48" s="62"/>
      <c r="PIJ48" s="62"/>
      <c r="PIK48" s="62"/>
      <c r="PIL48" s="62"/>
      <c r="PIM48" s="62"/>
      <c r="PIN48" s="62"/>
      <c r="PIO48" s="62"/>
      <c r="PIP48" s="62"/>
      <c r="PIQ48" s="62"/>
      <c r="PIR48" s="62"/>
      <c r="PIS48" s="62"/>
      <c r="PIT48" s="62"/>
      <c r="PIU48" s="62"/>
      <c r="PIV48" s="62"/>
      <c r="PIW48" s="62"/>
      <c r="PIX48" s="62"/>
      <c r="PIY48" s="62"/>
      <c r="PIZ48" s="62"/>
      <c r="PJA48" s="62"/>
      <c r="PJB48" s="62"/>
      <c r="PJC48" s="62"/>
      <c r="PJD48" s="62"/>
      <c r="PJE48" s="62"/>
      <c r="PJF48" s="62"/>
      <c r="PJG48" s="62"/>
      <c r="PJH48" s="62"/>
      <c r="PJI48" s="62"/>
      <c r="PJJ48" s="62"/>
      <c r="PJK48" s="62"/>
      <c r="PJL48" s="62"/>
      <c r="PJM48" s="62"/>
      <c r="PJN48" s="62"/>
      <c r="PJO48" s="62"/>
      <c r="PJP48" s="62"/>
      <c r="PJQ48" s="62"/>
      <c r="PJR48" s="62"/>
      <c r="PJS48" s="62"/>
      <c r="PJT48" s="62"/>
      <c r="PJU48" s="62"/>
      <c r="PJV48" s="62"/>
      <c r="PJW48" s="62"/>
      <c r="PJX48" s="62"/>
      <c r="PJY48" s="62"/>
      <c r="PJZ48" s="62"/>
      <c r="PKA48" s="62"/>
      <c r="PKB48" s="62"/>
      <c r="PKC48" s="62"/>
      <c r="PKD48" s="62"/>
      <c r="PKE48" s="62"/>
      <c r="PKF48" s="62"/>
      <c r="PKG48" s="62"/>
      <c r="PKH48" s="62"/>
      <c r="PKI48" s="62"/>
      <c r="PKJ48" s="62"/>
      <c r="PKK48" s="62"/>
      <c r="PKL48" s="62"/>
      <c r="PKM48" s="62"/>
      <c r="PKN48" s="62"/>
      <c r="PKO48" s="62"/>
      <c r="PKP48" s="62"/>
      <c r="PKQ48" s="62"/>
      <c r="PKR48" s="62"/>
      <c r="PKS48" s="62"/>
      <c r="PKT48" s="62"/>
      <c r="PKU48" s="62"/>
      <c r="PKV48" s="62"/>
      <c r="PKW48" s="62"/>
      <c r="PKX48" s="62"/>
      <c r="PKY48" s="62"/>
      <c r="PKZ48" s="62"/>
      <c r="PLA48" s="62"/>
      <c r="PLB48" s="62"/>
      <c r="PLC48" s="62"/>
      <c r="PLD48" s="62"/>
      <c r="PLE48" s="62"/>
      <c r="PLF48" s="62"/>
      <c r="PLG48" s="62"/>
      <c r="PLH48" s="62"/>
      <c r="PLI48" s="62"/>
      <c r="PLJ48" s="62"/>
      <c r="PLK48" s="62"/>
      <c r="PLL48" s="62"/>
      <c r="PLM48" s="62"/>
      <c r="PLN48" s="62"/>
      <c r="PLO48" s="62"/>
      <c r="PLP48" s="62"/>
      <c r="PLQ48" s="62"/>
      <c r="PLR48" s="62"/>
      <c r="PLS48" s="62"/>
      <c r="PLT48" s="62"/>
      <c r="PLU48" s="62"/>
      <c r="PLV48" s="62"/>
      <c r="PLW48" s="62"/>
      <c r="PLX48" s="62"/>
      <c r="PLY48" s="62"/>
      <c r="PLZ48" s="62"/>
      <c r="PMA48" s="62"/>
      <c r="PMB48" s="62"/>
      <c r="PMC48" s="62"/>
      <c r="PMD48" s="62"/>
      <c r="PME48" s="62"/>
      <c r="PMF48" s="62"/>
      <c r="PMG48" s="62"/>
      <c r="PMH48" s="62"/>
      <c r="PMI48" s="62"/>
      <c r="PMJ48" s="62"/>
      <c r="PMK48" s="62"/>
      <c r="PML48" s="62"/>
      <c r="PMM48" s="62"/>
      <c r="PMN48" s="62"/>
      <c r="PMO48" s="62"/>
      <c r="PMP48" s="62"/>
      <c r="PMQ48" s="62"/>
      <c r="PMR48" s="62"/>
      <c r="PMS48" s="62"/>
      <c r="PMT48" s="62"/>
      <c r="PMU48" s="62"/>
      <c r="PMV48" s="62"/>
      <c r="PMW48" s="62"/>
      <c r="PMX48" s="62"/>
      <c r="PMY48" s="62"/>
      <c r="PMZ48" s="62"/>
      <c r="PNA48" s="62"/>
      <c r="PNB48" s="62"/>
      <c r="PNC48" s="62"/>
      <c r="PND48" s="62"/>
      <c r="PNE48" s="62"/>
      <c r="PNF48" s="62"/>
      <c r="PNG48" s="62"/>
      <c r="PNH48" s="62"/>
      <c r="PNI48" s="62"/>
      <c r="PNJ48" s="62"/>
      <c r="PNK48" s="62"/>
      <c r="PNL48" s="62"/>
      <c r="PNM48" s="62"/>
      <c r="PNN48" s="62"/>
      <c r="PNO48" s="62"/>
      <c r="PNP48" s="62"/>
      <c r="PNQ48" s="62"/>
      <c r="PNR48" s="62"/>
      <c r="PNS48" s="62"/>
      <c r="PNT48" s="62"/>
      <c r="PNU48" s="62"/>
      <c r="PNV48" s="62"/>
      <c r="PNW48" s="62"/>
      <c r="PNX48" s="62"/>
      <c r="PNY48" s="62"/>
      <c r="PNZ48" s="62"/>
      <c r="POA48" s="62"/>
      <c r="POB48" s="62"/>
      <c r="POC48" s="62"/>
      <c r="POD48" s="62"/>
      <c r="POE48" s="62"/>
      <c r="POF48" s="62"/>
      <c r="POG48" s="62"/>
      <c r="POH48" s="62"/>
      <c r="POI48" s="62"/>
      <c r="POJ48" s="62"/>
      <c r="POK48" s="62"/>
      <c r="POL48" s="62"/>
      <c r="POM48" s="62"/>
      <c r="PON48" s="62"/>
      <c r="POO48" s="62"/>
      <c r="POP48" s="62"/>
      <c r="POQ48" s="62"/>
      <c r="POR48" s="62"/>
      <c r="POS48" s="62"/>
      <c r="POT48" s="62"/>
      <c r="POU48" s="62"/>
      <c r="POV48" s="62"/>
      <c r="POW48" s="62"/>
      <c r="POX48" s="62"/>
      <c r="POY48" s="62"/>
      <c r="POZ48" s="62"/>
      <c r="PPA48" s="62"/>
      <c r="PPB48" s="62"/>
      <c r="PPC48" s="62"/>
      <c r="PPD48" s="62"/>
      <c r="PPE48" s="62"/>
      <c r="PPF48" s="62"/>
      <c r="PPG48" s="62"/>
      <c r="PPH48" s="62"/>
      <c r="PPI48" s="62"/>
      <c r="PPJ48" s="62"/>
      <c r="PPK48" s="62"/>
      <c r="PPL48" s="62"/>
      <c r="PPM48" s="62"/>
      <c r="PPN48" s="62"/>
      <c r="PPO48" s="62"/>
      <c r="PPP48" s="62"/>
      <c r="PPQ48" s="62"/>
      <c r="PPR48" s="62"/>
      <c r="PPS48" s="62"/>
      <c r="PPT48" s="62"/>
      <c r="PPU48" s="62"/>
      <c r="PPV48" s="62"/>
      <c r="PPW48" s="62"/>
      <c r="PPX48" s="62"/>
      <c r="PPY48" s="62"/>
      <c r="PPZ48" s="62"/>
      <c r="PQA48" s="62"/>
      <c r="PQB48" s="62"/>
      <c r="PQC48" s="62"/>
      <c r="PQD48" s="62"/>
      <c r="PQE48" s="62"/>
      <c r="PQF48" s="62"/>
      <c r="PQG48" s="62"/>
      <c r="PQH48" s="62"/>
      <c r="PQI48" s="62"/>
      <c r="PQJ48" s="62"/>
      <c r="PQK48" s="62"/>
      <c r="PQL48" s="62"/>
      <c r="PQM48" s="62"/>
      <c r="PQN48" s="62"/>
      <c r="PQO48" s="62"/>
      <c r="PQP48" s="62"/>
      <c r="PQQ48" s="62"/>
      <c r="PQR48" s="62"/>
      <c r="PQS48" s="62"/>
      <c r="PQT48" s="62"/>
      <c r="PQU48" s="62"/>
      <c r="PQV48" s="62"/>
      <c r="PQW48" s="62"/>
      <c r="PQX48" s="62"/>
      <c r="PQY48" s="62"/>
      <c r="PQZ48" s="62"/>
      <c r="PRA48" s="62"/>
      <c r="PRB48" s="62"/>
      <c r="PRC48" s="62"/>
      <c r="PRD48" s="62"/>
      <c r="PRE48" s="62"/>
      <c r="PRF48" s="62"/>
      <c r="PRG48" s="62"/>
      <c r="PRH48" s="62"/>
      <c r="PRI48" s="62"/>
      <c r="PRJ48" s="62"/>
      <c r="PRK48" s="62"/>
      <c r="PRL48" s="62"/>
      <c r="PRM48" s="62"/>
      <c r="PRN48" s="62"/>
      <c r="PRO48" s="62"/>
      <c r="PRP48" s="62"/>
      <c r="PRQ48" s="62"/>
      <c r="PRR48" s="62"/>
      <c r="PRS48" s="62"/>
      <c r="PRT48" s="62"/>
      <c r="PRU48" s="62"/>
      <c r="PRV48" s="62"/>
      <c r="PRW48" s="62"/>
      <c r="PRX48" s="62"/>
      <c r="PRY48" s="62"/>
      <c r="PRZ48" s="62"/>
      <c r="PSA48" s="62"/>
      <c r="PSB48" s="62"/>
      <c r="PSC48" s="62"/>
      <c r="PSD48" s="62"/>
      <c r="PSE48" s="62"/>
      <c r="PSF48" s="62"/>
      <c r="PSG48" s="62"/>
      <c r="PSH48" s="62"/>
      <c r="PSI48" s="62"/>
      <c r="PSJ48" s="62"/>
      <c r="PSK48" s="62"/>
      <c r="PSL48" s="62"/>
      <c r="PSM48" s="62"/>
      <c r="PSN48" s="62"/>
      <c r="PSO48" s="62"/>
      <c r="PSP48" s="62"/>
      <c r="PSQ48" s="62"/>
      <c r="PSR48" s="62"/>
      <c r="PSS48" s="62"/>
      <c r="PST48" s="62"/>
      <c r="PSU48" s="62"/>
      <c r="PSV48" s="62"/>
      <c r="PSW48" s="62"/>
      <c r="PSX48" s="62"/>
      <c r="PSY48" s="62"/>
      <c r="PSZ48" s="62"/>
      <c r="PTA48" s="62"/>
      <c r="PTB48" s="62"/>
      <c r="PTC48" s="62"/>
      <c r="PTD48" s="62"/>
      <c r="PTE48" s="62"/>
      <c r="PTF48" s="62"/>
      <c r="PTG48" s="62"/>
      <c r="PTH48" s="62"/>
      <c r="PTI48" s="62"/>
      <c r="PTJ48" s="62"/>
      <c r="PTK48" s="62"/>
      <c r="PTL48" s="62"/>
      <c r="PTM48" s="62"/>
      <c r="PTN48" s="62"/>
      <c r="PTO48" s="62"/>
      <c r="PTP48" s="62"/>
      <c r="PTQ48" s="62"/>
      <c r="PTR48" s="62"/>
      <c r="PTS48" s="62"/>
      <c r="PTT48" s="62"/>
      <c r="PTU48" s="62"/>
      <c r="PTV48" s="62"/>
      <c r="PTW48" s="62"/>
      <c r="PTX48" s="62"/>
      <c r="PTY48" s="62"/>
      <c r="PTZ48" s="62"/>
      <c r="PUA48" s="62"/>
      <c r="PUB48" s="62"/>
      <c r="PUC48" s="62"/>
      <c r="PUD48" s="62"/>
      <c r="PUE48" s="62"/>
      <c r="PUF48" s="62"/>
      <c r="PUG48" s="62"/>
      <c r="PUH48" s="62"/>
      <c r="PUI48" s="62"/>
      <c r="PUJ48" s="62"/>
      <c r="PUK48" s="62"/>
      <c r="PUL48" s="62"/>
      <c r="PUM48" s="62"/>
      <c r="PUN48" s="62"/>
      <c r="PUO48" s="62"/>
      <c r="PUP48" s="62"/>
      <c r="PUQ48" s="62"/>
      <c r="PUR48" s="62"/>
      <c r="PUS48" s="62"/>
      <c r="PUT48" s="62"/>
      <c r="PUU48" s="62"/>
      <c r="PUV48" s="62"/>
      <c r="PUW48" s="62"/>
      <c r="PUX48" s="62"/>
      <c r="PUY48" s="62"/>
      <c r="PUZ48" s="62"/>
      <c r="PVA48" s="62"/>
      <c r="PVB48" s="62"/>
      <c r="PVC48" s="62"/>
      <c r="PVD48" s="62"/>
      <c r="PVE48" s="62"/>
      <c r="PVF48" s="62"/>
      <c r="PVG48" s="62"/>
      <c r="PVH48" s="62"/>
      <c r="PVI48" s="62"/>
      <c r="PVJ48" s="62"/>
      <c r="PVK48" s="62"/>
      <c r="PVL48" s="62"/>
      <c r="PVM48" s="62"/>
      <c r="PVN48" s="62"/>
      <c r="PVO48" s="62"/>
      <c r="PVP48" s="62"/>
      <c r="PVQ48" s="62"/>
      <c r="PVR48" s="62"/>
      <c r="PVS48" s="62"/>
      <c r="PVT48" s="62"/>
      <c r="PVU48" s="62"/>
      <c r="PVV48" s="62"/>
      <c r="PVW48" s="62"/>
      <c r="PVX48" s="62"/>
      <c r="PVY48" s="62"/>
      <c r="PVZ48" s="62"/>
      <c r="PWA48" s="62"/>
      <c r="PWB48" s="62"/>
      <c r="PWC48" s="62"/>
      <c r="PWD48" s="62"/>
      <c r="PWE48" s="62"/>
      <c r="PWF48" s="62"/>
      <c r="PWG48" s="62"/>
      <c r="PWH48" s="62"/>
      <c r="PWI48" s="62"/>
      <c r="PWJ48" s="62"/>
      <c r="PWK48" s="62"/>
      <c r="PWL48" s="62"/>
      <c r="PWM48" s="62"/>
      <c r="PWN48" s="62"/>
      <c r="PWO48" s="62"/>
      <c r="PWP48" s="62"/>
      <c r="PWQ48" s="62"/>
      <c r="PWR48" s="62"/>
      <c r="PWS48" s="62"/>
      <c r="PWT48" s="62"/>
      <c r="PWU48" s="62"/>
      <c r="PWV48" s="62"/>
      <c r="PWW48" s="62"/>
      <c r="PWX48" s="62"/>
      <c r="PWY48" s="62"/>
      <c r="PWZ48" s="62"/>
      <c r="PXA48" s="62"/>
      <c r="PXB48" s="62"/>
      <c r="PXC48" s="62"/>
      <c r="PXD48" s="62"/>
      <c r="PXE48" s="62"/>
      <c r="PXF48" s="62"/>
      <c r="PXG48" s="62"/>
      <c r="PXH48" s="62"/>
      <c r="PXI48" s="62"/>
      <c r="PXJ48" s="62"/>
      <c r="PXK48" s="62"/>
      <c r="PXL48" s="62"/>
      <c r="PXM48" s="62"/>
      <c r="PXN48" s="62"/>
      <c r="PXO48" s="62"/>
      <c r="PXP48" s="62"/>
      <c r="PXQ48" s="62"/>
      <c r="PXR48" s="62"/>
      <c r="PXS48" s="62"/>
      <c r="PXT48" s="62"/>
      <c r="PXU48" s="62"/>
      <c r="PXV48" s="62"/>
      <c r="PXW48" s="62"/>
      <c r="PXX48" s="62"/>
      <c r="PXY48" s="62"/>
      <c r="PXZ48" s="62"/>
      <c r="PYA48" s="62"/>
      <c r="PYB48" s="62"/>
      <c r="PYC48" s="62"/>
      <c r="PYD48" s="62"/>
      <c r="PYE48" s="62"/>
      <c r="PYF48" s="62"/>
      <c r="PYG48" s="62"/>
      <c r="PYH48" s="62"/>
      <c r="PYI48" s="62"/>
      <c r="PYJ48" s="62"/>
      <c r="PYK48" s="62"/>
      <c r="PYL48" s="62"/>
      <c r="PYM48" s="62"/>
      <c r="PYN48" s="62"/>
      <c r="PYO48" s="62"/>
      <c r="PYP48" s="62"/>
      <c r="PYQ48" s="62"/>
      <c r="PYR48" s="62"/>
      <c r="PYS48" s="62"/>
      <c r="PYT48" s="62"/>
      <c r="PYU48" s="62"/>
      <c r="PYV48" s="62"/>
      <c r="PYW48" s="62"/>
      <c r="PYX48" s="62"/>
      <c r="PYY48" s="62"/>
      <c r="PYZ48" s="62"/>
      <c r="PZA48" s="62"/>
      <c r="PZB48" s="62"/>
      <c r="PZC48" s="62"/>
      <c r="PZD48" s="62"/>
      <c r="PZE48" s="62"/>
      <c r="PZF48" s="62"/>
      <c r="PZG48" s="62"/>
      <c r="PZH48" s="62"/>
      <c r="PZI48" s="62"/>
      <c r="PZJ48" s="62"/>
      <c r="PZK48" s="62"/>
      <c r="PZL48" s="62"/>
      <c r="PZM48" s="62"/>
      <c r="PZN48" s="62"/>
      <c r="PZO48" s="62"/>
      <c r="PZP48" s="62"/>
      <c r="PZQ48" s="62"/>
      <c r="PZR48" s="62"/>
      <c r="PZS48" s="62"/>
      <c r="PZT48" s="62"/>
      <c r="PZU48" s="62"/>
      <c r="PZV48" s="62"/>
      <c r="PZW48" s="62"/>
      <c r="PZX48" s="62"/>
      <c r="PZY48" s="62"/>
      <c r="PZZ48" s="62"/>
      <c r="QAA48" s="62"/>
      <c r="QAB48" s="62"/>
      <c r="QAC48" s="62"/>
      <c r="QAD48" s="62"/>
      <c r="QAE48" s="62"/>
      <c r="QAF48" s="62"/>
      <c r="QAG48" s="62"/>
      <c r="QAH48" s="62"/>
      <c r="QAI48" s="62"/>
      <c r="QAJ48" s="62"/>
      <c r="QAK48" s="62"/>
      <c r="QAL48" s="62"/>
      <c r="QAM48" s="62"/>
      <c r="QAN48" s="62"/>
      <c r="QAO48" s="62"/>
      <c r="QAP48" s="62"/>
      <c r="QAQ48" s="62"/>
      <c r="QAR48" s="62"/>
      <c r="QAS48" s="62"/>
      <c r="QAT48" s="62"/>
      <c r="QAU48" s="62"/>
      <c r="QAV48" s="62"/>
      <c r="QAW48" s="62"/>
      <c r="QAX48" s="62"/>
      <c r="QAY48" s="62"/>
      <c r="QAZ48" s="62"/>
      <c r="QBA48" s="62"/>
      <c r="QBB48" s="62"/>
      <c r="QBC48" s="62"/>
      <c r="QBD48" s="62"/>
      <c r="QBE48" s="62"/>
      <c r="QBF48" s="62"/>
      <c r="QBG48" s="62"/>
      <c r="QBH48" s="62"/>
      <c r="QBI48" s="62"/>
      <c r="QBJ48" s="62"/>
      <c r="QBK48" s="62"/>
      <c r="QBL48" s="62"/>
      <c r="QBM48" s="62"/>
      <c r="QBN48" s="62"/>
      <c r="QBO48" s="62"/>
      <c r="QBP48" s="62"/>
      <c r="QBQ48" s="62"/>
      <c r="QBR48" s="62"/>
      <c r="QBS48" s="62"/>
      <c r="QBT48" s="62"/>
      <c r="QBU48" s="62"/>
      <c r="QBV48" s="62"/>
      <c r="QBW48" s="62"/>
      <c r="QBX48" s="62"/>
      <c r="QBY48" s="62"/>
      <c r="QBZ48" s="62"/>
      <c r="QCA48" s="62"/>
      <c r="QCB48" s="62"/>
      <c r="QCC48" s="62"/>
      <c r="QCD48" s="62"/>
      <c r="QCE48" s="62"/>
      <c r="QCF48" s="62"/>
      <c r="QCG48" s="62"/>
      <c r="QCH48" s="62"/>
      <c r="QCI48" s="62"/>
      <c r="QCJ48" s="62"/>
      <c r="QCK48" s="62"/>
      <c r="QCL48" s="62"/>
      <c r="QCM48" s="62"/>
      <c r="QCN48" s="62"/>
      <c r="QCO48" s="62"/>
      <c r="QCP48" s="62"/>
      <c r="QCQ48" s="62"/>
      <c r="QCR48" s="62"/>
      <c r="QCS48" s="62"/>
      <c r="QCT48" s="62"/>
      <c r="QCU48" s="62"/>
      <c r="QCV48" s="62"/>
      <c r="QCW48" s="62"/>
      <c r="QCX48" s="62"/>
      <c r="QCY48" s="62"/>
      <c r="QCZ48" s="62"/>
      <c r="QDA48" s="62"/>
      <c r="QDB48" s="62"/>
      <c r="QDC48" s="62"/>
      <c r="QDD48" s="62"/>
      <c r="QDE48" s="62"/>
      <c r="QDF48" s="62"/>
      <c r="QDG48" s="62"/>
      <c r="QDH48" s="62"/>
      <c r="QDI48" s="62"/>
      <c r="QDJ48" s="62"/>
      <c r="QDK48" s="62"/>
      <c r="QDL48" s="62"/>
      <c r="QDM48" s="62"/>
      <c r="QDN48" s="62"/>
      <c r="QDO48" s="62"/>
      <c r="QDP48" s="62"/>
      <c r="QDQ48" s="62"/>
      <c r="QDR48" s="62"/>
      <c r="QDS48" s="62"/>
      <c r="QDT48" s="62"/>
      <c r="QDU48" s="62"/>
      <c r="QDV48" s="62"/>
      <c r="QDW48" s="62"/>
      <c r="QDX48" s="62"/>
      <c r="QDY48" s="62"/>
      <c r="QDZ48" s="62"/>
      <c r="QEA48" s="62"/>
      <c r="QEB48" s="62"/>
      <c r="QEC48" s="62"/>
      <c r="QED48" s="62"/>
      <c r="QEE48" s="62"/>
      <c r="QEF48" s="62"/>
      <c r="QEG48" s="62"/>
      <c r="QEH48" s="62"/>
      <c r="QEI48" s="62"/>
      <c r="QEJ48" s="62"/>
      <c r="QEK48" s="62"/>
      <c r="QEL48" s="62"/>
      <c r="QEM48" s="62"/>
      <c r="QEN48" s="62"/>
      <c r="QEO48" s="62"/>
      <c r="QEP48" s="62"/>
      <c r="QEQ48" s="62"/>
      <c r="QER48" s="62"/>
      <c r="QES48" s="62"/>
      <c r="QET48" s="62"/>
      <c r="QEU48" s="62"/>
      <c r="QEV48" s="62"/>
      <c r="QEW48" s="62"/>
      <c r="QEX48" s="62"/>
      <c r="QEY48" s="62"/>
      <c r="QEZ48" s="62"/>
      <c r="QFA48" s="62"/>
      <c r="QFB48" s="62"/>
      <c r="QFC48" s="62"/>
      <c r="QFD48" s="62"/>
      <c r="QFE48" s="62"/>
      <c r="QFF48" s="62"/>
      <c r="QFG48" s="62"/>
      <c r="QFH48" s="62"/>
      <c r="QFI48" s="62"/>
      <c r="QFJ48" s="62"/>
      <c r="QFK48" s="62"/>
      <c r="QFL48" s="62"/>
      <c r="QFM48" s="62"/>
      <c r="QFN48" s="62"/>
      <c r="QFO48" s="62"/>
      <c r="QFP48" s="62"/>
      <c r="QFQ48" s="62"/>
      <c r="QFR48" s="62"/>
      <c r="QFS48" s="62"/>
      <c r="QFT48" s="62"/>
      <c r="QFU48" s="62"/>
      <c r="QFV48" s="62"/>
      <c r="QFW48" s="62"/>
      <c r="QFX48" s="62"/>
      <c r="QFY48" s="62"/>
      <c r="QFZ48" s="62"/>
      <c r="QGA48" s="62"/>
      <c r="QGB48" s="62"/>
      <c r="QGC48" s="62"/>
      <c r="QGD48" s="62"/>
      <c r="QGE48" s="62"/>
      <c r="QGF48" s="62"/>
      <c r="QGG48" s="62"/>
      <c r="QGH48" s="62"/>
      <c r="QGI48" s="62"/>
      <c r="QGJ48" s="62"/>
      <c r="QGK48" s="62"/>
      <c r="QGL48" s="62"/>
      <c r="QGM48" s="62"/>
      <c r="QGN48" s="62"/>
      <c r="QGO48" s="62"/>
      <c r="QGP48" s="62"/>
      <c r="QGQ48" s="62"/>
      <c r="QGR48" s="62"/>
      <c r="QGS48" s="62"/>
      <c r="QGT48" s="62"/>
      <c r="QGU48" s="62"/>
      <c r="QGV48" s="62"/>
      <c r="QGW48" s="62"/>
      <c r="QGX48" s="62"/>
      <c r="QGY48" s="62"/>
      <c r="QGZ48" s="62"/>
      <c r="QHA48" s="62"/>
      <c r="QHB48" s="62"/>
      <c r="QHC48" s="62"/>
      <c r="QHD48" s="62"/>
      <c r="QHE48" s="62"/>
      <c r="QHF48" s="62"/>
      <c r="QHG48" s="62"/>
      <c r="QHH48" s="62"/>
      <c r="QHI48" s="62"/>
      <c r="QHJ48" s="62"/>
      <c r="QHK48" s="62"/>
      <c r="QHL48" s="62"/>
      <c r="QHM48" s="62"/>
      <c r="QHN48" s="62"/>
      <c r="QHO48" s="62"/>
      <c r="QHP48" s="62"/>
      <c r="QHQ48" s="62"/>
      <c r="QHR48" s="62"/>
      <c r="QHS48" s="62"/>
      <c r="QHT48" s="62"/>
      <c r="QHU48" s="62"/>
      <c r="QHV48" s="62"/>
      <c r="QHW48" s="62"/>
      <c r="QHX48" s="62"/>
      <c r="QHY48" s="62"/>
      <c r="QHZ48" s="62"/>
      <c r="QIA48" s="62"/>
      <c r="QIB48" s="62"/>
      <c r="QIC48" s="62"/>
      <c r="QID48" s="62"/>
      <c r="QIE48" s="62"/>
      <c r="QIF48" s="62"/>
      <c r="QIG48" s="62"/>
      <c r="QIH48" s="62"/>
      <c r="QII48" s="62"/>
      <c r="QIJ48" s="62"/>
      <c r="QIK48" s="62"/>
      <c r="QIL48" s="62"/>
      <c r="QIM48" s="62"/>
      <c r="QIN48" s="62"/>
      <c r="QIO48" s="62"/>
      <c r="QIP48" s="62"/>
      <c r="QIQ48" s="62"/>
      <c r="QIR48" s="62"/>
      <c r="QIS48" s="62"/>
      <c r="QIT48" s="62"/>
      <c r="QIU48" s="62"/>
      <c r="QIV48" s="62"/>
      <c r="QIW48" s="62"/>
      <c r="QIX48" s="62"/>
      <c r="QIY48" s="62"/>
      <c r="QIZ48" s="62"/>
      <c r="QJA48" s="62"/>
      <c r="QJB48" s="62"/>
      <c r="QJC48" s="62"/>
      <c r="QJD48" s="62"/>
      <c r="QJE48" s="62"/>
      <c r="QJF48" s="62"/>
      <c r="QJG48" s="62"/>
      <c r="QJH48" s="62"/>
      <c r="QJI48" s="62"/>
      <c r="QJJ48" s="62"/>
      <c r="QJK48" s="62"/>
      <c r="QJL48" s="62"/>
      <c r="QJM48" s="62"/>
      <c r="QJN48" s="62"/>
      <c r="QJO48" s="62"/>
      <c r="QJP48" s="62"/>
      <c r="QJQ48" s="62"/>
      <c r="QJR48" s="62"/>
      <c r="QJS48" s="62"/>
      <c r="QJT48" s="62"/>
      <c r="QJU48" s="62"/>
      <c r="QJV48" s="62"/>
      <c r="QJW48" s="62"/>
      <c r="QJX48" s="62"/>
      <c r="QJY48" s="62"/>
      <c r="QJZ48" s="62"/>
      <c r="QKA48" s="62"/>
      <c r="QKB48" s="62"/>
      <c r="QKC48" s="62"/>
      <c r="QKD48" s="62"/>
      <c r="QKE48" s="62"/>
      <c r="QKF48" s="62"/>
      <c r="QKG48" s="62"/>
      <c r="QKH48" s="62"/>
      <c r="QKI48" s="62"/>
      <c r="QKJ48" s="62"/>
      <c r="QKK48" s="62"/>
      <c r="QKL48" s="62"/>
      <c r="QKM48" s="62"/>
      <c r="QKN48" s="62"/>
      <c r="QKO48" s="62"/>
      <c r="QKP48" s="62"/>
      <c r="QKQ48" s="62"/>
      <c r="QKR48" s="62"/>
      <c r="QKS48" s="62"/>
      <c r="QKT48" s="62"/>
      <c r="QKU48" s="62"/>
      <c r="QKV48" s="62"/>
      <c r="QKW48" s="62"/>
      <c r="QKX48" s="62"/>
      <c r="QKY48" s="62"/>
      <c r="QKZ48" s="62"/>
      <c r="QLA48" s="62"/>
      <c r="QLB48" s="62"/>
      <c r="QLC48" s="62"/>
      <c r="QLD48" s="62"/>
      <c r="QLE48" s="62"/>
      <c r="QLF48" s="62"/>
      <c r="QLG48" s="62"/>
      <c r="QLH48" s="62"/>
      <c r="QLI48" s="62"/>
      <c r="QLJ48" s="62"/>
      <c r="QLK48" s="62"/>
      <c r="QLL48" s="62"/>
      <c r="QLM48" s="62"/>
      <c r="QLN48" s="62"/>
      <c r="QLO48" s="62"/>
      <c r="QLP48" s="62"/>
      <c r="QLQ48" s="62"/>
      <c r="QLR48" s="62"/>
      <c r="QLS48" s="62"/>
      <c r="QLT48" s="62"/>
      <c r="QLU48" s="62"/>
      <c r="QLV48" s="62"/>
      <c r="QLW48" s="62"/>
      <c r="QLX48" s="62"/>
      <c r="QLY48" s="62"/>
      <c r="QLZ48" s="62"/>
      <c r="QMA48" s="62"/>
      <c r="QMB48" s="62"/>
      <c r="QMC48" s="62"/>
      <c r="QMD48" s="62"/>
      <c r="QME48" s="62"/>
      <c r="QMF48" s="62"/>
      <c r="QMG48" s="62"/>
      <c r="QMH48" s="62"/>
      <c r="QMI48" s="62"/>
      <c r="QMJ48" s="62"/>
      <c r="QMK48" s="62"/>
      <c r="QML48" s="62"/>
      <c r="QMM48" s="62"/>
      <c r="QMN48" s="62"/>
      <c r="QMO48" s="62"/>
      <c r="QMP48" s="62"/>
      <c r="QMQ48" s="62"/>
      <c r="QMR48" s="62"/>
      <c r="QMS48" s="62"/>
      <c r="QMT48" s="62"/>
      <c r="QMU48" s="62"/>
      <c r="QMV48" s="62"/>
      <c r="QMW48" s="62"/>
      <c r="QMX48" s="62"/>
      <c r="QMY48" s="62"/>
      <c r="QMZ48" s="62"/>
      <c r="QNA48" s="62"/>
      <c r="QNB48" s="62"/>
      <c r="QNC48" s="62"/>
      <c r="QND48" s="62"/>
      <c r="QNE48" s="62"/>
      <c r="QNF48" s="62"/>
      <c r="QNG48" s="62"/>
      <c r="QNH48" s="62"/>
      <c r="QNI48" s="62"/>
      <c r="QNJ48" s="62"/>
      <c r="QNK48" s="62"/>
      <c r="QNL48" s="62"/>
      <c r="QNM48" s="62"/>
      <c r="QNN48" s="62"/>
      <c r="QNO48" s="62"/>
      <c r="QNP48" s="62"/>
      <c r="QNQ48" s="62"/>
      <c r="QNR48" s="62"/>
      <c r="QNS48" s="62"/>
      <c r="QNT48" s="62"/>
      <c r="QNU48" s="62"/>
      <c r="QNV48" s="62"/>
      <c r="QNW48" s="62"/>
      <c r="QNX48" s="62"/>
      <c r="QNY48" s="62"/>
      <c r="QNZ48" s="62"/>
      <c r="QOA48" s="62"/>
      <c r="QOB48" s="62"/>
      <c r="QOC48" s="62"/>
      <c r="QOD48" s="62"/>
      <c r="QOE48" s="62"/>
      <c r="QOF48" s="62"/>
      <c r="QOG48" s="62"/>
      <c r="QOH48" s="62"/>
      <c r="QOI48" s="62"/>
      <c r="QOJ48" s="62"/>
      <c r="QOK48" s="62"/>
      <c r="QOL48" s="62"/>
      <c r="QOM48" s="62"/>
      <c r="QON48" s="62"/>
      <c r="QOO48" s="62"/>
      <c r="QOP48" s="62"/>
      <c r="QOQ48" s="62"/>
      <c r="QOR48" s="62"/>
      <c r="QOS48" s="62"/>
      <c r="QOT48" s="62"/>
      <c r="QOU48" s="62"/>
      <c r="QOV48" s="62"/>
      <c r="QOW48" s="62"/>
      <c r="QOX48" s="62"/>
      <c r="QOY48" s="62"/>
      <c r="QOZ48" s="62"/>
      <c r="QPA48" s="62"/>
      <c r="QPB48" s="62"/>
      <c r="QPC48" s="62"/>
      <c r="QPD48" s="62"/>
      <c r="QPE48" s="62"/>
      <c r="QPF48" s="62"/>
      <c r="QPG48" s="62"/>
      <c r="QPH48" s="62"/>
      <c r="QPI48" s="62"/>
      <c r="QPJ48" s="62"/>
      <c r="QPK48" s="62"/>
      <c r="QPL48" s="62"/>
      <c r="QPM48" s="62"/>
      <c r="QPN48" s="62"/>
      <c r="QPO48" s="62"/>
      <c r="QPP48" s="62"/>
      <c r="QPQ48" s="62"/>
      <c r="QPR48" s="62"/>
      <c r="QPS48" s="62"/>
      <c r="QPT48" s="62"/>
      <c r="QPU48" s="62"/>
      <c r="QPV48" s="62"/>
      <c r="QPW48" s="62"/>
      <c r="QPX48" s="62"/>
      <c r="QPY48" s="62"/>
      <c r="QPZ48" s="62"/>
      <c r="QQA48" s="62"/>
      <c r="QQB48" s="62"/>
      <c r="QQC48" s="62"/>
      <c r="QQD48" s="62"/>
      <c r="QQE48" s="62"/>
      <c r="QQF48" s="62"/>
      <c r="QQG48" s="62"/>
      <c r="QQH48" s="62"/>
      <c r="QQI48" s="62"/>
      <c r="QQJ48" s="62"/>
      <c r="QQK48" s="62"/>
      <c r="QQL48" s="62"/>
      <c r="QQM48" s="62"/>
      <c r="QQN48" s="62"/>
      <c r="QQO48" s="62"/>
      <c r="QQP48" s="62"/>
      <c r="QQQ48" s="62"/>
      <c r="QQR48" s="62"/>
      <c r="QQS48" s="62"/>
      <c r="QQT48" s="62"/>
      <c r="QQU48" s="62"/>
      <c r="QQV48" s="62"/>
      <c r="QQW48" s="62"/>
      <c r="QQX48" s="62"/>
      <c r="QQY48" s="62"/>
      <c r="QQZ48" s="62"/>
      <c r="QRA48" s="62"/>
      <c r="QRB48" s="62"/>
      <c r="QRC48" s="62"/>
      <c r="QRD48" s="62"/>
      <c r="QRE48" s="62"/>
      <c r="QRF48" s="62"/>
      <c r="QRG48" s="62"/>
      <c r="QRH48" s="62"/>
      <c r="QRI48" s="62"/>
      <c r="QRJ48" s="62"/>
      <c r="QRK48" s="62"/>
      <c r="QRL48" s="62"/>
      <c r="QRM48" s="62"/>
      <c r="QRN48" s="62"/>
      <c r="QRO48" s="62"/>
      <c r="QRP48" s="62"/>
      <c r="QRQ48" s="62"/>
      <c r="QRR48" s="62"/>
      <c r="QRS48" s="62"/>
      <c r="QRT48" s="62"/>
      <c r="QRU48" s="62"/>
      <c r="QRV48" s="62"/>
      <c r="QRW48" s="62"/>
      <c r="QRX48" s="62"/>
      <c r="QRY48" s="62"/>
      <c r="QRZ48" s="62"/>
      <c r="QSA48" s="62"/>
      <c r="QSB48" s="62"/>
      <c r="QSC48" s="62"/>
      <c r="QSD48" s="62"/>
      <c r="QSE48" s="62"/>
      <c r="QSF48" s="62"/>
      <c r="QSG48" s="62"/>
      <c r="QSH48" s="62"/>
      <c r="QSI48" s="62"/>
      <c r="QSJ48" s="62"/>
      <c r="QSK48" s="62"/>
      <c r="QSL48" s="62"/>
      <c r="QSM48" s="62"/>
      <c r="QSN48" s="62"/>
      <c r="QSO48" s="62"/>
      <c r="QSP48" s="62"/>
      <c r="QSQ48" s="62"/>
      <c r="QSR48" s="62"/>
      <c r="QSS48" s="62"/>
      <c r="QST48" s="62"/>
      <c r="QSU48" s="62"/>
      <c r="QSV48" s="62"/>
      <c r="QSW48" s="62"/>
      <c r="QSX48" s="62"/>
      <c r="QSY48" s="62"/>
      <c r="QSZ48" s="62"/>
      <c r="QTA48" s="62"/>
      <c r="QTB48" s="62"/>
      <c r="QTC48" s="62"/>
      <c r="QTD48" s="62"/>
      <c r="QTE48" s="62"/>
      <c r="QTF48" s="62"/>
      <c r="QTG48" s="62"/>
      <c r="QTH48" s="62"/>
      <c r="QTI48" s="62"/>
      <c r="QTJ48" s="62"/>
      <c r="QTK48" s="62"/>
      <c r="QTL48" s="62"/>
      <c r="QTM48" s="62"/>
      <c r="QTN48" s="62"/>
      <c r="QTO48" s="62"/>
      <c r="QTP48" s="62"/>
      <c r="QTQ48" s="62"/>
      <c r="QTR48" s="62"/>
      <c r="QTS48" s="62"/>
      <c r="QTT48" s="62"/>
      <c r="QTU48" s="62"/>
      <c r="QTV48" s="62"/>
      <c r="QTW48" s="62"/>
      <c r="QTX48" s="62"/>
      <c r="QTY48" s="62"/>
      <c r="QTZ48" s="62"/>
      <c r="QUA48" s="62"/>
      <c r="QUB48" s="62"/>
      <c r="QUC48" s="62"/>
      <c r="QUD48" s="62"/>
      <c r="QUE48" s="62"/>
      <c r="QUF48" s="62"/>
      <c r="QUG48" s="62"/>
      <c r="QUH48" s="62"/>
      <c r="QUI48" s="62"/>
      <c r="QUJ48" s="62"/>
      <c r="QUK48" s="62"/>
      <c r="QUL48" s="62"/>
      <c r="QUM48" s="62"/>
      <c r="QUN48" s="62"/>
      <c r="QUO48" s="62"/>
      <c r="QUP48" s="62"/>
      <c r="QUQ48" s="62"/>
      <c r="QUR48" s="62"/>
      <c r="QUS48" s="62"/>
      <c r="QUT48" s="62"/>
      <c r="QUU48" s="62"/>
      <c r="QUV48" s="62"/>
      <c r="QUW48" s="62"/>
      <c r="QUX48" s="62"/>
      <c r="QUY48" s="62"/>
      <c r="QUZ48" s="62"/>
      <c r="QVA48" s="62"/>
      <c r="QVB48" s="62"/>
      <c r="QVC48" s="62"/>
      <c r="QVD48" s="62"/>
      <c r="QVE48" s="62"/>
      <c r="QVF48" s="62"/>
      <c r="QVG48" s="62"/>
      <c r="QVH48" s="62"/>
      <c r="QVI48" s="62"/>
      <c r="QVJ48" s="62"/>
      <c r="QVK48" s="62"/>
      <c r="QVL48" s="62"/>
      <c r="QVM48" s="62"/>
      <c r="QVN48" s="62"/>
      <c r="QVO48" s="62"/>
      <c r="QVP48" s="62"/>
      <c r="QVQ48" s="62"/>
      <c r="QVR48" s="62"/>
      <c r="QVS48" s="62"/>
      <c r="QVT48" s="62"/>
      <c r="QVU48" s="62"/>
      <c r="QVV48" s="62"/>
      <c r="QVW48" s="62"/>
      <c r="QVX48" s="62"/>
      <c r="QVY48" s="62"/>
      <c r="QVZ48" s="62"/>
      <c r="QWA48" s="62"/>
      <c r="QWB48" s="62"/>
      <c r="QWC48" s="62"/>
      <c r="QWD48" s="62"/>
      <c r="QWE48" s="62"/>
      <c r="QWF48" s="62"/>
      <c r="QWG48" s="62"/>
      <c r="QWH48" s="62"/>
      <c r="QWI48" s="62"/>
      <c r="QWJ48" s="62"/>
      <c r="QWK48" s="62"/>
      <c r="QWL48" s="62"/>
      <c r="QWM48" s="62"/>
      <c r="QWN48" s="62"/>
      <c r="QWO48" s="62"/>
      <c r="QWP48" s="62"/>
      <c r="QWQ48" s="62"/>
      <c r="QWR48" s="62"/>
      <c r="QWS48" s="62"/>
      <c r="QWT48" s="62"/>
      <c r="QWU48" s="62"/>
      <c r="QWV48" s="62"/>
      <c r="QWW48" s="62"/>
      <c r="QWX48" s="62"/>
      <c r="QWY48" s="62"/>
      <c r="QWZ48" s="62"/>
      <c r="QXA48" s="62"/>
      <c r="QXB48" s="62"/>
      <c r="QXC48" s="62"/>
      <c r="QXD48" s="62"/>
      <c r="QXE48" s="62"/>
      <c r="QXF48" s="62"/>
      <c r="QXG48" s="62"/>
      <c r="QXH48" s="62"/>
      <c r="QXI48" s="62"/>
      <c r="QXJ48" s="62"/>
      <c r="QXK48" s="62"/>
      <c r="QXL48" s="62"/>
      <c r="QXM48" s="62"/>
      <c r="QXN48" s="62"/>
      <c r="QXO48" s="62"/>
      <c r="QXP48" s="62"/>
      <c r="QXQ48" s="62"/>
      <c r="QXR48" s="62"/>
      <c r="QXS48" s="62"/>
      <c r="QXT48" s="62"/>
      <c r="QXU48" s="62"/>
      <c r="QXV48" s="62"/>
      <c r="QXW48" s="62"/>
      <c r="QXX48" s="62"/>
      <c r="QXY48" s="62"/>
      <c r="QXZ48" s="62"/>
      <c r="QYA48" s="62"/>
      <c r="QYB48" s="62"/>
      <c r="QYC48" s="62"/>
      <c r="QYD48" s="62"/>
      <c r="QYE48" s="62"/>
      <c r="QYF48" s="62"/>
      <c r="QYG48" s="62"/>
      <c r="QYH48" s="62"/>
      <c r="QYI48" s="62"/>
      <c r="QYJ48" s="62"/>
      <c r="QYK48" s="62"/>
      <c r="QYL48" s="62"/>
      <c r="QYM48" s="62"/>
      <c r="QYN48" s="62"/>
      <c r="QYO48" s="62"/>
      <c r="QYP48" s="62"/>
      <c r="QYQ48" s="62"/>
      <c r="QYR48" s="62"/>
      <c r="QYS48" s="62"/>
      <c r="QYT48" s="62"/>
      <c r="QYU48" s="62"/>
      <c r="QYV48" s="62"/>
      <c r="QYW48" s="62"/>
      <c r="QYX48" s="62"/>
      <c r="QYY48" s="62"/>
      <c r="QYZ48" s="62"/>
      <c r="QZA48" s="62"/>
      <c r="QZB48" s="62"/>
      <c r="QZC48" s="62"/>
      <c r="QZD48" s="62"/>
      <c r="QZE48" s="62"/>
      <c r="QZF48" s="62"/>
      <c r="QZG48" s="62"/>
      <c r="QZH48" s="62"/>
      <c r="QZI48" s="62"/>
      <c r="QZJ48" s="62"/>
      <c r="QZK48" s="62"/>
      <c r="QZL48" s="62"/>
      <c r="QZM48" s="62"/>
      <c r="QZN48" s="62"/>
      <c r="QZO48" s="62"/>
      <c r="QZP48" s="62"/>
      <c r="QZQ48" s="62"/>
      <c r="QZR48" s="62"/>
      <c r="QZS48" s="62"/>
      <c r="QZT48" s="62"/>
      <c r="QZU48" s="62"/>
      <c r="QZV48" s="62"/>
      <c r="QZW48" s="62"/>
      <c r="QZX48" s="62"/>
      <c r="QZY48" s="62"/>
      <c r="QZZ48" s="62"/>
      <c r="RAA48" s="62"/>
      <c r="RAB48" s="62"/>
      <c r="RAC48" s="62"/>
      <c r="RAD48" s="62"/>
      <c r="RAE48" s="62"/>
      <c r="RAF48" s="62"/>
      <c r="RAG48" s="62"/>
      <c r="RAH48" s="62"/>
      <c r="RAI48" s="62"/>
      <c r="RAJ48" s="62"/>
      <c r="RAK48" s="62"/>
      <c r="RAL48" s="62"/>
      <c r="RAM48" s="62"/>
      <c r="RAN48" s="62"/>
      <c r="RAO48" s="62"/>
      <c r="RAP48" s="62"/>
      <c r="RAQ48" s="62"/>
      <c r="RAR48" s="62"/>
      <c r="RAS48" s="62"/>
      <c r="RAT48" s="62"/>
      <c r="RAU48" s="62"/>
      <c r="RAV48" s="62"/>
      <c r="RAW48" s="62"/>
      <c r="RAX48" s="62"/>
      <c r="RAY48" s="62"/>
      <c r="RAZ48" s="62"/>
      <c r="RBA48" s="62"/>
      <c r="RBB48" s="62"/>
      <c r="RBC48" s="62"/>
      <c r="RBD48" s="62"/>
      <c r="RBE48" s="62"/>
      <c r="RBF48" s="62"/>
      <c r="RBG48" s="62"/>
      <c r="RBH48" s="62"/>
      <c r="RBI48" s="62"/>
      <c r="RBJ48" s="62"/>
      <c r="RBK48" s="62"/>
      <c r="RBL48" s="62"/>
      <c r="RBM48" s="62"/>
      <c r="RBN48" s="62"/>
      <c r="RBO48" s="62"/>
      <c r="RBP48" s="62"/>
      <c r="RBQ48" s="62"/>
      <c r="RBR48" s="62"/>
      <c r="RBS48" s="62"/>
      <c r="RBT48" s="62"/>
      <c r="RBU48" s="62"/>
      <c r="RBV48" s="62"/>
      <c r="RBW48" s="62"/>
      <c r="RBX48" s="62"/>
      <c r="RBY48" s="62"/>
      <c r="RBZ48" s="62"/>
      <c r="RCA48" s="62"/>
      <c r="RCB48" s="62"/>
      <c r="RCC48" s="62"/>
      <c r="RCD48" s="62"/>
      <c r="RCE48" s="62"/>
      <c r="RCF48" s="62"/>
      <c r="RCG48" s="62"/>
      <c r="RCH48" s="62"/>
      <c r="RCI48" s="62"/>
      <c r="RCJ48" s="62"/>
      <c r="RCK48" s="62"/>
      <c r="RCL48" s="62"/>
      <c r="RCM48" s="62"/>
      <c r="RCN48" s="62"/>
      <c r="RCO48" s="62"/>
      <c r="RCP48" s="62"/>
      <c r="RCQ48" s="62"/>
      <c r="RCR48" s="62"/>
      <c r="RCS48" s="62"/>
      <c r="RCT48" s="62"/>
      <c r="RCU48" s="62"/>
      <c r="RCV48" s="62"/>
      <c r="RCW48" s="62"/>
      <c r="RCX48" s="62"/>
      <c r="RCY48" s="62"/>
      <c r="RCZ48" s="62"/>
      <c r="RDA48" s="62"/>
      <c r="RDB48" s="62"/>
      <c r="RDC48" s="62"/>
      <c r="RDD48" s="62"/>
      <c r="RDE48" s="62"/>
      <c r="RDF48" s="62"/>
      <c r="RDG48" s="62"/>
      <c r="RDH48" s="62"/>
      <c r="RDI48" s="62"/>
      <c r="RDJ48" s="62"/>
      <c r="RDK48" s="62"/>
      <c r="RDL48" s="62"/>
      <c r="RDM48" s="62"/>
      <c r="RDN48" s="62"/>
      <c r="RDO48" s="62"/>
      <c r="RDP48" s="62"/>
      <c r="RDQ48" s="62"/>
      <c r="RDR48" s="62"/>
      <c r="RDS48" s="62"/>
      <c r="RDT48" s="62"/>
      <c r="RDU48" s="62"/>
      <c r="RDV48" s="62"/>
      <c r="RDW48" s="62"/>
      <c r="RDX48" s="62"/>
      <c r="RDY48" s="62"/>
      <c r="RDZ48" s="62"/>
      <c r="REA48" s="62"/>
      <c r="REB48" s="62"/>
      <c r="REC48" s="62"/>
      <c r="RED48" s="62"/>
      <c r="REE48" s="62"/>
      <c r="REF48" s="62"/>
      <c r="REG48" s="62"/>
      <c r="REH48" s="62"/>
      <c r="REI48" s="62"/>
      <c r="REJ48" s="62"/>
      <c r="REK48" s="62"/>
      <c r="REL48" s="62"/>
      <c r="REM48" s="62"/>
      <c r="REN48" s="62"/>
      <c r="REO48" s="62"/>
      <c r="REP48" s="62"/>
      <c r="REQ48" s="62"/>
      <c r="RER48" s="62"/>
      <c r="RES48" s="62"/>
      <c r="RET48" s="62"/>
      <c r="REU48" s="62"/>
      <c r="REV48" s="62"/>
      <c r="REW48" s="62"/>
      <c r="REX48" s="62"/>
      <c r="REY48" s="62"/>
      <c r="REZ48" s="62"/>
      <c r="RFA48" s="62"/>
      <c r="RFB48" s="62"/>
      <c r="RFC48" s="62"/>
      <c r="RFD48" s="62"/>
      <c r="RFE48" s="62"/>
      <c r="RFF48" s="62"/>
      <c r="RFG48" s="62"/>
      <c r="RFH48" s="62"/>
      <c r="RFI48" s="62"/>
      <c r="RFJ48" s="62"/>
      <c r="RFK48" s="62"/>
      <c r="RFL48" s="62"/>
      <c r="RFM48" s="62"/>
      <c r="RFN48" s="62"/>
      <c r="RFO48" s="62"/>
      <c r="RFP48" s="62"/>
      <c r="RFQ48" s="62"/>
      <c r="RFR48" s="62"/>
      <c r="RFS48" s="62"/>
      <c r="RFT48" s="62"/>
      <c r="RFU48" s="62"/>
      <c r="RFV48" s="62"/>
      <c r="RFW48" s="62"/>
      <c r="RFX48" s="62"/>
      <c r="RFY48" s="62"/>
      <c r="RFZ48" s="62"/>
      <c r="RGA48" s="62"/>
      <c r="RGB48" s="62"/>
      <c r="RGC48" s="62"/>
      <c r="RGD48" s="62"/>
      <c r="RGE48" s="62"/>
      <c r="RGF48" s="62"/>
      <c r="RGG48" s="62"/>
      <c r="RGH48" s="62"/>
      <c r="RGI48" s="62"/>
      <c r="RGJ48" s="62"/>
      <c r="RGK48" s="62"/>
      <c r="RGL48" s="62"/>
      <c r="RGM48" s="62"/>
      <c r="RGN48" s="62"/>
      <c r="RGO48" s="62"/>
      <c r="RGP48" s="62"/>
      <c r="RGQ48" s="62"/>
      <c r="RGR48" s="62"/>
      <c r="RGS48" s="62"/>
      <c r="RGT48" s="62"/>
      <c r="RGU48" s="62"/>
      <c r="RGV48" s="62"/>
      <c r="RGW48" s="62"/>
      <c r="RGX48" s="62"/>
      <c r="RGY48" s="62"/>
      <c r="RGZ48" s="62"/>
      <c r="RHA48" s="62"/>
      <c r="RHB48" s="62"/>
      <c r="RHC48" s="62"/>
      <c r="RHD48" s="62"/>
      <c r="RHE48" s="62"/>
      <c r="RHF48" s="62"/>
      <c r="RHG48" s="62"/>
      <c r="RHH48" s="62"/>
      <c r="RHI48" s="62"/>
      <c r="RHJ48" s="62"/>
      <c r="RHK48" s="62"/>
      <c r="RHL48" s="62"/>
      <c r="RHM48" s="62"/>
      <c r="RHN48" s="62"/>
      <c r="RHO48" s="62"/>
      <c r="RHP48" s="62"/>
      <c r="RHQ48" s="62"/>
      <c r="RHR48" s="62"/>
      <c r="RHS48" s="62"/>
      <c r="RHT48" s="62"/>
      <c r="RHU48" s="62"/>
      <c r="RHV48" s="62"/>
      <c r="RHW48" s="62"/>
      <c r="RHX48" s="62"/>
      <c r="RHY48" s="62"/>
      <c r="RHZ48" s="62"/>
      <c r="RIA48" s="62"/>
      <c r="RIB48" s="62"/>
      <c r="RIC48" s="62"/>
      <c r="RID48" s="62"/>
      <c r="RIE48" s="62"/>
      <c r="RIF48" s="62"/>
      <c r="RIG48" s="62"/>
      <c r="RIH48" s="62"/>
      <c r="RII48" s="62"/>
      <c r="RIJ48" s="62"/>
      <c r="RIK48" s="62"/>
      <c r="RIL48" s="62"/>
      <c r="RIM48" s="62"/>
      <c r="RIN48" s="62"/>
      <c r="RIO48" s="62"/>
      <c r="RIP48" s="62"/>
      <c r="RIQ48" s="62"/>
      <c r="RIR48" s="62"/>
      <c r="RIS48" s="62"/>
      <c r="RIT48" s="62"/>
      <c r="RIU48" s="62"/>
      <c r="RIV48" s="62"/>
      <c r="RIW48" s="62"/>
      <c r="RIX48" s="62"/>
      <c r="RIY48" s="62"/>
      <c r="RIZ48" s="62"/>
      <c r="RJA48" s="62"/>
      <c r="RJB48" s="62"/>
      <c r="RJC48" s="62"/>
      <c r="RJD48" s="62"/>
      <c r="RJE48" s="62"/>
      <c r="RJF48" s="62"/>
      <c r="RJG48" s="62"/>
      <c r="RJH48" s="62"/>
      <c r="RJI48" s="62"/>
      <c r="RJJ48" s="62"/>
      <c r="RJK48" s="62"/>
      <c r="RJL48" s="62"/>
      <c r="RJM48" s="62"/>
      <c r="RJN48" s="62"/>
      <c r="RJO48" s="62"/>
      <c r="RJP48" s="62"/>
      <c r="RJQ48" s="62"/>
      <c r="RJR48" s="62"/>
      <c r="RJS48" s="62"/>
      <c r="RJT48" s="62"/>
      <c r="RJU48" s="62"/>
      <c r="RJV48" s="62"/>
      <c r="RJW48" s="62"/>
      <c r="RJX48" s="62"/>
      <c r="RJY48" s="62"/>
      <c r="RJZ48" s="62"/>
      <c r="RKA48" s="62"/>
      <c r="RKB48" s="62"/>
      <c r="RKC48" s="62"/>
      <c r="RKD48" s="62"/>
      <c r="RKE48" s="62"/>
      <c r="RKF48" s="62"/>
      <c r="RKG48" s="62"/>
      <c r="RKH48" s="62"/>
      <c r="RKI48" s="62"/>
      <c r="RKJ48" s="62"/>
      <c r="RKK48" s="62"/>
      <c r="RKL48" s="62"/>
      <c r="RKM48" s="62"/>
      <c r="RKN48" s="62"/>
      <c r="RKO48" s="62"/>
      <c r="RKP48" s="62"/>
      <c r="RKQ48" s="62"/>
      <c r="RKR48" s="62"/>
      <c r="RKS48" s="62"/>
      <c r="RKT48" s="62"/>
      <c r="RKU48" s="62"/>
      <c r="RKV48" s="62"/>
      <c r="RKW48" s="62"/>
      <c r="RKX48" s="62"/>
      <c r="RKY48" s="62"/>
      <c r="RKZ48" s="62"/>
      <c r="RLA48" s="62"/>
      <c r="RLB48" s="62"/>
      <c r="RLC48" s="62"/>
      <c r="RLD48" s="62"/>
      <c r="RLE48" s="62"/>
      <c r="RLF48" s="62"/>
      <c r="RLG48" s="62"/>
      <c r="RLH48" s="62"/>
      <c r="RLI48" s="62"/>
      <c r="RLJ48" s="62"/>
      <c r="RLK48" s="62"/>
      <c r="RLL48" s="62"/>
      <c r="RLM48" s="62"/>
      <c r="RLN48" s="62"/>
      <c r="RLO48" s="62"/>
      <c r="RLP48" s="62"/>
      <c r="RLQ48" s="62"/>
      <c r="RLR48" s="62"/>
      <c r="RLS48" s="62"/>
      <c r="RLT48" s="62"/>
      <c r="RLU48" s="62"/>
      <c r="RLV48" s="62"/>
      <c r="RLW48" s="62"/>
      <c r="RLX48" s="62"/>
      <c r="RLY48" s="62"/>
      <c r="RLZ48" s="62"/>
      <c r="RMA48" s="62"/>
      <c r="RMB48" s="62"/>
      <c r="RMC48" s="62"/>
      <c r="RMD48" s="62"/>
      <c r="RME48" s="62"/>
      <c r="RMF48" s="62"/>
      <c r="RMG48" s="62"/>
      <c r="RMH48" s="62"/>
      <c r="RMI48" s="62"/>
      <c r="RMJ48" s="62"/>
      <c r="RMK48" s="62"/>
      <c r="RML48" s="62"/>
      <c r="RMM48" s="62"/>
      <c r="RMN48" s="62"/>
      <c r="RMO48" s="62"/>
      <c r="RMP48" s="62"/>
      <c r="RMQ48" s="62"/>
      <c r="RMR48" s="62"/>
      <c r="RMS48" s="62"/>
      <c r="RMT48" s="62"/>
      <c r="RMU48" s="62"/>
      <c r="RMV48" s="62"/>
      <c r="RMW48" s="62"/>
      <c r="RMX48" s="62"/>
      <c r="RMY48" s="62"/>
      <c r="RMZ48" s="62"/>
      <c r="RNA48" s="62"/>
      <c r="RNB48" s="62"/>
      <c r="RNC48" s="62"/>
      <c r="RND48" s="62"/>
      <c r="RNE48" s="62"/>
      <c r="RNF48" s="62"/>
      <c r="RNG48" s="62"/>
      <c r="RNH48" s="62"/>
      <c r="RNI48" s="62"/>
      <c r="RNJ48" s="62"/>
      <c r="RNK48" s="62"/>
      <c r="RNL48" s="62"/>
      <c r="RNM48" s="62"/>
      <c r="RNN48" s="62"/>
      <c r="RNO48" s="62"/>
      <c r="RNP48" s="62"/>
      <c r="RNQ48" s="62"/>
      <c r="RNR48" s="62"/>
      <c r="RNS48" s="62"/>
      <c r="RNT48" s="62"/>
      <c r="RNU48" s="62"/>
      <c r="RNV48" s="62"/>
      <c r="RNW48" s="62"/>
      <c r="RNX48" s="62"/>
      <c r="RNY48" s="62"/>
      <c r="RNZ48" s="62"/>
      <c r="ROA48" s="62"/>
      <c r="ROB48" s="62"/>
      <c r="ROC48" s="62"/>
      <c r="ROD48" s="62"/>
      <c r="ROE48" s="62"/>
      <c r="ROF48" s="62"/>
      <c r="ROG48" s="62"/>
      <c r="ROH48" s="62"/>
      <c r="ROI48" s="62"/>
      <c r="ROJ48" s="62"/>
      <c r="ROK48" s="62"/>
      <c r="ROL48" s="62"/>
      <c r="ROM48" s="62"/>
      <c r="RON48" s="62"/>
      <c r="ROO48" s="62"/>
      <c r="ROP48" s="62"/>
      <c r="ROQ48" s="62"/>
      <c r="ROR48" s="62"/>
      <c r="ROS48" s="62"/>
      <c r="ROT48" s="62"/>
      <c r="ROU48" s="62"/>
      <c r="ROV48" s="62"/>
      <c r="ROW48" s="62"/>
      <c r="ROX48" s="62"/>
      <c r="ROY48" s="62"/>
      <c r="ROZ48" s="62"/>
      <c r="RPA48" s="62"/>
      <c r="RPB48" s="62"/>
      <c r="RPC48" s="62"/>
      <c r="RPD48" s="62"/>
      <c r="RPE48" s="62"/>
      <c r="RPF48" s="62"/>
      <c r="RPG48" s="62"/>
      <c r="RPH48" s="62"/>
      <c r="RPI48" s="62"/>
      <c r="RPJ48" s="62"/>
      <c r="RPK48" s="62"/>
      <c r="RPL48" s="62"/>
      <c r="RPM48" s="62"/>
      <c r="RPN48" s="62"/>
      <c r="RPO48" s="62"/>
      <c r="RPP48" s="62"/>
      <c r="RPQ48" s="62"/>
      <c r="RPR48" s="62"/>
      <c r="RPS48" s="62"/>
      <c r="RPT48" s="62"/>
      <c r="RPU48" s="62"/>
      <c r="RPV48" s="62"/>
      <c r="RPW48" s="62"/>
      <c r="RPX48" s="62"/>
      <c r="RPY48" s="62"/>
      <c r="RPZ48" s="62"/>
      <c r="RQA48" s="62"/>
      <c r="RQB48" s="62"/>
      <c r="RQC48" s="62"/>
      <c r="RQD48" s="62"/>
      <c r="RQE48" s="62"/>
      <c r="RQF48" s="62"/>
      <c r="RQG48" s="62"/>
      <c r="RQH48" s="62"/>
      <c r="RQI48" s="62"/>
      <c r="RQJ48" s="62"/>
      <c r="RQK48" s="62"/>
      <c r="RQL48" s="62"/>
      <c r="RQM48" s="62"/>
      <c r="RQN48" s="62"/>
      <c r="RQO48" s="62"/>
      <c r="RQP48" s="62"/>
      <c r="RQQ48" s="62"/>
      <c r="RQR48" s="62"/>
      <c r="RQS48" s="62"/>
      <c r="RQT48" s="62"/>
      <c r="RQU48" s="62"/>
      <c r="RQV48" s="62"/>
      <c r="RQW48" s="62"/>
      <c r="RQX48" s="62"/>
      <c r="RQY48" s="62"/>
      <c r="RQZ48" s="62"/>
      <c r="RRA48" s="62"/>
      <c r="RRB48" s="62"/>
      <c r="RRC48" s="62"/>
      <c r="RRD48" s="62"/>
      <c r="RRE48" s="62"/>
      <c r="RRF48" s="62"/>
      <c r="RRG48" s="62"/>
      <c r="RRH48" s="62"/>
      <c r="RRI48" s="62"/>
      <c r="RRJ48" s="62"/>
      <c r="RRK48" s="62"/>
      <c r="RRL48" s="62"/>
      <c r="RRM48" s="62"/>
      <c r="RRN48" s="62"/>
      <c r="RRO48" s="62"/>
      <c r="RRP48" s="62"/>
      <c r="RRQ48" s="62"/>
      <c r="RRR48" s="62"/>
      <c r="RRS48" s="62"/>
      <c r="RRT48" s="62"/>
      <c r="RRU48" s="62"/>
      <c r="RRV48" s="62"/>
      <c r="RRW48" s="62"/>
      <c r="RRX48" s="62"/>
      <c r="RRY48" s="62"/>
      <c r="RRZ48" s="62"/>
      <c r="RSA48" s="62"/>
      <c r="RSB48" s="62"/>
      <c r="RSC48" s="62"/>
      <c r="RSD48" s="62"/>
      <c r="RSE48" s="62"/>
      <c r="RSF48" s="62"/>
      <c r="RSG48" s="62"/>
      <c r="RSH48" s="62"/>
      <c r="RSI48" s="62"/>
      <c r="RSJ48" s="62"/>
      <c r="RSK48" s="62"/>
      <c r="RSL48" s="62"/>
      <c r="RSM48" s="62"/>
      <c r="RSN48" s="62"/>
      <c r="RSO48" s="62"/>
      <c r="RSP48" s="62"/>
      <c r="RSQ48" s="62"/>
      <c r="RSR48" s="62"/>
      <c r="RSS48" s="62"/>
      <c r="RST48" s="62"/>
      <c r="RSU48" s="62"/>
      <c r="RSV48" s="62"/>
      <c r="RSW48" s="62"/>
      <c r="RSX48" s="62"/>
      <c r="RSY48" s="62"/>
      <c r="RSZ48" s="62"/>
      <c r="RTA48" s="62"/>
      <c r="RTB48" s="62"/>
      <c r="RTC48" s="62"/>
      <c r="RTD48" s="62"/>
      <c r="RTE48" s="62"/>
      <c r="RTF48" s="62"/>
      <c r="RTG48" s="62"/>
      <c r="RTH48" s="62"/>
      <c r="RTI48" s="62"/>
      <c r="RTJ48" s="62"/>
      <c r="RTK48" s="62"/>
      <c r="RTL48" s="62"/>
      <c r="RTM48" s="62"/>
      <c r="RTN48" s="62"/>
      <c r="RTO48" s="62"/>
      <c r="RTP48" s="62"/>
      <c r="RTQ48" s="62"/>
      <c r="RTR48" s="62"/>
      <c r="RTS48" s="62"/>
      <c r="RTT48" s="62"/>
      <c r="RTU48" s="62"/>
      <c r="RTV48" s="62"/>
      <c r="RTW48" s="62"/>
      <c r="RTX48" s="62"/>
      <c r="RTY48" s="62"/>
      <c r="RTZ48" s="62"/>
      <c r="RUA48" s="62"/>
      <c r="RUB48" s="62"/>
      <c r="RUC48" s="62"/>
      <c r="RUD48" s="62"/>
      <c r="RUE48" s="62"/>
      <c r="RUF48" s="62"/>
      <c r="RUG48" s="62"/>
      <c r="RUH48" s="62"/>
      <c r="RUI48" s="62"/>
      <c r="RUJ48" s="62"/>
      <c r="RUK48" s="62"/>
      <c r="RUL48" s="62"/>
      <c r="RUM48" s="62"/>
      <c r="RUN48" s="62"/>
      <c r="RUO48" s="62"/>
      <c r="RUP48" s="62"/>
      <c r="RUQ48" s="62"/>
      <c r="RUR48" s="62"/>
      <c r="RUS48" s="62"/>
      <c r="RUT48" s="62"/>
      <c r="RUU48" s="62"/>
      <c r="RUV48" s="62"/>
      <c r="RUW48" s="62"/>
      <c r="RUX48" s="62"/>
      <c r="RUY48" s="62"/>
      <c r="RUZ48" s="62"/>
      <c r="RVA48" s="62"/>
      <c r="RVB48" s="62"/>
      <c r="RVC48" s="62"/>
      <c r="RVD48" s="62"/>
      <c r="RVE48" s="62"/>
      <c r="RVF48" s="62"/>
      <c r="RVG48" s="62"/>
      <c r="RVH48" s="62"/>
      <c r="RVI48" s="62"/>
      <c r="RVJ48" s="62"/>
      <c r="RVK48" s="62"/>
      <c r="RVL48" s="62"/>
      <c r="RVM48" s="62"/>
      <c r="RVN48" s="62"/>
      <c r="RVO48" s="62"/>
      <c r="RVP48" s="62"/>
      <c r="RVQ48" s="62"/>
      <c r="RVR48" s="62"/>
      <c r="RVS48" s="62"/>
      <c r="RVT48" s="62"/>
      <c r="RVU48" s="62"/>
      <c r="RVV48" s="62"/>
      <c r="RVW48" s="62"/>
      <c r="RVX48" s="62"/>
      <c r="RVY48" s="62"/>
      <c r="RVZ48" s="62"/>
      <c r="RWA48" s="62"/>
      <c r="RWB48" s="62"/>
      <c r="RWC48" s="62"/>
      <c r="RWD48" s="62"/>
      <c r="RWE48" s="62"/>
      <c r="RWF48" s="62"/>
      <c r="RWG48" s="62"/>
      <c r="RWH48" s="62"/>
      <c r="RWI48" s="62"/>
      <c r="RWJ48" s="62"/>
      <c r="RWK48" s="62"/>
      <c r="RWL48" s="62"/>
      <c r="RWM48" s="62"/>
      <c r="RWN48" s="62"/>
      <c r="RWO48" s="62"/>
      <c r="RWP48" s="62"/>
      <c r="RWQ48" s="62"/>
      <c r="RWR48" s="62"/>
      <c r="RWS48" s="62"/>
      <c r="RWT48" s="62"/>
      <c r="RWU48" s="62"/>
      <c r="RWV48" s="62"/>
      <c r="RWW48" s="62"/>
      <c r="RWX48" s="62"/>
      <c r="RWY48" s="62"/>
      <c r="RWZ48" s="62"/>
      <c r="RXA48" s="62"/>
      <c r="RXB48" s="62"/>
      <c r="RXC48" s="62"/>
      <c r="RXD48" s="62"/>
      <c r="RXE48" s="62"/>
      <c r="RXF48" s="62"/>
      <c r="RXG48" s="62"/>
      <c r="RXH48" s="62"/>
      <c r="RXI48" s="62"/>
      <c r="RXJ48" s="62"/>
      <c r="RXK48" s="62"/>
      <c r="RXL48" s="62"/>
      <c r="RXM48" s="62"/>
      <c r="RXN48" s="62"/>
      <c r="RXO48" s="62"/>
      <c r="RXP48" s="62"/>
      <c r="RXQ48" s="62"/>
      <c r="RXR48" s="62"/>
      <c r="RXS48" s="62"/>
      <c r="RXT48" s="62"/>
      <c r="RXU48" s="62"/>
      <c r="RXV48" s="62"/>
      <c r="RXW48" s="62"/>
      <c r="RXX48" s="62"/>
      <c r="RXY48" s="62"/>
      <c r="RXZ48" s="62"/>
      <c r="RYA48" s="62"/>
      <c r="RYB48" s="62"/>
      <c r="RYC48" s="62"/>
      <c r="RYD48" s="62"/>
      <c r="RYE48" s="62"/>
      <c r="RYF48" s="62"/>
      <c r="RYG48" s="62"/>
      <c r="RYH48" s="62"/>
      <c r="RYI48" s="62"/>
      <c r="RYJ48" s="62"/>
      <c r="RYK48" s="62"/>
      <c r="RYL48" s="62"/>
      <c r="RYM48" s="62"/>
      <c r="RYN48" s="62"/>
      <c r="RYO48" s="62"/>
      <c r="RYP48" s="62"/>
      <c r="RYQ48" s="62"/>
      <c r="RYR48" s="62"/>
      <c r="RYS48" s="62"/>
      <c r="RYT48" s="62"/>
      <c r="RYU48" s="62"/>
      <c r="RYV48" s="62"/>
      <c r="RYW48" s="62"/>
      <c r="RYX48" s="62"/>
      <c r="RYY48" s="62"/>
      <c r="RYZ48" s="62"/>
      <c r="RZA48" s="62"/>
      <c r="RZB48" s="62"/>
      <c r="RZC48" s="62"/>
      <c r="RZD48" s="62"/>
      <c r="RZE48" s="62"/>
      <c r="RZF48" s="62"/>
      <c r="RZG48" s="62"/>
      <c r="RZH48" s="62"/>
      <c r="RZI48" s="62"/>
      <c r="RZJ48" s="62"/>
      <c r="RZK48" s="62"/>
      <c r="RZL48" s="62"/>
      <c r="RZM48" s="62"/>
      <c r="RZN48" s="62"/>
      <c r="RZO48" s="62"/>
      <c r="RZP48" s="62"/>
      <c r="RZQ48" s="62"/>
      <c r="RZR48" s="62"/>
      <c r="RZS48" s="62"/>
      <c r="RZT48" s="62"/>
      <c r="RZU48" s="62"/>
      <c r="RZV48" s="62"/>
      <c r="RZW48" s="62"/>
      <c r="RZX48" s="62"/>
      <c r="RZY48" s="62"/>
      <c r="RZZ48" s="62"/>
      <c r="SAA48" s="62"/>
      <c r="SAB48" s="62"/>
      <c r="SAC48" s="62"/>
      <c r="SAD48" s="62"/>
      <c r="SAE48" s="62"/>
      <c r="SAF48" s="62"/>
      <c r="SAG48" s="62"/>
      <c r="SAH48" s="62"/>
      <c r="SAI48" s="62"/>
      <c r="SAJ48" s="62"/>
      <c r="SAK48" s="62"/>
      <c r="SAL48" s="62"/>
      <c r="SAM48" s="62"/>
      <c r="SAN48" s="62"/>
      <c r="SAO48" s="62"/>
      <c r="SAP48" s="62"/>
      <c r="SAQ48" s="62"/>
      <c r="SAR48" s="62"/>
      <c r="SAS48" s="62"/>
      <c r="SAT48" s="62"/>
      <c r="SAU48" s="62"/>
      <c r="SAV48" s="62"/>
      <c r="SAW48" s="62"/>
      <c r="SAX48" s="62"/>
      <c r="SAY48" s="62"/>
      <c r="SAZ48" s="62"/>
      <c r="SBA48" s="62"/>
      <c r="SBB48" s="62"/>
      <c r="SBC48" s="62"/>
      <c r="SBD48" s="62"/>
      <c r="SBE48" s="62"/>
      <c r="SBF48" s="62"/>
      <c r="SBG48" s="62"/>
      <c r="SBH48" s="62"/>
      <c r="SBI48" s="62"/>
      <c r="SBJ48" s="62"/>
      <c r="SBK48" s="62"/>
      <c r="SBL48" s="62"/>
      <c r="SBM48" s="62"/>
      <c r="SBN48" s="62"/>
      <c r="SBO48" s="62"/>
      <c r="SBP48" s="62"/>
      <c r="SBQ48" s="62"/>
      <c r="SBR48" s="62"/>
      <c r="SBS48" s="62"/>
      <c r="SBT48" s="62"/>
      <c r="SBU48" s="62"/>
      <c r="SBV48" s="62"/>
      <c r="SBW48" s="62"/>
      <c r="SBX48" s="62"/>
      <c r="SBY48" s="62"/>
      <c r="SBZ48" s="62"/>
      <c r="SCA48" s="62"/>
      <c r="SCB48" s="62"/>
      <c r="SCC48" s="62"/>
      <c r="SCD48" s="62"/>
      <c r="SCE48" s="62"/>
      <c r="SCF48" s="62"/>
      <c r="SCG48" s="62"/>
      <c r="SCH48" s="62"/>
      <c r="SCI48" s="62"/>
      <c r="SCJ48" s="62"/>
      <c r="SCK48" s="62"/>
      <c r="SCL48" s="62"/>
      <c r="SCM48" s="62"/>
      <c r="SCN48" s="62"/>
      <c r="SCO48" s="62"/>
      <c r="SCP48" s="62"/>
      <c r="SCQ48" s="62"/>
      <c r="SCR48" s="62"/>
      <c r="SCS48" s="62"/>
      <c r="SCT48" s="62"/>
      <c r="SCU48" s="62"/>
      <c r="SCV48" s="62"/>
      <c r="SCW48" s="62"/>
      <c r="SCX48" s="62"/>
      <c r="SCY48" s="62"/>
      <c r="SCZ48" s="62"/>
      <c r="SDA48" s="62"/>
      <c r="SDB48" s="62"/>
      <c r="SDC48" s="62"/>
      <c r="SDD48" s="62"/>
      <c r="SDE48" s="62"/>
      <c r="SDF48" s="62"/>
      <c r="SDG48" s="62"/>
      <c r="SDH48" s="62"/>
      <c r="SDI48" s="62"/>
      <c r="SDJ48" s="62"/>
      <c r="SDK48" s="62"/>
      <c r="SDL48" s="62"/>
      <c r="SDM48" s="62"/>
      <c r="SDN48" s="62"/>
      <c r="SDO48" s="62"/>
      <c r="SDP48" s="62"/>
      <c r="SDQ48" s="62"/>
      <c r="SDR48" s="62"/>
      <c r="SDS48" s="62"/>
      <c r="SDT48" s="62"/>
      <c r="SDU48" s="62"/>
      <c r="SDV48" s="62"/>
      <c r="SDW48" s="62"/>
      <c r="SDX48" s="62"/>
      <c r="SDY48" s="62"/>
      <c r="SDZ48" s="62"/>
      <c r="SEA48" s="62"/>
      <c r="SEB48" s="62"/>
      <c r="SEC48" s="62"/>
      <c r="SED48" s="62"/>
      <c r="SEE48" s="62"/>
      <c r="SEF48" s="62"/>
      <c r="SEG48" s="62"/>
      <c r="SEH48" s="62"/>
      <c r="SEI48" s="62"/>
      <c r="SEJ48" s="62"/>
      <c r="SEK48" s="62"/>
      <c r="SEL48" s="62"/>
      <c r="SEM48" s="62"/>
      <c r="SEN48" s="62"/>
      <c r="SEO48" s="62"/>
      <c r="SEP48" s="62"/>
      <c r="SEQ48" s="62"/>
      <c r="SER48" s="62"/>
      <c r="SES48" s="62"/>
      <c r="SET48" s="62"/>
      <c r="SEU48" s="62"/>
      <c r="SEV48" s="62"/>
      <c r="SEW48" s="62"/>
      <c r="SEX48" s="62"/>
      <c r="SEY48" s="62"/>
      <c r="SEZ48" s="62"/>
      <c r="SFA48" s="62"/>
      <c r="SFB48" s="62"/>
      <c r="SFC48" s="62"/>
      <c r="SFD48" s="62"/>
      <c r="SFE48" s="62"/>
      <c r="SFF48" s="62"/>
      <c r="SFG48" s="62"/>
      <c r="SFH48" s="62"/>
      <c r="SFI48" s="62"/>
      <c r="SFJ48" s="62"/>
      <c r="SFK48" s="62"/>
      <c r="SFL48" s="62"/>
      <c r="SFM48" s="62"/>
      <c r="SFN48" s="62"/>
      <c r="SFO48" s="62"/>
      <c r="SFP48" s="62"/>
      <c r="SFQ48" s="62"/>
      <c r="SFR48" s="62"/>
      <c r="SFS48" s="62"/>
      <c r="SFT48" s="62"/>
      <c r="SFU48" s="62"/>
      <c r="SFV48" s="62"/>
      <c r="SFW48" s="62"/>
      <c r="SFX48" s="62"/>
      <c r="SFY48" s="62"/>
      <c r="SFZ48" s="62"/>
      <c r="SGA48" s="62"/>
      <c r="SGB48" s="62"/>
      <c r="SGC48" s="62"/>
      <c r="SGD48" s="62"/>
      <c r="SGE48" s="62"/>
      <c r="SGF48" s="62"/>
      <c r="SGG48" s="62"/>
      <c r="SGH48" s="62"/>
      <c r="SGI48" s="62"/>
      <c r="SGJ48" s="62"/>
      <c r="SGK48" s="62"/>
      <c r="SGL48" s="62"/>
      <c r="SGM48" s="62"/>
      <c r="SGN48" s="62"/>
      <c r="SGO48" s="62"/>
      <c r="SGP48" s="62"/>
      <c r="SGQ48" s="62"/>
      <c r="SGR48" s="62"/>
      <c r="SGS48" s="62"/>
      <c r="SGT48" s="62"/>
      <c r="SGU48" s="62"/>
      <c r="SGV48" s="62"/>
      <c r="SGW48" s="62"/>
      <c r="SGX48" s="62"/>
      <c r="SGY48" s="62"/>
      <c r="SGZ48" s="62"/>
      <c r="SHA48" s="62"/>
      <c r="SHB48" s="62"/>
      <c r="SHC48" s="62"/>
      <c r="SHD48" s="62"/>
      <c r="SHE48" s="62"/>
      <c r="SHF48" s="62"/>
      <c r="SHG48" s="62"/>
      <c r="SHH48" s="62"/>
      <c r="SHI48" s="62"/>
      <c r="SHJ48" s="62"/>
      <c r="SHK48" s="62"/>
      <c r="SHL48" s="62"/>
      <c r="SHM48" s="62"/>
      <c r="SHN48" s="62"/>
      <c r="SHO48" s="62"/>
      <c r="SHP48" s="62"/>
      <c r="SHQ48" s="62"/>
      <c r="SHR48" s="62"/>
      <c r="SHS48" s="62"/>
      <c r="SHT48" s="62"/>
      <c r="SHU48" s="62"/>
      <c r="SHV48" s="62"/>
      <c r="SHW48" s="62"/>
      <c r="SHX48" s="62"/>
      <c r="SHY48" s="62"/>
      <c r="SHZ48" s="62"/>
      <c r="SIA48" s="62"/>
      <c r="SIB48" s="62"/>
      <c r="SIC48" s="62"/>
      <c r="SID48" s="62"/>
      <c r="SIE48" s="62"/>
      <c r="SIF48" s="62"/>
      <c r="SIG48" s="62"/>
      <c r="SIH48" s="62"/>
      <c r="SII48" s="62"/>
      <c r="SIJ48" s="62"/>
      <c r="SIK48" s="62"/>
      <c r="SIL48" s="62"/>
      <c r="SIM48" s="62"/>
      <c r="SIN48" s="62"/>
      <c r="SIO48" s="62"/>
      <c r="SIP48" s="62"/>
      <c r="SIQ48" s="62"/>
      <c r="SIR48" s="62"/>
      <c r="SIS48" s="62"/>
      <c r="SIT48" s="62"/>
      <c r="SIU48" s="62"/>
      <c r="SIV48" s="62"/>
      <c r="SIW48" s="62"/>
      <c r="SIX48" s="62"/>
      <c r="SIY48" s="62"/>
      <c r="SIZ48" s="62"/>
      <c r="SJA48" s="62"/>
      <c r="SJB48" s="62"/>
      <c r="SJC48" s="62"/>
      <c r="SJD48" s="62"/>
      <c r="SJE48" s="62"/>
      <c r="SJF48" s="62"/>
      <c r="SJG48" s="62"/>
      <c r="SJH48" s="62"/>
      <c r="SJI48" s="62"/>
      <c r="SJJ48" s="62"/>
      <c r="SJK48" s="62"/>
      <c r="SJL48" s="62"/>
      <c r="SJM48" s="62"/>
      <c r="SJN48" s="62"/>
      <c r="SJO48" s="62"/>
      <c r="SJP48" s="62"/>
      <c r="SJQ48" s="62"/>
      <c r="SJR48" s="62"/>
      <c r="SJS48" s="62"/>
      <c r="SJT48" s="62"/>
      <c r="SJU48" s="62"/>
      <c r="SJV48" s="62"/>
      <c r="SJW48" s="62"/>
      <c r="SJX48" s="62"/>
      <c r="SJY48" s="62"/>
      <c r="SJZ48" s="62"/>
      <c r="SKA48" s="62"/>
      <c r="SKB48" s="62"/>
      <c r="SKC48" s="62"/>
      <c r="SKD48" s="62"/>
      <c r="SKE48" s="62"/>
      <c r="SKF48" s="62"/>
      <c r="SKG48" s="62"/>
      <c r="SKH48" s="62"/>
      <c r="SKI48" s="62"/>
      <c r="SKJ48" s="62"/>
      <c r="SKK48" s="62"/>
      <c r="SKL48" s="62"/>
      <c r="SKM48" s="62"/>
      <c r="SKN48" s="62"/>
      <c r="SKO48" s="62"/>
      <c r="SKP48" s="62"/>
      <c r="SKQ48" s="62"/>
      <c r="SKR48" s="62"/>
      <c r="SKS48" s="62"/>
      <c r="SKT48" s="62"/>
      <c r="SKU48" s="62"/>
      <c r="SKV48" s="62"/>
      <c r="SKW48" s="62"/>
      <c r="SKX48" s="62"/>
      <c r="SKY48" s="62"/>
      <c r="SKZ48" s="62"/>
      <c r="SLA48" s="62"/>
      <c r="SLB48" s="62"/>
      <c r="SLC48" s="62"/>
      <c r="SLD48" s="62"/>
      <c r="SLE48" s="62"/>
      <c r="SLF48" s="62"/>
      <c r="SLG48" s="62"/>
      <c r="SLH48" s="62"/>
      <c r="SLI48" s="62"/>
      <c r="SLJ48" s="62"/>
      <c r="SLK48" s="62"/>
      <c r="SLL48" s="62"/>
      <c r="SLM48" s="62"/>
      <c r="SLN48" s="62"/>
      <c r="SLO48" s="62"/>
      <c r="SLP48" s="62"/>
      <c r="SLQ48" s="62"/>
      <c r="SLR48" s="62"/>
      <c r="SLS48" s="62"/>
      <c r="SLT48" s="62"/>
      <c r="SLU48" s="62"/>
      <c r="SLV48" s="62"/>
      <c r="SLW48" s="62"/>
      <c r="SLX48" s="62"/>
      <c r="SLY48" s="62"/>
      <c r="SLZ48" s="62"/>
      <c r="SMA48" s="62"/>
      <c r="SMB48" s="62"/>
      <c r="SMC48" s="62"/>
      <c r="SMD48" s="62"/>
      <c r="SME48" s="62"/>
      <c r="SMF48" s="62"/>
      <c r="SMG48" s="62"/>
      <c r="SMH48" s="62"/>
      <c r="SMI48" s="62"/>
      <c r="SMJ48" s="62"/>
      <c r="SMK48" s="62"/>
      <c r="SML48" s="62"/>
      <c r="SMM48" s="62"/>
      <c r="SMN48" s="62"/>
      <c r="SMO48" s="62"/>
      <c r="SMP48" s="62"/>
      <c r="SMQ48" s="62"/>
      <c r="SMR48" s="62"/>
      <c r="SMS48" s="62"/>
      <c r="SMT48" s="62"/>
      <c r="SMU48" s="62"/>
      <c r="SMV48" s="62"/>
      <c r="SMW48" s="62"/>
      <c r="SMX48" s="62"/>
      <c r="SMY48" s="62"/>
      <c r="SMZ48" s="62"/>
      <c r="SNA48" s="62"/>
      <c r="SNB48" s="62"/>
      <c r="SNC48" s="62"/>
      <c r="SND48" s="62"/>
      <c r="SNE48" s="62"/>
      <c r="SNF48" s="62"/>
      <c r="SNG48" s="62"/>
      <c r="SNH48" s="62"/>
      <c r="SNI48" s="62"/>
      <c r="SNJ48" s="62"/>
      <c r="SNK48" s="62"/>
      <c r="SNL48" s="62"/>
      <c r="SNM48" s="62"/>
      <c r="SNN48" s="62"/>
      <c r="SNO48" s="62"/>
      <c r="SNP48" s="62"/>
      <c r="SNQ48" s="62"/>
      <c r="SNR48" s="62"/>
      <c r="SNS48" s="62"/>
      <c r="SNT48" s="62"/>
      <c r="SNU48" s="62"/>
      <c r="SNV48" s="62"/>
      <c r="SNW48" s="62"/>
      <c r="SNX48" s="62"/>
      <c r="SNY48" s="62"/>
      <c r="SNZ48" s="62"/>
      <c r="SOA48" s="62"/>
      <c r="SOB48" s="62"/>
      <c r="SOC48" s="62"/>
      <c r="SOD48" s="62"/>
      <c r="SOE48" s="62"/>
      <c r="SOF48" s="62"/>
      <c r="SOG48" s="62"/>
      <c r="SOH48" s="62"/>
      <c r="SOI48" s="62"/>
      <c r="SOJ48" s="62"/>
      <c r="SOK48" s="62"/>
      <c r="SOL48" s="62"/>
      <c r="SOM48" s="62"/>
      <c r="SON48" s="62"/>
      <c r="SOO48" s="62"/>
      <c r="SOP48" s="62"/>
      <c r="SOQ48" s="62"/>
      <c r="SOR48" s="62"/>
      <c r="SOS48" s="62"/>
      <c r="SOT48" s="62"/>
      <c r="SOU48" s="62"/>
      <c r="SOV48" s="62"/>
      <c r="SOW48" s="62"/>
      <c r="SOX48" s="62"/>
      <c r="SOY48" s="62"/>
      <c r="SOZ48" s="62"/>
      <c r="SPA48" s="62"/>
      <c r="SPB48" s="62"/>
      <c r="SPC48" s="62"/>
      <c r="SPD48" s="62"/>
      <c r="SPE48" s="62"/>
      <c r="SPF48" s="62"/>
      <c r="SPG48" s="62"/>
      <c r="SPH48" s="62"/>
      <c r="SPI48" s="62"/>
      <c r="SPJ48" s="62"/>
      <c r="SPK48" s="62"/>
      <c r="SPL48" s="62"/>
      <c r="SPM48" s="62"/>
      <c r="SPN48" s="62"/>
      <c r="SPO48" s="62"/>
      <c r="SPP48" s="62"/>
      <c r="SPQ48" s="62"/>
      <c r="SPR48" s="62"/>
      <c r="SPS48" s="62"/>
      <c r="SPT48" s="62"/>
      <c r="SPU48" s="62"/>
      <c r="SPV48" s="62"/>
      <c r="SPW48" s="62"/>
      <c r="SPX48" s="62"/>
      <c r="SPY48" s="62"/>
      <c r="SPZ48" s="62"/>
      <c r="SQA48" s="62"/>
      <c r="SQB48" s="62"/>
      <c r="SQC48" s="62"/>
      <c r="SQD48" s="62"/>
      <c r="SQE48" s="62"/>
      <c r="SQF48" s="62"/>
      <c r="SQG48" s="62"/>
      <c r="SQH48" s="62"/>
      <c r="SQI48" s="62"/>
      <c r="SQJ48" s="62"/>
      <c r="SQK48" s="62"/>
      <c r="SQL48" s="62"/>
      <c r="SQM48" s="62"/>
      <c r="SQN48" s="62"/>
      <c r="SQO48" s="62"/>
      <c r="SQP48" s="62"/>
      <c r="SQQ48" s="62"/>
      <c r="SQR48" s="62"/>
      <c r="SQS48" s="62"/>
      <c r="SQT48" s="62"/>
      <c r="SQU48" s="62"/>
      <c r="SQV48" s="62"/>
      <c r="SQW48" s="62"/>
      <c r="SQX48" s="62"/>
      <c r="SQY48" s="62"/>
      <c r="SQZ48" s="62"/>
      <c r="SRA48" s="62"/>
      <c r="SRB48" s="62"/>
      <c r="SRC48" s="62"/>
      <c r="SRD48" s="62"/>
      <c r="SRE48" s="62"/>
      <c r="SRF48" s="62"/>
      <c r="SRG48" s="62"/>
      <c r="SRH48" s="62"/>
      <c r="SRI48" s="62"/>
      <c r="SRJ48" s="62"/>
      <c r="SRK48" s="62"/>
      <c r="SRL48" s="62"/>
      <c r="SRM48" s="62"/>
      <c r="SRN48" s="62"/>
      <c r="SRO48" s="62"/>
      <c r="SRP48" s="62"/>
      <c r="SRQ48" s="62"/>
      <c r="SRR48" s="62"/>
      <c r="SRS48" s="62"/>
      <c r="SRT48" s="62"/>
      <c r="SRU48" s="62"/>
      <c r="SRV48" s="62"/>
      <c r="SRW48" s="62"/>
      <c r="SRX48" s="62"/>
      <c r="SRY48" s="62"/>
      <c r="SRZ48" s="62"/>
      <c r="SSA48" s="62"/>
      <c r="SSB48" s="62"/>
      <c r="SSC48" s="62"/>
      <c r="SSD48" s="62"/>
      <c r="SSE48" s="62"/>
      <c r="SSF48" s="62"/>
      <c r="SSG48" s="62"/>
      <c r="SSH48" s="62"/>
      <c r="SSI48" s="62"/>
      <c r="SSJ48" s="62"/>
      <c r="SSK48" s="62"/>
      <c r="SSL48" s="62"/>
      <c r="SSM48" s="62"/>
      <c r="SSN48" s="62"/>
      <c r="SSO48" s="62"/>
      <c r="SSP48" s="62"/>
      <c r="SSQ48" s="62"/>
      <c r="SSR48" s="62"/>
      <c r="SSS48" s="62"/>
      <c r="SST48" s="62"/>
      <c r="SSU48" s="62"/>
      <c r="SSV48" s="62"/>
      <c r="SSW48" s="62"/>
      <c r="SSX48" s="62"/>
      <c r="SSY48" s="62"/>
      <c r="SSZ48" s="62"/>
      <c r="STA48" s="62"/>
      <c r="STB48" s="62"/>
      <c r="STC48" s="62"/>
      <c r="STD48" s="62"/>
      <c r="STE48" s="62"/>
      <c r="STF48" s="62"/>
      <c r="STG48" s="62"/>
      <c r="STH48" s="62"/>
      <c r="STI48" s="62"/>
      <c r="STJ48" s="62"/>
      <c r="STK48" s="62"/>
      <c r="STL48" s="62"/>
      <c r="STM48" s="62"/>
      <c r="STN48" s="62"/>
      <c r="STO48" s="62"/>
      <c r="STP48" s="62"/>
      <c r="STQ48" s="62"/>
      <c r="STR48" s="62"/>
      <c r="STS48" s="62"/>
      <c r="STT48" s="62"/>
      <c r="STU48" s="62"/>
      <c r="STV48" s="62"/>
      <c r="STW48" s="62"/>
      <c r="STX48" s="62"/>
      <c r="STY48" s="62"/>
      <c r="STZ48" s="62"/>
      <c r="SUA48" s="62"/>
      <c r="SUB48" s="62"/>
      <c r="SUC48" s="62"/>
      <c r="SUD48" s="62"/>
      <c r="SUE48" s="62"/>
      <c r="SUF48" s="62"/>
      <c r="SUG48" s="62"/>
      <c r="SUH48" s="62"/>
      <c r="SUI48" s="62"/>
      <c r="SUJ48" s="62"/>
      <c r="SUK48" s="62"/>
      <c r="SUL48" s="62"/>
      <c r="SUM48" s="62"/>
      <c r="SUN48" s="62"/>
      <c r="SUO48" s="62"/>
      <c r="SUP48" s="62"/>
      <c r="SUQ48" s="62"/>
      <c r="SUR48" s="62"/>
      <c r="SUS48" s="62"/>
      <c r="SUT48" s="62"/>
      <c r="SUU48" s="62"/>
      <c r="SUV48" s="62"/>
      <c r="SUW48" s="62"/>
      <c r="SUX48" s="62"/>
      <c r="SUY48" s="62"/>
      <c r="SUZ48" s="62"/>
      <c r="SVA48" s="62"/>
      <c r="SVB48" s="62"/>
      <c r="SVC48" s="62"/>
      <c r="SVD48" s="62"/>
      <c r="SVE48" s="62"/>
      <c r="SVF48" s="62"/>
      <c r="SVG48" s="62"/>
      <c r="SVH48" s="62"/>
      <c r="SVI48" s="62"/>
      <c r="SVJ48" s="62"/>
      <c r="SVK48" s="62"/>
      <c r="SVL48" s="62"/>
      <c r="SVM48" s="62"/>
      <c r="SVN48" s="62"/>
      <c r="SVO48" s="62"/>
      <c r="SVP48" s="62"/>
      <c r="SVQ48" s="62"/>
      <c r="SVR48" s="62"/>
      <c r="SVS48" s="62"/>
      <c r="SVT48" s="62"/>
      <c r="SVU48" s="62"/>
      <c r="SVV48" s="62"/>
      <c r="SVW48" s="62"/>
      <c r="SVX48" s="62"/>
      <c r="SVY48" s="62"/>
      <c r="SVZ48" s="62"/>
      <c r="SWA48" s="62"/>
      <c r="SWB48" s="62"/>
      <c r="SWC48" s="62"/>
      <c r="SWD48" s="62"/>
      <c r="SWE48" s="62"/>
      <c r="SWF48" s="62"/>
      <c r="SWG48" s="62"/>
      <c r="SWH48" s="62"/>
      <c r="SWI48" s="62"/>
      <c r="SWJ48" s="62"/>
      <c r="SWK48" s="62"/>
      <c r="SWL48" s="62"/>
      <c r="SWM48" s="62"/>
      <c r="SWN48" s="62"/>
      <c r="SWO48" s="62"/>
      <c r="SWP48" s="62"/>
      <c r="SWQ48" s="62"/>
      <c r="SWR48" s="62"/>
      <c r="SWS48" s="62"/>
      <c r="SWT48" s="62"/>
      <c r="SWU48" s="62"/>
      <c r="SWV48" s="62"/>
      <c r="SWW48" s="62"/>
      <c r="SWX48" s="62"/>
      <c r="SWY48" s="62"/>
      <c r="SWZ48" s="62"/>
      <c r="SXA48" s="62"/>
      <c r="SXB48" s="62"/>
      <c r="SXC48" s="62"/>
      <c r="SXD48" s="62"/>
      <c r="SXE48" s="62"/>
      <c r="SXF48" s="62"/>
      <c r="SXG48" s="62"/>
      <c r="SXH48" s="62"/>
      <c r="SXI48" s="62"/>
      <c r="SXJ48" s="62"/>
      <c r="SXK48" s="62"/>
      <c r="SXL48" s="62"/>
      <c r="SXM48" s="62"/>
      <c r="SXN48" s="62"/>
      <c r="SXO48" s="62"/>
      <c r="SXP48" s="62"/>
      <c r="SXQ48" s="62"/>
      <c r="SXR48" s="62"/>
      <c r="SXS48" s="62"/>
      <c r="SXT48" s="62"/>
      <c r="SXU48" s="62"/>
      <c r="SXV48" s="62"/>
      <c r="SXW48" s="62"/>
      <c r="SXX48" s="62"/>
      <c r="SXY48" s="62"/>
      <c r="SXZ48" s="62"/>
      <c r="SYA48" s="62"/>
      <c r="SYB48" s="62"/>
      <c r="SYC48" s="62"/>
      <c r="SYD48" s="62"/>
      <c r="SYE48" s="62"/>
      <c r="SYF48" s="62"/>
      <c r="SYG48" s="62"/>
      <c r="SYH48" s="62"/>
      <c r="SYI48" s="62"/>
      <c r="SYJ48" s="62"/>
      <c r="SYK48" s="62"/>
      <c r="SYL48" s="62"/>
      <c r="SYM48" s="62"/>
      <c r="SYN48" s="62"/>
      <c r="SYO48" s="62"/>
      <c r="SYP48" s="62"/>
      <c r="SYQ48" s="62"/>
      <c r="SYR48" s="62"/>
      <c r="SYS48" s="62"/>
      <c r="SYT48" s="62"/>
      <c r="SYU48" s="62"/>
      <c r="SYV48" s="62"/>
      <c r="SYW48" s="62"/>
      <c r="SYX48" s="62"/>
      <c r="SYY48" s="62"/>
      <c r="SYZ48" s="62"/>
      <c r="SZA48" s="62"/>
      <c r="SZB48" s="62"/>
      <c r="SZC48" s="62"/>
      <c r="SZD48" s="62"/>
      <c r="SZE48" s="62"/>
      <c r="SZF48" s="62"/>
      <c r="SZG48" s="62"/>
      <c r="SZH48" s="62"/>
      <c r="SZI48" s="62"/>
      <c r="SZJ48" s="62"/>
      <c r="SZK48" s="62"/>
      <c r="SZL48" s="62"/>
      <c r="SZM48" s="62"/>
      <c r="SZN48" s="62"/>
      <c r="SZO48" s="62"/>
      <c r="SZP48" s="62"/>
      <c r="SZQ48" s="62"/>
      <c r="SZR48" s="62"/>
      <c r="SZS48" s="62"/>
      <c r="SZT48" s="62"/>
      <c r="SZU48" s="62"/>
      <c r="SZV48" s="62"/>
      <c r="SZW48" s="62"/>
      <c r="SZX48" s="62"/>
      <c r="SZY48" s="62"/>
      <c r="SZZ48" s="62"/>
      <c r="TAA48" s="62"/>
      <c r="TAB48" s="62"/>
      <c r="TAC48" s="62"/>
      <c r="TAD48" s="62"/>
      <c r="TAE48" s="62"/>
      <c r="TAF48" s="62"/>
      <c r="TAG48" s="62"/>
      <c r="TAH48" s="62"/>
      <c r="TAI48" s="62"/>
      <c r="TAJ48" s="62"/>
      <c r="TAK48" s="62"/>
      <c r="TAL48" s="62"/>
      <c r="TAM48" s="62"/>
      <c r="TAN48" s="62"/>
      <c r="TAO48" s="62"/>
      <c r="TAP48" s="62"/>
      <c r="TAQ48" s="62"/>
      <c r="TAR48" s="62"/>
      <c r="TAS48" s="62"/>
      <c r="TAT48" s="62"/>
      <c r="TAU48" s="62"/>
      <c r="TAV48" s="62"/>
      <c r="TAW48" s="62"/>
      <c r="TAX48" s="62"/>
      <c r="TAY48" s="62"/>
      <c r="TAZ48" s="62"/>
      <c r="TBA48" s="62"/>
      <c r="TBB48" s="62"/>
      <c r="TBC48" s="62"/>
      <c r="TBD48" s="62"/>
      <c r="TBE48" s="62"/>
      <c r="TBF48" s="62"/>
      <c r="TBG48" s="62"/>
      <c r="TBH48" s="62"/>
      <c r="TBI48" s="62"/>
      <c r="TBJ48" s="62"/>
      <c r="TBK48" s="62"/>
      <c r="TBL48" s="62"/>
      <c r="TBM48" s="62"/>
      <c r="TBN48" s="62"/>
      <c r="TBO48" s="62"/>
      <c r="TBP48" s="62"/>
      <c r="TBQ48" s="62"/>
      <c r="TBR48" s="62"/>
      <c r="TBS48" s="62"/>
      <c r="TBT48" s="62"/>
      <c r="TBU48" s="62"/>
      <c r="TBV48" s="62"/>
      <c r="TBW48" s="62"/>
      <c r="TBX48" s="62"/>
      <c r="TBY48" s="62"/>
      <c r="TBZ48" s="62"/>
      <c r="TCA48" s="62"/>
      <c r="TCB48" s="62"/>
      <c r="TCC48" s="62"/>
      <c r="TCD48" s="62"/>
      <c r="TCE48" s="62"/>
      <c r="TCF48" s="62"/>
      <c r="TCG48" s="62"/>
      <c r="TCH48" s="62"/>
      <c r="TCI48" s="62"/>
      <c r="TCJ48" s="62"/>
      <c r="TCK48" s="62"/>
      <c r="TCL48" s="62"/>
      <c r="TCM48" s="62"/>
      <c r="TCN48" s="62"/>
      <c r="TCO48" s="62"/>
      <c r="TCP48" s="62"/>
      <c r="TCQ48" s="62"/>
      <c r="TCR48" s="62"/>
      <c r="TCS48" s="62"/>
      <c r="TCT48" s="62"/>
      <c r="TCU48" s="62"/>
      <c r="TCV48" s="62"/>
      <c r="TCW48" s="62"/>
      <c r="TCX48" s="62"/>
      <c r="TCY48" s="62"/>
      <c r="TCZ48" s="62"/>
      <c r="TDA48" s="62"/>
      <c r="TDB48" s="62"/>
      <c r="TDC48" s="62"/>
      <c r="TDD48" s="62"/>
      <c r="TDE48" s="62"/>
      <c r="TDF48" s="62"/>
      <c r="TDG48" s="62"/>
      <c r="TDH48" s="62"/>
      <c r="TDI48" s="62"/>
      <c r="TDJ48" s="62"/>
      <c r="TDK48" s="62"/>
      <c r="TDL48" s="62"/>
      <c r="TDM48" s="62"/>
      <c r="TDN48" s="62"/>
      <c r="TDO48" s="62"/>
      <c r="TDP48" s="62"/>
      <c r="TDQ48" s="62"/>
      <c r="TDR48" s="62"/>
      <c r="TDS48" s="62"/>
      <c r="TDT48" s="62"/>
      <c r="TDU48" s="62"/>
      <c r="TDV48" s="62"/>
      <c r="TDW48" s="62"/>
      <c r="TDX48" s="62"/>
      <c r="TDY48" s="62"/>
      <c r="TDZ48" s="62"/>
      <c r="TEA48" s="62"/>
      <c r="TEB48" s="62"/>
      <c r="TEC48" s="62"/>
      <c r="TED48" s="62"/>
      <c r="TEE48" s="62"/>
      <c r="TEF48" s="62"/>
      <c r="TEG48" s="62"/>
      <c r="TEH48" s="62"/>
      <c r="TEI48" s="62"/>
      <c r="TEJ48" s="62"/>
      <c r="TEK48" s="62"/>
      <c r="TEL48" s="62"/>
      <c r="TEM48" s="62"/>
      <c r="TEN48" s="62"/>
      <c r="TEO48" s="62"/>
      <c r="TEP48" s="62"/>
      <c r="TEQ48" s="62"/>
      <c r="TER48" s="62"/>
      <c r="TES48" s="62"/>
      <c r="TET48" s="62"/>
      <c r="TEU48" s="62"/>
      <c r="TEV48" s="62"/>
      <c r="TEW48" s="62"/>
      <c r="TEX48" s="62"/>
      <c r="TEY48" s="62"/>
      <c r="TEZ48" s="62"/>
      <c r="TFA48" s="62"/>
      <c r="TFB48" s="62"/>
      <c r="TFC48" s="62"/>
      <c r="TFD48" s="62"/>
      <c r="TFE48" s="62"/>
      <c r="TFF48" s="62"/>
      <c r="TFG48" s="62"/>
      <c r="TFH48" s="62"/>
      <c r="TFI48" s="62"/>
      <c r="TFJ48" s="62"/>
      <c r="TFK48" s="62"/>
      <c r="TFL48" s="62"/>
      <c r="TFM48" s="62"/>
      <c r="TFN48" s="62"/>
      <c r="TFO48" s="62"/>
      <c r="TFP48" s="62"/>
      <c r="TFQ48" s="62"/>
      <c r="TFR48" s="62"/>
      <c r="TFS48" s="62"/>
      <c r="TFT48" s="62"/>
      <c r="TFU48" s="62"/>
      <c r="TFV48" s="62"/>
      <c r="TFW48" s="62"/>
      <c r="TFX48" s="62"/>
      <c r="TFY48" s="62"/>
      <c r="TFZ48" s="62"/>
      <c r="TGA48" s="62"/>
      <c r="TGB48" s="62"/>
      <c r="TGC48" s="62"/>
      <c r="TGD48" s="62"/>
      <c r="TGE48" s="62"/>
      <c r="TGF48" s="62"/>
      <c r="TGG48" s="62"/>
      <c r="TGH48" s="62"/>
      <c r="TGI48" s="62"/>
      <c r="TGJ48" s="62"/>
      <c r="TGK48" s="62"/>
      <c r="TGL48" s="62"/>
      <c r="TGM48" s="62"/>
      <c r="TGN48" s="62"/>
      <c r="TGO48" s="62"/>
      <c r="TGP48" s="62"/>
      <c r="TGQ48" s="62"/>
      <c r="TGR48" s="62"/>
      <c r="TGS48" s="62"/>
      <c r="TGT48" s="62"/>
      <c r="TGU48" s="62"/>
      <c r="TGV48" s="62"/>
      <c r="TGW48" s="62"/>
      <c r="TGX48" s="62"/>
      <c r="TGY48" s="62"/>
      <c r="TGZ48" s="62"/>
      <c r="THA48" s="62"/>
      <c r="THB48" s="62"/>
      <c r="THC48" s="62"/>
      <c r="THD48" s="62"/>
      <c r="THE48" s="62"/>
      <c r="THF48" s="62"/>
      <c r="THG48" s="62"/>
      <c r="THH48" s="62"/>
      <c r="THI48" s="62"/>
      <c r="THJ48" s="62"/>
      <c r="THK48" s="62"/>
      <c r="THL48" s="62"/>
      <c r="THM48" s="62"/>
      <c r="THN48" s="62"/>
      <c r="THO48" s="62"/>
      <c r="THP48" s="62"/>
      <c r="THQ48" s="62"/>
      <c r="THR48" s="62"/>
      <c r="THS48" s="62"/>
      <c r="THT48" s="62"/>
      <c r="THU48" s="62"/>
      <c r="THV48" s="62"/>
      <c r="THW48" s="62"/>
      <c r="THX48" s="62"/>
      <c r="THY48" s="62"/>
      <c r="THZ48" s="62"/>
      <c r="TIA48" s="62"/>
      <c r="TIB48" s="62"/>
      <c r="TIC48" s="62"/>
      <c r="TID48" s="62"/>
      <c r="TIE48" s="62"/>
      <c r="TIF48" s="62"/>
      <c r="TIG48" s="62"/>
      <c r="TIH48" s="62"/>
      <c r="TII48" s="62"/>
      <c r="TIJ48" s="62"/>
      <c r="TIK48" s="62"/>
      <c r="TIL48" s="62"/>
      <c r="TIM48" s="62"/>
      <c r="TIN48" s="62"/>
      <c r="TIO48" s="62"/>
      <c r="TIP48" s="62"/>
      <c r="TIQ48" s="62"/>
      <c r="TIR48" s="62"/>
      <c r="TIS48" s="62"/>
      <c r="TIT48" s="62"/>
      <c r="TIU48" s="62"/>
      <c r="TIV48" s="62"/>
      <c r="TIW48" s="62"/>
      <c r="TIX48" s="62"/>
      <c r="TIY48" s="62"/>
      <c r="TIZ48" s="62"/>
      <c r="TJA48" s="62"/>
      <c r="TJB48" s="62"/>
      <c r="TJC48" s="62"/>
      <c r="TJD48" s="62"/>
      <c r="TJE48" s="62"/>
      <c r="TJF48" s="62"/>
      <c r="TJG48" s="62"/>
      <c r="TJH48" s="62"/>
      <c r="TJI48" s="62"/>
      <c r="TJJ48" s="62"/>
      <c r="TJK48" s="62"/>
      <c r="TJL48" s="62"/>
      <c r="TJM48" s="62"/>
      <c r="TJN48" s="62"/>
      <c r="TJO48" s="62"/>
      <c r="TJP48" s="62"/>
      <c r="TJQ48" s="62"/>
      <c r="TJR48" s="62"/>
      <c r="TJS48" s="62"/>
      <c r="TJT48" s="62"/>
      <c r="TJU48" s="62"/>
      <c r="TJV48" s="62"/>
      <c r="TJW48" s="62"/>
      <c r="TJX48" s="62"/>
      <c r="TJY48" s="62"/>
      <c r="TJZ48" s="62"/>
      <c r="TKA48" s="62"/>
      <c r="TKB48" s="62"/>
      <c r="TKC48" s="62"/>
      <c r="TKD48" s="62"/>
      <c r="TKE48" s="62"/>
      <c r="TKF48" s="62"/>
      <c r="TKG48" s="62"/>
      <c r="TKH48" s="62"/>
      <c r="TKI48" s="62"/>
      <c r="TKJ48" s="62"/>
      <c r="TKK48" s="62"/>
      <c r="TKL48" s="62"/>
      <c r="TKM48" s="62"/>
      <c r="TKN48" s="62"/>
      <c r="TKO48" s="62"/>
      <c r="TKP48" s="62"/>
      <c r="TKQ48" s="62"/>
      <c r="TKR48" s="62"/>
      <c r="TKS48" s="62"/>
      <c r="TKT48" s="62"/>
      <c r="TKU48" s="62"/>
      <c r="TKV48" s="62"/>
      <c r="TKW48" s="62"/>
      <c r="TKX48" s="62"/>
      <c r="TKY48" s="62"/>
      <c r="TKZ48" s="62"/>
      <c r="TLA48" s="62"/>
      <c r="TLB48" s="62"/>
      <c r="TLC48" s="62"/>
      <c r="TLD48" s="62"/>
      <c r="TLE48" s="62"/>
      <c r="TLF48" s="62"/>
      <c r="TLG48" s="62"/>
      <c r="TLH48" s="62"/>
      <c r="TLI48" s="62"/>
      <c r="TLJ48" s="62"/>
      <c r="TLK48" s="62"/>
      <c r="TLL48" s="62"/>
      <c r="TLM48" s="62"/>
      <c r="TLN48" s="62"/>
      <c r="TLO48" s="62"/>
      <c r="TLP48" s="62"/>
      <c r="TLQ48" s="62"/>
      <c r="TLR48" s="62"/>
      <c r="TLS48" s="62"/>
      <c r="TLT48" s="62"/>
      <c r="TLU48" s="62"/>
      <c r="TLV48" s="62"/>
      <c r="TLW48" s="62"/>
      <c r="TLX48" s="62"/>
      <c r="TLY48" s="62"/>
      <c r="TLZ48" s="62"/>
      <c r="TMA48" s="62"/>
      <c r="TMB48" s="62"/>
      <c r="TMC48" s="62"/>
      <c r="TMD48" s="62"/>
      <c r="TME48" s="62"/>
      <c r="TMF48" s="62"/>
      <c r="TMG48" s="62"/>
      <c r="TMH48" s="62"/>
      <c r="TMI48" s="62"/>
      <c r="TMJ48" s="62"/>
      <c r="TMK48" s="62"/>
      <c r="TML48" s="62"/>
      <c r="TMM48" s="62"/>
      <c r="TMN48" s="62"/>
      <c r="TMO48" s="62"/>
      <c r="TMP48" s="62"/>
      <c r="TMQ48" s="62"/>
      <c r="TMR48" s="62"/>
      <c r="TMS48" s="62"/>
      <c r="TMT48" s="62"/>
      <c r="TMU48" s="62"/>
      <c r="TMV48" s="62"/>
      <c r="TMW48" s="62"/>
      <c r="TMX48" s="62"/>
      <c r="TMY48" s="62"/>
      <c r="TMZ48" s="62"/>
      <c r="TNA48" s="62"/>
      <c r="TNB48" s="62"/>
      <c r="TNC48" s="62"/>
      <c r="TND48" s="62"/>
      <c r="TNE48" s="62"/>
      <c r="TNF48" s="62"/>
      <c r="TNG48" s="62"/>
      <c r="TNH48" s="62"/>
      <c r="TNI48" s="62"/>
      <c r="TNJ48" s="62"/>
      <c r="TNK48" s="62"/>
      <c r="TNL48" s="62"/>
      <c r="TNM48" s="62"/>
      <c r="TNN48" s="62"/>
      <c r="TNO48" s="62"/>
      <c r="TNP48" s="62"/>
      <c r="TNQ48" s="62"/>
      <c r="TNR48" s="62"/>
      <c r="TNS48" s="62"/>
      <c r="TNT48" s="62"/>
      <c r="TNU48" s="62"/>
      <c r="TNV48" s="62"/>
      <c r="TNW48" s="62"/>
      <c r="TNX48" s="62"/>
      <c r="TNY48" s="62"/>
      <c r="TNZ48" s="62"/>
      <c r="TOA48" s="62"/>
      <c r="TOB48" s="62"/>
      <c r="TOC48" s="62"/>
      <c r="TOD48" s="62"/>
      <c r="TOE48" s="62"/>
      <c r="TOF48" s="62"/>
      <c r="TOG48" s="62"/>
      <c r="TOH48" s="62"/>
      <c r="TOI48" s="62"/>
      <c r="TOJ48" s="62"/>
      <c r="TOK48" s="62"/>
      <c r="TOL48" s="62"/>
      <c r="TOM48" s="62"/>
      <c r="TON48" s="62"/>
      <c r="TOO48" s="62"/>
      <c r="TOP48" s="62"/>
      <c r="TOQ48" s="62"/>
      <c r="TOR48" s="62"/>
      <c r="TOS48" s="62"/>
      <c r="TOT48" s="62"/>
      <c r="TOU48" s="62"/>
      <c r="TOV48" s="62"/>
      <c r="TOW48" s="62"/>
      <c r="TOX48" s="62"/>
      <c r="TOY48" s="62"/>
      <c r="TOZ48" s="62"/>
      <c r="TPA48" s="62"/>
      <c r="TPB48" s="62"/>
      <c r="TPC48" s="62"/>
      <c r="TPD48" s="62"/>
      <c r="TPE48" s="62"/>
      <c r="TPF48" s="62"/>
      <c r="TPG48" s="62"/>
      <c r="TPH48" s="62"/>
      <c r="TPI48" s="62"/>
      <c r="TPJ48" s="62"/>
      <c r="TPK48" s="62"/>
      <c r="TPL48" s="62"/>
      <c r="TPM48" s="62"/>
      <c r="TPN48" s="62"/>
      <c r="TPO48" s="62"/>
      <c r="TPP48" s="62"/>
      <c r="TPQ48" s="62"/>
      <c r="TPR48" s="62"/>
      <c r="TPS48" s="62"/>
      <c r="TPT48" s="62"/>
      <c r="TPU48" s="62"/>
      <c r="TPV48" s="62"/>
      <c r="TPW48" s="62"/>
      <c r="TPX48" s="62"/>
      <c r="TPY48" s="62"/>
      <c r="TPZ48" s="62"/>
      <c r="TQA48" s="62"/>
      <c r="TQB48" s="62"/>
      <c r="TQC48" s="62"/>
      <c r="TQD48" s="62"/>
      <c r="TQE48" s="62"/>
      <c r="TQF48" s="62"/>
      <c r="TQG48" s="62"/>
      <c r="TQH48" s="62"/>
      <c r="TQI48" s="62"/>
      <c r="TQJ48" s="62"/>
      <c r="TQK48" s="62"/>
      <c r="TQL48" s="62"/>
      <c r="TQM48" s="62"/>
      <c r="TQN48" s="62"/>
      <c r="TQO48" s="62"/>
      <c r="TQP48" s="62"/>
      <c r="TQQ48" s="62"/>
      <c r="TQR48" s="62"/>
      <c r="TQS48" s="62"/>
      <c r="TQT48" s="62"/>
      <c r="TQU48" s="62"/>
      <c r="TQV48" s="62"/>
      <c r="TQW48" s="62"/>
      <c r="TQX48" s="62"/>
      <c r="TQY48" s="62"/>
      <c r="TQZ48" s="62"/>
      <c r="TRA48" s="62"/>
      <c r="TRB48" s="62"/>
      <c r="TRC48" s="62"/>
      <c r="TRD48" s="62"/>
      <c r="TRE48" s="62"/>
      <c r="TRF48" s="62"/>
      <c r="TRG48" s="62"/>
      <c r="TRH48" s="62"/>
      <c r="TRI48" s="62"/>
      <c r="TRJ48" s="62"/>
      <c r="TRK48" s="62"/>
      <c r="TRL48" s="62"/>
      <c r="TRM48" s="62"/>
      <c r="TRN48" s="62"/>
      <c r="TRO48" s="62"/>
      <c r="TRP48" s="62"/>
      <c r="TRQ48" s="62"/>
      <c r="TRR48" s="62"/>
      <c r="TRS48" s="62"/>
      <c r="TRT48" s="62"/>
      <c r="TRU48" s="62"/>
      <c r="TRV48" s="62"/>
      <c r="TRW48" s="62"/>
      <c r="TRX48" s="62"/>
      <c r="TRY48" s="62"/>
      <c r="TRZ48" s="62"/>
      <c r="TSA48" s="62"/>
      <c r="TSB48" s="62"/>
      <c r="TSC48" s="62"/>
      <c r="TSD48" s="62"/>
      <c r="TSE48" s="62"/>
      <c r="TSF48" s="62"/>
      <c r="TSG48" s="62"/>
      <c r="TSH48" s="62"/>
      <c r="TSI48" s="62"/>
      <c r="TSJ48" s="62"/>
      <c r="TSK48" s="62"/>
      <c r="TSL48" s="62"/>
      <c r="TSM48" s="62"/>
      <c r="TSN48" s="62"/>
      <c r="TSO48" s="62"/>
      <c r="TSP48" s="62"/>
      <c r="TSQ48" s="62"/>
      <c r="TSR48" s="62"/>
      <c r="TSS48" s="62"/>
      <c r="TST48" s="62"/>
      <c r="TSU48" s="62"/>
      <c r="TSV48" s="62"/>
      <c r="TSW48" s="62"/>
      <c r="TSX48" s="62"/>
      <c r="TSY48" s="62"/>
      <c r="TSZ48" s="62"/>
      <c r="TTA48" s="62"/>
      <c r="TTB48" s="62"/>
      <c r="TTC48" s="62"/>
      <c r="TTD48" s="62"/>
      <c r="TTE48" s="62"/>
      <c r="TTF48" s="62"/>
      <c r="TTG48" s="62"/>
      <c r="TTH48" s="62"/>
      <c r="TTI48" s="62"/>
      <c r="TTJ48" s="62"/>
      <c r="TTK48" s="62"/>
      <c r="TTL48" s="62"/>
      <c r="TTM48" s="62"/>
      <c r="TTN48" s="62"/>
      <c r="TTO48" s="62"/>
      <c r="TTP48" s="62"/>
      <c r="TTQ48" s="62"/>
      <c r="TTR48" s="62"/>
      <c r="TTS48" s="62"/>
      <c r="TTT48" s="62"/>
      <c r="TTU48" s="62"/>
      <c r="TTV48" s="62"/>
      <c r="TTW48" s="62"/>
      <c r="TTX48" s="62"/>
      <c r="TTY48" s="62"/>
      <c r="TTZ48" s="62"/>
      <c r="TUA48" s="62"/>
      <c r="TUB48" s="62"/>
      <c r="TUC48" s="62"/>
      <c r="TUD48" s="62"/>
      <c r="TUE48" s="62"/>
      <c r="TUF48" s="62"/>
      <c r="TUG48" s="62"/>
      <c r="TUH48" s="62"/>
      <c r="TUI48" s="62"/>
      <c r="TUJ48" s="62"/>
      <c r="TUK48" s="62"/>
      <c r="TUL48" s="62"/>
      <c r="TUM48" s="62"/>
      <c r="TUN48" s="62"/>
      <c r="TUO48" s="62"/>
      <c r="TUP48" s="62"/>
      <c r="TUQ48" s="62"/>
      <c r="TUR48" s="62"/>
      <c r="TUS48" s="62"/>
      <c r="TUT48" s="62"/>
      <c r="TUU48" s="62"/>
      <c r="TUV48" s="62"/>
      <c r="TUW48" s="62"/>
      <c r="TUX48" s="62"/>
      <c r="TUY48" s="62"/>
      <c r="TUZ48" s="62"/>
      <c r="TVA48" s="62"/>
      <c r="TVB48" s="62"/>
      <c r="TVC48" s="62"/>
      <c r="TVD48" s="62"/>
      <c r="TVE48" s="62"/>
      <c r="TVF48" s="62"/>
      <c r="TVG48" s="62"/>
      <c r="TVH48" s="62"/>
      <c r="TVI48" s="62"/>
      <c r="TVJ48" s="62"/>
      <c r="TVK48" s="62"/>
      <c r="TVL48" s="62"/>
      <c r="TVM48" s="62"/>
      <c r="TVN48" s="62"/>
      <c r="TVO48" s="62"/>
      <c r="TVP48" s="62"/>
      <c r="TVQ48" s="62"/>
      <c r="TVR48" s="62"/>
      <c r="TVS48" s="62"/>
      <c r="TVT48" s="62"/>
      <c r="TVU48" s="62"/>
      <c r="TVV48" s="62"/>
      <c r="TVW48" s="62"/>
      <c r="TVX48" s="62"/>
      <c r="TVY48" s="62"/>
      <c r="TVZ48" s="62"/>
      <c r="TWA48" s="62"/>
      <c r="TWB48" s="62"/>
      <c r="TWC48" s="62"/>
      <c r="TWD48" s="62"/>
      <c r="TWE48" s="62"/>
      <c r="TWF48" s="62"/>
      <c r="TWG48" s="62"/>
      <c r="TWH48" s="62"/>
      <c r="TWI48" s="62"/>
      <c r="TWJ48" s="62"/>
      <c r="TWK48" s="62"/>
      <c r="TWL48" s="62"/>
      <c r="TWM48" s="62"/>
      <c r="TWN48" s="62"/>
      <c r="TWO48" s="62"/>
      <c r="TWP48" s="62"/>
      <c r="TWQ48" s="62"/>
      <c r="TWR48" s="62"/>
      <c r="TWS48" s="62"/>
      <c r="TWT48" s="62"/>
      <c r="TWU48" s="62"/>
      <c r="TWV48" s="62"/>
      <c r="TWW48" s="62"/>
      <c r="TWX48" s="62"/>
      <c r="TWY48" s="62"/>
      <c r="TWZ48" s="62"/>
      <c r="TXA48" s="62"/>
      <c r="TXB48" s="62"/>
      <c r="TXC48" s="62"/>
      <c r="TXD48" s="62"/>
      <c r="TXE48" s="62"/>
      <c r="TXF48" s="62"/>
      <c r="TXG48" s="62"/>
      <c r="TXH48" s="62"/>
      <c r="TXI48" s="62"/>
      <c r="TXJ48" s="62"/>
      <c r="TXK48" s="62"/>
      <c r="TXL48" s="62"/>
      <c r="TXM48" s="62"/>
      <c r="TXN48" s="62"/>
      <c r="TXO48" s="62"/>
      <c r="TXP48" s="62"/>
      <c r="TXQ48" s="62"/>
      <c r="TXR48" s="62"/>
      <c r="TXS48" s="62"/>
      <c r="TXT48" s="62"/>
      <c r="TXU48" s="62"/>
      <c r="TXV48" s="62"/>
      <c r="TXW48" s="62"/>
      <c r="TXX48" s="62"/>
      <c r="TXY48" s="62"/>
      <c r="TXZ48" s="62"/>
      <c r="TYA48" s="62"/>
      <c r="TYB48" s="62"/>
      <c r="TYC48" s="62"/>
      <c r="TYD48" s="62"/>
      <c r="TYE48" s="62"/>
      <c r="TYF48" s="62"/>
      <c r="TYG48" s="62"/>
      <c r="TYH48" s="62"/>
      <c r="TYI48" s="62"/>
      <c r="TYJ48" s="62"/>
      <c r="TYK48" s="62"/>
      <c r="TYL48" s="62"/>
      <c r="TYM48" s="62"/>
      <c r="TYN48" s="62"/>
      <c r="TYO48" s="62"/>
      <c r="TYP48" s="62"/>
      <c r="TYQ48" s="62"/>
      <c r="TYR48" s="62"/>
      <c r="TYS48" s="62"/>
      <c r="TYT48" s="62"/>
      <c r="TYU48" s="62"/>
      <c r="TYV48" s="62"/>
      <c r="TYW48" s="62"/>
      <c r="TYX48" s="62"/>
      <c r="TYY48" s="62"/>
      <c r="TYZ48" s="62"/>
      <c r="TZA48" s="62"/>
      <c r="TZB48" s="62"/>
      <c r="TZC48" s="62"/>
      <c r="TZD48" s="62"/>
      <c r="TZE48" s="62"/>
      <c r="TZF48" s="62"/>
      <c r="TZG48" s="62"/>
      <c r="TZH48" s="62"/>
      <c r="TZI48" s="62"/>
      <c r="TZJ48" s="62"/>
      <c r="TZK48" s="62"/>
      <c r="TZL48" s="62"/>
      <c r="TZM48" s="62"/>
      <c r="TZN48" s="62"/>
      <c r="TZO48" s="62"/>
      <c r="TZP48" s="62"/>
      <c r="TZQ48" s="62"/>
      <c r="TZR48" s="62"/>
      <c r="TZS48" s="62"/>
      <c r="TZT48" s="62"/>
      <c r="TZU48" s="62"/>
      <c r="TZV48" s="62"/>
      <c r="TZW48" s="62"/>
      <c r="TZX48" s="62"/>
      <c r="TZY48" s="62"/>
      <c r="TZZ48" s="62"/>
      <c r="UAA48" s="62"/>
      <c r="UAB48" s="62"/>
      <c r="UAC48" s="62"/>
      <c r="UAD48" s="62"/>
      <c r="UAE48" s="62"/>
      <c r="UAF48" s="62"/>
      <c r="UAG48" s="62"/>
      <c r="UAH48" s="62"/>
      <c r="UAI48" s="62"/>
      <c r="UAJ48" s="62"/>
      <c r="UAK48" s="62"/>
      <c r="UAL48" s="62"/>
      <c r="UAM48" s="62"/>
      <c r="UAN48" s="62"/>
      <c r="UAO48" s="62"/>
      <c r="UAP48" s="62"/>
      <c r="UAQ48" s="62"/>
      <c r="UAR48" s="62"/>
      <c r="UAS48" s="62"/>
      <c r="UAT48" s="62"/>
      <c r="UAU48" s="62"/>
      <c r="UAV48" s="62"/>
      <c r="UAW48" s="62"/>
      <c r="UAX48" s="62"/>
      <c r="UAY48" s="62"/>
      <c r="UAZ48" s="62"/>
      <c r="UBA48" s="62"/>
      <c r="UBB48" s="62"/>
      <c r="UBC48" s="62"/>
      <c r="UBD48" s="62"/>
      <c r="UBE48" s="62"/>
      <c r="UBF48" s="62"/>
      <c r="UBG48" s="62"/>
      <c r="UBH48" s="62"/>
      <c r="UBI48" s="62"/>
      <c r="UBJ48" s="62"/>
      <c r="UBK48" s="62"/>
      <c r="UBL48" s="62"/>
      <c r="UBM48" s="62"/>
      <c r="UBN48" s="62"/>
      <c r="UBO48" s="62"/>
      <c r="UBP48" s="62"/>
      <c r="UBQ48" s="62"/>
      <c r="UBR48" s="62"/>
      <c r="UBS48" s="62"/>
      <c r="UBT48" s="62"/>
      <c r="UBU48" s="62"/>
      <c r="UBV48" s="62"/>
      <c r="UBW48" s="62"/>
      <c r="UBX48" s="62"/>
      <c r="UBY48" s="62"/>
      <c r="UBZ48" s="62"/>
      <c r="UCA48" s="62"/>
      <c r="UCB48" s="62"/>
      <c r="UCC48" s="62"/>
      <c r="UCD48" s="62"/>
      <c r="UCE48" s="62"/>
      <c r="UCF48" s="62"/>
      <c r="UCG48" s="62"/>
      <c r="UCH48" s="62"/>
      <c r="UCI48" s="62"/>
      <c r="UCJ48" s="62"/>
      <c r="UCK48" s="62"/>
      <c r="UCL48" s="62"/>
      <c r="UCM48" s="62"/>
      <c r="UCN48" s="62"/>
      <c r="UCO48" s="62"/>
      <c r="UCP48" s="62"/>
      <c r="UCQ48" s="62"/>
      <c r="UCR48" s="62"/>
      <c r="UCS48" s="62"/>
      <c r="UCT48" s="62"/>
      <c r="UCU48" s="62"/>
      <c r="UCV48" s="62"/>
      <c r="UCW48" s="62"/>
      <c r="UCX48" s="62"/>
      <c r="UCY48" s="62"/>
      <c r="UCZ48" s="62"/>
      <c r="UDA48" s="62"/>
      <c r="UDB48" s="62"/>
      <c r="UDC48" s="62"/>
      <c r="UDD48" s="62"/>
      <c r="UDE48" s="62"/>
      <c r="UDF48" s="62"/>
      <c r="UDG48" s="62"/>
      <c r="UDH48" s="62"/>
      <c r="UDI48" s="62"/>
      <c r="UDJ48" s="62"/>
      <c r="UDK48" s="62"/>
      <c r="UDL48" s="62"/>
      <c r="UDM48" s="62"/>
      <c r="UDN48" s="62"/>
      <c r="UDO48" s="62"/>
      <c r="UDP48" s="62"/>
      <c r="UDQ48" s="62"/>
      <c r="UDR48" s="62"/>
      <c r="UDS48" s="62"/>
      <c r="UDT48" s="62"/>
      <c r="UDU48" s="62"/>
      <c r="UDV48" s="62"/>
      <c r="UDW48" s="62"/>
      <c r="UDX48" s="62"/>
      <c r="UDY48" s="62"/>
      <c r="UDZ48" s="62"/>
      <c r="UEA48" s="62"/>
      <c r="UEB48" s="62"/>
      <c r="UEC48" s="62"/>
      <c r="UED48" s="62"/>
      <c r="UEE48" s="62"/>
      <c r="UEF48" s="62"/>
      <c r="UEG48" s="62"/>
      <c r="UEH48" s="62"/>
      <c r="UEI48" s="62"/>
      <c r="UEJ48" s="62"/>
      <c r="UEK48" s="62"/>
      <c r="UEL48" s="62"/>
      <c r="UEM48" s="62"/>
      <c r="UEN48" s="62"/>
      <c r="UEO48" s="62"/>
      <c r="UEP48" s="62"/>
      <c r="UEQ48" s="62"/>
      <c r="UER48" s="62"/>
      <c r="UES48" s="62"/>
      <c r="UET48" s="62"/>
      <c r="UEU48" s="62"/>
      <c r="UEV48" s="62"/>
      <c r="UEW48" s="62"/>
      <c r="UEX48" s="62"/>
      <c r="UEY48" s="62"/>
      <c r="UEZ48" s="62"/>
      <c r="UFA48" s="62"/>
      <c r="UFB48" s="62"/>
      <c r="UFC48" s="62"/>
      <c r="UFD48" s="62"/>
      <c r="UFE48" s="62"/>
      <c r="UFF48" s="62"/>
      <c r="UFG48" s="62"/>
      <c r="UFH48" s="62"/>
      <c r="UFI48" s="62"/>
      <c r="UFJ48" s="62"/>
      <c r="UFK48" s="62"/>
      <c r="UFL48" s="62"/>
      <c r="UFM48" s="62"/>
      <c r="UFN48" s="62"/>
      <c r="UFO48" s="62"/>
      <c r="UFP48" s="62"/>
      <c r="UFQ48" s="62"/>
      <c r="UFR48" s="62"/>
      <c r="UFS48" s="62"/>
      <c r="UFT48" s="62"/>
      <c r="UFU48" s="62"/>
      <c r="UFV48" s="62"/>
      <c r="UFW48" s="62"/>
      <c r="UFX48" s="62"/>
      <c r="UFY48" s="62"/>
      <c r="UFZ48" s="62"/>
      <c r="UGA48" s="62"/>
      <c r="UGB48" s="62"/>
      <c r="UGC48" s="62"/>
      <c r="UGD48" s="62"/>
      <c r="UGE48" s="62"/>
      <c r="UGF48" s="62"/>
      <c r="UGG48" s="62"/>
      <c r="UGH48" s="62"/>
      <c r="UGI48" s="62"/>
      <c r="UGJ48" s="62"/>
      <c r="UGK48" s="62"/>
      <c r="UGL48" s="62"/>
      <c r="UGM48" s="62"/>
      <c r="UGN48" s="62"/>
      <c r="UGO48" s="62"/>
      <c r="UGP48" s="62"/>
      <c r="UGQ48" s="62"/>
      <c r="UGR48" s="62"/>
      <c r="UGS48" s="62"/>
      <c r="UGT48" s="62"/>
      <c r="UGU48" s="62"/>
      <c r="UGV48" s="62"/>
      <c r="UGW48" s="62"/>
      <c r="UGX48" s="62"/>
      <c r="UGY48" s="62"/>
      <c r="UGZ48" s="62"/>
      <c r="UHA48" s="62"/>
      <c r="UHB48" s="62"/>
      <c r="UHC48" s="62"/>
      <c r="UHD48" s="62"/>
      <c r="UHE48" s="62"/>
      <c r="UHF48" s="62"/>
      <c r="UHG48" s="62"/>
      <c r="UHH48" s="62"/>
      <c r="UHI48" s="62"/>
      <c r="UHJ48" s="62"/>
      <c r="UHK48" s="62"/>
      <c r="UHL48" s="62"/>
      <c r="UHM48" s="62"/>
      <c r="UHN48" s="62"/>
      <c r="UHO48" s="62"/>
      <c r="UHP48" s="62"/>
      <c r="UHQ48" s="62"/>
      <c r="UHR48" s="62"/>
      <c r="UHS48" s="62"/>
      <c r="UHT48" s="62"/>
      <c r="UHU48" s="62"/>
      <c r="UHV48" s="62"/>
      <c r="UHW48" s="62"/>
      <c r="UHX48" s="62"/>
      <c r="UHY48" s="62"/>
      <c r="UHZ48" s="62"/>
      <c r="UIA48" s="62"/>
      <c r="UIB48" s="62"/>
      <c r="UIC48" s="62"/>
      <c r="UID48" s="62"/>
      <c r="UIE48" s="62"/>
      <c r="UIF48" s="62"/>
      <c r="UIG48" s="62"/>
      <c r="UIH48" s="62"/>
      <c r="UII48" s="62"/>
      <c r="UIJ48" s="62"/>
      <c r="UIK48" s="62"/>
      <c r="UIL48" s="62"/>
      <c r="UIM48" s="62"/>
      <c r="UIN48" s="62"/>
      <c r="UIO48" s="62"/>
      <c r="UIP48" s="62"/>
      <c r="UIQ48" s="62"/>
      <c r="UIR48" s="62"/>
      <c r="UIS48" s="62"/>
      <c r="UIT48" s="62"/>
      <c r="UIU48" s="62"/>
      <c r="UIV48" s="62"/>
      <c r="UIW48" s="62"/>
      <c r="UIX48" s="62"/>
      <c r="UIY48" s="62"/>
      <c r="UIZ48" s="62"/>
      <c r="UJA48" s="62"/>
      <c r="UJB48" s="62"/>
      <c r="UJC48" s="62"/>
      <c r="UJD48" s="62"/>
      <c r="UJE48" s="62"/>
      <c r="UJF48" s="62"/>
      <c r="UJG48" s="62"/>
      <c r="UJH48" s="62"/>
      <c r="UJI48" s="62"/>
      <c r="UJJ48" s="62"/>
      <c r="UJK48" s="62"/>
      <c r="UJL48" s="62"/>
      <c r="UJM48" s="62"/>
      <c r="UJN48" s="62"/>
      <c r="UJO48" s="62"/>
      <c r="UJP48" s="62"/>
      <c r="UJQ48" s="62"/>
      <c r="UJR48" s="62"/>
      <c r="UJS48" s="62"/>
      <c r="UJT48" s="62"/>
      <c r="UJU48" s="62"/>
      <c r="UJV48" s="62"/>
      <c r="UJW48" s="62"/>
      <c r="UJX48" s="62"/>
      <c r="UJY48" s="62"/>
      <c r="UJZ48" s="62"/>
      <c r="UKA48" s="62"/>
      <c r="UKB48" s="62"/>
      <c r="UKC48" s="62"/>
      <c r="UKD48" s="62"/>
      <c r="UKE48" s="62"/>
      <c r="UKF48" s="62"/>
      <c r="UKG48" s="62"/>
      <c r="UKH48" s="62"/>
      <c r="UKI48" s="62"/>
      <c r="UKJ48" s="62"/>
      <c r="UKK48" s="62"/>
      <c r="UKL48" s="62"/>
      <c r="UKM48" s="62"/>
      <c r="UKN48" s="62"/>
      <c r="UKO48" s="62"/>
      <c r="UKP48" s="62"/>
      <c r="UKQ48" s="62"/>
      <c r="UKR48" s="62"/>
      <c r="UKS48" s="62"/>
      <c r="UKT48" s="62"/>
      <c r="UKU48" s="62"/>
      <c r="UKV48" s="62"/>
      <c r="UKW48" s="62"/>
      <c r="UKX48" s="62"/>
      <c r="UKY48" s="62"/>
      <c r="UKZ48" s="62"/>
      <c r="ULA48" s="62"/>
      <c r="ULB48" s="62"/>
      <c r="ULC48" s="62"/>
      <c r="ULD48" s="62"/>
      <c r="ULE48" s="62"/>
      <c r="ULF48" s="62"/>
      <c r="ULG48" s="62"/>
      <c r="ULH48" s="62"/>
      <c r="ULI48" s="62"/>
      <c r="ULJ48" s="62"/>
      <c r="ULK48" s="62"/>
      <c r="ULL48" s="62"/>
      <c r="ULM48" s="62"/>
      <c r="ULN48" s="62"/>
      <c r="ULO48" s="62"/>
      <c r="ULP48" s="62"/>
      <c r="ULQ48" s="62"/>
      <c r="ULR48" s="62"/>
      <c r="ULS48" s="62"/>
      <c r="ULT48" s="62"/>
      <c r="ULU48" s="62"/>
      <c r="ULV48" s="62"/>
      <c r="ULW48" s="62"/>
      <c r="ULX48" s="62"/>
      <c r="ULY48" s="62"/>
      <c r="ULZ48" s="62"/>
      <c r="UMA48" s="62"/>
      <c r="UMB48" s="62"/>
      <c r="UMC48" s="62"/>
      <c r="UMD48" s="62"/>
      <c r="UME48" s="62"/>
      <c r="UMF48" s="62"/>
      <c r="UMG48" s="62"/>
      <c r="UMH48" s="62"/>
      <c r="UMI48" s="62"/>
      <c r="UMJ48" s="62"/>
      <c r="UMK48" s="62"/>
      <c r="UML48" s="62"/>
      <c r="UMM48" s="62"/>
      <c r="UMN48" s="62"/>
      <c r="UMO48" s="62"/>
      <c r="UMP48" s="62"/>
      <c r="UMQ48" s="62"/>
      <c r="UMR48" s="62"/>
      <c r="UMS48" s="62"/>
      <c r="UMT48" s="62"/>
      <c r="UMU48" s="62"/>
      <c r="UMV48" s="62"/>
      <c r="UMW48" s="62"/>
      <c r="UMX48" s="62"/>
      <c r="UMY48" s="62"/>
      <c r="UMZ48" s="62"/>
      <c r="UNA48" s="62"/>
      <c r="UNB48" s="62"/>
      <c r="UNC48" s="62"/>
      <c r="UND48" s="62"/>
      <c r="UNE48" s="62"/>
      <c r="UNF48" s="62"/>
      <c r="UNG48" s="62"/>
      <c r="UNH48" s="62"/>
      <c r="UNI48" s="62"/>
      <c r="UNJ48" s="62"/>
      <c r="UNK48" s="62"/>
      <c r="UNL48" s="62"/>
      <c r="UNM48" s="62"/>
      <c r="UNN48" s="62"/>
      <c r="UNO48" s="62"/>
      <c r="UNP48" s="62"/>
      <c r="UNQ48" s="62"/>
      <c r="UNR48" s="62"/>
      <c r="UNS48" s="62"/>
      <c r="UNT48" s="62"/>
      <c r="UNU48" s="62"/>
      <c r="UNV48" s="62"/>
      <c r="UNW48" s="62"/>
      <c r="UNX48" s="62"/>
      <c r="UNY48" s="62"/>
      <c r="UNZ48" s="62"/>
      <c r="UOA48" s="62"/>
      <c r="UOB48" s="62"/>
      <c r="UOC48" s="62"/>
      <c r="UOD48" s="62"/>
      <c r="UOE48" s="62"/>
      <c r="UOF48" s="62"/>
      <c r="UOG48" s="62"/>
      <c r="UOH48" s="62"/>
      <c r="UOI48" s="62"/>
      <c r="UOJ48" s="62"/>
      <c r="UOK48" s="62"/>
      <c r="UOL48" s="62"/>
      <c r="UOM48" s="62"/>
      <c r="UON48" s="62"/>
      <c r="UOO48" s="62"/>
      <c r="UOP48" s="62"/>
      <c r="UOQ48" s="62"/>
      <c r="UOR48" s="62"/>
      <c r="UOS48" s="62"/>
      <c r="UOT48" s="62"/>
      <c r="UOU48" s="62"/>
      <c r="UOV48" s="62"/>
      <c r="UOW48" s="62"/>
      <c r="UOX48" s="62"/>
      <c r="UOY48" s="62"/>
      <c r="UOZ48" s="62"/>
      <c r="UPA48" s="62"/>
      <c r="UPB48" s="62"/>
      <c r="UPC48" s="62"/>
      <c r="UPD48" s="62"/>
      <c r="UPE48" s="62"/>
      <c r="UPF48" s="62"/>
      <c r="UPG48" s="62"/>
      <c r="UPH48" s="62"/>
      <c r="UPI48" s="62"/>
      <c r="UPJ48" s="62"/>
      <c r="UPK48" s="62"/>
      <c r="UPL48" s="62"/>
      <c r="UPM48" s="62"/>
      <c r="UPN48" s="62"/>
      <c r="UPO48" s="62"/>
      <c r="UPP48" s="62"/>
      <c r="UPQ48" s="62"/>
      <c r="UPR48" s="62"/>
      <c r="UPS48" s="62"/>
      <c r="UPT48" s="62"/>
      <c r="UPU48" s="62"/>
      <c r="UPV48" s="62"/>
      <c r="UPW48" s="62"/>
      <c r="UPX48" s="62"/>
      <c r="UPY48" s="62"/>
      <c r="UPZ48" s="62"/>
      <c r="UQA48" s="62"/>
      <c r="UQB48" s="62"/>
      <c r="UQC48" s="62"/>
      <c r="UQD48" s="62"/>
      <c r="UQE48" s="62"/>
      <c r="UQF48" s="62"/>
      <c r="UQG48" s="62"/>
      <c r="UQH48" s="62"/>
      <c r="UQI48" s="62"/>
      <c r="UQJ48" s="62"/>
      <c r="UQK48" s="62"/>
      <c r="UQL48" s="62"/>
      <c r="UQM48" s="62"/>
      <c r="UQN48" s="62"/>
      <c r="UQO48" s="62"/>
      <c r="UQP48" s="62"/>
      <c r="UQQ48" s="62"/>
      <c r="UQR48" s="62"/>
      <c r="UQS48" s="62"/>
      <c r="UQT48" s="62"/>
      <c r="UQU48" s="62"/>
      <c r="UQV48" s="62"/>
      <c r="UQW48" s="62"/>
      <c r="UQX48" s="62"/>
      <c r="UQY48" s="62"/>
      <c r="UQZ48" s="62"/>
      <c r="URA48" s="62"/>
      <c r="URB48" s="62"/>
      <c r="URC48" s="62"/>
      <c r="URD48" s="62"/>
      <c r="URE48" s="62"/>
      <c r="URF48" s="62"/>
      <c r="URG48" s="62"/>
      <c r="URH48" s="62"/>
      <c r="URI48" s="62"/>
      <c r="URJ48" s="62"/>
      <c r="URK48" s="62"/>
      <c r="URL48" s="62"/>
      <c r="URM48" s="62"/>
      <c r="URN48" s="62"/>
      <c r="URO48" s="62"/>
      <c r="URP48" s="62"/>
      <c r="URQ48" s="62"/>
      <c r="URR48" s="62"/>
      <c r="URS48" s="62"/>
      <c r="URT48" s="62"/>
      <c r="URU48" s="62"/>
      <c r="URV48" s="62"/>
      <c r="URW48" s="62"/>
      <c r="URX48" s="62"/>
      <c r="URY48" s="62"/>
      <c r="URZ48" s="62"/>
      <c r="USA48" s="62"/>
      <c r="USB48" s="62"/>
      <c r="USC48" s="62"/>
      <c r="USD48" s="62"/>
      <c r="USE48" s="62"/>
      <c r="USF48" s="62"/>
      <c r="USG48" s="62"/>
      <c r="USH48" s="62"/>
      <c r="USI48" s="62"/>
      <c r="USJ48" s="62"/>
      <c r="USK48" s="62"/>
      <c r="USL48" s="62"/>
      <c r="USM48" s="62"/>
      <c r="USN48" s="62"/>
      <c r="USO48" s="62"/>
      <c r="USP48" s="62"/>
      <c r="USQ48" s="62"/>
      <c r="USR48" s="62"/>
      <c r="USS48" s="62"/>
      <c r="UST48" s="62"/>
      <c r="USU48" s="62"/>
      <c r="USV48" s="62"/>
      <c r="USW48" s="62"/>
      <c r="USX48" s="62"/>
      <c r="USY48" s="62"/>
      <c r="USZ48" s="62"/>
      <c r="UTA48" s="62"/>
      <c r="UTB48" s="62"/>
      <c r="UTC48" s="62"/>
      <c r="UTD48" s="62"/>
      <c r="UTE48" s="62"/>
      <c r="UTF48" s="62"/>
      <c r="UTG48" s="62"/>
      <c r="UTH48" s="62"/>
      <c r="UTI48" s="62"/>
      <c r="UTJ48" s="62"/>
      <c r="UTK48" s="62"/>
      <c r="UTL48" s="62"/>
      <c r="UTM48" s="62"/>
      <c r="UTN48" s="62"/>
      <c r="UTO48" s="62"/>
      <c r="UTP48" s="62"/>
      <c r="UTQ48" s="62"/>
      <c r="UTR48" s="62"/>
      <c r="UTS48" s="62"/>
      <c r="UTT48" s="62"/>
      <c r="UTU48" s="62"/>
      <c r="UTV48" s="62"/>
      <c r="UTW48" s="62"/>
      <c r="UTX48" s="62"/>
      <c r="UTY48" s="62"/>
      <c r="UTZ48" s="62"/>
      <c r="UUA48" s="62"/>
      <c r="UUB48" s="62"/>
      <c r="UUC48" s="62"/>
      <c r="UUD48" s="62"/>
      <c r="UUE48" s="62"/>
      <c r="UUF48" s="62"/>
      <c r="UUG48" s="62"/>
      <c r="UUH48" s="62"/>
      <c r="UUI48" s="62"/>
      <c r="UUJ48" s="62"/>
      <c r="UUK48" s="62"/>
      <c r="UUL48" s="62"/>
      <c r="UUM48" s="62"/>
      <c r="UUN48" s="62"/>
      <c r="UUO48" s="62"/>
      <c r="UUP48" s="62"/>
      <c r="UUQ48" s="62"/>
      <c r="UUR48" s="62"/>
      <c r="UUS48" s="62"/>
      <c r="UUT48" s="62"/>
      <c r="UUU48" s="62"/>
      <c r="UUV48" s="62"/>
      <c r="UUW48" s="62"/>
      <c r="UUX48" s="62"/>
      <c r="UUY48" s="62"/>
      <c r="UUZ48" s="62"/>
      <c r="UVA48" s="62"/>
      <c r="UVB48" s="62"/>
      <c r="UVC48" s="62"/>
      <c r="UVD48" s="62"/>
      <c r="UVE48" s="62"/>
      <c r="UVF48" s="62"/>
      <c r="UVG48" s="62"/>
      <c r="UVH48" s="62"/>
      <c r="UVI48" s="62"/>
      <c r="UVJ48" s="62"/>
      <c r="UVK48" s="62"/>
      <c r="UVL48" s="62"/>
      <c r="UVM48" s="62"/>
      <c r="UVN48" s="62"/>
      <c r="UVO48" s="62"/>
      <c r="UVP48" s="62"/>
      <c r="UVQ48" s="62"/>
      <c r="UVR48" s="62"/>
      <c r="UVS48" s="62"/>
      <c r="UVT48" s="62"/>
      <c r="UVU48" s="62"/>
      <c r="UVV48" s="62"/>
      <c r="UVW48" s="62"/>
      <c r="UVX48" s="62"/>
      <c r="UVY48" s="62"/>
      <c r="UVZ48" s="62"/>
      <c r="UWA48" s="62"/>
      <c r="UWB48" s="62"/>
      <c r="UWC48" s="62"/>
      <c r="UWD48" s="62"/>
      <c r="UWE48" s="62"/>
      <c r="UWF48" s="62"/>
      <c r="UWG48" s="62"/>
      <c r="UWH48" s="62"/>
      <c r="UWI48" s="62"/>
      <c r="UWJ48" s="62"/>
      <c r="UWK48" s="62"/>
      <c r="UWL48" s="62"/>
      <c r="UWM48" s="62"/>
      <c r="UWN48" s="62"/>
      <c r="UWO48" s="62"/>
      <c r="UWP48" s="62"/>
      <c r="UWQ48" s="62"/>
      <c r="UWR48" s="62"/>
      <c r="UWS48" s="62"/>
      <c r="UWT48" s="62"/>
      <c r="UWU48" s="62"/>
      <c r="UWV48" s="62"/>
      <c r="UWW48" s="62"/>
      <c r="UWX48" s="62"/>
      <c r="UWY48" s="62"/>
      <c r="UWZ48" s="62"/>
      <c r="UXA48" s="62"/>
      <c r="UXB48" s="62"/>
      <c r="UXC48" s="62"/>
      <c r="UXD48" s="62"/>
      <c r="UXE48" s="62"/>
      <c r="UXF48" s="62"/>
      <c r="UXG48" s="62"/>
      <c r="UXH48" s="62"/>
      <c r="UXI48" s="62"/>
      <c r="UXJ48" s="62"/>
      <c r="UXK48" s="62"/>
      <c r="UXL48" s="62"/>
      <c r="UXM48" s="62"/>
      <c r="UXN48" s="62"/>
      <c r="UXO48" s="62"/>
      <c r="UXP48" s="62"/>
      <c r="UXQ48" s="62"/>
      <c r="UXR48" s="62"/>
      <c r="UXS48" s="62"/>
      <c r="UXT48" s="62"/>
      <c r="UXU48" s="62"/>
      <c r="UXV48" s="62"/>
      <c r="UXW48" s="62"/>
      <c r="UXX48" s="62"/>
      <c r="UXY48" s="62"/>
      <c r="UXZ48" s="62"/>
      <c r="UYA48" s="62"/>
      <c r="UYB48" s="62"/>
      <c r="UYC48" s="62"/>
      <c r="UYD48" s="62"/>
      <c r="UYE48" s="62"/>
      <c r="UYF48" s="62"/>
      <c r="UYG48" s="62"/>
      <c r="UYH48" s="62"/>
      <c r="UYI48" s="62"/>
      <c r="UYJ48" s="62"/>
      <c r="UYK48" s="62"/>
      <c r="UYL48" s="62"/>
      <c r="UYM48" s="62"/>
      <c r="UYN48" s="62"/>
      <c r="UYO48" s="62"/>
      <c r="UYP48" s="62"/>
      <c r="UYQ48" s="62"/>
      <c r="UYR48" s="62"/>
      <c r="UYS48" s="62"/>
      <c r="UYT48" s="62"/>
      <c r="UYU48" s="62"/>
      <c r="UYV48" s="62"/>
      <c r="UYW48" s="62"/>
      <c r="UYX48" s="62"/>
      <c r="UYY48" s="62"/>
      <c r="UYZ48" s="62"/>
      <c r="UZA48" s="62"/>
      <c r="UZB48" s="62"/>
      <c r="UZC48" s="62"/>
      <c r="UZD48" s="62"/>
      <c r="UZE48" s="62"/>
      <c r="UZF48" s="62"/>
      <c r="UZG48" s="62"/>
      <c r="UZH48" s="62"/>
      <c r="UZI48" s="62"/>
      <c r="UZJ48" s="62"/>
      <c r="UZK48" s="62"/>
      <c r="UZL48" s="62"/>
      <c r="UZM48" s="62"/>
      <c r="UZN48" s="62"/>
      <c r="UZO48" s="62"/>
      <c r="UZP48" s="62"/>
      <c r="UZQ48" s="62"/>
      <c r="UZR48" s="62"/>
      <c r="UZS48" s="62"/>
      <c r="UZT48" s="62"/>
      <c r="UZU48" s="62"/>
      <c r="UZV48" s="62"/>
      <c r="UZW48" s="62"/>
      <c r="UZX48" s="62"/>
      <c r="UZY48" s="62"/>
      <c r="UZZ48" s="62"/>
      <c r="VAA48" s="62"/>
      <c r="VAB48" s="62"/>
      <c r="VAC48" s="62"/>
      <c r="VAD48" s="62"/>
      <c r="VAE48" s="62"/>
      <c r="VAF48" s="62"/>
      <c r="VAG48" s="62"/>
      <c r="VAH48" s="62"/>
      <c r="VAI48" s="62"/>
      <c r="VAJ48" s="62"/>
      <c r="VAK48" s="62"/>
      <c r="VAL48" s="62"/>
      <c r="VAM48" s="62"/>
      <c r="VAN48" s="62"/>
      <c r="VAO48" s="62"/>
      <c r="VAP48" s="62"/>
      <c r="VAQ48" s="62"/>
      <c r="VAR48" s="62"/>
      <c r="VAS48" s="62"/>
      <c r="VAT48" s="62"/>
      <c r="VAU48" s="62"/>
      <c r="VAV48" s="62"/>
      <c r="VAW48" s="62"/>
      <c r="VAX48" s="62"/>
      <c r="VAY48" s="62"/>
      <c r="VAZ48" s="62"/>
      <c r="VBA48" s="62"/>
      <c r="VBB48" s="62"/>
      <c r="VBC48" s="62"/>
      <c r="VBD48" s="62"/>
      <c r="VBE48" s="62"/>
      <c r="VBF48" s="62"/>
      <c r="VBG48" s="62"/>
      <c r="VBH48" s="62"/>
      <c r="VBI48" s="62"/>
      <c r="VBJ48" s="62"/>
      <c r="VBK48" s="62"/>
      <c r="VBL48" s="62"/>
      <c r="VBM48" s="62"/>
      <c r="VBN48" s="62"/>
      <c r="VBO48" s="62"/>
      <c r="VBP48" s="62"/>
      <c r="VBQ48" s="62"/>
      <c r="VBR48" s="62"/>
      <c r="VBS48" s="62"/>
      <c r="VBT48" s="62"/>
      <c r="VBU48" s="62"/>
      <c r="VBV48" s="62"/>
      <c r="VBW48" s="62"/>
      <c r="VBX48" s="62"/>
      <c r="VBY48" s="62"/>
      <c r="VBZ48" s="62"/>
      <c r="VCA48" s="62"/>
      <c r="VCB48" s="62"/>
      <c r="VCC48" s="62"/>
      <c r="VCD48" s="62"/>
      <c r="VCE48" s="62"/>
      <c r="VCF48" s="62"/>
      <c r="VCG48" s="62"/>
      <c r="VCH48" s="62"/>
      <c r="VCI48" s="62"/>
      <c r="VCJ48" s="62"/>
      <c r="VCK48" s="62"/>
      <c r="VCL48" s="62"/>
      <c r="VCM48" s="62"/>
      <c r="VCN48" s="62"/>
      <c r="VCO48" s="62"/>
      <c r="VCP48" s="62"/>
      <c r="VCQ48" s="62"/>
      <c r="VCR48" s="62"/>
      <c r="VCS48" s="62"/>
      <c r="VCT48" s="62"/>
      <c r="VCU48" s="62"/>
      <c r="VCV48" s="62"/>
      <c r="VCW48" s="62"/>
      <c r="VCX48" s="62"/>
      <c r="VCY48" s="62"/>
      <c r="VCZ48" s="62"/>
      <c r="VDA48" s="62"/>
      <c r="VDB48" s="62"/>
      <c r="VDC48" s="62"/>
      <c r="VDD48" s="62"/>
      <c r="VDE48" s="62"/>
      <c r="VDF48" s="62"/>
      <c r="VDG48" s="62"/>
      <c r="VDH48" s="62"/>
      <c r="VDI48" s="62"/>
      <c r="VDJ48" s="62"/>
      <c r="VDK48" s="62"/>
      <c r="VDL48" s="62"/>
      <c r="VDM48" s="62"/>
      <c r="VDN48" s="62"/>
      <c r="VDO48" s="62"/>
      <c r="VDP48" s="62"/>
      <c r="VDQ48" s="62"/>
      <c r="VDR48" s="62"/>
      <c r="VDS48" s="62"/>
      <c r="VDT48" s="62"/>
      <c r="VDU48" s="62"/>
      <c r="VDV48" s="62"/>
      <c r="VDW48" s="62"/>
      <c r="VDX48" s="62"/>
      <c r="VDY48" s="62"/>
      <c r="VDZ48" s="62"/>
      <c r="VEA48" s="62"/>
      <c r="VEB48" s="62"/>
      <c r="VEC48" s="62"/>
      <c r="VED48" s="62"/>
      <c r="VEE48" s="62"/>
      <c r="VEF48" s="62"/>
      <c r="VEG48" s="62"/>
      <c r="VEH48" s="62"/>
      <c r="VEI48" s="62"/>
      <c r="VEJ48" s="62"/>
      <c r="VEK48" s="62"/>
      <c r="VEL48" s="62"/>
      <c r="VEM48" s="62"/>
      <c r="VEN48" s="62"/>
      <c r="VEO48" s="62"/>
      <c r="VEP48" s="62"/>
      <c r="VEQ48" s="62"/>
      <c r="VER48" s="62"/>
      <c r="VES48" s="62"/>
      <c r="VET48" s="62"/>
      <c r="VEU48" s="62"/>
    </row>
    <row r="49" spans="1:15023" s="73" customFormat="1" ht="15" hidden="1" customHeight="1" x14ac:dyDescent="0.25">
      <c r="A49" s="16"/>
      <c r="B49" s="16"/>
      <c r="C49" s="17"/>
      <c r="D49" s="11" t="s">
        <v>71</v>
      </c>
      <c r="E49" s="252"/>
      <c r="F49" s="12" t="s">
        <v>14</v>
      </c>
      <c r="G49" s="33"/>
      <c r="H49" s="33"/>
      <c r="I49" s="33"/>
      <c r="J49" s="33"/>
      <c r="K49" s="33"/>
      <c r="L49" s="33"/>
      <c r="M49" s="33"/>
      <c r="N49" s="33"/>
      <c r="O49" s="33"/>
      <c r="P49" s="33"/>
      <c r="Q49" s="33"/>
      <c r="R49" s="33"/>
      <c r="S49" s="1913"/>
      <c r="T49" s="33"/>
      <c r="U49" s="33"/>
      <c r="V49" s="33"/>
      <c r="W49" s="33"/>
      <c r="X49" s="33"/>
      <c r="Y49" s="33"/>
      <c r="Z49" s="33"/>
      <c r="AA49" s="33"/>
      <c r="AB49" s="33"/>
      <c r="AC49" s="33"/>
      <c r="AD49" s="33"/>
      <c r="AE49" s="33"/>
      <c r="AF49" s="33"/>
      <c r="AG49" s="33"/>
      <c r="AH49" s="33"/>
      <c r="AI49" s="16"/>
      <c r="AJ49" s="54">
        <f>SUM(G49:AH49)</f>
        <v>0</v>
      </c>
      <c r="AK49" s="16"/>
      <c r="AL49" s="1993"/>
      <c r="AM49" s="1993"/>
      <c r="AN49" s="1993"/>
      <c r="AO49" s="1993"/>
      <c r="AP49" s="1993"/>
      <c r="AQ49" s="1993"/>
      <c r="AR49" s="16"/>
      <c r="AS49" s="27"/>
      <c r="AT49" s="2"/>
      <c r="AU49" s="2"/>
      <c r="AV49" s="2"/>
      <c r="AW49" s="2"/>
      <c r="AX49" s="1"/>
      <c r="AY49" s="1"/>
      <c r="AZ49" s="508"/>
      <c r="BA49" s="508"/>
      <c r="BB49" s="16"/>
      <c r="BC49" s="1"/>
      <c r="BD49" s="1"/>
      <c r="BE49" s="1"/>
      <c r="BF49" s="143"/>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c r="EW49" s="16"/>
      <c r="EX49" s="16"/>
      <c r="EY49" s="16"/>
      <c r="EZ49" s="16"/>
      <c r="FA49" s="16"/>
      <c r="FB49" s="16"/>
      <c r="FC49" s="16"/>
      <c r="FD49" s="16"/>
      <c r="FE49" s="16"/>
      <c r="FF49" s="16"/>
      <c r="FG49" s="16"/>
      <c r="FH49" s="16"/>
      <c r="FI49" s="16"/>
      <c r="FJ49" s="16"/>
      <c r="FK49" s="16"/>
      <c r="FL49" s="16"/>
      <c r="FM49" s="16"/>
      <c r="FN49" s="16"/>
      <c r="FO49" s="16"/>
      <c r="FP49" s="16"/>
      <c r="FQ49" s="16"/>
      <c r="FR49" s="16"/>
      <c r="FS49" s="16"/>
      <c r="FT49" s="16"/>
      <c r="FU49" s="16"/>
      <c r="FV49" s="16"/>
      <c r="FW49" s="16"/>
      <c r="FX49" s="16"/>
      <c r="FY49" s="16"/>
      <c r="FZ49" s="16"/>
      <c r="GA49" s="16"/>
      <c r="GB49" s="16"/>
      <c r="GC49" s="16"/>
      <c r="GD49" s="16"/>
      <c r="GE49" s="16"/>
      <c r="GF49" s="16"/>
      <c r="GG49" s="16"/>
      <c r="GH49" s="16"/>
      <c r="GI49" s="16"/>
      <c r="GJ49" s="16"/>
      <c r="GK49" s="16"/>
      <c r="GL49" s="16"/>
      <c r="GM49" s="16"/>
      <c r="GN49" s="16"/>
      <c r="GO49" s="16"/>
      <c r="GP49" s="16"/>
      <c r="GQ49" s="16"/>
      <c r="GR49" s="16"/>
      <c r="GS49" s="16"/>
      <c r="GT49" s="16"/>
      <c r="GU49" s="16"/>
      <c r="GV49" s="16"/>
      <c r="GW49" s="16"/>
      <c r="GX49" s="16"/>
      <c r="GY49" s="16"/>
      <c r="GZ49" s="16"/>
      <c r="HA49" s="16"/>
      <c r="HB49" s="16"/>
      <c r="HC49" s="16"/>
      <c r="HD49" s="16"/>
      <c r="HE49" s="16"/>
      <c r="HF49" s="16"/>
      <c r="HG49" s="16"/>
      <c r="HH49" s="16"/>
      <c r="HI49" s="16"/>
      <c r="HJ49" s="16"/>
      <c r="HK49" s="16"/>
      <c r="HL49" s="16"/>
      <c r="HM49" s="16"/>
      <c r="HN49" s="16"/>
      <c r="HO49" s="16"/>
      <c r="HP49" s="16"/>
      <c r="HQ49" s="16"/>
      <c r="HR49" s="16"/>
      <c r="HS49" s="16"/>
      <c r="HT49" s="16"/>
      <c r="HU49" s="16"/>
      <c r="HV49" s="16"/>
      <c r="HW49" s="16"/>
      <c r="HX49" s="16"/>
      <c r="HY49" s="16"/>
      <c r="HZ49" s="16"/>
      <c r="IA49" s="16"/>
      <c r="IB49" s="16"/>
      <c r="IC49" s="16"/>
      <c r="ID49" s="16"/>
      <c r="IE49" s="16"/>
      <c r="IF49" s="16"/>
      <c r="IG49" s="16"/>
      <c r="IH49" s="16"/>
      <c r="II49" s="16"/>
      <c r="IJ49" s="16"/>
      <c r="IK49" s="16"/>
      <c r="IL49" s="16"/>
      <c r="IM49" s="16"/>
      <c r="IN49" s="16"/>
      <c r="IO49" s="16"/>
      <c r="IP49" s="16"/>
      <c r="IQ49" s="16"/>
      <c r="IR49" s="16"/>
      <c r="IS49" s="16"/>
      <c r="IT49" s="16"/>
      <c r="IU49" s="16"/>
      <c r="IV49" s="16"/>
      <c r="IW49" s="16"/>
      <c r="IX49" s="16"/>
      <c r="IY49" s="16"/>
      <c r="IZ49" s="16"/>
      <c r="JA49" s="16"/>
      <c r="JB49" s="16"/>
      <c r="JC49" s="16"/>
      <c r="JD49" s="16"/>
      <c r="JE49" s="16"/>
      <c r="JF49" s="16"/>
      <c r="JG49" s="16"/>
      <c r="JH49" s="16"/>
      <c r="JI49" s="16"/>
      <c r="JJ49" s="16"/>
      <c r="JK49" s="16"/>
      <c r="JL49" s="16"/>
      <c r="JM49" s="16"/>
      <c r="JN49" s="16"/>
      <c r="JO49" s="16"/>
      <c r="JP49" s="16"/>
      <c r="JQ49" s="16"/>
      <c r="JR49" s="16"/>
      <c r="JS49" s="16"/>
      <c r="JT49" s="16"/>
      <c r="JU49" s="16"/>
      <c r="JV49" s="16"/>
      <c r="JW49" s="16"/>
      <c r="JX49" s="16"/>
      <c r="JY49" s="16"/>
      <c r="JZ49" s="16"/>
      <c r="KA49" s="16"/>
      <c r="KB49" s="16"/>
      <c r="KC49" s="16"/>
      <c r="KD49" s="16"/>
      <c r="KE49" s="16"/>
      <c r="KF49" s="16"/>
      <c r="KG49" s="16"/>
      <c r="KH49" s="16"/>
      <c r="KI49" s="16"/>
      <c r="KJ49" s="16"/>
      <c r="KK49" s="16"/>
      <c r="KL49" s="16"/>
      <c r="KM49" s="16"/>
      <c r="KN49" s="16"/>
      <c r="KO49" s="16"/>
      <c r="KP49" s="16"/>
      <c r="KQ49" s="16"/>
      <c r="KR49" s="16"/>
      <c r="KS49" s="16"/>
      <c r="KT49" s="16"/>
      <c r="KU49" s="16"/>
      <c r="KV49" s="16"/>
      <c r="KW49" s="16"/>
      <c r="KX49" s="16"/>
      <c r="KY49" s="16"/>
      <c r="KZ49" s="16"/>
      <c r="LA49" s="16"/>
      <c r="LB49" s="16"/>
      <c r="LC49" s="16"/>
      <c r="LD49" s="16"/>
      <c r="LE49" s="16"/>
      <c r="LF49" s="16"/>
      <c r="LG49" s="16"/>
      <c r="LH49" s="16"/>
      <c r="LI49" s="16"/>
      <c r="LJ49" s="16"/>
      <c r="LK49" s="16"/>
      <c r="LL49" s="16"/>
      <c r="LM49" s="16"/>
      <c r="LN49" s="16"/>
      <c r="LO49" s="16"/>
      <c r="LP49" s="16"/>
      <c r="LQ49" s="16"/>
      <c r="LR49" s="16"/>
      <c r="LS49" s="16"/>
      <c r="LT49" s="16"/>
      <c r="LU49" s="16"/>
      <c r="LV49" s="16"/>
      <c r="LW49" s="16"/>
      <c r="LX49" s="16"/>
      <c r="LY49" s="16"/>
      <c r="LZ49" s="16"/>
      <c r="MA49" s="16"/>
      <c r="MB49" s="16"/>
      <c r="MC49" s="16"/>
      <c r="MD49" s="16"/>
      <c r="ME49" s="16"/>
      <c r="MF49" s="16"/>
      <c r="MG49" s="16"/>
      <c r="MH49" s="16"/>
      <c r="MI49" s="16"/>
      <c r="MJ49" s="16"/>
      <c r="MK49" s="16"/>
      <c r="ML49" s="16"/>
      <c r="MM49" s="16"/>
      <c r="MN49" s="16"/>
      <c r="MO49" s="16"/>
      <c r="MP49" s="16"/>
      <c r="MQ49" s="16"/>
      <c r="MR49" s="16"/>
      <c r="MS49" s="16"/>
      <c r="MT49" s="16"/>
      <c r="MU49" s="16"/>
      <c r="MV49" s="16"/>
      <c r="MW49" s="16"/>
      <c r="MX49" s="16"/>
      <c r="MY49" s="16"/>
      <c r="MZ49" s="16"/>
      <c r="NA49" s="16"/>
      <c r="NB49" s="16"/>
      <c r="NC49" s="16"/>
      <c r="ND49" s="16"/>
      <c r="NE49" s="16"/>
      <c r="NF49" s="16"/>
      <c r="NG49" s="16"/>
      <c r="NH49" s="16"/>
      <c r="NI49" s="16"/>
      <c r="NJ49" s="16"/>
      <c r="NK49" s="16"/>
      <c r="NL49" s="16"/>
      <c r="NM49" s="16"/>
      <c r="NN49" s="16"/>
      <c r="NO49" s="16"/>
      <c r="NP49" s="16"/>
      <c r="NQ49" s="16"/>
      <c r="NR49" s="16"/>
      <c r="NS49" s="16"/>
      <c r="NT49" s="16"/>
      <c r="NU49" s="16"/>
      <c r="NV49" s="16"/>
      <c r="NW49" s="16"/>
      <c r="NX49" s="16"/>
      <c r="NY49" s="16"/>
      <c r="NZ49" s="16"/>
      <c r="OA49" s="16"/>
      <c r="OB49" s="16"/>
      <c r="OC49" s="16"/>
      <c r="OD49" s="16"/>
      <c r="OE49" s="16"/>
      <c r="OF49" s="16"/>
      <c r="OG49" s="16"/>
      <c r="OH49" s="16"/>
      <c r="OI49" s="16"/>
      <c r="OJ49" s="16"/>
      <c r="OK49" s="16"/>
      <c r="OL49" s="16"/>
      <c r="OM49" s="16"/>
      <c r="ON49" s="16"/>
      <c r="OO49" s="16"/>
      <c r="OP49" s="16"/>
      <c r="OQ49" s="16"/>
      <c r="OR49" s="16"/>
      <c r="OS49" s="16"/>
      <c r="OT49" s="16"/>
      <c r="OU49" s="16"/>
      <c r="OV49" s="16"/>
      <c r="OW49" s="16"/>
      <c r="OX49" s="16"/>
      <c r="OY49" s="16"/>
      <c r="OZ49" s="16"/>
      <c r="PA49" s="16"/>
      <c r="PB49" s="16"/>
      <c r="PC49" s="16"/>
      <c r="PD49" s="16"/>
      <c r="PE49" s="16"/>
      <c r="PF49" s="16"/>
      <c r="PG49" s="16"/>
      <c r="PH49" s="16"/>
      <c r="PI49" s="16"/>
      <c r="PJ49" s="16"/>
      <c r="PK49" s="16"/>
      <c r="PL49" s="16"/>
      <c r="PM49" s="16"/>
      <c r="PN49" s="16"/>
      <c r="PO49" s="16"/>
      <c r="PP49" s="16"/>
      <c r="PQ49" s="16"/>
      <c r="PR49" s="16"/>
      <c r="PS49" s="16"/>
      <c r="PT49" s="16"/>
      <c r="PU49" s="16"/>
      <c r="PV49" s="16"/>
      <c r="PW49" s="16"/>
      <c r="PX49" s="16"/>
      <c r="PY49" s="16"/>
      <c r="PZ49" s="16"/>
      <c r="QA49" s="16"/>
      <c r="QB49" s="16"/>
      <c r="QC49" s="16"/>
      <c r="QD49" s="16"/>
      <c r="QE49" s="16"/>
      <c r="QF49" s="16"/>
      <c r="QG49" s="16"/>
      <c r="QH49" s="16"/>
      <c r="QI49" s="16"/>
      <c r="QJ49" s="16"/>
      <c r="QK49" s="16"/>
      <c r="QL49" s="16"/>
      <c r="QM49" s="16"/>
      <c r="QN49" s="16"/>
      <c r="QO49" s="16"/>
      <c r="QP49" s="16"/>
      <c r="QQ49" s="16"/>
      <c r="QR49" s="16"/>
      <c r="QS49" s="16"/>
      <c r="QT49" s="16"/>
      <c r="QU49" s="16"/>
      <c r="QV49" s="16"/>
      <c r="QW49" s="16"/>
      <c r="QX49" s="16"/>
      <c r="QY49" s="16"/>
      <c r="QZ49" s="16"/>
      <c r="RA49" s="16"/>
      <c r="RB49" s="16"/>
      <c r="RC49" s="16"/>
      <c r="RD49" s="16"/>
      <c r="RE49" s="16"/>
      <c r="RF49" s="16"/>
      <c r="RG49" s="16"/>
      <c r="RH49" s="16"/>
      <c r="RI49" s="16"/>
      <c r="RJ49" s="16"/>
      <c r="RK49" s="16"/>
      <c r="RL49" s="16"/>
      <c r="RM49" s="16"/>
      <c r="RN49" s="16"/>
      <c r="RO49" s="16"/>
      <c r="RP49" s="16"/>
      <c r="RQ49" s="16"/>
      <c r="RR49" s="16"/>
      <c r="RS49" s="16"/>
      <c r="RT49" s="16"/>
      <c r="RU49" s="16"/>
      <c r="RV49" s="16"/>
      <c r="RW49" s="16"/>
      <c r="RX49" s="16"/>
      <c r="RY49" s="16"/>
      <c r="RZ49" s="16"/>
      <c r="SA49" s="16"/>
      <c r="SB49" s="16"/>
      <c r="SC49" s="16"/>
      <c r="SD49" s="16"/>
      <c r="SE49" s="16"/>
      <c r="SF49" s="16"/>
      <c r="SG49" s="16"/>
      <c r="SH49" s="16"/>
      <c r="SI49" s="16"/>
      <c r="SJ49" s="16"/>
      <c r="SK49" s="16"/>
      <c r="SL49" s="16"/>
      <c r="SM49" s="16"/>
      <c r="SN49" s="16"/>
      <c r="SO49" s="16"/>
      <c r="SP49" s="16"/>
      <c r="SQ49" s="16"/>
      <c r="SR49" s="16"/>
      <c r="SS49" s="16"/>
      <c r="ST49" s="16"/>
      <c r="SU49" s="16"/>
      <c r="SV49" s="16"/>
      <c r="SW49" s="16"/>
      <c r="SX49" s="16"/>
      <c r="SY49" s="16"/>
      <c r="SZ49" s="16"/>
      <c r="TA49" s="16"/>
      <c r="TB49" s="16"/>
      <c r="TC49" s="16"/>
      <c r="TD49" s="16"/>
      <c r="TE49" s="16"/>
      <c r="TF49" s="16"/>
      <c r="TG49" s="16"/>
      <c r="TH49" s="16"/>
      <c r="TI49" s="16"/>
      <c r="TJ49" s="16"/>
      <c r="TK49" s="16"/>
      <c r="TL49" s="16"/>
      <c r="TM49" s="16"/>
      <c r="TN49" s="16"/>
      <c r="TO49" s="16"/>
      <c r="TP49" s="16"/>
      <c r="TQ49" s="16"/>
      <c r="TR49" s="16"/>
      <c r="TS49" s="16"/>
      <c r="TT49" s="16"/>
      <c r="TU49" s="16"/>
      <c r="TV49" s="16"/>
      <c r="TW49" s="16"/>
      <c r="TX49" s="16"/>
      <c r="TY49" s="16"/>
      <c r="TZ49" s="16"/>
      <c r="UA49" s="16"/>
      <c r="UB49" s="16"/>
      <c r="UC49" s="16"/>
      <c r="UD49" s="16"/>
      <c r="UE49" s="16"/>
      <c r="UF49" s="16"/>
      <c r="UG49" s="16"/>
      <c r="UH49" s="16"/>
      <c r="UI49" s="16"/>
      <c r="UJ49" s="16"/>
      <c r="UK49" s="16"/>
      <c r="UL49" s="16"/>
      <c r="UM49" s="16"/>
      <c r="UN49" s="16"/>
      <c r="UO49" s="16"/>
      <c r="UP49" s="16"/>
      <c r="UQ49" s="16"/>
      <c r="UR49" s="16"/>
      <c r="US49" s="16"/>
      <c r="UT49" s="16"/>
      <c r="UU49" s="16"/>
      <c r="UV49" s="16"/>
      <c r="UW49" s="16"/>
      <c r="UX49" s="16"/>
      <c r="UY49" s="16"/>
      <c r="UZ49" s="16"/>
      <c r="VA49" s="16"/>
      <c r="VB49" s="16"/>
      <c r="VC49" s="16"/>
      <c r="VD49" s="16"/>
      <c r="VE49" s="16"/>
      <c r="VF49" s="16"/>
      <c r="VG49" s="16"/>
      <c r="VH49" s="16"/>
      <c r="VI49" s="16"/>
      <c r="VJ49" s="16"/>
      <c r="VK49" s="16"/>
      <c r="VL49" s="16"/>
      <c r="VM49" s="16"/>
      <c r="VN49" s="16"/>
      <c r="VO49" s="16"/>
      <c r="VP49" s="16"/>
      <c r="VQ49" s="16"/>
      <c r="VR49" s="16"/>
      <c r="VS49" s="16"/>
      <c r="VT49" s="16"/>
      <c r="VU49" s="16"/>
      <c r="VV49" s="16"/>
      <c r="VW49" s="16"/>
      <c r="VX49" s="16"/>
      <c r="VY49" s="16"/>
      <c r="VZ49" s="16"/>
      <c r="WA49" s="16"/>
      <c r="WB49" s="16"/>
      <c r="WC49" s="16"/>
      <c r="WD49" s="16"/>
      <c r="WE49" s="16"/>
      <c r="WF49" s="16"/>
      <c r="WG49" s="16"/>
      <c r="WH49" s="16"/>
      <c r="WI49" s="16"/>
      <c r="WJ49" s="16"/>
      <c r="WK49" s="16"/>
      <c r="WL49" s="16"/>
      <c r="WM49" s="16"/>
      <c r="WN49" s="16"/>
      <c r="WO49" s="16"/>
      <c r="WP49" s="16"/>
      <c r="WQ49" s="16"/>
      <c r="WR49" s="16"/>
      <c r="WS49" s="16"/>
      <c r="WT49" s="16"/>
      <c r="WU49" s="16"/>
      <c r="WV49" s="16"/>
      <c r="WW49" s="16"/>
      <c r="WX49" s="16"/>
      <c r="WY49" s="16"/>
      <c r="WZ49" s="16"/>
      <c r="XA49" s="16"/>
      <c r="XB49" s="16"/>
      <c r="XC49" s="16"/>
      <c r="XD49" s="16"/>
      <c r="XE49" s="16"/>
      <c r="XF49" s="16"/>
      <c r="XG49" s="16"/>
      <c r="XH49" s="16"/>
      <c r="XI49" s="16"/>
      <c r="XJ49" s="16"/>
      <c r="XK49" s="16"/>
      <c r="XL49" s="16"/>
      <c r="XM49" s="16"/>
      <c r="XN49" s="16"/>
      <c r="XO49" s="16"/>
      <c r="XP49" s="16"/>
      <c r="XQ49" s="16"/>
      <c r="XR49" s="16"/>
      <c r="XS49" s="16"/>
      <c r="XT49" s="16"/>
      <c r="XU49" s="16"/>
      <c r="XV49" s="16"/>
      <c r="XW49" s="16"/>
      <c r="XX49" s="16"/>
      <c r="XY49" s="16"/>
      <c r="XZ49" s="16"/>
      <c r="YA49" s="16"/>
      <c r="YB49" s="16"/>
      <c r="YC49" s="16"/>
      <c r="YD49" s="16"/>
      <c r="YE49" s="16"/>
      <c r="YF49" s="16"/>
      <c r="YG49" s="16"/>
      <c r="YH49" s="16"/>
      <c r="YI49" s="16"/>
      <c r="YJ49" s="16"/>
      <c r="YK49" s="16"/>
      <c r="YL49" s="16"/>
      <c r="YM49" s="16"/>
      <c r="YN49" s="16"/>
      <c r="YO49" s="16"/>
      <c r="YP49" s="16"/>
      <c r="YQ49" s="16"/>
      <c r="YR49" s="16"/>
      <c r="YS49" s="16"/>
      <c r="YT49" s="16"/>
      <c r="YU49" s="16"/>
      <c r="YV49" s="16"/>
      <c r="YW49" s="16"/>
      <c r="YX49" s="16"/>
      <c r="YY49" s="16"/>
      <c r="YZ49" s="16"/>
      <c r="ZA49" s="16"/>
      <c r="ZB49" s="16"/>
      <c r="ZC49" s="16"/>
      <c r="ZD49" s="16"/>
      <c r="ZE49" s="16"/>
      <c r="ZF49" s="16"/>
      <c r="ZG49" s="16"/>
      <c r="ZH49" s="16"/>
      <c r="ZI49" s="16"/>
      <c r="ZJ49" s="16"/>
      <c r="ZK49" s="16"/>
      <c r="ZL49" s="16"/>
      <c r="ZM49" s="16"/>
      <c r="ZN49" s="16"/>
      <c r="ZO49" s="16"/>
      <c r="ZP49" s="16"/>
      <c r="ZQ49" s="16"/>
      <c r="ZR49" s="16"/>
      <c r="ZS49" s="16"/>
      <c r="ZT49" s="16"/>
      <c r="ZU49" s="16"/>
      <c r="ZV49" s="16"/>
      <c r="ZW49" s="16"/>
      <c r="ZX49" s="16"/>
      <c r="ZY49" s="16"/>
      <c r="ZZ49" s="16"/>
      <c r="AAA49" s="16"/>
      <c r="AAB49" s="16"/>
      <c r="AAC49" s="16"/>
      <c r="AAD49" s="16"/>
      <c r="AAE49" s="16"/>
      <c r="AAF49" s="16"/>
      <c r="AAG49" s="16"/>
      <c r="AAH49" s="16"/>
      <c r="AAI49" s="16"/>
      <c r="AAJ49" s="16"/>
      <c r="AAK49" s="16"/>
      <c r="AAL49" s="16"/>
      <c r="AAM49" s="16"/>
      <c r="AAN49" s="16"/>
      <c r="AAO49" s="16"/>
      <c r="AAP49" s="16"/>
      <c r="AAQ49" s="16"/>
      <c r="AAR49" s="16"/>
      <c r="AAS49" s="16"/>
      <c r="AAT49" s="16"/>
      <c r="AAU49" s="16"/>
      <c r="AAV49" s="16"/>
      <c r="AAW49" s="16"/>
      <c r="AAX49" s="16"/>
      <c r="AAY49" s="16"/>
      <c r="AAZ49" s="16"/>
      <c r="ABA49" s="16"/>
      <c r="ABB49" s="16"/>
      <c r="ABC49" s="16"/>
      <c r="ABD49" s="16"/>
      <c r="ABE49" s="16"/>
      <c r="ABF49" s="16"/>
      <c r="ABG49" s="16"/>
      <c r="ABH49" s="16"/>
      <c r="ABI49" s="16"/>
      <c r="ABJ49" s="16"/>
      <c r="ABK49" s="16"/>
      <c r="ABL49" s="16"/>
      <c r="ABM49" s="16"/>
      <c r="ABN49" s="16"/>
      <c r="ABO49" s="16"/>
      <c r="ABP49" s="16"/>
      <c r="ABQ49" s="16"/>
      <c r="ABR49" s="16"/>
      <c r="ABS49" s="16"/>
      <c r="ABT49" s="16"/>
      <c r="ABU49" s="16"/>
      <c r="ABV49" s="16"/>
      <c r="ABW49" s="16"/>
      <c r="ABX49" s="16"/>
      <c r="ABY49" s="16"/>
      <c r="ABZ49" s="16"/>
      <c r="ACA49" s="16"/>
      <c r="ACB49" s="16"/>
      <c r="ACC49" s="16"/>
      <c r="ACD49" s="16"/>
      <c r="ACE49" s="16"/>
      <c r="ACF49" s="16"/>
      <c r="ACG49" s="16"/>
      <c r="ACH49" s="16"/>
      <c r="ACI49" s="16"/>
      <c r="ACJ49" s="16"/>
      <c r="ACK49" s="16"/>
      <c r="ACL49" s="16"/>
      <c r="ACM49" s="16"/>
      <c r="ACN49" s="16"/>
      <c r="ACO49" s="16"/>
      <c r="ACP49" s="16"/>
      <c r="ACQ49" s="16"/>
      <c r="ACR49" s="16"/>
      <c r="ACS49" s="16"/>
      <c r="ACT49" s="16"/>
      <c r="ACU49" s="16"/>
      <c r="ACV49" s="16"/>
      <c r="ACW49" s="16"/>
      <c r="ACX49" s="16"/>
      <c r="ACY49" s="16"/>
      <c r="ACZ49" s="16"/>
      <c r="ADA49" s="16"/>
      <c r="ADB49" s="16"/>
      <c r="ADC49" s="16"/>
      <c r="ADD49" s="16"/>
      <c r="ADE49" s="16"/>
      <c r="ADF49" s="16"/>
      <c r="ADG49" s="16"/>
      <c r="ADH49" s="16"/>
      <c r="ADI49" s="16"/>
      <c r="ADJ49" s="16"/>
      <c r="ADK49" s="16"/>
      <c r="ADL49" s="16"/>
      <c r="ADM49" s="16"/>
      <c r="ADN49" s="16"/>
      <c r="ADO49" s="16"/>
      <c r="ADP49" s="16"/>
      <c r="ADQ49" s="16"/>
      <c r="ADR49" s="16"/>
      <c r="ADS49" s="16"/>
      <c r="ADT49" s="16"/>
      <c r="ADU49" s="16"/>
      <c r="ADV49" s="16"/>
      <c r="ADW49" s="16"/>
      <c r="ADX49" s="16"/>
      <c r="ADY49" s="16"/>
      <c r="ADZ49" s="16"/>
      <c r="AEA49" s="16"/>
      <c r="AEB49" s="16"/>
      <c r="AEC49" s="16"/>
      <c r="AED49" s="16"/>
      <c r="AEE49" s="16"/>
      <c r="AEF49" s="16"/>
      <c r="AEG49" s="16"/>
      <c r="AEH49" s="16"/>
      <c r="AEI49" s="16"/>
      <c r="AEJ49" s="16"/>
      <c r="AEK49" s="16"/>
      <c r="AEL49" s="16"/>
      <c r="AEM49" s="16"/>
      <c r="AEN49" s="16"/>
      <c r="AEO49" s="16"/>
      <c r="AEP49" s="16"/>
      <c r="AEQ49" s="16"/>
      <c r="AER49" s="16"/>
      <c r="AES49" s="16"/>
      <c r="AET49" s="16"/>
      <c r="AEU49" s="16"/>
      <c r="AEV49" s="16"/>
      <c r="AEW49" s="16"/>
      <c r="AEX49" s="16"/>
      <c r="AEY49" s="16"/>
      <c r="AEZ49" s="16"/>
      <c r="AFA49" s="16"/>
      <c r="AFB49" s="16"/>
      <c r="AFC49" s="16"/>
      <c r="AFD49" s="16"/>
      <c r="AFE49" s="16"/>
      <c r="AFF49" s="16"/>
      <c r="AFG49" s="16"/>
      <c r="AFH49" s="16"/>
      <c r="AFI49" s="16"/>
      <c r="AFJ49" s="16"/>
      <c r="AFK49" s="16"/>
      <c r="AFL49" s="16"/>
      <c r="AFM49" s="16"/>
      <c r="AFN49" s="16"/>
      <c r="AFO49" s="16"/>
      <c r="AFP49" s="16"/>
      <c r="AFQ49" s="16"/>
      <c r="AFR49" s="16"/>
      <c r="AFS49" s="16"/>
      <c r="AFT49" s="16"/>
      <c r="AFU49" s="16"/>
      <c r="AFV49" s="16"/>
      <c r="AFW49" s="16"/>
      <c r="AFX49" s="16"/>
      <c r="AFY49" s="16"/>
      <c r="AFZ49" s="16"/>
      <c r="AGA49" s="16"/>
      <c r="AGB49" s="16"/>
      <c r="AGC49" s="16"/>
      <c r="AGD49" s="16"/>
      <c r="AGE49" s="16"/>
      <c r="AGF49" s="16"/>
      <c r="AGG49" s="16"/>
      <c r="AGH49" s="16"/>
      <c r="AGI49" s="16"/>
      <c r="AGJ49" s="16"/>
      <c r="AGK49" s="16"/>
      <c r="AGL49" s="16"/>
      <c r="AGM49" s="16"/>
      <c r="AGN49" s="16"/>
      <c r="AGO49" s="16"/>
      <c r="AGP49" s="16"/>
      <c r="AGQ49" s="16"/>
      <c r="AGR49" s="16"/>
      <c r="AGS49" s="16"/>
      <c r="AGT49" s="16"/>
      <c r="AGU49" s="16"/>
      <c r="AGV49" s="16"/>
      <c r="AGW49" s="16"/>
      <c r="AGX49" s="16"/>
      <c r="AGY49" s="16"/>
      <c r="AGZ49" s="16"/>
      <c r="AHA49" s="16"/>
      <c r="AHB49" s="16"/>
      <c r="AHC49" s="16"/>
      <c r="AHD49" s="16"/>
      <c r="AHE49" s="16"/>
      <c r="AHF49" s="16"/>
      <c r="AHG49" s="16"/>
      <c r="AHH49" s="16"/>
      <c r="AHI49" s="16"/>
      <c r="AHJ49" s="16"/>
      <c r="AHK49" s="16"/>
      <c r="AHL49" s="16"/>
      <c r="AHM49" s="16"/>
      <c r="AHN49" s="16"/>
      <c r="AHO49" s="16"/>
      <c r="AHP49" s="16"/>
      <c r="AHQ49" s="16"/>
      <c r="AHR49" s="16"/>
      <c r="AHS49" s="16"/>
      <c r="AHT49" s="16"/>
      <c r="AHU49" s="16"/>
      <c r="AHV49" s="16"/>
      <c r="AHW49" s="16"/>
      <c r="AHX49" s="16"/>
      <c r="AHY49" s="16"/>
      <c r="AHZ49" s="16"/>
      <c r="AIA49" s="16"/>
      <c r="AIB49" s="16"/>
      <c r="AIC49" s="16"/>
      <c r="AID49" s="16"/>
      <c r="AIE49" s="16"/>
      <c r="AIF49" s="16"/>
      <c r="AIG49" s="16"/>
      <c r="AIH49" s="16"/>
      <c r="AII49" s="16"/>
      <c r="AIJ49" s="16"/>
      <c r="AIK49" s="16"/>
      <c r="AIL49" s="16"/>
      <c r="AIM49" s="16"/>
      <c r="AIN49" s="16"/>
      <c r="AIO49" s="16"/>
      <c r="AIP49" s="16"/>
      <c r="AIQ49" s="16"/>
      <c r="AIR49" s="16"/>
      <c r="AIS49" s="16"/>
      <c r="AIT49" s="16"/>
      <c r="AIU49" s="16"/>
      <c r="AIV49" s="16"/>
      <c r="AIW49" s="16"/>
      <c r="AIX49" s="16"/>
      <c r="AIY49" s="16"/>
      <c r="AIZ49" s="16"/>
      <c r="AJA49" s="16"/>
      <c r="AJB49" s="16"/>
      <c r="AJC49" s="16"/>
      <c r="AJD49" s="16"/>
      <c r="AJE49" s="16"/>
      <c r="AJF49" s="16"/>
      <c r="AJG49" s="16"/>
      <c r="AJH49" s="16"/>
      <c r="AJI49" s="16"/>
      <c r="AJJ49" s="16"/>
      <c r="AJK49" s="16"/>
      <c r="AJL49" s="16"/>
      <c r="AJM49" s="16"/>
      <c r="AJN49" s="16"/>
      <c r="AJO49" s="16"/>
      <c r="AJP49" s="16"/>
      <c r="AJQ49" s="16"/>
      <c r="AJR49" s="16"/>
      <c r="AJS49" s="16"/>
      <c r="AJT49" s="16"/>
      <c r="AJU49" s="16"/>
      <c r="AJV49" s="16"/>
      <c r="AJW49" s="16"/>
      <c r="AJX49" s="16"/>
      <c r="AJY49" s="16"/>
      <c r="AJZ49" s="16"/>
      <c r="AKA49" s="16"/>
      <c r="AKB49" s="16"/>
      <c r="AKC49" s="16"/>
      <c r="AKD49" s="16"/>
      <c r="AKE49" s="16"/>
      <c r="AKF49" s="16"/>
      <c r="AKG49" s="16"/>
      <c r="AKH49" s="16"/>
      <c r="AKI49" s="16"/>
      <c r="AKJ49" s="16"/>
      <c r="AKK49" s="16"/>
      <c r="AKL49" s="16"/>
      <c r="AKM49" s="16"/>
      <c r="AKN49" s="16"/>
      <c r="AKO49" s="16"/>
      <c r="AKP49" s="16"/>
      <c r="AKQ49" s="16"/>
      <c r="AKR49" s="16"/>
      <c r="AKS49" s="16"/>
      <c r="AKT49" s="16"/>
      <c r="AKU49" s="16"/>
      <c r="AKV49" s="16"/>
      <c r="AKW49" s="16"/>
      <c r="AKX49" s="16"/>
      <c r="AKY49" s="16"/>
      <c r="AKZ49" s="16"/>
      <c r="ALA49" s="16"/>
      <c r="ALB49" s="16"/>
      <c r="ALC49" s="16"/>
      <c r="ALD49" s="16"/>
      <c r="ALE49" s="16"/>
      <c r="ALF49" s="16"/>
      <c r="ALG49" s="16"/>
      <c r="ALH49" s="16"/>
      <c r="ALI49" s="16"/>
      <c r="ALJ49" s="16"/>
      <c r="ALK49" s="16"/>
      <c r="ALL49" s="16"/>
      <c r="ALM49" s="16"/>
      <c r="ALN49" s="16"/>
      <c r="ALO49" s="16"/>
      <c r="ALP49" s="16"/>
      <c r="ALQ49" s="16"/>
      <c r="ALR49" s="16"/>
      <c r="ALS49" s="16"/>
      <c r="ALT49" s="16"/>
      <c r="ALU49" s="16"/>
      <c r="ALV49" s="16"/>
      <c r="ALW49" s="16"/>
      <c r="ALX49" s="16"/>
      <c r="ALY49" s="16"/>
      <c r="ALZ49" s="16"/>
      <c r="AMA49" s="16"/>
      <c r="AMB49" s="16"/>
      <c r="AMC49" s="16"/>
      <c r="AMD49" s="16"/>
      <c r="AME49" s="16"/>
      <c r="AMF49" s="16"/>
      <c r="AMG49" s="16"/>
      <c r="AMH49" s="16"/>
      <c r="AMI49" s="16"/>
      <c r="AMJ49" s="16"/>
      <c r="AMK49" s="16"/>
      <c r="AML49" s="16"/>
      <c r="AMM49" s="16"/>
      <c r="AMN49" s="16"/>
      <c r="AMO49" s="16"/>
      <c r="AMP49" s="16"/>
      <c r="AMQ49" s="16"/>
      <c r="AMR49" s="16"/>
      <c r="AMS49" s="16"/>
      <c r="AMT49" s="16"/>
      <c r="AMU49" s="16"/>
      <c r="AMV49" s="16"/>
      <c r="AMW49" s="16"/>
      <c r="AMX49" s="16"/>
      <c r="AMY49" s="16"/>
      <c r="AMZ49" s="16"/>
      <c r="ANA49" s="16"/>
      <c r="ANB49" s="16"/>
      <c r="ANC49" s="16"/>
      <c r="AND49" s="16"/>
      <c r="ANE49" s="16"/>
      <c r="ANF49" s="16"/>
      <c r="ANG49" s="16"/>
      <c r="ANH49" s="16"/>
      <c r="ANI49" s="16"/>
      <c r="ANJ49" s="16"/>
      <c r="ANK49" s="16"/>
      <c r="ANL49" s="16"/>
      <c r="ANM49" s="16"/>
      <c r="ANN49" s="16"/>
      <c r="ANO49" s="16"/>
      <c r="ANP49" s="16"/>
      <c r="ANQ49" s="16"/>
      <c r="ANR49" s="16"/>
      <c r="ANS49" s="16"/>
      <c r="ANT49" s="16"/>
      <c r="ANU49" s="16"/>
      <c r="ANV49" s="16"/>
      <c r="ANW49" s="16"/>
      <c r="ANX49" s="16"/>
      <c r="ANY49" s="16"/>
      <c r="ANZ49" s="16"/>
      <c r="AOA49" s="16"/>
      <c r="AOB49" s="16"/>
      <c r="AOC49" s="16"/>
      <c r="AOD49" s="16"/>
      <c r="AOE49" s="16"/>
      <c r="AOF49" s="16"/>
      <c r="AOG49" s="16"/>
      <c r="AOH49" s="16"/>
      <c r="AOI49" s="16"/>
      <c r="AOJ49" s="16"/>
      <c r="AOK49" s="16"/>
      <c r="AOL49" s="16"/>
      <c r="AOM49" s="16"/>
      <c r="AON49" s="16"/>
      <c r="AOO49" s="16"/>
      <c r="AOP49" s="16"/>
      <c r="AOQ49" s="16"/>
      <c r="AOR49" s="16"/>
      <c r="AOS49" s="16"/>
      <c r="AOT49" s="16"/>
      <c r="AOU49" s="16"/>
      <c r="AOV49" s="16"/>
      <c r="AOW49" s="16"/>
      <c r="AOX49" s="16"/>
      <c r="AOY49" s="16"/>
      <c r="AOZ49" s="16"/>
      <c r="APA49" s="16"/>
      <c r="APB49" s="16"/>
      <c r="APC49" s="16"/>
      <c r="APD49" s="16"/>
      <c r="APE49" s="16"/>
      <c r="APF49" s="16"/>
      <c r="APG49" s="16"/>
      <c r="APH49" s="16"/>
      <c r="API49" s="16"/>
      <c r="APJ49" s="16"/>
      <c r="APK49" s="16"/>
      <c r="APL49" s="16"/>
      <c r="APM49" s="16"/>
      <c r="APN49" s="16"/>
      <c r="APO49" s="16"/>
      <c r="APP49" s="16"/>
      <c r="APQ49" s="16"/>
      <c r="APR49" s="16"/>
      <c r="APS49" s="16"/>
      <c r="APT49" s="16"/>
      <c r="APU49" s="16"/>
      <c r="APV49" s="16"/>
      <c r="APW49" s="16"/>
      <c r="APX49" s="16"/>
      <c r="APY49" s="16"/>
      <c r="APZ49" s="16"/>
      <c r="AQA49" s="16"/>
      <c r="AQB49" s="16"/>
      <c r="AQC49" s="16"/>
      <c r="AQD49" s="16"/>
      <c r="AQE49" s="16"/>
      <c r="AQF49" s="16"/>
      <c r="AQG49" s="16"/>
      <c r="AQH49" s="16"/>
      <c r="AQI49" s="16"/>
      <c r="AQJ49" s="16"/>
      <c r="AQK49" s="16"/>
      <c r="AQL49" s="16"/>
      <c r="AQM49" s="16"/>
      <c r="AQN49" s="16"/>
      <c r="AQO49" s="16"/>
      <c r="AQP49" s="16"/>
      <c r="AQQ49" s="16"/>
      <c r="AQR49" s="16"/>
      <c r="AQS49" s="16"/>
      <c r="AQT49" s="16"/>
      <c r="AQU49" s="16"/>
      <c r="AQV49" s="16"/>
      <c r="AQW49" s="16"/>
      <c r="AQX49" s="16"/>
      <c r="AQY49" s="16"/>
      <c r="AQZ49" s="16"/>
      <c r="ARA49" s="16"/>
      <c r="ARB49" s="16"/>
      <c r="ARC49" s="16"/>
      <c r="ARD49" s="16"/>
      <c r="ARE49" s="16"/>
      <c r="ARF49" s="16"/>
      <c r="ARG49" s="16"/>
      <c r="ARH49" s="16"/>
      <c r="ARI49" s="16"/>
      <c r="ARJ49" s="16"/>
      <c r="ARK49" s="16"/>
      <c r="ARL49" s="16"/>
      <c r="ARM49" s="16"/>
      <c r="ARN49" s="16"/>
      <c r="ARO49" s="16"/>
      <c r="ARP49" s="16"/>
      <c r="ARQ49" s="16"/>
      <c r="ARR49" s="16"/>
      <c r="ARS49" s="16"/>
      <c r="ART49" s="16"/>
      <c r="ARU49" s="16"/>
      <c r="ARV49" s="16"/>
      <c r="ARW49" s="16"/>
      <c r="ARX49" s="16"/>
      <c r="ARY49" s="16"/>
      <c r="ARZ49" s="16"/>
      <c r="ASA49" s="16"/>
      <c r="ASB49" s="16"/>
      <c r="ASC49" s="16"/>
      <c r="ASD49" s="16"/>
      <c r="ASE49" s="16"/>
      <c r="ASF49" s="16"/>
      <c r="ASG49" s="16"/>
      <c r="ASH49" s="16"/>
      <c r="ASI49" s="16"/>
      <c r="ASJ49" s="16"/>
      <c r="ASK49" s="16"/>
      <c r="ASL49" s="16"/>
      <c r="ASM49" s="16"/>
      <c r="ASN49" s="16"/>
      <c r="ASO49" s="16"/>
      <c r="ASP49" s="16"/>
      <c r="ASQ49" s="16"/>
      <c r="ASR49" s="16"/>
      <c r="ASS49" s="16"/>
      <c r="AST49" s="16"/>
      <c r="ASU49" s="16"/>
      <c r="ASV49" s="16"/>
      <c r="ASW49" s="16"/>
      <c r="ASX49" s="16"/>
      <c r="ASY49" s="16"/>
      <c r="ASZ49" s="16"/>
      <c r="ATA49" s="16"/>
      <c r="ATB49" s="16"/>
      <c r="ATC49" s="16"/>
      <c r="ATD49" s="16"/>
      <c r="ATE49" s="16"/>
      <c r="ATF49" s="16"/>
      <c r="ATG49" s="16"/>
      <c r="ATH49" s="16"/>
      <c r="ATI49" s="16"/>
      <c r="ATJ49" s="16"/>
      <c r="ATK49" s="16"/>
      <c r="ATL49" s="16"/>
      <c r="ATM49" s="16"/>
      <c r="ATN49" s="16"/>
      <c r="ATO49" s="16"/>
      <c r="ATP49" s="16"/>
      <c r="ATQ49" s="16"/>
      <c r="ATR49" s="16"/>
      <c r="ATS49" s="16"/>
      <c r="ATT49" s="16"/>
      <c r="ATU49" s="16"/>
      <c r="ATV49" s="16"/>
      <c r="ATW49" s="16"/>
      <c r="ATX49" s="16"/>
      <c r="ATY49" s="16"/>
      <c r="ATZ49" s="16"/>
      <c r="AUA49" s="16"/>
      <c r="AUB49" s="16"/>
      <c r="AUC49" s="16"/>
      <c r="AUD49" s="16"/>
      <c r="AUE49" s="16"/>
      <c r="AUF49" s="16"/>
      <c r="AUG49" s="16"/>
      <c r="AUH49" s="16"/>
      <c r="AUI49" s="16"/>
      <c r="AUJ49" s="16"/>
      <c r="AUK49" s="16"/>
      <c r="AUL49" s="16"/>
      <c r="AUM49" s="16"/>
      <c r="AUN49" s="16"/>
      <c r="AUO49" s="16"/>
      <c r="AUP49" s="16"/>
      <c r="AUQ49" s="16"/>
      <c r="AUR49" s="16"/>
      <c r="AUS49" s="16"/>
      <c r="AUT49" s="16"/>
      <c r="AUU49" s="16"/>
      <c r="AUV49" s="16"/>
      <c r="AUW49" s="16"/>
      <c r="AUX49" s="16"/>
      <c r="AUY49" s="16"/>
      <c r="AUZ49" s="16"/>
      <c r="AVA49" s="16"/>
      <c r="AVB49" s="16"/>
      <c r="AVC49" s="16"/>
      <c r="AVD49" s="16"/>
      <c r="AVE49" s="16"/>
      <c r="AVF49" s="16"/>
      <c r="AVG49" s="16"/>
      <c r="AVH49" s="16"/>
      <c r="AVI49" s="16"/>
      <c r="AVJ49" s="16"/>
      <c r="AVK49" s="16"/>
      <c r="AVL49" s="16"/>
      <c r="AVM49" s="16"/>
      <c r="AVN49" s="16"/>
      <c r="AVO49" s="16"/>
      <c r="AVP49" s="16"/>
      <c r="AVQ49" s="16"/>
      <c r="AVR49" s="16"/>
      <c r="AVS49" s="16"/>
      <c r="AVT49" s="16"/>
      <c r="AVU49" s="16"/>
      <c r="AVV49" s="16"/>
      <c r="AVW49" s="16"/>
      <c r="AVX49" s="16"/>
      <c r="AVY49" s="16"/>
      <c r="AVZ49" s="16"/>
      <c r="AWA49" s="16"/>
      <c r="AWB49" s="16"/>
      <c r="AWC49" s="16"/>
      <c r="AWD49" s="16"/>
      <c r="AWE49" s="16"/>
      <c r="AWF49" s="16"/>
      <c r="AWG49" s="16"/>
      <c r="AWH49" s="16"/>
      <c r="AWI49" s="16"/>
      <c r="AWJ49" s="16"/>
      <c r="AWK49" s="16"/>
      <c r="AWL49" s="16"/>
      <c r="AWM49" s="16"/>
      <c r="AWN49" s="16"/>
      <c r="AWO49" s="16"/>
      <c r="AWP49" s="16"/>
      <c r="AWQ49" s="16"/>
      <c r="AWR49" s="16"/>
      <c r="AWS49" s="16"/>
      <c r="AWT49" s="16"/>
      <c r="AWU49" s="16"/>
      <c r="AWV49" s="16"/>
      <c r="AWW49" s="16"/>
      <c r="AWX49" s="16"/>
      <c r="AWY49" s="16"/>
      <c r="AWZ49" s="16"/>
      <c r="AXA49" s="16"/>
      <c r="AXB49" s="16"/>
      <c r="AXC49" s="16"/>
      <c r="AXD49" s="16"/>
      <c r="AXE49" s="16"/>
      <c r="AXF49" s="16"/>
      <c r="AXG49" s="16"/>
      <c r="AXH49" s="16"/>
      <c r="AXI49" s="16"/>
      <c r="AXJ49" s="16"/>
      <c r="AXK49" s="16"/>
      <c r="AXL49" s="16"/>
      <c r="AXM49" s="16"/>
      <c r="AXN49" s="16"/>
      <c r="AXO49" s="16"/>
      <c r="AXP49" s="16"/>
      <c r="AXQ49" s="16"/>
      <c r="AXR49" s="16"/>
      <c r="AXS49" s="16"/>
      <c r="AXT49" s="16"/>
      <c r="AXU49" s="16"/>
      <c r="AXV49" s="16"/>
      <c r="AXW49" s="16"/>
      <c r="AXX49" s="16"/>
      <c r="AXY49" s="16"/>
      <c r="AXZ49" s="16"/>
      <c r="AYA49" s="16"/>
      <c r="AYB49" s="16"/>
      <c r="AYC49" s="16"/>
      <c r="AYD49" s="16"/>
      <c r="AYE49" s="16"/>
      <c r="AYF49" s="16"/>
      <c r="AYG49" s="16"/>
      <c r="AYH49" s="16"/>
      <c r="AYI49" s="16"/>
      <c r="AYJ49" s="16"/>
      <c r="AYK49" s="16"/>
      <c r="AYL49" s="16"/>
      <c r="AYM49" s="16"/>
      <c r="AYN49" s="16"/>
      <c r="AYO49" s="16"/>
      <c r="AYP49" s="16"/>
      <c r="AYQ49" s="16"/>
      <c r="AYR49" s="16"/>
      <c r="AYS49" s="16"/>
      <c r="AYT49" s="16"/>
      <c r="AYU49" s="16"/>
      <c r="AYV49" s="16"/>
      <c r="AYW49" s="16"/>
      <c r="AYX49" s="16"/>
      <c r="AYY49" s="16"/>
      <c r="AYZ49" s="16"/>
      <c r="AZA49" s="16"/>
      <c r="AZB49" s="16"/>
      <c r="AZC49" s="16"/>
      <c r="AZD49" s="16"/>
      <c r="AZE49" s="16"/>
      <c r="AZF49" s="16"/>
      <c r="AZG49" s="16"/>
      <c r="AZH49" s="16"/>
      <c r="AZI49" s="16"/>
      <c r="AZJ49" s="16"/>
      <c r="AZK49" s="16"/>
      <c r="AZL49" s="16"/>
      <c r="AZM49" s="16"/>
      <c r="AZN49" s="16"/>
      <c r="AZO49" s="16"/>
      <c r="AZP49" s="16"/>
      <c r="AZQ49" s="16"/>
      <c r="AZR49" s="16"/>
      <c r="AZS49" s="16"/>
      <c r="AZT49" s="16"/>
      <c r="AZU49" s="16"/>
      <c r="AZV49" s="16"/>
      <c r="AZW49" s="16"/>
      <c r="AZX49" s="16"/>
      <c r="AZY49" s="16"/>
      <c r="AZZ49" s="16"/>
      <c r="BAA49" s="16"/>
      <c r="BAB49" s="16"/>
      <c r="BAC49" s="16"/>
      <c r="BAD49" s="16"/>
      <c r="BAE49" s="16"/>
      <c r="BAF49" s="16"/>
      <c r="BAG49" s="16"/>
      <c r="BAH49" s="16"/>
      <c r="BAI49" s="16"/>
      <c r="BAJ49" s="16"/>
      <c r="BAK49" s="16"/>
      <c r="BAL49" s="16"/>
      <c r="BAM49" s="16"/>
      <c r="BAN49" s="16"/>
      <c r="BAO49" s="16"/>
      <c r="BAP49" s="16"/>
      <c r="BAQ49" s="16"/>
      <c r="BAR49" s="16"/>
      <c r="BAS49" s="16"/>
      <c r="BAT49" s="16"/>
      <c r="BAU49" s="16"/>
      <c r="BAV49" s="16"/>
      <c r="BAW49" s="16"/>
      <c r="BAX49" s="16"/>
      <c r="BAY49" s="16"/>
      <c r="BAZ49" s="16"/>
      <c r="BBA49" s="16"/>
      <c r="BBB49" s="16"/>
      <c r="BBC49" s="16"/>
      <c r="BBD49" s="16"/>
      <c r="BBE49" s="16"/>
      <c r="BBF49" s="16"/>
      <c r="BBG49" s="16"/>
      <c r="BBH49" s="16"/>
      <c r="BBI49" s="16"/>
      <c r="BBJ49" s="16"/>
      <c r="BBK49" s="16"/>
      <c r="BBL49" s="16"/>
      <c r="BBM49" s="16"/>
      <c r="BBN49" s="16"/>
      <c r="BBO49" s="16"/>
      <c r="BBP49" s="16"/>
      <c r="BBQ49" s="16"/>
      <c r="BBR49" s="16"/>
      <c r="BBS49" s="16"/>
      <c r="BBT49" s="16"/>
      <c r="BBU49" s="16"/>
      <c r="BBV49" s="16"/>
      <c r="BBW49" s="16"/>
      <c r="BBX49" s="16"/>
      <c r="BBY49" s="16"/>
      <c r="BBZ49" s="16"/>
      <c r="BCA49" s="16"/>
      <c r="BCB49" s="16"/>
      <c r="BCC49" s="16"/>
      <c r="BCD49" s="16"/>
      <c r="BCE49" s="16"/>
      <c r="BCF49" s="16"/>
      <c r="BCG49" s="16"/>
      <c r="BCH49" s="16"/>
      <c r="BCI49" s="16"/>
      <c r="BCJ49" s="16"/>
      <c r="BCK49" s="16"/>
      <c r="BCL49" s="16"/>
      <c r="BCM49" s="16"/>
      <c r="BCN49" s="16"/>
      <c r="BCO49" s="16"/>
      <c r="BCP49" s="16"/>
      <c r="BCQ49" s="16"/>
      <c r="BCR49" s="16"/>
      <c r="BCS49" s="16"/>
      <c r="BCT49" s="16"/>
      <c r="BCU49" s="16"/>
      <c r="BCV49" s="16"/>
      <c r="BCW49" s="16"/>
      <c r="BCX49" s="16"/>
      <c r="BCY49" s="16"/>
      <c r="BCZ49" s="16"/>
      <c r="BDA49" s="16"/>
      <c r="BDB49" s="16"/>
      <c r="BDC49" s="16"/>
      <c r="BDD49" s="16"/>
      <c r="BDE49" s="16"/>
      <c r="BDF49" s="16"/>
      <c r="BDG49" s="16"/>
      <c r="BDH49" s="16"/>
      <c r="BDI49" s="16"/>
      <c r="BDJ49" s="16"/>
      <c r="BDK49" s="16"/>
      <c r="BDL49" s="16"/>
      <c r="BDM49" s="16"/>
      <c r="BDN49" s="16"/>
      <c r="BDO49" s="16"/>
      <c r="BDP49" s="16"/>
      <c r="BDQ49" s="16"/>
      <c r="BDR49" s="16"/>
      <c r="BDS49" s="16"/>
      <c r="BDT49" s="16"/>
      <c r="BDU49" s="16"/>
      <c r="BDV49" s="16"/>
      <c r="BDW49" s="16"/>
      <c r="BDX49" s="16"/>
      <c r="BDY49" s="16"/>
      <c r="BDZ49" s="16"/>
      <c r="BEA49" s="16"/>
      <c r="BEB49" s="16"/>
      <c r="BEC49" s="16"/>
      <c r="BED49" s="16"/>
      <c r="BEE49" s="16"/>
      <c r="BEF49" s="16"/>
      <c r="BEG49" s="16"/>
      <c r="BEH49" s="16"/>
      <c r="BEI49" s="16"/>
      <c r="BEJ49" s="16"/>
      <c r="BEK49" s="16"/>
      <c r="BEL49" s="16"/>
      <c r="BEM49" s="16"/>
      <c r="BEN49" s="16"/>
      <c r="BEO49" s="16"/>
      <c r="BEP49" s="16"/>
      <c r="BEQ49" s="16"/>
      <c r="BER49" s="16"/>
      <c r="BES49" s="16"/>
      <c r="BET49" s="16"/>
      <c r="BEU49" s="16"/>
      <c r="BEV49" s="16"/>
      <c r="BEW49" s="16"/>
      <c r="BEX49" s="16"/>
      <c r="BEY49" s="16"/>
      <c r="BEZ49" s="16"/>
      <c r="BFA49" s="16"/>
      <c r="BFB49" s="16"/>
      <c r="BFC49" s="16"/>
      <c r="BFD49" s="16"/>
      <c r="BFE49" s="16"/>
      <c r="BFF49" s="16"/>
      <c r="BFG49" s="16"/>
      <c r="BFH49" s="16"/>
      <c r="BFI49" s="16"/>
      <c r="BFJ49" s="16"/>
      <c r="BFK49" s="16"/>
      <c r="BFL49" s="16"/>
      <c r="BFM49" s="16"/>
      <c r="BFN49" s="16"/>
      <c r="BFO49" s="16"/>
      <c r="BFP49" s="16"/>
      <c r="BFQ49" s="16"/>
      <c r="BFR49" s="16"/>
      <c r="BFS49" s="16"/>
      <c r="BFT49" s="16"/>
      <c r="BFU49" s="16"/>
      <c r="BFV49" s="16"/>
      <c r="BFW49" s="16"/>
      <c r="BFX49" s="16"/>
      <c r="BFY49" s="16"/>
      <c r="BFZ49" s="16"/>
      <c r="BGA49" s="16"/>
      <c r="BGB49" s="16"/>
      <c r="BGC49" s="16"/>
      <c r="BGD49" s="16"/>
      <c r="BGE49" s="16"/>
      <c r="BGF49" s="16"/>
      <c r="BGG49" s="16"/>
      <c r="BGH49" s="16"/>
      <c r="BGI49" s="16"/>
      <c r="BGJ49" s="16"/>
      <c r="BGK49" s="16"/>
      <c r="BGL49" s="16"/>
      <c r="BGM49" s="16"/>
      <c r="BGN49" s="16"/>
      <c r="BGO49" s="16"/>
      <c r="BGP49" s="16"/>
      <c r="BGQ49" s="16"/>
      <c r="BGR49" s="16"/>
      <c r="BGS49" s="16"/>
      <c r="BGT49" s="16"/>
      <c r="BGU49" s="16"/>
      <c r="BGV49" s="16"/>
      <c r="BGW49" s="16"/>
      <c r="BGX49" s="16"/>
      <c r="BGY49" s="16"/>
      <c r="BGZ49" s="16"/>
      <c r="BHA49" s="16"/>
      <c r="BHB49" s="16"/>
      <c r="BHC49" s="16"/>
      <c r="BHD49" s="16"/>
      <c r="BHE49" s="16"/>
      <c r="BHF49" s="16"/>
      <c r="BHG49" s="16"/>
      <c r="BHH49" s="16"/>
      <c r="BHI49" s="16"/>
      <c r="BHJ49" s="16"/>
      <c r="BHK49" s="16"/>
      <c r="BHL49" s="16"/>
      <c r="BHM49" s="16"/>
      <c r="BHN49" s="16"/>
      <c r="BHO49" s="16"/>
      <c r="BHP49" s="16"/>
      <c r="BHQ49" s="16"/>
      <c r="BHR49" s="16"/>
      <c r="BHS49" s="16"/>
      <c r="BHT49" s="16"/>
      <c r="BHU49" s="16"/>
      <c r="BHV49" s="16"/>
      <c r="BHW49" s="16"/>
      <c r="BHX49" s="16"/>
      <c r="BHY49" s="16"/>
      <c r="BHZ49" s="16"/>
      <c r="BIA49" s="16"/>
      <c r="BIB49" s="16"/>
      <c r="BIC49" s="16"/>
      <c r="BID49" s="16"/>
      <c r="BIE49" s="16"/>
      <c r="BIF49" s="16"/>
      <c r="BIG49" s="16"/>
      <c r="BIH49" s="16"/>
      <c r="BII49" s="16"/>
      <c r="BIJ49" s="16"/>
      <c r="BIK49" s="16"/>
      <c r="BIL49" s="16"/>
      <c r="BIM49" s="16"/>
      <c r="BIN49" s="16"/>
      <c r="BIO49" s="16"/>
      <c r="BIP49" s="16"/>
      <c r="BIQ49" s="16"/>
      <c r="BIR49" s="16"/>
      <c r="BIS49" s="16"/>
      <c r="BIT49" s="16"/>
      <c r="BIU49" s="16"/>
      <c r="BIV49" s="16"/>
      <c r="BIW49" s="16"/>
      <c r="BIX49" s="16"/>
      <c r="BIY49" s="16"/>
      <c r="BIZ49" s="16"/>
      <c r="BJA49" s="16"/>
      <c r="BJB49" s="16"/>
      <c r="BJC49" s="16"/>
      <c r="BJD49" s="16"/>
      <c r="BJE49" s="16"/>
      <c r="BJF49" s="16"/>
      <c r="BJG49" s="16"/>
      <c r="BJH49" s="16"/>
      <c r="BJI49" s="16"/>
      <c r="BJJ49" s="16"/>
      <c r="BJK49" s="16"/>
      <c r="BJL49" s="16"/>
      <c r="BJM49" s="16"/>
      <c r="BJN49" s="16"/>
      <c r="BJO49" s="16"/>
      <c r="BJP49" s="16"/>
      <c r="BJQ49" s="16"/>
      <c r="BJR49" s="16"/>
      <c r="BJS49" s="16"/>
      <c r="BJT49" s="16"/>
      <c r="BJU49" s="16"/>
      <c r="BJV49" s="16"/>
      <c r="BJW49" s="16"/>
      <c r="BJX49" s="16"/>
      <c r="BJY49" s="16"/>
      <c r="BJZ49" s="16"/>
      <c r="BKA49" s="16"/>
      <c r="BKB49" s="16"/>
      <c r="BKC49" s="16"/>
      <c r="BKD49" s="16"/>
      <c r="BKE49" s="16"/>
      <c r="BKF49" s="16"/>
      <c r="BKG49" s="16"/>
      <c r="BKH49" s="16"/>
      <c r="BKI49" s="16"/>
      <c r="BKJ49" s="16"/>
      <c r="BKK49" s="16"/>
      <c r="BKL49" s="16"/>
      <c r="BKM49" s="16"/>
      <c r="BKN49" s="16"/>
      <c r="BKO49" s="16"/>
      <c r="BKP49" s="16"/>
      <c r="BKQ49" s="16"/>
      <c r="BKR49" s="16"/>
      <c r="BKS49" s="16"/>
      <c r="BKT49" s="16"/>
      <c r="BKU49" s="16"/>
      <c r="BKV49" s="16"/>
      <c r="BKW49" s="16"/>
      <c r="BKX49" s="16"/>
      <c r="BKY49" s="16"/>
      <c r="BKZ49" s="16"/>
      <c r="BLA49" s="16"/>
      <c r="BLB49" s="16"/>
      <c r="BLC49" s="16"/>
      <c r="BLD49" s="16"/>
      <c r="BLE49" s="16"/>
      <c r="BLF49" s="16"/>
      <c r="BLG49" s="16"/>
      <c r="BLH49" s="16"/>
      <c r="BLI49" s="16"/>
      <c r="BLJ49" s="16"/>
      <c r="BLK49" s="16"/>
      <c r="BLL49" s="16"/>
      <c r="BLM49" s="16"/>
      <c r="BLN49" s="16"/>
      <c r="BLO49" s="16"/>
      <c r="BLP49" s="16"/>
      <c r="BLQ49" s="16"/>
      <c r="BLR49" s="16"/>
      <c r="BLS49" s="16"/>
      <c r="BLT49" s="16"/>
      <c r="BLU49" s="16"/>
      <c r="BLV49" s="16"/>
      <c r="BLW49" s="16"/>
      <c r="BLX49" s="16"/>
      <c r="BLY49" s="16"/>
      <c r="BLZ49" s="16"/>
      <c r="BMA49" s="16"/>
      <c r="BMB49" s="16"/>
      <c r="BMC49" s="16"/>
      <c r="BMD49" s="16"/>
      <c r="BME49" s="16"/>
      <c r="BMF49" s="16"/>
      <c r="BMG49" s="16"/>
      <c r="BMH49" s="16"/>
      <c r="BMI49" s="16"/>
      <c r="BMJ49" s="16"/>
      <c r="BMK49" s="16"/>
      <c r="BML49" s="16"/>
      <c r="BMM49" s="16"/>
      <c r="BMN49" s="16"/>
      <c r="BMO49" s="16"/>
      <c r="BMP49" s="16"/>
      <c r="BMQ49" s="16"/>
      <c r="BMR49" s="16"/>
      <c r="BMS49" s="16"/>
      <c r="BMT49" s="16"/>
      <c r="BMU49" s="16"/>
      <c r="BMV49" s="16"/>
      <c r="BMW49" s="16"/>
      <c r="BMX49" s="16"/>
      <c r="BMY49" s="16"/>
      <c r="BMZ49" s="16"/>
      <c r="BNA49" s="16"/>
      <c r="BNB49" s="16"/>
      <c r="BNC49" s="16"/>
      <c r="BND49" s="16"/>
      <c r="BNE49" s="16"/>
      <c r="BNF49" s="16"/>
      <c r="BNG49" s="16"/>
      <c r="BNH49" s="16"/>
      <c r="BNI49" s="16"/>
      <c r="BNJ49" s="16"/>
      <c r="BNK49" s="16"/>
      <c r="BNL49" s="16"/>
      <c r="BNM49" s="16"/>
      <c r="BNN49" s="16"/>
      <c r="BNO49" s="16"/>
      <c r="BNP49" s="16"/>
      <c r="BNQ49" s="16"/>
      <c r="BNR49" s="16"/>
      <c r="BNS49" s="16"/>
      <c r="BNT49" s="16"/>
      <c r="BNU49" s="16"/>
      <c r="BNV49" s="16"/>
      <c r="BNW49" s="16"/>
      <c r="BNX49" s="16"/>
      <c r="BNY49" s="16"/>
      <c r="BNZ49" s="16"/>
      <c r="BOA49" s="16"/>
      <c r="BOB49" s="16"/>
      <c r="BOC49" s="16"/>
      <c r="BOD49" s="16"/>
      <c r="BOE49" s="16"/>
      <c r="BOF49" s="16"/>
      <c r="BOG49" s="16"/>
      <c r="BOH49" s="16"/>
      <c r="BOI49" s="16"/>
      <c r="BOJ49" s="16"/>
      <c r="BOK49" s="16"/>
      <c r="BOL49" s="16"/>
      <c r="BOM49" s="16"/>
      <c r="BON49" s="16"/>
      <c r="BOO49" s="16"/>
      <c r="BOP49" s="16"/>
      <c r="BOQ49" s="16"/>
      <c r="BOR49" s="16"/>
      <c r="BOS49" s="16"/>
      <c r="BOT49" s="16"/>
      <c r="BOU49" s="16"/>
      <c r="BOV49" s="16"/>
      <c r="BOW49" s="16"/>
      <c r="BOX49" s="16"/>
      <c r="BOY49" s="16"/>
      <c r="BOZ49" s="16"/>
      <c r="BPA49" s="16"/>
      <c r="BPB49" s="16"/>
      <c r="BPC49" s="16"/>
      <c r="BPD49" s="16"/>
      <c r="BPE49" s="16"/>
      <c r="BPF49" s="16"/>
      <c r="BPG49" s="16"/>
      <c r="BPH49" s="16"/>
      <c r="BPI49" s="16"/>
      <c r="BPJ49" s="16"/>
      <c r="BPK49" s="16"/>
      <c r="BPL49" s="16"/>
      <c r="BPM49" s="16"/>
      <c r="BPN49" s="16"/>
      <c r="BPO49" s="16"/>
      <c r="BPP49" s="16"/>
      <c r="BPQ49" s="16"/>
      <c r="BPR49" s="16"/>
      <c r="BPS49" s="16"/>
      <c r="BPT49" s="16"/>
      <c r="BPU49" s="16"/>
      <c r="BPV49" s="16"/>
      <c r="BPW49" s="16"/>
      <c r="BPX49" s="16"/>
      <c r="BPY49" s="16"/>
      <c r="BPZ49" s="16"/>
      <c r="BQA49" s="16"/>
      <c r="BQB49" s="16"/>
      <c r="BQC49" s="16"/>
      <c r="BQD49" s="16"/>
      <c r="BQE49" s="16"/>
      <c r="BQF49" s="16"/>
      <c r="BQG49" s="16"/>
      <c r="BQH49" s="16"/>
      <c r="BQI49" s="16"/>
      <c r="BQJ49" s="16"/>
      <c r="BQK49" s="16"/>
      <c r="BQL49" s="16"/>
      <c r="BQM49" s="16"/>
      <c r="BQN49" s="16"/>
      <c r="BQO49" s="16"/>
      <c r="BQP49" s="16"/>
      <c r="BQQ49" s="16"/>
      <c r="BQR49" s="16"/>
      <c r="BQS49" s="16"/>
      <c r="BQT49" s="16"/>
      <c r="BQU49" s="16"/>
      <c r="BQV49" s="16"/>
      <c r="BQW49" s="16"/>
      <c r="BQX49" s="16"/>
      <c r="BQY49" s="16"/>
      <c r="BQZ49" s="16"/>
      <c r="BRA49" s="16"/>
      <c r="BRB49" s="16"/>
      <c r="BRC49" s="16"/>
      <c r="BRD49" s="16"/>
      <c r="BRE49" s="16"/>
      <c r="BRF49" s="16"/>
      <c r="BRG49" s="16"/>
      <c r="BRH49" s="16"/>
      <c r="BRI49" s="16"/>
      <c r="BRJ49" s="16"/>
      <c r="BRK49" s="16"/>
      <c r="BRL49" s="16"/>
      <c r="BRM49" s="16"/>
      <c r="BRN49" s="16"/>
      <c r="BRO49" s="16"/>
      <c r="BRP49" s="16"/>
      <c r="BRQ49" s="16"/>
      <c r="BRR49" s="16"/>
      <c r="BRS49" s="16"/>
      <c r="BRT49" s="16"/>
      <c r="BRU49" s="16"/>
      <c r="BRV49" s="16"/>
      <c r="BRW49" s="16"/>
      <c r="BRX49" s="16"/>
      <c r="BRY49" s="16"/>
      <c r="BRZ49" s="16"/>
      <c r="BSA49" s="16"/>
      <c r="BSB49" s="16"/>
      <c r="BSC49" s="16"/>
      <c r="BSD49" s="16"/>
      <c r="BSE49" s="16"/>
      <c r="BSF49" s="16"/>
      <c r="BSG49" s="16"/>
      <c r="BSH49" s="16"/>
      <c r="BSI49" s="16"/>
      <c r="BSJ49" s="16"/>
      <c r="BSK49" s="16"/>
      <c r="BSL49" s="16"/>
      <c r="BSM49" s="16"/>
      <c r="BSN49" s="16"/>
      <c r="BSO49" s="16"/>
      <c r="BSP49" s="16"/>
      <c r="BSQ49" s="16"/>
      <c r="BSR49" s="16"/>
      <c r="BSS49" s="16"/>
      <c r="BST49" s="16"/>
      <c r="BSU49" s="16"/>
      <c r="BSV49" s="16"/>
      <c r="BSW49" s="16"/>
      <c r="BSX49" s="16"/>
      <c r="BSY49" s="16"/>
      <c r="BSZ49" s="16"/>
      <c r="BTA49" s="16"/>
      <c r="BTB49" s="16"/>
      <c r="BTC49" s="16"/>
      <c r="BTD49" s="16"/>
      <c r="BTE49" s="16"/>
      <c r="BTF49" s="16"/>
      <c r="BTG49" s="16"/>
      <c r="BTH49" s="16"/>
      <c r="BTI49" s="16"/>
      <c r="BTJ49" s="16"/>
      <c r="BTK49" s="16"/>
      <c r="BTL49" s="16"/>
      <c r="BTM49" s="16"/>
      <c r="BTN49" s="16"/>
      <c r="BTO49" s="16"/>
      <c r="BTP49" s="16"/>
      <c r="BTQ49" s="16"/>
      <c r="BTR49" s="16"/>
      <c r="BTS49" s="16"/>
      <c r="BTT49" s="16"/>
      <c r="BTU49" s="16"/>
      <c r="BTV49" s="16"/>
      <c r="BTW49" s="16"/>
      <c r="BTX49" s="16"/>
      <c r="BTY49" s="16"/>
      <c r="BTZ49" s="16"/>
      <c r="BUA49" s="16"/>
      <c r="BUB49" s="16"/>
      <c r="BUC49" s="16"/>
      <c r="BUD49" s="16"/>
      <c r="BUE49" s="16"/>
      <c r="BUF49" s="16"/>
      <c r="BUG49" s="16"/>
      <c r="BUH49" s="16"/>
      <c r="BUI49" s="16"/>
      <c r="BUJ49" s="16"/>
      <c r="BUK49" s="16"/>
      <c r="BUL49" s="16"/>
      <c r="BUM49" s="16"/>
      <c r="BUN49" s="16"/>
      <c r="BUO49" s="16"/>
      <c r="BUP49" s="16"/>
      <c r="BUQ49" s="16"/>
      <c r="BUR49" s="16"/>
      <c r="BUS49" s="16"/>
      <c r="BUT49" s="16"/>
      <c r="BUU49" s="16"/>
      <c r="BUV49" s="16"/>
      <c r="BUW49" s="16"/>
      <c r="BUX49" s="16"/>
      <c r="BUY49" s="16"/>
      <c r="BUZ49" s="16"/>
      <c r="BVA49" s="16"/>
      <c r="BVB49" s="16"/>
      <c r="BVC49" s="16"/>
      <c r="BVD49" s="16"/>
      <c r="BVE49" s="16"/>
      <c r="BVF49" s="16"/>
      <c r="BVG49" s="16"/>
      <c r="BVH49" s="16"/>
      <c r="BVI49" s="16"/>
      <c r="BVJ49" s="16"/>
      <c r="BVK49" s="16"/>
      <c r="BVL49" s="16"/>
      <c r="BVM49" s="16"/>
      <c r="BVN49" s="16"/>
      <c r="BVO49" s="16"/>
      <c r="BVP49" s="16"/>
      <c r="BVQ49" s="16"/>
      <c r="BVR49" s="16"/>
      <c r="BVS49" s="16"/>
      <c r="BVT49" s="16"/>
      <c r="BVU49" s="16"/>
      <c r="BVV49" s="16"/>
      <c r="BVW49" s="16"/>
      <c r="BVX49" s="16"/>
      <c r="BVY49" s="16"/>
      <c r="BVZ49" s="16"/>
      <c r="BWA49" s="16"/>
      <c r="BWB49" s="16"/>
      <c r="BWC49" s="16"/>
      <c r="BWD49" s="16"/>
      <c r="BWE49" s="16"/>
      <c r="BWF49" s="16"/>
      <c r="BWG49" s="16"/>
      <c r="BWH49" s="16"/>
      <c r="BWI49" s="16"/>
      <c r="BWJ49" s="16"/>
      <c r="BWK49" s="16"/>
      <c r="BWL49" s="16"/>
      <c r="BWM49" s="16"/>
      <c r="BWN49" s="16"/>
      <c r="BWO49" s="16"/>
      <c r="BWP49" s="16"/>
      <c r="BWQ49" s="16"/>
      <c r="BWR49" s="16"/>
      <c r="BWS49" s="16"/>
      <c r="BWT49" s="16"/>
      <c r="BWU49" s="16"/>
      <c r="BWV49" s="16"/>
      <c r="BWW49" s="16"/>
      <c r="BWX49" s="16"/>
      <c r="BWY49" s="16"/>
      <c r="BWZ49" s="16"/>
      <c r="BXA49" s="16"/>
      <c r="BXB49" s="16"/>
      <c r="BXC49" s="16"/>
      <c r="BXD49" s="16"/>
      <c r="BXE49" s="16"/>
      <c r="BXF49" s="16"/>
      <c r="BXG49" s="16"/>
      <c r="BXH49" s="16"/>
      <c r="BXI49" s="16"/>
      <c r="BXJ49" s="16"/>
      <c r="BXK49" s="16"/>
      <c r="BXL49" s="16"/>
      <c r="BXM49" s="16"/>
      <c r="BXN49" s="16"/>
      <c r="BXO49" s="16"/>
      <c r="BXP49" s="16"/>
      <c r="BXQ49" s="16"/>
      <c r="BXR49" s="16"/>
      <c r="BXS49" s="16"/>
      <c r="BXT49" s="16"/>
      <c r="BXU49" s="16"/>
      <c r="BXV49" s="16"/>
      <c r="BXW49" s="16"/>
      <c r="BXX49" s="16"/>
      <c r="BXY49" s="16"/>
      <c r="BXZ49" s="16"/>
      <c r="BYA49" s="16"/>
      <c r="BYB49" s="16"/>
      <c r="BYC49" s="16"/>
      <c r="BYD49" s="16"/>
      <c r="BYE49" s="16"/>
      <c r="BYF49" s="16"/>
      <c r="BYG49" s="16"/>
      <c r="BYH49" s="16"/>
      <c r="BYI49" s="16"/>
      <c r="BYJ49" s="16"/>
      <c r="BYK49" s="16"/>
      <c r="BYL49" s="16"/>
      <c r="BYM49" s="16"/>
      <c r="BYN49" s="16"/>
      <c r="BYO49" s="16"/>
      <c r="BYP49" s="16"/>
      <c r="BYQ49" s="16"/>
      <c r="BYR49" s="16"/>
      <c r="BYS49" s="16"/>
      <c r="BYT49" s="16"/>
      <c r="BYU49" s="16"/>
      <c r="BYV49" s="16"/>
      <c r="BYW49" s="16"/>
      <c r="BYX49" s="16"/>
      <c r="BYY49" s="16"/>
      <c r="BYZ49" s="16"/>
      <c r="BZA49" s="16"/>
      <c r="BZB49" s="16"/>
      <c r="BZC49" s="16"/>
      <c r="BZD49" s="16"/>
      <c r="BZE49" s="16"/>
      <c r="BZF49" s="16"/>
      <c r="BZG49" s="16"/>
      <c r="BZH49" s="16"/>
      <c r="BZI49" s="16"/>
      <c r="BZJ49" s="16"/>
      <c r="BZK49" s="16"/>
      <c r="BZL49" s="16"/>
      <c r="BZM49" s="16"/>
      <c r="BZN49" s="16"/>
      <c r="BZO49" s="16"/>
      <c r="BZP49" s="16"/>
      <c r="BZQ49" s="16"/>
      <c r="BZR49" s="16"/>
      <c r="BZS49" s="16"/>
      <c r="BZT49" s="16"/>
      <c r="BZU49" s="16"/>
      <c r="BZV49" s="16"/>
      <c r="BZW49" s="16"/>
      <c r="BZX49" s="16"/>
      <c r="BZY49" s="16"/>
      <c r="BZZ49" s="16"/>
      <c r="CAA49" s="16"/>
      <c r="CAB49" s="16"/>
      <c r="CAC49" s="16"/>
      <c r="CAD49" s="16"/>
      <c r="CAE49" s="16"/>
      <c r="CAF49" s="16"/>
      <c r="CAG49" s="16"/>
      <c r="CAH49" s="16"/>
      <c r="CAI49" s="16"/>
      <c r="CAJ49" s="16"/>
      <c r="CAK49" s="16"/>
      <c r="CAL49" s="16"/>
      <c r="CAM49" s="16"/>
      <c r="CAN49" s="16"/>
      <c r="CAO49" s="16"/>
      <c r="CAP49" s="16"/>
      <c r="CAQ49" s="16"/>
      <c r="CAR49" s="16"/>
      <c r="CAS49" s="16"/>
      <c r="CAT49" s="16"/>
      <c r="CAU49" s="16"/>
      <c r="CAV49" s="16"/>
      <c r="CAW49" s="16"/>
      <c r="CAX49" s="16"/>
      <c r="CAY49" s="16"/>
      <c r="CAZ49" s="16"/>
      <c r="CBA49" s="16"/>
      <c r="CBB49" s="16"/>
      <c r="CBC49" s="16"/>
      <c r="CBD49" s="16"/>
      <c r="CBE49" s="16"/>
      <c r="CBF49" s="16"/>
      <c r="CBG49" s="16"/>
      <c r="CBH49" s="16"/>
      <c r="CBI49" s="16"/>
      <c r="CBJ49" s="16"/>
      <c r="CBK49" s="16"/>
      <c r="CBL49" s="16"/>
      <c r="CBM49" s="16"/>
      <c r="CBN49" s="16"/>
      <c r="CBO49" s="16"/>
      <c r="CBP49" s="16"/>
      <c r="CBQ49" s="16"/>
      <c r="CBR49" s="16"/>
      <c r="CBS49" s="16"/>
      <c r="CBT49" s="16"/>
      <c r="CBU49" s="16"/>
      <c r="CBV49" s="16"/>
      <c r="CBW49" s="16"/>
      <c r="CBX49" s="16"/>
      <c r="CBY49" s="16"/>
      <c r="CBZ49" s="16"/>
      <c r="CCA49" s="16"/>
      <c r="CCB49" s="16"/>
      <c r="CCC49" s="16"/>
      <c r="CCD49" s="16"/>
      <c r="CCE49" s="16"/>
      <c r="CCF49" s="16"/>
      <c r="CCG49" s="16"/>
      <c r="CCH49" s="16"/>
      <c r="CCI49" s="16"/>
      <c r="CCJ49" s="16"/>
      <c r="CCK49" s="16"/>
      <c r="CCL49" s="16"/>
      <c r="CCM49" s="16"/>
      <c r="CCN49" s="16"/>
      <c r="CCO49" s="16"/>
      <c r="CCP49" s="16"/>
      <c r="CCQ49" s="16"/>
      <c r="CCR49" s="16"/>
      <c r="CCS49" s="16"/>
      <c r="CCT49" s="16"/>
      <c r="CCU49" s="16"/>
      <c r="CCV49" s="16"/>
      <c r="CCW49" s="16"/>
      <c r="CCX49" s="16"/>
      <c r="CCY49" s="16"/>
      <c r="CCZ49" s="16"/>
      <c r="CDA49" s="16"/>
      <c r="CDB49" s="16"/>
      <c r="CDC49" s="16"/>
      <c r="CDD49" s="16"/>
      <c r="CDE49" s="16"/>
      <c r="CDF49" s="16"/>
      <c r="CDG49" s="16"/>
      <c r="CDH49" s="16"/>
      <c r="CDI49" s="16"/>
      <c r="CDJ49" s="16"/>
      <c r="CDK49" s="16"/>
      <c r="CDL49" s="16"/>
      <c r="CDM49" s="16"/>
      <c r="CDN49" s="16"/>
      <c r="CDO49" s="16"/>
      <c r="CDP49" s="16"/>
      <c r="CDQ49" s="16"/>
      <c r="CDR49" s="16"/>
      <c r="CDS49" s="16"/>
      <c r="CDT49" s="16"/>
      <c r="CDU49" s="16"/>
      <c r="CDV49" s="16"/>
      <c r="CDW49" s="16"/>
      <c r="CDX49" s="16"/>
      <c r="CDY49" s="16"/>
      <c r="CDZ49" s="16"/>
      <c r="CEA49" s="16"/>
      <c r="CEB49" s="16"/>
      <c r="CEC49" s="16"/>
      <c r="CED49" s="16"/>
      <c r="CEE49" s="16"/>
      <c r="CEF49" s="16"/>
      <c r="CEG49" s="16"/>
      <c r="CEH49" s="16"/>
      <c r="CEI49" s="16"/>
      <c r="CEJ49" s="16"/>
      <c r="CEK49" s="16"/>
      <c r="CEL49" s="16"/>
      <c r="CEM49" s="16"/>
      <c r="CEN49" s="16"/>
      <c r="CEO49" s="16"/>
      <c r="CEP49" s="16"/>
      <c r="CEQ49" s="16"/>
      <c r="CER49" s="16"/>
      <c r="CES49" s="16"/>
      <c r="CET49" s="16"/>
      <c r="CEU49" s="16"/>
      <c r="CEV49" s="16"/>
      <c r="CEW49" s="16"/>
      <c r="CEX49" s="16"/>
      <c r="CEY49" s="16"/>
      <c r="CEZ49" s="16"/>
      <c r="CFA49" s="16"/>
      <c r="CFB49" s="16"/>
      <c r="CFC49" s="16"/>
      <c r="CFD49" s="16"/>
      <c r="CFE49" s="16"/>
      <c r="CFF49" s="16"/>
      <c r="CFG49" s="16"/>
      <c r="CFH49" s="16"/>
      <c r="CFI49" s="16"/>
      <c r="CFJ49" s="16"/>
      <c r="CFK49" s="16"/>
      <c r="CFL49" s="16"/>
      <c r="CFM49" s="16"/>
      <c r="CFN49" s="16"/>
      <c r="CFO49" s="16"/>
      <c r="CFP49" s="16"/>
      <c r="CFQ49" s="16"/>
      <c r="CFR49" s="16"/>
      <c r="CFS49" s="16"/>
      <c r="CFT49" s="16"/>
      <c r="CFU49" s="16"/>
      <c r="CFV49" s="16"/>
      <c r="CFW49" s="16"/>
      <c r="CFX49" s="16"/>
      <c r="CFY49" s="16"/>
      <c r="CFZ49" s="16"/>
      <c r="CGA49" s="16"/>
      <c r="CGB49" s="16"/>
      <c r="CGC49" s="16"/>
      <c r="CGD49" s="16"/>
      <c r="CGE49" s="16"/>
      <c r="CGF49" s="16"/>
      <c r="CGG49" s="16"/>
      <c r="CGH49" s="16"/>
      <c r="CGI49" s="16"/>
      <c r="CGJ49" s="16"/>
      <c r="CGK49" s="16"/>
      <c r="CGL49" s="16"/>
      <c r="CGM49" s="16"/>
      <c r="CGN49" s="16"/>
      <c r="CGO49" s="16"/>
      <c r="CGP49" s="16"/>
      <c r="CGQ49" s="16"/>
      <c r="CGR49" s="16"/>
      <c r="CGS49" s="16"/>
      <c r="CGT49" s="16"/>
      <c r="CGU49" s="16"/>
      <c r="CGV49" s="16"/>
      <c r="CGW49" s="16"/>
      <c r="CGX49" s="16"/>
      <c r="CGY49" s="16"/>
      <c r="CGZ49" s="16"/>
      <c r="CHA49" s="16"/>
      <c r="CHB49" s="16"/>
      <c r="CHC49" s="16"/>
      <c r="CHD49" s="16"/>
      <c r="CHE49" s="16"/>
      <c r="CHF49" s="16"/>
      <c r="CHG49" s="16"/>
      <c r="CHH49" s="16"/>
      <c r="CHI49" s="16"/>
      <c r="CHJ49" s="16"/>
      <c r="CHK49" s="16"/>
      <c r="CHL49" s="16"/>
      <c r="CHM49" s="16"/>
      <c r="CHN49" s="16"/>
      <c r="CHO49" s="16"/>
      <c r="CHP49" s="16"/>
      <c r="CHQ49" s="16"/>
      <c r="CHR49" s="16"/>
      <c r="CHS49" s="16"/>
      <c r="CHT49" s="16"/>
      <c r="CHU49" s="16"/>
      <c r="CHV49" s="16"/>
      <c r="CHW49" s="16"/>
      <c r="CHX49" s="16"/>
      <c r="CHY49" s="16"/>
      <c r="CHZ49" s="16"/>
      <c r="CIA49" s="16"/>
      <c r="CIB49" s="16"/>
      <c r="CIC49" s="16"/>
      <c r="CID49" s="16"/>
      <c r="CIE49" s="16"/>
      <c r="CIF49" s="16"/>
      <c r="CIG49" s="16"/>
      <c r="CIH49" s="16"/>
      <c r="CII49" s="16"/>
      <c r="CIJ49" s="16"/>
      <c r="CIK49" s="16"/>
      <c r="CIL49" s="16"/>
      <c r="CIM49" s="16"/>
      <c r="CIN49" s="16"/>
      <c r="CIO49" s="16"/>
      <c r="CIP49" s="16"/>
      <c r="CIQ49" s="16"/>
      <c r="CIR49" s="16"/>
      <c r="CIS49" s="16"/>
      <c r="CIT49" s="16"/>
      <c r="CIU49" s="16"/>
      <c r="CIV49" s="16"/>
      <c r="CIW49" s="16"/>
      <c r="CIX49" s="16"/>
      <c r="CIY49" s="16"/>
      <c r="CIZ49" s="16"/>
      <c r="CJA49" s="16"/>
      <c r="CJB49" s="16"/>
      <c r="CJC49" s="16"/>
      <c r="CJD49" s="16"/>
      <c r="CJE49" s="16"/>
      <c r="CJF49" s="16"/>
      <c r="CJG49" s="16"/>
      <c r="CJH49" s="16"/>
      <c r="CJI49" s="16"/>
      <c r="CJJ49" s="16"/>
      <c r="CJK49" s="16"/>
      <c r="CJL49" s="16"/>
      <c r="CJM49" s="16"/>
      <c r="CJN49" s="16"/>
      <c r="CJO49" s="16"/>
      <c r="CJP49" s="16"/>
      <c r="CJQ49" s="16"/>
      <c r="CJR49" s="16"/>
      <c r="CJS49" s="16"/>
      <c r="CJT49" s="16"/>
      <c r="CJU49" s="16"/>
      <c r="CJV49" s="16"/>
      <c r="CJW49" s="16"/>
      <c r="CJX49" s="16"/>
      <c r="CJY49" s="16"/>
      <c r="CJZ49" s="16"/>
      <c r="CKA49" s="16"/>
      <c r="CKB49" s="16"/>
      <c r="CKC49" s="16"/>
      <c r="CKD49" s="16"/>
      <c r="CKE49" s="16"/>
      <c r="CKF49" s="16"/>
      <c r="CKG49" s="16"/>
      <c r="CKH49" s="16"/>
      <c r="CKI49" s="16"/>
      <c r="CKJ49" s="16"/>
      <c r="CKK49" s="16"/>
      <c r="CKL49" s="16"/>
      <c r="CKM49" s="16"/>
      <c r="CKN49" s="16"/>
      <c r="CKO49" s="16"/>
      <c r="CKP49" s="16"/>
      <c r="CKQ49" s="16"/>
      <c r="CKR49" s="16"/>
      <c r="CKS49" s="16"/>
      <c r="CKT49" s="16"/>
      <c r="CKU49" s="16"/>
      <c r="CKV49" s="16"/>
      <c r="CKW49" s="16"/>
      <c r="CKX49" s="16"/>
      <c r="CKY49" s="16"/>
      <c r="CKZ49" s="16"/>
      <c r="CLA49" s="16"/>
      <c r="CLB49" s="16"/>
      <c r="CLC49" s="16"/>
      <c r="CLD49" s="16"/>
      <c r="CLE49" s="16"/>
      <c r="CLF49" s="16"/>
      <c r="CLG49" s="16"/>
      <c r="CLH49" s="16"/>
      <c r="CLI49" s="16"/>
      <c r="CLJ49" s="16"/>
      <c r="CLK49" s="16"/>
      <c r="CLL49" s="16"/>
      <c r="CLM49" s="16"/>
      <c r="CLN49" s="16"/>
      <c r="CLO49" s="16"/>
      <c r="CLP49" s="16"/>
      <c r="CLQ49" s="16"/>
      <c r="CLR49" s="16"/>
      <c r="CLS49" s="16"/>
      <c r="CLT49" s="16"/>
      <c r="CLU49" s="16"/>
      <c r="CLV49" s="16"/>
      <c r="CLW49" s="16"/>
      <c r="CLX49" s="16"/>
      <c r="CLY49" s="16"/>
      <c r="CLZ49" s="16"/>
      <c r="CMA49" s="16"/>
      <c r="CMB49" s="16"/>
      <c r="CMC49" s="16"/>
      <c r="CMD49" s="16"/>
      <c r="CME49" s="16"/>
      <c r="CMF49" s="16"/>
      <c r="CMG49" s="16"/>
      <c r="CMH49" s="16"/>
      <c r="CMI49" s="16"/>
      <c r="CMJ49" s="16"/>
      <c r="CMK49" s="16"/>
      <c r="CML49" s="16"/>
      <c r="CMM49" s="16"/>
      <c r="CMN49" s="16"/>
      <c r="CMO49" s="16"/>
      <c r="CMP49" s="16"/>
      <c r="CMQ49" s="16"/>
      <c r="CMR49" s="16"/>
      <c r="CMS49" s="16"/>
      <c r="CMT49" s="16"/>
      <c r="CMU49" s="16"/>
      <c r="CMV49" s="16"/>
      <c r="CMW49" s="16"/>
      <c r="CMX49" s="16"/>
      <c r="CMY49" s="16"/>
      <c r="CMZ49" s="16"/>
      <c r="CNA49" s="16"/>
      <c r="CNB49" s="16"/>
      <c r="CNC49" s="16"/>
      <c r="CND49" s="16"/>
      <c r="CNE49" s="16"/>
      <c r="CNF49" s="16"/>
      <c r="CNG49" s="16"/>
      <c r="CNH49" s="16"/>
      <c r="CNI49" s="16"/>
      <c r="CNJ49" s="16"/>
      <c r="CNK49" s="16"/>
      <c r="CNL49" s="16"/>
      <c r="CNM49" s="16"/>
      <c r="CNN49" s="16"/>
      <c r="CNO49" s="16"/>
      <c r="CNP49" s="16"/>
      <c r="CNQ49" s="16"/>
      <c r="CNR49" s="16"/>
      <c r="CNS49" s="16"/>
      <c r="CNT49" s="16"/>
      <c r="CNU49" s="16"/>
      <c r="CNV49" s="16"/>
      <c r="CNW49" s="16"/>
      <c r="CNX49" s="16"/>
      <c r="CNY49" s="16"/>
      <c r="CNZ49" s="16"/>
      <c r="COA49" s="16"/>
      <c r="COB49" s="16"/>
      <c r="COC49" s="16"/>
      <c r="COD49" s="16"/>
      <c r="COE49" s="16"/>
      <c r="COF49" s="16"/>
      <c r="COG49" s="16"/>
      <c r="COH49" s="16"/>
      <c r="COI49" s="16"/>
      <c r="COJ49" s="16"/>
      <c r="COK49" s="16"/>
      <c r="COL49" s="16"/>
      <c r="COM49" s="16"/>
      <c r="CON49" s="16"/>
      <c r="COO49" s="16"/>
      <c r="COP49" s="16"/>
      <c r="COQ49" s="16"/>
      <c r="COR49" s="16"/>
      <c r="COS49" s="16"/>
      <c r="COT49" s="16"/>
      <c r="COU49" s="16"/>
      <c r="COV49" s="16"/>
      <c r="COW49" s="16"/>
      <c r="COX49" s="16"/>
      <c r="COY49" s="16"/>
      <c r="COZ49" s="16"/>
      <c r="CPA49" s="16"/>
      <c r="CPB49" s="16"/>
      <c r="CPC49" s="16"/>
      <c r="CPD49" s="16"/>
      <c r="CPE49" s="16"/>
      <c r="CPF49" s="16"/>
      <c r="CPG49" s="16"/>
      <c r="CPH49" s="16"/>
      <c r="CPI49" s="16"/>
      <c r="CPJ49" s="16"/>
      <c r="CPK49" s="16"/>
      <c r="CPL49" s="16"/>
      <c r="CPM49" s="16"/>
      <c r="CPN49" s="16"/>
      <c r="CPO49" s="16"/>
      <c r="CPP49" s="16"/>
      <c r="CPQ49" s="16"/>
      <c r="CPR49" s="16"/>
      <c r="CPS49" s="16"/>
      <c r="CPT49" s="16"/>
      <c r="CPU49" s="16"/>
      <c r="CPV49" s="16"/>
      <c r="CPW49" s="16"/>
      <c r="CPX49" s="16"/>
      <c r="CPY49" s="16"/>
      <c r="CPZ49" s="16"/>
      <c r="CQA49" s="16"/>
      <c r="CQB49" s="16"/>
      <c r="CQC49" s="16"/>
      <c r="CQD49" s="16"/>
      <c r="CQE49" s="16"/>
      <c r="CQF49" s="16"/>
      <c r="CQG49" s="16"/>
      <c r="CQH49" s="16"/>
      <c r="CQI49" s="16"/>
      <c r="CQJ49" s="16"/>
      <c r="CQK49" s="16"/>
      <c r="CQL49" s="16"/>
      <c r="CQM49" s="16"/>
      <c r="CQN49" s="16"/>
      <c r="CQO49" s="16"/>
      <c r="CQP49" s="16"/>
      <c r="CQQ49" s="16"/>
      <c r="CQR49" s="16"/>
      <c r="CQS49" s="16"/>
      <c r="CQT49" s="16"/>
      <c r="CQU49" s="16"/>
      <c r="CQV49" s="16"/>
      <c r="CQW49" s="16"/>
      <c r="CQX49" s="16"/>
      <c r="CQY49" s="16"/>
      <c r="CQZ49" s="16"/>
      <c r="CRA49" s="16"/>
      <c r="CRB49" s="16"/>
      <c r="CRC49" s="16"/>
      <c r="CRD49" s="16"/>
      <c r="CRE49" s="16"/>
      <c r="CRF49" s="16"/>
      <c r="CRG49" s="16"/>
      <c r="CRH49" s="16"/>
      <c r="CRI49" s="16"/>
      <c r="CRJ49" s="16"/>
      <c r="CRK49" s="16"/>
      <c r="CRL49" s="16"/>
      <c r="CRM49" s="16"/>
      <c r="CRN49" s="16"/>
      <c r="CRO49" s="16"/>
      <c r="CRP49" s="16"/>
      <c r="CRQ49" s="16"/>
      <c r="CRR49" s="16"/>
      <c r="CRS49" s="16"/>
      <c r="CRT49" s="16"/>
      <c r="CRU49" s="16"/>
      <c r="CRV49" s="16"/>
      <c r="CRW49" s="16"/>
      <c r="CRX49" s="16"/>
      <c r="CRY49" s="16"/>
      <c r="CRZ49" s="16"/>
      <c r="CSA49" s="16"/>
      <c r="CSB49" s="16"/>
      <c r="CSC49" s="16"/>
      <c r="CSD49" s="16"/>
      <c r="CSE49" s="16"/>
      <c r="CSF49" s="16"/>
      <c r="CSG49" s="16"/>
      <c r="CSH49" s="16"/>
      <c r="CSI49" s="16"/>
      <c r="CSJ49" s="16"/>
      <c r="CSK49" s="16"/>
      <c r="CSL49" s="16"/>
      <c r="CSM49" s="16"/>
      <c r="CSN49" s="16"/>
      <c r="CSO49" s="16"/>
      <c r="CSP49" s="16"/>
      <c r="CSQ49" s="16"/>
      <c r="CSR49" s="16"/>
      <c r="CSS49" s="16"/>
      <c r="CST49" s="16"/>
      <c r="CSU49" s="16"/>
      <c r="CSV49" s="16"/>
      <c r="CSW49" s="16"/>
      <c r="CSX49" s="16"/>
      <c r="CSY49" s="16"/>
      <c r="CSZ49" s="16"/>
      <c r="CTA49" s="16"/>
      <c r="CTB49" s="16"/>
      <c r="CTC49" s="16"/>
      <c r="CTD49" s="16"/>
      <c r="CTE49" s="16"/>
      <c r="CTF49" s="16"/>
      <c r="CTG49" s="16"/>
      <c r="CTH49" s="16"/>
      <c r="CTI49" s="16"/>
      <c r="CTJ49" s="16"/>
      <c r="CTK49" s="16"/>
      <c r="CTL49" s="16"/>
      <c r="CTM49" s="16"/>
      <c r="CTN49" s="16"/>
      <c r="CTO49" s="16"/>
      <c r="CTP49" s="16"/>
      <c r="CTQ49" s="16"/>
      <c r="CTR49" s="16"/>
      <c r="CTS49" s="16"/>
      <c r="CTT49" s="16"/>
      <c r="CTU49" s="16"/>
      <c r="CTV49" s="16"/>
      <c r="CTW49" s="16"/>
      <c r="CTX49" s="16"/>
      <c r="CTY49" s="16"/>
      <c r="CTZ49" s="16"/>
      <c r="CUA49" s="16"/>
      <c r="CUB49" s="16"/>
      <c r="CUC49" s="16"/>
      <c r="CUD49" s="16"/>
      <c r="CUE49" s="16"/>
      <c r="CUF49" s="16"/>
      <c r="CUG49" s="16"/>
      <c r="CUH49" s="16"/>
      <c r="CUI49" s="16"/>
      <c r="CUJ49" s="16"/>
      <c r="CUK49" s="16"/>
      <c r="CUL49" s="16"/>
      <c r="CUM49" s="16"/>
      <c r="CUN49" s="16"/>
      <c r="CUO49" s="16"/>
      <c r="CUP49" s="16"/>
      <c r="CUQ49" s="16"/>
      <c r="CUR49" s="16"/>
      <c r="CUS49" s="16"/>
      <c r="CUT49" s="16"/>
      <c r="CUU49" s="16"/>
      <c r="CUV49" s="16"/>
      <c r="CUW49" s="16"/>
      <c r="CUX49" s="16"/>
      <c r="CUY49" s="16"/>
      <c r="CUZ49" s="16"/>
      <c r="CVA49" s="16"/>
      <c r="CVB49" s="16"/>
      <c r="CVC49" s="16"/>
      <c r="CVD49" s="16"/>
      <c r="CVE49" s="16"/>
      <c r="CVF49" s="16"/>
      <c r="CVG49" s="16"/>
      <c r="CVH49" s="16"/>
      <c r="CVI49" s="16"/>
      <c r="CVJ49" s="16"/>
      <c r="CVK49" s="16"/>
      <c r="CVL49" s="16"/>
      <c r="CVM49" s="16"/>
      <c r="CVN49" s="16"/>
      <c r="CVO49" s="16"/>
      <c r="CVP49" s="16"/>
      <c r="CVQ49" s="16"/>
      <c r="CVR49" s="16"/>
      <c r="CVS49" s="16"/>
      <c r="CVT49" s="16"/>
      <c r="CVU49" s="16"/>
      <c r="CVV49" s="16"/>
      <c r="CVW49" s="16"/>
      <c r="CVX49" s="16"/>
      <c r="CVY49" s="16"/>
      <c r="CVZ49" s="16"/>
      <c r="CWA49" s="16"/>
      <c r="CWB49" s="16"/>
      <c r="CWC49" s="16"/>
      <c r="CWD49" s="16"/>
      <c r="CWE49" s="16"/>
      <c r="CWF49" s="16"/>
      <c r="CWG49" s="16"/>
      <c r="CWH49" s="16"/>
      <c r="CWI49" s="16"/>
      <c r="CWJ49" s="16"/>
      <c r="CWK49" s="16"/>
      <c r="CWL49" s="16"/>
      <c r="CWM49" s="16"/>
      <c r="CWN49" s="16"/>
      <c r="CWO49" s="16"/>
      <c r="CWP49" s="16"/>
      <c r="CWQ49" s="16"/>
      <c r="CWR49" s="16"/>
      <c r="CWS49" s="16"/>
      <c r="CWT49" s="16"/>
      <c r="CWU49" s="16"/>
      <c r="CWV49" s="16"/>
      <c r="CWW49" s="16"/>
      <c r="CWX49" s="16"/>
      <c r="CWY49" s="16"/>
      <c r="CWZ49" s="16"/>
      <c r="CXA49" s="16"/>
      <c r="CXB49" s="16"/>
      <c r="CXC49" s="16"/>
      <c r="CXD49" s="16"/>
      <c r="CXE49" s="16"/>
      <c r="CXF49" s="16"/>
      <c r="CXG49" s="16"/>
      <c r="CXH49" s="16"/>
      <c r="CXI49" s="16"/>
      <c r="CXJ49" s="16"/>
      <c r="CXK49" s="16"/>
      <c r="CXL49" s="16"/>
      <c r="CXM49" s="16"/>
      <c r="CXN49" s="16"/>
      <c r="CXO49" s="16"/>
      <c r="CXP49" s="16"/>
      <c r="CXQ49" s="16"/>
      <c r="CXR49" s="16"/>
      <c r="CXS49" s="16"/>
      <c r="CXT49" s="16"/>
      <c r="CXU49" s="16"/>
      <c r="CXV49" s="16"/>
      <c r="CXW49" s="16"/>
      <c r="CXX49" s="16"/>
      <c r="CXY49" s="16"/>
      <c r="CXZ49" s="16"/>
      <c r="CYA49" s="16"/>
      <c r="CYB49" s="16"/>
      <c r="CYC49" s="16"/>
      <c r="CYD49" s="16"/>
      <c r="CYE49" s="16"/>
      <c r="CYF49" s="16"/>
      <c r="CYG49" s="16"/>
      <c r="CYH49" s="16"/>
      <c r="CYI49" s="16"/>
      <c r="CYJ49" s="16"/>
      <c r="CYK49" s="16"/>
      <c r="CYL49" s="16"/>
      <c r="CYM49" s="16"/>
      <c r="CYN49" s="16"/>
      <c r="CYO49" s="16"/>
      <c r="CYP49" s="16"/>
      <c r="CYQ49" s="16"/>
      <c r="CYR49" s="16"/>
      <c r="CYS49" s="16"/>
      <c r="CYT49" s="16"/>
      <c r="CYU49" s="16"/>
      <c r="CYV49" s="16"/>
      <c r="CYW49" s="16"/>
      <c r="CYX49" s="16"/>
      <c r="CYY49" s="16"/>
      <c r="CYZ49" s="16"/>
      <c r="CZA49" s="16"/>
      <c r="CZB49" s="16"/>
      <c r="CZC49" s="16"/>
      <c r="CZD49" s="16"/>
      <c r="CZE49" s="16"/>
      <c r="CZF49" s="16"/>
      <c r="CZG49" s="16"/>
      <c r="CZH49" s="16"/>
      <c r="CZI49" s="16"/>
      <c r="CZJ49" s="16"/>
      <c r="CZK49" s="16"/>
      <c r="CZL49" s="16"/>
      <c r="CZM49" s="16"/>
      <c r="CZN49" s="16"/>
      <c r="CZO49" s="16"/>
      <c r="CZP49" s="16"/>
      <c r="CZQ49" s="16"/>
      <c r="CZR49" s="16"/>
      <c r="CZS49" s="16"/>
      <c r="CZT49" s="16"/>
      <c r="CZU49" s="16"/>
      <c r="CZV49" s="16"/>
      <c r="CZW49" s="16"/>
      <c r="CZX49" s="16"/>
      <c r="CZY49" s="16"/>
      <c r="CZZ49" s="16"/>
      <c r="DAA49" s="16"/>
      <c r="DAB49" s="16"/>
      <c r="DAC49" s="16"/>
      <c r="DAD49" s="16"/>
      <c r="DAE49" s="16"/>
      <c r="DAF49" s="16"/>
      <c r="DAG49" s="16"/>
      <c r="DAH49" s="16"/>
      <c r="DAI49" s="16"/>
      <c r="DAJ49" s="16"/>
      <c r="DAK49" s="16"/>
      <c r="DAL49" s="16"/>
      <c r="DAM49" s="16"/>
      <c r="DAN49" s="16"/>
      <c r="DAO49" s="16"/>
      <c r="DAP49" s="16"/>
      <c r="DAQ49" s="16"/>
      <c r="DAR49" s="16"/>
      <c r="DAS49" s="16"/>
      <c r="DAT49" s="16"/>
      <c r="DAU49" s="16"/>
      <c r="DAV49" s="16"/>
      <c r="DAW49" s="16"/>
      <c r="DAX49" s="16"/>
      <c r="DAY49" s="16"/>
      <c r="DAZ49" s="16"/>
      <c r="DBA49" s="16"/>
      <c r="DBB49" s="16"/>
      <c r="DBC49" s="16"/>
      <c r="DBD49" s="16"/>
      <c r="DBE49" s="16"/>
      <c r="DBF49" s="16"/>
      <c r="DBG49" s="16"/>
      <c r="DBH49" s="16"/>
      <c r="DBI49" s="16"/>
      <c r="DBJ49" s="16"/>
      <c r="DBK49" s="16"/>
      <c r="DBL49" s="16"/>
      <c r="DBM49" s="16"/>
      <c r="DBN49" s="16"/>
      <c r="DBO49" s="16"/>
      <c r="DBP49" s="16"/>
      <c r="DBQ49" s="16"/>
      <c r="DBR49" s="16"/>
      <c r="DBS49" s="16"/>
      <c r="DBT49" s="16"/>
      <c r="DBU49" s="16"/>
      <c r="DBV49" s="16"/>
      <c r="DBW49" s="16"/>
      <c r="DBX49" s="16"/>
      <c r="DBY49" s="16"/>
      <c r="DBZ49" s="16"/>
      <c r="DCA49" s="16"/>
      <c r="DCB49" s="16"/>
      <c r="DCC49" s="16"/>
      <c r="DCD49" s="16"/>
      <c r="DCE49" s="16"/>
      <c r="DCF49" s="16"/>
      <c r="DCG49" s="16"/>
      <c r="DCH49" s="16"/>
      <c r="DCI49" s="16"/>
      <c r="DCJ49" s="16"/>
      <c r="DCK49" s="16"/>
      <c r="DCL49" s="16"/>
      <c r="DCM49" s="16"/>
      <c r="DCN49" s="16"/>
      <c r="DCO49" s="16"/>
      <c r="DCP49" s="16"/>
      <c r="DCQ49" s="16"/>
      <c r="DCR49" s="16"/>
      <c r="DCS49" s="16"/>
      <c r="DCT49" s="16"/>
      <c r="DCU49" s="16"/>
      <c r="DCV49" s="16"/>
      <c r="DCW49" s="16"/>
      <c r="DCX49" s="16"/>
      <c r="DCY49" s="16"/>
      <c r="DCZ49" s="16"/>
      <c r="DDA49" s="16"/>
      <c r="DDB49" s="16"/>
      <c r="DDC49" s="16"/>
      <c r="DDD49" s="16"/>
      <c r="DDE49" s="16"/>
      <c r="DDF49" s="16"/>
      <c r="DDG49" s="16"/>
      <c r="DDH49" s="16"/>
      <c r="DDI49" s="16"/>
      <c r="DDJ49" s="16"/>
      <c r="DDK49" s="16"/>
      <c r="DDL49" s="16"/>
      <c r="DDM49" s="16"/>
      <c r="DDN49" s="16"/>
      <c r="DDO49" s="16"/>
      <c r="DDP49" s="16"/>
      <c r="DDQ49" s="16"/>
      <c r="DDR49" s="16"/>
      <c r="DDS49" s="16"/>
      <c r="DDT49" s="16"/>
      <c r="DDU49" s="16"/>
      <c r="DDV49" s="16"/>
      <c r="DDW49" s="16"/>
      <c r="DDX49" s="16"/>
      <c r="DDY49" s="16"/>
      <c r="DDZ49" s="16"/>
      <c r="DEA49" s="16"/>
      <c r="DEB49" s="16"/>
      <c r="DEC49" s="16"/>
      <c r="DED49" s="16"/>
      <c r="DEE49" s="16"/>
      <c r="DEF49" s="16"/>
      <c r="DEG49" s="16"/>
      <c r="DEH49" s="16"/>
      <c r="DEI49" s="16"/>
      <c r="DEJ49" s="16"/>
      <c r="DEK49" s="16"/>
      <c r="DEL49" s="16"/>
      <c r="DEM49" s="16"/>
      <c r="DEN49" s="16"/>
      <c r="DEO49" s="16"/>
      <c r="DEP49" s="16"/>
      <c r="DEQ49" s="16"/>
      <c r="DER49" s="16"/>
      <c r="DES49" s="16"/>
      <c r="DET49" s="16"/>
      <c r="DEU49" s="16"/>
      <c r="DEV49" s="16"/>
      <c r="DEW49" s="16"/>
      <c r="DEX49" s="16"/>
      <c r="DEY49" s="16"/>
      <c r="DEZ49" s="16"/>
      <c r="DFA49" s="16"/>
      <c r="DFB49" s="16"/>
      <c r="DFC49" s="16"/>
      <c r="DFD49" s="16"/>
      <c r="DFE49" s="16"/>
      <c r="DFF49" s="16"/>
      <c r="DFG49" s="16"/>
      <c r="DFH49" s="16"/>
      <c r="DFI49" s="16"/>
      <c r="DFJ49" s="16"/>
      <c r="DFK49" s="16"/>
      <c r="DFL49" s="16"/>
      <c r="DFM49" s="16"/>
      <c r="DFN49" s="16"/>
      <c r="DFO49" s="16"/>
      <c r="DFP49" s="16"/>
      <c r="DFQ49" s="16"/>
      <c r="DFR49" s="16"/>
      <c r="DFS49" s="16"/>
      <c r="DFT49" s="16"/>
      <c r="DFU49" s="16"/>
      <c r="DFV49" s="16"/>
      <c r="DFW49" s="16"/>
      <c r="DFX49" s="16"/>
      <c r="DFY49" s="16"/>
      <c r="DFZ49" s="16"/>
      <c r="DGA49" s="16"/>
      <c r="DGB49" s="16"/>
      <c r="DGC49" s="16"/>
      <c r="DGD49" s="16"/>
      <c r="DGE49" s="16"/>
      <c r="DGF49" s="16"/>
      <c r="DGG49" s="16"/>
      <c r="DGH49" s="16"/>
      <c r="DGI49" s="16"/>
      <c r="DGJ49" s="16"/>
      <c r="DGK49" s="16"/>
      <c r="DGL49" s="16"/>
      <c r="DGM49" s="16"/>
      <c r="DGN49" s="16"/>
      <c r="DGO49" s="16"/>
      <c r="DGP49" s="16"/>
      <c r="DGQ49" s="16"/>
      <c r="DGR49" s="16"/>
      <c r="DGS49" s="16"/>
      <c r="DGT49" s="16"/>
      <c r="DGU49" s="16"/>
      <c r="DGV49" s="16"/>
      <c r="DGW49" s="16"/>
      <c r="DGX49" s="16"/>
      <c r="DGY49" s="16"/>
      <c r="DGZ49" s="16"/>
      <c r="DHA49" s="16"/>
      <c r="DHB49" s="16"/>
      <c r="DHC49" s="16"/>
      <c r="DHD49" s="16"/>
      <c r="DHE49" s="16"/>
      <c r="DHF49" s="16"/>
      <c r="DHG49" s="16"/>
      <c r="DHH49" s="16"/>
      <c r="DHI49" s="16"/>
      <c r="DHJ49" s="16"/>
      <c r="DHK49" s="16"/>
      <c r="DHL49" s="16"/>
      <c r="DHM49" s="16"/>
      <c r="DHN49" s="16"/>
      <c r="DHO49" s="16"/>
      <c r="DHP49" s="16"/>
      <c r="DHQ49" s="16"/>
      <c r="DHR49" s="16"/>
      <c r="DHS49" s="16"/>
      <c r="DHT49" s="16"/>
      <c r="DHU49" s="16"/>
      <c r="DHV49" s="16"/>
      <c r="DHW49" s="16"/>
      <c r="DHX49" s="16"/>
      <c r="DHY49" s="16"/>
      <c r="DHZ49" s="16"/>
      <c r="DIA49" s="16"/>
      <c r="DIB49" s="16"/>
      <c r="DIC49" s="16"/>
      <c r="DID49" s="16"/>
      <c r="DIE49" s="16"/>
      <c r="DIF49" s="16"/>
      <c r="DIG49" s="16"/>
      <c r="DIH49" s="16"/>
      <c r="DII49" s="16"/>
      <c r="DIJ49" s="16"/>
      <c r="DIK49" s="16"/>
      <c r="DIL49" s="16"/>
      <c r="DIM49" s="16"/>
      <c r="DIN49" s="16"/>
      <c r="DIO49" s="16"/>
      <c r="DIP49" s="16"/>
      <c r="DIQ49" s="16"/>
      <c r="DIR49" s="16"/>
      <c r="DIS49" s="16"/>
      <c r="DIT49" s="16"/>
      <c r="DIU49" s="16"/>
      <c r="DIV49" s="16"/>
      <c r="DIW49" s="16"/>
      <c r="DIX49" s="16"/>
      <c r="DIY49" s="16"/>
      <c r="DIZ49" s="16"/>
      <c r="DJA49" s="16"/>
      <c r="DJB49" s="16"/>
      <c r="DJC49" s="16"/>
      <c r="DJD49" s="16"/>
      <c r="DJE49" s="16"/>
      <c r="DJF49" s="16"/>
      <c r="DJG49" s="16"/>
      <c r="DJH49" s="16"/>
      <c r="DJI49" s="16"/>
      <c r="DJJ49" s="16"/>
      <c r="DJK49" s="16"/>
      <c r="DJL49" s="16"/>
      <c r="DJM49" s="16"/>
      <c r="DJN49" s="16"/>
      <c r="DJO49" s="16"/>
      <c r="DJP49" s="16"/>
      <c r="DJQ49" s="16"/>
      <c r="DJR49" s="16"/>
      <c r="DJS49" s="16"/>
      <c r="DJT49" s="16"/>
      <c r="DJU49" s="16"/>
      <c r="DJV49" s="16"/>
      <c r="DJW49" s="16"/>
      <c r="DJX49" s="16"/>
      <c r="DJY49" s="16"/>
      <c r="DJZ49" s="16"/>
      <c r="DKA49" s="16"/>
      <c r="DKB49" s="16"/>
      <c r="DKC49" s="16"/>
      <c r="DKD49" s="16"/>
      <c r="DKE49" s="16"/>
      <c r="DKF49" s="16"/>
      <c r="DKG49" s="16"/>
      <c r="DKH49" s="16"/>
      <c r="DKI49" s="16"/>
      <c r="DKJ49" s="16"/>
      <c r="DKK49" s="16"/>
      <c r="DKL49" s="16"/>
      <c r="DKM49" s="16"/>
      <c r="DKN49" s="16"/>
      <c r="DKO49" s="16"/>
      <c r="DKP49" s="16"/>
      <c r="DKQ49" s="16"/>
      <c r="DKR49" s="16"/>
      <c r="DKS49" s="16"/>
      <c r="DKT49" s="16"/>
      <c r="DKU49" s="16"/>
      <c r="DKV49" s="16"/>
      <c r="DKW49" s="16"/>
      <c r="DKX49" s="16"/>
      <c r="DKY49" s="16"/>
      <c r="DKZ49" s="16"/>
      <c r="DLA49" s="16"/>
      <c r="DLB49" s="16"/>
      <c r="DLC49" s="16"/>
      <c r="DLD49" s="16"/>
      <c r="DLE49" s="16"/>
      <c r="DLF49" s="16"/>
      <c r="DLG49" s="16"/>
      <c r="DLH49" s="16"/>
      <c r="DLI49" s="16"/>
      <c r="DLJ49" s="16"/>
      <c r="DLK49" s="16"/>
      <c r="DLL49" s="16"/>
      <c r="DLM49" s="16"/>
      <c r="DLN49" s="16"/>
      <c r="DLO49" s="16"/>
      <c r="DLP49" s="16"/>
      <c r="DLQ49" s="16"/>
      <c r="DLR49" s="16"/>
      <c r="DLS49" s="16"/>
      <c r="DLT49" s="16"/>
      <c r="DLU49" s="16"/>
      <c r="DLV49" s="16"/>
      <c r="DLW49" s="16"/>
      <c r="DLX49" s="16"/>
      <c r="DLY49" s="16"/>
      <c r="DLZ49" s="16"/>
      <c r="DMA49" s="16"/>
      <c r="DMB49" s="16"/>
      <c r="DMC49" s="16"/>
      <c r="DMD49" s="16"/>
      <c r="DME49" s="16"/>
      <c r="DMF49" s="16"/>
      <c r="DMG49" s="16"/>
      <c r="DMH49" s="16"/>
      <c r="DMI49" s="16"/>
      <c r="DMJ49" s="16"/>
      <c r="DMK49" s="16"/>
      <c r="DML49" s="16"/>
      <c r="DMM49" s="16"/>
      <c r="DMN49" s="16"/>
      <c r="DMO49" s="16"/>
      <c r="DMP49" s="16"/>
      <c r="DMQ49" s="16"/>
      <c r="DMR49" s="16"/>
      <c r="DMS49" s="16"/>
      <c r="DMT49" s="16"/>
      <c r="DMU49" s="16"/>
      <c r="DMV49" s="16"/>
      <c r="DMW49" s="16"/>
      <c r="DMX49" s="16"/>
      <c r="DMY49" s="16"/>
      <c r="DMZ49" s="16"/>
      <c r="DNA49" s="16"/>
      <c r="DNB49" s="16"/>
      <c r="DNC49" s="16"/>
      <c r="DND49" s="16"/>
      <c r="DNE49" s="16"/>
      <c r="DNF49" s="16"/>
      <c r="DNG49" s="16"/>
      <c r="DNH49" s="16"/>
      <c r="DNI49" s="16"/>
      <c r="DNJ49" s="16"/>
      <c r="DNK49" s="16"/>
      <c r="DNL49" s="16"/>
      <c r="DNM49" s="16"/>
      <c r="DNN49" s="16"/>
      <c r="DNO49" s="16"/>
      <c r="DNP49" s="16"/>
      <c r="DNQ49" s="16"/>
      <c r="DNR49" s="16"/>
      <c r="DNS49" s="16"/>
      <c r="DNT49" s="16"/>
      <c r="DNU49" s="16"/>
      <c r="DNV49" s="16"/>
      <c r="DNW49" s="16"/>
      <c r="DNX49" s="16"/>
      <c r="DNY49" s="16"/>
      <c r="DNZ49" s="16"/>
      <c r="DOA49" s="16"/>
      <c r="DOB49" s="16"/>
      <c r="DOC49" s="16"/>
      <c r="DOD49" s="16"/>
      <c r="DOE49" s="16"/>
      <c r="DOF49" s="16"/>
      <c r="DOG49" s="16"/>
      <c r="DOH49" s="16"/>
      <c r="DOI49" s="16"/>
      <c r="DOJ49" s="16"/>
      <c r="DOK49" s="16"/>
      <c r="DOL49" s="16"/>
      <c r="DOM49" s="16"/>
      <c r="DON49" s="16"/>
      <c r="DOO49" s="16"/>
      <c r="DOP49" s="16"/>
      <c r="DOQ49" s="16"/>
      <c r="DOR49" s="16"/>
      <c r="DOS49" s="16"/>
      <c r="DOT49" s="16"/>
      <c r="DOU49" s="16"/>
      <c r="DOV49" s="16"/>
      <c r="DOW49" s="16"/>
      <c r="DOX49" s="16"/>
      <c r="DOY49" s="16"/>
      <c r="DOZ49" s="16"/>
      <c r="DPA49" s="16"/>
      <c r="DPB49" s="16"/>
      <c r="DPC49" s="16"/>
      <c r="DPD49" s="16"/>
      <c r="DPE49" s="16"/>
      <c r="DPF49" s="16"/>
      <c r="DPG49" s="16"/>
      <c r="DPH49" s="16"/>
      <c r="DPI49" s="16"/>
      <c r="DPJ49" s="16"/>
      <c r="DPK49" s="16"/>
      <c r="DPL49" s="16"/>
      <c r="DPM49" s="16"/>
      <c r="DPN49" s="16"/>
      <c r="DPO49" s="16"/>
      <c r="DPP49" s="16"/>
      <c r="DPQ49" s="16"/>
      <c r="DPR49" s="16"/>
      <c r="DPS49" s="16"/>
      <c r="DPT49" s="16"/>
      <c r="DPU49" s="16"/>
      <c r="DPV49" s="16"/>
      <c r="DPW49" s="16"/>
      <c r="DPX49" s="16"/>
      <c r="DPY49" s="16"/>
      <c r="DPZ49" s="16"/>
      <c r="DQA49" s="16"/>
      <c r="DQB49" s="16"/>
      <c r="DQC49" s="16"/>
      <c r="DQD49" s="16"/>
      <c r="DQE49" s="16"/>
      <c r="DQF49" s="16"/>
      <c r="DQG49" s="16"/>
      <c r="DQH49" s="16"/>
      <c r="DQI49" s="16"/>
      <c r="DQJ49" s="16"/>
      <c r="DQK49" s="16"/>
      <c r="DQL49" s="16"/>
      <c r="DQM49" s="16"/>
      <c r="DQN49" s="16"/>
      <c r="DQO49" s="16"/>
      <c r="DQP49" s="16"/>
      <c r="DQQ49" s="16"/>
      <c r="DQR49" s="16"/>
      <c r="DQS49" s="16"/>
      <c r="DQT49" s="16"/>
      <c r="DQU49" s="16"/>
      <c r="DQV49" s="16"/>
      <c r="DQW49" s="16"/>
      <c r="DQX49" s="16"/>
      <c r="DQY49" s="16"/>
      <c r="DQZ49" s="16"/>
      <c r="DRA49" s="16"/>
      <c r="DRB49" s="16"/>
      <c r="DRC49" s="16"/>
      <c r="DRD49" s="16"/>
      <c r="DRE49" s="16"/>
      <c r="DRF49" s="16"/>
      <c r="DRG49" s="16"/>
      <c r="DRH49" s="16"/>
      <c r="DRI49" s="16"/>
      <c r="DRJ49" s="16"/>
      <c r="DRK49" s="16"/>
      <c r="DRL49" s="16"/>
      <c r="DRM49" s="16"/>
      <c r="DRN49" s="16"/>
      <c r="DRO49" s="16"/>
      <c r="DRP49" s="16"/>
      <c r="DRQ49" s="16"/>
      <c r="DRR49" s="16"/>
      <c r="DRS49" s="16"/>
      <c r="DRT49" s="16"/>
      <c r="DRU49" s="16"/>
      <c r="DRV49" s="16"/>
      <c r="DRW49" s="16"/>
      <c r="DRX49" s="16"/>
      <c r="DRY49" s="16"/>
      <c r="DRZ49" s="16"/>
      <c r="DSA49" s="16"/>
      <c r="DSB49" s="16"/>
      <c r="DSC49" s="16"/>
      <c r="DSD49" s="16"/>
      <c r="DSE49" s="16"/>
      <c r="DSF49" s="16"/>
      <c r="DSG49" s="16"/>
      <c r="DSH49" s="16"/>
      <c r="DSI49" s="16"/>
      <c r="DSJ49" s="16"/>
      <c r="DSK49" s="16"/>
      <c r="DSL49" s="16"/>
      <c r="DSM49" s="16"/>
      <c r="DSN49" s="16"/>
      <c r="DSO49" s="16"/>
      <c r="DSP49" s="16"/>
      <c r="DSQ49" s="16"/>
      <c r="DSR49" s="16"/>
      <c r="DSS49" s="16"/>
      <c r="DST49" s="16"/>
      <c r="DSU49" s="16"/>
      <c r="DSV49" s="16"/>
      <c r="DSW49" s="16"/>
      <c r="DSX49" s="16"/>
      <c r="DSY49" s="16"/>
      <c r="DSZ49" s="16"/>
      <c r="DTA49" s="16"/>
      <c r="DTB49" s="16"/>
      <c r="DTC49" s="16"/>
      <c r="DTD49" s="16"/>
      <c r="DTE49" s="16"/>
      <c r="DTF49" s="16"/>
      <c r="DTG49" s="16"/>
      <c r="DTH49" s="16"/>
      <c r="DTI49" s="16"/>
      <c r="DTJ49" s="16"/>
      <c r="DTK49" s="16"/>
      <c r="DTL49" s="16"/>
      <c r="DTM49" s="16"/>
      <c r="DTN49" s="16"/>
      <c r="DTO49" s="16"/>
      <c r="DTP49" s="16"/>
      <c r="DTQ49" s="16"/>
      <c r="DTR49" s="16"/>
      <c r="DTS49" s="16"/>
      <c r="DTT49" s="16"/>
      <c r="DTU49" s="16"/>
      <c r="DTV49" s="16"/>
      <c r="DTW49" s="16"/>
      <c r="DTX49" s="16"/>
      <c r="DTY49" s="16"/>
      <c r="DTZ49" s="16"/>
      <c r="DUA49" s="16"/>
      <c r="DUB49" s="16"/>
      <c r="DUC49" s="16"/>
      <c r="DUD49" s="16"/>
      <c r="DUE49" s="16"/>
      <c r="DUF49" s="16"/>
      <c r="DUG49" s="16"/>
      <c r="DUH49" s="16"/>
      <c r="DUI49" s="16"/>
      <c r="DUJ49" s="16"/>
      <c r="DUK49" s="16"/>
      <c r="DUL49" s="16"/>
      <c r="DUM49" s="16"/>
      <c r="DUN49" s="16"/>
      <c r="DUO49" s="16"/>
      <c r="DUP49" s="16"/>
      <c r="DUQ49" s="16"/>
      <c r="DUR49" s="16"/>
      <c r="DUS49" s="16"/>
      <c r="DUT49" s="16"/>
      <c r="DUU49" s="16"/>
      <c r="DUV49" s="16"/>
      <c r="DUW49" s="16"/>
      <c r="DUX49" s="16"/>
      <c r="DUY49" s="16"/>
      <c r="DUZ49" s="16"/>
      <c r="DVA49" s="16"/>
      <c r="DVB49" s="16"/>
      <c r="DVC49" s="16"/>
      <c r="DVD49" s="16"/>
      <c r="DVE49" s="16"/>
      <c r="DVF49" s="16"/>
      <c r="DVG49" s="16"/>
      <c r="DVH49" s="16"/>
      <c r="DVI49" s="16"/>
      <c r="DVJ49" s="16"/>
      <c r="DVK49" s="16"/>
      <c r="DVL49" s="16"/>
      <c r="DVM49" s="16"/>
      <c r="DVN49" s="16"/>
      <c r="DVO49" s="16"/>
      <c r="DVP49" s="16"/>
      <c r="DVQ49" s="16"/>
      <c r="DVR49" s="16"/>
      <c r="DVS49" s="16"/>
      <c r="DVT49" s="16"/>
      <c r="DVU49" s="16"/>
      <c r="DVV49" s="16"/>
      <c r="DVW49" s="16"/>
      <c r="DVX49" s="16"/>
      <c r="DVY49" s="16"/>
      <c r="DVZ49" s="16"/>
      <c r="DWA49" s="16"/>
      <c r="DWB49" s="16"/>
      <c r="DWC49" s="16"/>
      <c r="DWD49" s="16"/>
      <c r="DWE49" s="16"/>
      <c r="DWF49" s="16"/>
      <c r="DWG49" s="16"/>
      <c r="DWH49" s="16"/>
      <c r="DWI49" s="16"/>
      <c r="DWJ49" s="16"/>
      <c r="DWK49" s="16"/>
      <c r="DWL49" s="16"/>
      <c r="DWM49" s="16"/>
      <c r="DWN49" s="16"/>
      <c r="DWO49" s="16"/>
      <c r="DWP49" s="16"/>
      <c r="DWQ49" s="16"/>
      <c r="DWR49" s="16"/>
      <c r="DWS49" s="16"/>
      <c r="DWT49" s="16"/>
      <c r="DWU49" s="16"/>
      <c r="DWV49" s="16"/>
      <c r="DWW49" s="16"/>
      <c r="DWX49" s="16"/>
      <c r="DWY49" s="16"/>
      <c r="DWZ49" s="16"/>
      <c r="DXA49" s="16"/>
      <c r="DXB49" s="16"/>
      <c r="DXC49" s="16"/>
      <c r="DXD49" s="16"/>
      <c r="DXE49" s="16"/>
      <c r="DXF49" s="16"/>
      <c r="DXG49" s="16"/>
      <c r="DXH49" s="16"/>
      <c r="DXI49" s="16"/>
      <c r="DXJ49" s="16"/>
      <c r="DXK49" s="16"/>
      <c r="DXL49" s="16"/>
      <c r="DXM49" s="16"/>
      <c r="DXN49" s="16"/>
      <c r="DXO49" s="16"/>
      <c r="DXP49" s="16"/>
      <c r="DXQ49" s="16"/>
      <c r="DXR49" s="16"/>
      <c r="DXS49" s="16"/>
      <c r="DXT49" s="16"/>
      <c r="DXU49" s="16"/>
      <c r="DXV49" s="16"/>
      <c r="DXW49" s="16"/>
      <c r="DXX49" s="16"/>
      <c r="DXY49" s="16"/>
      <c r="DXZ49" s="16"/>
      <c r="DYA49" s="16"/>
      <c r="DYB49" s="16"/>
      <c r="DYC49" s="16"/>
      <c r="DYD49" s="16"/>
      <c r="DYE49" s="16"/>
      <c r="DYF49" s="16"/>
      <c r="DYG49" s="16"/>
      <c r="DYH49" s="16"/>
      <c r="DYI49" s="16"/>
      <c r="DYJ49" s="16"/>
      <c r="DYK49" s="16"/>
      <c r="DYL49" s="16"/>
      <c r="DYM49" s="16"/>
      <c r="DYN49" s="16"/>
      <c r="DYO49" s="16"/>
      <c r="DYP49" s="16"/>
      <c r="DYQ49" s="16"/>
      <c r="DYR49" s="16"/>
      <c r="DYS49" s="16"/>
      <c r="DYT49" s="16"/>
      <c r="DYU49" s="16"/>
      <c r="DYV49" s="16"/>
      <c r="DYW49" s="16"/>
      <c r="DYX49" s="16"/>
      <c r="DYY49" s="16"/>
      <c r="DYZ49" s="16"/>
      <c r="DZA49" s="16"/>
      <c r="DZB49" s="16"/>
      <c r="DZC49" s="16"/>
      <c r="DZD49" s="16"/>
      <c r="DZE49" s="16"/>
      <c r="DZF49" s="16"/>
      <c r="DZG49" s="16"/>
      <c r="DZH49" s="16"/>
      <c r="DZI49" s="16"/>
      <c r="DZJ49" s="16"/>
      <c r="DZK49" s="16"/>
      <c r="DZL49" s="16"/>
      <c r="DZM49" s="16"/>
      <c r="DZN49" s="16"/>
      <c r="DZO49" s="16"/>
      <c r="DZP49" s="16"/>
      <c r="DZQ49" s="16"/>
      <c r="DZR49" s="16"/>
      <c r="DZS49" s="16"/>
      <c r="DZT49" s="16"/>
      <c r="DZU49" s="16"/>
      <c r="DZV49" s="16"/>
      <c r="DZW49" s="16"/>
      <c r="DZX49" s="16"/>
      <c r="DZY49" s="16"/>
      <c r="DZZ49" s="16"/>
      <c r="EAA49" s="16"/>
      <c r="EAB49" s="16"/>
      <c r="EAC49" s="16"/>
      <c r="EAD49" s="16"/>
      <c r="EAE49" s="16"/>
      <c r="EAF49" s="16"/>
      <c r="EAG49" s="16"/>
      <c r="EAH49" s="16"/>
      <c r="EAI49" s="16"/>
      <c r="EAJ49" s="16"/>
      <c r="EAK49" s="16"/>
      <c r="EAL49" s="16"/>
      <c r="EAM49" s="16"/>
      <c r="EAN49" s="16"/>
      <c r="EAO49" s="16"/>
      <c r="EAP49" s="16"/>
      <c r="EAQ49" s="16"/>
      <c r="EAR49" s="16"/>
      <c r="EAS49" s="16"/>
      <c r="EAT49" s="16"/>
      <c r="EAU49" s="16"/>
      <c r="EAV49" s="16"/>
      <c r="EAW49" s="16"/>
      <c r="EAX49" s="16"/>
      <c r="EAY49" s="16"/>
      <c r="EAZ49" s="16"/>
      <c r="EBA49" s="16"/>
      <c r="EBB49" s="16"/>
      <c r="EBC49" s="16"/>
      <c r="EBD49" s="16"/>
      <c r="EBE49" s="16"/>
      <c r="EBF49" s="16"/>
      <c r="EBG49" s="16"/>
      <c r="EBH49" s="16"/>
      <c r="EBI49" s="16"/>
      <c r="EBJ49" s="16"/>
      <c r="EBK49" s="16"/>
      <c r="EBL49" s="16"/>
      <c r="EBM49" s="16"/>
      <c r="EBN49" s="16"/>
      <c r="EBO49" s="16"/>
      <c r="EBP49" s="16"/>
      <c r="EBQ49" s="16"/>
      <c r="EBR49" s="16"/>
      <c r="EBS49" s="16"/>
      <c r="EBT49" s="16"/>
      <c r="EBU49" s="16"/>
      <c r="EBV49" s="16"/>
      <c r="EBW49" s="16"/>
      <c r="EBX49" s="16"/>
      <c r="EBY49" s="16"/>
      <c r="EBZ49" s="16"/>
      <c r="ECA49" s="16"/>
      <c r="ECB49" s="16"/>
      <c r="ECC49" s="16"/>
      <c r="ECD49" s="16"/>
      <c r="ECE49" s="16"/>
      <c r="ECF49" s="16"/>
      <c r="ECG49" s="16"/>
      <c r="ECH49" s="16"/>
      <c r="ECI49" s="16"/>
      <c r="ECJ49" s="16"/>
      <c r="ECK49" s="16"/>
      <c r="ECL49" s="16"/>
      <c r="ECM49" s="16"/>
      <c r="ECN49" s="16"/>
      <c r="ECO49" s="16"/>
      <c r="ECP49" s="16"/>
      <c r="ECQ49" s="16"/>
      <c r="ECR49" s="16"/>
      <c r="ECS49" s="16"/>
      <c r="ECT49" s="16"/>
      <c r="ECU49" s="16"/>
      <c r="ECV49" s="16"/>
      <c r="ECW49" s="16"/>
      <c r="ECX49" s="16"/>
      <c r="ECY49" s="16"/>
      <c r="ECZ49" s="16"/>
      <c r="EDA49" s="16"/>
      <c r="EDB49" s="16"/>
      <c r="EDC49" s="16"/>
      <c r="EDD49" s="16"/>
      <c r="EDE49" s="16"/>
      <c r="EDF49" s="16"/>
      <c r="EDG49" s="16"/>
      <c r="EDH49" s="16"/>
      <c r="EDI49" s="16"/>
      <c r="EDJ49" s="16"/>
      <c r="EDK49" s="16"/>
      <c r="EDL49" s="16"/>
      <c r="EDM49" s="16"/>
      <c r="EDN49" s="16"/>
      <c r="EDO49" s="16"/>
      <c r="EDP49" s="16"/>
      <c r="EDQ49" s="16"/>
      <c r="EDR49" s="16"/>
      <c r="EDS49" s="16"/>
      <c r="EDT49" s="16"/>
      <c r="EDU49" s="16"/>
      <c r="EDV49" s="16"/>
      <c r="EDW49" s="16"/>
      <c r="EDX49" s="16"/>
      <c r="EDY49" s="16"/>
      <c r="EDZ49" s="16"/>
      <c r="EEA49" s="16"/>
      <c r="EEB49" s="16"/>
      <c r="EEC49" s="16"/>
      <c r="EED49" s="16"/>
      <c r="EEE49" s="16"/>
      <c r="EEF49" s="16"/>
      <c r="EEG49" s="16"/>
      <c r="EEH49" s="16"/>
      <c r="EEI49" s="16"/>
      <c r="EEJ49" s="16"/>
      <c r="EEK49" s="16"/>
      <c r="EEL49" s="16"/>
      <c r="EEM49" s="16"/>
      <c r="EEN49" s="16"/>
      <c r="EEO49" s="16"/>
      <c r="EEP49" s="16"/>
      <c r="EEQ49" s="16"/>
      <c r="EER49" s="16"/>
      <c r="EES49" s="16"/>
      <c r="EET49" s="16"/>
      <c r="EEU49" s="16"/>
      <c r="EEV49" s="16"/>
      <c r="EEW49" s="16"/>
      <c r="EEX49" s="16"/>
      <c r="EEY49" s="16"/>
      <c r="EEZ49" s="16"/>
      <c r="EFA49" s="16"/>
      <c r="EFB49" s="16"/>
      <c r="EFC49" s="16"/>
      <c r="EFD49" s="16"/>
      <c r="EFE49" s="16"/>
      <c r="EFF49" s="16"/>
      <c r="EFG49" s="16"/>
      <c r="EFH49" s="16"/>
      <c r="EFI49" s="16"/>
      <c r="EFJ49" s="16"/>
      <c r="EFK49" s="16"/>
      <c r="EFL49" s="16"/>
      <c r="EFM49" s="16"/>
      <c r="EFN49" s="16"/>
      <c r="EFO49" s="16"/>
      <c r="EFP49" s="16"/>
      <c r="EFQ49" s="16"/>
      <c r="EFR49" s="16"/>
      <c r="EFS49" s="16"/>
      <c r="EFT49" s="16"/>
      <c r="EFU49" s="16"/>
      <c r="EFV49" s="16"/>
      <c r="EFW49" s="16"/>
      <c r="EFX49" s="16"/>
      <c r="EFY49" s="16"/>
      <c r="EFZ49" s="16"/>
      <c r="EGA49" s="16"/>
      <c r="EGB49" s="16"/>
      <c r="EGC49" s="16"/>
      <c r="EGD49" s="16"/>
      <c r="EGE49" s="16"/>
      <c r="EGF49" s="16"/>
      <c r="EGG49" s="16"/>
      <c r="EGH49" s="16"/>
      <c r="EGI49" s="16"/>
      <c r="EGJ49" s="16"/>
      <c r="EGK49" s="16"/>
      <c r="EGL49" s="16"/>
      <c r="EGM49" s="16"/>
      <c r="EGN49" s="16"/>
      <c r="EGO49" s="16"/>
      <c r="EGP49" s="16"/>
      <c r="EGQ49" s="16"/>
      <c r="EGR49" s="16"/>
      <c r="EGS49" s="16"/>
      <c r="EGT49" s="16"/>
      <c r="EGU49" s="16"/>
      <c r="EGV49" s="16"/>
      <c r="EGW49" s="16"/>
      <c r="EGX49" s="16"/>
      <c r="EGY49" s="16"/>
      <c r="EGZ49" s="16"/>
      <c r="EHA49" s="16"/>
      <c r="EHB49" s="16"/>
      <c r="EHC49" s="16"/>
      <c r="EHD49" s="16"/>
      <c r="EHE49" s="16"/>
      <c r="EHF49" s="16"/>
      <c r="EHG49" s="16"/>
      <c r="EHH49" s="16"/>
      <c r="EHI49" s="16"/>
      <c r="EHJ49" s="16"/>
      <c r="EHK49" s="16"/>
      <c r="EHL49" s="16"/>
      <c r="EHM49" s="16"/>
      <c r="EHN49" s="16"/>
      <c r="EHO49" s="16"/>
      <c r="EHP49" s="16"/>
      <c r="EHQ49" s="16"/>
      <c r="EHR49" s="16"/>
      <c r="EHS49" s="16"/>
      <c r="EHT49" s="16"/>
      <c r="EHU49" s="16"/>
      <c r="EHV49" s="16"/>
      <c r="EHW49" s="16"/>
      <c r="EHX49" s="16"/>
      <c r="EHY49" s="16"/>
      <c r="EHZ49" s="16"/>
      <c r="EIA49" s="16"/>
      <c r="EIB49" s="16"/>
      <c r="EIC49" s="16"/>
      <c r="EID49" s="16"/>
      <c r="EIE49" s="16"/>
      <c r="EIF49" s="16"/>
      <c r="EIG49" s="16"/>
      <c r="EIH49" s="16"/>
      <c r="EII49" s="16"/>
      <c r="EIJ49" s="16"/>
      <c r="EIK49" s="16"/>
      <c r="EIL49" s="16"/>
      <c r="EIM49" s="16"/>
      <c r="EIN49" s="16"/>
      <c r="EIO49" s="16"/>
      <c r="EIP49" s="16"/>
      <c r="EIQ49" s="16"/>
      <c r="EIR49" s="16"/>
      <c r="EIS49" s="16"/>
      <c r="EIT49" s="16"/>
      <c r="EIU49" s="16"/>
      <c r="EIV49" s="16"/>
      <c r="EIW49" s="16"/>
      <c r="EIX49" s="16"/>
      <c r="EIY49" s="16"/>
      <c r="EIZ49" s="16"/>
      <c r="EJA49" s="16"/>
      <c r="EJB49" s="16"/>
      <c r="EJC49" s="16"/>
      <c r="EJD49" s="16"/>
      <c r="EJE49" s="16"/>
      <c r="EJF49" s="16"/>
      <c r="EJG49" s="16"/>
      <c r="EJH49" s="16"/>
      <c r="EJI49" s="16"/>
      <c r="EJJ49" s="16"/>
      <c r="EJK49" s="16"/>
      <c r="EJL49" s="16"/>
      <c r="EJM49" s="16"/>
      <c r="EJN49" s="16"/>
      <c r="EJO49" s="16"/>
      <c r="EJP49" s="16"/>
      <c r="EJQ49" s="16"/>
      <c r="EJR49" s="16"/>
      <c r="EJS49" s="16"/>
      <c r="EJT49" s="16"/>
      <c r="EJU49" s="16"/>
      <c r="EJV49" s="16"/>
      <c r="EJW49" s="16"/>
      <c r="EJX49" s="16"/>
      <c r="EJY49" s="16"/>
      <c r="EJZ49" s="16"/>
      <c r="EKA49" s="16"/>
      <c r="EKB49" s="16"/>
      <c r="EKC49" s="16"/>
      <c r="EKD49" s="16"/>
      <c r="EKE49" s="16"/>
      <c r="EKF49" s="16"/>
      <c r="EKG49" s="16"/>
      <c r="EKH49" s="16"/>
      <c r="EKI49" s="16"/>
      <c r="EKJ49" s="16"/>
      <c r="EKK49" s="16"/>
      <c r="EKL49" s="16"/>
      <c r="EKM49" s="16"/>
      <c r="EKN49" s="16"/>
      <c r="EKO49" s="16"/>
      <c r="EKP49" s="16"/>
      <c r="EKQ49" s="16"/>
      <c r="EKR49" s="16"/>
      <c r="EKS49" s="16"/>
      <c r="EKT49" s="16"/>
      <c r="EKU49" s="16"/>
      <c r="EKV49" s="16"/>
      <c r="EKW49" s="16"/>
      <c r="EKX49" s="16"/>
      <c r="EKY49" s="16"/>
      <c r="EKZ49" s="16"/>
      <c r="ELA49" s="16"/>
      <c r="ELB49" s="16"/>
      <c r="ELC49" s="16"/>
      <c r="ELD49" s="16"/>
      <c r="ELE49" s="16"/>
      <c r="ELF49" s="16"/>
      <c r="ELG49" s="16"/>
      <c r="ELH49" s="16"/>
      <c r="ELI49" s="16"/>
      <c r="ELJ49" s="16"/>
      <c r="ELK49" s="16"/>
      <c r="ELL49" s="16"/>
      <c r="ELM49" s="16"/>
      <c r="ELN49" s="16"/>
      <c r="ELO49" s="16"/>
      <c r="ELP49" s="16"/>
      <c r="ELQ49" s="16"/>
      <c r="ELR49" s="16"/>
      <c r="ELS49" s="16"/>
      <c r="ELT49" s="16"/>
      <c r="ELU49" s="16"/>
      <c r="ELV49" s="16"/>
      <c r="ELW49" s="16"/>
      <c r="ELX49" s="16"/>
      <c r="ELY49" s="16"/>
      <c r="ELZ49" s="16"/>
      <c r="EMA49" s="16"/>
      <c r="EMB49" s="16"/>
      <c r="EMC49" s="16"/>
      <c r="EMD49" s="16"/>
      <c r="EME49" s="16"/>
      <c r="EMF49" s="16"/>
      <c r="EMG49" s="16"/>
      <c r="EMH49" s="16"/>
      <c r="EMI49" s="16"/>
      <c r="EMJ49" s="16"/>
      <c r="EMK49" s="16"/>
      <c r="EML49" s="16"/>
      <c r="EMM49" s="16"/>
      <c r="EMN49" s="16"/>
      <c r="EMO49" s="16"/>
      <c r="EMP49" s="16"/>
      <c r="EMQ49" s="16"/>
      <c r="EMR49" s="16"/>
      <c r="EMS49" s="16"/>
      <c r="EMT49" s="16"/>
      <c r="EMU49" s="16"/>
      <c r="EMV49" s="16"/>
      <c r="EMW49" s="16"/>
      <c r="EMX49" s="16"/>
      <c r="EMY49" s="16"/>
      <c r="EMZ49" s="16"/>
      <c r="ENA49" s="16"/>
      <c r="ENB49" s="16"/>
      <c r="ENC49" s="16"/>
      <c r="END49" s="16"/>
      <c r="ENE49" s="16"/>
      <c r="ENF49" s="16"/>
      <c r="ENG49" s="16"/>
      <c r="ENH49" s="16"/>
      <c r="ENI49" s="16"/>
      <c r="ENJ49" s="16"/>
      <c r="ENK49" s="16"/>
      <c r="ENL49" s="16"/>
      <c r="ENM49" s="16"/>
      <c r="ENN49" s="16"/>
      <c r="ENO49" s="16"/>
      <c r="ENP49" s="16"/>
      <c r="ENQ49" s="16"/>
      <c r="ENR49" s="16"/>
      <c r="ENS49" s="16"/>
      <c r="ENT49" s="16"/>
      <c r="ENU49" s="16"/>
      <c r="ENV49" s="16"/>
      <c r="ENW49" s="16"/>
      <c r="ENX49" s="16"/>
      <c r="ENY49" s="16"/>
      <c r="ENZ49" s="16"/>
      <c r="EOA49" s="16"/>
      <c r="EOB49" s="16"/>
      <c r="EOC49" s="16"/>
      <c r="EOD49" s="16"/>
      <c r="EOE49" s="16"/>
      <c r="EOF49" s="16"/>
      <c r="EOG49" s="16"/>
      <c r="EOH49" s="16"/>
      <c r="EOI49" s="16"/>
      <c r="EOJ49" s="16"/>
      <c r="EOK49" s="16"/>
      <c r="EOL49" s="16"/>
      <c r="EOM49" s="16"/>
      <c r="EON49" s="16"/>
      <c r="EOO49" s="16"/>
      <c r="EOP49" s="16"/>
      <c r="EOQ49" s="16"/>
      <c r="EOR49" s="16"/>
      <c r="EOS49" s="16"/>
      <c r="EOT49" s="16"/>
      <c r="EOU49" s="16"/>
      <c r="EOV49" s="16"/>
      <c r="EOW49" s="16"/>
      <c r="EOX49" s="16"/>
      <c r="EOY49" s="16"/>
      <c r="EOZ49" s="16"/>
      <c r="EPA49" s="16"/>
      <c r="EPB49" s="16"/>
      <c r="EPC49" s="16"/>
      <c r="EPD49" s="16"/>
      <c r="EPE49" s="16"/>
      <c r="EPF49" s="16"/>
      <c r="EPG49" s="16"/>
      <c r="EPH49" s="16"/>
      <c r="EPI49" s="16"/>
      <c r="EPJ49" s="16"/>
      <c r="EPK49" s="16"/>
      <c r="EPL49" s="16"/>
      <c r="EPM49" s="16"/>
      <c r="EPN49" s="16"/>
      <c r="EPO49" s="16"/>
      <c r="EPP49" s="16"/>
      <c r="EPQ49" s="16"/>
      <c r="EPR49" s="16"/>
      <c r="EPS49" s="16"/>
      <c r="EPT49" s="16"/>
      <c r="EPU49" s="16"/>
      <c r="EPV49" s="16"/>
      <c r="EPW49" s="16"/>
      <c r="EPX49" s="16"/>
      <c r="EPY49" s="16"/>
      <c r="EPZ49" s="16"/>
      <c r="EQA49" s="16"/>
      <c r="EQB49" s="16"/>
      <c r="EQC49" s="16"/>
      <c r="EQD49" s="16"/>
      <c r="EQE49" s="16"/>
      <c r="EQF49" s="16"/>
      <c r="EQG49" s="16"/>
      <c r="EQH49" s="16"/>
      <c r="EQI49" s="16"/>
      <c r="EQJ49" s="16"/>
      <c r="EQK49" s="16"/>
      <c r="EQL49" s="16"/>
      <c r="EQM49" s="16"/>
      <c r="EQN49" s="16"/>
      <c r="EQO49" s="16"/>
      <c r="EQP49" s="16"/>
      <c r="EQQ49" s="16"/>
      <c r="EQR49" s="16"/>
      <c r="EQS49" s="16"/>
      <c r="EQT49" s="16"/>
      <c r="EQU49" s="16"/>
      <c r="EQV49" s="16"/>
      <c r="EQW49" s="16"/>
      <c r="EQX49" s="16"/>
      <c r="EQY49" s="16"/>
      <c r="EQZ49" s="16"/>
      <c r="ERA49" s="16"/>
      <c r="ERB49" s="16"/>
      <c r="ERC49" s="16"/>
      <c r="ERD49" s="16"/>
      <c r="ERE49" s="16"/>
      <c r="ERF49" s="16"/>
      <c r="ERG49" s="16"/>
      <c r="ERH49" s="16"/>
      <c r="ERI49" s="16"/>
      <c r="ERJ49" s="16"/>
      <c r="ERK49" s="16"/>
      <c r="ERL49" s="16"/>
      <c r="ERM49" s="16"/>
      <c r="ERN49" s="16"/>
      <c r="ERO49" s="16"/>
      <c r="ERP49" s="16"/>
      <c r="ERQ49" s="16"/>
      <c r="ERR49" s="16"/>
      <c r="ERS49" s="16"/>
      <c r="ERT49" s="16"/>
      <c r="ERU49" s="16"/>
      <c r="ERV49" s="16"/>
      <c r="ERW49" s="16"/>
      <c r="ERX49" s="16"/>
      <c r="ERY49" s="16"/>
      <c r="ERZ49" s="16"/>
      <c r="ESA49" s="16"/>
      <c r="ESB49" s="16"/>
      <c r="ESC49" s="16"/>
      <c r="ESD49" s="16"/>
      <c r="ESE49" s="16"/>
      <c r="ESF49" s="16"/>
      <c r="ESG49" s="16"/>
      <c r="ESH49" s="16"/>
      <c r="ESI49" s="16"/>
      <c r="ESJ49" s="16"/>
      <c r="ESK49" s="16"/>
      <c r="ESL49" s="16"/>
      <c r="ESM49" s="16"/>
      <c r="ESN49" s="16"/>
      <c r="ESO49" s="16"/>
      <c r="ESP49" s="16"/>
      <c r="ESQ49" s="16"/>
      <c r="ESR49" s="16"/>
      <c r="ESS49" s="16"/>
      <c r="EST49" s="16"/>
      <c r="ESU49" s="16"/>
      <c r="ESV49" s="16"/>
      <c r="ESW49" s="16"/>
      <c r="ESX49" s="16"/>
      <c r="ESY49" s="16"/>
      <c r="ESZ49" s="16"/>
      <c r="ETA49" s="16"/>
      <c r="ETB49" s="16"/>
      <c r="ETC49" s="16"/>
      <c r="ETD49" s="16"/>
      <c r="ETE49" s="16"/>
      <c r="ETF49" s="16"/>
      <c r="ETG49" s="16"/>
      <c r="ETH49" s="16"/>
      <c r="ETI49" s="16"/>
      <c r="ETJ49" s="16"/>
      <c r="ETK49" s="16"/>
      <c r="ETL49" s="16"/>
      <c r="ETM49" s="16"/>
      <c r="ETN49" s="16"/>
      <c r="ETO49" s="16"/>
      <c r="ETP49" s="16"/>
      <c r="ETQ49" s="16"/>
      <c r="ETR49" s="16"/>
      <c r="ETS49" s="16"/>
      <c r="ETT49" s="16"/>
      <c r="ETU49" s="16"/>
      <c r="ETV49" s="16"/>
      <c r="ETW49" s="16"/>
      <c r="ETX49" s="16"/>
      <c r="ETY49" s="16"/>
      <c r="ETZ49" s="16"/>
      <c r="EUA49" s="16"/>
      <c r="EUB49" s="16"/>
      <c r="EUC49" s="16"/>
      <c r="EUD49" s="16"/>
      <c r="EUE49" s="16"/>
      <c r="EUF49" s="16"/>
      <c r="EUG49" s="16"/>
      <c r="EUH49" s="16"/>
      <c r="EUI49" s="16"/>
      <c r="EUJ49" s="16"/>
      <c r="EUK49" s="16"/>
      <c r="EUL49" s="16"/>
      <c r="EUM49" s="16"/>
      <c r="EUN49" s="16"/>
      <c r="EUO49" s="16"/>
      <c r="EUP49" s="16"/>
      <c r="EUQ49" s="16"/>
      <c r="EUR49" s="16"/>
      <c r="EUS49" s="16"/>
      <c r="EUT49" s="16"/>
      <c r="EUU49" s="16"/>
      <c r="EUV49" s="16"/>
      <c r="EUW49" s="16"/>
      <c r="EUX49" s="16"/>
      <c r="EUY49" s="16"/>
      <c r="EUZ49" s="16"/>
      <c r="EVA49" s="16"/>
      <c r="EVB49" s="16"/>
      <c r="EVC49" s="16"/>
      <c r="EVD49" s="16"/>
      <c r="EVE49" s="16"/>
      <c r="EVF49" s="16"/>
      <c r="EVG49" s="16"/>
      <c r="EVH49" s="16"/>
      <c r="EVI49" s="16"/>
      <c r="EVJ49" s="16"/>
      <c r="EVK49" s="16"/>
      <c r="EVL49" s="16"/>
      <c r="EVM49" s="16"/>
      <c r="EVN49" s="16"/>
      <c r="EVO49" s="16"/>
      <c r="EVP49" s="16"/>
      <c r="EVQ49" s="16"/>
      <c r="EVR49" s="16"/>
      <c r="EVS49" s="16"/>
      <c r="EVT49" s="16"/>
      <c r="EVU49" s="16"/>
      <c r="EVV49" s="16"/>
      <c r="EVW49" s="16"/>
      <c r="EVX49" s="16"/>
      <c r="EVY49" s="16"/>
      <c r="EVZ49" s="16"/>
      <c r="EWA49" s="16"/>
      <c r="EWB49" s="16"/>
      <c r="EWC49" s="16"/>
      <c r="EWD49" s="16"/>
      <c r="EWE49" s="16"/>
      <c r="EWF49" s="16"/>
      <c r="EWG49" s="16"/>
      <c r="EWH49" s="16"/>
      <c r="EWI49" s="16"/>
      <c r="EWJ49" s="16"/>
      <c r="EWK49" s="16"/>
      <c r="EWL49" s="16"/>
      <c r="EWM49" s="16"/>
      <c r="EWN49" s="16"/>
      <c r="EWO49" s="16"/>
      <c r="EWP49" s="16"/>
      <c r="EWQ49" s="16"/>
      <c r="EWR49" s="16"/>
      <c r="EWS49" s="16"/>
      <c r="EWT49" s="16"/>
      <c r="EWU49" s="16"/>
      <c r="EWV49" s="16"/>
      <c r="EWW49" s="16"/>
      <c r="EWX49" s="16"/>
      <c r="EWY49" s="16"/>
      <c r="EWZ49" s="16"/>
      <c r="EXA49" s="16"/>
      <c r="EXB49" s="16"/>
      <c r="EXC49" s="16"/>
      <c r="EXD49" s="16"/>
      <c r="EXE49" s="16"/>
      <c r="EXF49" s="16"/>
      <c r="EXG49" s="16"/>
      <c r="EXH49" s="16"/>
      <c r="EXI49" s="16"/>
      <c r="EXJ49" s="16"/>
      <c r="EXK49" s="16"/>
      <c r="EXL49" s="16"/>
      <c r="EXM49" s="16"/>
      <c r="EXN49" s="16"/>
      <c r="EXO49" s="16"/>
      <c r="EXP49" s="16"/>
      <c r="EXQ49" s="16"/>
      <c r="EXR49" s="16"/>
      <c r="EXS49" s="16"/>
      <c r="EXT49" s="16"/>
      <c r="EXU49" s="16"/>
      <c r="EXV49" s="16"/>
      <c r="EXW49" s="16"/>
      <c r="EXX49" s="16"/>
      <c r="EXY49" s="16"/>
      <c r="EXZ49" s="16"/>
      <c r="EYA49" s="16"/>
      <c r="EYB49" s="16"/>
      <c r="EYC49" s="16"/>
      <c r="EYD49" s="16"/>
      <c r="EYE49" s="16"/>
      <c r="EYF49" s="16"/>
      <c r="EYG49" s="16"/>
      <c r="EYH49" s="16"/>
      <c r="EYI49" s="16"/>
      <c r="EYJ49" s="16"/>
      <c r="EYK49" s="16"/>
      <c r="EYL49" s="16"/>
      <c r="EYM49" s="16"/>
      <c r="EYN49" s="16"/>
      <c r="EYO49" s="16"/>
      <c r="EYP49" s="16"/>
      <c r="EYQ49" s="16"/>
      <c r="EYR49" s="16"/>
      <c r="EYS49" s="16"/>
      <c r="EYT49" s="16"/>
      <c r="EYU49" s="16"/>
      <c r="EYV49" s="16"/>
      <c r="EYW49" s="16"/>
      <c r="EYX49" s="16"/>
      <c r="EYY49" s="16"/>
      <c r="EYZ49" s="16"/>
      <c r="EZA49" s="16"/>
      <c r="EZB49" s="16"/>
      <c r="EZC49" s="16"/>
      <c r="EZD49" s="16"/>
      <c r="EZE49" s="16"/>
      <c r="EZF49" s="16"/>
      <c r="EZG49" s="16"/>
      <c r="EZH49" s="16"/>
      <c r="EZI49" s="16"/>
      <c r="EZJ49" s="16"/>
      <c r="EZK49" s="16"/>
      <c r="EZL49" s="16"/>
      <c r="EZM49" s="16"/>
      <c r="EZN49" s="16"/>
      <c r="EZO49" s="16"/>
      <c r="EZP49" s="16"/>
      <c r="EZQ49" s="16"/>
      <c r="EZR49" s="16"/>
      <c r="EZS49" s="16"/>
      <c r="EZT49" s="16"/>
      <c r="EZU49" s="16"/>
      <c r="EZV49" s="16"/>
      <c r="EZW49" s="16"/>
      <c r="EZX49" s="16"/>
      <c r="EZY49" s="16"/>
      <c r="EZZ49" s="16"/>
      <c r="FAA49" s="16"/>
      <c r="FAB49" s="16"/>
      <c r="FAC49" s="16"/>
      <c r="FAD49" s="16"/>
      <c r="FAE49" s="16"/>
      <c r="FAF49" s="16"/>
      <c r="FAG49" s="16"/>
      <c r="FAH49" s="16"/>
      <c r="FAI49" s="16"/>
      <c r="FAJ49" s="16"/>
      <c r="FAK49" s="16"/>
      <c r="FAL49" s="16"/>
      <c r="FAM49" s="16"/>
      <c r="FAN49" s="16"/>
      <c r="FAO49" s="16"/>
      <c r="FAP49" s="16"/>
      <c r="FAQ49" s="16"/>
      <c r="FAR49" s="16"/>
      <c r="FAS49" s="16"/>
      <c r="FAT49" s="16"/>
      <c r="FAU49" s="16"/>
      <c r="FAV49" s="16"/>
      <c r="FAW49" s="16"/>
      <c r="FAX49" s="16"/>
      <c r="FAY49" s="16"/>
      <c r="FAZ49" s="16"/>
      <c r="FBA49" s="16"/>
      <c r="FBB49" s="16"/>
      <c r="FBC49" s="16"/>
      <c r="FBD49" s="16"/>
      <c r="FBE49" s="16"/>
      <c r="FBF49" s="16"/>
      <c r="FBG49" s="16"/>
      <c r="FBH49" s="16"/>
      <c r="FBI49" s="16"/>
      <c r="FBJ49" s="16"/>
      <c r="FBK49" s="16"/>
      <c r="FBL49" s="16"/>
      <c r="FBM49" s="16"/>
      <c r="FBN49" s="16"/>
      <c r="FBO49" s="16"/>
      <c r="FBP49" s="16"/>
      <c r="FBQ49" s="16"/>
      <c r="FBR49" s="16"/>
      <c r="FBS49" s="16"/>
      <c r="FBT49" s="16"/>
      <c r="FBU49" s="16"/>
      <c r="FBV49" s="16"/>
      <c r="FBW49" s="16"/>
      <c r="FBX49" s="16"/>
      <c r="FBY49" s="16"/>
      <c r="FBZ49" s="16"/>
      <c r="FCA49" s="16"/>
      <c r="FCB49" s="16"/>
      <c r="FCC49" s="16"/>
      <c r="FCD49" s="16"/>
      <c r="FCE49" s="16"/>
      <c r="FCF49" s="16"/>
      <c r="FCG49" s="16"/>
      <c r="FCH49" s="16"/>
      <c r="FCI49" s="16"/>
      <c r="FCJ49" s="16"/>
      <c r="FCK49" s="16"/>
      <c r="FCL49" s="16"/>
      <c r="FCM49" s="16"/>
      <c r="FCN49" s="16"/>
      <c r="FCO49" s="16"/>
      <c r="FCP49" s="16"/>
      <c r="FCQ49" s="16"/>
      <c r="FCR49" s="16"/>
      <c r="FCS49" s="16"/>
      <c r="FCT49" s="16"/>
      <c r="FCU49" s="16"/>
      <c r="FCV49" s="16"/>
      <c r="FCW49" s="16"/>
      <c r="FCX49" s="16"/>
      <c r="FCY49" s="16"/>
      <c r="FCZ49" s="16"/>
      <c r="FDA49" s="16"/>
      <c r="FDB49" s="16"/>
      <c r="FDC49" s="16"/>
      <c r="FDD49" s="16"/>
      <c r="FDE49" s="16"/>
      <c r="FDF49" s="16"/>
      <c r="FDG49" s="16"/>
      <c r="FDH49" s="16"/>
      <c r="FDI49" s="16"/>
      <c r="FDJ49" s="16"/>
      <c r="FDK49" s="16"/>
      <c r="FDL49" s="16"/>
      <c r="FDM49" s="16"/>
      <c r="FDN49" s="16"/>
      <c r="FDO49" s="16"/>
      <c r="FDP49" s="16"/>
      <c r="FDQ49" s="16"/>
      <c r="FDR49" s="16"/>
      <c r="FDS49" s="16"/>
      <c r="FDT49" s="16"/>
      <c r="FDU49" s="16"/>
      <c r="FDV49" s="16"/>
      <c r="FDW49" s="16"/>
      <c r="FDX49" s="16"/>
      <c r="FDY49" s="16"/>
      <c r="FDZ49" s="16"/>
      <c r="FEA49" s="16"/>
      <c r="FEB49" s="16"/>
      <c r="FEC49" s="16"/>
      <c r="FED49" s="16"/>
      <c r="FEE49" s="16"/>
      <c r="FEF49" s="16"/>
      <c r="FEG49" s="16"/>
      <c r="FEH49" s="16"/>
      <c r="FEI49" s="16"/>
      <c r="FEJ49" s="16"/>
      <c r="FEK49" s="16"/>
      <c r="FEL49" s="16"/>
      <c r="FEM49" s="16"/>
      <c r="FEN49" s="16"/>
      <c r="FEO49" s="16"/>
      <c r="FEP49" s="16"/>
      <c r="FEQ49" s="16"/>
      <c r="FER49" s="16"/>
      <c r="FES49" s="16"/>
      <c r="FET49" s="16"/>
      <c r="FEU49" s="16"/>
      <c r="FEV49" s="16"/>
      <c r="FEW49" s="16"/>
      <c r="FEX49" s="16"/>
      <c r="FEY49" s="16"/>
      <c r="FEZ49" s="16"/>
      <c r="FFA49" s="16"/>
      <c r="FFB49" s="16"/>
      <c r="FFC49" s="16"/>
      <c r="FFD49" s="16"/>
      <c r="FFE49" s="16"/>
      <c r="FFF49" s="16"/>
      <c r="FFG49" s="16"/>
      <c r="FFH49" s="16"/>
      <c r="FFI49" s="16"/>
      <c r="FFJ49" s="16"/>
      <c r="FFK49" s="16"/>
      <c r="FFL49" s="16"/>
      <c r="FFM49" s="16"/>
      <c r="FFN49" s="16"/>
      <c r="FFO49" s="16"/>
      <c r="FFP49" s="16"/>
      <c r="FFQ49" s="16"/>
      <c r="FFR49" s="16"/>
      <c r="FFS49" s="16"/>
      <c r="FFT49" s="16"/>
      <c r="FFU49" s="16"/>
      <c r="FFV49" s="16"/>
      <c r="FFW49" s="16"/>
      <c r="FFX49" s="16"/>
      <c r="FFY49" s="16"/>
      <c r="FFZ49" s="16"/>
      <c r="FGA49" s="16"/>
      <c r="FGB49" s="16"/>
      <c r="FGC49" s="16"/>
      <c r="FGD49" s="16"/>
      <c r="FGE49" s="16"/>
      <c r="FGF49" s="16"/>
      <c r="FGG49" s="16"/>
      <c r="FGH49" s="16"/>
      <c r="FGI49" s="16"/>
      <c r="FGJ49" s="16"/>
      <c r="FGK49" s="16"/>
      <c r="FGL49" s="16"/>
      <c r="FGM49" s="16"/>
      <c r="FGN49" s="16"/>
      <c r="FGO49" s="16"/>
      <c r="FGP49" s="16"/>
      <c r="FGQ49" s="16"/>
      <c r="FGR49" s="16"/>
      <c r="FGS49" s="16"/>
      <c r="FGT49" s="16"/>
      <c r="FGU49" s="16"/>
      <c r="FGV49" s="16"/>
      <c r="FGW49" s="16"/>
      <c r="FGX49" s="16"/>
      <c r="FGY49" s="16"/>
      <c r="FGZ49" s="16"/>
      <c r="FHA49" s="16"/>
      <c r="FHB49" s="16"/>
      <c r="FHC49" s="16"/>
      <c r="FHD49" s="16"/>
      <c r="FHE49" s="16"/>
      <c r="FHF49" s="16"/>
      <c r="FHG49" s="16"/>
      <c r="FHH49" s="16"/>
      <c r="FHI49" s="16"/>
      <c r="FHJ49" s="16"/>
      <c r="FHK49" s="16"/>
      <c r="FHL49" s="16"/>
      <c r="FHM49" s="16"/>
      <c r="FHN49" s="16"/>
      <c r="FHO49" s="16"/>
      <c r="FHP49" s="16"/>
      <c r="FHQ49" s="16"/>
      <c r="FHR49" s="16"/>
      <c r="FHS49" s="16"/>
      <c r="FHT49" s="16"/>
      <c r="FHU49" s="16"/>
      <c r="FHV49" s="16"/>
      <c r="FHW49" s="16"/>
      <c r="FHX49" s="16"/>
      <c r="FHY49" s="16"/>
      <c r="FHZ49" s="16"/>
      <c r="FIA49" s="16"/>
      <c r="FIB49" s="16"/>
      <c r="FIC49" s="16"/>
      <c r="FID49" s="16"/>
      <c r="FIE49" s="16"/>
      <c r="FIF49" s="16"/>
      <c r="FIG49" s="16"/>
      <c r="FIH49" s="16"/>
      <c r="FII49" s="16"/>
      <c r="FIJ49" s="16"/>
      <c r="FIK49" s="16"/>
      <c r="FIL49" s="16"/>
      <c r="FIM49" s="16"/>
      <c r="FIN49" s="16"/>
      <c r="FIO49" s="16"/>
      <c r="FIP49" s="16"/>
      <c r="FIQ49" s="16"/>
      <c r="FIR49" s="16"/>
      <c r="FIS49" s="16"/>
      <c r="FIT49" s="16"/>
      <c r="FIU49" s="16"/>
      <c r="FIV49" s="16"/>
      <c r="FIW49" s="16"/>
      <c r="FIX49" s="16"/>
      <c r="FIY49" s="16"/>
      <c r="FIZ49" s="16"/>
      <c r="FJA49" s="16"/>
      <c r="FJB49" s="16"/>
      <c r="FJC49" s="16"/>
      <c r="FJD49" s="16"/>
      <c r="FJE49" s="16"/>
      <c r="FJF49" s="16"/>
      <c r="FJG49" s="16"/>
      <c r="FJH49" s="16"/>
      <c r="FJI49" s="16"/>
      <c r="FJJ49" s="16"/>
      <c r="FJK49" s="16"/>
      <c r="FJL49" s="16"/>
      <c r="FJM49" s="16"/>
      <c r="FJN49" s="16"/>
      <c r="FJO49" s="16"/>
      <c r="FJP49" s="16"/>
      <c r="FJQ49" s="16"/>
      <c r="FJR49" s="16"/>
      <c r="FJS49" s="16"/>
      <c r="FJT49" s="16"/>
      <c r="FJU49" s="16"/>
      <c r="FJV49" s="16"/>
      <c r="FJW49" s="16"/>
      <c r="FJX49" s="16"/>
      <c r="FJY49" s="16"/>
      <c r="FJZ49" s="16"/>
      <c r="FKA49" s="16"/>
      <c r="FKB49" s="16"/>
      <c r="FKC49" s="16"/>
      <c r="FKD49" s="16"/>
      <c r="FKE49" s="16"/>
      <c r="FKF49" s="16"/>
      <c r="FKG49" s="16"/>
      <c r="FKH49" s="16"/>
      <c r="FKI49" s="16"/>
      <c r="FKJ49" s="16"/>
      <c r="FKK49" s="16"/>
      <c r="FKL49" s="16"/>
      <c r="FKM49" s="16"/>
      <c r="FKN49" s="16"/>
      <c r="FKO49" s="16"/>
      <c r="FKP49" s="16"/>
      <c r="FKQ49" s="16"/>
      <c r="FKR49" s="16"/>
      <c r="FKS49" s="16"/>
      <c r="FKT49" s="16"/>
      <c r="FKU49" s="16"/>
      <c r="FKV49" s="16"/>
      <c r="FKW49" s="16"/>
      <c r="FKX49" s="16"/>
      <c r="FKY49" s="16"/>
      <c r="FKZ49" s="16"/>
      <c r="FLA49" s="16"/>
      <c r="FLB49" s="16"/>
      <c r="FLC49" s="16"/>
      <c r="FLD49" s="16"/>
      <c r="FLE49" s="16"/>
      <c r="FLF49" s="16"/>
      <c r="FLG49" s="16"/>
      <c r="FLH49" s="16"/>
      <c r="FLI49" s="16"/>
      <c r="FLJ49" s="16"/>
      <c r="FLK49" s="16"/>
      <c r="FLL49" s="16"/>
      <c r="FLM49" s="16"/>
      <c r="FLN49" s="16"/>
      <c r="FLO49" s="16"/>
      <c r="FLP49" s="16"/>
      <c r="FLQ49" s="16"/>
      <c r="FLR49" s="16"/>
      <c r="FLS49" s="16"/>
      <c r="FLT49" s="16"/>
      <c r="FLU49" s="16"/>
      <c r="FLV49" s="16"/>
      <c r="FLW49" s="16"/>
      <c r="FLX49" s="16"/>
      <c r="FLY49" s="16"/>
      <c r="FLZ49" s="16"/>
      <c r="FMA49" s="16"/>
      <c r="FMB49" s="16"/>
      <c r="FMC49" s="16"/>
      <c r="FMD49" s="16"/>
      <c r="FME49" s="16"/>
      <c r="FMF49" s="16"/>
      <c r="FMG49" s="16"/>
      <c r="FMH49" s="16"/>
      <c r="FMI49" s="16"/>
      <c r="FMJ49" s="16"/>
      <c r="FMK49" s="16"/>
      <c r="FML49" s="16"/>
      <c r="FMM49" s="16"/>
      <c r="FMN49" s="16"/>
      <c r="FMO49" s="16"/>
      <c r="FMP49" s="16"/>
      <c r="FMQ49" s="16"/>
      <c r="FMR49" s="16"/>
      <c r="FMS49" s="16"/>
      <c r="FMT49" s="16"/>
      <c r="FMU49" s="16"/>
      <c r="FMV49" s="16"/>
      <c r="FMW49" s="16"/>
      <c r="FMX49" s="16"/>
      <c r="FMY49" s="16"/>
      <c r="FMZ49" s="16"/>
      <c r="FNA49" s="16"/>
      <c r="FNB49" s="16"/>
      <c r="FNC49" s="16"/>
      <c r="FND49" s="16"/>
      <c r="FNE49" s="16"/>
      <c r="FNF49" s="16"/>
      <c r="FNG49" s="16"/>
      <c r="FNH49" s="16"/>
      <c r="FNI49" s="16"/>
      <c r="FNJ49" s="16"/>
      <c r="FNK49" s="16"/>
      <c r="FNL49" s="16"/>
      <c r="FNM49" s="16"/>
      <c r="FNN49" s="16"/>
      <c r="FNO49" s="16"/>
      <c r="FNP49" s="16"/>
      <c r="FNQ49" s="16"/>
      <c r="FNR49" s="16"/>
      <c r="FNS49" s="16"/>
      <c r="FNT49" s="16"/>
      <c r="FNU49" s="16"/>
      <c r="FNV49" s="16"/>
      <c r="FNW49" s="16"/>
      <c r="FNX49" s="16"/>
      <c r="FNY49" s="16"/>
      <c r="FNZ49" s="16"/>
      <c r="FOA49" s="16"/>
      <c r="FOB49" s="16"/>
      <c r="FOC49" s="16"/>
      <c r="FOD49" s="16"/>
      <c r="FOE49" s="16"/>
      <c r="FOF49" s="16"/>
      <c r="FOG49" s="16"/>
      <c r="FOH49" s="16"/>
      <c r="FOI49" s="16"/>
      <c r="FOJ49" s="16"/>
      <c r="FOK49" s="16"/>
      <c r="FOL49" s="16"/>
      <c r="FOM49" s="16"/>
      <c r="FON49" s="16"/>
      <c r="FOO49" s="16"/>
      <c r="FOP49" s="16"/>
      <c r="FOQ49" s="16"/>
      <c r="FOR49" s="16"/>
      <c r="FOS49" s="16"/>
      <c r="FOT49" s="16"/>
      <c r="FOU49" s="16"/>
      <c r="FOV49" s="16"/>
      <c r="FOW49" s="16"/>
      <c r="FOX49" s="16"/>
      <c r="FOY49" s="16"/>
      <c r="FOZ49" s="16"/>
      <c r="FPA49" s="16"/>
      <c r="FPB49" s="16"/>
      <c r="FPC49" s="16"/>
      <c r="FPD49" s="16"/>
      <c r="FPE49" s="16"/>
      <c r="FPF49" s="16"/>
      <c r="FPG49" s="16"/>
      <c r="FPH49" s="16"/>
      <c r="FPI49" s="16"/>
      <c r="FPJ49" s="16"/>
      <c r="FPK49" s="16"/>
      <c r="FPL49" s="16"/>
      <c r="FPM49" s="16"/>
      <c r="FPN49" s="16"/>
      <c r="FPO49" s="16"/>
      <c r="FPP49" s="16"/>
      <c r="FPQ49" s="16"/>
      <c r="FPR49" s="16"/>
      <c r="FPS49" s="16"/>
      <c r="FPT49" s="16"/>
      <c r="FPU49" s="16"/>
      <c r="FPV49" s="16"/>
      <c r="FPW49" s="16"/>
      <c r="FPX49" s="16"/>
      <c r="FPY49" s="16"/>
      <c r="FPZ49" s="16"/>
      <c r="FQA49" s="16"/>
      <c r="FQB49" s="16"/>
      <c r="FQC49" s="16"/>
      <c r="FQD49" s="16"/>
      <c r="FQE49" s="16"/>
      <c r="FQF49" s="16"/>
      <c r="FQG49" s="16"/>
      <c r="FQH49" s="16"/>
      <c r="FQI49" s="16"/>
      <c r="FQJ49" s="16"/>
      <c r="FQK49" s="16"/>
      <c r="FQL49" s="16"/>
      <c r="FQM49" s="16"/>
      <c r="FQN49" s="16"/>
      <c r="FQO49" s="16"/>
      <c r="FQP49" s="16"/>
      <c r="FQQ49" s="16"/>
      <c r="FQR49" s="16"/>
      <c r="FQS49" s="16"/>
      <c r="FQT49" s="16"/>
      <c r="FQU49" s="16"/>
      <c r="FQV49" s="16"/>
      <c r="FQW49" s="16"/>
      <c r="FQX49" s="16"/>
      <c r="FQY49" s="16"/>
      <c r="FQZ49" s="16"/>
      <c r="FRA49" s="16"/>
      <c r="FRB49" s="16"/>
      <c r="FRC49" s="16"/>
      <c r="FRD49" s="16"/>
      <c r="FRE49" s="16"/>
      <c r="FRF49" s="16"/>
      <c r="FRG49" s="16"/>
      <c r="FRH49" s="16"/>
      <c r="FRI49" s="16"/>
      <c r="FRJ49" s="16"/>
      <c r="FRK49" s="16"/>
      <c r="FRL49" s="16"/>
      <c r="FRM49" s="16"/>
      <c r="FRN49" s="16"/>
      <c r="FRO49" s="16"/>
      <c r="FRP49" s="16"/>
      <c r="FRQ49" s="16"/>
      <c r="FRR49" s="16"/>
      <c r="FRS49" s="16"/>
      <c r="FRT49" s="16"/>
      <c r="FRU49" s="16"/>
      <c r="FRV49" s="16"/>
      <c r="FRW49" s="16"/>
      <c r="FRX49" s="16"/>
      <c r="FRY49" s="16"/>
      <c r="FRZ49" s="16"/>
      <c r="FSA49" s="16"/>
      <c r="FSB49" s="16"/>
      <c r="FSC49" s="16"/>
      <c r="FSD49" s="16"/>
      <c r="FSE49" s="16"/>
      <c r="FSF49" s="16"/>
      <c r="FSG49" s="16"/>
      <c r="FSH49" s="16"/>
      <c r="FSI49" s="16"/>
      <c r="FSJ49" s="16"/>
      <c r="FSK49" s="16"/>
      <c r="FSL49" s="16"/>
      <c r="FSM49" s="16"/>
      <c r="FSN49" s="16"/>
      <c r="FSO49" s="16"/>
      <c r="FSP49" s="16"/>
      <c r="FSQ49" s="16"/>
      <c r="FSR49" s="16"/>
      <c r="FSS49" s="16"/>
      <c r="FST49" s="16"/>
      <c r="FSU49" s="16"/>
      <c r="FSV49" s="16"/>
      <c r="FSW49" s="16"/>
      <c r="FSX49" s="16"/>
      <c r="FSY49" s="16"/>
      <c r="FSZ49" s="16"/>
      <c r="FTA49" s="16"/>
      <c r="FTB49" s="16"/>
      <c r="FTC49" s="16"/>
      <c r="FTD49" s="16"/>
      <c r="FTE49" s="16"/>
      <c r="FTF49" s="16"/>
      <c r="FTG49" s="16"/>
      <c r="FTH49" s="16"/>
      <c r="FTI49" s="16"/>
      <c r="FTJ49" s="16"/>
      <c r="FTK49" s="16"/>
      <c r="FTL49" s="16"/>
      <c r="FTM49" s="16"/>
      <c r="FTN49" s="16"/>
      <c r="FTO49" s="16"/>
      <c r="FTP49" s="16"/>
      <c r="FTQ49" s="16"/>
      <c r="FTR49" s="16"/>
      <c r="FTS49" s="16"/>
      <c r="FTT49" s="16"/>
      <c r="FTU49" s="16"/>
      <c r="FTV49" s="16"/>
      <c r="FTW49" s="16"/>
      <c r="FTX49" s="16"/>
      <c r="FTY49" s="16"/>
      <c r="FTZ49" s="16"/>
      <c r="FUA49" s="16"/>
      <c r="FUB49" s="16"/>
      <c r="FUC49" s="16"/>
      <c r="FUD49" s="16"/>
      <c r="FUE49" s="16"/>
      <c r="FUF49" s="16"/>
      <c r="FUG49" s="16"/>
      <c r="FUH49" s="16"/>
      <c r="FUI49" s="16"/>
      <c r="FUJ49" s="16"/>
      <c r="FUK49" s="16"/>
      <c r="FUL49" s="16"/>
      <c r="FUM49" s="16"/>
      <c r="FUN49" s="16"/>
      <c r="FUO49" s="16"/>
      <c r="FUP49" s="16"/>
      <c r="FUQ49" s="16"/>
      <c r="FUR49" s="16"/>
      <c r="FUS49" s="16"/>
      <c r="FUT49" s="16"/>
      <c r="FUU49" s="16"/>
      <c r="FUV49" s="16"/>
      <c r="FUW49" s="16"/>
      <c r="FUX49" s="16"/>
      <c r="FUY49" s="16"/>
      <c r="FUZ49" s="16"/>
      <c r="FVA49" s="16"/>
      <c r="FVB49" s="16"/>
      <c r="FVC49" s="16"/>
      <c r="FVD49" s="16"/>
      <c r="FVE49" s="16"/>
      <c r="FVF49" s="16"/>
      <c r="FVG49" s="16"/>
      <c r="FVH49" s="16"/>
      <c r="FVI49" s="16"/>
      <c r="FVJ49" s="16"/>
      <c r="FVK49" s="16"/>
      <c r="FVL49" s="16"/>
      <c r="FVM49" s="16"/>
      <c r="FVN49" s="16"/>
      <c r="FVO49" s="16"/>
      <c r="FVP49" s="16"/>
      <c r="FVQ49" s="16"/>
      <c r="FVR49" s="16"/>
      <c r="FVS49" s="16"/>
      <c r="FVT49" s="16"/>
      <c r="FVU49" s="16"/>
      <c r="FVV49" s="16"/>
      <c r="FVW49" s="16"/>
      <c r="FVX49" s="16"/>
      <c r="FVY49" s="16"/>
      <c r="FVZ49" s="16"/>
      <c r="FWA49" s="16"/>
      <c r="FWB49" s="16"/>
      <c r="FWC49" s="16"/>
      <c r="FWD49" s="16"/>
      <c r="FWE49" s="16"/>
      <c r="FWF49" s="16"/>
      <c r="FWG49" s="16"/>
      <c r="FWH49" s="16"/>
      <c r="FWI49" s="16"/>
      <c r="FWJ49" s="16"/>
      <c r="FWK49" s="16"/>
      <c r="FWL49" s="16"/>
      <c r="FWM49" s="16"/>
      <c r="FWN49" s="16"/>
      <c r="FWO49" s="16"/>
      <c r="FWP49" s="16"/>
      <c r="FWQ49" s="16"/>
      <c r="FWR49" s="16"/>
      <c r="FWS49" s="16"/>
      <c r="FWT49" s="16"/>
      <c r="FWU49" s="16"/>
      <c r="FWV49" s="16"/>
      <c r="FWW49" s="16"/>
      <c r="FWX49" s="16"/>
      <c r="FWY49" s="16"/>
      <c r="FWZ49" s="16"/>
      <c r="FXA49" s="16"/>
      <c r="FXB49" s="16"/>
      <c r="FXC49" s="16"/>
      <c r="FXD49" s="16"/>
      <c r="FXE49" s="16"/>
      <c r="FXF49" s="16"/>
      <c r="FXG49" s="16"/>
      <c r="FXH49" s="16"/>
      <c r="FXI49" s="16"/>
      <c r="FXJ49" s="16"/>
      <c r="FXK49" s="16"/>
      <c r="FXL49" s="16"/>
      <c r="FXM49" s="16"/>
      <c r="FXN49" s="16"/>
      <c r="FXO49" s="16"/>
      <c r="FXP49" s="16"/>
      <c r="FXQ49" s="16"/>
      <c r="FXR49" s="16"/>
      <c r="FXS49" s="16"/>
      <c r="FXT49" s="16"/>
      <c r="FXU49" s="16"/>
      <c r="FXV49" s="16"/>
      <c r="FXW49" s="16"/>
      <c r="FXX49" s="16"/>
      <c r="FXY49" s="16"/>
      <c r="FXZ49" s="16"/>
      <c r="FYA49" s="16"/>
      <c r="FYB49" s="16"/>
      <c r="FYC49" s="16"/>
      <c r="FYD49" s="16"/>
      <c r="FYE49" s="16"/>
      <c r="FYF49" s="16"/>
      <c r="FYG49" s="16"/>
      <c r="FYH49" s="16"/>
      <c r="FYI49" s="16"/>
      <c r="FYJ49" s="16"/>
      <c r="FYK49" s="16"/>
      <c r="FYL49" s="16"/>
      <c r="FYM49" s="16"/>
      <c r="FYN49" s="16"/>
      <c r="FYO49" s="16"/>
      <c r="FYP49" s="16"/>
      <c r="FYQ49" s="16"/>
      <c r="FYR49" s="16"/>
      <c r="FYS49" s="16"/>
      <c r="FYT49" s="16"/>
      <c r="FYU49" s="16"/>
      <c r="FYV49" s="16"/>
      <c r="FYW49" s="16"/>
      <c r="FYX49" s="16"/>
      <c r="FYY49" s="16"/>
      <c r="FYZ49" s="16"/>
      <c r="FZA49" s="16"/>
      <c r="FZB49" s="16"/>
      <c r="FZC49" s="16"/>
      <c r="FZD49" s="16"/>
      <c r="FZE49" s="16"/>
      <c r="FZF49" s="16"/>
      <c r="FZG49" s="16"/>
      <c r="FZH49" s="16"/>
      <c r="FZI49" s="16"/>
      <c r="FZJ49" s="16"/>
      <c r="FZK49" s="16"/>
      <c r="FZL49" s="16"/>
      <c r="FZM49" s="16"/>
      <c r="FZN49" s="16"/>
      <c r="FZO49" s="16"/>
      <c r="FZP49" s="16"/>
      <c r="FZQ49" s="16"/>
      <c r="FZR49" s="16"/>
      <c r="FZS49" s="16"/>
      <c r="FZT49" s="16"/>
      <c r="FZU49" s="16"/>
      <c r="FZV49" s="16"/>
      <c r="FZW49" s="16"/>
      <c r="FZX49" s="16"/>
      <c r="FZY49" s="16"/>
      <c r="FZZ49" s="16"/>
      <c r="GAA49" s="16"/>
      <c r="GAB49" s="16"/>
      <c r="GAC49" s="16"/>
      <c r="GAD49" s="16"/>
      <c r="GAE49" s="16"/>
      <c r="GAF49" s="16"/>
      <c r="GAG49" s="16"/>
      <c r="GAH49" s="16"/>
      <c r="GAI49" s="16"/>
      <c r="GAJ49" s="16"/>
      <c r="GAK49" s="16"/>
      <c r="GAL49" s="16"/>
      <c r="GAM49" s="16"/>
      <c r="GAN49" s="16"/>
      <c r="GAO49" s="16"/>
      <c r="GAP49" s="16"/>
      <c r="GAQ49" s="16"/>
      <c r="GAR49" s="16"/>
      <c r="GAS49" s="16"/>
      <c r="GAT49" s="16"/>
      <c r="GAU49" s="16"/>
      <c r="GAV49" s="16"/>
      <c r="GAW49" s="16"/>
      <c r="GAX49" s="16"/>
      <c r="GAY49" s="16"/>
      <c r="GAZ49" s="16"/>
      <c r="GBA49" s="16"/>
      <c r="GBB49" s="16"/>
      <c r="GBC49" s="16"/>
      <c r="GBD49" s="16"/>
      <c r="GBE49" s="16"/>
      <c r="GBF49" s="16"/>
      <c r="GBG49" s="16"/>
      <c r="GBH49" s="16"/>
      <c r="GBI49" s="16"/>
      <c r="GBJ49" s="16"/>
      <c r="GBK49" s="16"/>
      <c r="GBL49" s="16"/>
      <c r="GBM49" s="16"/>
      <c r="GBN49" s="16"/>
      <c r="GBO49" s="16"/>
      <c r="GBP49" s="16"/>
      <c r="GBQ49" s="16"/>
      <c r="GBR49" s="16"/>
      <c r="GBS49" s="16"/>
      <c r="GBT49" s="16"/>
      <c r="GBU49" s="16"/>
      <c r="GBV49" s="16"/>
      <c r="GBW49" s="16"/>
      <c r="GBX49" s="16"/>
      <c r="GBY49" s="16"/>
      <c r="GBZ49" s="16"/>
      <c r="GCA49" s="16"/>
      <c r="GCB49" s="16"/>
      <c r="GCC49" s="16"/>
      <c r="GCD49" s="16"/>
      <c r="GCE49" s="16"/>
      <c r="GCF49" s="16"/>
      <c r="GCG49" s="16"/>
      <c r="GCH49" s="16"/>
      <c r="GCI49" s="16"/>
      <c r="GCJ49" s="16"/>
      <c r="GCK49" s="16"/>
      <c r="GCL49" s="16"/>
      <c r="GCM49" s="16"/>
      <c r="GCN49" s="16"/>
      <c r="GCO49" s="16"/>
      <c r="GCP49" s="16"/>
      <c r="GCQ49" s="16"/>
      <c r="GCR49" s="16"/>
      <c r="GCS49" s="16"/>
      <c r="GCT49" s="16"/>
      <c r="GCU49" s="16"/>
      <c r="GCV49" s="16"/>
      <c r="GCW49" s="16"/>
      <c r="GCX49" s="16"/>
      <c r="GCY49" s="16"/>
      <c r="GCZ49" s="16"/>
      <c r="GDA49" s="16"/>
      <c r="GDB49" s="16"/>
      <c r="GDC49" s="16"/>
      <c r="GDD49" s="16"/>
      <c r="GDE49" s="16"/>
      <c r="GDF49" s="16"/>
      <c r="GDG49" s="16"/>
      <c r="GDH49" s="16"/>
      <c r="GDI49" s="16"/>
      <c r="GDJ49" s="16"/>
      <c r="GDK49" s="16"/>
      <c r="GDL49" s="16"/>
      <c r="GDM49" s="16"/>
      <c r="GDN49" s="16"/>
      <c r="GDO49" s="16"/>
      <c r="GDP49" s="16"/>
      <c r="GDQ49" s="16"/>
      <c r="GDR49" s="16"/>
      <c r="GDS49" s="16"/>
      <c r="GDT49" s="16"/>
      <c r="GDU49" s="16"/>
      <c r="GDV49" s="16"/>
      <c r="GDW49" s="16"/>
      <c r="GDX49" s="16"/>
      <c r="GDY49" s="16"/>
      <c r="GDZ49" s="16"/>
      <c r="GEA49" s="16"/>
      <c r="GEB49" s="16"/>
      <c r="GEC49" s="16"/>
      <c r="GED49" s="16"/>
      <c r="GEE49" s="16"/>
      <c r="GEF49" s="16"/>
      <c r="GEG49" s="16"/>
      <c r="GEH49" s="16"/>
      <c r="GEI49" s="16"/>
      <c r="GEJ49" s="16"/>
      <c r="GEK49" s="16"/>
      <c r="GEL49" s="16"/>
      <c r="GEM49" s="16"/>
      <c r="GEN49" s="16"/>
      <c r="GEO49" s="16"/>
      <c r="GEP49" s="16"/>
      <c r="GEQ49" s="16"/>
      <c r="GER49" s="16"/>
      <c r="GES49" s="16"/>
      <c r="GET49" s="16"/>
      <c r="GEU49" s="16"/>
      <c r="GEV49" s="16"/>
      <c r="GEW49" s="16"/>
      <c r="GEX49" s="16"/>
      <c r="GEY49" s="16"/>
      <c r="GEZ49" s="16"/>
      <c r="GFA49" s="16"/>
      <c r="GFB49" s="16"/>
      <c r="GFC49" s="16"/>
      <c r="GFD49" s="16"/>
      <c r="GFE49" s="16"/>
      <c r="GFF49" s="16"/>
      <c r="GFG49" s="16"/>
      <c r="GFH49" s="16"/>
      <c r="GFI49" s="16"/>
      <c r="GFJ49" s="16"/>
      <c r="GFK49" s="16"/>
      <c r="GFL49" s="16"/>
      <c r="GFM49" s="16"/>
      <c r="GFN49" s="16"/>
      <c r="GFO49" s="16"/>
      <c r="GFP49" s="16"/>
      <c r="GFQ49" s="16"/>
      <c r="GFR49" s="16"/>
      <c r="GFS49" s="16"/>
      <c r="GFT49" s="16"/>
      <c r="GFU49" s="16"/>
      <c r="GFV49" s="16"/>
      <c r="GFW49" s="16"/>
      <c r="GFX49" s="16"/>
      <c r="GFY49" s="16"/>
      <c r="GFZ49" s="16"/>
      <c r="GGA49" s="16"/>
      <c r="GGB49" s="16"/>
      <c r="GGC49" s="16"/>
      <c r="GGD49" s="16"/>
      <c r="GGE49" s="16"/>
      <c r="GGF49" s="16"/>
      <c r="GGG49" s="16"/>
      <c r="GGH49" s="16"/>
      <c r="GGI49" s="16"/>
      <c r="GGJ49" s="16"/>
      <c r="GGK49" s="16"/>
      <c r="GGL49" s="16"/>
      <c r="GGM49" s="16"/>
      <c r="GGN49" s="16"/>
      <c r="GGO49" s="16"/>
      <c r="GGP49" s="16"/>
      <c r="GGQ49" s="16"/>
      <c r="GGR49" s="16"/>
      <c r="GGS49" s="16"/>
      <c r="GGT49" s="16"/>
      <c r="GGU49" s="16"/>
      <c r="GGV49" s="16"/>
      <c r="GGW49" s="16"/>
      <c r="GGX49" s="16"/>
      <c r="GGY49" s="16"/>
      <c r="GGZ49" s="16"/>
      <c r="GHA49" s="16"/>
      <c r="GHB49" s="16"/>
      <c r="GHC49" s="16"/>
      <c r="GHD49" s="16"/>
      <c r="GHE49" s="16"/>
      <c r="GHF49" s="16"/>
      <c r="GHG49" s="16"/>
      <c r="GHH49" s="16"/>
      <c r="GHI49" s="16"/>
      <c r="GHJ49" s="16"/>
      <c r="GHK49" s="16"/>
      <c r="GHL49" s="16"/>
      <c r="GHM49" s="16"/>
      <c r="GHN49" s="16"/>
      <c r="GHO49" s="16"/>
      <c r="GHP49" s="16"/>
      <c r="GHQ49" s="16"/>
      <c r="GHR49" s="16"/>
      <c r="GHS49" s="16"/>
      <c r="GHT49" s="16"/>
      <c r="GHU49" s="16"/>
      <c r="GHV49" s="16"/>
      <c r="GHW49" s="16"/>
      <c r="GHX49" s="16"/>
      <c r="GHY49" s="16"/>
      <c r="GHZ49" s="16"/>
      <c r="GIA49" s="16"/>
      <c r="GIB49" s="16"/>
      <c r="GIC49" s="16"/>
      <c r="GID49" s="16"/>
      <c r="GIE49" s="16"/>
      <c r="GIF49" s="16"/>
      <c r="GIG49" s="16"/>
      <c r="GIH49" s="16"/>
      <c r="GII49" s="16"/>
      <c r="GIJ49" s="16"/>
      <c r="GIK49" s="16"/>
      <c r="GIL49" s="16"/>
      <c r="GIM49" s="16"/>
      <c r="GIN49" s="16"/>
      <c r="GIO49" s="16"/>
      <c r="GIP49" s="16"/>
      <c r="GIQ49" s="16"/>
      <c r="GIR49" s="16"/>
      <c r="GIS49" s="16"/>
      <c r="GIT49" s="16"/>
      <c r="GIU49" s="16"/>
      <c r="GIV49" s="16"/>
      <c r="GIW49" s="16"/>
      <c r="GIX49" s="16"/>
      <c r="GIY49" s="16"/>
      <c r="GIZ49" s="16"/>
      <c r="GJA49" s="16"/>
      <c r="GJB49" s="16"/>
      <c r="GJC49" s="16"/>
      <c r="GJD49" s="16"/>
      <c r="GJE49" s="16"/>
      <c r="GJF49" s="16"/>
      <c r="GJG49" s="16"/>
      <c r="GJH49" s="16"/>
      <c r="GJI49" s="16"/>
      <c r="GJJ49" s="16"/>
      <c r="GJK49" s="16"/>
      <c r="GJL49" s="16"/>
      <c r="GJM49" s="16"/>
      <c r="GJN49" s="16"/>
      <c r="GJO49" s="16"/>
      <c r="GJP49" s="16"/>
      <c r="GJQ49" s="16"/>
      <c r="GJR49" s="16"/>
      <c r="GJS49" s="16"/>
      <c r="GJT49" s="16"/>
      <c r="GJU49" s="16"/>
      <c r="GJV49" s="16"/>
      <c r="GJW49" s="16"/>
      <c r="GJX49" s="16"/>
      <c r="GJY49" s="16"/>
      <c r="GJZ49" s="16"/>
      <c r="GKA49" s="16"/>
      <c r="GKB49" s="16"/>
      <c r="GKC49" s="16"/>
      <c r="GKD49" s="16"/>
      <c r="GKE49" s="16"/>
      <c r="GKF49" s="16"/>
      <c r="GKG49" s="16"/>
      <c r="GKH49" s="16"/>
      <c r="GKI49" s="16"/>
      <c r="GKJ49" s="16"/>
      <c r="GKK49" s="16"/>
      <c r="GKL49" s="16"/>
      <c r="GKM49" s="16"/>
      <c r="GKN49" s="16"/>
      <c r="GKO49" s="16"/>
      <c r="GKP49" s="16"/>
      <c r="GKQ49" s="16"/>
      <c r="GKR49" s="16"/>
      <c r="GKS49" s="16"/>
      <c r="GKT49" s="16"/>
      <c r="GKU49" s="16"/>
      <c r="GKV49" s="16"/>
      <c r="GKW49" s="16"/>
      <c r="GKX49" s="16"/>
      <c r="GKY49" s="16"/>
      <c r="GKZ49" s="16"/>
      <c r="GLA49" s="16"/>
      <c r="GLB49" s="16"/>
      <c r="GLC49" s="16"/>
      <c r="GLD49" s="16"/>
      <c r="GLE49" s="16"/>
      <c r="GLF49" s="16"/>
      <c r="GLG49" s="16"/>
      <c r="GLH49" s="16"/>
      <c r="GLI49" s="16"/>
      <c r="GLJ49" s="16"/>
      <c r="GLK49" s="16"/>
      <c r="GLL49" s="16"/>
      <c r="GLM49" s="16"/>
      <c r="GLN49" s="16"/>
      <c r="GLO49" s="16"/>
      <c r="GLP49" s="16"/>
      <c r="GLQ49" s="16"/>
      <c r="GLR49" s="16"/>
      <c r="GLS49" s="16"/>
      <c r="GLT49" s="16"/>
      <c r="GLU49" s="16"/>
      <c r="GLV49" s="16"/>
      <c r="GLW49" s="16"/>
      <c r="GLX49" s="16"/>
      <c r="GLY49" s="16"/>
      <c r="GLZ49" s="16"/>
      <c r="GMA49" s="16"/>
      <c r="GMB49" s="16"/>
      <c r="GMC49" s="16"/>
      <c r="GMD49" s="16"/>
      <c r="GME49" s="16"/>
      <c r="GMF49" s="16"/>
      <c r="GMG49" s="16"/>
      <c r="GMH49" s="16"/>
      <c r="GMI49" s="16"/>
      <c r="GMJ49" s="16"/>
      <c r="GMK49" s="16"/>
      <c r="GML49" s="16"/>
      <c r="GMM49" s="16"/>
      <c r="GMN49" s="16"/>
      <c r="GMO49" s="16"/>
      <c r="GMP49" s="16"/>
      <c r="GMQ49" s="16"/>
      <c r="GMR49" s="16"/>
      <c r="GMS49" s="16"/>
      <c r="GMT49" s="16"/>
      <c r="GMU49" s="16"/>
      <c r="GMV49" s="16"/>
      <c r="GMW49" s="16"/>
      <c r="GMX49" s="16"/>
      <c r="GMY49" s="16"/>
      <c r="GMZ49" s="16"/>
      <c r="GNA49" s="16"/>
      <c r="GNB49" s="16"/>
      <c r="GNC49" s="16"/>
      <c r="GND49" s="16"/>
      <c r="GNE49" s="16"/>
      <c r="GNF49" s="16"/>
      <c r="GNG49" s="16"/>
      <c r="GNH49" s="16"/>
      <c r="GNI49" s="16"/>
      <c r="GNJ49" s="16"/>
      <c r="GNK49" s="16"/>
      <c r="GNL49" s="16"/>
      <c r="GNM49" s="16"/>
      <c r="GNN49" s="16"/>
      <c r="GNO49" s="16"/>
      <c r="GNP49" s="16"/>
      <c r="GNQ49" s="16"/>
      <c r="GNR49" s="16"/>
      <c r="GNS49" s="16"/>
      <c r="GNT49" s="16"/>
      <c r="GNU49" s="16"/>
      <c r="GNV49" s="16"/>
      <c r="GNW49" s="16"/>
      <c r="GNX49" s="16"/>
      <c r="GNY49" s="16"/>
      <c r="GNZ49" s="16"/>
      <c r="GOA49" s="16"/>
      <c r="GOB49" s="16"/>
      <c r="GOC49" s="16"/>
      <c r="GOD49" s="16"/>
      <c r="GOE49" s="16"/>
      <c r="GOF49" s="16"/>
      <c r="GOG49" s="16"/>
      <c r="GOH49" s="16"/>
      <c r="GOI49" s="16"/>
      <c r="GOJ49" s="16"/>
      <c r="GOK49" s="16"/>
      <c r="GOL49" s="16"/>
      <c r="GOM49" s="16"/>
      <c r="GON49" s="16"/>
      <c r="GOO49" s="16"/>
      <c r="GOP49" s="16"/>
      <c r="GOQ49" s="16"/>
      <c r="GOR49" s="16"/>
      <c r="GOS49" s="16"/>
      <c r="GOT49" s="16"/>
      <c r="GOU49" s="16"/>
      <c r="GOV49" s="16"/>
      <c r="GOW49" s="16"/>
      <c r="GOX49" s="16"/>
      <c r="GOY49" s="16"/>
      <c r="GOZ49" s="16"/>
      <c r="GPA49" s="16"/>
      <c r="GPB49" s="16"/>
      <c r="GPC49" s="16"/>
      <c r="GPD49" s="16"/>
      <c r="GPE49" s="16"/>
      <c r="GPF49" s="16"/>
      <c r="GPG49" s="16"/>
      <c r="GPH49" s="16"/>
      <c r="GPI49" s="16"/>
      <c r="GPJ49" s="16"/>
      <c r="GPK49" s="16"/>
      <c r="GPL49" s="16"/>
      <c r="GPM49" s="16"/>
      <c r="GPN49" s="16"/>
      <c r="GPO49" s="16"/>
      <c r="GPP49" s="16"/>
      <c r="GPQ49" s="16"/>
      <c r="GPR49" s="16"/>
      <c r="GPS49" s="16"/>
      <c r="GPT49" s="16"/>
      <c r="GPU49" s="16"/>
      <c r="GPV49" s="16"/>
      <c r="GPW49" s="16"/>
      <c r="GPX49" s="16"/>
      <c r="GPY49" s="16"/>
      <c r="GPZ49" s="16"/>
      <c r="GQA49" s="16"/>
      <c r="GQB49" s="16"/>
      <c r="GQC49" s="16"/>
      <c r="GQD49" s="16"/>
      <c r="GQE49" s="16"/>
      <c r="GQF49" s="16"/>
      <c r="GQG49" s="16"/>
      <c r="GQH49" s="16"/>
      <c r="GQI49" s="16"/>
      <c r="GQJ49" s="16"/>
      <c r="GQK49" s="16"/>
      <c r="GQL49" s="16"/>
      <c r="GQM49" s="16"/>
      <c r="GQN49" s="16"/>
      <c r="GQO49" s="16"/>
      <c r="GQP49" s="16"/>
      <c r="GQQ49" s="16"/>
      <c r="GQR49" s="16"/>
      <c r="GQS49" s="16"/>
      <c r="GQT49" s="16"/>
      <c r="GQU49" s="16"/>
      <c r="GQV49" s="16"/>
      <c r="GQW49" s="16"/>
      <c r="GQX49" s="16"/>
      <c r="GQY49" s="16"/>
      <c r="GQZ49" s="16"/>
      <c r="GRA49" s="16"/>
      <c r="GRB49" s="16"/>
      <c r="GRC49" s="16"/>
      <c r="GRD49" s="16"/>
      <c r="GRE49" s="16"/>
      <c r="GRF49" s="16"/>
      <c r="GRG49" s="16"/>
      <c r="GRH49" s="16"/>
      <c r="GRI49" s="16"/>
      <c r="GRJ49" s="16"/>
      <c r="GRK49" s="16"/>
      <c r="GRL49" s="16"/>
      <c r="GRM49" s="16"/>
      <c r="GRN49" s="16"/>
      <c r="GRO49" s="16"/>
      <c r="GRP49" s="16"/>
      <c r="GRQ49" s="16"/>
      <c r="GRR49" s="16"/>
      <c r="GRS49" s="16"/>
      <c r="GRT49" s="16"/>
      <c r="GRU49" s="16"/>
      <c r="GRV49" s="16"/>
      <c r="GRW49" s="16"/>
      <c r="GRX49" s="16"/>
      <c r="GRY49" s="16"/>
      <c r="GRZ49" s="16"/>
      <c r="GSA49" s="16"/>
      <c r="GSB49" s="16"/>
      <c r="GSC49" s="16"/>
      <c r="GSD49" s="16"/>
      <c r="GSE49" s="16"/>
      <c r="GSF49" s="16"/>
      <c r="GSG49" s="16"/>
      <c r="GSH49" s="16"/>
      <c r="GSI49" s="16"/>
      <c r="GSJ49" s="16"/>
      <c r="GSK49" s="16"/>
      <c r="GSL49" s="16"/>
      <c r="GSM49" s="16"/>
      <c r="GSN49" s="16"/>
      <c r="GSO49" s="16"/>
      <c r="GSP49" s="16"/>
      <c r="GSQ49" s="16"/>
      <c r="GSR49" s="16"/>
      <c r="GSS49" s="16"/>
      <c r="GST49" s="16"/>
      <c r="GSU49" s="16"/>
      <c r="GSV49" s="16"/>
      <c r="GSW49" s="16"/>
      <c r="GSX49" s="16"/>
      <c r="GSY49" s="16"/>
      <c r="GSZ49" s="16"/>
      <c r="GTA49" s="16"/>
      <c r="GTB49" s="16"/>
      <c r="GTC49" s="16"/>
      <c r="GTD49" s="16"/>
      <c r="GTE49" s="16"/>
      <c r="GTF49" s="16"/>
      <c r="GTG49" s="16"/>
      <c r="GTH49" s="16"/>
      <c r="GTI49" s="16"/>
      <c r="GTJ49" s="16"/>
      <c r="GTK49" s="16"/>
      <c r="GTL49" s="16"/>
      <c r="GTM49" s="16"/>
      <c r="GTN49" s="16"/>
      <c r="GTO49" s="16"/>
      <c r="GTP49" s="16"/>
      <c r="GTQ49" s="16"/>
      <c r="GTR49" s="16"/>
      <c r="GTS49" s="16"/>
      <c r="GTT49" s="16"/>
      <c r="GTU49" s="16"/>
      <c r="GTV49" s="16"/>
      <c r="GTW49" s="16"/>
      <c r="GTX49" s="16"/>
      <c r="GTY49" s="16"/>
      <c r="GTZ49" s="16"/>
      <c r="GUA49" s="16"/>
      <c r="GUB49" s="16"/>
      <c r="GUC49" s="16"/>
      <c r="GUD49" s="16"/>
      <c r="GUE49" s="16"/>
      <c r="GUF49" s="16"/>
      <c r="GUG49" s="16"/>
      <c r="GUH49" s="16"/>
      <c r="GUI49" s="16"/>
      <c r="GUJ49" s="16"/>
      <c r="GUK49" s="16"/>
      <c r="GUL49" s="16"/>
      <c r="GUM49" s="16"/>
      <c r="GUN49" s="16"/>
      <c r="GUO49" s="16"/>
      <c r="GUP49" s="16"/>
      <c r="GUQ49" s="16"/>
      <c r="GUR49" s="16"/>
      <c r="GUS49" s="16"/>
      <c r="GUT49" s="16"/>
      <c r="GUU49" s="16"/>
      <c r="GUV49" s="16"/>
      <c r="GUW49" s="16"/>
      <c r="GUX49" s="16"/>
      <c r="GUY49" s="16"/>
      <c r="GUZ49" s="16"/>
      <c r="GVA49" s="16"/>
      <c r="GVB49" s="16"/>
      <c r="GVC49" s="16"/>
      <c r="GVD49" s="16"/>
      <c r="GVE49" s="16"/>
      <c r="GVF49" s="16"/>
      <c r="GVG49" s="16"/>
      <c r="GVH49" s="16"/>
      <c r="GVI49" s="16"/>
      <c r="GVJ49" s="16"/>
      <c r="GVK49" s="16"/>
      <c r="GVL49" s="16"/>
      <c r="GVM49" s="16"/>
      <c r="GVN49" s="16"/>
      <c r="GVO49" s="16"/>
      <c r="GVP49" s="16"/>
      <c r="GVQ49" s="16"/>
      <c r="GVR49" s="16"/>
      <c r="GVS49" s="16"/>
      <c r="GVT49" s="16"/>
      <c r="GVU49" s="16"/>
      <c r="GVV49" s="16"/>
      <c r="GVW49" s="16"/>
      <c r="GVX49" s="16"/>
      <c r="GVY49" s="16"/>
      <c r="GVZ49" s="16"/>
      <c r="GWA49" s="16"/>
      <c r="GWB49" s="16"/>
      <c r="GWC49" s="16"/>
      <c r="GWD49" s="16"/>
      <c r="GWE49" s="16"/>
      <c r="GWF49" s="16"/>
      <c r="GWG49" s="16"/>
      <c r="GWH49" s="16"/>
      <c r="GWI49" s="16"/>
      <c r="GWJ49" s="16"/>
      <c r="GWK49" s="16"/>
      <c r="GWL49" s="16"/>
      <c r="GWM49" s="16"/>
      <c r="GWN49" s="16"/>
      <c r="GWO49" s="16"/>
      <c r="GWP49" s="16"/>
      <c r="GWQ49" s="16"/>
      <c r="GWR49" s="16"/>
      <c r="GWS49" s="16"/>
      <c r="GWT49" s="16"/>
      <c r="GWU49" s="16"/>
      <c r="GWV49" s="16"/>
      <c r="GWW49" s="16"/>
      <c r="GWX49" s="16"/>
      <c r="GWY49" s="16"/>
      <c r="GWZ49" s="16"/>
      <c r="GXA49" s="16"/>
      <c r="GXB49" s="16"/>
      <c r="GXC49" s="16"/>
      <c r="GXD49" s="16"/>
      <c r="GXE49" s="16"/>
      <c r="GXF49" s="16"/>
      <c r="GXG49" s="16"/>
      <c r="GXH49" s="16"/>
      <c r="GXI49" s="16"/>
      <c r="GXJ49" s="16"/>
      <c r="GXK49" s="16"/>
      <c r="GXL49" s="16"/>
      <c r="GXM49" s="16"/>
      <c r="GXN49" s="16"/>
      <c r="GXO49" s="16"/>
      <c r="GXP49" s="16"/>
      <c r="GXQ49" s="16"/>
      <c r="GXR49" s="16"/>
      <c r="GXS49" s="16"/>
      <c r="GXT49" s="16"/>
      <c r="GXU49" s="16"/>
      <c r="GXV49" s="16"/>
      <c r="GXW49" s="16"/>
      <c r="GXX49" s="16"/>
      <c r="GXY49" s="16"/>
      <c r="GXZ49" s="16"/>
      <c r="GYA49" s="16"/>
      <c r="GYB49" s="16"/>
      <c r="GYC49" s="16"/>
      <c r="GYD49" s="16"/>
      <c r="GYE49" s="16"/>
      <c r="GYF49" s="16"/>
      <c r="GYG49" s="16"/>
      <c r="GYH49" s="16"/>
      <c r="GYI49" s="16"/>
      <c r="GYJ49" s="16"/>
      <c r="GYK49" s="16"/>
      <c r="GYL49" s="16"/>
      <c r="GYM49" s="16"/>
      <c r="GYN49" s="16"/>
      <c r="GYO49" s="16"/>
      <c r="GYP49" s="16"/>
      <c r="GYQ49" s="16"/>
      <c r="GYR49" s="16"/>
      <c r="GYS49" s="16"/>
      <c r="GYT49" s="16"/>
      <c r="GYU49" s="16"/>
      <c r="GYV49" s="16"/>
      <c r="GYW49" s="16"/>
      <c r="GYX49" s="16"/>
      <c r="GYY49" s="16"/>
      <c r="GYZ49" s="16"/>
      <c r="GZA49" s="16"/>
      <c r="GZB49" s="16"/>
      <c r="GZC49" s="16"/>
      <c r="GZD49" s="16"/>
      <c r="GZE49" s="16"/>
      <c r="GZF49" s="16"/>
      <c r="GZG49" s="16"/>
      <c r="GZH49" s="16"/>
      <c r="GZI49" s="16"/>
      <c r="GZJ49" s="16"/>
      <c r="GZK49" s="16"/>
      <c r="GZL49" s="16"/>
      <c r="GZM49" s="16"/>
      <c r="GZN49" s="16"/>
      <c r="GZO49" s="16"/>
      <c r="GZP49" s="16"/>
      <c r="GZQ49" s="16"/>
      <c r="GZR49" s="16"/>
      <c r="GZS49" s="16"/>
      <c r="GZT49" s="16"/>
      <c r="GZU49" s="16"/>
      <c r="GZV49" s="16"/>
      <c r="GZW49" s="16"/>
      <c r="GZX49" s="16"/>
      <c r="GZY49" s="16"/>
      <c r="GZZ49" s="16"/>
      <c r="HAA49" s="16"/>
      <c r="HAB49" s="16"/>
      <c r="HAC49" s="16"/>
      <c r="HAD49" s="16"/>
      <c r="HAE49" s="16"/>
      <c r="HAF49" s="16"/>
      <c r="HAG49" s="16"/>
      <c r="HAH49" s="16"/>
      <c r="HAI49" s="16"/>
      <c r="HAJ49" s="16"/>
      <c r="HAK49" s="16"/>
      <c r="HAL49" s="16"/>
      <c r="HAM49" s="16"/>
      <c r="HAN49" s="16"/>
      <c r="HAO49" s="16"/>
      <c r="HAP49" s="16"/>
      <c r="HAQ49" s="16"/>
      <c r="HAR49" s="16"/>
      <c r="HAS49" s="16"/>
      <c r="HAT49" s="16"/>
      <c r="HAU49" s="16"/>
      <c r="HAV49" s="16"/>
      <c r="HAW49" s="16"/>
      <c r="HAX49" s="16"/>
      <c r="HAY49" s="16"/>
      <c r="HAZ49" s="16"/>
      <c r="HBA49" s="16"/>
      <c r="HBB49" s="16"/>
      <c r="HBC49" s="16"/>
      <c r="HBD49" s="16"/>
      <c r="HBE49" s="16"/>
      <c r="HBF49" s="16"/>
      <c r="HBG49" s="16"/>
      <c r="HBH49" s="16"/>
      <c r="HBI49" s="16"/>
      <c r="HBJ49" s="16"/>
      <c r="HBK49" s="16"/>
      <c r="HBL49" s="16"/>
      <c r="HBM49" s="16"/>
      <c r="HBN49" s="16"/>
      <c r="HBO49" s="16"/>
      <c r="HBP49" s="16"/>
      <c r="HBQ49" s="16"/>
      <c r="HBR49" s="16"/>
      <c r="HBS49" s="16"/>
      <c r="HBT49" s="16"/>
      <c r="HBU49" s="16"/>
      <c r="HBV49" s="16"/>
      <c r="HBW49" s="16"/>
      <c r="HBX49" s="16"/>
      <c r="HBY49" s="16"/>
      <c r="HBZ49" s="16"/>
      <c r="HCA49" s="16"/>
      <c r="HCB49" s="16"/>
      <c r="HCC49" s="16"/>
      <c r="HCD49" s="16"/>
      <c r="HCE49" s="16"/>
      <c r="HCF49" s="16"/>
      <c r="HCG49" s="16"/>
      <c r="HCH49" s="16"/>
      <c r="HCI49" s="16"/>
      <c r="HCJ49" s="16"/>
      <c r="HCK49" s="16"/>
      <c r="HCL49" s="16"/>
      <c r="HCM49" s="16"/>
      <c r="HCN49" s="16"/>
      <c r="HCO49" s="16"/>
      <c r="HCP49" s="16"/>
      <c r="HCQ49" s="16"/>
      <c r="HCR49" s="16"/>
      <c r="HCS49" s="16"/>
      <c r="HCT49" s="16"/>
      <c r="HCU49" s="16"/>
      <c r="HCV49" s="16"/>
      <c r="HCW49" s="16"/>
      <c r="HCX49" s="16"/>
      <c r="HCY49" s="16"/>
      <c r="HCZ49" s="16"/>
      <c r="HDA49" s="16"/>
      <c r="HDB49" s="16"/>
      <c r="HDC49" s="16"/>
      <c r="HDD49" s="16"/>
      <c r="HDE49" s="16"/>
      <c r="HDF49" s="16"/>
      <c r="HDG49" s="16"/>
      <c r="HDH49" s="16"/>
      <c r="HDI49" s="16"/>
      <c r="HDJ49" s="16"/>
      <c r="HDK49" s="16"/>
      <c r="HDL49" s="16"/>
      <c r="HDM49" s="16"/>
      <c r="HDN49" s="16"/>
      <c r="HDO49" s="16"/>
      <c r="HDP49" s="16"/>
      <c r="HDQ49" s="16"/>
      <c r="HDR49" s="16"/>
      <c r="HDS49" s="16"/>
      <c r="HDT49" s="16"/>
      <c r="HDU49" s="16"/>
      <c r="HDV49" s="16"/>
      <c r="HDW49" s="16"/>
      <c r="HDX49" s="16"/>
      <c r="HDY49" s="16"/>
      <c r="HDZ49" s="16"/>
      <c r="HEA49" s="16"/>
      <c r="HEB49" s="16"/>
      <c r="HEC49" s="16"/>
      <c r="HED49" s="16"/>
      <c r="HEE49" s="16"/>
      <c r="HEF49" s="16"/>
      <c r="HEG49" s="16"/>
      <c r="HEH49" s="16"/>
      <c r="HEI49" s="16"/>
      <c r="HEJ49" s="16"/>
      <c r="HEK49" s="16"/>
      <c r="HEL49" s="16"/>
      <c r="HEM49" s="16"/>
      <c r="HEN49" s="16"/>
      <c r="HEO49" s="16"/>
      <c r="HEP49" s="16"/>
      <c r="HEQ49" s="16"/>
      <c r="HER49" s="16"/>
      <c r="HES49" s="16"/>
      <c r="HET49" s="16"/>
      <c r="HEU49" s="16"/>
      <c r="HEV49" s="16"/>
      <c r="HEW49" s="16"/>
      <c r="HEX49" s="16"/>
      <c r="HEY49" s="16"/>
      <c r="HEZ49" s="16"/>
      <c r="HFA49" s="16"/>
      <c r="HFB49" s="16"/>
      <c r="HFC49" s="16"/>
      <c r="HFD49" s="16"/>
      <c r="HFE49" s="16"/>
      <c r="HFF49" s="16"/>
      <c r="HFG49" s="16"/>
      <c r="HFH49" s="16"/>
      <c r="HFI49" s="16"/>
      <c r="HFJ49" s="16"/>
      <c r="HFK49" s="16"/>
      <c r="HFL49" s="16"/>
      <c r="HFM49" s="16"/>
      <c r="HFN49" s="16"/>
      <c r="HFO49" s="16"/>
      <c r="HFP49" s="16"/>
      <c r="HFQ49" s="16"/>
      <c r="HFR49" s="16"/>
      <c r="HFS49" s="16"/>
      <c r="HFT49" s="16"/>
      <c r="HFU49" s="16"/>
      <c r="HFV49" s="16"/>
      <c r="HFW49" s="16"/>
      <c r="HFX49" s="16"/>
      <c r="HFY49" s="16"/>
      <c r="HFZ49" s="16"/>
      <c r="HGA49" s="16"/>
      <c r="HGB49" s="16"/>
      <c r="HGC49" s="16"/>
      <c r="HGD49" s="16"/>
      <c r="HGE49" s="16"/>
      <c r="HGF49" s="16"/>
      <c r="HGG49" s="16"/>
      <c r="HGH49" s="16"/>
      <c r="HGI49" s="16"/>
      <c r="HGJ49" s="16"/>
      <c r="HGK49" s="16"/>
      <c r="HGL49" s="16"/>
      <c r="HGM49" s="16"/>
      <c r="HGN49" s="16"/>
      <c r="HGO49" s="16"/>
      <c r="HGP49" s="16"/>
      <c r="HGQ49" s="16"/>
      <c r="HGR49" s="16"/>
      <c r="HGS49" s="16"/>
      <c r="HGT49" s="16"/>
      <c r="HGU49" s="16"/>
      <c r="HGV49" s="16"/>
      <c r="HGW49" s="16"/>
      <c r="HGX49" s="16"/>
      <c r="HGY49" s="16"/>
      <c r="HGZ49" s="16"/>
      <c r="HHA49" s="16"/>
      <c r="HHB49" s="16"/>
      <c r="HHC49" s="16"/>
      <c r="HHD49" s="16"/>
      <c r="HHE49" s="16"/>
      <c r="HHF49" s="16"/>
      <c r="HHG49" s="16"/>
      <c r="HHH49" s="16"/>
      <c r="HHI49" s="16"/>
      <c r="HHJ49" s="16"/>
      <c r="HHK49" s="16"/>
      <c r="HHL49" s="16"/>
      <c r="HHM49" s="16"/>
      <c r="HHN49" s="16"/>
      <c r="HHO49" s="16"/>
      <c r="HHP49" s="16"/>
      <c r="HHQ49" s="16"/>
      <c r="HHR49" s="16"/>
      <c r="HHS49" s="16"/>
      <c r="HHT49" s="16"/>
      <c r="HHU49" s="16"/>
      <c r="HHV49" s="16"/>
      <c r="HHW49" s="16"/>
      <c r="HHX49" s="16"/>
      <c r="HHY49" s="16"/>
      <c r="HHZ49" s="16"/>
      <c r="HIA49" s="16"/>
      <c r="HIB49" s="16"/>
      <c r="HIC49" s="16"/>
      <c r="HID49" s="16"/>
      <c r="HIE49" s="16"/>
      <c r="HIF49" s="16"/>
      <c r="HIG49" s="16"/>
      <c r="HIH49" s="16"/>
      <c r="HII49" s="16"/>
      <c r="HIJ49" s="16"/>
      <c r="HIK49" s="16"/>
      <c r="HIL49" s="16"/>
      <c r="HIM49" s="16"/>
      <c r="HIN49" s="16"/>
      <c r="HIO49" s="16"/>
      <c r="HIP49" s="16"/>
      <c r="HIQ49" s="16"/>
      <c r="HIR49" s="16"/>
      <c r="HIS49" s="16"/>
      <c r="HIT49" s="16"/>
      <c r="HIU49" s="16"/>
      <c r="HIV49" s="16"/>
      <c r="HIW49" s="16"/>
      <c r="HIX49" s="16"/>
      <c r="HIY49" s="16"/>
      <c r="HIZ49" s="16"/>
      <c r="HJA49" s="16"/>
      <c r="HJB49" s="16"/>
      <c r="HJC49" s="16"/>
      <c r="HJD49" s="16"/>
      <c r="HJE49" s="16"/>
      <c r="HJF49" s="16"/>
      <c r="HJG49" s="16"/>
      <c r="HJH49" s="16"/>
      <c r="HJI49" s="16"/>
      <c r="HJJ49" s="16"/>
      <c r="HJK49" s="16"/>
      <c r="HJL49" s="16"/>
      <c r="HJM49" s="16"/>
      <c r="HJN49" s="16"/>
      <c r="HJO49" s="16"/>
      <c r="HJP49" s="16"/>
      <c r="HJQ49" s="16"/>
      <c r="HJR49" s="16"/>
      <c r="HJS49" s="16"/>
      <c r="HJT49" s="16"/>
      <c r="HJU49" s="16"/>
      <c r="HJV49" s="16"/>
      <c r="HJW49" s="16"/>
      <c r="HJX49" s="16"/>
      <c r="HJY49" s="16"/>
      <c r="HJZ49" s="16"/>
      <c r="HKA49" s="16"/>
      <c r="HKB49" s="16"/>
      <c r="HKC49" s="16"/>
      <c r="HKD49" s="16"/>
      <c r="HKE49" s="16"/>
      <c r="HKF49" s="16"/>
      <c r="HKG49" s="16"/>
      <c r="HKH49" s="16"/>
      <c r="HKI49" s="16"/>
      <c r="HKJ49" s="16"/>
      <c r="HKK49" s="16"/>
      <c r="HKL49" s="16"/>
      <c r="HKM49" s="16"/>
      <c r="HKN49" s="16"/>
      <c r="HKO49" s="16"/>
      <c r="HKP49" s="16"/>
      <c r="HKQ49" s="16"/>
      <c r="HKR49" s="16"/>
      <c r="HKS49" s="16"/>
      <c r="HKT49" s="16"/>
      <c r="HKU49" s="16"/>
      <c r="HKV49" s="16"/>
      <c r="HKW49" s="16"/>
      <c r="HKX49" s="16"/>
      <c r="HKY49" s="16"/>
      <c r="HKZ49" s="16"/>
      <c r="HLA49" s="16"/>
      <c r="HLB49" s="16"/>
      <c r="HLC49" s="16"/>
      <c r="HLD49" s="16"/>
      <c r="HLE49" s="16"/>
      <c r="HLF49" s="16"/>
      <c r="HLG49" s="16"/>
      <c r="HLH49" s="16"/>
      <c r="HLI49" s="16"/>
      <c r="HLJ49" s="16"/>
      <c r="HLK49" s="16"/>
      <c r="HLL49" s="16"/>
      <c r="HLM49" s="16"/>
      <c r="HLN49" s="16"/>
      <c r="HLO49" s="16"/>
      <c r="HLP49" s="16"/>
      <c r="HLQ49" s="16"/>
      <c r="HLR49" s="16"/>
      <c r="HLS49" s="16"/>
      <c r="HLT49" s="16"/>
      <c r="HLU49" s="16"/>
      <c r="HLV49" s="16"/>
      <c r="HLW49" s="16"/>
      <c r="HLX49" s="16"/>
      <c r="HLY49" s="16"/>
      <c r="HLZ49" s="16"/>
      <c r="HMA49" s="16"/>
      <c r="HMB49" s="16"/>
      <c r="HMC49" s="16"/>
      <c r="HMD49" s="16"/>
      <c r="HME49" s="16"/>
      <c r="HMF49" s="16"/>
      <c r="HMG49" s="16"/>
      <c r="HMH49" s="16"/>
      <c r="HMI49" s="16"/>
      <c r="HMJ49" s="16"/>
      <c r="HMK49" s="16"/>
      <c r="HML49" s="16"/>
      <c r="HMM49" s="16"/>
      <c r="HMN49" s="16"/>
      <c r="HMO49" s="16"/>
      <c r="HMP49" s="16"/>
      <c r="HMQ49" s="16"/>
      <c r="HMR49" s="16"/>
      <c r="HMS49" s="16"/>
      <c r="HMT49" s="16"/>
      <c r="HMU49" s="16"/>
      <c r="HMV49" s="16"/>
      <c r="HMW49" s="16"/>
      <c r="HMX49" s="16"/>
      <c r="HMY49" s="16"/>
      <c r="HMZ49" s="16"/>
      <c r="HNA49" s="16"/>
      <c r="HNB49" s="16"/>
      <c r="HNC49" s="16"/>
      <c r="HND49" s="16"/>
      <c r="HNE49" s="16"/>
      <c r="HNF49" s="16"/>
      <c r="HNG49" s="16"/>
      <c r="HNH49" s="16"/>
      <c r="HNI49" s="16"/>
      <c r="HNJ49" s="16"/>
      <c r="HNK49" s="16"/>
      <c r="HNL49" s="16"/>
      <c r="HNM49" s="16"/>
      <c r="HNN49" s="16"/>
      <c r="HNO49" s="16"/>
      <c r="HNP49" s="16"/>
      <c r="HNQ49" s="16"/>
      <c r="HNR49" s="16"/>
      <c r="HNS49" s="16"/>
      <c r="HNT49" s="16"/>
      <c r="HNU49" s="16"/>
      <c r="HNV49" s="16"/>
      <c r="HNW49" s="16"/>
      <c r="HNX49" s="16"/>
      <c r="HNY49" s="16"/>
      <c r="HNZ49" s="16"/>
      <c r="HOA49" s="16"/>
      <c r="HOB49" s="16"/>
      <c r="HOC49" s="16"/>
      <c r="HOD49" s="16"/>
      <c r="HOE49" s="16"/>
      <c r="HOF49" s="16"/>
      <c r="HOG49" s="16"/>
      <c r="HOH49" s="16"/>
      <c r="HOI49" s="16"/>
      <c r="HOJ49" s="16"/>
      <c r="HOK49" s="16"/>
      <c r="HOL49" s="16"/>
      <c r="HOM49" s="16"/>
      <c r="HON49" s="16"/>
      <c r="HOO49" s="16"/>
      <c r="HOP49" s="16"/>
      <c r="HOQ49" s="16"/>
      <c r="HOR49" s="16"/>
      <c r="HOS49" s="16"/>
      <c r="HOT49" s="16"/>
      <c r="HOU49" s="16"/>
      <c r="HOV49" s="16"/>
      <c r="HOW49" s="16"/>
      <c r="HOX49" s="16"/>
      <c r="HOY49" s="16"/>
      <c r="HOZ49" s="16"/>
      <c r="HPA49" s="16"/>
      <c r="HPB49" s="16"/>
      <c r="HPC49" s="16"/>
      <c r="HPD49" s="16"/>
      <c r="HPE49" s="16"/>
      <c r="HPF49" s="16"/>
      <c r="HPG49" s="16"/>
      <c r="HPH49" s="16"/>
      <c r="HPI49" s="16"/>
      <c r="HPJ49" s="16"/>
      <c r="HPK49" s="16"/>
      <c r="HPL49" s="16"/>
      <c r="HPM49" s="16"/>
      <c r="HPN49" s="16"/>
      <c r="HPO49" s="16"/>
      <c r="HPP49" s="16"/>
      <c r="HPQ49" s="16"/>
      <c r="HPR49" s="16"/>
      <c r="HPS49" s="16"/>
      <c r="HPT49" s="16"/>
      <c r="HPU49" s="16"/>
      <c r="HPV49" s="16"/>
      <c r="HPW49" s="16"/>
      <c r="HPX49" s="16"/>
      <c r="HPY49" s="16"/>
      <c r="HPZ49" s="16"/>
      <c r="HQA49" s="16"/>
      <c r="HQB49" s="16"/>
      <c r="HQC49" s="16"/>
      <c r="HQD49" s="16"/>
      <c r="HQE49" s="16"/>
      <c r="HQF49" s="16"/>
      <c r="HQG49" s="16"/>
      <c r="HQH49" s="16"/>
      <c r="HQI49" s="16"/>
      <c r="HQJ49" s="16"/>
      <c r="HQK49" s="16"/>
      <c r="HQL49" s="16"/>
      <c r="HQM49" s="16"/>
      <c r="HQN49" s="16"/>
      <c r="HQO49" s="16"/>
      <c r="HQP49" s="16"/>
      <c r="HQQ49" s="16"/>
      <c r="HQR49" s="16"/>
      <c r="HQS49" s="16"/>
      <c r="HQT49" s="16"/>
      <c r="HQU49" s="16"/>
      <c r="HQV49" s="16"/>
      <c r="HQW49" s="16"/>
      <c r="HQX49" s="16"/>
      <c r="HQY49" s="16"/>
      <c r="HQZ49" s="16"/>
      <c r="HRA49" s="16"/>
      <c r="HRB49" s="16"/>
      <c r="HRC49" s="16"/>
      <c r="HRD49" s="16"/>
      <c r="HRE49" s="16"/>
      <c r="HRF49" s="16"/>
      <c r="HRG49" s="16"/>
      <c r="HRH49" s="16"/>
      <c r="HRI49" s="16"/>
      <c r="HRJ49" s="16"/>
      <c r="HRK49" s="16"/>
      <c r="HRL49" s="16"/>
      <c r="HRM49" s="16"/>
      <c r="HRN49" s="16"/>
      <c r="HRO49" s="16"/>
      <c r="HRP49" s="16"/>
      <c r="HRQ49" s="16"/>
      <c r="HRR49" s="16"/>
      <c r="HRS49" s="16"/>
      <c r="HRT49" s="16"/>
      <c r="HRU49" s="16"/>
      <c r="HRV49" s="16"/>
      <c r="HRW49" s="16"/>
      <c r="HRX49" s="16"/>
      <c r="HRY49" s="16"/>
      <c r="HRZ49" s="16"/>
      <c r="HSA49" s="16"/>
      <c r="HSB49" s="16"/>
      <c r="HSC49" s="16"/>
      <c r="HSD49" s="16"/>
      <c r="HSE49" s="16"/>
      <c r="HSF49" s="16"/>
      <c r="HSG49" s="16"/>
      <c r="HSH49" s="16"/>
      <c r="HSI49" s="16"/>
      <c r="HSJ49" s="16"/>
      <c r="HSK49" s="16"/>
      <c r="HSL49" s="16"/>
      <c r="HSM49" s="16"/>
      <c r="HSN49" s="16"/>
      <c r="HSO49" s="16"/>
      <c r="HSP49" s="16"/>
      <c r="HSQ49" s="16"/>
      <c r="HSR49" s="16"/>
      <c r="HSS49" s="16"/>
      <c r="HST49" s="16"/>
      <c r="HSU49" s="16"/>
      <c r="HSV49" s="16"/>
      <c r="HSW49" s="16"/>
      <c r="HSX49" s="16"/>
      <c r="HSY49" s="16"/>
      <c r="HSZ49" s="16"/>
      <c r="HTA49" s="16"/>
      <c r="HTB49" s="16"/>
      <c r="HTC49" s="16"/>
      <c r="HTD49" s="16"/>
      <c r="HTE49" s="16"/>
      <c r="HTF49" s="16"/>
      <c r="HTG49" s="16"/>
      <c r="HTH49" s="16"/>
      <c r="HTI49" s="16"/>
      <c r="HTJ49" s="16"/>
      <c r="HTK49" s="16"/>
      <c r="HTL49" s="16"/>
      <c r="HTM49" s="16"/>
      <c r="HTN49" s="16"/>
      <c r="HTO49" s="16"/>
      <c r="HTP49" s="16"/>
      <c r="HTQ49" s="16"/>
      <c r="HTR49" s="16"/>
      <c r="HTS49" s="16"/>
      <c r="HTT49" s="16"/>
      <c r="HTU49" s="16"/>
      <c r="HTV49" s="16"/>
      <c r="HTW49" s="16"/>
      <c r="HTX49" s="16"/>
      <c r="HTY49" s="16"/>
      <c r="HTZ49" s="16"/>
      <c r="HUA49" s="16"/>
      <c r="HUB49" s="16"/>
      <c r="HUC49" s="16"/>
      <c r="HUD49" s="16"/>
      <c r="HUE49" s="16"/>
      <c r="HUF49" s="16"/>
      <c r="HUG49" s="16"/>
      <c r="HUH49" s="16"/>
      <c r="HUI49" s="16"/>
      <c r="HUJ49" s="16"/>
      <c r="HUK49" s="16"/>
      <c r="HUL49" s="16"/>
      <c r="HUM49" s="16"/>
      <c r="HUN49" s="16"/>
      <c r="HUO49" s="16"/>
      <c r="HUP49" s="16"/>
      <c r="HUQ49" s="16"/>
      <c r="HUR49" s="16"/>
      <c r="HUS49" s="16"/>
      <c r="HUT49" s="16"/>
      <c r="HUU49" s="16"/>
      <c r="HUV49" s="16"/>
      <c r="HUW49" s="16"/>
      <c r="HUX49" s="16"/>
      <c r="HUY49" s="16"/>
      <c r="HUZ49" s="16"/>
      <c r="HVA49" s="16"/>
      <c r="HVB49" s="16"/>
      <c r="HVC49" s="16"/>
      <c r="HVD49" s="16"/>
      <c r="HVE49" s="16"/>
      <c r="HVF49" s="16"/>
      <c r="HVG49" s="16"/>
      <c r="HVH49" s="16"/>
      <c r="HVI49" s="16"/>
      <c r="HVJ49" s="16"/>
      <c r="HVK49" s="16"/>
      <c r="HVL49" s="16"/>
      <c r="HVM49" s="16"/>
      <c r="HVN49" s="16"/>
      <c r="HVO49" s="16"/>
      <c r="HVP49" s="16"/>
      <c r="HVQ49" s="16"/>
      <c r="HVR49" s="16"/>
      <c r="HVS49" s="16"/>
      <c r="HVT49" s="16"/>
      <c r="HVU49" s="16"/>
      <c r="HVV49" s="16"/>
      <c r="HVW49" s="16"/>
      <c r="HVX49" s="16"/>
      <c r="HVY49" s="16"/>
      <c r="HVZ49" s="16"/>
      <c r="HWA49" s="16"/>
      <c r="HWB49" s="16"/>
      <c r="HWC49" s="16"/>
      <c r="HWD49" s="16"/>
      <c r="HWE49" s="16"/>
      <c r="HWF49" s="16"/>
      <c r="HWG49" s="16"/>
      <c r="HWH49" s="16"/>
      <c r="HWI49" s="16"/>
      <c r="HWJ49" s="16"/>
      <c r="HWK49" s="16"/>
      <c r="HWL49" s="16"/>
      <c r="HWM49" s="16"/>
      <c r="HWN49" s="16"/>
      <c r="HWO49" s="16"/>
      <c r="HWP49" s="16"/>
      <c r="HWQ49" s="16"/>
      <c r="HWR49" s="16"/>
      <c r="HWS49" s="16"/>
      <c r="HWT49" s="16"/>
      <c r="HWU49" s="16"/>
      <c r="HWV49" s="16"/>
      <c r="HWW49" s="16"/>
      <c r="HWX49" s="16"/>
      <c r="HWY49" s="16"/>
      <c r="HWZ49" s="16"/>
      <c r="HXA49" s="16"/>
      <c r="HXB49" s="16"/>
      <c r="HXC49" s="16"/>
      <c r="HXD49" s="16"/>
      <c r="HXE49" s="16"/>
      <c r="HXF49" s="16"/>
      <c r="HXG49" s="16"/>
      <c r="HXH49" s="16"/>
      <c r="HXI49" s="16"/>
      <c r="HXJ49" s="16"/>
      <c r="HXK49" s="16"/>
      <c r="HXL49" s="16"/>
      <c r="HXM49" s="16"/>
      <c r="HXN49" s="16"/>
      <c r="HXO49" s="16"/>
      <c r="HXP49" s="16"/>
      <c r="HXQ49" s="16"/>
      <c r="HXR49" s="16"/>
      <c r="HXS49" s="16"/>
      <c r="HXT49" s="16"/>
      <c r="HXU49" s="16"/>
      <c r="HXV49" s="16"/>
      <c r="HXW49" s="16"/>
      <c r="HXX49" s="16"/>
      <c r="HXY49" s="16"/>
      <c r="HXZ49" s="16"/>
      <c r="HYA49" s="16"/>
      <c r="HYB49" s="16"/>
      <c r="HYC49" s="16"/>
      <c r="HYD49" s="16"/>
      <c r="HYE49" s="16"/>
      <c r="HYF49" s="16"/>
      <c r="HYG49" s="16"/>
      <c r="HYH49" s="16"/>
      <c r="HYI49" s="16"/>
      <c r="HYJ49" s="16"/>
      <c r="HYK49" s="16"/>
      <c r="HYL49" s="16"/>
      <c r="HYM49" s="16"/>
      <c r="HYN49" s="16"/>
      <c r="HYO49" s="16"/>
      <c r="HYP49" s="16"/>
      <c r="HYQ49" s="16"/>
      <c r="HYR49" s="16"/>
      <c r="HYS49" s="16"/>
      <c r="HYT49" s="16"/>
      <c r="HYU49" s="16"/>
      <c r="HYV49" s="16"/>
      <c r="HYW49" s="16"/>
      <c r="HYX49" s="16"/>
      <c r="HYY49" s="16"/>
      <c r="HYZ49" s="16"/>
      <c r="HZA49" s="16"/>
      <c r="HZB49" s="16"/>
      <c r="HZC49" s="16"/>
      <c r="HZD49" s="16"/>
      <c r="HZE49" s="16"/>
      <c r="HZF49" s="16"/>
      <c r="HZG49" s="16"/>
      <c r="HZH49" s="16"/>
      <c r="HZI49" s="16"/>
      <c r="HZJ49" s="16"/>
      <c r="HZK49" s="16"/>
      <c r="HZL49" s="16"/>
      <c r="HZM49" s="16"/>
      <c r="HZN49" s="16"/>
      <c r="HZO49" s="16"/>
      <c r="HZP49" s="16"/>
      <c r="HZQ49" s="16"/>
      <c r="HZR49" s="16"/>
      <c r="HZS49" s="16"/>
      <c r="HZT49" s="16"/>
      <c r="HZU49" s="16"/>
      <c r="HZV49" s="16"/>
      <c r="HZW49" s="16"/>
      <c r="HZX49" s="16"/>
      <c r="HZY49" s="16"/>
      <c r="HZZ49" s="16"/>
      <c r="IAA49" s="16"/>
      <c r="IAB49" s="16"/>
      <c r="IAC49" s="16"/>
      <c r="IAD49" s="16"/>
      <c r="IAE49" s="16"/>
      <c r="IAF49" s="16"/>
      <c r="IAG49" s="16"/>
      <c r="IAH49" s="16"/>
      <c r="IAI49" s="16"/>
      <c r="IAJ49" s="16"/>
      <c r="IAK49" s="16"/>
      <c r="IAL49" s="16"/>
      <c r="IAM49" s="16"/>
      <c r="IAN49" s="16"/>
      <c r="IAO49" s="16"/>
      <c r="IAP49" s="16"/>
      <c r="IAQ49" s="16"/>
      <c r="IAR49" s="16"/>
      <c r="IAS49" s="16"/>
      <c r="IAT49" s="16"/>
      <c r="IAU49" s="16"/>
      <c r="IAV49" s="16"/>
      <c r="IAW49" s="16"/>
      <c r="IAX49" s="16"/>
      <c r="IAY49" s="16"/>
      <c r="IAZ49" s="16"/>
      <c r="IBA49" s="16"/>
      <c r="IBB49" s="16"/>
      <c r="IBC49" s="16"/>
      <c r="IBD49" s="16"/>
      <c r="IBE49" s="16"/>
      <c r="IBF49" s="16"/>
      <c r="IBG49" s="16"/>
      <c r="IBH49" s="16"/>
      <c r="IBI49" s="16"/>
      <c r="IBJ49" s="16"/>
      <c r="IBK49" s="16"/>
      <c r="IBL49" s="16"/>
      <c r="IBM49" s="16"/>
      <c r="IBN49" s="16"/>
      <c r="IBO49" s="16"/>
      <c r="IBP49" s="16"/>
      <c r="IBQ49" s="16"/>
      <c r="IBR49" s="16"/>
      <c r="IBS49" s="16"/>
      <c r="IBT49" s="16"/>
      <c r="IBU49" s="16"/>
      <c r="IBV49" s="16"/>
      <c r="IBW49" s="16"/>
      <c r="IBX49" s="16"/>
      <c r="IBY49" s="16"/>
      <c r="IBZ49" s="16"/>
      <c r="ICA49" s="16"/>
      <c r="ICB49" s="16"/>
      <c r="ICC49" s="16"/>
      <c r="ICD49" s="16"/>
      <c r="ICE49" s="16"/>
      <c r="ICF49" s="16"/>
      <c r="ICG49" s="16"/>
      <c r="ICH49" s="16"/>
      <c r="ICI49" s="16"/>
      <c r="ICJ49" s="16"/>
      <c r="ICK49" s="16"/>
      <c r="ICL49" s="16"/>
      <c r="ICM49" s="16"/>
      <c r="ICN49" s="16"/>
      <c r="ICO49" s="16"/>
      <c r="ICP49" s="16"/>
      <c r="ICQ49" s="16"/>
      <c r="ICR49" s="16"/>
      <c r="ICS49" s="16"/>
      <c r="ICT49" s="16"/>
      <c r="ICU49" s="16"/>
      <c r="ICV49" s="16"/>
      <c r="ICW49" s="16"/>
      <c r="ICX49" s="16"/>
      <c r="ICY49" s="16"/>
      <c r="ICZ49" s="16"/>
      <c r="IDA49" s="16"/>
      <c r="IDB49" s="16"/>
      <c r="IDC49" s="16"/>
      <c r="IDD49" s="16"/>
      <c r="IDE49" s="16"/>
      <c r="IDF49" s="16"/>
      <c r="IDG49" s="16"/>
      <c r="IDH49" s="16"/>
      <c r="IDI49" s="16"/>
      <c r="IDJ49" s="16"/>
      <c r="IDK49" s="16"/>
      <c r="IDL49" s="16"/>
      <c r="IDM49" s="16"/>
      <c r="IDN49" s="16"/>
      <c r="IDO49" s="16"/>
      <c r="IDP49" s="16"/>
      <c r="IDQ49" s="16"/>
      <c r="IDR49" s="16"/>
      <c r="IDS49" s="16"/>
      <c r="IDT49" s="16"/>
      <c r="IDU49" s="16"/>
      <c r="IDV49" s="16"/>
      <c r="IDW49" s="16"/>
      <c r="IDX49" s="16"/>
      <c r="IDY49" s="16"/>
      <c r="IDZ49" s="16"/>
      <c r="IEA49" s="16"/>
      <c r="IEB49" s="16"/>
      <c r="IEC49" s="16"/>
      <c r="IED49" s="16"/>
      <c r="IEE49" s="16"/>
      <c r="IEF49" s="16"/>
      <c r="IEG49" s="16"/>
      <c r="IEH49" s="16"/>
      <c r="IEI49" s="16"/>
      <c r="IEJ49" s="16"/>
      <c r="IEK49" s="16"/>
      <c r="IEL49" s="16"/>
      <c r="IEM49" s="16"/>
      <c r="IEN49" s="16"/>
      <c r="IEO49" s="16"/>
      <c r="IEP49" s="16"/>
      <c r="IEQ49" s="16"/>
      <c r="IER49" s="16"/>
      <c r="IES49" s="16"/>
      <c r="IET49" s="16"/>
      <c r="IEU49" s="16"/>
      <c r="IEV49" s="16"/>
      <c r="IEW49" s="16"/>
      <c r="IEX49" s="16"/>
      <c r="IEY49" s="16"/>
      <c r="IEZ49" s="16"/>
      <c r="IFA49" s="16"/>
      <c r="IFB49" s="16"/>
      <c r="IFC49" s="16"/>
      <c r="IFD49" s="16"/>
      <c r="IFE49" s="16"/>
      <c r="IFF49" s="16"/>
      <c r="IFG49" s="16"/>
      <c r="IFH49" s="16"/>
      <c r="IFI49" s="16"/>
      <c r="IFJ49" s="16"/>
      <c r="IFK49" s="16"/>
      <c r="IFL49" s="16"/>
      <c r="IFM49" s="16"/>
      <c r="IFN49" s="16"/>
      <c r="IFO49" s="16"/>
      <c r="IFP49" s="16"/>
      <c r="IFQ49" s="16"/>
      <c r="IFR49" s="16"/>
      <c r="IFS49" s="16"/>
      <c r="IFT49" s="16"/>
      <c r="IFU49" s="16"/>
      <c r="IFV49" s="16"/>
      <c r="IFW49" s="16"/>
      <c r="IFX49" s="16"/>
      <c r="IFY49" s="16"/>
      <c r="IFZ49" s="16"/>
      <c r="IGA49" s="16"/>
      <c r="IGB49" s="16"/>
      <c r="IGC49" s="16"/>
      <c r="IGD49" s="16"/>
      <c r="IGE49" s="16"/>
      <c r="IGF49" s="16"/>
      <c r="IGG49" s="16"/>
      <c r="IGH49" s="16"/>
      <c r="IGI49" s="16"/>
      <c r="IGJ49" s="16"/>
      <c r="IGK49" s="16"/>
      <c r="IGL49" s="16"/>
      <c r="IGM49" s="16"/>
      <c r="IGN49" s="16"/>
      <c r="IGO49" s="16"/>
      <c r="IGP49" s="16"/>
      <c r="IGQ49" s="16"/>
      <c r="IGR49" s="16"/>
      <c r="IGS49" s="16"/>
      <c r="IGT49" s="16"/>
      <c r="IGU49" s="16"/>
      <c r="IGV49" s="16"/>
      <c r="IGW49" s="16"/>
      <c r="IGX49" s="16"/>
      <c r="IGY49" s="16"/>
      <c r="IGZ49" s="16"/>
      <c r="IHA49" s="16"/>
      <c r="IHB49" s="16"/>
      <c r="IHC49" s="16"/>
      <c r="IHD49" s="16"/>
      <c r="IHE49" s="16"/>
      <c r="IHF49" s="16"/>
      <c r="IHG49" s="16"/>
      <c r="IHH49" s="16"/>
      <c r="IHI49" s="16"/>
      <c r="IHJ49" s="16"/>
      <c r="IHK49" s="16"/>
      <c r="IHL49" s="16"/>
      <c r="IHM49" s="16"/>
      <c r="IHN49" s="16"/>
      <c r="IHO49" s="16"/>
      <c r="IHP49" s="16"/>
      <c r="IHQ49" s="16"/>
      <c r="IHR49" s="16"/>
      <c r="IHS49" s="16"/>
      <c r="IHT49" s="16"/>
      <c r="IHU49" s="16"/>
      <c r="IHV49" s="16"/>
      <c r="IHW49" s="16"/>
      <c r="IHX49" s="16"/>
      <c r="IHY49" s="16"/>
      <c r="IHZ49" s="16"/>
      <c r="IIA49" s="16"/>
      <c r="IIB49" s="16"/>
      <c r="IIC49" s="16"/>
      <c r="IID49" s="16"/>
      <c r="IIE49" s="16"/>
      <c r="IIF49" s="16"/>
      <c r="IIG49" s="16"/>
      <c r="IIH49" s="16"/>
      <c r="III49" s="16"/>
      <c r="IIJ49" s="16"/>
      <c r="IIK49" s="16"/>
      <c r="IIL49" s="16"/>
      <c r="IIM49" s="16"/>
      <c r="IIN49" s="16"/>
      <c r="IIO49" s="16"/>
      <c r="IIP49" s="16"/>
      <c r="IIQ49" s="16"/>
      <c r="IIR49" s="16"/>
      <c r="IIS49" s="16"/>
      <c r="IIT49" s="16"/>
      <c r="IIU49" s="16"/>
      <c r="IIV49" s="16"/>
      <c r="IIW49" s="16"/>
      <c r="IIX49" s="16"/>
      <c r="IIY49" s="16"/>
      <c r="IIZ49" s="16"/>
      <c r="IJA49" s="16"/>
      <c r="IJB49" s="16"/>
      <c r="IJC49" s="16"/>
      <c r="IJD49" s="16"/>
      <c r="IJE49" s="16"/>
      <c r="IJF49" s="16"/>
      <c r="IJG49" s="16"/>
      <c r="IJH49" s="16"/>
      <c r="IJI49" s="16"/>
      <c r="IJJ49" s="16"/>
      <c r="IJK49" s="16"/>
      <c r="IJL49" s="16"/>
      <c r="IJM49" s="16"/>
      <c r="IJN49" s="16"/>
      <c r="IJO49" s="16"/>
      <c r="IJP49" s="16"/>
      <c r="IJQ49" s="16"/>
      <c r="IJR49" s="16"/>
      <c r="IJS49" s="16"/>
      <c r="IJT49" s="16"/>
      <c r="IJU49" s="16"/>
      <c r="IJV49" s="16"/>
      <c r="IJW49" s="16"/>
      <c r="IJX49" s="16"/>
      <c r="IJY49" s="16"/>
      <c r="IJZ49" s="16"/>
      <c r="IKA49" s="16"/>
      <c r="IKB49" s="16"/>
      <c r="IKC49" s="16"/>
      <c r="IKD49" s="16"/>
      <c r="IKE49" s="16"/>
      <c r="IKF49" s="16"/>
      <c r="IKG49" s="16"/>
      <c r="IKH49" s="16"/>
      <c r="IKI49" s="16"/>
      <c r="IKJ49" s="16"/>
      <c r="IKK49" s="16"/>
      <c r="IKL49" s="16"/>
      <c r="IKM49" s="16"/>
      <c r="IKN49" s="16"/>
      <c r="IKO49" s="16"/>
      <c r="IKP49" s="16"/>
      <c r="IKQ49" s="16"/>
      <c r="IKR49" s="16"/>
      <c r="IKS49" s="16"/>
      <c r="IKT49" s="16"/>
      <c r="IKU49" s="16"/>
      <c r="IKV49" s="16"/>
      <c r="IKW49" s="16"/>
      <c r="IKX49" s="16"/>
      <c r="IKY49" s="16"/>
      <c r="IKZ49" s="16"/>
      <c r="ILA49" s="16"/>
      <c r="ILB49" s="16"/>
      <c r="ILC49" s="16"/>
      <c r="ILD49" s="16"/>
      <c r="ILE49" s="16"/>
      <c r="ILF49" s="16"/>
      <c r="ILG49" s="16"/>
      <c r="ILH49" s="16"/>
      <c r="ILI49" s="16"/>
      <c r="ILJ49" s="16"/>
      <c r="ILK49" s="16"/>
      <c r="ILL49" s="16"/>
      <c r="ILM49" s="16"/>
      <c r="ILN49" s="16"/>
      <c r="ILO49" s="16"/>
      <c r="ILP49" s="16"/>
      <c r="ILQ49" s="16"/>
      <c r="ILR49" s="16"/>
      <c r="ILS49" s="16"/>
      <c r="ILT49" s="16"/>
      <c r="ILU49" s="16"/>
      <c r="ILV49" s="16"/>
      <c r="ILW49" s="16"/>
      <c r="ILX49" s="16"/>
      <c r="ILY49" s="16"/>
      <c r="ILZ49" s="16"/>
      <c r="IMA49" s="16"/>
      <c r="IMB49" s="16"/>
      <c r="IMC49" s="16"/>
      <c r="IMD49" s="16"/>
      <c r="IME49" s="16"/>
      <c r="IMF49" s="16"/>
      <c r="IMG49" s="16"/>
      <c r="IMH49" s="16"/>
      <c r="IMI49" s="16"/>
      <c r="IMJ49" s="16"/>
      <c r="IMK49" s="16"/>
      <c r="IML49" s="16"/>
      <c r="IMM49" s="16"/>
      <c r="IMN49" s="16"/>
      <c r="IMO49" s="16"/>
      <c r="IMP49" s="16"/>
      <c r="IMQ49" s="16"/>
      <c r="IMR49" s="16"/>
      <c r="IMS49" s="16"/>
      <c r="IMT49" s="16"/>
      <c r="IMU49" s="16"/>
      <c r="IMV49" s="16"/>
      <c r="IMW49" s="16"/>
      <c r="IMX49" s="16"/>
      <c r="IMY49" s="16"/>
      <c r="IMZ49" s="16"/>
      <c r="INA49" s="16"/>
      <c r="INB49" s="16"/>
      <c r="INC49" s="16"/>
      <c r="IND49" s="16"/>
      <c r="INE49" s="16"/>
      <c r="INF49" s="16"/>
      <c r="ING49" s="16"/>
      <c r="INH49" s="16"/>
      <c r="INI49" s="16"/>
      <c r="INJ49" s="16"/>
      <c r="INK49" s="16"/>
      <c r="INL49" s="16"/>
      <c r="INM49" s="16"/>
      <c r="INN49" s="16"/>
      <c r="INO49" s="16"/>
      <c r="INP49" s="16"/>
      <c r="INQ49" s="16"/>
      <c r="INR49" s="16"/>
      <c r="INS49" s="16"/>
      <c r="INT49" s="16"/>
      <c r="INU49" s="16"/>
      <c r="INV49" s="16"/>
      <c r="INW49" s="16"/>
      <c r="INX49" s="16"/>
      <c r="INY49" s="16"/>
      <c r="INZ49" s="16"/>
      <c r="IOA49" s="16"/>
      <c r="IOB49" s="16"/>
      <c r="IOC49" s="16"/>
      <c r="IOD49" s="16"/>
      <c r="IOE49" s="16"/>
      <c r="IOF49" s="16"/>
      <c r="IOG49" s="16"/>
      <c r="IOH49" s="16"/>
      <c r="IOI49" s="16"/>
      <c r="IOJ49" s="16"/>
      <c r="IOK49" s="16"/>
      <c r="IOL49" s="16"/>
      <c r="IOM49" s="16"/>
      <c r="ION49" s="16"/>
      <c r="IOO49" s="16"/>
      <c r="IOP49" s="16"/>
      <c r="IOQ49" s="16"/>
      <c r="IOR49" s="16"/>
      <c r="IOS49" s="16"/>
      <c r="IOT49" s="16"/>
      <c r="IOU49" s="16"/>
      <c r="IOV49" s="16"/>
      <c r="IOW49" s="16"/>
      <c r="IOX49" s="16"/>
      <c r="IOY49" s="16"/>
      <c r="IOZ49" s="16"/>
      <c r="IPA49" s="16"/>
      <c r="IPB49" s="16"/>
      <c r="IPC49" s="16"/>
      <c r="IPD49" s="16"/>
      <c r="IPE49" s="16"/>
      <c r="IPF49" s="16"/>
      <c r="IPG49" s="16"/>
      <c r="IPH49" s="16"/>
      <c r="IPI49" s="16"/>
      <c r="IPJ49" s="16"/>
      <c r="IPK49" s="16"/>
      <c r="IPL49" s="16"/>
      <c r="IPM49" s="16"/>
      <c r="IPN49" s="16"/>
      <c r="IPO49" s="16"/>
      <c r="IPP49" s="16"/>
      <c r="IPQ49" s="16"/>
      <c r="IPR49" s="16"/>
      <c r="IPS49" s="16"/>
      <c r="IPT49" s="16"/>
      <c r="IPU49" s="16"/>
      <c r="IPV49" s="16"/>
      <c r="IPW49" s="16"/>
      <c r="IPX49" s="16"/>
      <c r="IPY49" s="16"/>
      <c r="IPZ49" s="16"/>
      <c r="IQA49" s="16"/>
      <c r="IQB49" s="16"/>
      <c r="IQC49" s="16"/>
      <c r="IQD49" s="16"/>
      <c r="IQE49" s="16"/>
      <c r="IQF49" s="16"/>
      <c r="IQG49" s="16"/>
      <c r="IQH49" s="16"/>
      <c r="IQI49" s="16"/>
      <c r="IQJ49" s="16"/>
      <c r="IQK49" s="16"/>
      <c r="IQL49" s="16"/>
      <c r="IQM49" s="16"/>
      <c r="IQN49" s="16"/>
      <c r="IQO49" s="16"/>
      <c r="IQP49" s="16"/>
      <c r="IQQ49" s="16"/>
      <c r="IQR49" s="16"/>
      <c r="IQS49" s="16"/>
      <c r="IQT49" s="16"/>
      <c r="IQU49" s="16"/>
      <c r="IQV49" s="16"/>
      <c r="IQW49" s="16"/>
      <c r="IQX49" s="16"/>
      <c r="IQY49" s="16"/>
      <c r="IQZ49" s="16"/>
      <c r="IRA49" s="16"/>
      <c r="IRB49" s="16"/>
      <c r="IRC49" s="16"/>
      <c r="IRD49" s="16"/>
      <c r="IRE49" s="16"/>
      <c r="IRF49" s="16"/>
      <c r="IRG49" s="16"/>
      <c r="IRH49" s="16"/>
      <c r="IRI49" s="16"/>
      <c r="IRJ49" s="16"/>
      <c r="IRK49" s="16"/>
      <c r="IRL49" s="16"/>
      <c r="IRM49" s="16"/>
      <c r="IRN49" s="16"/>
      <c r="IRO49" s="16"/>
      <c r="IRP49" s="16"/>
      <c r="IRQ49" s="16"/>
      <c r="IRR49" s="16"/>
      <c r="IRS49" s="16"/>
      <c r="IRT49" s="16"/>
      <c r="IRU49" s="16"/>
      <c r="IRV49" s="16"/>
      <c r="IRW49" s="16"/>
      <c r="IRX49" s="16"/>
      <c r="IRY49" s="16"/>
      <c r="IRZ49" s="16"/>
      <c r="ISA49" s="16"/>
      <c r="ISB49" s="16"/>
      <c r="ISC49" s="16"/>
      <c r="ISD49" s="16"/>
      <c r="ISE49" s="16"/>
      <c r="ISF49" s="16"/>
      <c r="ISG49" s="16"/>
      <c r="ISH49" s="16"/>
      <c r="ISI49" s="16"/>
      <c r="ISJ49" s="16"/>
      <c r="ISK49" s="16"/>
      <c r="ISL49" s="16"/>
      <c r="ISM49" s="16"/>
      <c r="ISN49" s="16"/>
      <c r="ISO49" s="16"/>
      <c r="ISP49" s="16"/>
      <c r="ISQ49" s="16"/>
      <c r="ISR49" s="16"/>
      <c r="ISS49" s="16"/>
      <c r="IST49" s="16"/>
      <c r="ISU49" s="16"/>
      <c r="ISV49" s="16"/>
      <c r="ISW49" s="16"/>
      <c r="ISX49" s="16"/>
      <c r="ISY49" s="16"/>
      <c r="ISZ49" s="16"/>
      <c r="ITA49" s="16"/>
      <c r="ITB49" s="16"/>
      <c r="ITC49" s="16"/>
      <c r="ITD49" s="16"/>
      <c r="ITE49" s="16"/>
      <c r="ITF49" s="16"/>
      <c r="ITG49" s="16"/>
      <c r="ITH49" s="16"/>
      <c r="ITI49" s="16"/>
      <c r="ITJ49" s="16"/>
      <c r="ITK49" s="16"/>
      <c r="ITL49" s="16"/>
      <c r="ITM49" s="16"/>
      <c r="ITN49" s="16"/>
      <c r="ITO49" s="16"/>
      <c r="ITP49" s="16"/>
      <c r="ITQ49" s="16"/>
      <c r="ITR49" s="16"/>
      <c r="ITS49" s="16"/>
      <c r="ITT49" s="16"/>
      <c r="ITU49" s="16"/>
      <c r="ITV49" s="16"/>
      <c r="ITW49" s="16"/>
      <c r="ITX49" s="16"/>
      <c r="ITY49" s="16"/>
      <c r="ITZ49" s="16"/>
      <c r="IUA49" s="16"/>
      <c r="IUB49" s="16"/>
      <c r="IUC49" s="16"/>
      <c r="IUD49" s="16"/>
      <c r="IUE49" s="16"/>
      <c r="IUF49" s="16"/>
      <c r="IUG49" s="16"/>
      <c r="IUH49" s="16"/>
      <c r="IUI49" s="16"/>
      <c r="IUJ49" s="16"/>
      <c r="IUK49" s="16"/>
      <c r="IUL49" s="16"/>
      <c r="IUM49" s="16"/>
      <c r="IUN49" s="16"/>
      <c r="IUO49" s="16"/>
      <c r="IUP49" s="16"/>
      <c r="IUQ49" s="16"/>
      <c r="IUR49" s="16"/>
      <c r="IUS49" s="16"/>
      <c r="IUT49" s="16"/>
      <c r="IUU49" s="16"/>
      <c r="IUV49" s="16"/>
      <c r="IUW49" s="16"/>
      <c r="IUX49" s="16"/>
      <c r="IUY49" s="16"/>
      <c r="IUZ49" s="16"/>
      <c r="IVA49" s="16"/>
      <c r="IVB49" s="16"/>
      <c r="IVC49" s="16"/>
      <c r="IVD49" s="16"/>
      <c r="IVE49" s="16"/>
      <c r="IVF49" s="16"/>
      <c r="IVG49" s="16"/>
      <c r="IVH49" s="16"/>
      <c r="IVI49" s="16"/>
      <c r="IVJ49" s="16"/>
      <c r="IVK49" s="16"/>
      <c r="IVL49" s="16"/>
      <c r="IVM49" s="16"/>
      <c r="IVN49" s="16"/>
      <c r="IVO49" s="16"/>
      <c r="IVP49" s="16"/>
      <c r="IVQ49" s="16"/>
      <c r="IVR49" s="16"/>
      <c r="IVS49" s="16"/>
      <c r="IVT49" s="16"/>
      <c r="IVU49" s="16"/>
      <c r="IVV49" s="16"/>
      <c r="IVW49" s="16"/>
      <c r="IVX49" s="16"/>
      <c r="IVY49" s="16"/>
      <c r="IVZ49" s="16"/>
      <c r="IWA49" s="16"/>
      <c r="IWB49" s="16"/>
      <c r="IWC49" s="16"/>
      <c r="IWD49" s="16"/>
      <c r="IWE49" s="16"/>
      <c r="IWF49" s="16"/>
      <c r="IWG49" s="16"/>
      <c r="IWH49" s="16"/>
      <c r="IWI49" s="16"/>
      <c r="IWJ49" s="16"/>
      <c r="IWK49" s="16"/>
      <c r="IWL49" s="16"/>
      <c r="IWM49" s="16"/>
      <c r="IWN49" s="16"/>
      <c r="IWO49" s="16"/>
      <c r="IWP49" s="16"/>
      <c r="IWQ49" s="16"/>
      <c r="IWR49" s="16"/>
      <c r="IWS49" s="16"/>
      <c r="IWT49" s="16"/>
      <c r="IWU49" s="16"/>
      <c r="IWV49" s="16"/>
      <c r="IWW49" s="16"/>
      <c r="IWX49" s="16"/>
      <c r="IWY49" s="16"/>
      <c r="IWZ49" s="16"/>
      <c r="IXA49" s="16"/>
      <c r="IXB49" s="16"/>
      <c r="IXC49" s="16"/>
      <c r="IXD49" s="16"/>
      <c r="IXE49" s="16"/>
      <c r="IXF49" s="16"/>
      <c r="IXG49" s="16"/>
      <c r="IXH49" s="16"/>
      <c r="IXI49" s="16"/>
      <c r="IXJ49" s="16"/>
      <c r="IXK49" s="16"/>
      <c r="IXL49" s="16"/>
      <c r="IXM49" s="16"/>
      <c r="IXN49" s="16"/>
      <c r="IXO49" s="16"/>
      <c r="IXP49" s="16"/>
      <c r="IXQ49" s="16"/>
      <c r="IXR49" s="16"/>
      <c r="IXS49" s="16"/>
      <c r="IXT49" s="16"/>
      <c r="IXU49" s="16"/>
      <c r="IXV49" s="16"/>
      <c r="IXW49" s="16"/>
      <c r="IXX49" s="16"/>
      <c r="IXY49" s="16"/>
      <c r="IXZ49" s="16"/>
      <c r="IYA49" s="16"/>
      <c r="IYB49" s="16"/>
      <c r="IYC49" s="16"/>
      <c r="IYD49" s="16"/>
      <c r="IYE49" s="16"/>
      <c r="IYF49" s="16"/>
      <c r="IYG49" s="16"/>
      <c r="IYH49" s="16"/>
      <c r="IYI49" s="16"/>
      <c r="IYJ49" s="16"/>
      <c r="IYK49" s="16"/>
      <c r="IYL49" s="16"/>
      <c r="IYM49" s="16"/>
      <c r="IYN49" s="16"/>
      <c r="IYO49" s="16"/>
      <c r="IYP49" s="16"/>
      <c r="IYQ49" s="16"/>
      <c r="IYR49" s="16"/>
      <c r="IYS49" s="16"/>
      <c r="IYT49" s="16"/>
      <c r="IYU49" s="16"/>
      <c r="IYV49" s="16"/>
      <c r="IYW49" s="16"/>
      <c r="IYX49" s="16"/>
      <c r="IYY49" s="16"/>
      <c r="IYZ49" s="16"/>
      <c r="IZA49" s="16"/>
      <c r="IZB49" s="16"/>
      <c r="IZC49" s="16"/>
      <c r="IZD49" s="16"/>
      <c r="IZE49" s="16"/>
      <c r="IZF49" s="16"/>
      <c r="IZG49" s="16"/>
      <c r="IZH49" s="16"/>
      <c r="IZI49" s="16"/>
      <c r="IZJ49" s="16"/>
      <c r="IZK49" s="16"/>
      <c r="IZL49" s="16"/>
      <c r="IZM49" s="16"/>
      <c r="IZN49" s="16"/>
      <c r="IZO49" s="16"/>
      <c r="IZP49" s="16"/>
      <c r="IZQ49" s="16"/>
      <c r="IZR49" s="16"/>
      <c r="IZS49" s="16"/>
      <c r="IZT49" s="16"/>
      <c r="IZU49" s="16"/>
      <c r="IZV49" s="16"/>
      <c r="IZW49" s="16"/>
      <c r="IZX49" s="16"/>
      <c r="IZY49" s="16"/>
      <c r="IZZ49" s="16"/>
      <c r="JAA49" s="16"/>
      <c r="JAB49" s="16"/>
      <c r="JAC49" s="16"/>
      <c r="JAD49" s="16"/>
      <c r="JAE49" s="16"/>
      <c r="JAF49" s="16"/>
      <c r="JAG49" s="16"/>
      <c r="JAH49" s="16"/>
      <c r="JAI49" s="16"/>
      <c r="JAJ49" s="16"/>
      <c r="JAK49" s="16"/>
      <c r="JAL49" s="16"/>
      <c r="JAM49" s="16"/>
      <c r="JAN49" s="16"/>
      <c r="JAO49" s="16"/>
      <c r="JAP49" s="16"/>
      <c r="JAQ49" s="16"/>
      <c r="JAR49" s="16"/>
      <c r="JAS49" s="16"/>
      <c r="JAT49" s="16"/>
      <c r="JAU49" s="16"/>
      <c r="JAV49" s="16"/>
      <c r="JAW49" s="16"/>
      <c r="JAX49" s="16"/>
      <c r="JAY49" s="16"/>
      <c r="JAZ49" s="16"/>
      <c r="JBA49" s="16"/>
      <c r="JBB49" s="16"/>
      <c r="JBC49" s="16"/>
      <c r="JBD49" s="16"/>
      <c r="JBE49" s="16"/>
      <c r="JBF49" s="16"/>
      <c r="JBG49" s="16"/>
      <c r="JBH49" s="16"/>
      <c r="JBI49" s="16"/>
      <c r="JBJ49" s="16"/>
      <c r="JBK49" s="16"/>
      <c r="JBL49" s="16"/>
      <c r="JBM49" s="16"/>
      <c r="JBN49" s="16"/>
      <c r="JBO49" s="16"/>
      <c r="JBP49" s="16"/>
      <c r="JBQ49" s="16"/>
      <c r="JBR49" s="16"/>
      <c r="JBS49" s="16"/>
      <c r="JBT49" s="16"/>
      <c r="JBU49" s="16"/>
      <c r="JBV49" s="16"/>
      <c r="JBW49" s="16"/>
      <c r="JBX49" s="16"/>
      <c r="JBY49" s="16"/>
      <c r="JBZ49" s="16"/>
      <c r="JCA49" s="16"/>
      <c r="JCB49" s="16"/>
      <c r="JCC49" s="16"/>
      <c r="JCD49" s="16"/>
      <c r="JCE49" s="16"/>
      <c r="JCF49" s="16"/>
      <c r="JCG49" s="16"/>
      <c r="JCH49" s="16"/>
      <c r="JCI49" s="16"/>
      <c r="JCJ49" s="16"/>
      <c r="JCK49" s="16"/>
      <c r="JCL49" s="16"/>
      <c r="JCM49" s="16"/>
      <c r="JCN49" s="16"/>
      <c r="JCO49" s="16"/>
      <c r="JCP49" s="16"/>
      <c r="JCQ49" s="16"/>
      <c r="JCR49" s="16"/>
      <c r="JCS49" s="16"/>
      <c r="JCT49" s="16"/>
      <c r="JCU49" s="16"/>
      <c r="JCV49" s="16"/>
      <c r="JCW49" s="16"/>
      <c r="JCX49" s="16"/>
      <c r="JCY49" s="16"/>
      <c r="JCZ49" s="16"/>
      <c r="JDA49" s="16"/>
      <c r="JDB49" s="16"/>
      <c r="JDC49" s="16"/>
      <c r="JDD49" s="16"/>
      <c r="JDE49" s="16"/>
      <c r="JDF49" s="16"/>
      <c r="JDG49" s="16"/>
      <c r="JDH49" s="16"/>
      <c r="JDI49" s="16"/>
      <c r="JDJ49" s="16"/>
      <c r="JDK49" s="16"/>
      <c r="JDL49" s="16"/>
      <c r="JDM49" s="16"/>
      <c r="JDN49" s="16"/>
      <c r="JDO49" s="16"/>
      <c r="JDP49" s="16"/>
      <c r="JDQ49" s="16"/>
      <c r="JDR49" s="16"/>
      <c r="JDS49" s="16"/>
      <c r="JDT49" s="16"/>
      <c r="JDU49" s="16"/>
      <c r="JDV49" s="16"/>
      <c r="JDW49" s="16"/>
      <c r="JDX49" s="16"/>
      <c r="JDY49" s="16"/>
      <c r="JDZ49" s="16"/>
      <c r="JEA49" s="16"/>
      <c r="JEB49" s="16"/>
      <c r="JEC49" s="16"/>
      <c r="JED49" s="16"/>
      <c r="JEE49" s="16"/>
      <c r="JEF49" s="16"/>
      <c r="JEG49" s="16"/>
      <c r="JEH49" s="16"/>
      <c r="JEI49" s="16"/>
      <c r="JEJ49" s="16"/>
      <c r="JEK49" s="16"/>
      <c r="JEL49" s="16"/>
      <c r="JEM49" s="16"/>
      <c r="JEN49" s="16"/>
      <c r="JEO49" s="16"/>
      <c r="JEP49" s="16"/>
      <c r="JEQ49" s="16"/>
      <c r="JER49" s="16"/>
      <c r="JES49" s="16"/>
      <c r="JET49" s="16"/>
      <c r="JEU49" s="16"/>
      <c r="JEV49" s="16"/>
      <c r="JEW49" s="16"/>
      <c r="JEX49" s="16"/>
      <c r="JEY49" s="16"/>
      <c r="JEZ49" s="16"/>
      <c r="JFA49" s="16"/>
      <c r="JFB49" s="16"/>
      <c r="JFC49" s="16"/>
      <c r="JFD49" s="16"/>
      <c r="JFE49" s="16"/>
      <c r="JFF49" s="16"/>
      <c r="JFG49" s="16"/>
      <c r="JFH49" s="16"/>
      <c r="JFI49" s="16"/>
      <c r="JFJ49" s="16"/>
      <c r="JFK49" s="16"/>
      <c r="JFL49" s="16"/>
      <c r="JFM49" s="16"/>
      <c r="JFN49" s="16"/>
      <c r="JFO49" s="16"/>
      <c r="JFP49" s="16"/>
      <c r="JFQ49" s="16"/>
      <c r="JFR49" s="16"/>
      <c r="JFS49" s="16"/>
      <c r="JFT49" s="16"/>
      <c r="JFU49" s="16"/>
      <c r="JFV49" s="16"/>
      <c r="JFW49" s="16"/>
      <c r="JFX49" s="16"/>
      <c r="JFY49" s="16"/>
      <c r="JFZ49" s="16"/>
      <c r="JGA49" s="16"/>
      <c r="JGB49" s="16"/>
      <c r="JGC49" s="16"/>
      <c r="JGD49" s="16"/>
      <c r="JGE49" s="16"/>
      <c r="JGF49" s="16"/>
      <c r="JGG49" s="16"/>
      <c r="JGH49" s="16"/>
      <c r="JGI49" s="16"/>
      <c r="JGJ49" s="16"/>
      <c r="JGK49" s="16"/>
      <c r="JGL49" s="16"/>
      <c r="JGM49" s="16"/>
      <c r="JGN49" s="16"/>
      <c r="JGO49" s="16"/>
      <c r="JGP49" s="16"/>
      <c r="JGQ49" s="16"/>
      <c r="JGR49" s="16"/>
      <c r="JGS49" s="16"/>
      <c r="JGT49" s="16"/>
      <c r="JGU49" s="16"/>
      <c r="JGV49" s="16"/>
      <c r="JGW49" s="16"/>
      <c r="JGX49" s="16"/>
      <c r="JGY49" s="16"/>
      <c r="JGZ49" s="16"/>
      <c r="JHA49" s="16"/>
      <c r="JHB49" s="16"/>
      <c r="JHC49" s="16"/>
      <c r="JHD49" s="16"/>
      <c r="JHE49" s="16"/>
      <c r="JHF49" s="16"/>
      <c r="JHG49" s="16"/>
      <c r="JHH49" s="16"/>
      <c r="JHI49" s="16"/>
      <c r="JHJ49" s="16"/>
      <c r="JHK49" s="16"/>
      <c r="JHL49" s="16"/>
      <c r="JHM49" s="16"/>
      <c r="JHN49" s="16"/>
      <c r="JHO49" s="16"/>
      <c r="JHP49" s="16"/>
      <c r="JHQ49" s="16"/>
      <c r="JHR49" s="16"/>
      <c r="JHS49" s="16"/>
      <c r="JHT49" s="16"/>
      <c r="JHU49" s="16"/>
      <c r="JHV49" s="16"/>
      <c r="JHW49" s="16"/>
      <c r="JHX49" s="16"/>
      <c r="JHY49" s="16"/>
      <c r="JHZ49" s="16"/>
      <c r="JIA49" s="16"/>
      <c r="JIB49" s="16"/>
      <c r="JIC49" s="16"/>
      <c r="JID49" s="16"/>
      <c r="JIE49" s="16"/>
      <c r="JIF49" s="16"/>
      <c r="JIG49" s="16"/>
      <c r="JIH49" s="16"/>
      <c r="JII49" s="16"/>
      <c r="JIJ49" s="16"/>
      <c r="JIK49" s="16"/>
      <c r="JIL49" s="16"/>
      <c r="JIM49" s="16"/>
      <c r="JIN49" s="16"/>
      <c r="JIO49" s="16"/>
      <c r="JIP49" s="16"/>
      <c r="JIQ49" s="16"/>
      <c r="JIR49" s="16"/>
      <c r="JIS49" s="16"/>
      <c r="JIT49" s="16"/>
      <c r="JIU49" s="16"/>
      <c r="JIV49" s="16"/>
      <c r="JIW49" s="16"/>
      <c r="JIX49" s="16"/>
      <c r="JIY49" s="16"/>
      <c r="JIZ49" s="16"/>
      <c r="JJA49" s="16"/>
      <c r="JJB49" s="16"/>
      <c r="JJC49" s="16"/>
      <c r="JJD49" s="16"/>
      <c r="JJE49" s="16"/>
      <c r="JJF49" s="16"/>
      <c r="JJG49" s="16"/>
      <c r="JJH49" s="16"/>
      <c r="JJI49" s="16"/>
      <c r="JJJ49" s="16"/>
      <c r="JJK49" s="16"/>
      <c r="JJL49" s="16"/>
      <c r="JJM49" s="16"/>
      <c r="JJN49" s="16"/>
      <c r="JJO49" s="16"/>
      <c r="JJP49" s="16"/>
      <c r="JJQ49" s="16"/>
      <c r="JJR49" s="16"/>
      <c r="JJS49" s="16"/>
      <c r="JJT49" s="16"/>
      <c r="JJU49" s="16"/>
      <c r="JJV49" s="16"/>
      <c r="JJW49" s="16"/>
      <c r="JJX49" s="16"/>
      <c r="JJY49" s="16"/>
      <c r="JJZ49" s="16"/>
      <c r="JKA49" s="16"/>
      <c r="JKB49" s="16"/>
      <c r="JKC49" s="16"/>
      <c r="JKD49" s="16"/>
      <c r="JKE49" s="16"/>
      <c r="JKF49" s="16"/>
      <c r="JKG49" s="16"/>
      <c r="JKH49" s="16"/>
      <c r="JKI49" s="16"/>
      <c r="JKJ49" s="16"/>
      <c r="JKK49" s="16"/>
      <c r="JKL49" s="16"/>
      <c r="JKM49" s="16"/>
      <c r="JKN49" s="16"/>
      <c r="JKO49" s="16"/>
      <c r="JKP49" s="16"/>
      <c r="JKQ49" s="16"/>
      <c r="JKR49" s="16"/>
      <c r="JKS49" s="16"/>
      <c r="JKT49" s="16"/>
      <c r="JKU49" s="16"/>
      <c r="JKV49" s="16"/>
      <c r="JKW49" s="16"/>
      <c r="JKX49" s="16"/>
      <c r="JKY49" s="16"/>
      <c r="JKZ49" s="16"/>
      <c r="JLA49" s="16"/>
      <c r="JLB49" s="16"/>
      <c r="JLC49" s="16"/>
      <c r="JLD49" s="16"/>
      <c r="JLE49" s="16"/>
      <c r="JLF49" s="16"/>
      <c r="JLG49" s="16"/>
      <c r="JLH49" s="16"/>
      <c r="JLI49" s="16"/>
      <c r="JLJ49" s="16"/>
      <c r="JLK49" s="16"/>
      <c r="JLL49" s="16"/>
      <c r="JLM49" s="16"/>
      <c r="JLN49" s="16"/>
      <c r="JLO49" s="16"/>
      <c r="JLP49" s="16"/>
      <c r="JLQ49" s="16"/>
      <c r="JLR49" s="16"/>
      <c r="JLS49" s="16"/>
      <c r="JLT49" s="16"/>
      <c r="JLU49" s="16"/>
      <c r="JLV49" s="16"/>
      <c r="JLW49" s="16"/>
      <c r="JLX49" s="16"/>
      <c r="JLY49" s="16"/>
      <c r="JLZ49" s="16"/>
      <c r="JMA49" s="16"/>
      <c r="JMB49" s="16"/>
      <c r="JMC49" s="16"/>
      <c r="JMD49" s="16"/>
      <c r="JME49" s="16"/>
      <c r="JMF49" s="16"/>
      <c r="JMG49" s="16"/>
      <c r="JMH49" s="16"/>
      <c r="JMI49" s="16"/>
      <c r="JMJ49" s="16"/>
      <c r="JMK49" s="16"/>
      <c r="JML49" s="16"/>
      <c r="JMM49" s="16"/>
      <c r="JMN49" s="16"/>
      <c r="JMO49" s="16"/>
      <c r="JMP49" s="16"/>
      <c r="JMQ49" s="16"/>
      <c r="JMR49" s="16"/>
      <c r="JMS49" s="16"/>
      <c r="JMT49" s="16"/>
      <c r="JMU49" s="16"/>
      <c r="JMV49" s="16"/>
      <c r="JMW49" s="16"/>
      <c r="JMX49" s="16"/>
      <c r="JMY49" s="16"/>
      <c r="JMZ49" s="16"/>
      <c r="JNA49" s="16"/>
      <c r="JNB49" s="16"/>
      <c r="JNC49" s="16"/>
      <c r="JND49" s="16"/>
      <c r="JNE49" s="16"/>
      <c r="JNF49" s="16"/>
      <c r="JNG49" s="16"/>
      <c r="JNH49" s="16"/>
      <c r="JNI49" s="16"/>
      <c r="JNJ49" s="16"/>
      <c r="JNK49" s="16"/>
      <c r="JNL49" s="16"/>
      <c r="JNM49" s="16"/>
      <c r="JNN49" s="16"/>
      <c r="JNO49" s="16"/>
      <c r="JNP49" s="16"/>
      <c r="JNQ49" s="16"/>
      <c r="JNR49" s="16"/>
      <c r="JNS49" s="16"/>
      <c r="JNT49" s="16"/>
      <c r="JNU49" s="16"/>
      <c r="JNV49" s="16"/>
      <c r="JNW49" s="16"/>
      <c r="JNX49" s="16"/>
      <c r="JNY49" s="16"/>
      <c r="JNZ49" s="16"/>
      <c r="JOA49" s="16"/>
      <c r="JOB49" s="16"/>
      <c r="JOC49" s="16"/>
      <c r="JOD49" s="16"/>
      <c r="JOE49" s="16"/>
      <c r="JOF49" s="16"/>
      <c r="JOG49" s="16"/>
      <c r="JOH49" s="16"/>
      <c r="JOI49" s="16"/>
      <c r="JOJ49" s="16"/>
      <c r="JOK49" s="16"/>
      <c r="JOL49" s="16"/>
      <c r="JOM49" s="16"/>
      <c r="JON49" s="16"/>
      <c r="JOO49" s="16"/>
      <c r="JOP49" s="16"/>
      <c r="JOQ49" s="16"/>
      <c r="JOR49" s="16"/>
      <c r="JOS49" s="16"/>
      <c r="JOT49" s="16"/>
      <c r="JOU49" s="16"/>
      <c r="JOV49" s="16"/>
      <c r="JOW49" s="16"/>
      <c r="JOX49" s="16"/>
      <c r="JOY49" s="16"/>
      <c r="JOZ49" s="16"/>
      <c r="JPA49" s="16"/>
      <c r="JPB49" s="16"/>
      <c r="JPC49" s="16"/>
      <c r="JPD49" s="16"/>
      <c r="JPE49" s="16"/>
      <c r="JPF49" s="16"/>
      <c r="JPG49" s="16"/>
      <c r="JPH49" s="16"/>
      <c r="JPI49" s="16"/>
      <c r="JPJ49" s="16"/>
      <c r="JPK49" s="16"/>
      <c r="JPL49" s="16"/>
      <c r="JPM49" s="16"/>
      <c r="JPN49" s="16"/>
      <c r="JPO49" s="16"/>
      <c r="JPP49" s="16"/>
      <c r="JPQ49" s="16"/>
      <c r="JPR49" s="16"/>
      <c r="JPS49" s="16"/>
      <c r="JPT49" s="16"/>
      <c r="JPU49" s="16"/>
      <c r="JPV49" s="16"/>
      <c r="JPW49" s="16"/>
      <c r="JPX49" s="16"/>
      <c r="JPY49" s="16"/>
      <c r="JPZ49" s="16"/>
      <c r="JQA49" s="16"/>
      <c r="JQB49" s="16"/>
      <c r="JQC49" s="16"/>
      <c r="JQD49" s="16"/>
      <c r="JQE49" s="16"/>
      <c r="JQF49" s="16"/>
      <c r="JQG49" s="16"/>
      <c r="JQH49" s="16"/>
      <c r="JQI49" s="16"/>
      <c r="JQJ49" s="16"/>
      <c r="JQK49" s="16"/>
      <c r="JQL49" s="16"/>
      <c r="JQM49" s="16"/>
      <c r="JQN49" s="16"/>
      <c r="JQO49" s="16"/>
      <c r="JQP49" s="16"/>
      <c r="JQQ49" s="16"/>
      <c r="JQR49" s="16"/>
      <c r="JQS49" s="16"/>
      <c r="JQT49" s="16"/>
      <c r="JQU49" s="16"/>
      <c r="JQV49" s="16"/>
      <c r="JQW49" s="16"/>
      <c r="JQX49" s="16"/>
      <c r="JQY49" s="16"/>
      <c r="JQZ49" s="16"/>
      <c r="JRA49" s="16"/>
      <c r="JRB49" s="16"/>
      <c r="JRC49" s="16"/>
      <c r="JRD49" s="16"/>
      <c r="JRE49" s="16"/>
      <c r="JRF49" s="16"/>
      <c r="JRG49" s="16"/>
      <c r="JRH49" s="16"/>
      <c r="JRI49" s="16"/>
      <c r="JRJ49" s="16"/>
      <c r="JRK49" s="16"/>
      <c r="JRL49" s="16"/>
      <c r="JRM49" s="16"/>
      <c r="JRN49" s="16"/>
      <c r="JRO49" s="16"/>
      <c r="JRP49" s="16"/>
      <c r="JRQ49" s="16"/>
      <c r="JRR49" s="16"/>
      <c r="JRS49" s="16"/>
      <c r="JRT49" s="16"/>
      <c r="JRU49" s="16"/>
      <c r="JRV49" s="16"/>
      <c r="JRW49" s="16"/>
      <c r="JRX49" s="16"/>
      <c r="JRY49" s="16"/>
      <c r="JRZ49" s="16"/>
      <c r="JSA49" s="16"/>
      <c r="JSB49" s="16"/>
      <c r="JSC49" s="16"/>
      <c r="JSD49" s="16"/>
      <c r="JSE49" s="16"/>
      <c r="JSF49" s="16"/>
      <c r="JSG49" s="16"/>
      <c r="JSH49" s="16"/>
      <c r="JSI49" s="16"/>
      <c r="JSJ49" s="16"/>
      <c r="JSK49" s="16"/>
      <c r="JSL49" s="16"/>
      <c r="JSM49" s="16"/>
      <c r="JSN49" s="16"/>
      <c r="JSO49" s="16"/>
      <c r="JSP49" s="16"/>
      <c r="JSQ49" s="16"/>
      <c r="JSR49" s="16"/>
      <c r="JSS49" s="16"/>
      <c r="JST49" s="16"/>
      <c r="JSU49" s="16"/>
      <c r="JSV49" s="16"/>
      <c r="JSW49" s="16"/>
      <c r="JSX49" s="16"/>
      <c r="JSY49" s="16"/>
      <c r="JSZ49" s="16"/>
      <c r="JTA49" s="16"/>
      <c r="JTB49" s="16"/>
      <c r="JTC49" s="16"/>
      <c r="JTD49" s="16"/>
      <c r="JTE49" s="16"/>
      <c r="JTF49" s="16"/>
      <c r="JTG49" s="16"/>
      <c r="JTH49" s="16"/>
      <c r="JTI49" s="16"/>
      <c r="JTJ49" s="16"/>
      <c r="JTK49" s="16"/>
      <c r="JTL49" s="16"/>
      <c r="JTM49" s="16"/>
      <c r="JTN49" s="16"/>
      <c r="JTO49" s="16"/>
      <c r="JTP49" s="16"/>
      <c r="JTQ49" s="16"/>
      <c r="JTR49" s="16"/>
      <c r="JTS49" s="16"/>
      <c r="JTT49" s="16"/>
      <c r="JTU49" s="16"/>
      <c r="JTV49" s="16"/>
      <c r="JTW49" s="16"/>
      <c r="JTX49" s="16"/>
      <c r="JTY49" s="16"/>
      <c r="JTZ49" s="16"/>
      <c r="JUA49" s="16"/>
      <c r="JUB49" s="16"/>
      <c r="JUC49" s="16"/>
      <c r="JUD49" s="16"/>
      <c r="JUE49" s="16"/>
      <c r="JUF49" s="16"/>
      <c r="JUG49" s="16"/>
      <c r="JUH49" s="16"/>
      <c r="JUI49" s="16"/>
      <c r="JUJ49" s="16"/>
      <c r="JUK49" s="16"/>
      <c r="JUL49" s="16"/>
      <c r="JUM49" s="16"/>
      <c r="JUN49" s="16"/>
      <c r="JUO49" s="16"/>
      <c r="JUP49" s="16"/>
      <c r="JUQ49" s="16"/>
      <c r="JUR49" s="16"/>
      <c r="JUS49" s="16"/>
      <c r="JUT49" s="16"/>
      <c r="JUU49" s="16"/>
      <c r="JUV49" s="16"/>
      <c r="JUW49" s="16"/>
      <c r="JUX49" s="16"/>
      <c r="JUY49" s="16"/>
      <c r="JUZ49" s="16"/>
      <c r="JVA49" s="16"/>
      <c r="JVB49" s="16"/>
      <c r="JVC49" s="16"/>
      <c r="JVD49" s="16"/>
      <c r="JVE49" s="16"/>
      <c r="JVF49" s="16"/>
      <c r="JVG49" s="16"/>
      <c r="JVH49" s="16"/>
      <c r="JVI49" s="16"/>
      <c r="JVJ49" s="16"/>
      <c r="JVK49" s="16"/>
      <c r="JVL49" s="16"/>
      <c r="JVM49" s="16"/>
      <c r="JVN49" s="16"/>
      <c r="JVO49" s="16"/>
      <c r="JVP49" s="16"/>
      <c r="JVQ49" s="16"/>
      <c r="JVR49" s="16"/>
      <c r="JVS49" s="16"/>
      <c r="JVT49" s="16"/>
      <c r="JVU49" s="16"/>
      <c r="JVV49" s="16"/>
      <c r="JVW49" s="16"/>
      <c r="JVX49" s="16"/>
      <c r="JVY49" s="16"/>
      <c r="JVZ49" s="16"/>
      <c r="JWA49" s="16"/>
      <c r="JWB49" s="16"/>
      <c r="JWC49" s="16"/>
      <c r="JWD49" s="16"/>
      <c r="JWE49" s="16"/>
      <c r="JWF49" s="16"/>
      <c r="JWG49" s="16"/>
      <c r="JWH49" s="16"/>
      <c r="JWI49" s="16"/>
      <c r="JWJ49" s="16"/>
      <c r="JWK49" s="16"/>
      <c r="JWL49" s="16"/>
      <c r="JWM49" s="16"/>
      <c r="JWN49" s="16"/>
      <c r="JWO49" s="16"/>
      <c r="JWP49" s="16"/>
      <c r="JWQ49" s="16"/>
      <c r="JWR49" s="16"/>
      <c r="JWS49" s="16"/>
      <c r="JWT49" s="16"/>
      <c r="JWU49" s="16"/>
      <c r="JWV49" s="16"/>
      <c r="JWW49" s="16"/>
      <c r="JWX49" s="16"/>
      <c r="JWY49" s="16"/>
      <c r="JWZ49" s="16"/>
      <c r="JXA49" s="16"/>
      <c r="JXB49" s="16"/>
      <c r="JXC49" s="16"/>
      <c r="JXD49" s="16"/>
      <c r="JXE49" s="16"/>
      <c r="JXF49" s="16"/>
      <c r="JXG49" s="16"/>
      <c r="JXH49" s="16"/>
      <c r="JXI49" s="16"/>
      <c r="JXJ49" s="16"/>
      <c r="JXK49" s="16"/>
      <c r="JXL49" s="16"/>
      <c r="JXM49" s="16"/>
      <c r="JXN49" s="16"/>
      <c r="JXO49" s="16"/>
      <c r="JXP49" s="16"/>
      <c r="JXQ49" s="16"/>
      <c r="JXR49" s="16"/>
      <c r="JXS49" s="16"/>
      <c r="JXT49" s="16"/>
      <c r="JXU49" s="16"/>
      <c r="JXV49" s="16"/>
      <c r="JXW49" s="16"/>
      <c r="JXX49" s="16"/>
      <c r="JXY49" s="16"/>
      <c r="JXZ49" s="16"/>
      <c r="JYA49" s="16"/>
      <c r="JYB49" s="16"/>
      <c r="JYC49" s="16"/>
      <c r="JYD49" s="16"/>
      <c r="JYE49" s="16"/>
      <c r="JYF49" s="16"/>
      <c r="JYG49" s="16"/>
      <c r="JYH49" s="16"/>
      <c r="JYI49" s="16"/>
      <c r="JYJ49" s="16"/>
      <c r="JYK49" s="16"/>
      <c r="JYL49" s="16"/>
      <c r="JYM49" s="16"/>
      <c r="JYN49" s="16"/>
      <c r="JYO49" s="16"/>
      <c r="JYP49" s="16"/>
      <c r="JYQ49" s="16"/>
      <c r="JYR49" s="16"/>
      <c r="JYS49" s="16"/>
      <c r="JYT49" s="16"/>
      <c r="JYU49" s="16"/>
      <c r="JYV49" s="16"/>
      <c r="JYW49" s="16"/>
      <c r="JYX49" s="16"/>
      <c r="JYY49" s="16"/>
      <c r="JYZ49" s="16"/>
      <c r="JZA49" s="16"/>
      <c r="JZB49" s="16"/>
      <c r="JZC49" s="16"/>
      <c r="JZD49" s="16"/>
      <c r="JZE49" s="16"/>
      <c r="JZF49" s="16"/>
      <c r="JZG49" s="16"/>
      <c r="JZH49" s="16"/>
      <c r="JZI49" s="16"/>
      <c r="JZJ49" s="16"/>
      <c r="JZK49" s="16"/>
      <c r="JZL49" s="16"/>
      <c r="JZM49" s="16"/>
      <c r="JZN49" s="16"/>
      <c r="JZO49" s="16"/>
      <c r="JZP49" s="16"/>
      <c r="JZQ49" s="16"/>
      <c r="JZR49" s="16"/>
      <c r="JZS49" s="16"/>
      <c r="JZT49" s="16"/>
      <c r="JZU49" s="16"/>
      <c r="JZV49" s="16"/>
      <c r="JZW49" s="16"/>
      <c r="JZX49" s="16"/>
      <c r="JZY49" s="16"/>
      <c r="JZZ49" s="16"/>
      <c r="KAA49" s="16"/>
      <c r="KAB49" s="16"/>
      <c r="KAC49" s="16"/>
      <c r="KAD49" s="16"/>
      <c r="KAE49" s="16"/>
      <c r="KAF49" s="16"/>
      <c r="KAG49" s="16"/>
      <c r="KAH49" s="16"/>
      <c r="KAI49" s="16"/>
      <c r="KAJ49" s="16"/>
      <c r="KAK49" s="16"/>
      <c r="KAL49" s="16"/>
      <c r="KAM49" s="16"/>
      <c r="KAN49" s="16"/>
      <c r="KAO49" s="16"/>
      <c r="KAP49" s="16"/>
      <c r="KAQ49" s="16"/>
      <c r="KAR49" s="16"/>
      <c r="KAS49" s="16"/>
      <c r="KAT49" s="16"/>
      <c r="KAU49" s="16"/>
      <c r="KAV49" s="16"/>
      <c r="KAW49" s="16"/>
      <c r="KAX49" s="16"/>
      <c r="KAY49" s="16"/>
      <c r="KAZ49" s="16"/>
      <c r="KBA49" s="16"/>
      <c r="KBB49" s="16"/>
      <c r="KBC49" s="16"/>
      <c r="KBD49" s="16"/>
      <c r="KBE49" s="16"/>
      <c r="KBF49" s="16"/>
      <c r="KBG49" s="16"/>
      <c r="KBH49" s="16"/>
      <c r="KBI49" s="16"/>
      <c r="KBJ49" s="16"/>
      <c r="KBK49" s="16"/>
      <c r="KBL49" s="16"/>
      <c r="KBM49" s="16"/>
      <c r="KBN49" s="16"/>
      <c r="KBO49" s="16"/>
      <c r="KBP49" s="16"/>
      <c r="KBQ49" s="16"/>
      <c r="KBR49" s="16"/>
      <c r="KBS49" s="16"/>
      <c r="KBT49" s="16"/>
      <c r="KBU49" s="16"/>
      <c r="KBV49" s="16"/>
      <c r="KBW49" s="16"/>
      <c r="KBX49" s="16"/>
      <c r="KBY49" s="16"/>
      <c r="KBZ49" s="16"/>
      <c r="KCA49" s="16"/>
      <c r="KCB49" s="16"/>
      <c r="KCC49" s="16"/>
      <c r="KCD49" s="16"/>
      <c r="KCE49" s="16"/>
      <c r="KCF49" s="16"/>
      <c r="KCG49" s="16"/>
      <c r="KCH49" s="16"/>
      <c r="KCI49" s="16"/>
      <c r="KCJ49" s="16"/>
      <c r="KCK49" s="16"/>
      <c r="KCL49" s="16"/>
      <c r="KCM49" s="16"/>
      <c r="KCN49" s="16"/>
      <c r="KCO49" s="16"/>
      <c r="KCP49" s="16"/>
      <c r="KCQ49" s="16"/>
      <c r="KCR49" s="16"/>
      <c r="KCS49" s="16"/>
      <c r="KCT49" s="16"/>
      <c r="KCU49" s="16"/>
      <c r="KCV49" s="16"/>
      <c r="KCW49" s="16"/>
      <c r="KCX49" s="16"/>
      <c r="KCY49" s="16"/>
      <c r="KCZ49" s="16"/>
      <c r="KDA49" s="16"/>
      <c r="KDB49" s="16"/>
      <c r="KDC49" s="16"/>
      <c r="KDD49" s="16"/>
      <c r="KDE49" s="16"/>
      <c r="KDF49" s="16"/>
      <c r="KDG49" s="16"/>
      <c r="KDH49" s="16"/>
      <c r="KDI49" s="16"/>
      <c r="KDJ49" s="16"/>
      <c r="KDK49" s="16"/>
      <c r="KDL49" s="16"/>
      <c r="KDM49" s="16"/>
      <c r="KDN49" s="16"/>
      <c r="KDO49" s="16"/>
      <c r="KDP49" s="16"/>
      <c r="KDQ49" s="16"/>
      <c r="KDR49" s="16"/>
      <c r="KDS49" s="16"/>
      <c r="KDT49" s="16"/>
      <c r="KDU49" s="16"/>
      <c r="KDV49" s="16"/>
      <c r="KDW49" s="16"/>
      <c r="KDX49" s="16"/>
      <c r="KDY49" s="16"/>
      <c r="KDZ49" s="16"/>
      <c r="KEA49" s="16"/>
      <c r="KEB49" s="16"/>
      <c r="KEC49" s="16"/>
      <c r="KED49" s="16"/>
      <c r="KEE49" s="16"/>
      <c r="KEF49" s="16"/>
      <c r="KEG49" s="16"/>
      <c r="KEH49" s="16"/>
      <c r="KEI49" s="16"/>
      <c r="KEJ49" s="16"/>
      <c r="KEK49" s="16"/>
      <c r="KEL49" s="16"/>
      <c r="KEM49" s="16"/>
      <c r="KEN49" s="16"/>
      <c r="KEO49" s="16"/>
      <c r="KEP49" s="16"/>
      <c r="KEQ49" s="16"/>
      <c r="KER49" s="16"/>
      <c r="KES49" s="16"/>
      <c r="KET49" s="16"/>
      <c r="KEU49" s="16"/>
      <c r="KEV49" s="16"/>
      <c r="KEW49" s="16"/>
      <c r="KEX49" s="16"/>
      <c r="KEY49" s="16"/>
      <c r="KEZ49" s="16"/>
      <c r="KFA49" s="16"/>
      <c r="KFB49" s="16"/>
      <c r="KFC49" s="16"/>
      <c r="KFD49" s="16"/>
      <c r="KFE49" s="16"/>
      <c r="KFF49" s="16"/>
      <c r="KFG49" s="16"/>
      <c r="KFH49" s="16"/>
      <c r="KFI49" s="16"/>
      <c r="KFJ49" s="16"/>
      <c r="KFK49" s="16"/>
      <c r="KFL49" s="16"/>
      <c r="KFM49" s="16"/>
      <c r="KFN49" s="16"/>
      <c r="KFO49" s="16"/>
      <c r="KFP49" s="16"/>
      <c r="KFQ49" s="16"/>
      <c r="KFR49" s="16"/>
      <c r="KFS49" s="16"/>
      <c r="KFT49" s="16"/>
      <c r="KFU49" s="16"/>
      <c r="KFV49" s="16"/>
      <c r="KFW49" s="16"/>
      <c r="KFX49" s="16"/>
      <c r="KFY49" s="16"/>
      <c r="KFZ49" s="16"/>
      <c r="KGA49" s="16"/>
      <c r="KGB49" s="16"/>
      <c r="KGC49" s="16"/>
      <c r="KGD49" s="16"/>
      <c r="KGE49" s="16"/>
      <c r="KGF49" s="16"/>
      <c r="KGG49" s="16"/>
      <c r="KGH49" s="16"/>
      <c r="KGI49" s="16"/>
      <c r="KGJ49" s="16"/>
      <c r="KGK49" s="16"/>
      <c r="KGL49" s="16"/>
      <c r="KGM49" s="16"/>
      <c r="KGN49" s="16"/>
      <c r="KGO49" s="16"/>
      <c r="KGP49" s="16"/>
      <c r="KGQ49" s="16"/>
      <c r="KGR49" s="16"/>
      <c r="KGS49" s="16"/>
      <c r="KGT49" s="16"/>
      <c r="KGU49" s="16"/>
      <c r="KGV49" s="16"/>
      <c r="KGW49" s="16"/>
      <c r="KGX49" s="16"/>
      <c r="KGY49" s="16"/>
      <c r="KGZ49" s="16"/>
      <c r="KHA49" s="16"/>
      <c r="KHB49" s="16"/>
      <c r="KHC49" s="16"/>
      <c r="KHD49" s="16"/>
      <c r="KHE49" s="16"/>
      <c r="KHF49" s="16"/>
      <c r="KHG49" s="16"/>
      <c r="KHH49" s="16"/>
      <c r="KHI49" s="16"/>
      <c r="KHJ49" s="16"/>
      <c r="KHK49" s="16"/>
      <c r="KHL49" s="16"/>
      <c r="KHM49" s="16"/>
      <c r="KHN49" s="16"/>
      <c r="KHO49" s="16"/>
      <c r="KHP49" s="16"/>
      <c r="KHQ49" s="16"/>
      <c r="KHR49" s="16"/>
      <c r="KHS49" s="16"/>
      <c r="KHT49" s="16"/>
      <c r="KHU49" s="16"/>
      <c r="KHV49" s="16"/>
      <c r="KHW49" s="16"/>
      <c r="KHX49" s="16"/>
      <c r="KHY49" s="16"/>
      <c r="KHZ49" s="16"/>
      <c r="KIA49" s="16"/>
      <c r="KIB49" s="16"/>
      <c r="KIC49" s="16"/>
      <c r="KID49" s="16"/>
      <c r="KIE49" s="16"/>
      <c r="KIF49" s="16"/>
      <c r="KIG49" s="16"/>
      <c r="KIH49" s="16"/>
      <c r="KII49" s="16"/>
      <c r="KIJ49" s="16"/>
      <c r="KIK49" s="16"/>
      <c r="KIL49" s="16"/>
      <c r="KIM49" s="16"/>
      <c r="KIN49" s="16"/>
      <c r="KIO49" s="16"/>
      <c r="KIP49" s="16"/>
      <c r="KIQ49" s="16"/>
      <c r="KIR49" s="16"/>
      <c r="KIS49" s="16"/>
      <c r="KIT49" s="16"/>
      <c r="KIU49" s="16"/>
      <c r="KIV49" s="16"/>
      <c r="KIW49" s="16"/>
      <c r="KIX49" s="16"/>
      <c r="KIY49" s="16"/>
      <c r="KIZ49" s="16"/>
      <c r="KJA49" s="16"/>
      <c r="KJB49" s="16"/>
      <c r="KJC49" s="16"/>
      <c r="KJD49" s="16"/>
      <c r="KJE49" s="16"/>
      <c r="KJF49" s="16"/>
      <c r="KJG49" s="16"/>
      <c r="KJH49" s="16"/>
      <c r="KJI49" s="16"/>
      <c r="KJJ49" s="16"/>
      <c r="KJK49" s="16"/>
      <c r="KJL49" s="16"/>
      <c r="KJM49" s="16"/>
      <c r="KJN49" s="16"/>
      <c r="KJO49" s="16"/>
      <c r="KJP49" s="16"/>
      <c r="KJQ49" s="16"/>
      <c r="KJR49" s="16"/>
      <c r="KJS49" s="16"/>
      <c r="KJT49" s="16"/>
      <c r="KJU49" s="16"/>
      <c r="KJV49" s="16"/>
      <c r="KJW49" s="16"/>
      <c r="KJX49" s="16"/>
      <c r="KJY49" s="16"/>
      <c r="KJZ49" s="16"/>
      <c r="KKA49" s="16"/>
      <c r="KKB49" s="16"/>
      <c r="KKC49" s="16"/>
      <c r="KKD49" s="16"/>
      <c r="KKE49" s="16"/>
      <c r="KKF49" s="16"/>
      <c r="KKG49" s="16"/>
      <c r="KKH49" s="16"/>
      <c r="KKI49" s="16"/>
      <c r="KKJ49" s="16"/>
      <c r="KKK49" s="16"/>
      <c r="KKL49" s="16"/>
      <c r="KKM49" s="16"/>
      <c r="KKN49" s="16"/>
      <c r="KKO49" s="16"/>
      <c r="KKP49" s="16"/>
      <c r="KKQ49" s="16"/>
      <c r="KKR49" s="16"/>
      <c r="KKS49" s="16"/>
      <c r="KKT49" s="16"/>
      <c r="KKU49" s="16"/>
      <c r="KKV49" s="16"/>
      <c r="KKW49" s="16"/>
      <c r="KKX49" s="16"/>
      <c r="KKY49" s="16"/>
      <c r="KKZ49" s="16"/>
      <c r="KLA49" s="16"/>
      <c r="KLB49" s="16"/>
      <c r="KLC49" s="16"/>
      <c r="KLD49" s="16"/>
      <c r="KLE49" s="16"/>
      <c r="KLF49" s="16"/>
      <c r="KLG49" s="16"/>
      <c r="KLH49" s="16"/>
      <c r="KLI49" s="16"/>
      <c r="KLJ49" s="16"/>
      <c r="KLK49" s="16"/>
      <c r="KLL49" s="16"/>
      <c r="KLM49" s="16"/>
      <c r="KLN49" s="16"/>
      <c r="KLO49" s="16"/>
      <c r="KLP49" s="16"/>
      <c r="KLQ49" s="16"/>
      <c r="KLR49" s="16"/>
      <c r="KLS49" s="16"/>
      <c r="KLT49" s="16"/>
      <c r="KLU49" s="16"/>
      <c r="KLV49" s="16"/>
      <c r="KLW49" s="16"/>
      <c r="KLX49" s="16"/>
      <c r="KLY49" s="16"/>
      <c r="KLZ49" s="16"/>
      <c r="KMA49" s="16"/>
      <c r="KMB49" s="16"/>
      <c r="KMC49" s="16"/>
      <c r="KMD49" s="16"/>
      <c r="KME49" s="16"/>
      <c r="KMF49" s="16"/>
      <c r="KMG49" s="16"/>
      <c r="KMH49" s="16"/>
      <c r="KMI49" s="16"/>
      <c r="KMJ49" s="16"/>
      <c r="KMK49" s="16"/>
      <c r="KML49" s="16"/>
      <c r="KMM49" s="16"/>
      <c r="KMN49" s="16"/>
      <c r="KMO49" s="16"/>
      <c r="KMP49" s="16"/>
      <c r="KMQ49" s="16"/>
      <c r="KMR49" s="16"/>
      <c r="KMS49" s="16"/>
      <c r="KMT49" s="16"/>
      <c r="KMU49" s="16"/>
      <c r="KMV49" s="16"/>
      <c r="KMW49" s="16"/>
      <c r="KMX49" s="16"/>
      <c r="KMY49" s="16"/>
      <c r="KMZ49" s="16"/>
      <c r="KNA49" s="16"/>
      <c r="KNB49" s="16"/>
      <c r="KNC49" s="16"/>
      <c r="KND49" s="16"/>
      <c r="KNE49" s="16"/>
      <c r="KNF49" s="16"/>
      <c r="KNG49" s="16"/>
      <c r="KNH49" s="16"/>
      <c r="KNI49" s="16"/>
      <c r="KNJ49" s="16"/>
      <c r="KNK49" s="16"/>
      <c r="KNL49" s="16"/>
      <c r="KNM49" s="16"/>
      <c r="KNN49" s="16"/>
      <c r="KNO49" s="16"/>
      <c r="KNP49" s="16"/>
      <c r="KNQ49" s="16"/>
      <c r="KNR49" s="16"/>
      <c r="KNS49" s="16"/>
      <c r="KNT49" s="16"/>
      <c r="KNU49" s="16"/>
      <c r="KNV49" s="16"/>
      <c r="KNW49" s="16"/>
      <c r="KNX49" s="16"/>
      <c r="KNY49" s="16"/>
      <c r="KNZ49" s="16"/>
      <c r="KOA49" s="16"/>
      <c r="KOB49" s="16"/>
      <c r="KOC49" s="16"/>
      <c r="KOD49" s="16"/>
      <c r="KOE49" s="16"/>
      <c r="KOF49" s="16"/>
      <c r="KOG49" s="16"/>
      <c r="KOH49" s="16"/>
      <c r="KOI49" s="16"/>
      <c r="KOJ49" s="16"/>
      <c r="KOK49" s="16"/>
      <c r="KOL49" s="16"/>
      <c r="KOM49" s="16"/>
      <c r="KON49" s="16"/>
      <c r="KOO49" s="16"/>
      <c r="KOP49" s="16"/>
      <c r="KOQ49" s="16"/>
      <c r="KOR49" s="16"/>
      <c r="KOS49" s="16"/>
      <c r="KOT49" s="16"/>
      <c r="KOU49" s="16"/>
      <c r="KOV49" s="16"/>
      <c r="KOW49" s="16"/>
      <c r="KOX49" s="16"/>
      <c r="KOY49" s="16"/>
      <c r="KOZ49" s="16"/>
      <c r="KPA49" s="16"/>
      <c r="KPB49" s="16"/>
      <c r="KPC49" s="16"/>
      <c r="KPD49" s="16"/>
      <c r="KPE49" s="16"/>
      <c r="KPF49" s="16"/>
      <c r="KPG49" s="16"/>
      <c r="KPH49" s="16"/>
      <c r="KPI49" s="16"/>
      <c r="KPJ49" s="16"/>
      <c r="KPK49" s="16"/>
      <c r="KPL49" s="16"/>
      <c r="KPM49" s="16"/>
      <c r="KPN49" s="16"/>
      <c r="KPO49" s="16"/>
      <c r="KPP49" s="16"/>
      <c r="KPQ49" s="16"/>
      <c r="KPR49" s="16"/>
      <c r="KPS49" s="16"/>
      <c r="KPT49" s="16"/>
      <c r="KPU49" s="16"/>
      <c r="KPV49" s="16"/>
      <c r="KPW49" s="16"/>
      <c r="KPX49" s="16"/>
      <c r="KPY49" s="16"/>
      <c r="KPZ49" s="16"/>
      <c r="KQA49" s="16"/>
      <c r="KQB49" s="16"/>
      <c r="KQC49" s="16"/>
      <c r="KQD49" s="16"/>
      <c r="KQE49" s="16"/>
      <c r="KQF49" s="16"/>
      <c r="KQG49" s="16"/>
      <c r="KQH49" s="16"/>
      <c r="KQI49" s="16"/>
      <c r="KQJ49" s="16"/>
      <c r="KQK49" s="16"/>
      <c r="KQL49" s="16"/>
      <c r="KQM49" s="16"/>
      <c r="KQN49" s="16"/>
      <c r="KQO49" s="16"/>
      <c r="KQP49" s="16"/>
      <c r="KQQ49" s="16"/>
      <c r="KQR49" s="16"/>
      <c r="KQS49" s="16"/>
      <c r="KQT49" s="16"/>
      <c r="KQU49" s="16"/>
      <c r="KQV49" s="16"/>
      <c r="KQW49" s="16"/>
      <c r="KQX49" s="16"/>
      <c r="KQY49" s="16"/>
      <c r="KQZ49" s="16"/>
      <c r="KRA49" s="16"/>
      <c r="KRB49" s="16"/>
      <c r="KRC49" s="16"/>
      <c r="KRD49" s="16"/>
      <c r="KRE49" s="16"/>
      <c r="KRF49" s="16"/>
      <c r="KRG49" s="16"/>
      <c r="KRH49" s="16"/>
      <c r="KRI49" s="16"/>
      <c r="KRJ49" s="16"/>
      <c r="KRK49" s="16"/>
      <c r="KRL49" s="16"/>
      <c r="KRM49" s="16"/>
      <c r="KRN49" s="16"/>
      <c r="KRO49" s="16"/>
      <c r="KRP49" s="16"/>
      <c r="KRQ49" s="16"/>
      <c r="KRR49" s="16"/>
      <c r="KRS49" s="16"/>
      <c r="KRT49" s="16"/>
      <c r="KRU49" s="16"/>
      <c r="KRV49" s="16"/>
      <c r="KRW49" s="16"/>
      <c r="KRX49" s="16"/>
      <c r="KRY49" s="16"/>
      <c r="KRZ49" s="16"/>
      <c r="KSA49" s="16"/>
      <c r="KSB49" s="16"/>
      <c r="KSC49" s="16"/>
      <c r="KSD49" s="16"/>
      <c r="KSE49" s="16"/>
      <c r="KSF49" s="16"/>
      <c r="KSG49" s="16"/>
      <c r="KSH49" s="16"/>
      <c r="KSI49" s="16"/>
      <c r="KSJ49" s="16"/>
      <c r="KSK49" s="16"/>
      <c r="KSL49" s="16"/>
      <c r="KSM49" s="16"/>
      <c r="KSN49" s="16"/>
      <c r="KSO49" s="16"/>
      <c r="KSP49" s="16"/>
      <c r="KSQ49" s="16"/>
      <c r="KSR49" s="16"/>
      <c r="KSS49" s="16"/>
      <c r="KST49" s="16"/>
      <c r="KSU49" s="16"/>
      <c r="KSV49" s="16"/>
      <c r="KSW49" s="16"/>
      <c r="KSX49" s="16"/>
      <c r="KSY49" s="16"/>
      <c r="KSZ49" s="16"/>
      <c r="KTA49" s="16"/>
      <c r="KTB49" s="16"/>
      <c r="KTC49" s="16"/>
      <c r="KTD49" s="16"/>
      <c r="KTE49" s="16"/>
      <c r="KTF49" s="16"/>
      <c r="KTG49" s="16"/>
      <c r="KTH49" s="16"/>
      <c r="KTI49" s="16"/>
      <c r="KTJ49" s="16"/>
      <c r="KTK49" s="16"/>
      <c r="KTL49" s="16"/>
      <c r="KTM49" s="16"/>
      <c r="KTN49" s="16"/>
      <c r="KTO49" s="16"/>
      <c r="KTP49" s="16"/>
      <c r="KTQ49" s="16"/>
      <c r="KTR49" s="16"/>
      <c r="KTS49" s="16"/>
      <c r="KTT49" s="16"/>
      <c r="KTU49" s="16"/>
      <c r="KTV49" s="16"/>
      <c r="KTW49" s="16"/>
      <c r="KTX49" s="16"/>
      <c r="KTY49" s="16"/>
      <c r="KTZ49" s="16"/>
      <c r="KUA49" s="16"/>
      <c r="KUB49" s="16"/>
      <c r="KUC49" s="16"/>
      <c r="KUD49" s="16"/>
      <c r="KUE49" s="16"/>
      <c r="KUF49" s="16"/>
      <c r="KUG49" s="16"/>
      <c r="KUH49" s="16"/>
      <c r="KUI49" s="16"/>
      <c r="KUJ49" s="16"/>
      <c r="KUK49" s="16"/>
      <c r="KUL49" s="16"/>
      <c r="KUM49" s="16"/>
      <c r="KUN49" s="16"/>
      <c r="KUO49" s="16"/>
      <c r="KUP49" s="16"/>
      <c r="KUQ49" s="16"/>
      <c r="KUR49" s="16"/>
      <c r="KUS49" s="16"/>
      <c r="KUT49" s="16"/>
      <c r="KUU49" s="16"/>
      <c r="KUV49" s="16"/>
      <c r="KUW49" s="16"/>
      <c r="KUX49" s="16"/>
      <c r="KUY49" s="16"/>
      <c r="KUZ49" s="16"/>
      <c r="KVA49" s="16"/>
      <c r="KVB49" s="16"/>
      <c r="KVC49" s="16"/>
      <c r="KVD49" s="16"/>
      <c r="KVE49" s="16"/>
      <c r="KVF49" s="16"/>
      <c r="KVG49" s="16"/>
      <c r="KVH49" s="16"/>
      <c r="KVI49" s="16"/>
      <c r="KVJ49" s="16"/>
      <c r="KVK49" s="16"/>
      <c r="KVL49" s="16"/>
      <c r="KVM49" s="16"/>
      <c r="KVN49" s="16"/>
      <c r="KVO49" s="16"/>
      <c r="KVP49" s="16"/>
      <c r="KVQ49" s="16"/>
      <c r="KVR49" s="16"/>
      <c r="KVS49" s="16"/>
      <c r="KVT49" s="16"/>
      <c r="KVU49" s="16"/>
      <c r="KVV49" s="16"/>
      <c r="KVW49" s="16"/>
      <c r="KVX49" s="16"/>
      <c r="KVY49" s="16"/>
      <c r="KVZ49" s="16"/>
      <c r="KWA49" s="16"/>
      <c r="KWB49" s="16"/>
      <c r="KWC49" s="16"/>
      <c r="KWD49" s="16"/>
      <c r="KWE49" s="16"/>
      <c r="KWF49" s="16"/>
      <c r="KWG49" s="16"/>
      <c r="KWH49" s="16"/>
      <c r="KWI49" s="16"/>
      <c r="KWJ49" s="16"/>
      <c r="KWK49" s="16"/>
      <c r="KWL49" s="16"/>
      <c r="KWM49" s="16"/>
      <c r="KWN49" s="16"/>
      <c r="KWO49" s="16"/>
      <c r="KWP49" s="16"/>
      <c r="KWQ49" s="16"/>
      <c r="KWR49" s="16"/>
      <c r="KWS49" s="16"/>
      <c r="KWT49" s="16"/>
      <c r="KWU49" s="16"/>
      <c r="KWV49" s="16"/>
      <c r="KWW49" s="16"/>
      <c r="KWX49" s="16"/>
      <c r="KWY49" s="16"/>
      <c r="KWZ49" s="16"/>
      <c r="KXA49" s="16"/>
      <c r="KXB49" s="16"/>
      <c r="KXC49" s="16"/>
      <c r="KXD49" s="16"/>
      <c r="KXE49" s="16"/>
      <c r="KXF49" s="16"/>
      <c r="KXG49" s="16"/>
      <c r="KXH49" s="16"/>
      <c r="KXI49" s="16"/>
      <c r="KXJ49" s="16"/>
      <c r="KXK49" s="16"/>
      <c r="KXL49" s="16"/>
      <c r="KXM49" s="16"/>
      <c r="KXN49" s="16"/>
      <c r="KXO49" s="16"/>
      <c r="KXP49" s="16"/>
      <c r="KXQ49" s="16"/>
      <c r="KXR49" s="16"/>
      <c r="KXS49" s="16"/>
      <c r="KXT49" s="16"/>
      <c r="KXU49" s="16"/>
      <c r="KXV49" s="16"/>
      <c r="KXW49" s="16"/>
      <c r="KXX49" s="16"/>
      <c r="KXY49" s="16"/>
      <c r="KXZ49" s="16"/>
      <c r="KYA49" s="16"/>
      <c r="KYB49" s="16"/>
      <c r="KYC49" s="16"/>
      <c r="KYD49" s="16"/>
      <c r="KYE49" s="16"/>
      <c r="KYF49" s="16"/>
      <c r="KYG49" s="16"/>
      <c r="KYH49" s="16"/>
      <c r="KYI49" s="16"/>
      <c r="KYJ49" s="16"/>
      <c r="KYK49" s="16"/>
      <c r="KYL49" s="16"/>
      <c r="KYM49" s="16"/>
      <c r="KYN49" s="16"/>
      <c r="KYO49" s="16"/>
      <c r="KYP49" s="16"/>
      <c r="KYQ49" s="16"/>
      <c r="KYR49" s="16"/>
      <c r="KYS49" s="16"/>
      <c r="KYT49" s="16"/>
      <c r="KYU49" s="16"/>
      <c r="KYV49" s="16"/>
      <c r="KYW49" s="16"/>
      <c r="KYX49" s="16"/>
      <c r="KYY49" s="16"/>
      <c r="KYZ49" s="16"/>
      <c r="KZA49" s="16"/>
      <c r="KZB49" s="16"/>
      <c r="KZC49" s="16"/>
      <c r="KZD49" s="16"/>
      <c r="KZE49" s="16"/>
      <c r="KZF49" s="16"/>
      <c r="KZG49" s="16"/>
      <c r="KZH49" s="16"/>
      <c r="KZI49" s="16"/>
      <c r="KZJ49" s="16"/>
      <c r="KZK49" s="16"/>
      <c r="KZL49" s="16"/>
      <c r="KZM49" s="16"/>
      <c r="KZN49" s="16"/>
      <c r="KZO49" s="16"/>
      <c r="KZP49" s="16"/>
      <c r="KZQ49" s="16"/>
      <c r="KZR49" s="16"/>
      <c r="KZS49" s="16"/>
      <c r="KZT49" s="16"/>
      <c r="KZU49" s="16"/>
      <c r="KZV49" s="16"/>
      <c r="KZW49" s="16"/>
      <c r="KZX49" s="16"/>
      <c r="KZY49" s="16"/>
      <c r="KZZ49" s="16"/>
      <c r="LAA49" s="16"/>
      <c r="LAB49" s="16"/>
      <c r="LAC49" s="16"/>
      <c r="LAD49" s="16"/>
      <c r="LAE49" s="16"/>
      <c r="LAF49" s="16"/>
      <c r="LAG49" s="16"/>
      <c r="LAH49" s="16"/>
      <c r="LAI49" s="16"/>
      <c r="LAJ49" s="16"/>
      <c r="LAK49" s="16"/>
      <c r="LAL49" s="16"/>
      <c r="LAM49" s="16"/>
      <c r="LAN49" s="16"/>
      <c r="LAO49" s="16"/>
      <c r="LAP49" s="16"/>
      <c r="LAQ49" s="16"/>
      <c r="LAR49" s="16"/>
      <c r="LAS49" s="16"/>
      <c r="LAT49" s="16"/>
      <c r="LAU49" s="16"/>
      <c r="LAV49" s="16"/>
      <c r="LAW49" s="16"/>
      <c r="LAX49" s="16"/>
      <c r="LAY49" s="16"/>
      <c r="LAZ49" s="16"/>
      <c r="LBA49" s="16"/>
      <c r="LBB49" s="16"/>
      <c r="LBC49" s="16"/>
      <c r="LBD49" s="16"/>
      <c r="LBE49" s="16"/>
      <c r="LBF49" s="16"/>
      <c r="LBG49" s="16"/>
      <c r="LBH49" s="16"/>
      <c r="LBI49" s="16"/>
      <c r="LBJ49" s="16"/>
      <c r="LBK49" s="16"/>
      <c r="LBL49" s="16"/>
      <c r="LBM49" s="16"/>
      <c r="LBN49" s="16"/>
      <c r="LBO49" s="16"/>
      <c r="LBP49" s="16"/>
      <c r="LBQ49" s="16"/>
      <c r="LBR49" s="16"/>
      <c r="LBS49" s="16"/>
      <c r="LBT49" s="16"/>
      <c r="LBU49" s="16"/>
      <c r="LBV49" s="16"/>
      <c r="LBW49" s="16"/>
      <c r="LBX49" s="16"/>
      <c r="LBY49" s="16"/>
      <c r="LBZ49" s="16"/>
      <c r="LCA49" s="16"/>
      <c r="LCB49" s="16"/>
      <c r="LCC49" s="16"/>
      <c r="LCD49" s="16"/>
      <c r="LCE49" s="16"/>
      <c r="LCF49" s="16"/>
      <c r="LCG49" s="16"/>
      <c r="LCH49" s="16"/>
      <c r="LCI49" s="16"/>
      <c r="LCJ49" s="16"/>
      <c r="LCK49" s="16"/>
      <c r="LCL49" s="16"/>
      <c r="LCM49" s="16"/>
      <c r="LCN49" s="16"/>
      <c r="LCO49" s="16"/>
      <c r="LCP49" s="16"/>
      <c r="LCQ49" s="16"/>
      <c r="LCR49" s="16"/>
      <c r="LCS49" s="16"/>
      <c r="LCT49" s="16"/>
      <c r="LCU49" s="16"/>
      <c r="LCV49" s="16"/>
      <c r="LCW49" s="16"/>
      <c r="LCX49" s="16"/>
      <c r="LCY49" s="16"/>
      <c r="LCZ49" s="16"/>
      <c r="LDA49" s="16"/>
      <c r="LDB49" s="16"/>
      <c r="LDC49" s="16"/>
      <c r="LDD49" s="16"/>
      <c r="LDE49" s="16"/>
      <c r="LDF49" s="16"/>
      <c r="LDG49" s="16"/>
      <c r="LDH49" s="16"/>
      <c r="LDI49" s="16"/>
      <c r="LDJ49" s="16"/>
      <c r="LDK49" s="16"/>
      <c r="LDL49" s="16"/>
      <c r="LDM49" s="16"/>
      <c r="LDN49" s="16"/>
      <c r="LDO49" s="16"/>
      <c r="LDP49" s="16"/>
      <c r="LDQ49" s="16"/>
      <c r="LDR49" s="16"/>
      <c r="LDS49" s="16"/>
      <c r="LDT49" s="16"/>
      <c r="LDU49" s="16"/>
      <c r="LDV49" s="16"/>
      <c r="LDW49" s="16"/>
      <c r="LDX49" s="16"/>
      <c r="LDY49" s="16"/>
      <c r="LDZ49" s="16"/>
      <c r="LEA49" s="16"/>
      <c r="LEB49" s="16"/>
      <c r="LEC49" s="16"/>
      <c r="LED49" s="16"/>
      <c r="LEE49" s="16"/>
      <c r="LEF49" s="16"/>
      <c r="LEG49" s="16"/>
      <c r="LEH49" s="16"/>
      <c r="LEI49" s="16"/>
      <c r="LEJ49" s="16"/>
      <c r="LEK49" s="16"/>
      <c r="LEL49" s="16"/>
      <c r="LEM49" s="16"/>
      <c r="LEN49" s="16"/>
      <c r="LEO49" s="16"/>
      <c r="LEP49" s="16"/>
      <c r="LEQ49" s="16"/>
      <c r="LER49" s="16"/>
      <c r="LES49" s="16"/>
      <c r="LET49" s="16"/>
      <c r="LEU49" s="16"/>
      <c r="LEV49" s="16"/>
      <c r="LEW49" s="16"/>
      <c r="LEX49" s="16"/>
      <c r="LEY49" s="16"/>
      <c r="LEZ49" s="16"/>
      <c r="LFA49" s="16"/>
      <c r="LFB49" s="16"/>
      <c r="LFC49" s="16"/>
      <c r="LFD49" s="16"/>
      <c r="LFE49" s="16"/>
      <c r="LFF49" s="16"/>
      <c r="LFG49" s="16"/>
      <c r="LFH49" s="16"/>
      <c r="LFI49" s="16"/>
      <c r="LFJ49" s="16"/>
      <c r="LFK49" s="16"/>
      <c r="LFL49" s="16"/>
      <c r="LFM49" s="16"/>
      <c r="LFN49" s="16"/>
      <c r="LFO49" s="16"/>
      <c r="LFP49" s="16"/>
      <c r="LFQ49" s="16"/>
      <c r="LFR49" s="16"/>
      <c r="LFS49" s="16"/>
      <c r="LFT49" s="16"/>
      <c r="LFU49" s="16"/>
      <c r="LFV49" s="16"/>
      <c r="LFW49" s="16"/>
      <c r="LFX49" s="16"/>
      <c r="LFY49" s="16"/>
      <c r="LFZ49" s="16"/>
      <c r="LGA49" s="16"/>
      <c r="LGB49" s="16"/>
      <c r="LGC49" s="16"/>
      <c r="LGD49" s="16"/>
      <c r="LGE49" s="16"/>
      <c r="LGF49" s="16"/>
      <c r="LGG49" s="16"/>
      <c r="LGH49" s="16"/>
      <c r="LGI49" s="16"/>
      <c r="LGJ49" s="16"/>
      <c r="LGK49" s="16"/>
      <c r="LGL49" s="16"/>
      <c r="LGM49" s="16"/>
      <c r="LGN49" s="16"/>
      <c r="LGO49" s="16"/>
      <c r="LGP49" s="16"/>
      <c r="LGQ49" s="16"/>
      <c r="LGR49" s="16"/>
      <c r="LGS49" s="16"/>
      <c r="LGT49" s="16"/>
      <c r="LGU49" s="16"/>
      <c r="LGV49" s="16"/>
      <c r="LGW49" s="16"/>
      <c r="LGX49" s="16"/>
      <c r="LGY49" s="16"/>
      <c r="LGZ49" s="16"/>
      <c r="LHA49" s="16"/>
      <c r="LHB49" s="16"/>
      <c r="LHC49" s="16"/>
      <c r="LHD49" s="16"/>
      <c r="LHE49" s="16"/>
      <c r="LHF49" s="16"/>
      <c r="LHG49" s="16"/>
      <c r="LHH49" s="16"/>
      <c r="LHI49" s="16"/>
      <c r="LHJ49" s="16"/>
      <c r="LHK49" s="16"/>
      <c r="LHL49" s="16"/>
      <c r="LHM49" s="16"/>
      <c r="LHN49" s="16"/>
      <c r="LHO49" s="16"/>
      <c r="LHP49" s="16"/>
      <c r="LHQ49" s="16"/>
      <c r="LHR49" s="16"/>
      <c r="LHS49" s="16"/>
      <c r="LHT49" s="16"/>
      <c r="LHU49" s="16"/>
      <c r="LHV49" s="16"/>
      <c r="LHW49" s="16"/>
      <c r="LHX49" s="16"/>
      <c r="LHY49" s="16"/>
      <c r="LHZ49" s="16"/>
      <c r="LIA49" s="16"/>
      <c r="LIB49" s="16"/>
      <c r="LIC49" s="16"/>
      <c r="LID49" s="16"/>
      <c r="LIE49" s="16"/>
      <c r="LIF49" s="16"/>
      <c r="LIG49" s="16"/>
      <c r="LIH49" s="16"/>
      <c r="LII49" s="16"/>
      <c r="LIJ49" s="16"/>
      <c r="LIK49" s="16"/>
      <c r="LIL49" s="16"/>
      <c r="LIM49" s="16"/>
      <c r="LIN49" s="16"/>
      <c r="LIO49" s="16"/>
      <c r="LIP49" s="16"/>
      <c r="LIQ49" s="16"/>
      <c r="LIR49" s="16"/>
      <c r="LIS49" s="16"/>
      <c r="LIT49" s="16"/>
      <c r="LIU49" s="16"/>
      <c r="LIV49" s="16"/>
      <c r="LIW49" s="16"/>
      <c r="LIX49" s="16"/>
      <c r="LIY49" s="16"/>
      <c r="LIZ49" s="16"/>
      <c r="LJA49" s="16"/>
      <c r="LJB49" s="16"/>
      <c r="LJC49" s="16"/>
      <c r="LJD49" s="16"/>
      <c r="LJE49" s="16"/>
      <c r="LJF49" s="16"/>
      <c r="LJG49" s="16"/>
      <c r="LJH49" s="16"/>
      <c r="LJI49" s="16"/>
      <c r="LJJ49" s="16"/>
      <c r="LJK49" s="16"/>
      <c r="LJL49" s="16"/>
      <c r="LJM49" s="16"/>
      <c r="LJN49" s="16"/>
      <c r="LJO49" s="16"/>
      <c r="LJP49" s="16"/>
      <c r="LJQ49" s="16"/>
      <c r="LJR49" s="16"/>
      <c r="LJS49" s="16"/>
      <c r="LJT49" s="16"/>
      <c r="LJU49" s="16"/>
      <c r="LJV49" s="16"/>
      <c r="LJW49" s="16"/>
      <c r="LJX49" s="16"/>
      <c r="LJY49" s="16"/>
      <c r="LJZ49" s="16"/>
      <c r="LKA49" s="16"/>
      <c r="LKB49" s="16"/>
      <c r="LKC49" s="16"/>
      <c r="LKD49" s="16"/>
      <c r="LKE49" s="16"/>
      <c r="LKF49" s="16"/>
      <c r="LKG49" s="16"/>
      <c r="LKH49" s="16"/>
      <c r="LKI49" s="16"/>
      <c r="LKJ49" s="16"/>
      <c r="LKK49" s="16"/>
      <c r="LKL49" s="16"/>
      <c r="LKM49" s="16"/>
      <c r="LKN49" s="16"/>
      <c r="LKO49" s="16"/>
      <c r="LKP49" s="16"/>
      <c r="LKQ49" s="16"/>
      <c r="LKR49" s="16"/>
      <c r="LKS49" s="16"/>
      <c r="LKT49" s="16"/>
      <c r="LKU49" s="16"/>
      <c r="LKV49" s="16"/>
      <c r="LKW49" s="16"/>
      <c r="LKX49" s="16"/>
      <c r="LKY49" s="16"/>
      <c r="LKZ49" s="16"/>
      <c r="LLA49" s="16"/>
      <c r="LLB49" s="16"/>
      <c r="LLC49" s="16"/>
      <c r="LLD49" s="16"/>
      <c r="LLE49" s="16"/>
      <c r="LLF49" s="16"/>
      <c r="LLG49" s="16"/>
      <c r="LLH49" s="16"/>
      <c r="LLI49" s="16"/>
      <c r="LLJ49" s="16"/>
      <c r="LLK49" s="16"/>
      <c r="LLL49" s="16"/>
      <c r="LLM49" s="16"/>
      <c r="LLN49" s="16"/>
      <c r="LLO49" s="16"/>
      <c r="LLP49" s="16"/>
      <c r="LLQ49" s="16"/>
      <c r="LLR49" s="16"/>
      <c r="LLS49" s="16"/>
      <c r="LLT49" s="16"/>
      <c r="LLU49" s="16"/>
      <c r="LLV49" s="16"/>
      <c r="LLW49" s="16"/>
      <c r="LLX49" s="16"/>
      <c r="LLY49" s="16"/>
      <c r="LLZ49" s="16"/>
      <c r="LMA49" s="16"/>
      <c r="LMB49" s="16"/>
      <c r="LMC49" s="16"/>
      <c r="LMD49" s="16"/>
      <c r="LME49" s="16"/>
      <c r="LMF49" s="16"/>
      <c r="LMG49" s="16"/>
      <c r="LMH49" s="16"/>
      <c r="LMI49" s="16"/>
      <c r="LMJ49" s="16"/>
      <c r="LMK49" s="16"/>
      <c r="LML49" s="16"/>
      <c r="LMM49" s="16"/>
      <c r="LMN49" s="16"/>
      <c r="LMO49" s="16"/>
      <c r="LMP49" s="16"/>
      <c r="LMQ49" s="16"/>
      <c r="LMR49" s="16"/>
      <c r="LMS49" s="16"/>
      <c r="LMT49" s="16"/>
      <c r="LMU49" s="16"/>
      <c r="LMV49" s="16"/>
      <c r="LMW49" s="16"/>
      <c r="LMX49" s="16"/>
      <c r="LMY49" s="16"/>
      <c r="LMZ49" s="16"/>
      <c r="LNA49" s="16"/>
      <c r="LNB49" s="16"/>
      <c r="LNC49" s="16"/>
      <c r="LND49" s="16"/>
      <c r="LNE49" s="16"/>
      <c r="LNF49" s="16"/>
      <c r="LNG49" s="16"/>
      <c r="LNH49" s="16"/>
      <c r="LNI49" s="16"/>
      <c r="LNJ49" s="16"/>
      <c r="LNK49" s="16"/>
      <c r="LNL49" s="16"/>
      <c r="LNM49" s="16"/>
      <c r="LNN49" s="16"/>
      <c r="LNO49" s="16"/>
      <c r="LNP49" s="16"/>
      <c r="LNQ49" s="16"/>
      <c r="LNR49" s="16"/>
      <c r="LNS49" s="16"/>
      <c r="LNT49" s="16"/>
      <c r="LNU49" s="16"/>
      <c r="LNV49" s="16"/>
      <c r="LNW49" s="16"/>
      <c r="LNX49" s="16"/>
      <c r="LNY49" s="16"/>
      <c r="LNZ49" s="16"/>
      <c r="LOA49" s="16"/>
      <c r="LOB49" s="16"/>
      <c r="LOC49" s="16"/>
      <c r="LOD49" s="16"/>
      <c r="LOE49" s="16"/>
      <c r="LOF49" s="16"/>
      <c r="LOG49" s="16"/>
      <c r="LOH49" s="16"/>
      <c r="LOI49" s="16"/>
      <c r="LOJ49" s="16"/>
      <c r="LOK49" s="16"/>
      <c r="LOL49" s="16"/>
      <c r="LOM49" s="16"/>
      <c r="LON49" s="16"/>
      <c r="LOO49" s="16"/>
      <c r="LOP49" s="16"/>
      <c r="LOQ49" s="16"/>
      <c r="LOR49" s="16"/>
      <c r="LOS49" s="16"/>
      <c r="LOT49" s="16"/>
      <c r="LOU49" s="16"/>
      <c r="LOV49" s="16"/>
      <c r="LOW49" s="16"/>
      <c r="LOX49" s="16"/>
      <c r="LOY49" s="16"/>
      <c r="LOZ49" s="16"/>
      <c r="LPA49" s="16"/>
      <c r="LPB49" s="16"/>
      <c r="LPC49" s="16"/>
      <c r="LPD49" s="16"/>
      <c r="LPE49" s="16"/>
      <c r="LPF49" s="16"/>
      <c r="LPG49" s="16"/>
      <c r="LPH49" s="16"/>
      <c r="LPI49" s="16"/>
      <c r="LPJ49" s="16"/>
      <c r="LPK49" s="16"/>
      <c r="LPL49" s="16"/>
      <c r="LPM49" s="16"/>
      <c r="LPN49" s="16"/>
      <c r="LPO49" s="16"/>
      <c r="LPP49" s="16"/>
      <c r="LPQ49" s="16"/>
      <c r="LPR49" s="16"/>
      <c r="LPS49" s="16"/>
      <c r="LPT49" s="16"/>
      <c r="LPU49" s="16"/>
      <c r="LPV49" s="16"/>
      <c r="LPW49" s="16"/>
      <c r="LPX49" s="16"/>
      <c r="LPY49" s="16"/>
      <c r="LPZ49" s="16"/>
      <c r="LQA49" s="16"/>
      <c r="LQB49" s="16"/>
      <c r="LQC49" s="16"/>
      <c r="LQD49" s="16"/>
      <c r="LQE49" s="16"/>
      <c r="LQF49" s="16"/>
      <c r="LQG49" s="16"/>
      <c r="LQH49" s="16"/>
      <c r="LQI49" s="16"/>
      <c r="LQJ49" s="16"/>
      <c r="LQK49" s="16"/>
      <c r="LQL49" s="16"/>
      <c r="LQM49" s="16"/>
      <c r="LQN49" s="16"/>
      <c r="LQO49" s="16"/>
      <c r="LQP49" s="16"/>
      <c r="LQQ49" s="16"/>
      <c r="LQR49" s="16"/>
      <c r="LQS49" s="16"/>
      <c r="LQT49" s="16"/>
      <c r="LQU49" s="16"/>
      <c r="LQV49" s="16"/>
      <c r="LQW49" s="16"/>
      <c r="LQX49" s="16"/>
      <c r="LQY49" s="16"/>
      <c r="LQZ49" s="16"/>
      <c r="LRA49" s="16"/>
      <c r="LRB49" s="16"/>
      <c r="LRC49" s="16"/>
      <c r="LRD49" s="16"/>
      <c r="LRE49" s="16"/>
      <c r="LRF49" s="16"/>
      <c r="LRG49" s="16"/>
      <c r="LRH49" s="16"/>
      <c r="LRI49" s="16"/>
      <c r="LRJ49" s="16"/>
      <c r="LRK49" s="16"/>
      <c r="LRL49" s="16"/>
      <c r="LRM49" s="16"/>
      <c r="LRN49" s="16"/>
      <c r="LRO49" s="16"/>
      <c r="LRP49" s="16"/>
      <c r="LRQ49" s="16"/>
      <c r="LRR49" s="16"/>
      <c r="LRS49" s="16"/>
      <c r="LRT49" s="16"/>
      <c r="LRU49" s="16"/>
      <c r="LRV49" s="16"/>
      <c r="LRW49" s="16"/>
      <c r="LRX49" s="16"/>
      <c r="LRY49" s="16"/>
      <c r="LRZ49" s="16"/>
      <c r="LSA49" s="16"/>
      <c r="LSB49" s="16"/>
      <c r="LSC49" s="16"/>
      <c r="LSD49" s="16"/>
      <c r="LSE49" s="16"/>
      <c r="LSF49" s="16"/>
      <c r="LSG49" s="16"/>
      <c r="LSH49" s="16"/>
      <c r="LSI49" s="16"/>
      <c r="LSJ49" s="16"/>
      <c r="LSK49" s="16"/>
      <c r="LSL49" s="16"/>
      <c r="LSM49" s="16"/>
      <c r="LSN49" s="16"/>
      <c r="LSO49" s="16"/>
      <c r="LSP49" s="16"/>
      <c r="LSQ49" s="16"/>
      <c r="LSR49" s="16"/>
      <c r="LSS49" s="16"/>
      <c r="LST49" s="16"/>
      <c r="LSU49" s="16"/>
      <c r="LSV49" s="16"/>
      <c r="LSW49" s="16"/>
      <c r="LSX49" s="16"/>
      <c r="LSY49" s="16"/>
      <c r="LSZ49" s="16"/>
      <c r="LTA49" s="16"/>
      <c r="LTB49" s="16"/>
      <c r="LTC49" s="16"/>
      <c r="LTD49" s="16"/>
      <c r="LTE49" s="16"/>
      <c r="LTF49" s="16"/>
      <c r="LTG49" s="16"/>
      <c r="LTH49" s="16"/>
      <c r="LTI49" s="16"/>
      <c r="LTJ49" s="16"/>
      <c r="LTK49" s="16"/>
      <c r="LTL49" s="16"/>
      <c r="LTM49" s="16"/>
      <c r="LTN49" s="16"/>
      <c r="LTO49" s="16"/>
      <c r="LTP49" s="16"/>
      <c r="LTQ49" s="16"/>
      <c r="LTR49" s="16"/>
      <c r="LTS49" s="16"/>
      <c r="LTT49" s="16"/>
      <c r="LTU49" s="16"/>
      <c r="LTV49" s="16"/>
      <c r="LTW49" s="16"/>
      <c r="LTX49" s="16"/>
      <c r="LTY49" s="16"/>
      <c r="LTZ49" s="16"/>
      <c r="LUA49" s="16"/>
      <c r="LUB49" s="16"/>
      <c r="LUC49" s="16"/>
      <c r="LUD49" s="16"/>
      <c r="LUE49" s="16"/>
      <c r="LUF49" s="16"/>
      <c r="LUG49" s="16"/>
      <c r="LUH49" s="16"/>
      <c r="LUI49" s="16"/>
      <c r="LUJ49" s="16"/>
      <c r="LUK49" s="16"/>
      <c r="LUL49" s="16"/>
      <c r="LUM49" s="16"/>
      <c r="LUN49" s="16"/>
      <c r="LUO49" s="16"/>
      <c r="LUP49" s="16"/>
      <c r="LUQ49" s="16"/>
      <c r="LUR49" s="16"/>
      <c r="LUS49" s="16"/>
      <c r="LUT49" s="16"/>
      <c r="LUU49" s="16"/>
      <c r="LUV49" s="16"/>
      <c r="LUW49" s="16"/>
      <c r="LUX49" s="16"/>
      <c r="LUY49" s="16"/>
      <c r="LUZ49" s="16"/>
      <c r="LVA49" s="16"/>
      <c r="LVB49" s="16"/>
      <c r="LVC49" s="16"/>
      <c r="LVD49" s="16"/>
      <c r="LVE49" s="16"/>
      <c r="LVF49" s="16"/>
      <c r="LVG49" s="16"/>
      <c r="LVH49" s="16"/>
      <c r="LVI49" s="16"/>
      <c r="LVJ49" s="16"/>
      <c r="LVK49" s="16"/>
      <c r="LVL49" s="16"/>
      <c r="LVM49" s="16"/>
      <c r="LVN49" s="16"/>
      <c r="LVO49" s="16"/>
      <c r="LVP49" s="16"/>
      <c r="LVQ49" s="16"/>
      <c r="LVR49" s="16"/>
      <c r="LVS49" s="16"/>
      <c r="LVT49" s="16"/>
      <c r="LVU49" s="16"/>
      <c r="LVV49" s="16"/>
      <c r="LVW49" s="16"/>
      <c r="LVX49" s="16"/>
      <c r="LVY49" s="16"/>
      <c r="LVZ49" s="16"/>
      <c r="LWA49" s="16"/>
      <c r="LWB49" s="16"/>
      <c r="LWC49" s="16"/>
      <c r="LWD49" s="16"/>
      <c r="LWE49" s="16"/>
      <c r="LWF49" s="16"/>
      <c r="LWG49" s="16"/>
      <c r="LWH49" s="16"/>
      <c r="LWI49" s="16"/>
      <c r="LWJ49" s="16"/>
      <c r="LWK49" s="16"/>
      <c r="LWL49" s="16"/>
      <c r="LWM49" s="16"/>
      <c r="LWN49" s="16"/>
      <c r="LWO49" s="16"/>
      <c r="LWP49" s="16"/>
      <c r="LWQ49" s="16"/>
      <c r="LWR49" s="16"/>
      <c r="LWS49" s="16"/>
      <c r="LWT49" s="16"/>
      <c r="LWU49" s="16"/>
      <c r="LWV49" s="16"/>
      <c r="LWW49" s="16"/>
      <c r="LWX49" s="16"/>
      <c r="LWY49" s="16"/>
      <c r="LWZ49" s="16"/>
      <c r="LXA49" s="16"/>
      <c r="LXB49" s="16"/>
      <c r="LXC49" s="16"/>
      <c r="LXD49" s="16"/>
      <c r="LXE49" s="16"/>
      <c r="LXF49" s="16"/>
      <c r="LXG49" s="16"/>
      <c r="LXH49" s="16"/>
      <c r="LXI49" s="16"/>
      <c r="LXJ49" s="16"/>
      <c r="LXK49" s="16"/>
      <c r="LXL49" s="16"/>
      <c r="LXM49" s="16"/>
      <c r="LXN49" s="16"/>
      <c r="LXO49" s="16"/>
      <c r="LXP49" s="16"/>
      <c r="LXQ49" s="16"/>
      <c r="LXR49" s="16"/>
      <c r="LXS49" s="16"/>
      <c r="LXT49" s="16"/>
      <c r="LXU49" s="16"/>
      <c r="LXV49" s="16"/>
      <c r="LXW49" s="16"/>
      <c r="LXX49" s="16"/>
      <c r="LXY49" s="16"/>
      <c r="LXZ49" s="16"/>
      <c r="LYA49" s="16"/>
      <c r="LYB49" s="16"/>
      <c r="LYC49" s="16"/>
      <c r="LYD49" s="16"/>
      <c r="LYE49" s="16"/>
      <c r="LYF49" s="16"/>
      <c r="LYG49" s="16"/>
      <c r="LYH49" s="16"/>
      <c r="LYI49" s="16"/>
      <c r="LYJ49" s="16"/>
      <c r="LYK49" s="16"/>
      <c r="LYL49" s="16"/>
      <c r="LYM49" s="16"/>
      <c r="LYN49" s="16"/>
      <c r="LYO49" s="16"/>
      <c r="LYP49" s="16"/>
      <c r="LYQ49" s="16"/>
      <c r="LYR49" s="16"/>
      <c r="LYS49" s="16"/>
      <c r="LYT49" s="16"/>
      <c r="LYU49" s="16"/>
      <c r="LYV49" s="16"/>
      <c r="LYW49" s="16"/>
      <c r="LYX49" s="16"/>
      <c r="LYY49" s="16"/>
      <c r="LYZ49" s="16"/>
      <c r="LZA49" s="16"/>
      <c r="LZB49" s="16"/>
      <c r="LZC49" s="16"/>
      <c r="LZD49" s="16"/>
      <c r="LZE49" s="16"/>
      <c r="LZF49" s="16"/>
      <c r="LZG49" s="16"/>
      <c r="LZH49" s="16"/>
      <c r="LZI49" s="16"/>
      <c r="LZJ49" s="16"/>
      <c r="LZK49" s="16"/>
      <c r="LZL49" s="16"/>
      <c r="LZM49" s="16"/>
      <c r="LZN49" s="16"/>
      <c r="LZO49" s="16"/>
      <c r="LZP49" s="16"/>
      <c r="LZQ49" s="16"/>
      <c r="LZR49" s="16"/>
      <c r="LZS49" s="16"/>
      <c r="LZT49" s="16"/>
      <c r="LZU49" s="16"/>
      <c r="LZV49" s="16"/>
      <c r="LZW49" s="16"/>
      <c r="LZX49" s="16"/>
      <c r="LZY49" s="16"/>
      <c r="LZZ49" s="16"/>
      <c r="MAA49" s="16"/>
      <c r="MAB49" s="16"/>
      <c r="MAC49" s="16"/>
      <c r="MAD49" s="16"/>
      <c r="MAE49" s="16"/>
      <c r="MAF49" s="16"/>
      <c r="MAG49" s="16"/>
      <c r="MAH49" s="16"/>
      <c r="MAI49" s="16"/>
      <c r="MAJ49" s="16"/>
      <c r="MAK49" s="16"/>
      <c r="MAL49" s="16"/>
      <c r="MAM49" s="16"/>
      <c r="MAN49" s="16"/>
      <c r="MAO49" s="16"/>
      <c r="MAP49" s="16"/>
      <c r="MAQ49" s="16"/>
      <c r="MAR49" s="16"/>
      <c r="MAS49" s="16"/>
      <c r="MAT49" s="16"/>
      <c r="MAU49" s="16"/>
      <c r="MAV49" s="16"/>
      <c r="MAW49" s="16"/>
      <c r="MAX49" s="16"/>
      <c r="MAY49" s="16"/>
      <c r="MAZ49" s="16"/>
      <c r="MBA49" s="16"/>
      <c r="MBB49" s="16"/>
      <c r="MBC49" s="16"/>
      <c r="MBD49" s="16"/>
      <c r="MBE49" s="16"/>
      <c r="MBF49" s="16"/>
      <c r="MBG49" s="16"/>
      <c r="MBH49" s="16"/>
      <c r="MBI49" s="16"/>
      <c r="MBJ49" s="16"/>
      <c r="MBK49" s="16"/>
      <c r="MBL49" s="16"/>
      <c r="MBM49" s="16"/>
      <c r="MBN49" s="16"/>
      <c r="MBO49" s="16"/>
      <c r="MBP49" s="16"/>
      <c r="MBQ49" s="16"/>
      <c r="MBR49" s="16"/>
      <c r="MBS49" s="16"/>
      <c r="MBT49" s="16"/>
      <c r="MBU49" s="16"/>
      <c r="MBV49" s="16"/>
      <c r="MBW49" s="16"/>
      <c r="MBX49" s="16"/>
      <c r="MBY49" s="16"/>
      <c r="MBZ49" s="16"/>
      <c r="MCA49" s="16"/>
      <c r="MCB49" s="16"/>
      <c r="MCC49" s="16"/>
      <c r="MCD49" s="16"/>
      <c r="MCE49" s="16"/>
      <c r="MCF49" s="16"/>
      <c r="MCG49" s="16"/>
      <c r="MCH49" s="16"/>
      <c r="MCI49" s="16"/>
      <c r="MCJ49" s="16"/>
      <c r="MCK49" s="16"/>
      <c r="MCL49" s="16"/>
      <c r="MCM49" s="16"/>
      <c r="MCN49" s="16"/>
      <c r="MCO49" s="16"/>
      <c r="MCP49" s="16"/>
      <c r="MCQ49" s="16"/>
      <c r="MCR49" s="16"/>
      <c r="MCS49" s="16"/>
      <c r="MCT49" s="16"/>
      <c r="MCU49" s="16"/>
      <c r="MCV49" s="16"/>
      <c r="MCW49" s="16"/>
      <c r="MCX49" s="16"/>
      <c r="MCY49" s="16"/>
      <c r="MCZ49" s="16"/>
      <c r="MDA49" s="16"/>
      <c r="MDB49" s="16"/>
      <c r="MDC49" s="16"/>
      <c r="MDD49" s="16"/>
      <c r="MDE49" s="16"/>
      <c r="MDF49" s="16"/>
      <c r="MDG49" s="16"/>
      <c r="MDH49" s="16"/>
      <c r="MDI49" s="16"/>
      <c r="MDJ49" s="16"/>
      <c r="MDK49" s="16"/>
      <c r="MDL49" s="16"/>
      <c r="MDM49" s="16"/>
      <c r="MDN49" s="16"/>
      <c r="MDO49" s="16"/>
      <c r="MDP49" s="16"/>
      <c r="MDQ49" s="16"/>
      <c r="MDR49" s="16"/>
      <c r="MDS49" s="16"/>
      <c r="MDT49" s="16"/>
      <c r="MDU49" s="16"/>
      <c r="MDV49" s="16"/>
      <c r="MDW49" s="16"/>
      <c r="MDX49" s="16"/>
      <c r="MDY49" s="16"/>
      <c r="MDZ49" s="16"/>
      <c r="MEA49" s="16"/>
      <c r="MEB49" s="16"/>
      <c r="MEC49" s="16"/>
      <c r="MED49" s="16"/>
      <c r="MEE49" s="16"/>
      <c r="MEF49" s="16"/>
      <c r="MEG49" s="16"/>
      <c r="MEH49" s="16"/>
      <c r="MEI49" s="16"/>
      <c r="MEJ49" s="16"/>
      <c r="MEK49" s="16"/>
      <c r="MEL49" s="16"/>
      <c r="MEM49" s="16"/>
      <c r="MEN49" s="16"/>
      <c r="MEO49" s="16"/>
      <c r="MEP49" s="16"/>
      <c r="MEQ49" s="16"/>
      <c r="MER49" s="16"/>
      <c r="MES49" s="16"/>
      <c r="MET49" s="16"/>
      <c r="MEU49" s="16"/>
      <c r="MEV49" s="16"/>
      <c r="MEW49" s="16"/>
      <c r="MEX49" s="16"/>
      <c r="MEY49" s="16"/>
      <c r="MEZ49" s="16"/>
      <c r="MFA49" s="16"/>
      <c r="MFB49" s="16"/>
      <c r="MFC49" s="16"/>
      <c r="MFD49" s="16"/>
      <c r="MFE49" s="16"/>
      <c r="MFF49" s="16"/>
      <c r="MFG49" s="16"/>
      <c r="MFH49" s="16"/>
      <c r="MFI49" s="16"/>
      <c r="MFJ49" s="16"/>
      <c r="MFK49" s="16"/>
      <c r="MFL49" s="16"/>
      <c r="MFM49" s="16"/>
      <c r="MFN49" s="16"/>
      <c r="MFO49" s="16"/>
      <c r="MFP49" s="16"/>
      <c r="MFQ49" s="16"/>
      <c r="MFR49" s="16"/>
      <c r="MFS49" s="16"/>
      <c r="MFT49" s="16"/>
      <c r="MFU49" s="16"/>
      <c r="MFV49" s="16"/>
      <c r="MFW49" s="16"/>
      <c r="MFX49" s="16"/>
      <c r="MFY49" s="16"/>
      <c r="MFZ49" s="16"/>
      <c r="MGA49" s="16"/>
      <c r="MGB49" s="16"/>
      <c r="MGC49" s="16"/>
      <c r="MGD49" s="16"/>
      <c r="MGE49" s="16"/>
      <c r="MGF49" s="16"/>
      <c r="MGG49" s="16"/>
      <c r="MGH49" s="16"/>
      <c r="MGI49" s="16"/>
      <c r="MGJ49" s="16"/>
      <c r="MGK49" s="16"/>
      <c r="MGL49" s="16"/>
      <c r="MGM49" s="16"/>
      <c r="MGN49" s="16"/>
      <c r="MGO49" s="16"/>
      <c r="MGP49" s="16"/>
      <c r="MGQ49" s="16"/>
      <c r="MGR49" s="16"/>
      <c r="MGS49" s="16"/>
      <c r="MGT49" s="16"/>
      <c r="MGU49" s="16"/>
      <c r="MGV49" s="16"/>
      <c r="MGW49" s="16"/>
      <c r="MGX49" s="16"/>
      <c r="MGY49" s="16"/>
      <c r="MGZ49" s="16"/>
      <c r="MHA49" s="16"/>
      <c r="MHB49" s="16"/>
      <c r="MHC49" s="16"/>
      <c r="MHD49" s="16"/>
      <c r="MHE49" s="16"/>
      <c r="MHF49" s="16"/>
      <c r="MHG49" s="16"/>
      <c r="MHH49" s="16"/>
      <c r="MHI49" s="16"/>
      <c r="MHJ49" s="16"/>
      <c r="MHK49" s="16"/>
      <c r="MHL49" s="16"/>
      <c r="MHM49" s="16"/>
      <c r="MHN49" s="16"/>
      <c r="MHO49" s="16"/>
      <c r="MHP49" s="16"/>
      <c r="MHQ49" s="16"/>
      <c r="MHR49" s="16"/>
      <c r="MHS49" s="16"/>
      <c r="MHT49" s="16"/>
      <c r="MHU49" s="16"/>
      <c r="MHV49" s="16"/>
      <c r="MHW49" s="16"/>
      <c r="MHX49" s="16"/>
      <c r="MHY49" s="16"/>
      <c r="MHZ49" s="16"/>
      <c r="MIA49" s="16"/>
      <c r="MIB49" s="16"/>
      <c r="MIC49" s="16"/>
      <c r="MID49" s="16"/>
      <c r="MIE49" s="16"/>
      <c r="MIF49" s="16"/>
      <c r="MIG49" s="16"/>
      <c r="MIH49" s="16"/>
      <c r="MII49" s="16"/>
      <c r="MIJ49" s="16"/>
      <c r="MIK49" s="16"/>
      <c r="MIL49" s="16"/>
      <c r="MIM49" s="16"/>
      <c r="MIN49" s="16"/>
      <c r="MIO49" s="16"/>
      <c r="MIP49" s="16"/>
      <c r="MIQ49" s="16"/>
      <c r="MIR49" s="16"/>
      <c r="MIS49" s="16"/>
      <c r="MIT49" s="16"/>
      <c r="MIU49" s="16"/>
      <c r="MIV49" s="16"/>
      <c r="MIW49" s="16"/>
      <c r="MIX49" s="16"/>
      <c r="MIY49" s="16"/>
      <c r="MIZ49" s="16"/>
      <c r="MJA49" s="16"/>
      <c r="MJB49" s="16"/>
      <c r="MJC49" s="16"/>
      <c r="MJD49" s="16"/>
      <c r="MJE49" s="16"/>
      <c r="MJF49" s="16"/>
      <c r="MJG49" s="16"/>
      <c r="MJH49" s="16"/>
      <c r="MJI49" s="16"/>
      <c r="MJJ49" s="16"/>
      <c r="MJK49" s="16"/>
      <c r="MJL49" s="16"/>
      <c r="MJM49" s="16"/>
      <c r="MJN49" s="16"/>
      <c r="MJO49" s="16"/>
      <c r="MJP49" s="16"/>
      <c r="MJQ49" s="16"/>
      <c r="MJR49" s="16"/>
      <c r="MJS49" s="16"/>
      <c r="MJT49" s="16"/>
      <c r="MJU49" s="16"/>
      <c r="MJV49" s="16"/>
      <c r="MJW49" s="16"/>
      <c r="MJX49" s="16"/>
      <c r="MJY49" s="16"/>
      <c r="MJZ49" s="16"/>
      <c r="MKA49" s="16"/>
      <c r="MKB49" s="16"/>
      <c r="MKC49" s="16"/>
      <c r="MKD49" s="16"/>
      <c r="MKE49" s="16"/>
      <c r="MKF49" s="16"/>
      <c r="MKG49" s="16"/>
      <c r="MKH49" s="16"/>
      <c r="MKI49" s="16"/>
      <c r="MKJ49" s="16"/>
      <c r="MKK49" s="16"/>
      <c r="MKL49" s="16"/>
      <c r="MKM49" s="16"/>
      <c r="MKN49" s="16"/>
      <c r="MKO49" s="16"/>
      <c r="MKP49" s="16"/>
      <c r="MKQ49" s="16"/>
      <c r="MKR49" s="16"/>
      <c r="MKS49" s="16"/>
      <c r="MKT49" s="16"/>
      <c r="MKU49" s="16"/>
      <c r="MKV49" s="16"/>
      <c r="MKW49" s="16"/>
      <c r="MKX49" s="16"/>
      <c r="MKY49" s="16"/>
      <c r="MKZ49" s="16"/>
      <c r="MLA49" s="16"/>
      <c r="MLB49" s="16"/>
      <c r="MLC49" s="16"/>
      <c r="MLD49" s="16"/>
      <c r="MLE49" s="16"/>
      <c r="MLF49" s="16"/>
      <c r="MLG49" s="16"/>
      <c r="MLH49" s="16"/>
      <c r="MLI49" s="16"/>
      <c r="MLJ49" s="16"/>
      <c r="MLK49" s="16"/>
      <c r="MLL49" s="16"/>
      <c r="MLM49" s="16"/>
      <c r="MLN49" s="16"/>
      <c r="MLO49" s="16"/>
      <c r="MLP49" s="16"/>
      <c r="MLQ49" s="16"/>
      <c r="MLR49" s="16"/>
      <c r="MLS49" s="16"/>
      <c r="MLT49" s="16"/>
      <c r="MLU49" s="16"/>
      <c r="MLV49" s="16"/>
      <c r="MLW49" s="16"/>
      <c r="MLX49" s="16"/>
      <c r="MLY49" s="16"/>
      <c r="MLZ49" s="16"/>
      <c r="MMA49" s="16"/>
      <c r="MMB49" s="16"/>
      <c r="MMC49" s="16"/>
      <c r="MMD49" s="16"/>
      <c r="MME49" s="16"/>
      <c r="MMF49" s="16"/>
      <c r="MMG49" s="16"/>
      <c r="MMH49" s="16"/>
      <c r="MMI49" s="16"/>
      <c r="MMJ49" s="16"/>
      <c r="MMK49" s="16"/>
      <c r="MML49" s="16"/>
      <c r="MMM49" s="16"/>
      <c r="MMN49" s="16"/>
      <c r="MMO49" s="16"/>
      <c r="MMP49" s="16"/>
      <c r="MMQ49" s="16"/>
      <c r="MMR49" s="16"/>
      <c r="MMS49" s="16"/>
      <c r="MMT49" s="16"/>
      <c r="MMU49" s="16"/>
      <c r="MMV49" s="16"/>
      <c r="MMW49" s="16"/>
      <c r="MMX49" s="16"/>
      <c r="MMY49" s="16"/>
      <c r="MMZ49" s="16"/>
      <c r="MNA49" s="16"/>
      <c r="MNB49" s="16"/>
      <c r="MNC49" s="16"/>
      <c r="MND49" s="16"/>
      <c r="MNE49" s="16"/>
      <c r="MNF49" s="16"/>
      <c r="MNG49" s="16"/>
      <c r="MNH49" s="16"/>
      <c r="MNI49" s="16"/>
      <c r="MNJ49" s="16"/>
      <c r="MNK49" s="16"/>
      <c r="MNL49" s="16"/>
      <c r="MNM49" s="16"/>
      <c r="MNN49" s="16"/>
      <c r="MNO49" s="16"/>
      <c r="MNP49" s="16"/>
      <c r="MNQ49" s="16"/>
      <c r="MNR49" s="16"/>
      <c r="MNS49" s="16"/>
      <c r="MNT49" s="16"/>
      <c r="MNU49" s="16"/>
      <c r="MNV49" s="16"/>
      <c r="MNW49" s="16"/>
      <c r="MNX49" s="16"/>
      <c r="MNY49" s="16"/>
      <c r="MNZ49" s="16"/>
      <c r="MOA49" s="16"/>
      <c r="MOB49" s="16"/>
      <c r="MOC49" s="16"/>
      <c r="MOD49" s="16"/>
      <c r="MOE49" s="16"/>
      <c r="MOF49" s="16"/>
      <c r="MOG49" s="16"/>
      <c r="MOH49" s="16"/>
      <c r="MOI49" s="16"/>
      <c r="MOJ49" s="16"/>
      <c r="MOK49" s="16"/>
      <c r="MOL49" s="16"/>
      <c r="MOM49" s="16"/>
      <c r="MON49" s="16"/>
      <c r="MOO49" s="16"/>
      <c r="MOP49" s="16"/>
      <c r="MOQ49" s="16"/>
      <c r="MOR49" s="16"/>
      <c r="MOS49" s="16"/>
      <c r="MOT49" s="16"/>
      <c r="MOU49" s="16"/>
      <c r="MOV49" s="16"/>
      <c r="MOW49" s="16"/>
      <c r="MOX49" s="16"/>
      <c r="MOY49" s="16"/>
      <c r="MOZ49" s="16"/>
      <c r="MPA49" s="16"/>
      <c r="MPB49" s="16"/>
      <c r="MPC49" s="16"/>
      <c r="MPD49" s="16"/>
      <c r="MPE49" s="16"/>
      <c r="MPF49" s="16"/>
      <c r="MPG49" s="16"/>
      <c r="MPH49" s="16"/>
      <c r="MPI49" s="16"/>
      <c r="MPJ49" s="16"/>
      <c r="MPK49" s="16"/>
      <c r="MPL49" s="16"/>
      <c r="MPM49" s="16"/>
      <c r="MPN49" s="16"/>
      <c r="MPO49" s="16"/>
      <c r="MPP49" s="16"/>
      <c r="MPQ49" s="16"/>
      <c r="MPR49" s="16"/>
      <c r="MPS49" s="16"/>
      <c r="MPT49" s="16"/>
      <c r="MPU49" s="16"/>
      <c r="MPV49" s="16"/>
      <c r="MPW49" s="16"/>
      <c r="MPX49" s="16"/>
      <c r="MPY49" s="16"/>
      <c r="MPZ49" s="16"/>
      <c r="MQA49" s="16"/>
      <c r="MQB49" s="16"/>
      <c r="MQC49" s="16"/>
      <c r="MQD49" s="16"/>
      <c r="MQE49" s="16"/>
      <c r="MQF49" s="16"/>
      <c r="MQG49" s="16"/>
      <c r="MQH49" s="16"/>
      <c r="MQI49" s="16"/>
      <c r="MQJ49" s="16"/>
      <c r="MQK49" s="16"/>
      <c r="MQL49" s="16"/>
      <c r="MQM49" s="16"/>
      <c r="MQN49" s="16"/>
      <c r="MQO49" s="16"/>
      <c r="MQP49" s="16"/>
      <c r="MQQ49" s="16"/>
      <c r="MQR49" s="16"/>
      <c r="MQS49" s="16"/>
      <c r="MQT49" s="16"/>
      <c r="MQU49" s="16"/>
      <c r="MQV49" s="16"/>
      <c r="MQW49" s="16"/>
      <c r="MQX49" s="16"/>
      <c r="MQY49" s="16"/>
      <c r="MQZ49" s="16"/>
      <c r="MRA49" s="16"/>
      <c r="MRB49" s="16"/>
      <c r="MRC49" s="16"/>
      <c r="MRD49" s="16"/>
      <c r="MRE49" s="16"/>
      <c r="MRF49" s="16"/>
      <c r="MRG49" s="16"/>
      <c r="MRH49" s="16"/>
      <c r="MRI49" s="16"/>
      <c r="MRJ49" s="16"/>
      <c r="MRK49" s="16"/>
      <c r="MRL49" s="16"/>
      <c r="MRM49" s="16"/>
      <c r="MRN49" s="16"/>
      <c r="MRO49" s="16"/>
      <c r="MRP49" s="16"/>
      <c r="MRQ49" s="16"/>
      <c r="MRR49" s="16"/>
      <c r="MRS49" s="16"/>
      <c r="MRT49" s="16"/>
      <c r="MRU49" s="16"/>
      <c r="MRV49" s="16"/>
      <c r="MRW49" s="16"/>
      <c r="MRX49" s="16"/>
      <c r="MRY49" s="16"/>
      <c r="MRZ49" s="16"/>
      <c r="MSA49" s="16"/>
      <c r="MSB49" s="16"/>
      <c r="MSC49" s="16"/>
      <c r="MSD49" s="16"/>
      <c r="MSE49" s="16"/>
      <c r="MSF49" s="16"/>
      <c r="MSG49" s="16"/>
      <c r="MSH49" s="16"/>
      <c r="MSI49" s="16"/>
      <c r="MSJ49" s="16"/>
      <c r="MSK49" s="16"/>
      <c r="MSL49" s="16"/>
      <c r="MSM49" s="16"/>
      <c r="MSN49" s="16"/>
      <c r="MSO49" s="16"/>
      <c r="MSP49" s="16"/>
      <c r="MSQ49" s="16"/>
      <c r="MSR49" s="16"/>
      <c r="MSS49" s="16"/>
      <c r="MST49" s="16"/>
      <c r="MSU49" s="16"/>
      <c r="MSV49" s="16"/>
      <c r="MSW49" s="16"/>
      <c r="MSX49" s="16"/>
      <c r="MSY49" s="16"/>
      <c r="MSZ49" s="16"/>
      <c r="MTA49" s="16"/>
      <c r="MTB49" s="16"/>
      <c r="MTC49" s="16"/>
      <c r="MTD49" s="16"/>
      <c r="MTE49" s="16"/>
      <c r="MTF49" s="16"/>
      <c r="MTG49" s="16"/>
      <c r="MTH49" s="16"/>
      <c r="MTI49" s="16"/>
      <c r="MTJ49" s="16"/>
      <c r="MTK49" s="16"/>
      <c r="MTL49" s="16"/>
      <c r="MTM49" s="16"/>
      <c r="MTN49" s="16"/>
      <c r="MTO49" s="16"/>
      <c r="MTP49" s="16"/>
      <c r="MTQ49" s="16"/>
      <c r="MTR49" s="16"/>
      <c r="MTS49" s="16"/>
      <c r="MTT49" s="16"/>
      <c r="MTU49" s="16"/>
      <c r="MTV49" s="16"/>
      <c r="MTW49" s="16"/>
      <c r="MTX49" s="16"/>
      <c r="MTY49" s="16"/>
      <c r="MTZ49" s="16"/>
      <c r="MUA49" s="16"/>
      <c r="MUB49" s="16"/>
      <c r="MUC49" s="16"/>
      <c r="MUD49" s="16"/>
      <c r="MUE49" s="16"/>
      <c r="MUF49" s="16"/>
      <c r="MUG49" s="16"/>
      <c r="MUH49" s="16"/>
      <c r="MUI49" s="16"/>
      <c r="MUJ49" s="16"/>
      <c r="MUK49" s="16"/>
      <c r="MUL49" s="16"/>
      <c r="MUM49" s="16"/>
      <c r="MUN49" s="16"/>
      <c r="MUO49" s="16"/>
      <c r="MUP49" s="16"/>
      <c r="MUQ49" s="16"/>
      <c r="MUR49" s="16"/>
      <c r="MUS49" s="16"/>
      <c r="MUT49" s="16"/>
      <c r="MUU49" s="16"/>
      <c r="MUV49" s="16"/>
      <c r="MUW49" s="16"/>
      <c r="MUX49" s="16"/>
      <c r="MUY49" s="16"/>
      <c r="MUZ49" s="16"/>
      <c r="MVA49" s="16"/>
      <c r="MVB49" s="16"/>
      <c r="MVC49" s="16"/>
      <c r="MVD49" s="16"/>
      <c r="MVE49" s="16"/>
      <c r="MVF49" s="16"/>
      <c r="MVG49" s="16"/>
      <c r="MVH49" s="16"/>
      <c r="MVI49" s="16"/>
      <c r="MVJ49" s="16"/>
      <c r="MVK49" s="16"/>
      <c r="MVL49" s="16"/>
      <c r="MVM49" s="16"/>
      <c r="MVN49" s="16"/>
      <c r="MVO49" s="16"/>
      <c r="MVP49" s="16"/>
      <c r="MVQ49" s="16"/>
      <c r="MVR49" s="16"/>
      <c r="MVS49" s="16"/>
      <c r="MVT49" s="16"/>
      <c r="MVU49" s="16"/>
      <c r="MVV49" s="16"/>
      <c r="MVW49" s="16"/>
      <c r="MVX49" s="16"/>
      <c r="MVY49" s="16"/>
      <c r="MVZ49" s="16"/>
      <c r="MWA49" s="16"/>
      <c r="MWB49" s="16"/>
      <c r="MWC49" s="16"/>
      <c r="MWD49" s="16"/>
      <c r="MWE49" s="16"/>
      <c r="MWF49" s="16"/>
      <c r="MWG49" s="16"/>
      <c r="MWH49" s="16"/>
      <c r="MWI49" s="16"/>
      <c r="MWJ49" s="16"/>
      <c r="MWK49" s="16"/>
      <c r="MWL49" s="16"/>
      <c r="MWM49" s="16"/>
      <c r="MWN49" s="16"/>
      <c r="MWO49" s="16"/>
      <c r="MWP49" s="16"/>
      <c r="MWQ49" s="16"/>
      <c r="MWR49" s="16"/>
      <c r="MWS49" s="16"/>
      <c r="MWT49" s="16"/>
      <c r="MWU49" s="16"/>
      <c r="MWV49" s="16"/>
      <c r="MWW49" s="16"/>
      <c r="MWX49" s="16"/>
      <c r="MWY49" s="16"/>
      <c r="MWZ49" s="16"/>
      <c r="MXA49" s="16"/>
      <c r="MXB49" s="16"/>
      <c r="MXC49" s="16"/>
      <c r="MXD49" s="16"/>
      <c r="MXE49" s="16"/>
      <c r="MXF49" s="16"/>
      <c r="MXG49" s="16"/>
      <c r="MXH49" s="16"/>
      <c r="MXI49" s="16"/>
      <c r="MXJ49" s="16"/>
      <c r="MXK49" s="16"/>
      <c r="MXL49" s="16"/>
      <c r="MXM49" s="16"/>
      <c r="MXN49" s="16"/>
      <c r="MXO49" s="16"/>
      <c r="MXP49" s="16"/>
      <c r="MXQ49" s="16"/>
      <c r="MXR49" s="16"/>
      <c r="MXS49" s="16"/>
      <c r="MXT49" s="16"/>
      <c r="MXU49" s="16"/>
      <c r="MXV49" s="16"/>
      <c r="MXW49" s="16"/>
      <c r="MXX49" s="16"/>
      <c r="MXY49" s="16"/>
      <c r="MXZ49" s="16"/>
      <c r="MYA49" s="16"/>
      <c r="MYB49" s="16"/>
      <c r="MYC49" s="16"/>
      <c r="MYD49" s="16"/>
      <c r="MYE49" s="16"/>
      <c r="MYF49" s="16"/>
      <c r="MYG49" s="16"/>
      <c r="MYH49" s="16"/>
      <c r="MYI49" s="16"/>
      <c r="MYJ49" s="16"/>
      <c r="MYK49" s="16"/>
      <c r="MYL49" s="16"/>
      <c r="MYM49" s="16"/>
      <c r="MYN49" s="16"/>
      <c r="MYO49" s="16"/>
      <c r="MYP49" s="16"/>
      <c r="MYQ49" s="16"/>
      <c r="MYR49" s="16"/>
      <c r="MYS49" s="16"/>
      <c r="MYT49" s="16"/>
      <c r="MYU49" s="16"/>
      <c r="MYV49" s="16"/>
      <c r="MYW49" s="16"/>
      <c r="MYX49" s="16"/>
      <c r="MYY49" s="16"/>
      <c r="MYZ49" s="16"/>
      <c r="MZA49" s="16"/>
      <c r="MZB49" s="16"/>
      <c r="MZC49" s="16"/>
      <c r="MZD49" s="16"/>
      <c r="MZE49" s="16"/>
      <c r="MZF49" s="16"/>
      <c r="MZG49" s="16"/>
      <c r="MZH49" s="16"/>
      <c r="MZI49" s="16"/>
      <c r="MZJ49" s="16"/>
      <c r="MZK49" s="16"/>
      <c r="MZL49" s="16"/>
      <c r="MZM49" s="16"/>
      <c r="MZN49" s="16"/>
      <c r="MZO49" s="16"/>
      <c r="MZP49" s="16"/>
      <c r="MZQ49" s="16"/>
      <c r="MZR49" s="16"/>
      <c r="MZS49" s="16"/>
      <c r="MZT49" s="16"/>
      <c r="MZU49" s="16"/>
      <c r="MZV49" s="16"/>
      <c r="MZW49" s="16"/>
      <c r="MZX49" s="16"/>
      <c r="MZY49" s="16"/>
      <c r="MZZ49" s="16"/>
      <c r="NAA49" s="16"/>
      <c r="NAB49" s="16"/>
      <c r="NAC49" s="16"/>
      <c r="NAD49" s="16"/>
      <c r="NAE49" s="16"/>
      <c r="NAF49" s="16"/>
      <c r="NAG49" s="16"/>
      <c r="NAH49" s="16"/>
      <c r="NAI49" s="16"/>
      <c r="NAJ49" s="16"/>
      <c r="NAK49" s="16"/>
      <c r="NAL49" s="16"/>
      <c r="NAM49" s="16"/>
      <c r="NAN49" s="16"/>
      <c r="NAO49" s="16"/>
      <c r="NAP49" s="16"/>
      <c r="NAQ49" s="16"/>
      <c r="NAR49" s="16"/>
      <c r="NAS49" s="16"/>
      <c r="NAT49" s="16"/>
      <c r="NAU49" s="16"/>
      <c r="NAV49" s="16"/>
      <c r="NAW49" s="16"/>
      <c r="NAX49" s="16"/>
      <c r="NAY49" s="16"/>
      <c r="NAZ49" s="16"/>
      <c r="NBA49" s="16"/>
      <c r="NBB49" s="16"/>
      <c r="NBC49" s="16"/>
      <c r="NBD49" s="16"/>
      <c r="NBE49" s="16"/>
      <c r="NBF49" s="16"/>
      <c r="NBG49" s="16"/>
      <c r="NBH49" s="16"/>
      <c r="NBI49" s="16"/>
      <c r="NBJ49" s="16"/>
      <c r="NBK49" s="16"/>
      <c r="NBL49" s="16"/>
      <c r="NBM49" s="16"/>
      <c r="NBN49" s="16"/>
      <c r="NBO49" s="16"/>
      <c r="NBP49" s="16"/>
      <c r="NBQ49" s="16"/>
      <c r="NBR49" s="16"/>
      <c r="NBS49" s="16"/>
      <c r="NBT49" s="16"/>
      <c r="NBU49" s="16"/>
      <c r="NBV49" s="16"/>
      <c r="NBW49" s="16"/>
      <c r="NBX49" s="16"/>
      <c r="NBY49" s="16"/>
      <c r="NBZ49" s="16"/>
      <c r="NCA49" s="16"/>
      <c r="NCB49" s="16"/>
      <c r="NCC49" s="16"/>
      <c r="NCD49" s="16"/>
      <c r="NCE49" s="16"/>
      <c r="NCF49" s="16"/>
      <c r="NCG49" s="16"/>
      <c r="NCH49" s="16"/>
      <c r="NCI49" s="16"/>
      <c r="NCJ49" s="16"/>
      <c r="NCK49" s="16"/>
      <c r="NCL49" s="16"/>
      <c r="NCM49" s="16"/>
      <c r="NCN49" s="16"/>
      <c r="NCO49" s="16"/>
      <c r="NCP49" s="16"/>
      <c r="NCQ49" s="16"/>
      <c r="NCR49" s="16"/>
      <c r="NCS49" s="16"/>
      <c r="NCT49" s="16"/>
      <c r="NCU49" s="16"/>
      <c r="NCV49" s="16"/>
      <c r="NCW49" s="16"/>
      <c r="NCX49" s="16"/>
      <c r="NCY49" s="16"/>
      <c r="NCZ49" s="16"/>
      <c r="NDA49" s="16"/>
      <c r="NDB49" s="16"/>
      <c r="NDC49" s="16"/>
      <c r="NDD49" s="16"/>
      <c r="NDE49" s="16"/>
      <c r="NDF49" s="16"/>
      <c r="NDG49" s="16"/>
      <c r="NDH49" s="16"/>
      <c r="NDI49" s="16"/>
      <c r="NDJ49" s="16"/>
      <c r="NDK49" s="16"/>
      <c r="NDL49" s="16"/>
      <c r="NDM49" s="16"/>
      <c r="NDN49" s="16"/>
      <c r="NDO49" s="16"/>
      <c r="NDP49" s="16"/>
      <c r="NDQ49" s="16"/>
      <c r="NDR49" s="16"/>
      <c r="NDS49" s="16"/>
      <c r="NDT49" s="16"/>
      <c r="NDU49" s="16"/>
      <c r="NDV49" s="16"/>
      <c r="NDW49" s="16"/>
      <c r="NDX49" s="16"/>
      <c r="NDY49" s="16"/>
      <c r="NDZ49" s="16"/>
      <c r="NEA49" s="16"/>
      <c r="NEB49" s="16"/>
      <c r="NEC49" s="16"/>
      <c r="NED49" s="16"/>
      <c r="NEE49" s="16"/>
      <c r="NEF49" s="16"/>
      <c r="NEG49" s="16"/>
      <c r="NEH49" s="16"/>
      <c r="NEI49" s="16"/>
      <c r="NEJ49" s="16"/>
      <c r="NEK49" s="16"/>
      <c r="NEL49" s="16"/>
      <c r="NEM49" s="16"/>
      <c r="NEN49" s="16"/>
      <c r="NEO49" s="16"/>
      <c r="NEP49" s="16"/>
      <c r="NEQ49" s="16"/>
      <c r="NER49" s="16"/>
      <c r="NES49" s="16"/>
      <c r="NET49" s="16"/>
      <c r="NEU49" s="16"/>
      <c r="NEV49" s="16"/>
      <c r="NEW49" s="16"/>
      <c r="NEX49" s="16"/>
      <c r="NEY49" s="16"/>
      <c r="NEZ49" s="16"/>
      <c r="NFA49" s="16"/>
      <c r="NFB49" s="16"/>
      <c r="NFC49" s="16"/>
      <c r="NFD49" s="16"/>
      <c r="NFE49" s="16"/>
      <c r="NFF49" s="16"/>
      <c r="NFG49" s="16"/>
      <c r="NFH49" s="16"/>
      <c r="NFI49" s="16"/>
      <c r="NFJ49" s="16"/>
      <c r="NFK49" s="16"/>
      <c r="NFL49" s="16"/>
      <c r="NFM49" s="16"/>
      <c r="NFN49" s="16"/>
      <c r="NFO49" s="16"/>
      <c r="NFP49" s="16"/>
      <c r="NFQ49" s="16"/>
      <c r="NFR49" s="16"/>
      <c r="NFS49" s="16"/>
      <c r="NFT49" s="16"/>
      <c r="NFU49" s="16"/>
      <c r="NFV49" s="16"/>
      <c r="NFW49" s="16"/>
      <c r="NFX49" s="16"/>
      <c r="NFY49" s="16"/>
      <c r="NFZ49" s="16"/>
      <c r="NGA49" s="16"/>
      <c r="NGB49" s="16"/>
      <c r="NGC49" s="16"/>
      <c r="NGD49" s="16"/>
      <c r="NGE49" s="16"/>
      <c r="NGF49" s="16"/>
      <c r="NGG49" s="16"/>
      <c r="NGH49" s="16"/>
      <c r="NGI49" s="16"/>
      <c r="NGJ49" s="16"/>
      <c r="NGK49" s="16"/>
      <c r="NGL49" s="16"/>
      <c r="NGM49" s="16"/>
      <c r="NGN49" s="16"/>
      <c r="NGO49" s="16"/>
      <c r="NGP49" s="16"/>
      <c r="NGQ49" s="16"/>
      <c r="NGR49" s="16"/>
      <c r="NGS49" s="16"/>
      <c r="NGT49" s="16"/>
      <c r="NGU49" s="16"/>
      <c r="NGV49" s="16"/>
      <c r="NGW49" s="16"/>
      <c r="NGX49" s="16"/>
      <c r="NGY49" s="16"/>
      <c r="NGZ49" s="16"/>
      <c r="NHA49" s="16"/>
      <c r="NHB49" s="16"/>
      <c r="NHC49" s="16"/>
      <c r="NHD49" s="16"/>
      <c r="NHE49" s="16"/>
      <c r="NHF49" s="16"/>
      <c r="NHG49" s="16"/>
      <c r="NHH49" s="16"/>
      <c r="NHI49" s="16"/>
      <c r="NHJ49" s="16"/>
      <c r="NHK49" s="16"/>
      <c r="NHL49" s="16"/>
      <c r="NHM49" s="16"/>
      <c r="NHN49" s="16"/>
      <c r="NHO49" s="16"/>
      <c r="NHP49" s="16"/>
      <c r="NHQ49" s="16"/>
      <c r="NHR49" s="16"/>
      <c r="NHS49" s="16"/>
      <c r="NHT49" s="16"/>
      <c r="NHU49" s="16"/>
      <c r="NHV49" s="16"/>
      <c r="NHW49" s="16"/>
      <c r="NHX49" s="16"/>
      <c r="NHY49" s="16"/>
      <c r="NHZ49" s="16"/>
      <c r="NIA49" s="16"/>
      <c r="NIB49" s="16"/>
      <c r="NIC49" s="16"/>
      <c r="NID49" s="16"/>
      <c r="NIE49" s="16"/>
      <c r="NIF49" s="16"/>
      <c r="NIG49" s="16"/>
      <c r="NIH49" s="16"/>
      <c r="NII49" s="16"/>
      <c r="NIJ49" s="16"/>
      <c r="NIK49" s="16"/>
      <c r="NIL49" s="16"/>
      <c r="NIM49" s="16"/>
      <c r="NIN49" s="16"/>
      <c r="NIO49" s="16"/>
      <c r="NIP49" s="16"/>
      <c r="NIQ49" s="16"/>
      <c r="NIR49" s="16"/>
      <c r="NIS49" s="16"/>
      <c r="NIT49" s="16"/>
      <c r="NIU49" s="16"/>
      <c r="NIV49" s="16"/>
      <c r="NIW49" s="16"/>
      <c r="NIX49" s="16"/>
      <c r="NIY49" s="16"/>
      <c r="NIZ49" s="16"/>
      <c r="NJA49" s="16"/>
      <c r="NJB49" s="16"/>
      <c r="NJC49" s="16"/>
      <c r="NJD49" s="16"/>
      <c r="NJE49" s="16"/>
      <c r="NJF49" s="16"/>
      <c r="NJG49" s="16"/>
      <c r="NJH49" s="16"/>
      <c r="NJI49" s="16"/>
      <c r="NJJ49" s="16"/>
      <c r="NJK49" s="16"/>
      <c r="NJL49" s="16"/>
      <c r="NJM49" s="16"/>
      <c r="NJN49" s="16"/>
      <c r="NJO49" s="16"/>
      <c r="NJP49" s="16"/>
      <c r="NJQ49" s="16"/>
      <c r="NJR49" s="16"/>
      <c r="NJS49" s="16"/>
      <c r="NJT49" s="16"/>
      <c r="NJU49" s="16"/>
      <c r="NJV49" s="16"/>
      <c r="NJW49" s="16"/>
      <c r="NJX49" s="16"/>
      <c r="NJY49" s="16"/>
      <c r="NJZ49" s="16"/>
      <c r="NKA49" s="16"/>
      <c r="NKB49" s="16"/>
      <c r="NKC49" s="16"/>
      <c r="NKD49" s="16"/>
      <c r="NKE49" s="16"/>
      <c r="NKF49" s="16"/>
      <c r="NKG49" s="16"/>
      <c r="NKH49" s="16"/>
      <c r="NKI49" s="16"/>
      <c r="NKJ49" s="16"/>
      <c r="NKK49" s="16"/>
      <c r="NKL49" s="16"/>
      <c r="NKM49" s="16"/>
      <c r="NKN49" s="16"/>
      <c r="NKO49" s="16"/>
      <c r="NKP49" s="16"/>
      <c r="NKQ49" s="16"/>
      <c r="NKR49" s="16"/>
      <c r="NKS49" s="16"/>
      <c r="NKT49" s="16"/>
      <c r="NKU49" s="16"/>
      <c r="NKV49" s="16"/>
      <c r="NKW49" s="16"/>
      <c r="NKX49" s="16"/>
      <c r="NKY49" s="16"/>
      <c r="NKZ49" s="16"/>
      <c r="NLA49" s="16"/>
      <c r="NLB49" s="16"/>
      <c r="NLC49" s="16"/>
      <c r="NLD49" s="16"/>
      <c r="NLE49" s="16"/>
      <c r="NLF49" s="16"/>
      <c r="NLG49" s="16"/>
      <c r="NLH49" s="16"/>
      <c r="NLI49" s="16"/>
      <c r="NLJ49" s="16"/>
      <c r="NLK49" s="16"/>
      <c r="NLL49" s="16"/>
      <c r="NLM49" s="16"/>
      <c r="NLN49" s="16"/>
      <c r="NLO49" s="16"/>
      <c r="NLP49" s="16"/>
      <c r="NLQ49" s="16"/>
      <c r="NLR49" s="16"/>
      <c r="NLS49" s="16"/>
      <c r="NLT49" s="16"/>
      <c r="NLU49" s="16"/>
      <c r="NLV49" s="16"/>
      <c r="NLW49" s="16"/>
      <c r="NLX49" s="16"/>
      <c r="NLY49" s="16"/>
      <c r="NLZ49" s="16"/>
      <c r="NMA49" s="16"/>
      <c r="NMB49" s="16"/>
      <c r="NMC49" s="16"/>
      <c r="NMD49" s="16"/>
      <c r="NME49" s="16"/>
      <c r="NMF49" s="16"/>
      <c r="NMG49" s="16"/>
      <c r="NMH49" s="16"/>
      <c r="NMI49" s="16"/>
      <c r="NMJ49" s="16"/>
      <c r="NMK49" s="16"/>
      <c r="NML49" s="16"/>
      <c r="NMM49" s="16"/>
      <c r="NMN49" s="16"/>
      <c r="NMO49" s="16"/>
      <c r="NMP49" s="16"/>
      <c r="NMQ49" s="16"/>
      <c r="NMR49" s="16"/>
      <c r="NMS49" s="16"/>
      <c r="NMT49" s="16"/>
      <c r="NMU49" s="16"/>
      <c r="NMV49" s="16"/>
      <c r="NMW49" s="16"/>
      <c r="NMX49" s="16"/>
      <c r="NMY49" s="16"/>
      <c r="NMZ49" s="16"/>
      <c r="NNA49" s="16"/>
      <c r="NNB49" s="16"/>
      <c r="NNC49" s="16"/>
      <c r="NND49" s="16"/>
      <c r="NNE49" s="16"/>
      <c r="NNF49" s="16"/>
      <c r="NNG49" s="16"/>
      <c r="NNH49" s="16"/>
      <c r="NNI49" s="16"/>
      <c r="NNJ49" s="16"/>
      <c r="NNK49" s="16"/>
      <c r="NNL49" s="16"/>
      <c r="NNM49" s="16"/>
      <c r="NNN49" s="16"/>
      <c r="NNO49" s="16"/>
      <c r="NNP49" s="16"/>
      <c r="NNQ49" s="16"/>
      <c r="NNR49" s="16"/>
      <c r="NNS49" s="16"/>
      <c r="NNT49" s="16"/>
      <c r="NNU49" s="16"/>
      <c r="NNV49" s="16"/>
      <c r="NNW49" s="16"/>
      <c r="NNX49" s="16"/>
      <c r="NNY49" s="16"/>
      <c r="NNZ49" s="16"/>
      <c r="NOA49" s="16"/>
      <c r="NOB49" s="16"/>
      <c r="NOC49" s="16"/>
      <c r="NOD49" s="16"/>
      <c r="NOE49" s="16"/>
      <c r="NOF49" s="16"/>
      <c r="NOG49" s="16"/>
      <c r="NOH49" s="16"/>
      <c r="NOI49" s="16"/>
      <c r="NOJ49" s="16"/>
      <c r="NOK49" s="16"/>
      <c r="NOL49" s="16"/>
      <c r="NOM49" s="16"/>
      <c r="NON49" s="16"/>
      <c r="NOO49" s="16"/>
      <c r="NOP49" s="16"/>
      <c r="NOQ49" s="16"/>
      <c r="NOR49" s="16"/>
      <c r="NOS49" s="16"/>
      <c r="NOT49" s="16"/>
      <c r="NOU49" s="16"/>
      <c r="NOV49" s="16"/>
      <c r="NOW49" s="16"/>
      <c r="NOX49" s="16"/>
      <c r="NOY49" s="16"/>
      <c r="NOZ49" s="16"/>
      <c r="NPA49" s="16"/>
      <c r="NPB49" s="16"/>
      <c r="NPC49" s="16"/>
      <c r="NPD49" s="16"/>
      <c r="NPE49" s="16"/>
      <c r="NPF49" s="16"/>
      <c r="NPG49" s="16"/>
      <c r="NPH49" s="16"/>
      <c r="NPI49" s="16"/>
      <c r="NPJ49" s="16"/>
      <c r="NPK49" s="16"/>
      <c r="NPL49" s="16"/>
      <c r="NPM49" s="16"/>
      <c r="NPN49" s="16"/>
      <c r="NPO49" s="16"/>
      <c r="NPP49" s="16"/>
      <c r="NPQ49" s="16"/>
      <c r="NPR49" s="16"/>
      <c r="NPS49" s="16"/>
      <c r="NPT49" s="16"/>
      <c r="NPU49" s="16"/>
      <c r="NPV49" s="16"/>
      <c r="NPW49" s="16"/>
      <c r="NPX49" s="16"/>
      <c r="NPY49" s="16"/>
      <c r="NPZ49" s="16"/>
      <c r="NQA49" s="16"/>
      <c r="NQB49" s="16"/>
      <c r="NQC49" s="16"/>
      <c r="NQD49" s="16"/>
      <c r="NQE49" s="16"/>
      <c r="NQF49" s="16"/>
      <c r="NQG49" s="16"/>
      <c r="NQH49" s="16"/>
      <c r="NQI49" s="16"/>
      <c r="NQJ49" s="16"/>
      <c r="NQK49" s="16"/>
      <c r="NQL49" s="16"/>
      <c r="NQM49" s="16"/>
      <c r="NQN49" s="16"/>
      <c r="NQO49" s="16"/>
      <c r="NQP49" s="16"/>
      <c r="NQQ49" s="16"/>
      <c r="NQR49" s="16"/>
      <c r="NQS49" s="16"/>
      <c r="NQT49" s="16"/>
      <c r="NQU49" s="16"/>
      <c r="NQV49" s="16"/>
      <c r="NQW49" s="16"/>
      <c r="NQX49" s="16"/>
      <c r="NQY49" s="16"/>
      <c r="NQZ49" s="16"/>
      <c r="NRA49" s="16"/>
      <c r="NRB49" s="16"/>
      <c r="NRC49" s="16"/>
      <c r="NRD49" s="16"/>
      <c r="NRE49" s="16"/>
      <c r="NRF49" s="16"/>
      <c r="NRG49" s="16"/>
      <c r="NRH49" s="16"/>
      <c r="NRI49" s="16"/>
      <c r="NRJ49" s="16"/>
      <c r="NRK49" s="16"/>
      <c r="NRL49" s="16"/>
      <c r="NRM49" s="16"/>
      <c r="NRN49" s="16"/>
      <c r="NRO49" s="16"/>
      <c r="NRP49" s="16"/>
      <c r="NRQ49" s="16"/>
      <c r="NRR49" s="16"/>
      <c r="NRS49" s="16"/>
      <c r="NRT49" s="16"/>
      <c r="NRU49" s="16"/>
      <c r="NRV49" s="16"/>
      <c r="NRW49" s="16"/>
      <c r="NRX49" s="16"/>
      <c r="NRY49" s="16"/>
      <c r="NRZ49" s="16"/>
      <c r="NSA49" s="16"/>
      <c r="NSB49" s="16"/>
      <c r="NSC49" s="16"/>
      <c r="NSD49" s="16"/>
      <c r="NSE49" s="16"/>
      <c r="NSF49" s="16"/>
      <c r="NSG49" s="16"/>
      <c r="NSH49" s="16"/>
      <c r="NSI49" s="16"/>
      <c r="NSJ49" s="16"/>
      <c r="NSK49" s="16"/>
      <c r="NSL49" s="16"/>
      <c r="NSM49" s="16"/>
      <c r="NSN49" s="16"/>
      <c r="NSO49" s="16"/>
      <c r="NSP49" s="16"/>
      <c r="NSQ49" s="16"/>
      <c r="NSR49" s="16"/>
      <c r="NSS49" s="16"/>
      <c r="NST49" s="16"/>
      <c r="NSU49" s="16"/>
      <c r="NSV49" s="16"/>
      <c r="NSW49" s="16"/>
      <c r="NSX49" s="16"/>
      <c r="NSY49" s="16"/>
      <c r="NSZ49" s="16"/>
      <c r="NTA49" s="16"/>
      <c r="NTB49" s="16"/>
      <c r="NTC49" s="16"/>
      <c r="NTD49" s="16"/>
      <c r="NTE49" s="16"/>
      <c r="NTF49" s="16"/>
      <c r="NTG49" s="16"/>
      <c r="NTH49" s="16"/>
      <c r="NTI49" s="16"/>
      <c r="NTJ49" s="16"/>
      <c r="NTK49" s="16"/>
      <c r="NTL49" s="16"/>
      <c r="NTM49" s="16"/>
      <c r="NTN49" s="16"/>
      <c r="NTO49" s="16"/>
      <c r="NTP49" s="16"/>
      <c r="NTQ49" s="16"/>
      <c r="NTR49" s="16"/>
      <c r="NTS49" s="16"/>
      <c r="NTT49" s="16"/>
      <c r="NTU49" s="16"/>
      <c r="NTV49" s="16"/>
      <c r="NTW49" s="16"/>
      <c r="NTX49" s="16"/>
      <c r="NTY49" s="16"/>
      <c r="NTZ49" s="16"/>
      <c r="NUA49" s="16"/>
      <c r="NUB49" s="16"/>
      <c r="NUC49" s="16"/>
      <c r="NUD49" s="16"/>
      <c r="NUE49" s="16"/>
      <c r="NUF49" s="16"/>
      <c r="NUG49" s="16"/>
      <c r="NUH49" s="16"/>
      <c r="NUI49" s="16"/>
      <c r="NUJ49" s="16"/>
      <c r="NUK49" s="16"/>
      <c r="NUL49" s="16"/>
      <c r="NUM49" s="16"/>
      <c r="NUN49" s="16"/>
      <c r="NUO49" s="16"/>
      <c r="NUP49" s="16"/>
      <c r="NUQ49" s="16"/>
      <c r="NUR49" s="16"/>
      <c r="NUS49" s="16"/>
      <c r="NUT49" s="16"/>
      <c r="NUU49" s="16"/>
      <c r="NUV49" s="16"/>
      <c r="NUW49" s="16"/>
      <c r="NUX49" s="16"/>
      <c r="NUY49" s="16"/>
      <c r="NUZ49" s="16"/>
      <c r="NVA49" s="16"/>
      <c r="NVB49" s="16"/>
      <c r="NVC49" s="16"/>
      <c r="NVD49" s="16"/>
      <c r="NVE49" s="16"/>
      <c r="NVF49" s="16"/>
      <c r="NVG49" s="16"/>
      <c r="NVH49" s="16"/>
      <c r="NVI49" s="16"/>
      <c r="NVJ49" s="16"/>
      <c r="NVK49" s="16"/>
      <c r="NVL49" s="16"/>
      <c r="NVM49" s="16"/>
      <c r="NVN49" s="16"/>
      <c r="NVO49" s="16"/>
      <c r="NVP49" s="16"/>
      <c r="NVQ49" s="16"/>
      <c r="NVR49" s="16"/>
      <c r="NVS49" s="16"/>
      <c r="NVT49" s="16"/>
      <c r="NVU49" s="16"/>
      <c r="NVV49" s="16"/>
      <c r="NVW49" s="16"/>
      <c r="NVX49" s="16"/>
      <c r="NVY49" s="16"/>
      <c r="NVZ49" s="16"/>
      <c r="NWA49" s="16"/>
      <c r="NWB49" s="16"/>
      <c r="NWC49" s="16"/>
      <c r="NWD49" s="16"/>
      <c r="NWE49" s="16"/>
      <c r="NWF49" s="16"/>
      <c r="NWG49" s="16"/>
      <c r="NWH49" s="16"/>
      <c r="NWI49" s="16"/>
      <c r="NWJ49" s="16"/>
      <c r="NWK49" s="16"/>
      <c r="NWL49" s="16"/>
      <c r="NWM49" s="16"/>
      <c r="NWN49" s="16"/>
      <c r="NWO49" s="16"/>
      <c r="NWP49" s="16"/>
      <c r="NWQ49" s="16"/>
      <c r="NWR49" s="16"/>
      <c r="NWS49" s="16"/>
      <c r="NWT49" s="16"/>
      <c r="NWU49" s="16"/>
      <c r="NWV49" s="16"/>
      <c r="NWW49" s="16"/>
      <c r="NWX49" s="16"/>
      <c r="NWY49" s="16"/>
      <c r="NWZ49" s="16"/>
      <c r="NXA49" s="16"/>
      <c r="NXB49" s="16"/>
      <c r="NXC49" s="16"/>
      <c r="NXD49" s="16"/>
      <c r="NXE49" s="16"/>
      <c r="NXF49" s="16"/>
      <c r="NXG49" s="16"/>
      <c r="NXH49" s="16"/>
      <c r="NXI49" s="16"/>
      <c r="NXJ49" s="16"/>
      <c r="NXK49" s="16"/>
      <c r="NXL49" s="16"/>
      <c r="NXM49" s="16"/>
      <c r="NXN49" s="16"/>
      <c r="NXO49" s="16"/>
      <c r="NXP49" s="16"/>
      <c r="NXQ49" s="16"/>
      <c r="NXR49" s="16"/>
      <c r="NXS49" s="16"/>
      <c r="NXT49" s="16"/>
      <c r="NXU49" s="16"/>
      <c r="NXV49" s="16"/>
      <c r="NXW49" s="16"/>
      <c r="NXX49" s="16"/>
      <c r="NXY49" s="16"/>
      <c r="NXZ49" s="16"/>
      <c r="NYA49" s="16"/>
      <c r="NYB49" s="16"/>
      <c r="NYC49" s="16"/>
      <c r="NYD49" s="16"/>
      <c r="NYE49" s="16"/>
      <c r="NYF49" s="16"/>
      <c r="NYG49" s="16"/>
      <c r="NYH49" s="16"/>
      <c r="NYI49" s="16"/>
      <c r="NYJ49" s="16"/>
      <c r="NYK49" s="16"/>
      <c r="NYL49" s="16"/>
      <c r="NYM49" s="16"/>
      <c r="NYN49" s="16"/>
      <c r="NYO49" s="16"/>
      <c r="NYP49" s="16"/>
      <c r="NYQ49" s="16"/>
      <c r="NYR49" s="16"/>
      <c r="NYS49" s="16"/>
      <c r="NYT49" s="16"/>
      <c r="NYU49" s="16"/>
      <c r="NYV49" s="16"/>
      <c r="NYW49" s="16"/>
      <c r="NYX49" s="16"/>
      <c r="NYY49" s="16"/>
      <c r="NYZ49" s="16"/>
      <c r="NZA49" s="16"/>
      <c r="NZB49" s="16"/>
      <c r="NZC49" s="16"/>
      <c r="NZD49" s="16"/>
      <c r="NZE49" s="16"/>
      <c r="NZF49" s="16"/>
      <c r="NZG49" s="16"/>
      <c r="NZH49" s="16"/>
      <c r="NZI49" s="16"/>
      <c r="NZJ49" s="16"/>
      <c r="NZK49" s="16"/>
      <c r="NZL49" s="16"/>
      <c r="NZM49" s="16"/>
      <c r="NZN49" s="16"/>
      <c r="NZO49" s="16"/>
      <c r="NZP49" s="16"/>
      <c r="NZQ49" s="16"/>
      <c r="NZR49" s="16"/>
      <c r="NZS49" s="16"/>
      <c r="NZT49" s="16"/>
      <c r="NZU49" s="16"/>
      <c r="NZV49" s="16"/>
      <c r="NZW49" s="16"/>
      <c r="NZX49" s="16"/>
      <c r="NZY49" s="16"/>
      <c r="NZZ49" s="16"/>
      <c r="OAA49" s="16"/>
      <c r="OAB49" s="16"/>
      <c r="OAC49" s="16"/>
      <c r="OAD49" s="16"/>
      <c r="OAE49" s="16"/>
      <c r="OAF49" s="16"/>
      <c r="OAG49" s="16"/>
      <c r="OAH49" s="16"/>
      <c r="OAI49" s="16"/>
      <c r="OAJ49" s="16"/>
      <c r="OAK49" s="16"/>
      <c r="OAL49" s="16"/>
      <c r="OAM49" s="16"/>
      <c r="OAN49" s="16"/>
      <c r="OAO49" s="16"/>
      <c r="OAP49" s="16"/>
      <c r="OAQ49" s="16"/>
      <c r="OAR49" s="16"/>
      <c r="OAS49" s="16"/>
      <c r="OAT49" s="16"/>
      <c r="OAU49" s="16"/>
      <c r="OAV49" s="16"/>
      <c r="OAW49" s="16"/>
      <c r="OAX49" s="16"/>
      <c r="OAY49" s="16"/>
      <c r="OAZ49" s="16"/>
      <c r="OBA49" s="16"/>
      <c r="OBB49" s="16"/>
      <c r="OBC49" s="16"/>
      <c r="OBD49" s="16"/>
      <c r="OBE49" s="16"/>
      <c r="OBF49" s="16"/>
      <c r="OBG49" s="16"/>
      <c r="OBH49" s="16"/>
      <c r="OBI49" s="16"/>
      <c r="OBJ49" s="16"/>
      <c r="OBK49" s="16"/>
      <c r="OBL49" s="16"/>
      <c r="OBM49" s="16"/>
      <c r="OBN49" s="16"/>
      <c r="OBO49" s="16"/>
      <c r="OBP49" s="16"/>
      <c r="OBQ49" s="16"/>
      <c r="OBR49" s="16"/>
      <c r="OBS49" s="16"/>
      <c r="OBT49" s="16"/>
      <c r="OBU49" s="16"/>
      <c r="OBV49" s="16"/>
      <c r="OBW49" s="16"/>
      <c r="OBX49" s="16"/>
      <c r="OBY49" s="16"/>
      <c r="OBZ49" s="16"/>
      <c r="OCA49" s="16"/>
      <c r="OCB49" s="16"/>
      <c r="OCC49" s="16"/>
      <c r="OCD49" s="16"/>
      <c r="OCE49" s="16"/>
      <c r="OCF49" s="16"/>
      <c r="OCG49" s="16"/>
      <c r="OCH49" s="16"/>
      <c r="OCI49" s="16"/>
      <c r="OCJ49" s="16"/>
      <c r="OCK49" s="16"/>
      <c r="OCL49" s="16"/>
      <c r="OCM49" s="16"/>
      <c r="OCN49" s="16"/>
      <c r="OCO49" s="16"/>
      <c r="OCP49" s="16"/>
      <c r="OCQ49" s="16"/>
      <c r="OCR49" s="16"/>
      <c r="OCS49" s="16"/>
      <c r="OCT49" s="16"/>
      <c r="OCU49" s="16"/>
      <c r="OCV49" s="16"/>
      <c r="OCW49" s="16"/>
      <c r="OCX49" s="16"/>
      <c r="OCY49" s="16"/>
      <c r="OCZ49" s="16"/>
      <c r="ODA49" s="16"/>
      <c r="ODB49" s="16"/>
      <c r="ODC49" s="16"/>
      <c r="ODD49" s="16"/>
      <c r="ODE49" s="16"/>
      <c r="ODF49" s="16"/>
      <c r="ODG49" s="16"/>
      <c r="ODH49" s="16"/>
      <c r="ODI49" s="16"/>
      <c r="ODJ49" s="16"/>
      <c r="ODK49" s="16"/>
      <c r="ODL49" s="16"/>
      <c r="ODM49" s="16"/>
      <c r="ODN49" s="16"/>
      <c r="ODO49" s="16"/>
      <c r="ODP49" s="16"/>
      <c r="ODQ49" s="16"/>
      <c r="ODR49" s="16"/>
      <c r="ODS49" s="16"/>
      <c r="ODT49" s="16"/>
      <c r="ODU49" s="16"/>
      <c r="ODV49" s="16"/>
      <c r="ODW49" s="16"/>
      <c r="ODX49" s="16"/>
      <c r="ODY49" s="16"/>
      <c r="ODZ49" s="16"/>
      <c r="OEA49" s="16"/>
      <c r="OEB49" s="16"/>
      <c r="OEC49" s="16"/>
      <c r="OED49" s="16"/>
      <c r="OEE49" s="16"/>
      <c r="OEF49" s="16"/>
      <c r="OEG49" s="16"/>
      <c r="OEH49" s="16"/>
      <c r="OEI49" s="16"/>
      <c r="OEJ49" s="16"/>
      <c r="OEK49" s="16"/>
      <c r="OEL49" s="16"/>
      <c r="OEM49" s="16"/>
      <c r="OEN49" s="16"/>
      <c r="OEO49" s="16"/>
      <c r="OEP49" s="16"/>
      <c r="OEQ49" s="16"/>
      <c r="OER49" s="16"/>
      <c r="OES49" s="16"/>
      <c r="OET49" s="16"/>
      <c r="OEU49" s="16"/>
      <c r="OEV49" s="16"/>
      <c r="OEW49" s="16"/>
      <c r="OEX49" s="16"/>
      <c r="OEY49" s="16"/>
      <c r="OEZ49" s="16"/>
      <c r="OFA49" s="16"/>
      <c r="OFB49" s="16"/>
      <c r="OFC49" s="16"/>
      <c r="OFD49" s="16"/>
      <c r="OFE49" s="16"/>
      <c r="OFF49" s="16"/>
      <c r="OFG49" s="16"/>
      <c r="OFH49" s="16"/>
      <c r="OFI49" s="16"/>
      <c r="OFJ49" s="16"/>
      <c r="OFK49" s="16"/>
      <c r="OFL49" s="16"/>
      <c r="OFM49" s="16"/>
      <c r="OFN49" s="16"/>
      <c r="OFO49" s="16"/>
      <c r="OFP49" s="16"/>
      <c r="OFQ49" s="16"/>
      <c r="OFR49" s="16"/>
      <c r="OFS49" s="16"/>
      <c r="OFT49" s="16"/>
      <c r="OFU49" s="16"/>
      <c r="OFV49" s="16"/>
      <c r="OFW49" s="16"/>
      <c r="OFX49" s="16"/>
      <c r="OFY49" s="16"/>
      <c r="OFZ49" s="16"/>
      <c r="OGA49" s="16"/>
      <c r="OGB49" s="16"/>
      <c r="OGC49" s="16"/>
      <c r="OGD49" s="16"/>
      <c r="OGE49" s="16"/>
      <c r="OGF49" s="16"/>
      <c r="OGG49" s="16"/>
      <c r="OGH49" s="16"/>
      <c r="OGI49" s="16"/>
      <c r="OGJ49" s="16"/>
      <c r="OGK49" s="16"/>
      <c r="OGL49" s="16"/>
      <c r="OGM49" s="16"/>
      <c r="OGN49" s="16"/>
      <c r="OGO49" s="16"/>
      <c r="OGP49" s="16"/>
      <c r="OGQ49" s="16"/>
      <c r="OGR49" s="16"/>
      <c r="OGS49" s="16"/>
      <c r="OGT49" s="16"/>
      <c r="OGU49" s="16"/>
      <c r="OGV49" s="16"/>
      <c r="OGW49" s="16"/>
      <c r="OGX49" s="16"/>
      <c r="OGY49" s="16"/>
      <c r="OGZ49" s="16"/>
      <c r="OHA49" s="16"/>
      <c r="OHB49" s="16"/>
      <c r="OHC49" s="16"/>
      <c r="OHD49" s="16"/>
      <c r="OHE49" s="16"/>
      <c r="OHF49" s="16"/>
      <c r="OHG49" s="16"/>
      <c r="OHH49" s="16"/>
      <c r="OHI49" s="16"/>
      <c r="OHJ49" s="16"/>
      <c r="OHK49" s="16"/>
      <c r="OHL49" s="16"/>
      <c r="OHM49" s="16"/>
      <c r="OHN49" s="16"/>
      <c r="OHO49" s="16"/>
      <c r="OHP49" s="16"/>
      <c r="OHQ49" s="16"/>
      <c r="OHR49" s="16"/>
      <c r="OHS49" s="16"/>
      <c r="OHT49" s="16"/>
      <c r="OHU49" s="16"/>
      <c r="OHV49" s="16"/>
      <c r="OHW49" s="16"/>
      <c r="OHX49" s="16"/>
      <c r="OHY49" s="16"/>
      <c r="OHZ49" s="16"/>
      <c r="OIA49" s="16"/>
      <c r="OIB49" s="16"/>
      <c r="OIC49" s="16"/>
      <c r="OID49" s="16"/>
      <c r="OIE49" s="16"/>
      <c r="OIF49" s="16"/>
      <c r="OIG49" s="16"/>
      <c r="OIH49" s="16"/>
      <c r="OII49" s="16"/>
      <c r="OIJ49" s="16"/>
      <c r="OIK49" s="16"/>
      <c r="OIL49" s="16"/>
      <c r="OIM49" s="16"/>
      <c r="OIN49" s="16"/>
      <c r="OIO49" s="16"/>
      <c r="OIP49" s="16"/>
      <c r="OIQ49" s="16"/>
      <c r="OIR49" s="16"/>
      <c r="OIS49" s="16"/>
      <c r="OIT49" s="16"/>
      <c r="OIU49" s="16"/>
      <c r="OIV49" s="16"/>
      <c r="OIW49" s="16"/>
      <c r="OIX49" s="16"/>
      <c r="OIY49" s="16"/>
      <c r="OIZ49" s="16"/>
      <c r="OJA49" s="16"/>
      <c r="OJB49" s="16"/>
      <c r="OJC49" s="16"/>
      <c r="OJD49" s="16"/>
      <c r="OJE49" s="16"/>
      <c r="OJF49" s="16"/>
      <c r="OJG49" s="16"/>
      <c r="OJH49" s="16"/>
      <c r="OJI49" s="16"/>
      <c r="OJJ49" s="16"/>
      <c r="OJK49" s="16"/>
      <c r="OJL49" s="16"/>
      <c r="OJM49" s="16"/>
      <c r="OJN49" s="16"/>
      <c r="OJO49" s="16"/>
      <c r="OJP49" s="16"/>
      <c r="OJQ49" s="16"/>
      <c r="OJR49" s="16"/>
      <c r="OJS49" s="16"/>
      <c r="OJT49" s="16"/>
      <c r="OJU49" s="16"/>
      <c r="OJV49" s="16"/>
      <c r="OJW49" s="16"/>
      <c r="OJX49" s="16"/>
      <c r="OJY49" s="16"/>
      <c r="OJZ49" s="16"/>
      <c r="OKA49" s="16"/>
      <c r="OKB49" s="16"/>
      <c r="OKC49" s="16"/>
      <c r="OKD49" s="16"/>
      <c r="OKE49" s="16"/>
      <c r="OKF49" s="16"/>
      <c r="OKG49" s="16"/>
      <c r="OKH49" s="16"/>
      <c r="OKI49" s="16"/>
      <c r="OKJ49" s="16"/>
      <c r="OKK49" s="16"/>
      <c r="OKL49" s="16"/>
      <c r="OKM49" s="16"/>
      <c r="OKN49" s="16"/>
      <c r="OKO49" s="16"/>
      <c r="OKP49" s="16"/>
      <c r="OKQ49" s="16"/>
      <c r="OKR49" s="16"/>
      <c r="OKS49" s="16"/>
      <c r="OKT49" s="16"/>
      <c r="OKU49" s="16"/>
      <c r="OKV49" s="16"/>
      <c r="OKW49" s="16"/>
      <c r="OKX49" s="16"/>
      <c r="OKY49" s="16"/>
      <c r="OKZ49" s="16"/>
      <c r="OLA49" s="16"/>
      <c r="OLB49" s="16"/>
      <c r="OLC49" s="16"/>
      <c r="OLD49" s="16"/>
      <c r="OLE49" s="16"/>
      <c r="OLF49" s="16"/>
      <c r="OLG49" s="16"/>
      <c r="OLH49" s="16"/>
      <c r="OLI49" s="16"/>
      <c r="OLJ49" s="16"/>
      <c r="OLK49" s="16"/>
      <c r="OLL49" s="16"/>
      <c r="OLM49" s="16"/>
      <c r="OLN49" s="16"/>
      <c r="OLO49" s="16"/>
      <c r="OLP49" s="16"/>
      <c r="OLQ49" s="16"/>
      <c r="OLR49" s="16"/>
      <c r="OLS49" s="16"/>
      <c r="OLT49" s="16"/>
      <c r="OLU49" s="16"/>
      <c r="OLV49" s="16"/>
      <c r="OLW49" s="16"/>
      <c r="OLX49" s="16"/>
      <c r="OLY49" s="16"/>
      <c r="OLZ49" s="16"/>
      <c r="OMA49" s="16"/>
      <c r="OMB49" s="16"/>
      <c r="OMC49" s="16"/>
      <c r="OMD49" s="16"/>
      <c r="OME49" s="16"/>
      <c r="OMF49" s="16"/>
      <c r="OMG49" s="16"/>
      <c r="OMH49" s="16"/>
      <c r="OMI49" s="16"/>
      <c r="OMJ49" s="16"/>
      <c r="OMK49" s="16"/>
      <c r="OML49" s="16"/>
      <c r="OMM49" s="16"/>
      <c r="OMN49" s="16"/>
      <c r="OMO49" s="16"/>
      <c r="OMP49" s="16"/>
      <c r="OMQ49" s="16"/>
      <c r="OMR49" s="16"/>
      <c r="OMS49" s="16"/>
      <c r="OMT49" s="16"/>
      <c r="OMU49" s="16"/>
      <c r="OMV49" s="16"/>
      <c r="OMW49" s="16"/>
      <c r="OMX49" s="16"/>
      <c r="OMY49" s="16"/>
      <c r="OMZ49" s="16"/>
      <c r="ONA49" s="16"/>
      <c r="ONB49" s="16"/>
      <c r="ONC49" s="16"/>
      <c r="OND49" s="16"/>
      <c r="ONE49" s="16"/>
      <c r="ONF49" s="16"/>
      <c r="ONG49" s="16"/>
      <c r="ONH49" s="16"/>
      <c r="ONI49" s="16"/>
      <c r="ONJ49" s="16"/>
      <c r="ONK49" s="16"/>
      <c r="ONL49" s="16"/>
      <c r="ONM49" s="16"/>
      <c r="ONN49" s="16"/>
      <c r="ONO49" s="16"/>
      <c r="ONP49" s="16"/>
      <c r="ONQ49" s="16"/>
      <c r="ONR49" s="16"/>
      <c r="ONS49" s="16"/>
      <c r="ONT49" s="16"/>
      <c r="ONU49" s="16"/>
      <c r="ONV49" s="16"/>
      <c r="ONW49" s="16"/>
      <c r="ONX49" s="16"/>
      <c r="ONY49" s="16"/>
      <c r="ONZ49" s="16"/>
      <c r="OOA49" s="16"/>
      <c r="OOB49" s="16"/>
      <c r="OOC49" s="16"/>
      <c r="OOD49" s="16"/>
      <c r="OOE49" s="16"/>
      <c r="OOF49" s="16"/>
      <c r="OOG49" s="16"/>
      <c r="OOH49" s="16"/>
      <c r="OOI49" s="16"/>
      <c r="OOJ49" s="16"/>
      <c r="OOK49" s="16"/>
      <c r="OOL49" s="16"/>
      <c r="OOM49" s="16"/>
      <c r="OON49" s="16"/>
      <c r="OOO49" s="16"/>
      <c r="OOP49" s="16"/>
      <c r="OOQ49" s="16"/>
      <c r="OOR49" s="16"/>
      <c r="OOS49" s="16"/>
      <c r="OOT49" s="16"/>
      <c r="OOU49" s="16"/>
      <c r="OOV49" s="16"/>
      <c r="OOW49" s="16"/>
      <c r="OOX49" s="16"/>
      <c r="OOY49" s="16"/>
      <c r="OOZ49" s="16"/>
      <c r="OPA49" s="16"/>
      <c r="OPB49" s="16"/>
      <c r="OPC49" s="16"/>
      <c r="OPD49" s="16"/>
      <c r="OPE49" s="16"/>
      <c r="OPF49" s="16"/>
      <c r="OPG49" s="16"/>
      <c r="OPH49" s="16"/>
      <c r="OPI49" s="16"/>
      <c r="OPJ49" s="16"/>
      <c r="OPK49" s="16"/>
      <c r="OPL49" s="16"/>
      <c r="OPM49" s="16"/>
      <c r="OPN49" s="16"/>
      <c r="OPO49" s="16"/>
      <c r="OPP49" s="16"/>
      <c r="OPQ49" s="16"/>
      <c r="OPR49" s="16"/>
      <c r="OPS49" s="16"/>
      <c r="OPT49" s="16"/>
      <c r="OPU49" s="16"/>
      <c r="OPV49" s="16"/>
      <c r="OPW49" s="16"/>
      <c r="OPX49" s="16"/>
      <c r="OPY49" s="16"/>
      <c r="OPZ49" s="16"/>
      <c r="OQA49" s="16"/>
      <c r="OQB49" s="16"/>
      <c r="OQC49" s="16"/>
      <c r="OQD49" s="16"/>
      <c r="OQE49" s="16"/>
      <c r="OQF49" s="16"/>
      <c r="OQG49" s="16"/>
      <c r="OQH49" s="16"/>
      <c r="OQI49" s="16"/>
      <c r="OQJ49" s="16"/>
      <c r="OQK49" s="16"/>
      <c r="OQL49" s="16"/>
      <c r="OQM49" s="16"/>
      <c r="OQN49" s="16"/>
      <c r="OQO49" s="16"/>
      <c r="OQP49" s="16"/>
      <c r="OQQ49" s="16"/>
      <c r="OQR49" s="16"/>
      <c r="OQS49" s="16"/>
      <c r="OQT49" s="16"/>
      <c r="OQU49" s="16"/>
      <c r="OQV49" s="16"/>
      <c r="OQW49" s="16"/>
      <c r="OQX49" s="16"/>
      <c r="OQY49" s="16"/>
      <c r="OQZ49" s="16"/>
      <c r="ORA49" s="16"/>
      <c r="ORB49" s="16"/>
      <c r="ORC49" s="16"/>
      <c r="ORD49" s="16"/>
      <c r="ORE49" s="16"/>
      <c r="ORF49" s="16"/>
      <c r="ORG49" s="16"/>
      <c r="ORH49" s="16"/>
      <c r="ORI49" s="16"/>
      <c r="ORJ49" s="16"/>
      <c r="ORK49" s="16"/>
      <c r="ORL49" s="16"/>
      <c r="ORM49" s="16"/>
      <c r="ORN49" s="16"/>
      <c r="ORO49" s="16"/>
      <c r="ORP49" s="16"/>
      <c r="ORQ49" s="16"/>
      <c r="ORR49" s="16"/>
      <c r="ORS49" s="16"/>
      <c r="ORT49" s="16"/>
      <c r="ORU49" s="16"/>
      <c r="ORV49" s="16"/>
      <c r="ORW49" s="16"/>
      <c r="ORX49" s="16"/>
      <c r="ORY49" s="16"/>
      <c r="ORZ49" s="16"/>
      <c r="OSA49" s="16"/>
      <c r="OSB49" s="16"/>
      <c r="OSC49" s="16"/>
      <c r="OSD49" s="16"/>
      <c r="OSE49" s="16"/>
      <c r="OSF49" s="16"/>
      <c r="OSG49" s="16"/>
      <c r="OSH49" s="16"/>
      <c r="OSI49" s="16"/>
      <c r="OSJ49" s="16"/>
      <c r="OSK49" s="16"/>
      <c r="OSL49" s="16"/>
      <c r="OSM49" s="16"/>
      <c r="OSN49" s="16"/>
      <c r="OSO49" s="16"/>
      <c r="OSP49" s="16"/>
      <c r="OSQ49" s="16"/>
      <c r="OSR49" s="16"/>
      <c r="OSS49" s="16"/>
      <c r="OST49" s="16"/>
      <c r="OSU49" s="16"/>
      <c r="OSV49" s="16"/>
      <c r="OSW49" s="16"/>
      <c r="OSX49" s="16"/>
      <c r="OSY49" s="16"/>
      <c r="OSZ49" s="16"/>
      <c r="OTA49" s="16"/>
      <c r="OTB49" s="16"/>
      <c r="OTC49" s="16"/>
      <c r="OTD49" s="16"/>
      <c r="OTE49" s="16"/>
      <c r="OTF49" s="16"/>
      <c r="OTG49" s="16"/>
      <c r="OTH49" s="16"/>
      <c r="OTI49" s="16"/>
      <c r="OTJ49" s="16"/>
      <c r="OTK49" s="16"/>
      <c r="OTL49" s="16"/>
      <c r="OTM49" s="16"/>
      <c r="OTN49" s="16"/>
      <c r="OTO49" s="16"/>
      <c r="OTP49" s="16"/>
      <c r="OTQ49" s="16"/>
      <c r="OTR49" s="16"/>
      <c r="OTS49" s="16"/>
      <c r="OTT49" s="16"/>
      <c r="OTU49" s="16"/>
      <c r="OTV49" s="16"/>
      <c r="OTW49" s="16"/>
      <c r="OTX49" s="16"/>
      <c r="OTY49" s="16"/>
      <c r="OTZ49" s="16"/>
      <c r="OUA49" s="16"/>
      <c r="OUB49" s="16"/>
      <c r="OUC49" s="16"/>
      <c r="OUD49" s="16"/>
      <c r="OUE49" s="16"/>
      <c r="OUF49" s="16"/>
      <c r="OUG49" s="16"/>
      <c r="OUH49" s="16"/>
      <c r="OUI49" s="16"/>
      <c r="OUJ49" s="16"/>
      <c r="OUK49" s="16"/>
      <c r="OUL49" s="16"/>
      <c r="OUM49" s="16"/>
      <c r="OUN49" s="16"/>
      <c r="OUO49" s="16"/>
      <c r="OUP49" s="16"/>
      <c r="OUQ49" s="16"/>
      <c r="OUR49" s="16"/>
      <c r="OUS49" s="16"/>
      <c r="OUT49" s="16"/>
      <c r="OUU49" s="16"/>
      <c r="OUV49" s="16"/>
      <c r="OUW49" s="16"/>
      <c r="OUX49" s="16"/>
      <c r="OUY49" s="16"/>
      <c r="OUZ49" s="16"/>
      <c r="OVA49" s="16"/>
      <c r="OVB49" s="16"/>
      <c r="OVC49" s="16"/>
      <c r="OVD49" s="16"/>
      <c r="OVE49" s="16"/>
      <c r="OVF49" s="16"/>
      <c r="OVG49" s="16"/>
      <c r="OVH49" s="16"/>
      <c r="OVI49" s="16"/>
      <c r="OVJ49" s="16"/>
      <c r="OVK49" s="16"/>
      <c r="OVL49" s="16"/>
      <c r="OVM49" s="16"/>
      <c r="OVN49" s="16"/>
      <c r="OVO49" s="16"/>
      <c r="OVP49" s="16"/>
      <c r="OVQ49" s="16"/>
      <c r="OVR49" s="16"/>
      <c r="OVS49" s="16"/>
      <c r="OVT49" s="16"/>
      <c r="OVU49" s="16"/>
      <c r="OVV49" s="16"/>
      <c r="OVW49" s="16"/>
      <c r="OVX49" s="16"/>
      <c r="OVY49" s="16"/>
      <c r="OVZ49" s="16"/>
      <c r="OWA49" s="16"/>
      <c r="OWB49" s="16"/>
      <c r="OWC49" s="16"/>
      <c r="OWD49" s="16"/>
      <c r="OWE49" s="16"/>
      <c r="OWF49" s="16"/>
      <c r="OWG49" s="16"/>
      <c r="OWH49" s="16"/>
      <c r="OWI49" s="16"/>
      <c r="OWJ49" s="16"/>
      <c r="OWK49" s="16"/>
      <c r="OWL49" s="16"/>
      <c r="OWM49" s="16"/>
      <c r="OWN49" s="16"/>
      <c r="OWO49" s="16"/>
      <c r="OWP49" s="16"/>
      <c r="OWQ49" s="16"/>
      <c r="OWR49" s="16"/>
      <c r="OWS49" s="16"/>
      <c r="OWT49" s="16"/>
      <c r="OWU49" s="16"/>
      <c r="OWV49" s="16"/>
      <c r="OWW49" s="16"/>
      <c r="OWX49" s="16"/>
      <c r="OWY49" s="16"/>
      <c r="OWZ49" s="16"/>
      <c r="OXA49" s="16"/>
      <c r="OXB49" s="16"/>
      <c r="OXC49" s="16"/>
      <c r="OXD49" s="16"/>
      <c r="OXE49" s="16"/>
      <c r="OXF49" s="16"/>
      <c r="OXG49" s="16"/>
      <c r="OXH49" s="16"/>
      <c r="OXI49" s="16"/>
      <c r="OXJ49" s="16"/>
      <c r="OXK49" s="16"/>
      <c r="OXL49" s="16"/>
      <c r="OXM49" s="16"/>
      <c r="OXN49" s="16"/>
      <c r="OXO49" s="16"/>
      <c r="OXP49" s="16"/>
      <c r="OXQ49" s="16"/>
      <c r="OXR49" s="16"/>
      <c r="OXS49" s="16"/>
      <c r="OXT49" s="16"/>
      <c r="OXU49" s="16"/>
      <c r="OXV49" s="16"/>
      <c r="OXW49" s="16"/>
      <c r="OXX49" s="16"/>
      <c r="OXY49" s="16"/>
      <c r="OXZ49" s="16"/>
      <c r="OYA49" s="16"/>
      <c r="OYB49" s="16"/>
      <c r="OYC49" s="16"/>
      <c r="OYD49" s="16"/>
      <c r="OYE49" s="16"/>
      <c r="OYF49" s="16"/>
      <c r="OYG49" s="16"/>
      <c r="OYH49" s="16"/>
      <c r="OYI49" s="16"/>
      <c r="OYJ49" s="16"/>
      <c r="OYK49" s="16"/>
      <c r="OYL49" s="16"/>
      <c r="OYM49" s="16"/>
      <c r="OYN49" s="16"/>
      <c r="OYO49" s="16"/>
      <c r="OYP49" s="16"/>
      <c r="OYQ49" s="16"/>
      <c r="OYR49" s="16"/>
      <c r="OYS49" s="16"/>
      <c r="OYT49" s="16"/>
      <c r="OYU49" s="16"/>
      <c r="OYV49" s="16"/>
      <c r="OYW49" s="16"/>
      <c r="OYX49" s="16"/>
      <c r="OYY49" s="16"/>
      <c r="OYZ49" s="16"/>
      <c r="OZA49" s="16"/>
      <c r="OZB49" s="16"/>
      <c r="OZC49" s="16"/>
      <c r="OZD49" s="16"/>
      <c r="OZE49" s="16"/>
      <c r="OZF49" s="16"/>
      <c r="OZG49" s="16"/>
      <c r="OZH49" s="16"/>
      <c r="OZI49" s="16"/>
      <c r="OZJ49" s="16"/>
      <c r="OZK49" s="16"/>
      <c r="OZL49" s="16"/>
      <c r="OZM49" s="16"/>
      <c r="OZN49" s="16"/>
      <c r="OZO49" s="16"/>
      <c r="OZP49" s="16"/>
      <c r="OZQ49" s="16"/>
      <c r="OZR49" s="16"/>
      <c r="OZS49" s="16"/>
      <c r="OZT49" s="16"/>
      <c r="OZU49" s="16"/>
      <c r="OZV49" s="16"/>
      <c r="OZW49" s="16"/>
      <c r="OZX49" s="16"/>
      <c r="OZY49" s="16"/>
      <c r="OZZ49" s="16"/>
      <c r="PAA49" s="16"/>
      <c r="PAB49" s="16"/>
      <c r="PAC49" s="16"/>
      <c r="PAD49" s="16"/>
      <c r="PAE49" s="16"/>
      <c r="PAF49" s="16"/>
      <c r="PAG49" s="16"/>
      <c r="PAH49" s="16"/>
      <c r="PAI49" s="16"/>
      <c r="PAJ49" s="16"/>
      <c r="PAK49" s="16"/>
      <c r="PAL49" s="16"/>
      <c r="PAM49" s="16"/>
      <c r="PAN49" s="16"/>
      <c r="PAO49" s="16"/>
      <c r="PAP49" s="16"/>
      <c r="PAQ49" s="16"/>
      <c r="PAR49" s="16"/>
      <c r="PAS49" s="16"/>
      <c r="PAT49" s="16"/>
      <c r="PAU49" s="16"/>
      <c r="PAV49" s="16"/>
      <c r="PAW49" s="16"/>
      <c r="PAX49" s="16"/>
      <c r="PAY49" s="16"/>
      <c r="PAZ49" s="16"/>
      <c r="PBA49" s="16"/>
      <c r="PBB49" s="16"/>
      <c r="PBC49" s="16"/>
      <c r="PBD49" s="16"/>
      <c r="PBE49" s="16"/>
      <c r="PBF49" s="16"/>
      <c r="PBG49" s="16"/>
      <c r="PBH49" s="16"/>
      <c r="PBI49" s="16"/>
      <c r="PBJ49" s="16"/>
      <c r="PBK49" s="16"/>
      <c r="PBL49" s="16"/>
      <c r="PBM49" s="16"/>
      <c r="PBN49" s="16"/>
      <c r="PBO49" s="16"/>
      <c r="PBP49" s="16"/>
      <c r="PBQ49" s="16"/>
      <c r="PBR49" s="16"/>
      <c r="PBS49" s="16"/>
      <c r="PBT49" s="16"/>
      <c r="PBU49" s="16"/>
      <c r="PBV49" s="16"/>
      <c r="PBW49" s="16"/>
      <c r="PBX49" s="16"/>
      <c r="PBY49" s="16"/>
      <c r="PBZ49" s="16"/>
      <c r="PCA49" s="16"/>
      <c r="PCB49" s="16"/>
      <c r="PCC49" s="16"/>
      <c r="PCD49" s="16"/>
      <c r="PCE49" s="16"/>
      <c r="PCF49" s="16"/>
      <c r="PCG49" s="16"/>
      <c r="PCH49" s="16"/>
      <c r="PCI49" s="16"/>
      <c r="PCJ49" s="16"/>
      <c r="PCK49" s="16"/>
      <c r="PCL49" s="16"/>
      <c r="PCM49" s="16"/>
      <c r="PCN49" s="16"/>
      <c r="PCO49" s="16"/>
      <c r="PCP49" s="16"/>
      <c r="PCQ49" s="16"/>
      <c r="PCR49" s="16"/>
      <c r="PCS49" s="16"/>
      <c r="PCT49" s="16"/>
      <c r="PCU49" s="16"/>
      <c r="PCV49" s="16"/>
      <c r="PCW49" s="16"/>
      <c r="PCX49" s="16"/>
      <c r="PCY49" s="16"/>
      <c r="PCZ49" s="16"/>
      <c r="PDA49" s="16"/>
      <c r="PDB49" s="16"/>
      <c r="PDC49" s="16"/>
      <c r="PDD49" s="16"/>
      <c r="PDE49" s="16"/>
      <c r="PDF49" s="16"/>
      <c r="PDG49" s="16"/>
      <c r="PDH49" s="16"/>
      <c r="PDI49" s="16"/>
      <c r="PDJ49" s="16"/>
      <c r="PDK49" s="16"/>
      <c r="PDL49" s="16"/>
      <c r="PDM49" s="16"/>
      <c r="PDN49" s="16"/>
      <c r="PDO49" s="16"/>
      <c r="PDP49" s="16"/>
      <c r="PDQ49" s="16"/>
      <c r="PDR49" s="16"/>
      <c r="PDS49" s="16"/>
      <c r="PDT49" s="16"/>
      <c r="PDU49" s="16"/>
      <c r="PDV49" s="16"/>
      <c r="PDW49" s="16"/>
      <c r="PDX49" s="16"/>
      <c r="PDY49" s="16"/>
      <c r="PDZ49" s="16"/>
      <c r="PEA49" s="16"/>
      <c r="PEB49" s="16"/>
      <c r="PEC49" s="16"/>
      <c r="PED49" s="16"/>
      <c r="PEE49" s="16"/>
      <c r="PEF49" s="16"/>
      <c r="PEG49" s="16"/>
      <c r="PEH49" s="16"/>
      <c r="PEI49" s="16"/>
      <c r="PEJ49" s="16"/>
      <c r="PEK49" s="16"/>
      <c r="PEL49" s="16"/>
      <c r="PEM49" s="16"/>
      <c r="PEN49" s="16"/>
      <c r="PEO49" s="16"/>
      <c r="PEP49" s="16"/>
      <c r="PEQ49" s="16"/>
      <c r="PER49" s="16"/>
      <c r="PES49" s="16"/>
      <c r="PET49" s="16"/>
      <c r="PEU49" s="16"/>
      <c r="PEV49" s="16"/>
      <c r="PEW49" s="16"/>
      <c r="PEX49" s="16"/>
      <c r="PEY49" s="16"/>
      <c r="PEZ49" s="16"/>
      <c r="PFA49" s="16"/>
      <c r="PFB49" s="16"/>
      <c r="PFC49" s="16"/>
      <c r="PFD49" s="16"/>
      <c r="PFE49" s="16"/>
      <c r="PFF49" s="16"/>
      <c r="PFG49" s="16"/>
      <c r="PFH49" s="16"/>
      <c r="PFI49" s="16"/>
      <c r="PFJ49" s="16"/>
      <c r="PFK49" s="16"/>
      <c r="PFL49" s="16"/>
      <c r="PFM49" s="16"/>
      <c r="PFN49" s="16"/>
      <c r="PFO49" s="16"/>
      <c r="PFP49" s="16"/>
      <c r="PFQ49" s="16"/>
      <c r="PFR49" s="16"/>
      <c r="PFS49" s="16"/>
      <c r="PFT49" s="16"/>
      <c r="PFU49" s="16"/>
      <c r="PFV49" s="16"/>
      <c r="PFW49" s="16"/>
      <c r="PFX49" s="16"/>
      <c r="PFY49" s="16"/>
      <c r="PFZ49" s="16"/>
      <c r="PGA49" s="16"/>
      <c r="PGB49" s="16"/>
      <c r="PGC49" s="16"/>
      <c r="PGD49" s="16"/>
      <c r="PGE49" s="16"/>
      <c r="PGF49" s="16"/>
      <c r="PGG49" s="16"/>
      <c r="PGH49" s="16"/>
      <c r="PGI49" s="16"/>
      <c r="PGJ49" s="16"/>
      <c r="PGK49" s="16"/>
      <c r="PGL49" s="16"/>
      <c r="PGM49" s="16"/>
      <c r="PGN49" s="16"/>
      <c r="PGO49" s="16"/>
      <c r="PGP49" s="16"/>
      <c r="PGQ49" s="16"/>
      <c r="PGR49" s="16"/>
      <c r="PGS49" s="16"/>
      <c r="PGT49" s="16"/>
      <c r="PGU49" s="16"/>
      <c r="PGV49" s="16"/>
      <c r="PGW49" s="16"/>
      <c r="PGX49" s="16"/>
      <c r="PGY49" s="16"/>
      <c r="PGZ49" s="16"/>
      <c r="PHA49" s="16"/>
      <c r="PHB49" s="16"/>
      <c r="PHC49" s="16"/>
      <c r="PHD49" s="16"/>
      <c r="PHE49" s="16"/>
      <c r="PHF49" s="16"/>
      <c r="PHG49" s="16"/>
      <c r="PHH49" s="16"/>
      <c r="PHI49" s="16"/>
      <c r="PHJ49" s="16"/>
      <c r="PHK49" s="16"/>
      <c r="PHL49" s="16"/>
      <c r="PHM49" s="16"/>
      <c r="PHN49" s="16"/>
      <c r="PHO49" s="16"/>
      <c r="PHP49" s="16"/>
      <c r="PHQ49" s="16"/>
      <c r="PHR49" s="16"/>
      <c r="PHS49" s="16"/>
      <c r="PHT49" s="16"/>
      <c r="PHU49" s="16"/>
      <c r="PHV49" s="16"/>
      <c r="PHW49" s="16"/>
      <c r="PHX49" s="16"/>
      <c r="PHY49" s="16"/>
      <c r="PHZ49" s="16"/>
      <c r="PIA49" s="16"/>
      <c r="PIB49" s="16"/>
      <c r="PIC49" s="16"/>
      <c r="PID49" s="16"/>
      <c r="PIE49" s="16"/>
      <c r="PIF49" s="16"/>
      <c r="PIG49" s="16"/>
      <c r="PIH49" s="16"/>
      <c r="PII49" s="16"/>
      <c r="PIJ49" s="16"/>
      <c r="PIK49" s="16"/>
      <c r="PIL49" s="16"/>
      <c r="PIM49" s="16"/>
      <c r="PIN49" s="16"/>
      <c r="PIO49" s="16"/>
      <c r="PIP49" s="16"/>
      <c r="PIQ49" s="16"/>
      <c r="PIR49" s="16"/>
      <c r="PIS49" s="16"/>
      <c r="PIT49" s="16"/>
      <c r="PIU49" s="16"/>
      <c r="PIV49" s="16"/>
      <c r="PIW49" s="16"/>
      <c r="PIX49" s="16"/>
      <c r="PIY49" s="16"/>
      <c r="PIZ49" s="16"/>
      <c r="PJA49" s="16"/>
      <c r="PJB49" s="16"/>
      <c r="PJC49" s="16"/>
      <c r="PJD49" s="16"/>
      <c r="PJE49" s="16"/>
      <c r="PJF49" s="16"/>
      <c r="PJG49" s="16"/>
      <c r="PJH49" s="16"/>
      <c r="PJI49" s="16"/>
      <c r="PJJ49" s="16"/>
      <c r="PJK49" s="16"/>
      <c r="PJL49" s="16"/>
      <c r="PJM49" s="16"/>
      <c r="PJN49" s="16"/>
      <c r="PJO49" s="16"/>
      <c r="PJP49" s="16"/>
      <c r="PJQ49" s="16"/>
      <c r="PJR49" s="16"/>
      <c r="PJS49" s="16"/>
      <c r="PJT49" s="16"/>
      <c r="PJU49" s="16"/>
      <c r="PJV49" s="16"/>
      <c r="PJW49" s="16"/>
      <c r="PJX49" s="16"/>
      <c r="PJY49" s="16"/>
      <c r="PJZ49" s="16"/>
      <c r="PKA49" s="16"/>
      <c r="PKB49" s="16"/>
      <c r="PKC49" s="16"/>
      <c r="PKD49" s="16"/>
      <c r="PKE49" s="16"/>
      <c r="PKF49" s="16"/>
      <c r="PKG49" s="16"/>
      <c r="PKH49" s="16"/>
      <c r="PKI49" s="16"/>
      <c r="PKJ49" s="16"/>
      <c r="PKK49" s="16"/>
      <c r="PKL49" s="16"/>
      <c r="PKM49" s="16"/>
      <c r="PKN49" s="16"/>
      <c r="PKO49" s="16"/>
      <c r="PKP49" s="16"/>
      <c r="PKQ49" s="16"/>
      <c r="PKR49" s="16"/>
      <c r="PKS49" s="16"/>
      <c r="PKT49" s="16"/>
      <c r="PKU49" s="16"/>
      <c r="PKV49" s="16"/>
      <c r="PKW49" s="16"/>
      <c r="PKX49" s="16"/>
      <c r="PKY49" s="16"/>
      <c r="PKZ49" s="16"/>
      <c r="PLA49" s="16"/>
      <c r="PLB49" s="16"/>
      <c r="PLC49" s="16"/>
      <c r="PLD49" s="16"/>
      <c r="PLE49" s="16"/>
      <c r="PLF49" s="16"/>
      <c r="PLG49" s="16"/>
      <c r="PLH49" s="16"/>
      <c r="PLI49" s="16"/>
      <c r="PLJ49" s="16"/>
      <c r="PLK49" s="16"/>
      <c r="PLL49" s="16"/>
      <c r="PLM49" s="16"/>
      <c r="PLN49" s="16"/>
      <c r="PLO49" s="16"/>
      <c r="PLP49" s="16"/>
      <c r="PLQ49" s="16"/>
      <c r="PLR49" s="16"/>
      <c r="PLS49" s="16"/>
      <c r="PLT49" s="16"/>
      <c r="PLU49" s="16"/>
      <c r="PLV49" s="16"/>
      <c r="PLW49" s="16"/>
      <c r="PLX49" s="16"/>
      <c r="PLY49" s="16"/>
      <c r="PLZ49" s="16"/>
      <c r="PMA49" s="16"/>
      <c r="PMB49" s="16"/>
      <c r="PMC49" s="16"/>
      <c r="PMD49" s="16"/>
      <c r="PME49" s="16"/>
      <c r="PMF49" s="16"/>
      <c r="PMG49" s="16"/>
      <c r="PMH49" s="16"/>
      <c r="PMI49" s="16"/>
      <c r="PMJ49" s="16"/>
      <c r="PMK49" s="16"/>
      <c r="PML49" s="16"/>
      <c r="PMM49" s="16"/>
      <c r="PMN49" s="16"/>
      <c r="PMO49" s="16"/>
      <c r="PMP49" s="16"/>
      <c r="PMQ49" s="16"/>
      <c r="PMR49" s="16"/>
      <c r="PMS49" s="16"/>
      <c r="PMT49" s="16"/>
      <c r="PMU49" s="16"/>
      <c r="PMV49" s="16"/>
      <c r="PMW49" s="16"/>
      <c r="PMX49" s="16"/>
      <c r="PMY49" s="16"/>
      <c r="PMZ49" s="16"/>
      <c r="PNA49" s="16"/>
      <c r="PNB49" s="16"/>
      <c r="PNC49" s="16"/>
      <c r="PND49" s="16"/>
      <c r="PNE49" s="16"/>
      <c r="PNF49" s="16"/>
      <c r="PNG49" s="16"/>
      <c r="PNH49" s="16"/>
      <c r="PNI49" s="16"/>
      <c r="PNJ49" s="16"/>
      <c r="PNK49" s="16"/>
      <c r="PNL49" s="16"/>
      <c r="PNM49" s="16"/>
      <c r="PNN49" s="16"/>
      <c r="PNO49" s="16"/>
      <c r="PNP49" s="16"/>
      <c r="PNQ49" s="16"/>
      <c r="PNR49" s="16"/>
      <c r="PNS49" s="16"/>
      <c r="PNT49" s="16"/>
      <c r="PNU49" s="16"/>
      <c r="PNV49" s="16"/>
      <c r="PNW49" s="16"/>
      <c r="PNX49" s="16"/>
      <c r="PNY49" s="16"/>
      <c r="PNZ49" s="16"/>
      <c r="POA49" s="16"/>
      <c r="POB49" s="16"/>
      <c r="POC49" s="16"/>
      <c r="POD49" s="16"/>
      <c r="POE49" s="16"/>
      <c r="POF49" s="16"/>
      <c r="POG49" s="16"/>
      <c r="POH49" s="16"/>
      <c r="POI49" s="16"/>
      <c r="POJ49" s="16"/>
      <c r="POK49" s="16"/>
      <c r="POL49" s="16"/>
      <c r="POM49" s="16"/>
      <c r="PON49" s="16"/>
      <c r="POO49" s="16"/>
      <c r="POP49" s="16"/>
      <c r="POQ49" s="16"/>
      <c r="POR49" s="16"/>
      <c r="POS49" s="16"/>
      <c r="POT49" s="16"/>
      <c r="POU49" s="16"/>
      <c r="POV49" s="16"/>
      <c r="POW49" s="16"/>
      <c r="POX49" s="16"/>
      <c r="POY49" s="16"/>
      <c r="POZ49" s="16"/>
      <c r="PPA49" s="16"/>
      <c r="PPB49" s="16"/>
      <c r="PPC49" s="16"/>
      <c r="PPD49" s="16"/>
      <c r="PPE49" s="16"/>
      <c r="PPF49" s="16"/>
      <c r="PPG49" s="16"/>
      <c r="PPH49" s="16"/>
      <c r="PPI49" s="16"/>
      <c r="PPJ49" s="16"/>
      <c r="PPK49" s="16"/>
      <c r="PPL49" s="16"/>
      <c r="PPM49" s="16"/>
      <c r="PPN49" s="16"/>
      <c r="PPO49" s="16"/>
      <c r="PPP49" s="16"/>
      <c r="PPQ49" s="16"/>
      <c r="PPR49" s="16"/>
      <c r="PPS49" s="16"/>
      <c r="PPT49" s="16"/>
      <c r="PPU49" s="16"/>
      <c r="PPV49" s="16"/>
      <c r="PPW49" s="16"/>
      <c r="PPX49" s="16"/>
      <c r="PPY49" s="16"/>
      <c r="PPZ49" s="16"/>
      <c r="PQA49" s="16"/>
      <c r="PQB49" s="16"/>
      <c r="PQC49" s="16"/>
      <c r="PQD49" s="16"/>
      <c r="PQE49" s="16"/>
      <c r="PQF49" s="16"/>
      <c r="PQG49" s="16"/>
      <c r="PQH49" s="16"/>
      <c r="PQI49" s="16"/>
      <c r="PQJ49" s="16"/>
      <c r="PQK49" s="16"/>
      <c r="PQL49" s="16"/>
      <c r="PQM49" s="16"/>
      <c r="PQN49" s="16"/>
      <c r="PQO49" s="16"/>
      <c r="PQP49" s="16"/>
      <c r="PQQ49" s="16"/>
      <c r="PQR49" s="16"/>
      <c r="PQS49" s="16"/>
      <c r="PQT49" s="16"/>
      <c r="PQU49" s="16"/>
      <c r="PQV49" s="16"/>
      <c r="PQW49" s="16"/>
      <c r="PQX49" s="16"/>
      <c r="PQY49" s="16"/>
      <c r="PQZ49" s="16"/>
      <c r="PRA49" s="16"/>
      <c r="PRB49" s="16"/>
      <c r="PRC49" s="16"/>
      <c r="PRD49" s="16"/>
      <c r="PRE49" s="16"/>
      <c r="PRF49" s="16"/>
      <c r="PRG49" s="16"/>
      <c r="PRH49" s="16"/>
      <c r="PRI49" s="16"/>
      <c r="PRJ49" s="16"/>
      <c r="PRK49" s="16"/>
      <c r="PRL49" s="16"/>
      <c r="PRM49" s="16"/>
      <c r="PRN49" s="16"/>
      <c r="PRO49" s="16"/>
      <c r="PRP49" s="16"/>
      <c r="PRQ49" s="16"/>
      <c r="PRR49" s="16"/>
      <c r="PRS49" s="16"/>
      <c r="PRT49" s="16"/>
      <c r="PRU49" s="16"/>
      <c r="PRV49" s="16"/>
      <c r="PRW49" s="16"/>
      <c r="PRX49" s="16"/>
      <c r="PRY49" s="16"/>
      <c r="PRZ49" s="16"/>
      <c r="PSA49" s="16"/>
      <c r="PSB49" s="16"/>
      <c r="PSC49" s="16"/>
      <c r="PSD49" s="16"/>
      <c r="PSE49" s="16"/>
      <c r="PSF49" s="16"/>
      <c r="PSG49" s="16"/>
      <c r="PSH49" s="16"/>
      <c r="PSI49" s="16"/>
      <c r="PSJ49" s="16"/>
      <c r="PSK49" s="16"/>
      <c r="PSL49" s="16"/>
      <c r="PSM49" s="16"/>
      <c r="PSN49" s="16"/>
      <c r="PSO49" s="16"/>
      <c r="PSP49" s="16"/>
      <c r="PSQ49" s="16"/>
      <c r="PSR49" s="16"/>
      <c r="PSS49" s="16"/>
      <c r="PST49" s="16"/>
      <c r="PSU49" s="16"/>
      <c r="PSV49" s="16"/>
      <c r="PSW49" s="16"/>
      <c r="PSX49" s="16"/>
      <c r="PSY49" s="16"/>
      <c r="PSZ49" s="16"/>
      <c r="PTA49" s="16"/>
      <c r="PTB49" s="16"/>
      <c r="PTC49" s="16"/>
      <c r="PTD49" s="16"/>
      <c r="PTE49" s="16"/>
      <c r="PTF49" s="16"/>
      <c r="PTG49" s="16"/>
      <c r="PTH49" s="16"/>
      <c r="PTI49" s="16"/>
      <c r="PTJ49" s="16"/>
      <c r="PTK49" s="16"/>
      <c r="PTL49" s="16"/>
      <c r="PTM49" s="16"/>
      <c r="PTN49" s="16"/>
      <c r="PTO49" s="16"/>
      <c r="PTP49" s="16"/>
      <c r="PTQ49" s="16"/>
      <c r="PTR49" s="16"/>
      <c r="PTS49" s="16"/>
      <c r="PTT49" s="16"/>
      <c r="PTU49" s="16"/>
      <c r="PTV49" s="16"/>
      <c r="PTW49" s="16"/>
      <c r="PTX49" s="16"/>
      <c r="PTY49" s="16"/>
      <c r="PTZ49" s="16"/>
      <c r="PUA49" s="16"/>
      <c r="PUB49" s="16"/>
      <c r="PUC49" s="16"/>
      <c r="PUD49" s="16"/>
      <c r="PUE49" s="16"/>
      <c r="PUF49" s="16"/>
      <c r="PUG49" s="16"/>
      <c r="PUH49" s="16"/>
      <c r="PUI49" s="16"/>
      <c r="PUJ49" s="16"/>
      <c r="PUK49" s="16"/>
      <c r="PUL49" s="16"/>
      <c r="PUM49" s="16"/>
      <c r="PUN49" s="16"/>
      <c r="PUO49" s="16"/>
      <c r="PUP49" s="16"/>
      <c r="PUQ49" s="16"/>
      <c r="PUR49" s="16"/>
      <c r="PUS49" s="16"/>
      <c r="PUT49" s="16"/>
      <c r="PUU49" s="16"/>
      <c r="PUV49" s="16"/>
      <c r="PUW49" s="16"/>
      <c r="PUX49" s="16"/>
      <c r="PUY49" s="16"/>
      <c r="PUZ49" s="16"/>
      <c r="PVA49" s="16"/>
      <c r="PVB49" s="16"/>
      <c r="PVC49" s="16"/>
      <c r="PVD49" s="16"/>
      <c r="PVE49" s="16"/>
      <c r="PVF49" s="16"/>
      <c r="PVG49" s="16"/>
      <c r="PVH49" s="16"/>
      <c r="PVI49" s="16"/>
      <c r="PVJ49" s="16"/>
      <c r="PVK49" s="16"/>
      <c r="PVL49" s="16"/>
      <c r="PVM49" s="16"/>
      <c r="PVN49" s="16"/>
      <c r="PVO49" s="16"/>
      <c r="PVP49" s="16"/>
      <c r="PVQ49" s="16"/>
      <c r="PVR49" s="16"/>
      <c r="PVS49" s="16"/>
      <c r="PVT49" s="16"/>
      <c r="PVU49" s="16"/>
      <c r="PVV49" s="16"/>
      <c r="PVW49" s="16"/>
      <c r="PVX49" s="16"/>
      <c r="PVY49" s="16"/>
      <c r="PVZ49" s="16"/>
      <c r="PWA49" s="16"/>
      <c r="PWB49" s="16"/>
      <c r="PWC49" s="16"/>
      <c r="PWD49" s="16"/>
      <c r="PWE49" s="16"/>
      <c r="PWF49" s="16"/>
      <c r="PWG49" s="16"/>
      <c r="PWH49" s="16"/>
      <c r="PWI49" s="16"/>
      <c r="PWJ49" s="16"/>
      <c r="PWK49" s="16"/>
      <c r="PWL49" s="16"/>
      <c r="PWM49" s="16"/>
      <c r="PWN49" s="16"/>
      <c r="PWO49" s="16"/>
      <c r="PWP49" s="16"/>
      <c r="PWQ49" s="16"/>
      <c r="PWR49" s="16"/>
      <c r="PWS49" s="16"/>
      <c r="PWT49" s="16"/>
      <c r="PWU49" s="16"/>
      <c r="PWV49" s="16"/>
      <c r="PWW49" s="16"/>
      <c r="PWX49" s="16"/>
      <c r="PWY49" s="16"/>
      <c r="PWZ49" s="16"/>
      <c r="PXA49" s="16"/>
      <c r="PXB49" s="16"/>
      <c r="PXC49" s="16"/>
      <c r="PXD49" s="16"/>
      <c r="PXE49" s="16"/>
      <c r="PXF49" s="16"/>
      <c r="PXG49" s="16"/>
      <c r="PXH49" s="16"/>
      <c r="PXI49" s="16"/>
      <c r="PXJ49" s="16"/>
      <c r="PXK49" s="16"/>
      <c r="PXL49" s="16"/>
      <c r="PXM49" s="16"/>
      <c r="PXN49" s="16"/>
      <c r="PXO49" s="16"/>
      <c r="PXP49" s="16"/>
      <c r="PXQ49" s="16"/>
      <c r="PXR49" s="16"/>
      <c r="PXS49" s="16"/>
      <c r="PXT49" s="16"/>
      <c r="PXU49" s="16"/>
      <c r="PXV49" s="16"/>
      <c r="PXW49" s="16"/>
      <c r="PXX49" s="16"/>
      <c r="PXY49" s="16"/>
      <c r="PXZ49" s="16"/>
      <c r="PYA49" s="16"/>
      <c r="PYB49" s="16"/>
      <c r="PYC49" s="16"/>
      <c r="PYD49" s="16"/>
      <c r="PYE49" s="16"/>
      <c r="PYF49" s="16"/>
      <c r="PYG49" s="16"/>
      <c r="PYH49" s="16"/>
      <c r="PYI49" s="16"/>
      <c r="PYJ49" s="16"/>
      <c r="PYK49" s="16"/>
      <c r="PYL49" s="16"/>
      <c r="PYM49" s="16"/>
      <c r="PYN49" s="16"/>
      <c r="PYO49" s="16"/>
      <c r="PYP49" s="16"/>
      <c r="PYQ49" s="16"/>
      <c r="PYR49" s="16"/>
      <c r="PYS49" s="16"/>
      <c r="PYT49" s="16"/>
      <c r="PYU49" s="16"/>
      <c r="PYV49" s="16"/>
      <c r="PYW49" s="16"/>
      <c r="PYX49" s="16"/>
      <c r="PYY49" s="16"/>
      <c r="PYZ49" s="16"/>
      <c r="PZA49" s="16"/>
      <c r="PZB49" s="16"/>
      <c r="PZC49" s="16"/>
      <c r="PZD49" s="16"/>
      <c r="PZE49" s="16"/>
      <c r="PZF49" s="16"/>
      <c r="PZG49" s="16"/>
      <c r="PZH49" s="16"/>
      <c r="PZI49" s="16"/>
      <c r="PZJ49" s="16"/>
      <c r="PZK49" s="16"/>
      <c r="PZL49" s="16"/>
      <c r="PZM49" s="16"/>
      <c r="PZN49" s="16"/>
      <c r="PZO49" s="16"/>
      <c r="PZP49" s="16"/>
      <c r="PZQ49" s="16"/>
      <c r="PZR49" s="16"/>
      <c r="PZS49" s="16"/>
      <c r="PZT49" s="16"/>
      <c r="PZU49" s="16"/>
      <c r="PZV49" s="16"/>
      <c r="PZW49" s="16"/>
      <c r="PZX49" s="16"/>
      <c r="PZY49" s="16"/>
      <c r="PZZ49" s="16"/>
      <c r="QAA49" s="16"/>
      <c r="QAB49" s="16"/>
      <c r="QAC49" s="16"/>
      <c r="QAD49" s="16"/>
      <c r="QAE49" s="16"/>
      <c r="QAF49" s="16"/>
      <c r="QAG49" s="16"/>
      <c r="QAH49" s="16"/>
      <c r="QAI49" s="16"/>
      <c r="QAJ49" s="16"/>
      <c r="QAK49" s="16"/>
      <c r="QAL49" s="16"/>
      <c r="QAM49" s="16"/>
      <c r="QAN49" s="16"/>
      <c r="QAO49" s="16"/>
      <c r="QAP49" s="16"/>
      <c r="QAQ49" s="16"/>
      <c r="QAR49" s="16"/>
      <c r="QAS49" s="16"/>
      <c r="QAT49" s="16"/>
      <c r="QAU49" s="16"/>
      <c r="QAV49" s="16"/>
      <c r="QAW49" s="16"/>
      <c r="QAX49" s="16"/>
      <c r="QAY49" s="16"/>
      <c r="QAZ49" s="16"/>
      <c r="QBA49" s="16"/>
      <c r="QBB49" s="16"/>
      <c r="QBC49" s="16"/>
      <c r="QBD49" s="16"/>
      <c r="QBE49" s="16"/>
      <c r="QBF49" s="16"/>
      <c r="QBG49" s="16"/>
      <c r="QBH49" s="16"/>
      <c r="QBI49" s="16"/>
      <c r="QBJ49" s="16"/>
      <c r="QBK49" s="16"/>
      <c r="QBL49" s="16"/>
      <c r="QBM49" s="16"/>
      <c r="QBN49" s="16"/>
      <c r="QBO49" s="16"/>
      <c r="QBP49" s="16"/>
      <c r="QBQ49" s="16"/>
      <c r="QBR49" s="16"/>
      <c r="QBS49" s="16"/>
      <c r="QBT49" s="16"/>
      <c r="QBU49" s="16"/>
      <c r="QBV49" s="16"/>
      <c r="QBW49" s="16"/>
      <c r="QBX49" s="16"/>
      <c r="QBY49" s="16"/>
      <c r="QBZ49" s="16"/>
      <c r="QCA49" s="16"/>
      <c r="QCB49" s="16"/>
      <c r="QCC49" s="16"/>
      <c r="QCD49" s="16"/>
      <c r="QCE49" s="16"/>
      <c r="QCF49" s="16"/>
      <c r="QCG49" s="16"/>
      <c r="QCH49" s="16"/>
      <c r="QCI49" s="16"/>
      <c r="QCJ49" s="16"/>
      <c r="QCK49" s="16"/>
      <c r="QCL49" s="16"/>
      <c r="QCM49" s="16"/>
      <c r="QCN49" s="16"/>
      <c r="QCO49" s="16"/>
      <c r="QCP49" s="16"/>
      <c r="QCQ49" s="16"/>
      <c r="QCR49" s="16"/>
      <c r="QCS49" s="16"/>
      <c r="QCT49" s="16"/>
      <c r="QCU49" s="16"/>
      <c r="QCV49" s="16"/>
      <c r="QCW49" s="16"/>
      <c r="QCX49" s="16"/>
      <c r="QCY49" s="16"/>
      <c r="QCZ49" s="16"/>
      <c r="QDA49" s="16"/>
      <c r="QDB49" s="16"/>
      <c r="QDC49" s="16"/>
      <c r="QDD49" s="16"/>
      <c r="QDE49" s="16"/>
      <c r="QDF49" s="16"/>
      <c r="QDG49" s="16"/>
      <c r="QDH49" s="16"/>
      <c r="QDI49" s="16"/>
      <c r="QDJ49" s="16"/>
      <c r="QDK49" s="16"/>
      <c r="QDL49" s="16"/>
      <c r="QDM49" s="16"/>
      <c r="QDN49" s="16"/>
      <c r="QDO49" s="16"/>
      <c r="QDP49" s="16"/>
      <c r="QDQ49" s="16"/>
      <c r="QDR49" s="16"/>
      <c r="QDS49" s="16"/>
      <c r="QDT49" s="16"/>
      <c r="QDU49" s="16"/>
      <c r="QDV49" s="16"/>
      <c r="QDW49" s="16"/>
      <c r="QDX49" s="16"/>
      <c r="QDY49" s="16"/>
      <c r="QDZ49" s="16"/>
      <c r="QEA49" s="16"/>
      <c r="QEB49" s="16"/>
      <c r="QEC49" s="16"/>
      <c r="QED49" s="16"/>
      <c r="QEE49" s="16"/>
      <c r="QEF49" s="16"/>
      <c r="QEG49" s="16"/>
      <c r="QEH49" s="16"/>
      <c r="QEI49" s="16"/>
      <c r="QEJ49" s="16"/>
      <c r="QEK49" s="16"/>
      <c r="QEL49" s="16"/>
      <c r="QEM49" s="16"/>
      <c r="QEN49" s="16"/>
      <c r="QEO49" s="16"/>
      <c r="QEP49" s="16"/>
      <c r="QEQ49" s="16"/>
      <c r="QER49" s="16"/>
      <c r="QES49" s="16"/>
      <c r="QET49" s="16"/>
      <c r="QEU49" s="16"/>
      <c r="QEV49" s="16"/>
      <c r="QEW49" s="16"/>
      <c r="QEX49" s="16"/>
      <c r="QEY49" s="16"/>
      <c r="QEZ49" s="16"/>
      <c r="QFA49" s="16"/>
      <c r="QFB49" s="16"/>
      <c r="QFC49" s="16"/>
      <c r="QFD49" s="16"/>
      <c r="QFE49" s="16"/>
      <c r="QFF49" s="16"/>
      <c r="QFG49" s="16"/>
      <c r="QFH49" s="16"/>
      <c r="QFI49" s="16"/>
      <c r="QFJ49" s="16"/>
      <c r="QFK49" s="16"/>
      <c r="QFL49" s="16"/>
      <c r="QFM49" s="16"/>
      <c r="QFN49" s="16"/>
      <c r="QFO49" s="16"/>
      <c r="QFP49" s="16"/>
      <c r="QFQ49" s="16"/>
      <c r="QFR49" s="16"/>
      <c r="QFS49" s="16"/>
      <c r="QFT49" s="16"/>
      <c r="QFU49" s="16"/>
      <c r="QFV49" s="16"/>
      <c r="QFW49" s="16"/>
      <c r="QFX49" s="16"/>
      <c r="QFY49" s="16"/>
      <c r="QFZ49" s="16"/>
      <c r="QGA49" s="16"/>
      <c r="QGB49" s="16"/>
      <c r="QGC49" s="16"/>
      <c r="QGD49" s="16"/>
      <c r="QGE49" s="16"/>
      <c r="QGF49" s="16"/>
      <c r="QGG49" s="16"/>
      <c r="QGH49" s="16"/>
      <c r="QGI49" s="16"/>
      <c r="QGJ49" s="16"/>
      <c r="QGK49" s="16"/>
      <c r="QGL49" s="16"/>
      <c r="QGM49" s="16"/>
      <c r="QGN49" s="16"/>
      <c r="QGO49" s="16"/>
      <c r="QGP49" s="16"/>
      <c r="QGQ49" s="16"/>
      <c r="QGR49" s="16"/>
      <c r="QGS49" s="16"/>
      <c r="QGT49" s="16"/>
      <c r="QGU49" s="16"/>
      <c r="QGV49" s="16"/>
      <c r="QGW49" s="16"/>
      <c r="QGX49" s="16"/>
      <c r="QGY49" s="16"/>
      <c r="QGZ49" s="16"/>
      <c r="QHA49" s="16"/>
      <c r="QHB49" s="16"/>
      <c r="QHC49" s="16"/>
      <c r="QHD49" s="16"/>
      <c r="QHE49" s="16"/>
      <c r="QHF49" s="16"/>
      <c r="QHG49" s="16"/>
      <c r="QHH49" s="16"/>
      <c r="QHI49" s="16"/>
      <c r="QHJ49" s="16"/>
      <c r="QHK49" s="16"/>
      <c r="QHL49" s="16"/>
      <c r="QHM49" s="16"/>
      <c r="QHN49" s="16"/>
      <c r="QHO49" s="16"/>
      <c r="QHP49" s="16"/>
      <c r="QHQ49" s="16"/>
      <c r="QHR49" s="16"/>
      <c r="QHS49" s="16"/>
      <c r="QHT49" s="16"/>
      <c r="QHU49" s="16"/>
      <c r="QHV49" s="16"/>
      <c r="QHW49" s="16"/>
      <c r="QHX49" s="16"/>
      <c r="QHY49" s="16"/>
      <c r="QHZ49" s="16"/>
      <c r="QIA49" s="16"/>
      <c r="QIB49" s="16"/>
      <c r="QIC49" s="16"/>
      <c r="QID49" s="16"/>
      <c r="QIE49" s="16"/>
      <c r="QIF49" s="16"/>
      <c r="QIG49" s="16"/>
      <c r="QIH49" s="16"/>
      <c r="QII49" s="16"/>
      <c r="QIJ49" s="16"/>
      <c r="QIK49" s="16"/>
      <c r="QIL49" s="16"/>
      <c r="QIM49" s="16"/>
      <c r="QIN49" s="16"/>
      <c r="QIO49" s="16"/>
      <c r="QIP49" s="16"/>
      <c r="QIQ49" s="16"/>
      <c r="QIR49" s="16"/>
      <c r="QIS49" s="16"/>
      <c r="QIT49" s="16"/>
      <c r="QIU49" s="16"/>
      <c r="QIV49" s="16"/>
      <c r="QIW49" s="16"/>
      <c r="QIX49" s="16"/>
      <c r="QIY49" s="16"/>
      <c r="QIZ49" s="16"/>
      <c r="QJA49" s="16"/>
      <c r="QJB49" s="16"/>
      <c r="QJC49" s="16"/>
      <c r="QJD49" s="16"/>
      <c r="QJE49" s="16"/>
      <c r="QJF49" s="16"/>
      <c r="QJG49" s="16"/>
      <c r="QJH49" s="16"/>
      <c r="QJI49" s="16"/>
      <c r="QJJ49" s="16"/>
      <c r="QJK49" s="16"/>
      <c r="QJL49" s="16"/>
      <c r="QJM49" s="16"/>
      <c r="QJN49" s="16"/>
      <c r="QJO49" s="16"/>
      <c r="QJP49" s="16"/>
      <c r="QJQ49" s="16"/>
      <c r="QJR49" s="16"/>
      <c r="QJS49" s="16"/>
      <c r="QJT49" s="16"/>
      <c r="QJU49" s="16"/>
      <c r="QJV49" s="16"/>
      <c r="QJW49" s="16"/>
      <c r="QJX49" s="16"/>
      <c r="QJY49" s="16"/>
      <c r="QJZ49" s="16"/>
      <c r="QKA49" s="16"/>
      <c r="QKB49" s="16"/>
      <c r="QKC49" s="16"/>
      <c r="QKD49" s="16"/>
      <c r="QKE49" s="16"/>
      <c r="QKF49" s="16"/>
      <c r="QKG49" s="16"/>
      <c r="QKH49" s="16"/>
      <c r="QKI49" s="16"/>
      <c r="QKJ49" s="16"/>
      <c r="QKK49" s="16"/>
      <c r="QKL49" s="16"/>
      <c r="QKM49" s="16"/>
      <c r="QKN49" s="16"/>
      <c r="QKO49" s="16"/>
      <c r="QKP49" s="16"/>
      <c r="QKQ49" s="16"/>
      <c r="QKR49" s="16"/>
      <c r="QKS49" s="16"/>
      <c r="QKT49" s="16"/>
      <c r="QKU49" s="16"/>
      <c r="QKV49" s="16"/>
      <c r="QKW49" s="16"/>
      <c r="QKX49" s="16"/>
      <c r="QKY49" s="16"/>
      <c r="QKZ49" s="16"/>
      <c r="QLA49" s="16"/>
      <c r="QLB49" s="16"/>
      <c r="QLC49" s="16"/>
      <c r="QLD49" s="16"/>
      <c r="QLE49" s="16"/>
      <c r="QLF49" s="16"/>
      <c r="QLG49" s="16"/>
      <c r="QLH49" s="16"/>
      <c r="QLI49" s="16"/>
      <c r="QLJ49" s="16"/>
      <c r="QLK49" s="16"/>
      <c r="QLL49" s="16"/>
      <c r="QLM49" s="16"/>
      <c r="QLN49" s="16"/>
      <c r="QLO49" s="16"/>
      <c r="QLP49" s="16"/>
      <c r="QLQ49" s="16"/>
      <c r="QLR49" s="16"/>
      <c r="QLS49" s="16"/>
      <c r="QLT49" s="16"/>
      <c r="QLU49" s="16"/>
      <c r="QLV49" s="16"/>
      <c r="QLW49" s="16"/>
      <c r="QLX49" s="16"/>
      <c r="QLY49" s="16"/>
      <c r="QLZ49" s="16"/>
      <c r="QMA49" s="16"/>
      <c r="QMB49" s="16"/>
      <c r="QMC49" s="16"/>
      <c r="QMD49" s="16"/>
      <c r="QME49" s="16"/>
      <c r="QMF49" s="16"/>
      <c r="QMG49" s="16"/>
      <c r="QMH49" s="16"/>
      <c r="QMI49" s="16"/>
      <c r="QMJ49" s="16"/>
      <c r="QMK49" s="16"/>
      <c r="QML49" s="16"/>
      <c r="QMM49" s="16"/>
      <c r="QMN49" s="16"/>
      <c r="QMO49" s="16"/>
      <c r="QMP49" s="16"/>
      <c r="QMQ49" s="16"/>
      <c r="QMR49" s="16"/>
      <c r="QMS49" s="16"/>
      <c r="QMT49" s="16"/>
      <c r="QMU49" s="16"/>
      <c r="QMV49" s="16"/>
      <c r="QMW49" s="16"/>
      <c r="QMX49" s="16"/>
      <c r="QMY49" s="16"/>
      <c r="QMZ49" s="16"/>
      <c r="QNA49" s="16"/>
      <c r="QNB49" s="16"/>
      <c r="QNC49" s="16"/>
      <c r="QND49" s="16"/>
      <c r="QNE49" s="16"/>
      <c r="QNF49" s="16"/>
      <c r="QNG49" s="16"/>
      <c r="QNH49" s="16"/>
      <c r="QNI49" s="16"/>
      <c r="QNJ49" s="16"/>
      <c r="QNK49" s="16"/>
      <c r="QNL49" s="16"/>
      <c r="QNM49" s="16"/>
      <c r="QNN49" s="16"/>
      <c r="QNO49" s="16"/>
      <c r="QNP49" s="16"/>
      <c r="QNQ49" s="16"/>
      <c r="QNR49" s="16"/>
      <c r="QNS49" s="16"/>
      <c r="QNT49" s="16"/>
      <c r="QNU49" s="16"/>
      <c r="QNV49" s="16"/>
      <c r="QNW49" s="16"/>
      <c r="QNX49" s="16"/>
      <c r="QNY49" s="16"/>
      <c r="QNZ49" s="16"/>
      <c r="QOA49" s="16"/>
      <c r="QOB49" s="16"/>
      <c r="QOC49" s="16"/>
      <c r="QOD49" s="16"/>
      <c r="QOE49" s="16"/>
      <c r="QOF49" s="16"/>
      <c r="QOG49" s="16"/>
      <c r="QOH49" s="16"/>
      <c r="QOI49" s="16"/>
      <c r="QOJ49" s="16"/>
      <c r="QOK49" s="16"/>
      <c r="QOL49" s="16"/>
      <c r="QOM49" s="16"/>
      <c r="QON49" s="16"/>
      <c r="QOO49" s="16"/>
      <c r="QOP49" s="16"/>
      <c r="QOQ49" s="16"/>
      <c r="QOR49" s="16"/>
      <c r="QOS49" s="16"/>
      <c r="QOT49" s="16"/>
      <c r="QOU49" s="16"/>
      <c r="QOV49" s="16"/>
      <c r="QOW49" s="16"/>
      <c r="QOX49" s="16"/>
      <c r="QOY49" s="16"/>
      <c r="QOZ49" s="16"/>
      <c r="QPA49" s="16"/>
      <c r="QPB49" s="16"/>
      <c r="QPC49" s="16"/>
      <c r="QPD49" s="16"/>
      <c r="QPE49" s="16"/>
      <c r="QPF49" s="16"/>
      <c r="QPG49" s="16"/>
      <c r="QPH49" s="16"/>
      <c r="QPI49" s="16"/>
      <c r="QPJ49" s="16"/>
      <c r="QPK49" s="16"/>
      <c r="QPL49" s="16"/>
      <c r="QPM49" s="16"/>
      <c r="QPN49" s="16"/>
      <c r="QPO49" s="16"/>
      <c r="QPP49" s="16"/>
      <c r="QPQ49" s="16"/>
      <c r="QPR49" s="16"/>
      <c r="QPS49" s="16"/>
      <c r="QPT49" s="16"/>
      <c r="QPU49" s="16"/>
      <c r="QPV49" s="16"/>
      <c r="QPW49" s="16"/>
      <c r="QPX49" s="16"/>
      <c r="QPY49" s="16"/>
      <c r="QPZ49" s="16"/>
      <c r="QQA49" s="16"/>
      <c r="QQB49" s="16"/>
      <c r="QQC49" s="16"/>
      <c r="QQD49" s="16"/>
      <c r="QQE49" s="16"/>
      <c r="QQF49" s="16"/>
      <c r="QQG49" s="16"/>
      <c r="QQH49" s="16"/>
      <c r="QQI49" s="16"/>
      <c r="QQJ49" s="16"/>
      <c r="QQK49" s="16"/>
      <c r="QQL49" s="16"/>
      <c r="QQM49" s="16"/>
      <c r="QQN49" s="16"/>
      <c r="QQO49" s="16"/>
      <c r="QQP49" s="16"/>
      <c r="QQQ49" s="16"/>
      <c r="QQR49" s="16"/>
      <c r="QQS49" s="16"/>
      <c r="QQT49" s="16"/>
      <c r="QQU49" s="16"/>
      <c r="QQV49" s="16"/>
      <c r="QQW49" s="16"/>
      <c r="QQX49" s="16"/>
      <c r="QQY49" s="16"/>
      <c r="QQZ49" s="16"/>
      <c r="QRA49" s="16"/>
      <c r="QRB49" s="16"/>
      <c r="QRC49" s="16"/>
      <c r="QRD49" s="16"/>
      <c r="QRE49" s="16"/>
      <c r="QRF49" s="16"/>
      <c r="QRG49" s="16"/>
      <c r="QRH49" s="16"/>
      <c r="QRI49" s="16"/>
      <c r="QRJ49" s="16"/>
      <c r="QRK49" s="16"/>
      <c r="QRL49" s="16"/>
      <c r="QRM49" s="16"/>
      <c r="QRN49" s="16"/>
      <c r="QRO49" s="16"/>
      <c r="QRP49" s="16"/>
      <c r="QRQ49" s="16"/>
      <c r="QRR49" s="16"/>
      <c r="QRS49" s="16"/>
      <c r="QRT49" s="16"/>
      <c r="QRU49" s="16"/>
      <c r="QRV49" s="16"/>
      <c r="QRW49" s="16"/>
      <c r="QRX49" s="16"/>
      <c r="QRY49" s="16"/>
      <c r="QRZ49" s="16"/>
      <c r="QSA49" s="16"/>
      <c r="QSB49" s="16"/>
      <c r="QSC49" s="16"/>
      <c r="QSD49" s="16"/>
      <c r="QSE49" s="16"/>
      <c r="QSF49" s="16"/>
      <c r="QSG49" s="16"/>
      <c r="QSH49" s="16"/>
      <c r="QSI49" s="16"/>
      <c r="QSJ49" s="16"/>
      <c r="QSK49" s="16"/>
      <c r="QSL49" s="16"/>
      <c r="QSM49" s="16"/>
      <c r="QSN49" s="16"/>
      <c r="QSO49" s="16"/>
      <c r="QSP49" s="16"/>
      <c r="QSQ49" s="16"/>
      <c r="QSR49" s="16"/>
      <c r="QSS49" s="16"/>
      <c r="QST49" s="16"/>
      <c r="QSU49" s="16"/>
      <c r="QSV49" s="16"/>
      <c r="QSW49" s="16"/>
      <c r="QSX49" s="16"/>
      <c r="QSY49" s="16"/>
      <c r="QSZ49" s="16"/>
      <c r="QTA49" s="16"/>
      <c r="QTB49" s="16"/>
      <c r="QTC49" s="16"/>
      <c r="QTD49" s="16"/>
      <c r="QTE49" s="16"/>
      <c r="QTF49" s="16"/>
      <c r="QTG49" s="16"/>
      <c r="QTH49" s="16"/>
      <c r="QTI49" s="16"/>
      <c r="QTJ49" s="16"/>
      <c r="QTK49" s="16"/>
      <c r="QTL49" s="16"/>
      <c r="QTM49" s="16"/>
      <c r="QTN49" s="16"/>
      <c r="QTO49" s="16"/>
      <c r="QTP49" s="16"/>
      <c r="QTQ49" s="16"/>
      <c r="QTR49" s="16"/>
      <c r="QTS49" s="16"/>
      <c r="QTT49" s="16"/>
      <c r="QTU49" s="16"/>
      <c r="QTV49" s="16"/>
      <c r="QTW49" s="16"/>
      <c r="QTX49" s="16"/>
      <c r="QTY49" s="16"/>
      <c r="QTZ49" s="16"/>
      <c r="QUA49" s="16"/>
      <c r="QUB49" s="16"/>
      <c r="QUC49" s="16"/>
      <c r="QUD49" s="16"/>
      <c r="QUE49" s="16"/>
      <c r="QUF49" s="16"/>
      <c r="QUG49" s="16"/>
      <c r="QUH49" s="16"/>
      <c r="QUI49" s="16"/>
      <c r="QUJ49" s="16"/>
      <c r="QUK49" s="16"/>
      <c r="QUL49" s="16"/>
      <c r="QUM49" s="16"/>
      <c r="QUN49" s="16"/>
      <c r="QUO49" s="16"/>
      <c r="QUP49" s="16"/>
      <c r="QUQ49" s="16"/>
      <c r="QUR49" s="16"/>
      <c r="QUS49" s="16"/>
      <c r="QUT49" s="16"/>
      <c r="QUU49" s="16"/>
      <c r="QUV49" s="16"/>
      <c r="QUW49" s="16"/>
      <c r="QUX49" s="16"/>
      <c r="QUY49" s="16"/>
      <c r="QUZ49" s="16"/>
      <c r="QVA49" s="16"/>
      <c r="QVB49" s="16"/>
      <c r="QVC49" s="16"/>
      <c r="QVD49" s="16"/>
      <c r="QVE49" s="16"/>
      <c r="QVF49" s="16"/>
      <c r="QVG49" s="16"/>
      <c r="QVH49" s="16"/>
      <c r="QVI49" s="16"/>
      <c r="QVJ49" s="16"/>
      <c r="QVK49" s="16"/>
      <c r="QVL49" s="16"/>
      <c r="QVM49" s="16"/>
      <c r="QVN49" s="16"/>
      <c r="QVO49" s="16"/>
      <c r="QVP49" s="16"/>
      <c r="QVQ49" s="16"/>
      <c r="QVR49" s="16"/>
      <c r="QVS49" s="16"/>
      <c r="QVT49" s="16"/>
      <c r="QVU49" s="16"/>
      <c r="QVV49" s="16"/>
      <c r="QVW49" s="16"/>
      <c r="QVX49" s="16"/>
      <c r="QVY49" s="16"/>
      <c r="QVZ49" s="16"/>
      <c r="QWA49" s="16"/>
      <c r="QWB49" s="16"/>
      <c r="QWC49" s="16"/>
      <c r="QWD49" s="16"/>
      <c r="QWE49" s="16"/>
      <c r="QWF49" s="16"/>
      <c r="QWG49" s="16"/>
      <c r="QWH49" s="16"/>
      <c r="QWI49" s="16"/>
      <c r="QWJ49" s="16"/>
      <c r="QWK49" s="16"/>
      <c r="QWL49" s="16"/>
      <c r="QWM49" s="16"/>
      <c r="QWN49" s="16"/>
      <c r="QWO49" s="16"/>
      <c r="QWP49" s="16"/>
      <c r="QWQ49" s="16"/>
      <c r="QWR49" s="16"/>
      <c r="QWS49" s="16"/>
      <c r="QWT49" s="16"/>
      <c r="QWU49" s="16"/>
      <c r="QWV49" s="16"/>
      <c r="QWW49" s="16"/>
      <c r="QWX49" s="16"/>
      <c r="QWY49" s="16"/>
      <c r="QWZ49" s="16"/>
      <c r="QXA49" s="16"/>
      <c r="QXB49" s="16"/>
      <c r="QXC49" s="16"/>
      <c r="QXD49" s="16"/>
      <c r="QXE49" s="16"/>
      <c r="QXF49" s="16"/>
      <c r="QXG49" s="16"/>
      <c r="QXH49" s="16"/>
      <c r="QXI49" s="16"/>
      <c r="QXJ49" s="16"/>
      <c r="QXK49" s="16"/>
      <c r="QXL49" s="16"/>
      <c r="QXM49" s="16"/>
      <c r="QXN49" s="16"/>
      <c r="QXO49" s="16"/>
      <c r="QXP49" s="16"/>
      <c r="QXQ49" s="16"/>
      <c r="QXR49" s="16"/>
      <c r="QXS49" s="16"/>
      <c r="QXT49" s="16"/>
      <c r="QXU49" s="16"/>
      <c r="QXV49" s="16"/>
      <c r="QXW49" s="16"/>
      <c r="QXX49" s="16"/>
      <c r="QXY49" s="16"/>
      <c r="QXZ49" s="16"/>
      <c r="QYA49" s="16"/>
      <c r="QYB49" s="16"/>
      <c r="QYC49" s="16"/>
      <c r="QYD49" s="16"/>
      <c r="QYE49" s="16"/>
      <c r="QYF49" s="16"/>
      <c r="QYG49" s="16"/>
      <c r="QYH49" s="16"/>
      <c r="QYI49" s="16"/>
      <c r="QYJ49" s="16"/>
      <c r="QYK49" s="16"/>
      <c r="QYL49" s="16"/>
      <c r="QYM49" s="16"/>
      <c r="QYN49" s="16"/>
      <c r="QYO49" s="16"/>
      <c r="QYP49" s="16"/>
      <c r="QYQ49" s="16"/>
      <c r="QYR49" s="16"/>
      <c r="QYS49" s="16"/>
      <c r="QYT49" s="16"/>
      <c r="QYU49" s="16"/>
      <c r="QYV49" s="16"/>
      <c r="QYW49" s="16"/>
      <c r="QYX49" s="16"/>
      <c r="QYY49" s="16"/>
      <c r="QYZ49" s="16"/>
      <c r="QZA49" s="16"/>
      <c r="QZB49" s="16"/>
      <c r="QZC49" s="16"/>
      <c r="QZD49" s="16"/>
      <c r="QZE49" s="16"/>
      <c r="QZF49" s="16"/>
      <c r="QZG49" s="16"/>
      <c r="QZH49" s="16"/>
      <c r="QZI49" s="16"/>
      <c r="QZJ49" s="16"/>
      <c r="QZK49" s="16"/>
      <c r="QZL49" s="16"/>
      <c r="QZM49" s="16"/>
      <c r="QZN49" s="16"/>
      <c r="QZO49" s="16"/>
      <c r="QZP49" s="16"/>
      <c r="QZQ49" s="16"/>
      <c r="QZR49" s="16"/>
      <c r="QZS49" s="16"/>
      <c r="QZT49" s="16"/>
      <c r="QZU49" s="16"/>
      <c r="QZV49" s="16"/>
      <c r="QZW49" s="16"/>
      <c r="QZX49" s="16"/>
      <c r="QZY49" s="16"/>
      <c r="QZZ49" s="16"/>
      <c r="RAA49" s="16"/>
      <c r="RAB49" s="16"/>
      <c r="RAC49" s="16"/>
      <c r="RAD49" s="16"/>
      <c r="RAE49" s="16"/>
      <c r="RAF49" s="16"/>
      <c r="RAG49" s="16"/>
      <c r="RAH49" s="16"/>
      <c r="RAI49" s="16"/>
      <c r="RAJ49" s="16"/>
      <c r="RAK49" s="16"/>
      <c r="RAL49" s="16"/>
      <c r="RAM49" s="16"/>
      <c r="RAN49" s="16"/>
      <c r="RAO49" s="16"/>
      <c r="RAP49" s="16"/>
      <c r="RAQ49" s="16"/>
      <c r="RAR49" s="16"/>
      <c r="RAS49" s="16"/>
      <c r="RAT49" s="16"/>
      <c r="RAU49" s="16"/>
      <c r="RAV49" s="16"/>
      <c r="RAW49" s="16"/>
      <c r="RAX49" s="16"/>
      <c r="RAY49" s="16"/>
      <c r="RAZ49" s="16"/>
      <c r="RBA49" s="16"/>
      <c r="RBB49" s="16"/>
      <c r="RBC49" s="16"/>
      <c r="RBD49" s="16"/>
      <c r="RBE49" s="16"/>
      <c r="RBF49" s="16"/>
      <c r="RBG49" s="16"/>
      <c r="RBH49" s="16"/>
      <c r="RBI49" s="16"/>
      <c r="RBJ49" s="16"/>
      <c r="RBK49" s="16"/>
      <c r="RBL49" s="16"/>
      <c r="RBM49" s="16"/>
      <c r="RBN49" s="16"/>
      <c r="RBO49" s="16"/>
      <c r="RBP49" s="16"/>
      <c r="RBQ49" s="16"/>
      <c r="RBR49" s="16"/>
      <c r="RBS49" s="16"/>
      <c r="RBT49" s="16"/>
      <c r="RBU49" s="16"/>
      <c r="RBV49" s="16"/>
      <c r="RBW49" s="16"/>
      <c r="RBX49" s="16"/>
      <c r="RBY49" s="16"/>
      <c r="RBZ49" s="16"/>
      <c r="RCA49" s="16"/>
      <c r="RCB49" s="16"/>
      <c r="RCC49" s="16"/>
      <c r="RCD49" s="16"/>
      <c r="RCE49" s="16"/>
      <c r="RCF49" s="16"/>
      <c r="RCG49" s="16"/>
      <c r="RCH49" s="16"/>
      <c r="RCI49" s="16"/>
      <c r="RCJ49" s="16"/>
      <c r="RCK49" s="16"/>
      <c r="RCL49" s="16"/>
      <c r="RCM49" s="16"/>
      <c r="RCN49" s="16"/>
      <c r="RCO49" s="16"/>
      <c r="RCP49" s="16"/>
      <c r="RCQ49" s="16"/>
      <c r="RCR49" s="16"/>
      <c r="RCS49" s="16"/>
      <c r="RCT49" s="16"/>
      <c r="RCU49" s="16"/>
      <c r="RCV49" s="16"/>
      <c r="RCW49" s="16"/>
      <c r="RCX49" s="16"/>
      <c r="RCY49" s="16"/>
      <c r="RCZ49" s="16"/>
      <c r="RDA49" s="16"/>
      <c r="RDB49" s="16"/>
      <c r="RDC49" s="16"/>
      <c r="RDD49" s="16"/>
      <c r="RDE49" s="16"/>
      <c r="RDF49" s="16"/>
      <c r="RDG49" s="16"/>
      <c r="RDH49" s="16"/>
      <c r="RDI49" s="16"/>
      <c r="RDJ49" s="16"/>
      <c r="RDK49" s="16"/>
      <c r="RDL49" s="16"/>
      <c r="RDM49" s="16"/>
      <c r="RDN49" s="16"/>
      <c r="RDO49" s="16"/>
      <c r="RDP49" s="16"/>
      <c r="RDQ49" s="16"/>
      <c r="RDR49" s="16"/>
      <c r="RDS49" s="16"/>
      <c r="RDT49" s="16"/>
      <c r="RDU49" s="16"/>
      <c r="RDV49" s="16"/>
      <c r="RDW49" s="16"/>
      <c r="RDX49" s="16"/>
      <c r="RDY49" s="16"/>
      <c r="RDZ49" s="16"/>
      <c r="REA49" s="16"/>
      <c r="REB49" s="16"/>
      <c r="REC49" s="16"/>
      <c r="RED49" s="16"/>
      <c r="REE49" s="16"/>
      <c r="REF49" s="16"/>
      <c r="REG49" s="16"/>
      <c r="REH49" s="16"/>
      <c r="REI49" s="16"/>
      <c r="REJ49" s="16"/>
      <c r="REK49" s="16"/>
      <c r="REL49" s="16"/>
      <c r="REM49" s="16"/>
      <c r="REN49" s="16"/>
      <c r="REO49" s="16"/>
      <c r="REP49" s="16"/>
      <c r="REQ49" s="16"/>
      <c r="RER49" s="16"/>
      <c r="RES49" s="16"/>
      <c r="RET49" s="16"/>
      <c r="REU49" s="16"/>
      <c r="REV49" s="16"/>
      <c r="REW49" s="16"/>
      <c r="REX49" s="16"/>
      <c r="REY49" s="16"/>
      <c r="REZ49" s="16"/>
      <c r="RFA49" s="16"/>
      <c r="RFB49" s="16"/>
      <c r="RFC49" s="16"/>
      <c r="RFD49" s="16"/>
      <c r="RFE49" s="16"/>
      <c r="RFF49" s="16"/>
      <c r="RFG49" s="16"/>
      <c r="RFH49" s="16"/>
      <c r="RFI49" s="16"/>
      <c r="RFJ49" s="16"/>
      <c r="RFK49" s="16"/>
      <c r="RFL49" s="16"/>
      <c r="RFM49" s="16"/>
      <c r="RFN49" s="16"/>
      <c r="RFO49" s="16"/>
      <c r="RFP49" s="16"/>
      <c r="RFQ49" s="16"/>
      <c r="RFR49" s="16"/>
      <c r="RFS49" s="16"/>
      <c r="RFT49" s="16"/>
      <c r="RFU49" s="16"/>
      <c r="RFV49" s="16"/>
      <c r="RFW49" s="16"/>
      <c r="RFX49" s="16"/>
      <c r="RFY49" s="16"/>
      <c r="RFZ49" s="16"/>
      <c r="RGA49" s="16"/>
      <c r="RGB49" s="16"/>
      <c r="RGC49" s="16"/>
      <c r="RGD49" s="16"/>
      <c r="RGE49" s="16"/>
      <c r="RGF49" s="16"/>
      <c r="RGG49" s="16"/>
      <c r="RGH49" s="16"/>
      <c r="RGI49" s="16"/>
      <c r="RGJ49" s="16"/>
      <c r="RGK49" s="16"/>
      <c r="RGL49" s="16"/>
      <c r="RGM49" s="16"/>
      <c r="RGN49" s="16"/>
      <c r="RGO49" s="16"/>
      <c r="RGP49" s="16"/>
      <c r="RGQ49" s="16"/>
      <c r="RGR49" s="16"/>
      <c r="RGS49" s="16"/>
      <c r="RGT49" s="16"/>
      <c r="RGU49" s="16"/>
      <c r="RGV49" s="16"/>
      <c r="RGW49" s="16"/>
      <c r="RGX49" s="16"/>
      <c r="RGY49" s="16"/>
      <c r="RGZ49" s="16"/>
      <c r="RHA49" s="16"/>
      <c r="RHB49" s="16"/>
      <c r="RHC49" s="16"/>
      <c r="RHD49" s="16"/>
      <c r="RHE49" s="16"/>
      <c r="RHF49" s="16"/>
      <c r="RHG49" s="16"/>
      <c r="RHH49" s="16"/>
      <c r="RHI49" s="16"/>
      <c r="RHJ49" s="16"/>
      <c r="RHK49" s="16"/>
      <c r="RHL49" s="16"/>
      <c r="RHM49" s="16"/>
      <c r="RHN49" s="16"/>
      <c r="RHO49" s="16"/>
      <c r="RHP49" s="16"/>
      <c r="RHQ49" s="16"/>
      <c r="RHR49" s="16"/>
      <c r="RHS49" s="16"/>
      <c r="RHT49" s="16"/>
      <c r="RHU49" s="16"/>
      <c r="RHV49" s="16"/>
      <c r="RHW49" s="16"/>
      <c r="RHX49" s="16"/>
      <c r="RHY49" s="16"/>
      <c r="RHZ49" s="16"/>
      <c r="RIA49" s="16"/>
      <c r="RIB49" s="16"/>
      <c r="RIC49" s="16"/>
      <c r="RID49" s="16"/>
      <c r="RIE49" s="16"/>
      <c r="RIF49" s="16"/>
      <c r="RIG49" s="16"/>
      <c r="RIH49" s="16"/>
      <c r="RII49" s="16"/>
      <c r="RIJ49" s="16"/>
      <c r="RIK49" s="16"/>
      <c r="RIL49" s="16"/>
      <c r="RIM49" s="16"/>
      <c r="RIN49" s="16"/>
      <c r="RIO49" s="16"/>
      <c r="RIP49" s="16"/>
      <c r="RIQ49" s="16"/>
      <c r="RIR49" s="16"/>
      <c r="RIS49" s="16"/>
      <c r="RIT49" s="16"/>
      <c r="RIU49" s="16"/>
      <c r="RIV49" s="16"/>
      <c r="RIW49" s="16"/>
      <c r="RIX49" s="16"/>
      <c r="RIY49" s="16"/>
      <c r="RIZ49" s="16"/>
      <c r="RJA49" s="16"/>
      <c r="RJB49" s="16"/>
      <c r="RJC49" s="16"/>
      <c r="RJD49" s="16"/>
      <c r="RJE49" s="16"/>
      <c r="RJF49" s="16"/>
      <c r="RJG49" s="16"/>
      <c r="RJH49" s="16"/>
      <c r="RJI49" s="16"/>
      <c r="RJJ49" s="16"/>
      <c r="RJK49" s="16"/>
      <c r="RJL49" s="16"/>
      <c r="RJM49" s="16"/>
      <c r="RJN49" s="16"/>
      <c r="RJO49" s="16"/>
      <c r="RJP49" s="16"/>
      <c r="RJQ49" s="16"/>
      <c r="RJR49" s="16"/>
      <c r="RJS49" s="16"/>
      <c r="RJT49" s="16"/>
      <c r="RJU49" s="16"/>
      <c r="RJV49" s="16"/>
      <c r="RJW49" s="16"/>
      <c r="RJX49" s="16"/>
      <c r="RJY49" s="16"/>
      <c r="RJZ49" s="16"/>
      <c r="RKA49" s="16"/>
      <c r="RKB49" s="16"/>
      <c r="RKC49" s="16"/>
      <c r="RKD49" s="16"/>
      <c r="RKE49" s="16"/>
      <c r="RKF49" s="16"/>
      <c r="RKG49" s="16"/>
      <c r="RKH49" s="16"/>
      <c r="RKI49" s="16"/>
      <c r="RKJ49" s="16"/>
      <c r="RKK49" s="16"/>
      <c r="RKL49" s="16"/>
      <c r="RKM49" s="16"/>
      <c r="RKN49" s="16"/>
      <c r="RKO49" s="16"/>
      <c r="RKP49" s="16"/>
      <c r="RKQ49" s="16"/>
      <c r="RKR49" s="16"/>
      <c r="RKS49" s="16"/>
      <c r="RKT49" s="16"/>
      <c r="RKU49" s="16"/>
      <c r="RKV49" s="16"/>
      <c r="RKW49" s="16"/>
      <c r="RKX49" s="16"/>
      <c r="RKY49" s="16"/>
      <c r="RKZ49" s="16"/>
      <c r="RLA49" s="16"/>
      <c r="RLB49" s="16"/>
      <c r="RLC49" s="16"/>
      <c r="RLD49" s="16"/>
      <c r="RLE49" s="16"/>
      <c r="RLF49" s="16"/>
      <c r="RLG49" s="16"/>
      <c r="RLH49" s="16"/>
      <c r="RLI49" s="16"/>
      <c r="RLJ49" s="16"/>
      <c r="RLK49" s="16"/>
      <c r="RLL49" s="16"/>
      <c r="RLM49" s="16"/>
      <c r="RLN49" s="16"/>
      <c r="RLO49" s="16"/>
      <c r="RLP49" s="16"/>
      <c r="RLQ49" s="16"/>
      <c r="RLR49" s="16"/>
      <c r="RLS49" s="16"/>
      <c r="RLT49" s="16"/>
      <c r="RLU49" s="16"/>
      <c r="RLV49" s="16"/>
      <c r="RLW49" s="16"/>
      <c r="RLX49" s="16"/>
      <c r="RLY49" s="16"/>
      <c r="RLZ49" s="16"/>
      <c r="RMA49" s="16"/>
      <c r="RMB49" s="16"/>
      <c r="RMC49" s="16"/>
      <c r="RMD49" s="16"/>
      <c r="RME49" s="16"/>
      <c r="RMF49" s="16"/>
      <c r="RMG49" s="16"/>
      <c r="RMH49" s="16"/>
      <c r="RMI49" s="16"/>
      <c r="RMJ49" s="16"/>
      <c r="RMK49" s="16"/>
      <c r="RML49" s="16"/>
      <c r="RMM49" s="16"/>
      <c r="RMN49" s="16"/>
      <c r="RMO49" s="16"/>
      <c r="RMP49" s="16"/>
      <c r="RMQ49" s="16"/>
      <c r="RMR49" s="16"/>
      <c r="RMS49" s="16"/>
      <c r="RMT49" s="16"/>
      <c r="RMU49" s="16"/>
      <c r="RMV49" s="16"/>
      <c r="RMW49" s="16"/>
      <c r="RMX49" s="16"/>
      <c r="RMY49" s="16"/>
      <c r="RMZ49" s="16"/>
      <c r="RNA49" s="16"/>
      <c r="RNB49" s="16"/>
      <c r="RNC49" s="16"/>
      <c r="RND49" s="16"/>
      <c r="RNE49" s="16"/>
      <c r="RNF49" s="16"/>
      <c r="RNG49" s="16"/>
      <c r="RNH49" s="16"/>
      <c r="RNI49" s="16"/>
      <c r="RNJ49" s="16"/>
      <c r="RNK49" s="16"/>
      <c r="RNL49" s="16"/>
      <c r="RNM49" s="16"/>
      <c r="RNN49" s="16"/>
      <c r="RNO49" s="16"/>
      <c r="RNP49" s="16"/>
      <c r="RNQ49" s="16"/>
      <c r="RNR49" s="16"/>
      <c r="RNS49" s="16"/>
      <c r="RNT49" s="16"/>
      <c r="RNU49" s="16"/>
      <c r="RNV49" s="16"/>
      <c r="RNW49" s="16"/>
      <c r="RNX49" s="16"/>
      <c r="RNY49" s="16"/>
      <c r="RNZ49" s="16"/>
      <c r="ROA49" s="16"/>
      <c r="ROB49" s="16"/>
      <c r="ROC49" s="16"/>
      <c r="ROD49" s="16"/>
      <c r="ROE49" s="16"/>
      <c r="ROF49" s="16"/>
      <c r="ROG49" s="16"/>
      <c r="ROH49" s="16"/>
      <c r="ROI49" s="16"/>
      <c r="ROJ49" s="16"/>
      <c r="ROK49" s="16"/>
      <c r="ROL49" s="16"/>
      <c r="ROM49" s="16"/>
      <c r="RON49" s="16"/>
      <c r="ROO49" s="16"/>
      <c r="ROP49" s="16"/>
      <c r="ROQ49" s="16"/>
      <c r="ROR49" s="16"/>
      <c r="ROS49" s="16"/>
      <c r="ROT49" s="16"/>
      <c r="ROU49" s="16"/>
      <c r="ROV49" s="16"/>
      <c r="ROW49" s="16"/>
      <c r="ROX49" s="16"/>
      <c r="ROY49" s="16"/>
      <c r="ROZ49" s="16"/>
      <c r="RPA49" s="16"/>
      <c r="RPB49" s="16"/>
      <c r="RPC49" s="16"/>
      <c r="RPD49" s="16"/>
      <c r="RPE49" s="16"/>
      <c r="RPF49" s="16"/>
      <c r="RPG49" s="16"/>
      <c r="RPH49" s="16"/>
      <c r="RPI49" s="16"/>
      <c r="RPJ49" s="16"/>
      <c r="RPK49" s="16"/>
      <c r="RPL49" s="16"/>
      <c r="RPM49" s="16"/>
      <c r="RPN49" s="16"/>
      <c r="RPO49" s="16"/>
      <c r="RPP49" s="16"/>
      <c r="RPQ49" s="16"/>
      <c r="RPR49" s="16"/>
      <c r="RPS49" s="16"/>
      <c r="RPT49" s="16"/>
      <c r="RPU49" s="16"/>
      <c r="RPV49" s="16"/>
      <c r="RPW49" s="16"/>
      <c r="RPX49" s="16"/>
      <c r="RPY49" s="16"/>
      <c r="RPZ49" s="16"/>
      <c r="RQA49" s="16"/>
      <c r="RQB49" s="16"/>
      <c r="RQC49" s="16"/>
      <c r="RQD49" s="16"/>
      <c r="RQE49" s="16"/>
      <c r="RQF49" s="16"/>
      <c r="RQG49" s="16"/>
      <c r="RQH49" s="16"/>
      <c r="RQI49" s="16"/>
      <c r="RQJ49" s="16"/>
      <c r="RQK49" s="16"/>
      <c r="RQL49" s="16"/>
      <c r="RQM49" s="16"/>
      <c r="RQN49" s="16"/>
      <c r="RQO49" s="16"/>
      <c r="RQP49" s="16"/>
      <c r="RQQ49" s="16"/>
      <c r="RQR49" s="16"/>
      <c r="RQS49" s="16"/>
      <c r="RQT49" s="16"/>
      <c r="RQU49" s="16"/>
      <c r="RQV49" s="16"/>
      <c r="RQW49" s="16"/>
      <c r="RQX49" s="16"/>
      <c r="RQY49" s="16"/>
      <c r="RQZ49" s="16"/>
      <c r="RRA49" s="16"/>
      <c r="RRB49" s="16"/>
      <c r="RRC49" s="16"/>
      <c r="RRD49" s="16"/>
      <c r="RRE49" s="16"/>
      <c r="RRF49" s="16"/>
      <c r="RRG49" s="16"/>
      <c r="RRH49" s="16"/>
      <c r="RRI49" s="16"/>
      <c r="RRJ49" s="16"/>
      <c r="RRK49" s="16"/>
      <c r="RRL49" s="16"/>
      <c r="RRM49" s="16"/>
      <c r="RRN49" s="16"/>
      <c r="RRO49" s="16"/>
      <c r="RRP49" s="16"/>
      <c r="RRQ49" s="16"/>
      <c r="RRR49" s="16"/>
      <c r="RRS49" s="16"/>
      <c r="RRT49" s="16"/>
      <c r="RRU49" s="16"/>
      <c r="RRV49" s="16"/>
      <c r="RRW49" s="16"/>
      <c r="RRX49" s="16"/>
      <c r="RRY49" s="16"/>
      <c r="RRZ49" s="16"/>
      <c r="RSA49" s="16"/>
      <c r="RSB49" s="16"/>
      <c r="RSC49" s="16"/>
      <c r="RSD49" s="16"/>
      <c r="RSE49" s="16"/>
      <c r="RSF49" s="16"/>
      <c r="RSG49" s="16"/>
      <c r="RSH49" s="16"/>
      <c r="RSI49" s="16"/>
      <c r="RSJ49" s="16"/>
      <c r="RSK49" s="16"/>
      <c r="RSL49" s="16"/>
      <c r="RSM49" s="16"/>
      <c r="RSN49" s="16"/>
      <c r="RSO49" s="16"/>
      <c r="RSP49" s="16"/>
      <c r="RSQ49" s="16"/>
      <c r="RSR49" s="16"/>
      <c r="RSS49" s="16"/>
      <c r="RST49" s="16"/>
      <c r="RSU49" s="16"/>
      <c r="RSV49" s="16"/>
      <c r="RSW49" s="16"/>
      <c r="RSX49" s="16"/>
      <c r="RSY49" s="16"/>
      <c r="RSZ49" s="16"/>
      <c r="RTA49" s="16"/>
      <c r="RTB49" s="16"/>
      <c r="RTC49" s="16"/>
      <c r="RTD49" s="16"/>
      <c r="RTE49" s="16"/>
      <c r="RTF49" s="16"/>
      <c r="RTG49" s="16"/>
      <c r="RTH49" s="16"/>
      <c r="RTI49" s="16"/>
      <c r="RTJ49" s="16"/>
      <c r="RTK49" s="16"/>
      <c r="RTL49" s="16"/>
      <c r="RTM49" s="16"/>
      <c r="RTN49" s="16"/>
      <c r="RTO49" s="16"/>
      <c r="RTP49" s="16"/>
      <c r="RTQ49" s="16"/>
      <c r="RTR49" s="16"/>
      <c r="RTS49" s="16"/>
      <c r="RTT49" s="16"/>
      <c r="RTU49" s="16"/>
      <c r="RTV49" s="16"/>
      <c r="RTW49" s="16"/>
      <c r="RTX49" s="16"/>
      <c r="RTY49" s="16"/>
      <c r="RTZ49" s="16"/>
      <c r="RUA49" s="16"/>
      <c r="RUB49" s="16"/>
      <c r="RUC49" s="16"/>
      <c r="RUD49" s="16"/>
      <c r="RUE49" s="16"/>
      <c r="RUF49" s="16"/>
      <c r="RUG49" s="16"/>
      <c r="RUH49" s="16"/>
      <c r="RUI49" s="16"/>
      <c r="RUJ49" s="16"/>
      <c r="RUK49" s="16"/>
      <c r="RUL49" s="16"/>
      <c r="RUM49" s="16"/>
      <c r="RUN49" s="16"/>
      <c r="RUO49" s="16"/>
      <c r="RUP49" s="16"/>
      <c r="RUQ49" s="16"/>
      <c r="RUR49" s="16"/>
      <c r="RUS49" s="16"/>
      <c r="RUT49" s="16"/>
      <c r="RUU49" s="16"/>
      <c r="RUV49" s="16"/>
      <c r="RUW49" s="16"/>
      <c r="RUX49" s="16"/>
      <c r="RUY49" s="16"/>
      <c r="RUZ49" s="16"/>
      <c r="RVA49" s="16"/>
      <c r="RVB49" s="16"/>
      <c r="RVC49" s="16"/>
      <c r="RVD49" s="16"/>
      <c r="RVE49" s="16"/>
      <c r="RVF49" s="16"/>
      <c r="RVG49" s="16"/>
      <c r="RVH49" s="16"/>
      <c r="RVI49" s="16"/>
      <c r="RVJ49" s="16"/>
      <c r="RVK49" s="16"/>
      <c r="RVL49" s="16"/>
      <c r="RVM49" s="16"/>
      <c r="RVN49" s="16"/>
      <c r="RVO49" s="16"/>
      <c r="RVP49" s="16"/>
      <c r="RVQ49" s="16"/>
      <c r="RVR49" s="16"/>
      <c r="RVS49" s="16"/>
      <c r="RVT49" s="16"/>
      <c r="RVU49" s="16"/>
      <c r="RVV49" s="16"/>
      <c r="RVW49" s="16"/>
      <c r="RVX49" s="16"/>
      <c r="RVY49" s="16"/>
      <c r="RVZ49" s="16"/>
      <c r="RWA49" s="16"/>
      <c r="RWB49" s="16"/>
      <c r="RWC49" s="16"/>
      <c r="RWD49" s="16"/>
      <c r="RWE49" s="16"/>
      <c r="RWF49" s="16"/>
      <c r="RWG49" s="16"/>
      <c r="RWH49" s="16"/>
      <c r="RWI49" s="16"/>
      <c r="RWJ49" s="16"/>
      <c r="RWK49" s="16"/>
      <c r="RWL49" s="16"/>
      <c r="RWM49" s="16"/>
      <c r="RWN49" s="16"/>
      <c r="RWO49" s="16"/>
      <c r="RWP49" s="16"/>
      <c r="RWQ49" s="16"/>
      <c r="RWR49" s="16"/>
      <c r="RWS49" s="16"/>
      <c r="RWT49" s="16"/>
      <c r="RWU49" s="16"/>
      <c r="RWV49" s="16"/>
      <c r="RWW49" s="16"/>
      <c r="RWX49" s="16"/>
      <c r="RWY49" s="16"/>
      <c r="RWZ49" s="16"/>
      <c r="RXA49" s="16"/>
      <c r="RXB49" s="16"/>
      <c r="RXC49" s="16"/>
      <c r="RXD49" s="16"/>
      <c r="RXE49" s="16"/>
      <c r="RXF49" s="16"/>
      <c r="RXG49" s="16"/>
      <c r="RXH49" s="16"/>
      <c r="RXI49" s="16"/>
      <c r="RXJ49" s="16"/>
      <c r="RXK49" s="16"/>
      <c r="RXL49" s="16"/>
      <c r="RXM49" s="16"/>
      <c r="RXN49" s="16"/>
      <c r="RXO49" s="16"/>
      <c r="RXP49" s="16"/>
      <c r="RXQ49" s="16"/>
      <c r="RXR49" s="16"/>
      <c r="RXS49" s="16"/>
      <c r="RXT49" s="16"/>
      <c r="RXU49" s="16"/>
      <c r="RXV49" s="16"/>
      <c r="RXW49" s="16"/>
      <c r="RXX49" s="16"/>
      <c r="RXY49" s="16"/>
      <c r="RXZ49" s="16"/>
      <c r="RYA49" s="16"/>
      <c r="RYB49" s="16"/>
      <c r="RYC49" s="16"/>
      <c r="RYD49" s="16"/>
      <c r="RYE49" s="16"/>
      <c r="RYF49" s="16"/>
      <c r="RYG49" s="16"/>
      <c r="RYH49" s="16"/>
      <c r="RYI49" s="16"/>
      <c r="RYJ49" s="16"/>
      <c r="RYK49" s="16"/>
      <c r="RYL49" s="16"/>
      <c r="RYM49" s="16"/>
      <c r="RYN49" s="16"/>
      <c r="RYO49" s="16"/>
      <c r="RYP49" s="16"/>
      <c r="RYQ49" s="16"/>
      <c r="RYR49" s="16"/>
      <c r="RYS49" s="16"/>
      <c r="RYT49" s="16"/>
      <c r="RYU49" s="16"/>
      <c r="RYV49" s="16"/>
      <c r="RYW49" s="16"/>
      <c r="RYX49" s="16"/>
      <c r="RYY49" s="16"/>
      <c r="RYZ49" s="16"/>
      <c r="RZA49" s="16"/>
      <c r="RZB49" s="16"/>
      <c r="RZC49" s="16"/>
      <c r="RZD49" s="16"/>
      <c r="RZE49" s="16"/>
      <c r="RZF49" s="16"/>
      <c r="RZG49" s="16"/>
      <c r="RZH49" s="16"/>
      <c r="RZI49" s="16"/>
      <c r="RZJ49" s="16"/>
      <c r="RZK49" s="16"/>
      <c r="RZL49" s="16"/>
      <c r="RZM49" s="16"/>
      <c r="RZN49" s="16"/>
      <c r="RZO49" s="16"/>
      <c r="RZP49" s="16"/>
      <c r="RZQ49" s="16"/>
      <c r="RZR49" s="16"/>
      <c r="RZS49" s="16"/>
      <c r="RZT49" s="16"/>
      <c r="RZU49" s="16"/>
      <c r="RZV49" s="16"/>
      <c r="RZW49" s="16"/>
      <c r="RZX49" s="16"/>
      <c r="RZY49" s="16"/>
      <c r="RZZ49" s="16"/>
      <c r="SAA49" s="16"/>
      <c r="SAB49" s="16"/>
      <c r="SAC49" s="16"/>
      <c r="SAD49" s="16"/>
      <c r="SAE49" s="16"/>
      <c r="SAF49" s="16"/>
      <c r="SAG49" s="16"/>
      <c r="SAH49" s="16"/>
      <c r="SAI49" s="16"/>
      <c r="SAJ49" s="16"/>
      <c r="SAK49" s="16"/>
      <c r="SAL49" s="16"/>
      <c r="SAM49" s="16"/>
      <c r="SAN49" s="16"/>
      <c r="SAO49" s="16"/>
      <c r="SAP49" s="16"/>
      <c r="SAQ49" s="16"/>
      <c r="SAR49" s="16"/>
      <c r="SAS49" s="16"/>
      <c r="SAT49" s="16"/>
      <c r="SAU49" s="16"/>
      <c r="SAV49" s="16"/>
      <c r="SAW49" s="16"/>
      <c r="SAX49" s="16"/>
      <c r="SAY49" s="16"/>
      <c r="SAZ49" s="16"/>
      <c r="SBA49" s="16"/>
      <c r="SBB49" s="16"/>
      <c r="SBC49" s="16"/>
      <c r="SBD49" s="16"/>
      <c r="SBE49" s="16"/>
      <c r="SBF49" s="16"/>
      <c r="SBG49" s="16"/>
      <c r="SBH49" s="16"/>
      <c r="SBI49" s="16"/>
      <c r="SBJ49" s="16"/>
      <c r="SBK49" s="16"/>
      <c r="SBL49" s="16"/>
      <c r="SBM49" s="16"/>
      <c r="SBN49" s="16"/>
      <c r="SBO49" s="16"/>
      <c r="SBP49" s="16"/>
      <c r="SBQ49" s="16"/>
      <c r="SBR49" s="16"/>
      <c r="SBS49" s="16"/>
      <c r="SBT49" s="16"/>
      <c r="SBU49" s="16"/>
      <c r="SBV49" s="16"/>
      <c r="SBW49" s="16"/>
      <c r="SBX49" s="16"/>
      <c r="SBY49" s="16"/>
      <c r="SBZ49" s="16"/>
      <c r="SCA49" s="16"/>
      <c r="SCB49" s="16"/>
      <c r="SCC49" s="16"/>
      <c r="SCD49" s="16"/>
      <c r="SCE49" s="16"/>
      <c r="SCF49" s="16"/>
      <c r="SCG49" s="16"/>
      <c r="SCH49" s="16"/>
      <c r="SCI49" s="16"/>
      <c r="SCJ49" s="16"/>
      <c r="SCK49" s="16"/>
      <c r="SCL49" s="16"/>
      <c r="SCM49" s="16"/>
      <c r="SCN49" s="16"/>
      <c r="SCO49" s="16"/>
      <c r="SCP49" s="16"/>
      <c r="SCQ49" s="16"/>
      <c r="SCR49" s="16"/>
      <c r="SCS49" s="16"/>
      <c r="SCT49" s="16"/>
      <c r="SCU49" s="16"/>
      <c r="SCV49" s="16"/>
      <c r="SCW49" s="16"/>
      <c r="SCX49" s="16"/>
      <c r="SCY49" s="16"/>
      <c r="SCZ49" s="16"/>
      <c r="SDA49" s="16"/>
      <c r="SDB49" s="16"/>
      <c r="SDC49" s="16"/>
      <c r="SDD49" s="16"/>
      <c r="SDE49" s="16"/>
      <c r="SDF49" s="16"/>
      <c r="SDG49" s="16"/>
      <c r="SDH49" s="16"/>
      <c r="SDI49" s="16"/>
      <c r="SDJ49" s="16"/>
      <c r="SDK49" s="16"/>
      <c r="SDL49" s="16"/>
      <c r="SDM49" s="16"/>
      <c r="SDN49" s="16"/>
      <c r="SDO49" s="16"/>
      <c r="SDP49" s="16"/>
      <c r="SDQ49" s="16"/>
      <c r="SDR49" s="16"/>
      <c r="SDS49" s="16"/>
      <c r="SDT49" s="16"/>
      <c r="SDU49" s="16"/>
      <c r="SDV49" s="16"/>
      <c r="SDW49" s="16"/>
      <c r="SDX49" s="16"/>
      <c r="SDY49" s="16"/>
      <c r="SDZ49" s="16"/>
      <c r="SEA49" s="16"/>
      <c r="SEB49" s="16"/>
      <c r="SEC49" s="16"/>
      <c r="SED49" s="16"/>
      <c r="SEE49" s="16"/>
      <c r="SEF49" s="16"/>
      <c r="SEG49" s="16"/>
      <c r="SEH49" s="16"/>
      <c r="SEI49" s="16"/>
      <c r="SEJ49" s="16"/>
      <c r="SEK49" s="16"/>
      <c r="SEL49" s="16"/>
      <c r="SEM49" s="16"/>
      <c r="SEN49" s="16"/>
      <c r="SEO49" s="16"/>
      <c r="SEP49" s="16"/>
      <c r="SEQ49" s="16"/>
      <c r="SER49" s="16"/>
      <c r="SES49" s="16"/>
      <c r="SET49" s="16"/>
      <c r="SEU49" s="16"/>
      <c r="SEV49" s="16"/>
      <c r="SEW49" s="16"/>
      <c r="SEX49" s="16"/>
      <c r="SEY49" s="16"/>
      <c r="SEZ49" s="16"/>
      <c r="SFA49" s="16"/>
      <c r="SFB49" s="16"/>
      <c r="SFC49" s="16"/>
      <c r="SFD49" s="16"/>
      <c r="SFE49" s="16"/>
      <c r="SFF49" s="16"/>
      <c r="SFG49" s="16"/>
      <c r="SFH49" s="16"/>
      <c r="SFI49" s="16"/>
      <c r="SFJ49" s="16"/>
      <c r="SFK49" s="16"/>
      <c r="SFL49" s="16"/>
      <c r="SFM49" s="16"/>
      <c r="SFN49" s="16"/>
      <c r="SFO49" s="16"/>
      <c r="SFP49" s="16"/>
      <c r="SFQ49" s="16"/>
      <c r="SFR49" s="16"/>
      <c r="SFS49" s="16"/>
      <c r="SFT49" s="16"/>
      <c r="SFU49" s="16"/>
      <c r="SFV49" s="16"/>
      <c r="SFW49" s="16"/>
      <c r="SFX49" s="16"/>
      <c r="SFY49" s="16"/>
      <c r="SFZ49" s="16"/>
      <c r="SGA49" s="16"/>
      <c r="SGB49" s="16"/>
      <c r="SGC49" s="16"/>
      <c r="SGD49" s="16"/>
      <c r="SGE49" s="16"/>
      <c r="SGF49" s="16"/>
      <c r="SGG49" s="16"/>
      <c r="SGH49" s="16"/>
      <c r="SGI49" s="16"/>
      <c r="SGJ49" s="16"/>
      <c r="SGK49" s="16"/>
      <c r="SGL49" s="16"/>
      <c r="SGM49" s="16"/>
      <c r="SGN49" s="16"/>
      <c r="SGO49" s="16"/>
      <c r="SGP49" s="16"/>
      <c r="SGQ49" s="16"/>
      <c r="SGR49" s="16"/>
      <c r="SGS49" s="16"/>
      <c r="SGT49" s="16"/>
      <c r="SGU49" s="16"/>
      <c r="SGV49" s="16"/>
      <c r="SGW49" s="16"/>
      <c r="SGX49" s="16"/>
      <c r="SGY49" s="16"/>
      <c r="SGZ49" s="16"/>
      <c r="SHA49" s="16"/>
      <c r="SHB49" s="16"/>
      <c r="SHC49" s="16"/>
      <c r="SHD49" s="16"/>
      <c r="SHE49" s="16"/>
      <c r="SHF49" s="16"/>
      <c r="SHG49" s="16"/>
      <c r="SHH49" s="16"/>
      <c r="SHI49" s="16"/>
      <c r="SHJ49" s="16"/>
      <c r="SHK49" s="16"/>
      <c r="SHL49" s="16"/>
      <c r="SHM49" s="16"/>
      <c r="SHN49" s="16"/>
      <c r="SHO49" s="16"/>
      <c r="SHP49" s="16"/>
      <c r="SHQ49" s="16"/>
      <c r="SHR49" s="16"/>
      <c r="SHS49" s="16"/>
      <c r="SHT49" s="16"/>
      <c r="SHU49" s="16"/>
      <c r="SHV49" s="16"/>
      <c r="SHW49" s="16"/>
      <c r="SHX49" s="16"/>
      <c r="SHY49" s="16"/>
      <c r="SHZ49" s="16"/>
      <c r="SIA49" s="16"/>
      <c r="SIB49" s="16"/>
      <c r="SIC49" s="16"/>
      <c r="SID49" s="16"/>
      <c r="SIE49" s="16"/>
      <c r="SIF49" s="16"/>
      <c r="SIG49" s="16"/>
      <c r="SIH49" s="16"/>
      <c r="SII49" s="16"/>
      <c r="SIJ49" s="16"/>
      <c r="SIK49" s="16"/>
      <c r="SIL49" s="16"/>
      <c r="SIM49" s="16"/>
      <c r="SIN49" s="16"/>
      <c r="SIO49" s="16"/>
      <c r="SIP49" s="16"/>
      <c r="SIQ49" s="16"/>
      <c r="SIR49" s="16"/>
      <c r="SIS49" s="16"/>
      <c r="SIT49" s="16"/>
      <c r="SIU49" s="16"/>
      <c r="SIV49" s="16"/>
      <c r="SIW49" s="16"/>
      <c r="SIX49" s="16"/>
      <c r="SIY49" s="16"/>
      <c r="SIZ49" s="16"/>
      <c r="SJA49" s="16"/>
      <c r="SJB49" s="16"/>
      <c r="SJC49" s="16"/>
      <c r="SJD49" s="16"/>
      <c r="SJE49" s="16"/>
      <c r="SJF49" s="16"/>
      <c r="SJG49" s="16"/>
      <c r="SJH49" s="16"/>
      <c r="SJI49" s="16"/>
      <c r="SJJ49" s="16"/>
      <c r="SJK49" s="16"/>
      <c r="SJL49" s="16"/>
      <c r="SJM49" s="16"/>
      <c r="SJN49" s="16"/>
      <c r="SJO49" s="16"/>
      <c r="SJP49" s="16"/>
      <c r="SJQ49" s="16"/>
      <c r="SJR49" s="16"/>
      <c r="SJS49" s="16"/>
      <c r="SJT49" s="16"/>
      <c r="SJU49" s="16"/>
      <c r="SJV49" s="16"/>
      <c r="SJW49" s="16"/>
      <c r="SJX49" s="16"/>
      <c r="SJY49" s="16"/>
      <c r="SJZ49" s="16"/>
      <c r="SKA49" s="16"/>
      <c r="SKB49" s="16"/>
      <c r="SKC49" s="16"/>
      <c r="SKD49" s="16"/>
      <c r="SKE49" s="16"/>
      <c r="SKF49" s="16"/>
      <c r="SKG49" s="16"/>
      <c r="SKH49" s="16"/>
      <c r="SKI49" s="16"/>
      <c r="SKJ49" s="16"/>
      <c r="SKK49" s="16"/>
      <c r="SKL49" s="16"/>
      <c r="SKM49" s="16"/>
      <c r="SKN49" s="16"/>
      <c r="SKO49" s="16"/>
      <c r="SKP49" s="16"/>
      <c r="SKQ49" s="16"/>
      <c r="SKR49" s="16"/>
      <c r="SKS49" s="16"/>
      <c r="SKT49" s="16"/>
      <c r="SKU49" s="16"/>
      <c r="SKV49" s="16"/>
      <c r="SKW49" s="16"/>
      <c r="SKX49" s="16"/>
      <c r="SKY49" s="16"/>
      <c r="SKZ49" s="16"/>
      <c r="SLA49" s="16"/>
      <c r="SLB49" s="16"/>
      <c r="SLC49" s="16"/>
      <c r="SLD49" s="16"/>
      <c r="SLE49" s="16"/>
      <c r="SLF49" s="16"/>
      <c r="SLG49" s="16"/>
      <c r="SLH49" s="16"/>
      <c r="SLI49" s="16"/>
      <c r="SLJ49" s="16"/>
      <c r="SLK49" s="16"/>
      <c r="SLL49" s="16"/>
      <c r="SLM49" s="16"/>
      <c r="SLN49" s="16"/>
      <c r="SLO49" s="16"/>
      <c r="SLP49" s="16"/>
      <c r="SLQ49" s="16"/>
      <c r="SLR49" s="16"/>
      <c r="SLS49" s="16"/>
      <c r="SLT49" s="16"/>
      <c r="SLU49" s="16"/>
      <c r="SLV49" s="16"/>
      <c r="SLW49" s="16"/>
      <c r="SLX49" s="16"/>
      <c r="SLY49" s="16"/>
      <c r="SLZ49" s="16"/>
      <c r="SMA49" s="16"/>
      <c r="SMB49" s="16"/>
      <c r="SMC49" s="16"/>
      <c r="SMD49" s="16"/>
      <c r="SME49" s="16"/>
      <c r="SMF49" s="16"/>
      <c r="SMG49" s="16"/>
      <c r="SMH49" s="16"/>
      <c r="SMI49" s="16"/>
      <c r="SMJ49" s="16"/>
      <c r="SMK49" s="16"/>
      <c r="SML49" s="16"/>
      <c r="SMM49" s="16"/>
      <c r="SMN49" s="16"/>
      <c r="SMO49" s="16"/>
      <c r="SMP49" s="16"/>
      <c r="SMQ49" s="16"/>
      <c r="SMR49" s="16"/>
      <c r="SMS49" s="16"/>
      <c r="SMT49" s="16"/>
      <c r="SMU49" s="16"/>
      <c r="SMV49" s="16"/>
      <c r="SMW49" s="16"/>
      <c r="SMX49" s="16"/>
      <c r="SMY49" s="16"/>
      <c r="SMZ49" s="16"/>
      <c r="SNA49" s="16"/>
      <c r="SNB49" s="16"/>
      <c r="SNC49" s="16"/>
      <c r="SND49" s="16"/>
      <c r="SNE49" s="16"/>
      <c r="SNF49" s="16"/>
      <c r="SNG49" s="16"/>
      <c r="SNH49" s="16"/>
      <c r="SNI49" s="16"/>
      <c r="SNJ49" s="16"/>
      <c r="SNK49" s="16"/>
      <c r="SNL49" s="16"/>
      <c r="SNM49" s="16"/>
      <c r="SNN49" s="16"/>
      <c r="SNO49" s="16"/>
      <c r="SNP49" s="16"/>
      <c r="SNQ49" s="16"/>
      <c r="SNR49" s="16"/>
      <c r="SNS49" s="16"/>
      <c r="SNT49" s="16"/>
      <c r="SNU49" s="16"/>
      <c r="SNV49" s="16"/>
      <c r="SNW49" s="16"/>
      <c r="SNX49" s="16"/>
      <c r="SNY49" s="16"/>
      <c r="SNZ49" s="16"/>
      <c r="SOA49" s="16"/>
      <c r="SOB49" s="16"/>
      <c r="SOC49" s="16"/>
      <c r="SOD49" s="16"/>
      <c r="SOE49" s="16"/>
      <c r="SOF49" s="16"/>
      <c r="SOG49" s="16"/>
      <c r="SOH49" s="16"/>
      <c r="SOI49" s="16"/>
      <c r="SOJ49" s="16"/>
      <c r="SOK49" s="16"/>
      <c r="SOL49" s="16"/>
      <c r="SOM49" s="16"/>
      <c r="SON49" s="16"/>
      <c r="SOO49" s="16"/>
      <c r="SOP49" s="16"/>
      <c r="SOQ49" s="16"/>
      <c r="SOR49" s="16"/>
      <c r="SOS49" s="16"/>
      <c r="SOT49" s="16"/>
      <c r="SOU49" s="16"/>
      <c r="SOV49" s="16"/>
      <c r="SOW49" s="16"/>
      <c r="SOX49" s="16"/>
      <c r="SOY49" s="16"/>
      <c r="SOZ49" s="16"/>
      <c r="SPA49" s="16"/>
      <c r="SPB49" s="16"/>
      <c r="SPC49" s="16"/>
      <c r="SPD49" s="16"/>
      <c r="SPE49" s="16"/>
      <c r="SPF49" s="16"/>
      <c r="SPG49" s="16"/>
      <c r="SPH49" s="16"/>
      <c r="SPI49" s="16"/>
      <c r="SPJ49" s="16"/>
      <c r="SPK49" s="16"/>
      <c r="SPL49" s="16"/>
      <c r="SPM49" s="16"/>
      <c r="SPN49" s="16"/>
      <c r="SPO49" s="16"/>
      <c r="SPP49" s="16"/>
      <c r="SPQ49" s="16"/>
      <c r="SPR49" s="16"/>
      <c r="SPS49" s="16"/>
      <c r="SPT49" s="16"/>
      <c r="SPU49" s="16"/>
      <c r="SPV49" s="16"/>
      <c r="SPW49" s="16"/>
      <c r="SPX49" s="16"/>
      <c r="SPY49" s="16"/>
      <c r="SPZ49" s="16"/>
      <c r="SQA49" s="16"/>
      <c r="SQB49" s="16"/>
      <c r="SQC49" s="16"/>
      <c r="SQD49" s="16"/>
      <c r="SQE49" s="16"/>
      <c r="SQF49" s="16"/>
      <c r="SQG49" s="16"/>
      <c r="SQH49" s="16"/>
      <c r="SQI49" s="16"/>
      <c r="SQJ49" s="16"/>
      <c r="SQK49" s="16"/>
      <c r="SQL49" s="16"/>
      <c r="SQM49" s="16"/>
      <c r="SQN49" s="16"/>
      <c r="SQO49" s="16"/>
      <c r="SQP49" s="16"/>
      <c r="SQQ49" s="16"/>
      <c r="SQR49" s="16"/>
      <c r="SQS49" s="16"/>
      <c r="SQT49" s="16"/>
      <c r="SQU49" s="16"/>
      <c r="SQV49" s="16"/>
      <c r="SQW49" s="16"/>
      <c r="SQX49" s="16"/>
      <c r="SQY49" s="16"/>
      <c r="SQZ49" s="16"/>
      <c r="SRA49" s="16"/>
      <c r="SRB49" s="16"/>
      <c r="SRC49" s="16"/>
      <c r="SRD49" s="16"/>
      <c r="SRE49" s="16"/>
      <c r="SRF49" s="16"/>
      <c r="SRG49" s="16"/>
      <c r="SRH49" s="16"/>
      <c r="SRI49" s="16"/>
      <c r="SRJ49" s="16"/>
      <c r="SRK49" s="16"/>
      <c r="SRL49" s="16"/>
      <c r="SRM49" s="16"/>
      <c r="SRN49" s="16"/>
      <c r="SRO49" s="16"/>
      <c r="SRP49" s="16"/>
      <c r="SRQ49" s="16"/>
      <c r="SRR49" s="16"/>
      <c r="SRS49" s="16"/>
      <c r="SRT49" s="16"/>
      <c r="SRU49" s="16"/>
      <c r="SRV49" s="16"/>
      <c r="SRW49" s="16"/>
      <c r="SRX49" s="16"/>
      <c r="SRY49" s="16"/>
      <c r="SRZ49" s="16"/>
      <c r="SSA49" s="16"/>
      <c r="SSB49" s="16"/>
      <c r="SSC49" s="16"/>
      <c r="SSD49" s="16"/>
      <c r="SSE49" s="16"/>
      <c r="SSF49" s="16"/>
      <c r="SSG49" s="16"/>
      <c r="SSH49" s="16"/>
      <c r="SSI49" s="16"/>
      <c r="SSJ49" s="16"/>
      <c r="SSK49" s="16"/>
      <c r="SSL49" s="16"/>
      <c r="SSM49" s="16"/>
      <c r="SSN49" s="16"/>
      <c r="SSO49" s="16"/>
      <c r="SSP49" s="16"/>
      <c r="SSQ49" s="16"/>
      <c r="SSR49" s="16"/>
      <c r="SSS49" s="16"/>
      <c r="SST49" s="16"/>
      <c r="SSU49" s="16"/>
      <c r="SSV49" s="16"/>
      <c r="SSW49" s="16"/>
      <c r="SSX49" s="16"/>
      <c r="SSY49" s="16"/>
      <c r="SSZ49" s="16"/>
      <c r="STA49" s="16"/>
      <c r="STB49" s="16"/>
      <c r="STC49" s="16"/>
      <c r="STD49" s="16"/>
      <c r="STE49" s="16"/>
      <c r="STF49" s="16"/>
      <c r="STG49" s="16"/>
      <c r="STH49" s="16"/>
      <c r="STI49" s="16"/>
      <c r="STJ49" s="16"/>
      <c r="STK49" s="16"/>
      <c r="STL49" s="16"/>
      <c r="STM49" s="16"/>
      <c r="STN49" s="16"/>
      <c r="STO49" s="16"/>
      <c r="STP49" s="16"/>
      <c r="STQ49" s="16"/>
      <c r="STR49" s="16"/>
      <c r="STS49" s="16"/>
      <c r="STT49" s="16"/>
      <c r="STU49" s="16"/>
      <c r="STV49" s="16"/>
      <c r="STW49" s="16"/>
      <c r="STX49" s="16"/>
      <c r="STY49" s="16"/>
      <c r="STZ49" s="16"/>
      <c r="SUA49" s="16"/>
      <c r="SUB49" s="16"/>
      <c r="SUC49" s="16"/>
      <c r="SUD49" s="16"/>
      <c r="SUE49" s="16"/>
      <c r="SUF49" s="16"/>
      <c r="SUG49" s="16"/>
      <c r="SUH49" s="16"/>
      <c r="SUI49" s="16"/>
      <c r="SUJ49" s="16"/>
      <c r="SUK49" s="16"/>
      <c r="SUL49" s="16"/>
      <c r="SUM49" s="16"/>
      <c r="SUN49" s="16"/>
      <c r="SUO49" s="16"/>
      <c r="SUP49" s="16"/>
      <c r="SUQ49" s="16"/>
      <c r="SUR49" s="16"/>
      <c r="SUS49" s="16"/>
      <c r="SUT49" s="16"/>
      <c r="SUU49" s="16"/>
      <c r="SUV49" s="16"/>
      <c r="SUW49" s="16"/>
      <c r="SUX49" s="16"/>
      <c r="SUY49" s="16"/>
      <c r="SUZ49" s="16"/>
      <c r="SVA49" s="16"/>
      <c r="SVB49" s="16"/>
      <c r="SVC49" s="16"/>
      <c r="SVD49" s="16"/>
      <c r="SVE49" s="16"/>
      <c r="SVF49" s="16"/>
      <c r="SVG49" s="16"/>
      <c r="SVH49" s="16"/>
      <c r="SVI49" s="16"/>
      <c r="SVJ49" s="16"/>
      <c r="SVK49" s="16"/>
      <c r="SVL49" s="16"/>
      <c r="SVM49" s="16"/>
      <c r="SVN49" s="16"/>
      <c r="SVO49" s="16"/>
      <c r="SVP49" s="16"/>
      <c r="SVQ49" s="16"/>
      <c r="SVR49" s="16"/>
      <c r="SVS49" s="16"/>
      <c r="SVT49" s="16"/>
      <c r="SVU49" s="16"/>
      <c r="SVV49" s="16"/>
      <c r="SVW49" s="16"/>
      <c r="SVX49" s="16"/>
      <c r="SVY49" s="16"/>
      <c r="SVZ49" s="16"/>
      <c r="SWA49" s="16"/>
      <c r="SWB49" s="16"/>
      <c r="SWC49" s="16"/>
      <c r="SWD49" s="16"/>
      <c r="SWE49" s="16"/>
      <c r="SWF49" s="16"/>
      <c r="SWG49" s="16"/>
      <c r="SWH49" s="16"/>
      <c r="SWI49" s="16"/>
      <c r="SWJ49" s="16"/>
      <c r="SWK49" s="16"/>
      <c r="SWL49" s="16"/>
      <c r="SWM49" s="16"/>
      <c r="SWN49" s="16"/>
      <c r="SWO49" s="16"/>
      <c r="SWP49" s="16"/>
      <c r="SWQ49" s="16"/>
      <c r="SWR49" s="16"/>
      <c r="SWS49" s="16"/>
      <c r="SWT49" s="16"/>
      <c r="SWU49" s="16"/>
      <c r="SWV49" s="16"/>
      <c r="SWW49" s="16"/>
      <c r="SWX49" s="16"/>
      <c r="SWY49" s="16"/>
      <c r="SWZ49" s="16"/>
      <c r="SXA49" s="16"/>
      <c r="SXB49" s="16"/>
      <c r="SXC49" s="16"/>
      <c r="SXD49" s="16"/>
      <c r="SXE49" s="16"/>
      <c r="SXF49" s="16"/>
      <c r="SXG49" s="16"/>
      <c r="SXH49" s="16"/>
      <c r="SXI49" s="16"/>
      <c r="SXJ49" s="16"/>
      <c r="SXK49" s="16"/>
      <c r="SXL49" s="16"/>
      <c r="SXM49" s="16"/>
      <c r="SXN49" s="16"/>
      <c r="SXO49" s="16"/>
      <c r="SXP49" s="16"/>
      <c r="SXQ49" s="16"/>
      <c r="SXR49" s="16"/>
      <c r="SXS49" s="16"/>
      <c r="SXT49" s="16"/>
      <c r="SXU49" s="16"/>
      <c r="SXV49" s="16"/>
      <c r="SXW49" s="16"/>
      <c r="SXX49" s="16"/>
      <c r="SXY49" s="16"/>
      <c r="SXZ49" s="16"/>
      <c r="SYA49" s="16"/>
      <c r="SYB49" s="16"/>
      <c r="SYC49" s="16"/>
      <c r="SYD49" s="16"/>
      <c r="SYE49" s="16"/>
      <c r="SYF49" s="16"/>
      <c r="SYG49" s="16"/>
      <c r="SYH49" s="16"/>
      <c r="SYI49" s="16"/>
      <c r="SYJ49" s="16"/>
      <c r="SYK49" s="16"/>
      <c r="SYL49" s="16"/>
      <c r="SYM49" s="16"/>
      <c r="SYN49" s="16"/>
      <c r="SYO49" s="16"/>
      <c r="SYP49" s="16"/>
      <c r="SYQ49" s="16"/>
      <c r="SYR49" s="16"/>
      <c r="SYS49" s="16"/>
      <c r="SYT49" s="16"/>
      <c r="SYU49" s="16"/>
      <c r="SYV49" s="16"/>
      <c r="SYW49" s="16"/>
      <c r="SYX49" s="16"/>
      <c r="SYY49" s="16"/>
      <c r="SYZ49" s="16"/>
      <c r="SZA49" s="16"/>
      <c r="SZB49" s="16"/>
      <c r="SZC49" s="16"/>
      <c r="SZD49" s="16"/>
      <c r="SZE49" s="16"/>
      <c r="SZF49" s="16"/>
      <c r="SZG49" s="16"/>
      <c r="SZH49" s="16"/>
      <c r="SZI49" s="16"/>
      <c r="SZJ49" s="16"/>
      <c r="SZK49" s="16"/>
      <c r="SZL49" s="16"/>
      <c r="SZM49" s="16"/>
      <c r="SZN49" s="16"/>
      <c r="SZO49" s="16"/>
      <c r="SZP49" s="16"/>
      <c r="SZQ49" s="16"/>
      <c r="SZR49" s="16"/>
      <c r="SZS49" s="16"/>
      <c r="SZT49" s="16"/>
      <c r="SZU49" s="16"/>
      <c r="SZV49" s="16"/>
      <c r="SZW49" s="16"/>
      <c r="SZX49" s="16"/>
      <c r="SZY49" s="16"/>
      <c r="SZZ49" s="16"/>
      <c r="TAA49" s="16"/>
      <c r="TAB49" s="16"/>
      <c r="TAC49" s="16"/>
      <c r="TAD49" s="16"/>
      <c r="TAE49" s="16"/>
      <c r="TAF49" s="16"/>
      <c r="TAG49" s="16"/>
      <c r="TAH49" s="16"/>
      <c r="TAI49" s="16"/>
      <c r="TAJ49" s="16"/>
      <c r="TAK49" s="16"/>
      <c r="TAL49" s="16"/>
      <c r="TAM49" s="16"/>
      <c r="TAN49" s="16"/>
      <c r="TAO49" s="16"/>
      <c r="TAP49" s="16"/>
      <c r="TAQ49" s="16"/>
      <c r="TAR49" s="16"/>
      <c r="TAS49" s="16"/>
      <c r="TAT49" s="16"/>
      <c r="TAU49" s="16"/>
      <c r="TAV49" s="16"/>
      <c r="TAW49" s="16"/>
      <c r="TAX49" s="16"/>
      <c r="TAY49" s="16"/>
      <c r="TAZ49" s="16"/>
      <c r="TBA49" s="16"/>
      <c r="TBB49" s="16"/>
      <c r="TBC49" s="16"/>
      <c r="TBD49" s="16"/>
      <c r="TBE49" s="16"/>
      <c r="TBF49" s="16"/>
      <c r="TBG49" s="16"/>
      <c r="TBH49" s="16"/>
      <c r="TBI49" s="16"/>
      <c r="TBJ49" s="16"/>
      <c r="TBK49" s="16"/>
      <c r="TBL49" s="16"/>
      <c r="TBM49" s="16"/>
      <c r="TBN49" s="16"/>
      <c r="TBO49" s="16"/>
      <c r="TBP49" s="16"/>
      <c r="TBQ49" s="16"/>
      <c r="TBR49" s="16"/>
      <c r="TBS49" s="16"/>
      <c r="TBT49" s="16"/>
      <c r="TBU49" s="16"/>
      <c r="TBV49" s="16"/>
      <c r="TBW49" s="16"/>
      <c r="TBX49" s="16"/>
      <c r="TBY49" s="16"/>
      <c r="TBZ49" s="16"/>
      <c r="TCA49" s="16"/>
      <c r="TCB49" s="16"/>
      <c r="TCC49" s="16"/>
      <c r="TCD49" s="16"/>
      <c r="TCE49" s="16"/>
      <c r="TCF49" s="16"/>
      <c r="TCG49" s="16"/>
      <c r="TCH49" s="16"/>
      <c r="TCI49" s="16"/>
      <c r="TCJ49" s="16"/>
      <c r="TCK49" s="16"/>
      <c r="TCL49" s="16"/>
      <c r="TCM49" s="16"/>
      <c r="TCN49" s="16"/>
      <c r="TCO49" s="16"/>
      <c r="TCP49" s="16"/>
      <c r="TCQ49" s="16"/>
      <c r="TCR49" s="16"/>
      <c r="TCS49" s="16"/>
      <c r="TCT49" s="16"/>
      <c r="TCU49" s="16"/>
      <c r="TCV49" s="16"/>
      <c r="TCW49" s="16"/>
      <c r="TCX49" s="16"/>
      <c r="TCY49" s="16"/>
      <c r="TCZ49" s="16"/>
      <c r="TDA49" s="16"/>
      <c r="TDB49" s="16"/>
      <c r="TDC49" s="16"/>
      <c r="TDD49" s="16"/>
      <c r="TDE49" s="16"/>
      <c r="TDF49" s="16"/>
      <c r="TDG49" s="16"/>
      <c r="TDH49" s="16"/>
      <c r="TDI49" s="16"/>
      <c r="TDJ49" s="16"/>
      <c r="TDK49" s="16"/>
      <c r="TDL49" s="16"/>
      <c r="TDM49" s="16"/>
      <c r="TDN49" s="16"/>
      <c r="TDO49" s="16"/>
      <c r="TDP49" s="16"/>
      <c r="TDQ49" s="16"/>
      <c r="TDR49" s="16"/>
      <c r="TDS49" s="16"/>
      <c r="TDT49" s="16"/>
      <c r="TDU49" s="16"/>
      <c r="TDV49" s="16"/>
      <c r="TDW49" s="16"/>
      <c r="TDX49" s="16"/>
      <c r="TDY49" s="16"/>
      <c r="TDZ49" s="16"/>
      <c r="TEA49" s="16"/>
      <c r="TEB49" s="16"/>
      <c r="TEC49" s="16"/>
      <c r="TED49" s="16"/>
      <c r="TEE49" s="16"/>
      <c r="TEF49" s="16"/>
      <c r="TEG49" s="16"/>
      <c r="TEH49" s="16"/>
      <c r="TEI49" s="16"/>
      <c r="TEJ49" s="16"/>
      <c r="TEK49" s="16"/>
      <c r="TEL49" s="16"/>
      <c r="TEM49" s="16"/>
      <c r="TEN49" s="16"/>
      <c r="TEO49" s="16"/>
      <c r="TEP49" s="16"/>
      <c r="TEQ49" s="16"/>
      <c r="TER49" s="16"/>
      <c r="TES49" s="16"/>
      <c r="TET49" s="16"/>
      <c r="TEU49" s="16"/>
      <c r="TEV49" s="16"/>
      <c r="TEW49" s="16"/>
      <c r="TEX49" s="16"/>
      <c r="TEY49" s="16"/>
      <c r="TEZ49" s="16"/>
      <c r="TFA49" s="16"/>
      <c r="TFB49" s="16"/>
      <c r="TFC49" s="16"/>
      <c r="TFD49" s="16"/>
      <c r="TFE49" s="16"/>
      <c r="TFF49" s="16"/>
      <c r="TFG49" s="16"/>
      <c r="TFH49" s="16"/>
      <c r="TFI49" s="16"/>
      <c r="TFJ49" s="16"/>
      <c r="TFK49" s="16"/>
      <c r="TFL49" s="16"/>
      <c r="TFM49" s="16"/>
      <c r="TFN49" s="16"/>
      <c r="TFO49" s="16"/>
      <c r="TFP49" s="16"/>
      <c r="TFQ49" s="16"/>
      <c r="TFR49" s="16"/>
      <c r="TFS49" s="16"/>
      <c r="TFT49" s="16"/>
      <c r="TFU49" s="16"/>
      <c r="TFV49" s="16"/>
      <c r="TFW49" s="16"/>
      <c r="TFX49" s="16"/>
      <c r="TFY49" s="16"/>
      <c r="TFZ49" s="16"/>
      <c r="TGA49" s="16"/>
      <c r="TGB49" s="16"/>
      <c r="TGC49" s="16"/>
      <c r="TGD49" s="16"/>
      <c r="TGE49" s="16"/>
      <c r="TGF49" s="16"/>
      <c r="TGG49" s="16"/>
      <c r="TGH49" s="16"/>
      <c r="TGI49" s="16"/>
      <c r="TGJ49" s="16"/>
      <c r="TGK49" s="16"/>
      <c r="TGL49" s="16"/>
      <c r="TGM49" s="16"/>
      <c r="TGN49" s="16"/>
      <c r="TGO49" s="16"/>
      <c r="TGP49" s="16"/>
      <c r="TGQ49" s="16"/>
      <c r="TGR49" s="16"/>
      <c r="TGS49" s="16"/>
      <c r="TGT49" s="16"/>
      <c r="TGU49" s="16"/>
      <c r="TGV49" s="16"/>
      <c r="TGW49" s="16"/>
      <c r="TGX49" s="16"/>
      <c r="TGY49" s="16"/>
      <c r="TGZ49" s="16"/>
      <c r="THA49" s="16"/>
      <c r="THB49" s="16"/>
      <c r="THC49" s="16"/>
      <c r="THD49" s="16"/>
      <c r="THE49" s="16"/>
      <c r="THF49" s="16"/>
      <c r="THG49" s="16"/>
      <c r="THH49" s="16"/>
      <c r="THI49" s="16"/>
      <c r="THJ49" s="16"/>
      <c r="THK49" s="16"/>
      <c r="THL49" s="16"/>
      <c r="THM49" s="16"/>
      <c r="THN49" s="16"/>
      <c r="THO49" s="16"/>
      <c r="THP49" s="16"/>
      <c r="THQ49" s="16"/>
      <c r="THR49" s="16"/>
      <c r="THS49" s="16"/>
      <c r="THT49" s="16"/>
      <c r="THU49" s="16"/>
      <c r="THV49" s="16"/>
      <c r="THW49" s="16"/>
      <c r="THX49" s="16"/>
      <c r="THY49" s="16"/>
      <c r="THZ49" s="16"/>
      <c r="TIA49" s="16"/>
      <c r="TIB49" s="16"/>
      <c r="TIC49" s="16"/>
      <c r="TID49" s="16"/>
      <c r="TIE49" s="16"/>
      <c r="TIF49" s="16"/>
      <c r="TIG49" s="16"/>
      <c r="TIH49" s="16"/>
      <c r="TII49" s="16"/>
      <c r="TIJ49" s="16"/>
      <c r="TIK49" s="16"/>
      <c r="TIL49" s="16"/>
      <c r="TIM49" s="16"/>
      <c r="TIN49" s="16"/>
      <c r="TIO49" s="16"/>
      <c r="TIP49" s="16"/>
      <c r="TIQ49" s="16"/>
      <c r="TIR49" s="16"/>
      <c r="TIS49" s="16"/>
      <c r="TIT49" s="16"/>
      <c r="TIU49" s="16"/>
      <c r="TIV49" s="16"/>
      <c r="TIW49" s="16"/>
      <c r="TIX49" s="16"/>
      <c r="TIY49" s="16"/>
      <c r="TIZ49" s="16"/>
      <c r="TJA49" s="16"/>
      <c r="TJB49" s="16"/>
      <c r="TJC49" s="16"/>
      <c r="TJD49" s="16"/>
      <c r="TJE49" s="16"/>
      <c r="TJF49" s="16"/>
      <c r="TJG49" s="16"/>
      <c r="TJH49" s="16"/>
      <c r="TJI49" s="16"/>
      <c r="TJJ49" s="16"/>
      <c r="TJK49" s="16"/>
      <c r="TJL49" s="16"/>
      <c r="TJM49" s="16"/>
      <c r="TJN49" s="16"/>
      <c r="TJO49" s="16"/>
      <c r="TJP49" s="16"/>
      <c r="TJQ49" s="16"/>
      <c r="TJR49" s="16"/>
      <c r="TJS49" s="16"/>
      <c r="TJT49" s="16"/>
      <c r="TJU49" s="16"/>
      <c r="TJV49" s="16"/>
      <c r="TJW49" s="16"/>
      <c r="TJX49" s="16"/>
      <c r="TJY49" s="16"/>
      <c r="TJZ49" s="16"/>
      <c r="TKA49" s="16"/>
      <c r="TKB49" s="16"/>
      <c r="TKC49" s="16"/>
      <c r="TKD49" s="16"/>
      <c r="TKE49" s="16"/>
      <c r="TKF49" s="16"/>
      <c r="TKG49" s="16"/>
      <c r="TKH49" s="16"/>
      <c r="TKI49" s="16"/>
      <c r="TKJ49" s="16"/>
      <c r="TKK49" s="16"/>
      <c r="TKL49" s="16"/>
      <c r="TKM49" s="16"/>
      <c r="TKN49" s="16"/>
      <c r="TKO49" s="16"/>
      <c r="TKP49" s="16"/>
      <c r="TKQ49" s="16"/>
      <c r="TKR49" s="16"/>
      <c r="TKS49" s="16"/>
      <c r="TKT49" s="16"/>
      <c r="TKU49" s="16"/>
      <c r="TKV49" s="16"/>
      <c r="TKW49" s="16"/>
      <c r="TKX49" s="16"/>
      <c r="TKY49" s="16"/>
      <c r="TKZ49" s="16"/>
      <c r="TLA49" s="16"/>
      <c r="TLB49" s="16"/>
      <c r="TLC49" s="16"/>
      <c r="TLD49" s="16"/>
      <c r="TLE49" s="16"/>
      <c r="TLF49" s="16"/>
      <c r="TLG49" s="16"/>
      <c r="TLH49" s="16"/>
      <c r="TLI49" s="16"/>
      <c r="TLJ49" s="16"/>
      <c r="TLK49" s="16"/>
      <c r="TLL49" s="16"/>
      <c r="TLM49" s="16"/>
      <c r="TLN49" s="16"/>
      <c r="TLO49" s="16"/>
      <c r="TLP49" s="16"/>
      <c r="TLQ49" s="16"/>
      <c r="TLR49" s="16"/>
      <c r="TLS49" s="16"/>
      <c r="TLT49" s="16"/>
      <c r="TLU49" s="16"/>
      <c r="TLV49" s="16"/>
      <c r="TLW49" s="16"/>
      <c r="TLX49" s="16"/>
      <c r="TLY49" s="16"/>
      <c r="TLZ49" s="16"/>
      <c r="TMA49" s="16"/>
      <c r="TMB49" s="16"/>
      <c r="TMC49" s="16"/>
      <c r="TMD49" s="16"/>
      <c r="TME49" s="16"/>
      <c r="TMF49" s="16"/>
      <c r="TMG49" s="16"/>
      <c r="TMH49" s="16"/>
      <c r="TMI49" s="16"/>
      <c r="TMJ49" s="16"/>
      <c r="TMK49" s="16"/>
      <c r="TML49" s="16"/>
      <c r="TMM49" s="16"/>
      <c r="TMN49" s="16"/>
      <c r="TMO49" s="16"/>
      <c r="TMP49" s="16"/>
      <c r="TMQ49" s="16"/>
      <c r="TMR49" s="16"/>
      <c r="TMS49" s="16"/>
      <c r="TMT49" s="16"/>
      <c r="TMU49" s="16"/>
      <c r="TMV49" s="16"/>
      <c r="TMW49" s="16"/>
      <c r="TMX49" s="16"/>
      <c r="TMY49" s="16"/>
      <c r="TMZ49" s="16"/>
      <c r="TNA49" s="16"/>
      <c r="TNB49" s="16"/>
      <c r="TNC49" s="16"/>
      <c r="TND49" s="16"/>
      <c r="TNE49" s="16"/>
      <c r="TNF49" s="16"/>
      <c r="TNG49" s="16"/>
      <c r="TNH49" s="16"/>
      <c r="TNI49" s="16"/>
      <c r="TNJ49" s="16"/>
      <c r="TNK49" s="16"/>
      <c r="TNL49" s="16"/>
      <c r="TNM49" s="16"/>
      <c r="TNN49" s="16"/>
      <c r="TNO49" s="16"/>
      <c r="TNP49" s="16"/>
      <c r="TNQ49" s="16"/>
      <c r="TNR49" s="16"/>
      <c r="TNS49" s="16"/>
      <c r="TNT49" s="16"/>
      <c r="TNU49" s="16"/>
      <c r="TNV49" s="16"/>
      <c r="TNW49" s="16"/>
      <c r="TNX49" s="16"/>
      <c r="TNY49" s="16"/>
      <c r="TNZ49" s="16"/>
      <c r="TOA49" s="16"/>
      <c r="TOB49" s="16"/>
      <c r="TOC49" s="16"/>
      <c r="TOD49" s="16"/>
      <c r="TOE49" s="16"/>
      <c r="TOF49" s="16"/>
      <c r="TOG49" s="16"/>
      <c r="TOH49" s="16"/>
      <c r="TOI49" s="16"/>
      <c r="TOJ49" s="16"/>
      <c r="TOK49" s="16"/>
      <c r="TOL49" s="16"/>
      <c r="TOM49" s="16"/>
      <c r="TON49" s="16"/>
      <c r="TOO49" s="16"/>
      <c r="TOP49" s="16"/>
      <c r="TOQ49" s="16"/>
      <c r="TOR49" s="16"/>
      <c r="TOS49" s="16"/>
      <c r="TOT49" s="16"/>
      <c r="TOU49" s="16"/>
      <c r="TOV49" s="16"/>
      <c r="TOW49" s="16"/>
      <c r="TOX49" s="16"/>
      <c r="TOY49" s="16"/>
      <c r="TOZ49" s="16"/>
      <c r="TPA49" s="16"/>
      <c r="TPB49" s="16"/>
      <c r="TPC49" s="16"/>
      <c r="TPD49" s="16"/>
      <c r="TPE49" s="16"/>
      <c r="TPF49" s="16"/>
      <c r="TPG49" s="16"/>
      <c r="TPH49" s="16"/>
      <c r="TPI49" s="16"/>
      <c r="TPJ49" s="16"/>
      <c r="TPK49" s="16"/>
      <c r="TPL49" s="16"/>
      <c r="TPM49" s="16"/>
      <c r="TPN49" s="16"/>
      <c r="TPO49" s="16"/>
      <c r="TPP49" s="16"/>
      <c r="TPQ49" s="16"/>
      <c r="TPR49" s="16"/>
      <c r="TPS49" s="16"/>
      <c r="TPT49" s="16"/>
      <c r="TPU49" s="16"/>
      <c r="TPV49" s="16"/>
      <c r="TPW49" s="16"/>
      <c r="TPX49" s="16"/>
      <c r="TPY49" s="16"/>
      <c r="TPZ49" s="16"/>
      <c r="TQA49" s="16"/>
      <c r="TQB49" s="16"/>
      <c r="TQC49" s="16"/>
      <c r="TQD49" s="16"/>
      <c r="TQE49" s="16"/>
      <c r="TQF49" s="16"/>
      <c r="TQG49" s="16"/>
      <c r="TQH49" s="16"/>
      <c r="TQI49" s="16"/>
      <c r="TQJ49" s="16"/>
      <c r="TQK49" s="16"/>
      <c r="TQL49" s="16"/>
      <c r="TQM49" s="16"/>
      <c r="TQN49" s="16"/>
      <c r="TQO49" s="16"/>
      <c r="TQP49" s="16"/>
      <c r="TQQ49" s="16"/>
      <c r="TQR49" s="16"/>
      <c r="TQS49" s="16"/>
      <c r="TQT49" s="16"/>
      <c r="TQU49" s="16"/>
      <c r="TQV49" s="16"/>
      <c r="TQW49" s="16"/>
      <c r="TQX49" s="16"/>
      <c r="TQY49" s="16"/>
      <c r="TQZ49" s="16"/>
      <c r="TRA49" s="16"/>
      <c r="TRB49" s="16"/>
      <c r="TRC49" s="16"/>
      <c r="TRD49" s="16"/>
      <c r="TRE49" s="16"/>
      <c r="TRF49" s="16"/>
      <c r="TRG49" s="16"/>
      <c r="TRH49" s="16"/>
      <c r="TRI49" s="16"/>
      <c r="TRJ49" s="16"/>
      <c r="TRK49" s="16"/>
      <c r="TRL49" s="16"/>
      <c r="TRM49" s="16"/>
      <c r="TRN49" s="16"/>
      <c r="TRO49" s="16"/>
      <c r="TRP49" s="16"/>
      <c r="TRQ49" s="16"/>
      <c r="TRR49" s="16"/>
      <c r="TRS49" s="16"/>
      <c r="TRT49" s="16"/>
      <c r="TRU49" s="16"/>
      <c r="TRV49" s="16"/>
      <c r="TRW49" s="16"/>
      <c r="TRX49" s="16"/>
      <c r="TRY49" s="16"/>
      <c r="TRZ49" s="16"/>
      <c r="TSA49" s="16"/>
      <c r="TSB49" s="16"/>
      <c r="TSC49" s="16"/>
      <c r="TSD49" s="16"/>
      <c r="TSE49" s="16"/>
      <c r="TSF49" s="16"/>
      <c r="TSG49" s="16"/>
      <c r="TSH49" s="16"/>
      <c r="TSI49" s="16"/>
      <c r="TSJ49" s="16"/>
      <c r="TSK49" s="16"/>
      <c r="TSL49" s="16"/>
      <c r="TSM49" s="16"/>
      <c r="TSN49" s="16"/>
      <c r="TSO49" s="16"/>
      <c r="TSP49" s="16"/>
      <c r="TSQ49" s="16"/>
      <c r="TSR49" s="16"/>
      <c r="TSS49" s="16"/>
      <c r="TST49" s="16"/>
      <c r="TSU49" s="16"/>
      <c r="TSV49" s="16"/>
      <c r="TSW49" s="16"/>
      <c r="TSX49" s="16"/>
      <c r="TSY49" s="16"/>
      <c r="TSZ49" s="16"/>
      <c r="TTA49" s="16"/>
      <c r="TTB49" s="16"/>
      <c r="TTC49" s="16"/>
      <c r="TTD49" s="16"/>
      <c r="TTE49" s="16"/>
      <c r="TTF49" s="16"/>
      <c r="TTG49" s="16"/>
      <c r="TTH49" s="16"/>
      <c r="TTI49" s="16"/>
      <c r="TTJ49" s="16"/>
      <c r="TTK49" s="16"/>
      <c r="TTL49" s="16"/>
      <c r="TTM49" s="16"/>
      <c r="TTN49" s="16"/>
      <c r="TTO49" s="16"/>
      <c r="TTP49" s="16"/>
      <c r="TTQ49" s="16"/>
      <c r="TTR49" s="16"/>
      <c r="TTS49" s="16"/>
      <c r="TTT49" s="16"/>
      <c r="TTU49" s="16"/>
      <c r="TTV49" s="16"/>
      <c r="TTW49" s="16"/>
      <c r="TTX49" s="16"/>
      <c r="TTY49" s="16"/>
      <c r="TTZ49" s="16"/>
      <c r="TUA49" s="16"/>
      <c r="TUB49" s="16"/>
      <c r="TUC49" s="16"/>
      <c r="TUD49" s="16"/>
      <c r="TUE49" s="16"/>
      <c r="TUF49" s="16"/>
      <c r="TUG49" s="16"/>
      <c r="TUH49" s="16"/>
      <c r="TUI49" s="16"/>
      <c r="TUJ49" s="16"/>
      <c r="TUK49" s="16"/>
      <c r="TUL49" s="16"/>
      <c r="TUM49" s="16"/>
      <c r="TUN49" s="16"/>
      <c r="TUO49" s="16"/>
      <c r="TUP49" s="16"/>
      <c r="TUQ49" s="16"/>
      <c r="TUR49" s="16"/>
      <c r="TUS49" s="16"/>
      <c r="TUT49" s="16"/>
      <c r="TUU49" s="16"/>
      <c r="TUV49" s="16"/>
      <c r="TUW49" s="16"/>
      <c r="TUX49" s="16"/>
      <c r="TUY49" s="16"/>
      <c r="TUZ49" s="16"/>
      <c r="TVA49" s="16"/>
      <c r="TVB49" s="16"/>
      <c r="TVC49" s="16"/>
      <c r="TVD49" s="16"/>
      <c r="TVE49" s="16"/>
      <c r="TVF49" s="16"/>
      <c r="TVG49" s="16"/>
      <c r="TVH49" s="16"/>
      <c r="TVI49" s="16"/>
      <c r="TVJ49" s="16"/>
      <c r="TVK49" s="16"/>
      <c r="TVL49" s="16"/>
      <c r="TVM49" s="16"/>
      <c r="TVN49" s="16"/>
      <c r="TVO49" s="16"/>
      <c r="TVP49" s="16"/>
      <c r="TVQ49" s="16"/>
      <c r="TVR49" s="16"/>
      <c r="TVS49" s="16"/>
      <c r="TVT49" s="16"/>
      <c r="TVU49" s="16"/>
      <c r="TVV49" s="16"/>
      <c r="TVW49" s="16"/>
      <c r="TVX49" s="16"/>
      <c r="TVY49" s="16"/>
      <c r="TVZ49" s="16"/>
      <c r="TWA49" s="16"/>
      <c r="TWB49" s="16"/>
      <c r="TWC49" s="16"/>
      <c r="TWD49" s="16"/>
      <c r="TWE49" s="16"/>
      <c r="TWF49" s="16"/>
      <c r="TWG49" s="16"/>
      <c r="TWH49" s="16"/>
      <c r="TWI49" s="16"/>
      <c r="TWJ49" s="16"/>
      <c r="TWK49" s="16"/>
      <c r="TWL49" s="16"/>
      <c r="TWM49" s="16"/>
      <c r="TWN49" s="16"/>
      <c r="TWO49" s="16"/>
      <c r="TWP49" s="16"/>
      <c r="TWQ49" s="16"/>
      <c r="TWR49" s="16"/>
      <c r="TWS49" s="16"/>
      <c r="TWT49" s="16"/>
      <c r="TWU49" s="16"/>
      <c r="TWV49" s="16"/>
      <c r="TWW49" s="16"/>
      <c r="TWX49" s="16"/>
      <c r="TWY49" s="16"/>
      <c r="TWZ49" s="16"/>
      <c r="TXA49" s="16"/>
      <c r="TXB49" s="16"/>
      <c r="TXC49" s="16"/>
      <c r="TXD49" s="16"/>
      <c r="TXE49" s="16"/>
      <c r="TXF49" s="16"/>
      <c r="TXG49" s="16"/>
      <c r="TXH49" s="16"/>
      <c r="TXI49" s="16"/>
      <c r="TXJ49" s="16"/>
      <c r="TXK49" s="16"/>
      <c r="TXL49" s="16"/>
      <c r="TXM49" s="16"/>
      <c r="TXN49" s="16"/>
      <c r="TXO49" s="16"/>
      <c r="TXP49" s="16"/>
      <c r="TXQ49" s="16"/>
      <c r="TXR49" s="16"/>
      <c r="TXS49" s="16"/>
      <c r="TXT49" s="16"/>
      <c r="TXU49" s="16"/>
      <c r="TXV49" s="16"/>
      <c r="TXW49" s="16"/>
      <c r="TXX49" s="16"/>
      <c r="TXY49" s="16"/>
      <c r="TXZ49" s="16"/>
      <c r="TYA49" s="16"/>
      <c r="TYB49" s="16"/>
      <c r="TYC49" s="16"/>
      <c r="TYD49" s="16"/>
      <c r="TYE49" s="16"/>
      <c r="TYF49" s="16"/>
      <c r="TYG49" s="16"/>
      <c r="TYH49" s="16"/>
      <c r="TYI49" s="16"/>
      <c r="TYJ49" s="16"/>
      <c r="TYK49" s="16"/>
      <c r="TYL49" s="16"/>
      <c r="TYM49" s="16"/>
      <c r="TYN49" s="16"/>
      <c r="TYO49" s="16"/>
      <c r="TYP49" s="16"/>
      <c r="TYQ49" s="16"/>
      <c r="TYR49" s="16"/>
      <c r="TYS49" s="16"/>
      <c r="TYT49" s="16"/>
      <c r="TYU49" s="16"/>
      <c r="TYV49" s="16"/>
      <c r="TYW49" s="16"/>
      <c r="TYX49" s="16"/>
      <c r="TYY49" s="16"/>
      <c r="TYZ49" s="16"/>
      <c r="TZA49" s="16"/>
      <c r="TZB49" s="16"/>
      <c r="TZC49" s="16"/>
      <c r="TZD49" s="16"/>
      <c r="TZE49" s="16"/>
      <c r="TZF49" s="16"/>
      <c r="TZG49" s="16"/>
      <c r="TZH49" s="16"/>
      <c r="TZI49" s="16"/>
      <c r="TZJ49" s="16"/>
      <c r="TZK49" s="16"/>
      <c r="TZL49" s="16"/>
      <c r="TZM49" s="16"/>
      <c r="TZN49" s="16"/>
      <c r="TZO49" s="16"/>
      <c r="TZP49" s="16"/>
      <c r="TZQ49" s="16"/>
      <c r="TZR49" s="16"/>
      <c r="TZS49" s="16"/>
      <c r="TZT49" s="16"/>
      <c r="TZU49" s="16"/>
      <c r="TZV49" s="16"/>
      <c r="TZW49" s="16"/>
      <c r="TZX49" s="16"/>
      <c r="TZY49" s="16"/>
      <c r="TZZ49" s="16"/>
      <c r="UAA49" s="16"/>
      <c r="UAB49" s="16"/>
      <c r="UAC49" s="16"/>
      <c r="UAD49" s="16"/>
      <c r="UAE49" s="16"/>
      <c r="UAF49" s="16"/>
      <c r="UAG49" s="16"/>
      <c r="UAH49" s="16"/>
      <c r="UAI49" s="16"/>
      <c r="UAJ49" s="16"/>
      <c r="UAK49" s="16"/>
      <c r="UAL49" s="16"/>
      <c r="UAM49" s="16"/>
      <c r="UAN49" s="16"/>
      <c r="UAO49" s="16"/>
      <c r="UAP49" s="16"/>
      <c r="UAQ49" s="16"/>
      <c r="UAR49" s="16"/>
      <c r="UAS49" s="16"/>
      <c r="UAT49" s="16"/>
      <c r="UAU49" s="16"/>
      <c r="UAV49" s="16"/>
      <c r="UAW49" s="16"/>
      <c r="UAX49" s="16"/>
      <c r="UAY49" s="16"/>
      <c r="UAZ49" s="16"/>
      <c r="UBA49" s="16"/>
      <c r="UBB49" s="16"/>
      <c r="UBC49" s="16"/>
      <c r="UBD49" s="16"/>
      <c r="UBE49" s="16"/>
      <c r="UBF49" s="16"/>
      <c r="UBG49" s="16"/>
      <c r="UBH49" s="16"/>
      <c r="UBI49" s="16"/>
      <c r="UBJ49" s="16"/>
      <c r="UBK49" s="16"/>
      <c r="UBL49" s="16"/>
      <c r="UBM49" s="16"/>
      <c r="UBN49" s="16"/>
      <c r="UBO49" s="16"/>
      <c r="UBP49" s="16"/>
      <c r="UBQ49" s="16"/>
      <c r="UBR49" s="16"/>
      <c r="UBS49" s="16"/>
      <c r="UBT49" s="16"/>
      <c r="UBU49" s="16"/>
      <c r="UBV49" s="16"/>
      <c r="UBW49" s="16"/>
      <c r="UBX49" s="16"/>
      <c r="UBY49" s="16"/>
      <c r="UBZ49" s="16"/>
      <c r="UCA49" s="16"/>
      <c r="UCB49" s="16"/>
      <c r="UCC49" s="16"/>
      <c r="UCD49" s="16"/>
      <c r="UCE49" s="16"/>
      <c r="UCF49" s="16"/>
      <c r="UCG49" s="16"/>
      <c r="UCH49" s="16"/>
      <c r="UCI49" s="16"/>
      <c r="UCJ49" s="16"/>
      <c r="UCK49" s="16"/>
      <c r="UCL49" s="16"/>
      <c r="UCM49" s="16"/>
      <c r="UCN49" s="16"/>
      <c r="UCO49" s="16"/>
      <c r="UCP49" s="16"/>
      <c r="UCQ49" s="16"/>
      <c r="UCR49" s="16"/>
      <c r="UCS49" s="16"/>
      <c r="UCT49" s="16"/>
      <c r="UCU49" s="16"/>
      <c r="UCV49" s="16"/>
      <c r="UCW49" s="16"/>
      <c r="UCX49" s="16"/>
      <c r="UCY49" s="16"/>
      <c r="UCZ49" s="16"/>
      <c r="UDA49" s="16"/>
      <c r="UDB49" s="16"/>
      <c r="UDC49" s="16"/>
      <c r="UDD49" s="16"/>
      <c r="UDE49" s="16"/>
      <c r="UDF49" s="16"/>
      <c r="UDG49" s="16"/>
      <c r="UDH49" s="16"/>
      <c r="UDI49" s="16"/>
      <c r="UDJ49" s="16"/>
      <c r="UDK49" s="16"/>
      <c r="UDL49" s="16"/>
      <c r="UDM49" s="16"/>
      <c r="UDN49" s="16"/>
      <c r="UDO49" s="16"/>
      <c r="UDP49" s="16"/>
      <c r="UDQ49" s="16"/>
      <c r="UDR49" s="16"/>
      <c r="UDS49" s="16"/>
      <c r="UDT49" s="16"/>
      <c r="UDU49" s="16"/>
      <c r="UDV49" s="16"/>
      <c r="UDW49" s="16"/>
      <c r="UDX49" s="16"/>
      <c r="UDY49" s="16"/>
      <c r="UDZ49" s="16"/>
      <c r="UEA49" s="16"/>
      <c r="UEB49" s="16"/>
      <c r="UEC49" s="16"/>
      <c r="UED49" s="16"/>
      <c r="UEE49" s="16"/>
      <c r="UEF49" s="16"/>
      <c r="UEG49" s="16"/>
      <c r="UEH49" s="16"/>
      <c r="UEI49" s="16"/>
      <c r="UEJ49" s="16"/>
      <c r="UEK49" s="16"/>
      <c r="UEL49" s="16"/>
      <c r="UEM49" s="16"/>
      <c r="UEN49" s="16"/>
      <c r="UEO49" s="16"/>
      <c r="UEP49" s="16"/>
      <c r="UEQ49" s="16"/>
      <c r="UER49" s="16"/>
      <c r="UES49" s="16"/>
      <c r="UET49" s="16"/>
      <c r="UEU49" s="16"/>
      <c r="UEV49" s="16"/>
      <c r="UEW49" s="16"/>
      <c r="UEX49" s="16"/>
      <c r="UEY49" s="16"/>
      <c r="UEZ49" s="16"/>
      <c r="UFA49" s="16"/>
      <c r="UFB49" s="16"/>
      <c r="UFC49" s="16"/>
      <c r="UFD49" s="16"/>
      <c r="UFE49" s="16"/>
      <c r="UFF49" s="16"/>
      <c r="UFG49" s="16"/>
      <c r="UFH49" s="16"/>
      <c r="UFI49" s="16"/>
      <c r="UFJ49" s="16"/>
      <c r="UFK49" s="16"/>
      <c r="UFL49" s="16"/>
      <c r="UFM49" s="16"/>
      <c r="UFN49" s="16"/>
      <c r="UFO49" s="16"/>
      <c r="UFP49" s="16"/>
      <c r="UFQ49" s="16"/>
      <c r="UFR49" s="16"/>
      <c r="UFS49" s="16"/>
      <c r="UFT49" s="16"/>
      <c r="UFU49" s="16"/>
      <c r="UFV49" s="16"/>
      <c r="UFW49" s="16"/>
      <c r="UFX49" s="16"/>
      <c r="UFY49" s="16"/>
      <c r="UFZ49" s="16"/>
      <c r="UGA49" s="16"/>
      <c r="UGB49" s="16"/>
      <c r="UGC49" s="16"/>
      <c r="UGD49" s="16"/>
      <c r="UGE49" s="16"/>
      <c r="UGF49" s="16"/>
      <c r="UGG49" s="16"/>
      <c r="UGH49" s="16"/>
      <c r="UGI49" s="16"/>
      <c r="UGJ49" s="16"/>
      <c r="UGK49" s="16"/>
      <c r="UGL49" s="16"/>
      <c r="UGM49" s="16"/>
      <c r="UGN49" s="16"/>
      <c r="UGO49" s="16"/>
      <c r="UGP49" s="16"/>
      <c r="UGQ49" s="16"/>
      <c r="UGR49" s="16"/>
      <c r="UGS49" s="16"/>
      <c r="UGT49" s="16"/>
      <c r="UGU49" s="16"/>
      <c r="UGV49" s="16"/>
      <c r="UGW49" s="16"/>
      <c r="UGX49" s="16"/>
      <c r="UGY49" s="16"/>
      <c r="UGZ49" s="16"/>
      <c r="UHA49" s="16"/>
      <c r="UHB49" s="16"/>
      <c r="UHC49" s="16"/>
      <c r="UHD49" s="16"/>
      <c r="UHE49" s="16"/>
      <c r="UHF49" s="16"/>
      <c r="UHG49" s="16"/>
      <c r="UHH49" s="16"/>
      <c r="UHI49" s="16"/>
      <c r="UHJ49" s="16"/>
      <c r="UHK49" s="16"/>
      <c r="UHL49" s="16"/>
      <c r="UHM49" s="16"/>
      <c r="UHN49" s="16"/>
      <c r="UHO49" s="16"/>
      <c r="UHP49" s="16"/>
      <c r="UHQ49" s="16"/>
      <c r="UHR49" s="16"/>
      <c r="UHS49" s="16"/>
      <c r="UHT49" s="16"/>
      <c r="UHU49" s="16"/>
      <c r="UHV49" s="16"/>
      <c r="UHW49" s="16"/>
      <c r="UHX49" s="16"/>
      <c r="UHY49" s="16"/>
      <c r="UHZ49" s="16"/>
      <c r="UIA49" s="16"/>
      <c r="UIB49" s="16"/>
      <c r="UIC49" s="16"/>
      <c r="UID49" s="16"/>
      <c r="UIE49" s="16"/>
      <c r="UIF49" s="16"/>
      <c r="UIG49" s="16"/>
      <c r="UIH49" s="16"/>
      <c r="UII49" s="16"/>
      <c r="UIJ49" s="16"/>
      <c r="UIK49" s="16"/>
      <c r="UIL49" s="16"/>
      <c r="UIM49" s="16"/>
      <c r="UIN49" s="16"/>
      <c r="UIO49" s="16"/>
      <c r="UIP49" s="16"/>
      <c r="UIQ49" s="16"/>
      <c r="UIR49" s="16"/>
      <c r="UIS49" s="16"/>
      <c r="UIT49" s="16"/>
      <c r="UIU49" s="16"/>
      <c r="UIV49" s="16"/>
      <c r="UIW49" s="16"/>
      <c r="UIX49" s="16"/>
      <c r="UIY49" s="16"/>
      <c r="UIZ49" s="16"/>
      <c r="UJA49" s="16"/>
      <c r="UJB49" s="16"/>
      <c r="UJC49" s="16"/>
      <c r="UJD49" s="16"/>
      <c r="UJE49" s="16"/>
      <c r="UJF49" s="16"/>
      <c r="UJG49" s="16"/>
      <c r="UJH49" s="16"/>
      <c r="UJI49" s="16"/>
      <c r="UJJ49" s="16"/>
      <c r="UJK49" s="16"/>
      <c r="UJL49" s="16"/>
      <c r="UJM49" s="16"/>
      <c r="UJN49" s="16"/>
      <c r="UJO49" s="16"/>
      <c r="UJP49" s="16"/>
      <c r="UJQ49" s="16"/>
      <c r="UJR49" s="16"/>
      <c r="UJS49" s="16"/>
      <c r="UJT49" s="16"/>
      <c r="UJU49" s="16"/>
      <c r="UJV49" s="16"/>
      <c r="UJW49" s="16"/>
      <c r="UJX49" s="16"/>
      <c r="UJY49" s="16"/>
      <c r="UJZ49" s="16"/>
      <c r="UKA49" s="16"/>
      <c r="UKB49" s="16"/>
      <c r="UKC49" s="16"/>
      <c r="UKD49" s="16"/>
      <c r="UKE49" s="16"/>
      <c r="UKF49" s="16"/>
      <c r="UKG49" s="16"/>
      <c r="UKH49" s="16"/>
      <c r="UKI49" s="16"/>
      <c r="UKJ49" s="16"/>
      <c r="UKK49" s="16"/>
      <c r="UKL49" s="16"/>
      <c r="UKM49" s="16"/>
      <c r="UKN49" s="16"/>
      <c r="UKO49" s="16"/>
      <c r="UKP49" s="16"/>
      <c r="UKQ49" s="16"/>
      <c r="UKR49" s="16"/>
      <c r="UKS49" s="16"/>
      <c r="UKT49" s="16"/>
      <c r="UKU49" s="16"/>
      <c r="UKV49" s="16"/>
      <c r="UKW49" s="16"/>
      <c r="UKX49" s="16"/>
      <c r="UKY49" s="16"/>
      <c r="UKZ49" s="16"/>
      <c r="ULA49" s="16"/>
      <c r="ULB49" s="16"/>
      <c r="ULC49" s="16"/>
      <c r="ULD49" s="16"/>
      <c r="ULE49" s="16"/>
      <c r="ULF49" s="16"/>
      <c r="ULG49" s="16"/>
      <c r="ULH49" s="16"/>
      <c r="ULI49" s="16"/>
      <c r="ULJ49" s="16"/>
      <c r="ULK49" s="16"/>
      <c r="ULL49" s="16"/>
      <c r="ULM49" s="16"/>
      <c r="ULN49" s="16"/>
      <c r="ULO49" s="16"/>
      <c r="ULP49" s="16"/>
      <c r="ULQ49" s="16"/>
      <c r="ULR49" s="16"/>
      <c r="ULS49" s="16"/>
      <c r="ULT49" s="16"/>
      <c r="ULU49" s="16"/>
      <c r="ULV49" s="16"/>
      <c r="ULW49" s="16"/>
      <c r="ULX49" s="16"/>
      <c r="ULY49" s="16"/>
      <c r="ULZ49" s="16"/>
      <c r="UMA49" s="16"/>
      <c r="UMB49" s="16"/>
      <c r="UMC49" s="16"/>
      <c r="UMD49" s="16"/>
      <c r="UME49" s="16"/>
      <c r="UMF49" s="16"/>
      <c r="UMG49" s="16"/>
      <c r="UMH49" s="16"/>
      <c r="UMI49" s="16"/>
      <c r="UMJ49" s="16"/>
      <c r="UMK49" s="16"/>
      <c r="UML49" s="16"/>
      <c r="UMM49" s="16"/>
      <c r="UMN49" s="16"/>
      <c r="UMO49" s="16"/>
      <c r="UMP49" s="16"/>
      <c r="UMQ49" s="16"/>
      <c r="UMR49" s="16"/>
      <c r="UMS49" s="16"/>
      <c r="UMT49" s="16"/>
      <c r="UMU49" s="16"/>
      <c r="UMV49" s="16"/>
      <c r="UMW49" s="16"/>
      <c r="UMX49" s="16"/>
      <c r="UMY49" s="16"/>
      <c r="UMZ49" s="16"/>
      <c r="UNA49" s="16"/>
      <c r="UNB49" s="16"/>
      <c r="UNC49" s="16"/>
      <c r="UND49" s="16"/>
      <c r="UNE49" s="16"/>
      <c r="UNF49" s="16"/>
      <c r="UNG49" s="16"/>
      <c r="UNH49" s="16"/>
      <c r="UNI49" s="16"/>
      <c r="UNJ49" s="16"/>
      <c r="UNK49" s="16"/>
      <c r="UNL49" s="16"/>
      <c r="UNM49" s="16"/>
      <c r="UNN49" s="16"/>
      <c r="UNO49" s="16"/>
      <c r="UNP49" s="16"/>
      <c r="UNQ49" s="16"/>
      <c r="UNR49" s="16"/>
      <c r="UNS49" s="16"/>
      <c r="UNT49" s="16"/>
      <c r="UNU49" s="16"/>
      <c r="UNV49" s="16"/>
      <c r="UNW49" s="16"/>
      <c r="UNX49" s="16"/>
      <c r="UNY49" s="16"/>
      <c r="UNZ49" s="16"/>
      <c r="UOA49" s="16"/>
      <c r="UOB49" s="16"/>
      <c r="UOC49" s="16"/>
      <c r="UOD49" s="16"/>
      <c r="UOE49" s="16"/>
      <c r="UOF49" s="16"/>
      <c r="UOG49" s="16"/>
      <c r="UOH49" s="16"/>
      <c r="UOI49" s="16"/>
      <c r="UOJ49" s="16"/>
      <c r="UOK49" s="16"/>
      <c r="UOL49" s="16"/>
      <c r="UOM49" s="16"/>
      <c r="UON49" s="16"/>
      <c r="UOO49" s="16"/>
      <c r="UOP49" s="16"/>
      <c r="UOQ49" s="16"/>
      <c r="UOR49" s="16"/>
      <c r="UOS49" s="16"/>
      <c r="UOT49" s="16"/>
      <c r="UOU49" s="16"/>
      <c r="UOV49" s="16"/>
      <c r="UOW49" s="16"/>
      <c r="UOX49" s="16"/>
      <c r="UOY49" s="16"/>
      <c r="UOZ49" s="16"/>
      <c r="UPA49" s="16"/>
      <c r="UPB49" s="16"/>
      <c r="UPC49" s="16"/>
      <c r="UPD49" s="16"/>
      <c r="UPE49" s="16"/>
      <c r="UPF49" s="16"/>
      <c r="UPG49" s="16"/>
      <c r="UPH49" s="16"/>
      <c r="UPI49" s="16"/>
      <c r="UPJ49" s="16"/>
      <c r="UPK49" s="16"/>
      <c r="UPL49" s="16"/>
      <c r="UPM49" s="16"/>
      <c r="UPN49" s="16"/>
      <c r="UPO49" s="16"/>
      <c r="UPP49" s="16"/>
      <c r="UPQ49" s="16"/>
      <c r="UPR49" s="16"/>
      <c r="UPS49" s="16"/>
      <c r="UPT49" s="16"/>
      <c r="UPU49" s="16"/>
      <c r="UPV49" s="16"/>
      <c r="UPW49" s="16"/>
      <c r="UPX49" s="16"/>
      <c r="UPY49" s="16"/>
      <c r="UPZ49" s="16"/>
      <c r="UQA49" s="16"/>
      <c r="UQB49" s="16"/>
      <c r="UQC49" s="16"/>
      <c r="UQD49" s="16"/>
      <c r="UQE49" s="16"/>
      <c r="UQF49" s="16"/>
      <c r="UQG49" s="16"/>
      <c r="UQH49" s="16"/>
      <c r="UQI49" s="16"/>
      <c r="UQJ49" s="16"/>
      <c r="UQK49" s="16"/>
      <c r="UQL49" s="16"/>
      <c r="UQM49" s="16"/>
      <c r="UQN49" s="16"/>
      <c r="UQO49" s="16"/>
      <c r="UQP49" s="16"/>
      <c r="UQQ49" s="16"/>
      <c r="UQR49" s="16"/>
      <c r="UQS49" s="16"/>
      <c r="UQT49" s="16"/>
      <c r="UQU49" s="16"/>
      <c r="UQV49" s="16"/>
      <c r="UQW49" s="16"/>
      <c r="UQX49" s="16"/>
      <c r="UQY49" s="16"/>
      <c r="UQZ49" s="16"/>
      <c r="URA49" s="16"/>
      <c r="URB49" s="16"/>
      <c r="URC49" s="16"/>
      <c r="URD49" s="16"/>
      <c r="URE49" s="16"/>
      <c r="URF49" s="16"/>
      <c r="URG49" s="16"/>
      <c r="URH49" s="16"/>
      <c r="URI49" s="16"/>
      <c r="URJ49" s="16"/>
      <c r="URK49" s="16"/>
      <c r="URL49" s="16"/>
      <c r="URM49" s="16"/>
      <c r="URN49" s="16"/>
      <c r="URO49" s="16"/>
      <c r="URP49" s="16"/>
      <c r="URQ49" s="16"/>
      <c r="URR49" s="16"/>
      <c r="URS49" s="16"/>
      <c r="URT49" s="16"/>
      <c r="URU49" s="16"/>
      <c r="URV49" s="16"/>
      <c r="URW49" s="16"/>
      <c r="URX49" s="16"/>
      <c r="URY49" s="16"/>
      <c r="URZ49" s="16"/>
      <c r="USA49" s="16"/>
      <c r="USB49" s="16"/>
      <c r="USC49" s="16"/>
      <c r="USD49" s="16"/>
      <c r="USE49" s="16"/>
      <c r="USF49" s="16"/>
      <c r="USG49" s="16"/>
      <c r="USH49" s="16"/>
      <c r="USI49" s="16"/>
      <c r="USJ49" s="16"/>
      <c r="USK49" s="16"/>
      <c r="USL49" s="16"/>
      <c r="USM49" s="16"/>
      <c r="USN49" s="16"/>
      <c r="USO49" s="16"/>
      <c r="USP49" s="16"/>
      <c r="USQ49" s="16"/>
      <c r="USR49" s="16"/>
      <c r="USS49" s="16"/>
      <c r="UST49" s="16"/>
      <c r="USU49" s="16"/>
      <c r="USV49" s="16"/>
      <c r="USW49" s="16"/>
      <c r="USX49" s="16"/>
      <c r="USY49" s="16"/>
      <c r="USZ49" s="16"/>
      <c r="UTA49" s="16"/>
      <c r="UTB49" s="16"/>
      <c r="UTC49" s="16"/>
      <c r="UTD49" s="16"/>
      <c r="UTE49" s="16"/>
      <c r="UTF49" s="16"/>
      <c r="UTG49" s="16"/>
      <c r="UTH49" s="16"/>
      <c r="UTI49" s="16"/>
      <c r="UTJ49" s="16"/>
      <c r="UTK49" s="16"/>
      <c r="UTL49" s="16"/>
      <c r="UTM49" s="16"/>
      <c r="UTN49" s="16"/>
      <c r="UTO49" s="16"/>
      <c r="UTP49" s="16"/>
      <c r="UTQ49" s="16"/>
      <c r="UTR49" s="16"/>
      <c r="UTS49" s="16"/>
      <c r="UTT49" s="16"/>
      <c r="UTU49" s="16"/>
      <c r="UTV49" s="16"/>
      <c r="UTW49" s="16"/>
      <c r="UTX49" s="16"/>
      <c r="UTY49" s="16"/>
      <c r="UTZ49" s="16"/>
      <c r="UUA49" s="16"/>
      <c r="UUB49" s="16"/>
      <c r="UUC49" s="16"/>
      <c r="UUD49" s="16"/>
      <c r="UUE49" s="16"/>
      <c r="UUF49" s="16"/>
      <c r="UUG49" s="16"/>
      <c r="UUH49" s="16"/>
      <c r="UUI49" s="16"/>
      <c r="UUJ49" s="16"/>
      <c r="UUK49" s="16"/>
      <c r="UUL49" s="16"/>
      <c r="UUM49" s="16"/>
      <c r="UUN49" s="16"/>
      <c r="UUO49" s="16"/>
      <c r="UUP49" s="16"/>
      <c r="UUQ49" s="16"/>
      <c r="UUR49" s="16"/>
      <c r="UUS49" s="16"/>
      <c r="UUT49" s="16"/>
      <c r="UUU49" s="16"/>
      <c r="UUV49" s="16"/>
      <c r="UUW49" s="16"/>
      <c r="UUX49" s="16"/>
      <c r="UUY49" s="16"/>
      <c r="UUZ49" s="16"/>
      <c r="UVA49" s="16"/>
      <c r="UVB49" s="16"/>
      <c r="UVC49" s="16"/>
      <c r="UVD49" s="16"/>
      <c r="UVE49" s="16"/>
      <c r="UVF49" s="16"/>
      <c r="UVG49" s="16"/>
      <c r="UVH49" s="16"/>
      <c r="UVI49" s="16"/>
      <c r="UVJ49" s="16"/>
      <c r="UVK49" s="16"/>
      <c r="UVL49" s="16"/>
      <c r="UVM49" s="16"/>
      <c r="UVN49" s="16"/>
      <c r="UVO49" s="16"/>
      <c r="UVP49" s="16"/>
      <c r="UVQ49" s="16"/>
      <c r="UVR49" s="16"/>
      <c r="UVS49" s="16"/>
      <c r="UVT49" s="16"/>
      <c r="UVU49" s="16"/>
      <c r="UVV49" s="16"/>
      <c r="UVW49" s="16"/>
      <c r="UVX49" s="16"/>
      <c r="UVY49" s="16"/>
      <c r="UVZ49" s="16"/>
      <c r="UWA49" s="16"/>
      <c r="UWB49" s="16"/>
      <c r="UWC49" s="16"/>
      <c r="UWD49" s="16"/>
      <c r="UWE49" s="16"/>
      <c r="UWF49" s="16"/>
      <c r="UWG49" s="16"/>
      <c r="UWH49" s="16"/>
      <c r="UWI49" s="16"/>
      <c r="UWJ49" s="16"/>
      <c r="UWK49" s="16"/>
      <c r="UWL49" s="16"/>
      <c r="UWM49" s="16"/>
      <c r="UWN49" s="16"/>
      <c r="UWO49" s="16"/>
      <c r="UWP49" s="16"/>
      <c r="UWQ49" s="16"/>
      <c r="UWR49" s="16"/>
      <c r="UWS49" s="16"/>
      <c r="UWT49" s="16"/>
      <c r="UWU49" s="16"/>
      <c r="UWV49" s="16"/>
      <c r="UWW49" s="16"/>
      <c r="UWX49" s="16"/>
      <c r="UWY49" s="16"/>
      <c r="UWZ49" s="16"/>
      <c r="UXA49" s="16"/>
      <c r="UXB49" s="16"/>
      <c r="UXC49" s="16"/>
      <c r="UXD49" s="16"/>
      <c r="UXE49" s="16"/>
      <c r="UXF49" s="16"/>
      <c r="UXG49" s="16"/>
      <c r="UXH49" s="16"/>
      <c r="UXI49" s="16"/>
      <c r="UXJ49" s="16"/>
      <c r="UXK49" s="16"/>
      <c r="UXL49" s="16"/>
      <c r="UXM49" s="16"/>
      <c r="UXN49" s="16"/>
      <c r="UXO49" s="16"/>
      <c r="UXP49" s="16"/>
      <c r="UXQ49" s="16"/>
      <c r="UXR49" s="16"/>
      <c r="UXS49" s="16"/>
      <c r="UXT49" s="16"/>
      <c r="UXU49" s="16"/>
      <c r="UXV49" s="16"/>
      <c r="UXW49" s="16"/>
      <c r="UXX49" s="16"/>
      <c r="UXY49" s="16"/>
      <c r="UXZ49" s="16"/>
      <c r="UYA49" s="16"/>
      <c r="UYB49" s="16"/>
      <c r="UYC49" s="16"/>
      <c r="UYD49" s="16"/>
      <c r="UYE49" s="16"/>
      <c r="UYF49" s="16"/>
      <c r="UYG49" s="16"/>
      <c r="UYH49" s="16"/>
      <c r="UYI49" s="16"/>
      <c r="UYJ49" s="16"/>
      <c r="UYK49" s="16"/>
      <c r="UYL49" s="16"/>
      <c r="UYM49" s="16"/>
      <c r="UYN49" s="16"/>
      <c r="UYO49" s="16"/>
      <c r="UYP49" s="16"/>
      <c r="UYQ49" s="16"/>
      <c r="UYR49" s="16"/>
      <c r="UYS49" s="16"/>
      <c r="UYT49" s="16"/>
      <c r="UYU49" s="16"/>
      <c r="UYV49" s="16"/>
      <c r="UYW49" s="16"/>
      <c r="UYX49" s="16"/>
      <c r="UYY49" s="16"/>
      <c r="UYZ49" s="16"/>
      <c r="UZA49" s="16"/>
      <c r="UZB49" s="16"/>
      <c r="UZC49" s="16"/>
      <c r="UZD49" s="16"/>
      <c r="UZE49" s="16"/>
      <c r="UZF49" s="16"/>
      <c r="UZG49" s="16"/>
      <c r="UZH49" s="16"/>
      <c r="UZI49" s="16"/>
      <c r="UZJ49" s="16"/>
      <c r="UZK49" s="16"/>
      <c r="UZL49" s="16"/>
      <c r="UZM49" s="16"/>
      <c r="UZN49" s="16"/>
      <c r="UZO49" s="16"/>
      <c r="UZP49" s="16"/>
      <c r="UZQ49" s="16"/>
      <c r="UZR49" s="16"/>
      <c r="UZS49" s="16"/>
      <c r="UZT49" s="16"/>
      <c r="UZU49" s="16"/>
      <c r="UZV49" s="16"/>
      <c r="UZW49" s="16"/>
      <c r="UZX49" s="16"/>
      <c r="UZY49" s="16"/>
      <c r="UZZ49" s="16"/>
      <c r="VAA49" s="16"/>
      <c r="VAB49" s="16"/>
      <c r="VAC49" s="16"/>
      <c r="VAD49" s="16"/>
      <c r="VAE49" s="16"/>
      <c r="VAF49" s="16"/>
      <c r="VAG49" s="16"/>
      <c r="VAH49" s="16"/>
      <c r="VAI49" s="16"/>
      <c r="VAJ49" s="16"/>
      <c r="VAK49" s="16"/>
      <c r="VAL49" s="16"/>
      <c r="VAM49" s="16"/>
      <c r="VAN49" s="16"/>
      <c r="VAO49" s="16"/>
      <c r="VAP49" s="16"/>
      <c r="VAQ49" s="16"/>
      <c r="VAR49" s="16"/>
      <c r="VAS49" s="16"/>
      <c r="VAT49" s="16"/>
      <c r="VAU49" s="16"/>
      <c r="VAV49" s="16"/>
      <c r="VAW49" s="16"/>
      <c r="VAX49" s="16"/>
      <c r="VAY49" s="16"/>
      <c r="VAZ49" s="16"/>
      <c r="VBA49" s="16"/>
      <c r="VBB49" s="16"/>
      <c r="VBC49" s="16"/>
      <c r="VBD49" s="16"/>
      <c r="VBE49" s="16"/>
      <c r="VBF49" s="16"/>
      <c r="VBG49" s="16"/>
      <c r="VBH49" s="16"/>
      <c r="VBI49" s="16"/>
      <c r="VBJ49" s="16"/>
      <c r="VBK49" s="16"/>
      <c r="VBL49" s="16"/>
      <c r="VBM49" s="16"/>
      <c r="VBN49" s="16"/>
      <c r="VBO49" s="16"/>
      <c r="VBP49" s="16"/>
      <c r="VBQ49" s="16"/>
      <c r="VBR49" s="16"/>
      <c r="VBS49" s="16"/>
      <c r="VBT49" s="16"/>
      <c r="VBU49" s="16"/>
      <c r="VBV49" s="16"/>
      <c r="VBW49" s="16"/>
      <c r="VBX49" s="16"/>
      <c r="VBY49" s="16"/>
      <c r="VBZ49" s="16"/>
      <c r="VCA49" s="16"/>
      <c r="VCB49" s="16"/>
      <c r="VCC49" s="16"/>
      <c r="VCD49" s="16"/>
      <c r="VCE49" s="16"/>
      <c r="VCF49" s="16"/>
      <c r="VCG49" s="16"/>
      <c r="VCH49" s="16"/>
      <c r="VCI49" s="16"/>
      <c r="VCJ49" s="16"/>
      <c r="VCK49" s="16"/>
      <c r="VCL49" s="16"/>
      <c r="VCM49" s="16"/>
      <c r="VCN49" s="16"/>
      <c r="VCO49" s="16"/>
      <c r="VCP49" s="16"/>
      <c r="VCQ49" s="16"/>
      <c r="VCR49" s="16"/>
      <c r="VCS49" s="16"/>
      <c r="VCT49" s="16"/>
      <c r="VCU49" s="16"/>
      <c r="VCV49" s="16"/>
      <c r="VCW49" s="16"/>
      <c r="VCX49" s="16"/>
      <c r="VCY49" s="16"/>
      <c r="VCZ49" s="16"/>
      <c r="VDA49" s="16"/>
      <c r="VDB49" s="16"/>
      <c r="VDC49" s="16"/>
      <c r="VDD49" s="16"/>
      <c r="VDE49" s="16"/>
      <c r="VDF49" s="16"/>
      <c r="VDG49" s="16"/>
      <c r="VDH49" s="16"/>
      <c r="VDI49" s="16"/>
      <c r="VDJ49" s="16"/>
      <c r="VDK49" s="16"/>
      <c r="VDL49" s="16"/>
      <c r="VDM49" s="16"/>
      <c r="VDN49" s="16"/>
      <c r="VDO49" s="16"/>
      <c r="VDP49" s="16"/>
      <c r="VDQ49" s="16"/>
      <c r="VDR49" s="16"/>
      <c r="VDS49" s="16"/>
      <c r="VDT49" s="16"/>
      <c r="VDU49" s="16"/>
      <c r="VDV49" s="16"/>
      <c r="VDW49" s="16"/>
      <c r="VDX49" s="16"/>
      <c r="VDY49" s="16"/>
      <c r="VDZ49" s="16"/>
      <c r="VEA49" s="16"/>
      <c r="VEB49" s="16"/>
      <c r="VEC49" s="16"/>
      <c r="VED49" s="16"/>
      <c r="VEE49" s="16"/>
      <c r="VEF49" s="16"/>
      <c r="VEG49" s="16"/>
      <c r="VEH49" s="16"/>
      <c r="VEI49" s="16"/>
      <c r="VEJ49" s="16"/>
      <c r="VEK49" s="16"/>
      <c r="VEL49" s="16"/>
      <c r="VEM49" s="16"/>
      <c r="VEN49" s="16"/>
      <c r="VEO49" s="16"/>
      <c r="VEP49" s="16"/>
      <c r="VEQ49" s="16"/>
      <c r="VER49" s="16"/>
      <c r="VES49" s="16"/>
      <c r="VET49" s="16"/>
      <c r="VEU49" s="16"/>
    </row>
    <row r="50" spans="1:15023" ht="15" hidden="1" customHeight="1" x14ac:dyDescent="0.25">
      <c r="C50" s="15"/>
      <c r="D50" s="14" t="s">
        <v>75</v>
      </c>
      <c r="E50" s="226">
        <v>21429000</v>
      </c>
      <c r="F50" s="20" t="s">
        <v>14</v>
      </c>
      <c r="G50" s="33">
        <f>G51+G52</f>
        <v>0</v>
      </c>
      <c r="H50" s="33">
        <f t="shared" ref="H50" si="24">H51+H52</f>
        <v>0</v>
      </c>
      <c r="I50" s="33"/>
      <c r="J50" s="33"/>
      <c r="K50" s="33"/>
      <c r="L50" s="33"/>
      <c r="M50" s="33"/>
      <c r="N50" s="33"/>
      <c r="O50" s="33"/>
      <c r="P50" s="33"/>
      <c r="Q50" s="33"/>
      <c r="R50" s="33"/>
      <c r="S50" s="1913"/>
      <c r="T50" s="33"/>
      <c r="U50" s="33"/>
      <c r="V50" s="33"/>
      <c r="W50" s="33"/>
      <c r="X50" s="33"/>
      <c r="Y50" s="33"/>
      <c r="Z50" s="33"/>
      <c r="AA50" s="33"/>
      <c r="AB50" s="33"/>
      <c r="AC50" s="33"/>
      <c r="AD50" s="33"/>
      <c r="AE50" s="33"/>
      <c r="AF50" s="33"/>
      <c r="AG50" s="33"/>
      <c r="AH50" s="33"/>
      <c r="AJ50" s="54">
        <f>SUM(G50:AH50)</f>
        <v>0</v>
      </c>
      <c r="AL50" s="1991"/>
      <c r="AM50" s="1991"/>
      <c r="AN50" s="1991"/>
      <c r="AO50" s="1991"/>
      <c r="AP50" s="1991"/>
      <c r="AQ50" s="1991"/>
      <c r="AS50" s="27"/>
      <c r="AT50" s="2"/>
      <c r="AU50" s="2"/>
      <c r="AV50" s="2"/>
      <c r="AW50" s="2"/>
    </row>
    <row r="51" spans="1:15023" ht="15" hidden="1" customHeight="1" x14ac:dyDescent="0.25">
      <c r="C51" s="15"/>
      <c r="D51" s="64" t="s">
        <v>111</v>
      </c>
      <c r="E51" s="67">
        <v>15000000</v>
      </c>
      <c r="F51" s="65" t="s">
        <v>14</v>
      </c>
      <c r="G51" s="266"/>
      <c r="H51" s="266">
        <v>0</v>
      </c>
      <c r="I51" s="266"/>
      <c r="J51" s="266"/>
      <c r="K51" s="266"/>
      <c r="L51" s="266"/>
      <c r="M51" s="266"/>
      <c r="N51" s="266"/>
      <c r="O51" s="266"/>
      <c r="P51" s="266"/>
      <c r="Q51" s="266"/>
      <c r="R51" s="266"/>
      <c r="S51" s="1917"/>
      <c r="T51" s="266"/>
      <c r="U51" s="266"/>
      <c r="V51" s="266"/>
      <c r="W51" s="266"/>
      <c r="X51" s="266"/>
      <c r="Y51" s="266"/>
      <c r="Z51" s="266"/>
      <c r="AA51" s="266"/>
      <c r="AB51" s="266"/>
      <c r="AC51" s="266"/>
      <c r="AD51" s="266"/>
      <c r="AE51" s="266"/>
      <c r="AF51" s="266"/>
      <c r="AG51" s="266"/>
      <c r="AH51" s="266"/>
      <c r="AJ51" s="57">
        <f>SUM(G51:AH51)</f>
        <v>0</v>
      </c>
      <c r="AL51" s="1991"/>
      <c r="AM51" s="1991"/>
      <c r="AN51" s="1991"/>
      <c r="AO51" s="1991"/>
      <c r="AP51" s="1991"/>
      <c r="AQ51" s="1991"/>
      <c r="AS51" s="27"/>
      <c r="AT51" s="2"/>
      <c r="AU51" s="2"/>
      <c r="AV51" s="2"/>
      <c r="AW51" s="2"/>
    </row>
    <row r="52" spans="1:15023" ht="15" hidden="1" customHeight="1" x14ac:dyDescent="0.25">
      <c r="C52" s="15"/>
      <c r="D52" s="64" t="s">
        <v>73</v>
      </c>
      <c r="E52" s="67">
        <v>6429000</v>
      </c>
      <c r="F52" s="65" t="s">
        <v>14</v>
      </c>
      <c r="G52" s="266"/>
      <c r="H52" s="266">
        <v>0</v>
      </c>
      <c r="I52" s="266"/>
      <c r="J52" s="266"/>
      <c r="K52" s="266"/>
      <c r="L52" s="266"/>
      <c r="M52" s="266"/>
      <c r="N52" s="266"/>
      <c r="O52" s="266"/>
      <c r="P52" s="266"/>
      <c r="Q52" s="266"/>
      <c r="R52" s="266"/>
      <c r="S52" s="1917"/>
      <c r="T52" s="266"/>
      <c r="U52" s="266"/>
      <c r="V52" s="266"/>
      <c r="W52" s="266"/>
      <c r="X52" s="266"/>
      <c r="Y52" s="266"/>
      <c r="Z52" s="266"/>
      <c r="AA52" s="266"/>
      <c r="AB52" s="266"/>
      <c r="AC52" s="266"/>
      <c r="AD52" s="266"/>
      <c r="AE52" s="266"/>
      <c r="AF52" s="266"/>
      <c r="AG52" s="266"/>
      <c r="AH52" s="266"/>
      <c r="AJ52" s="57">
        <f>SUM(G52:AH52)</f>
        <v>0</v>
      </c>
      <c r="AL52" s="1991"/>
      <c r="AM52" s="1991"/>
      <c r="AN52" s="1991"/>
      <c r="AO52" s="1991"/>
      <c r="AP52" s="1991"/>
      <c r="AQ52" s="1991"/>
      <c r="AS52" s="27"/>
      <c r="AT52" s="2"/>
      <c r="AU52" s="2"/>
      <c r="AV52" s="2"/>
      <c r="AW52" s="2"/>
    </row>
    <row r="53" spans="1:15023" hidden="1" x14ac:dyDescent="0.25">
      <c r="C53" s="15"/>
      <c r="D53" s="227" t="s">
        <v>72</v>
      </c>
      <c r="E53" s="230"/>
      <c r="F53" s="229"/>
      <c r="G53" s="94"/>
      <c r="H53" s="94"/>
      <c r="I53" s="94"/>
      <c r="J53" s="94"/>
      <c r="K53" s="94"/>
      <c r="L53" s="94"/>
      <c r="M53" s="94"/>
      <c r="N53" s="94"/>
      <c r="O53" s="94"/>
      <c r="P53" s="94"/>
      <c r="Q53" s="94"/>
      <c r="R53" s="94"/>
      <c r="S53" s="1916"/>
      <c r="T53" s="94"/>
      <c r="U53" s="94"/>
      <c r="V53" s="94"/>
      <c r="W53" s="94"/>
      <c r="X53" s="94"/>
      <c r="Y53" s="94"/>
      <c r="Z53" s="94"/>
      <c r="AA53" s="94"/>
      <c r="AB53" s="94"/>
      <c r="AC53" s="94"/>
      <c r="AD53" s="94"/>
      <c r="AE53" s="94"/>
      <c r="AF53" s="94"/>
      <c r="AG53" s="94"/>
      <c r="AH53" s="94"/>
      <c r="AJ53" s="66" t="s">
        <v>61</v>
      </c>
      <c r="AL53" s="1991"/>
      <c r="AM53" s="1991"/>
      <c r="AN53" s="1991"/>
      <c r="AO53" s="1991"/>
      <c r="AP53" s="1991"/>
      <c r="AQ53" s="1991"/>
      <c r="AS53" s="27"/>
      <c r="AT53" s="2"/>
      <c r="AU53" s="2"/>
      <c r="AV53" s="2"/>
      <c r="AW53" s="2"/>
    </row>
    <row r="54" spans="1:15023" s="73" customFormat="1" hidden="1" x14ac:dyDescent="0.25">
      <c r="A54" s="16"/>
      <c r="B54" s="16"/>
      <c r="C54" s="17"/>
      <c r="D54" s="11" t="s">
        <v>71</v>
      </c>
      <c r="E54" s="252"/>
      <c r="F54" s="12" t="s">
        <v>14</v>
      </c>
      <c r="G54" s="33"/>
      <c r="H54" s="33"/>
      <c r="I54" s="33"/>
      <c r="J54" s="33"/>
      <c r="K54" s="33"/>
      <c r="L54" s="33"/>
      <c r="M54" s="33"/>
      <c r="N54" s="33"/>
      <c r="O54" s="33"/>
      <c r="P54" s="33"/>
      <c r="Q54" s="33"/>
      <c r="R54" s="33"/>
      <c r="S54" s="1913"/>
      <c r="T54" s="33"/>
      <c r="U54" s="33"/>
      <c r="V54" s="33"/>
      <c r="W54" s="33"/>
      <c r="X54" s="33"/>
      <c r="Y54" s="33"/>
      <c r="Z54" s="33"/>
      <c r="AA54" s="33"/>
      <c r="AB54" s="33"/>
      <c r="AC54" s="33"/>
      <c r="AD54" s="33"/>
      <c r="AE54" s="33"/>
      <c r="AF54" s="33"/>
      <c r="AG54" s="33"/>
      <c r="AH54" s="33"/>
      <c r="AI54" s="16"/>
      <c r="AJ54" s="54">
        <f>SUM(G54:AH54)</f>
        <v>0</v>
      </c>
      <c r="AK54" s="16"/>
      <c r="AL54" s="1993"/>
      <c r="AM54" s="1994"/>
      <c r="AN54" s="1993"/>
      <c r="AO54" s="1993"/>
      <c r="AP54" s="1993"/>
      <c r="AQ54" s="1993"/>
      <c r="AR54" s="16"/>
      <c r="AS54" s="27"/>
      <c r="AT54" s="2"/>
      <c r="AU54" s="2"/>
      <c r="AV54" s="2"/>
      <c r="AW54" s="2"/>
      <c r="AX54" s="1"/>
      <c r="AY54" s="1"/>
      <c r="AZ54" s="508"/>
      <c r="BA54" s="508"/>
      <c r="BB54" s="16"/>
      <c r="BC54" s="1"/>
      <c r="BD54" s="1"/>
      <c r="BE54" s="1"/>
      <c r="BF54" s="143"/>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c r="FD54" s="16"/>
      <c r="FE54" s="16"/>
      <c r="FF54" s="16"/>
      <c r="FG54" s="16"/>
      <c r="FH54" s="16"/>
      <c r="FI54" s="16"/>
      <c r="FJ54" s="16"/>
      <c r="FK54" s="16"/>
      <c r="FL54" s="16"/>
      <c r="FM54" s="16"/>
      <c r="FN54" s="16"/>
      <c r="FO54" s="16"/>
      <c r="FP54" s="16"/>
      <c r="FQ54" s="16"/>
      <c r="FR54" s="16"/>
      <c r="FS54" s="16"/>
      <c r="FT54" s="16"/>
      <c r="FU54" s="16"/>
      <c r="FV54" s="16"/>
      <c r="FW54" s="16"/>
      <c r="FX54" s="16"/>
      <c r="FY54" s="16"/>
      <c r="FZ54" s="16"/>
      <c r="GA54" s="16"/>
      <c r="GB54" s="16"/>
      <c r="GC54" s="16"/>
      <c r="GD54" s="16"/>
      <c r="GE54" s="16"/>
      <c r="GF54" s="16"/>
      <c r="GG54" s="16"/>
      <c r="GH54" s="16"/>
      <c r="GI54" s="16"/>
      <c r="GJ54" s="16"/>
      <c r="GK54" s="16"/>
      <c r="GL54" s="16"/>
      <c r="GM54" s="16"/>
      <c r="GN54" s="16"/>
      <c r="GO54" s="16"/>
      <c r="GP54" s="16"/>
      <c r="GQ54" s="16"/>
      <c r="GR54" s="16"/>
      <c r="GS54" s="16"/>
      <c r="GT54" s="16"/>
      <c r="GU54" s="16"/>
      <c r="GV54" s="16"/>
      <c r="GW54" s="16"/>
      <c r="GX54" s="16"/>
      <c r="GY54" s="16"/>
      <c r="GZ54" s="16"/>
      <c r="HA54" s="16"/>
      <c r="HB54" s="16"/>
      <c r="HC54" s="16"/>
      <c r="HD54" s="16"/>
      <c r="HE54" s="16"/>
      <c r="HF54" s="16"/>
      <c r="HG54" s="16"/>
      <c r="HH54" s="16"/>
      <c r="HI54" s="16"/>
      <c r="HJ54" s="16"/>
      <c r="HK54" s="16"/>
      <c r="HL54" s="16"/>
      <c r="HM54" s="16"/>
      <c r="HN54" s="16"/>
      <c r="HO54" s="16"/>
      <c r="HP54" s="16"/>
      <c r="HQ54" s="16"/>
      <c r="HR54" s="16"/>
      <c r="HS54" s="16"/>
      <c r="HT54" s="16"/>
      <c r="HU54" s="16"/>
      <c r="HV54" s="16"/>
      <c r="HW54" s="16"/>
      <c r="HX54" s="16"/>
      <c r="HY54" s="16"/>
      <c r="HZ54" s="16"/>
      <c r="IA54" s="16"/>
      <c r="IB54" s="16"/>
      <c r="IC54" s="16"/>
      <c r="ID54" s="16"/>
      <c r="IE54" s="16"/>
      <c r="IF54" s="16"/>
      <c r="IG54" s="16"/>
      <c r="IH54" s="16"/>
      <c r="II54" s="16"/>
      <c r="IJ54" s="16"/>
      <c r="IK54" s="16"/>
      <c r="IL54" s="16"/>
      <c r="IM54" s="16"/>
      <c r="IN54" s="16"/>
      <c r="IO54" s="16"/>
      <c r="IP54" s="16"/>
      <c r="IQ54" s="16"/>
      <c r="IR54" s="16"/>
      <c r="IS54" s="16"/>
      <c r="IT54" s="16"/>
      <c r="IU54" s="16"/>
      <c r="IV54" s="16"/>
      <c r="IW54" s="16"/>
      <c r="IX54" s="16"/>
      <c r="IY54" s="16"/>
      <c r="IZ54" s="16"/>
      <c r="JA54" s="16"/>
      <c r="JB54" s="16"/>
      <c r="JC54" s="16"/>
      <c r="JD54" s="16"/>
      <c r="JE54" s="16"/>
      <c r="JF54" s="16"/>
      <c r="JG54" s="16"/>
      <c r="JH54" s="16"/>
      <c r="JI54" s="16"/>
      <c r="JJ54" s="16"/>
      <c r="JK54" s="16"/>
      <c r="JL54" s="16"/>
      <c r="JM54" s="16"/>
      <c r="JN54" s="16"/>
      <c r="JO54" s="16"/>
      <c r="JP54" s="16"/>
      <c r="JQ54" s="16"/>
      <c r="JR54" s="16"/>
      <c r="JS54" s="16"/>
      <c r="JT54" s="16"/>
      <c r="JU54" s="16"/>
      <c r="JV54" s="16"/>
      <c r="JW54" s="16"/>
      <c r="JX54" s="16"/>
      <c r="JY54" s="16"/>
      <c r="JZ54" s="16"/>
      <c r="KA54" s="16"/>
      <c r="KB54" s="16"/>
      <c r="KC54" s="16"/>
      <c r="KD54" s="16"/>
      <c r="KE54" s="16"/>
      <c r="KF54" s="16"/>
      <c r="KG54" s="16"/>
      <c r="KH54" s="16"/>
      <c r="KI54" s="16"/>
      <c r="KJ54" s="16"/>
      <c r="KK54" s="16"/>
      <c r="KL54" s="16"/>
      <c r="KM54" s="16"/>
      <c r="KN54" s="16"/>
      <c r="KO54" s="16"/>
      <c r="KP54" s="16"/>
      <c r="KQ54" s="16"/>
      <c r="KR54" s="16"/>
      <c r="KS54" s="16"/>
      <c r="KT54" s="16"/>
      <c r="KU54" s="16"/>
      <c r="KV54" s="16"/>
      <c r="KW54" s="16"/>
      <c r="KX54" s="16"/>
      <c r="KY54" s="16"/>
      <c r="KZ54" s="16"/>
      <c r="LA54" s="16"/>
      <c r="LB54" s="16"/>
      <c r="LC54" s="16"/>
      <c r="LD54" s="16"/>
      <c r="LE54" s="16"/>
      <c r="LF54" s="16"/>
      <c r="LG54" s="16"/>
      <c r="LH54" s="16"/>
      <c r="LI54" s="16"/>
      <c r="LJ54" s="16"/>
      <c r="LK54" s="16"/>
      <c r="LL54" s="16"/>
      <c r="LM54" s="16"/>
      <c r="LN54" s="16"/>
      <c r="LO54" s="16"/>
      <c r="LP54" s="16"/>
      <c r="LQ54" s="16"/>
      <c r="LR54" s="16"/>
      <c r="LS54" s="16"/>
      <c r="LT54" s="16"/>
      <c r="LU54" s="16"/>
      <c r="LV54" s="16"/>
      <c r="LW54" s="16"/>
      <c r="LX54" s="16"/>
      <c r="LY54" s="16"/>
      <c r="LZ54" s="16"/>
      <c r="MA54" s="16"/>
      <c r="MB54" s="16"/>
      <c r="MC54" s="16"/>
      <c r="MD54" s="16"/>
      <c r="ME54" s="16"/>
      <c r="MF54" s="16"/>
      <c r="MG54" s="16"/>
      <c r="MH54" s="16"/>
      <c r="MI54" s="16"/>
      <c r="MJ54" s="16"/>
      <c r="MK54" s="16"/>
      <c r="ML54" s="16"/>
      <c r="MM54" s="16"/>
      <c r="MN54" s="16"/>
      <c r="MO54" s="16"/>
      <c r="MP54" s="16"/>
      <c r="MQ54" s="16"/>
      <c r="MR54" s="16"/>
      <c r="MS54" s="16"/>
      <c r="MT54" s="16"/>
      <c r="MU54" s="16"/>
      <c r="MV54" s="16"/>
      <c r="MW54" s="16"/>
      <c r="MX54" s="16"/>
      <c r="MY54" s="16"/>
      <c r="MZ54" s="16"/>
      <c r="NA54" s="16"/>
      <c r="NB54" s="16"/>
      <c r="NC54" s="16"/>
      <c r="ND54" s="16"/>
      <c r="NE54" s="16"/>
      <c r="NF54" s="16"/>
      <c r="NG54" s="16"/>
      <c r="NH54" s="16"/>
      <c r="NI54" s="16"/>
      <c r="NJ54" s="16"/>
      <c r="NK54" s="16"/>
      <c r="NL54" s="16"/>
      <c r="NM54" s="16"/>
      <c r="NN54" s="16"/>
      <c r="NO54" s="16"/>
      <c r="NP54" s="16"/>
      <c r="NQ54" s="16"/>
      <c r="NR54" s="16"/>
      <c r="NS54" s="16"/>
      <c r="NT54" s="16"/>
      <c r="NU54" s="16"/>
      <c r="NV54" s="16"/>
      <c r="NW54" s="16"/>
      <c r="NX54" s="16"/>
      <c r="NY54" s="16"/>
      <c r="NZ54" s="16"/>
      <c r="OA54" s="16"/>
      <c r="OB54" s="16"/>
      <c r="OC54" s="16"/>
      <c r="OD54" s="16"/>
      <c r="OE54" s="16"/>
      <c r="OF54" s="16"/>
      <c r="OG54" s="16"/>
      <c r="OH54" s="16"/>
      <c r="OI54" s="16"/>
      <c r="OJ54" s="16"/>
      <c r="OK54" s="16"/>
      <c r="OL54" s="16"/>
      <c r="OM54" s="16"/>
      <c r="ON54" s="16"/>
      <c r="OO54" s="16"/>
      <c r="OP54" s="16"/>
      <c r="OQ54" s="16"/>
      <c r="OR54" s="16"/>
      <c r="OS54" s="16"/>
      <c r="OT54" s="16"/>
      <c r="OU54" s="16"/>
      <c r="OV54" s="16"/>
      <c r="OW54" s="16"/>
      <c r="OX54" s="16"/>
      <c r="OY54" s="16"/>
      <c r="OZ54" s="16"/>
      <c r="PA54" s="16"/>
      <c r="PB54" s="16"/>
      <c r="PC54" s="16"/>
      <c r="PD54" s="16"/>
      <c r="PE54" s="16"/>
      <c r="PF54" s="16"/>
      <c r="PG54" s="16"/>
      <c r="PH54" s="16"/>
      <c r="PI54" s="16"/>
      <c r="PJ54" s="16"/>
      <c r="PK54" s="16"/>
      <c r="PL54" s="16"/>
      <c r="PM54" s="16"/>
      <c r="PN54" s="16"/>
      <c r="PO54" s="16"/>
      <c r="PP54" s="16"/>
      <c r="PQ54" s="16"/>
      <c r="PR54" s="16"/>
      <c r="PS54" s="16"/>
      <c r="PT54" s="16"/>
      <c r="PU54" s="16"/>
      <c r="PV54" s="16"/>
      <c r="PW54" s="16"/>
      <c r="PX54" s="16"/>
      <c r="PY54" s="16"/>
      <c r="PZ54" s="16"/>
      <c r="QA54" s="16"/>
      <c r="QB54" s="16"/>
      <c r="QC54" s="16"/>
      <c r="QD54" s="16"/>
      <c r="QE54" s="16"/>
      <c r="QF54" s="16"/>
      <c r="QG54" s="16"/>
      <c r="QH54" s="16"/>
      <c r="QI54" s="16"/>
      <c r="QJ54" s="16"/>
      <c r="QK54" s="16"/>
      <c r="QL54" s="16"/>
      <c r="QM54" s="16"/>
      <c r="QN54" s="16"/>
      <c r="QO54" s="16"/>
      <c r="QP54" s="16"/>
      <c r="QQ54" s="16"/>
      <c r="QR54" s="16"/>
      <c r="QS54" s="16"/>
      <c r="QT54" s="16"/>
      <c r="QU54" s="16"/>
      <c r="QV54" s="16"/>
      <c r="QW54" s="16"/>
      <c r="QX54" s="16"/>
      <c r="QY54" s="16"/>
      <c r="QZ54" s="16"/>
      <c r="RA54" s="16"/>
      <c r="RB54" s="16"/>
      <c r="RC54" s="16"/>
      <c r="RD54" s="16"/>
      <c r="RE54" s="16"/>
      <c r="RF54" s="16"/>
      <c r="RG54" s="16"/>
      <c r="RH54" s="16"/>
      <c r="RI54" s="16"/>
      <c r="RJ54" s="16"/>
      <c r="RK54" s="16"/>
      <c r="RL54" s="16"/>
      <c r="RM54" s="16"/>
      <c r="RN54" s="16"/>
      <c r="RO54" s="16"/>
      <c r="RP54" s="16"/>
      <c r="RQ54" s="16"/>
      <c r="RR54" s="16"/>
      <c r="RS54" s="16"/>
      <c r="RT54" s="16"/>
      <c r="RU54" s="16"/>
      <c r="RV54" s="16"/>
      <c r="RW54" s="16"/>
      <c r="RX54" s="16"/>
      <c r="RY54" s="16"/>
      <c r="RZ54" s="16"/>
      <c r="SA54" s="16"/>
      <c r="SB54" s="16"/>
      <c r="SC54" s="16"/>
      <c r="SD54" s="16"/>
      <c r="SE54" s="16"/>
      <c r="SF54" s="16"/>
      <c r="SG54" s="16"/>
      <c r="SH54" s="16"/>
      <c r="SI54" s="16"/>
      <c r="SJ54" s="16"/>
      <c r="SK54" s="16"/>
      <c r="SL54" s="16"/>
      <c r="SM54" s="16"/>
      <c r="SN54" s="16"/>
      <c r="SO54" s="16"/>
      <c r="SP54" s="16"/>
      <c r="SQ54" s="16"/>
      <c r="SR54" s="16"/>
      <c r="SS54" s="16"/>
      <c r="ST54" s="16"/>
      <c r="SU54" s="16"/>
      <c r="SV54" s="16"/>
      <c r="SW54" s="16"/>
      <c r="SX54" s="16"/>
      <c r="SY54" s="16"/>
      <c r="SZ54" s="16"/>
      <c r="TA54" s="16"/>
      <c r="TB54" s="16"/>
      <c r="TC54" s="16"/>
      <c r="TD54" s="16"/>
      <c r="TE54" s="16"/>
      <c r="TF54" s="16"/>
      <c r="TG54" s="16"/>
      <c r="TH54" s="16"/>
      <c r="TI54" s="16"/>
      <c r="TJ54" s="16"/>
      <c r="TK54" s="16"/>
      <c r="TL54" s="16"/>
      <c r="TM54" s="16"/>
      <c r="TN54" s="16"/>
      <c r="TO54" s="16"/>
      <c r="TP54" s="16"/>
      <c r="TQ54" s="16"/>
      <c r="TR54" s="16"/>
      <c r="TS54" s="16"/>
      <c r="TT54" s="16"/>
      <c r="TU54" s="16"/>
      <c r="TV54" s="16"/>
      <c r="TW54" s="16"/>
      <c r="TX54" s="16"/>
      <c r="TY54" s="16"/>
      <c r="TZ54" s="16"/>
      <c r="UA54" s="16"/>
      <c r="UB54" s="16"/>
      <c r="UC54" s="16"/>
      <c r="UD54" s="16"/>
      <c r="UE54" s="16"/>
      <c r="UF54" s="16"/>
      <c r="UG54" s="16"/>
      <c r="UH54" s="16"/>
      <c r="UI54" s="16"/>
      <c r="UJ54" s="16"/>
      <c r="UK54" s="16"/>
      <c r="UL54" s="16"/>
      <c r="UM54" s="16"/>
      <c r="UN54" s="16"/>
      <c r="UO54" s="16"/>
      <c r="UP54" s="16"/>
      <c r="UQ54" s="16"/>
      <c r="UR54" s="16"/>
      <c r="US54" s="16"/>
      <c r="UT54" s="16"/>
      <c r="UU54" s="16"/>
      <c r="UV54" s="16"/>
      <c r="UW54" s="16"/>
      <c r="UX54" s="16"/>
      <c r="UY54" s="16"/>
      <c r="UZ54" s="16"/>
      <c r="VA54" s="16"/>
      <c r="VB54" s="16"/>
      <c r="VC54" s="16"/>
      <c r="VD54" s="16"/>
      <c r="VE54" s="16"/>
      <c r="VF54" s="16"/>
      <c r="VG54" s="16"/>
      <c r="VH54" s="16"/>
      <c r="VI54" s="16"/>
      <c r="VJ54" s="16"/>
      <c r="VK54" s="16"/>
      <c r="VL54" s="16"/>
      <c r="VM54" s="16"/>
      <c r="VN54" s="16"/>
      <c r="VO54" s="16"/>
      <c r="VP54" s="16"/>
      <c r="VQ54" s="16"/>
      <c r="VR54" s="16"/>
      <c r="VS54" s="16"/>
      <c r="VT54" s="16"/>
      <c r="VU54" s="16"/>
      <c r="VV54" s="16"/>
      <c r="VW54" s="16"/>
      <c r="VX54" s="16"/>
      <c r="VY54" s="16"/>
      <c r="VZ54" s="16"/>
      <c r="WA54" s="16"/>
      <c r="WB54" s="16"/>
      <c r="WC54" s="16"/>
      <c r="WD54" s="16"/>
      <c r="WE54" s="16"/>
      <c r="WF54" s="16"/>
      <c r="WG54" s="16"/>
      <c r="WH54" s="16"/>
      <c r="WI54" s="16"/>
      <c r="WJ54" s="16"/>
      <c r="WK54" s="16"/>
      <c r="WL54" s="16"/>
      <c r="WM54" s="16"/>
      <c r="WN54" s="16"/>
      <c r="WO54" s="16"/>
      <c r="WP54" s="16"/>
      <c r="WQ54" s="16"/>
      <c r="WR54" s="16"/>
      <c r="WS54" s="16"/>
      <c r="WT54" s="16"/>
      <c r="WU54" s="16"/>
      <c r="WV54" s="16"/>
      <c r="WW54" s="16"/>
      <c r="WX54" s="16"/>
      <c r="WY54" s="16"/>
      <c r="WZ54" s="16"/>
      <c r="XA54" s="16"/>
      <c r="XB54" s="16"/>
      <c r="XC54" s="16"/>
      <c r="XD54" s="16"/>
      <c r="XE54" s="16"/>
      <c r="XF54" s="16"/>
      <c r="XG54" s="16"/>
      <c r="XH54" s="16"/>
      <c r="XI54" s="16"/>
      <c r="XJ54" s="16"/>
      <c r="XK54" s="16"/>
      <c r="XL54" s="16"/>
      <c r="XM54" s="16"/>
      <c r="XN54" s="16"/>
      <c r="XO54" s="16"/>
      <c r="XP54" s="16"/>
      <c r="XQ54" s="16"/>
      <c r="XR54" s="16"/>
      <c r="XS54" s="16"/>
      <c r="XT54" s="16"/>
      <c r="XU54" s="16"/>
      <c r="XV54" s="16"/>
      <c r="XW54" s="16"/>
      <c r="XX54" s="16"/>
      <c r="XY54" s="16"/>
      <c r="XZ54" s="16"/>
      <c r="YA54" s="16"/>
      <c r="YB54" s="16"/>
      <c r="YC54" s="16"/>
      <c r="YD54" s="16"/>
      <c r="YE54" s="16"/>
      <c r="YF54" s="16"/>
      <c r="YG54" s="16"/>
      <c r="YH54" s="16"/>
      <c r="YI54" s="16"/>
      <c r="YJ54" s="16"/>
      <c r="YK54" s="16"/>
      <c r="YL54" s="16"/>
      <c r="YM54" s="16"/>
      <c r="YN54" s="16"/>
      <c r="YO54" s="16"/>
      <c r="YP54" s="16"/>
      <c r="YQ54" s="16"/>
      <c r="YR54" s="16"/>
      <c r="YS54" s="16"/>
      <c r="YT54" s="16"/>
      <c r="YU54" s="16"/>
      <c r="YV54" s="16"/>
      <c r="YW54" s="16"/>
      <c r="YX54" s="16"/>
      <c r="YY54" s="16"/>
      <c r="YZ54" s="16"/>
      <c r="ZA54" s="16"/>
      <c r="ZB54" s="16"/>
      <c r="ZC54" s="16"/>
      <c r="ZD54" s="16"/>
      <c r="ZE54" s="16"/>
      <c r="ZF54" s="16"/>
      <c r="ZG54" s="16"/>
      <c r="ZH54" s="16"/>
      <c r="ZI54" s="16"/>
      <c r="ZJ54" s="16"/>
      <c r="ZK54" s="16"/>
      <c r="ZL54" s="16"/>
      <c r="ZM54" s="16"/>
      <c r="ZN54" s="16"/>
      <c r="ZO54" s="16"/>
      <c r="ZP54" s="16"/>
      <c r="ZQ54" s="16"/>
      <c r="ZR54" s="16"/>
      <c r="ZS54" s="16"/>
      <c r="ZT54" s="16"/>
      <c r="ZU54" s="16"/>
      <c r="ZV54" s="16"/>
      <c r="ZW54" s="16"/>
      <c r="ZX54" s="16"/>
      <c r="ZY54" s="16"/>
      <c r="ZZ54" s="16"/>
      <c r="AAA54" s="16"/>
      <c r="AAB54" s="16"/>
      <c r="AAC54" s="16"/>
      <c r="AAD54" s="16"/>
      <c r="AAE54" s="16"/>
      <c r="AAF54" s="16"/>
      <c r="AAG54" s="16"/>
      <c r="AAH54" s="16"/>
      <c r="AAI54" s="16"/>
      <c r="AAJ54" s="16"/>
      <c r="AAK54" s="16"/>
      <c r="AAL54" s="16"/>
      <c r="AAM54" s="16"/>
      <c r="AAN54" s="16"/>
      <c r="AAO54" s="16"/>
      <c r="AAP54" s="16"/>
      <c r="AAQ54" s="16"/>
      <c r="AAR54" s="16"/>
      <c r="AAS54" s="16"/>
      <c r="AAT54" s="16"/>
      <c r="AAU54" s="16"/>
      <c r="AAV54" s="16"/>
      <c r="AAW54" s="16"/>
      <c r="AAX54" s="16"/>
      <c r="AAY54" s="16"/>
      <c r="AAZ54" s="16"/>
      <c r="ABA54" s="16"/>
      <c r="ABB54" s="16"/>
      <c r="ABC54" s="16"/>
      <c r="ABD54" s="16"/>
      <c r="ABE54" s="16"/>
      <c r="ABF54" s="16"/>
      <c r="ABG54" s="16"/>
      <c r="ABH54" s="16"/>
      <c r="ABI54" s="16"/>
      <c r="ABJ54" s="16"/>
      <c r="ABK54" s="16"/>
      <c r="ABL54" s="16"/>
      <c r="ABM54" s="16"/>
      <c r="ABN54" s="16"/>
      <c r="ABO54" s="16"/>
      <c r="ABP54" s="16"/>
      <c r="ABQ54" s="16"/>
      <c r="ABR54" s="16"/>
      <c r="ABS54" s="16"/>
      <c r="ABT54" s="16"/>
      <c r="ABU54" s="16"/>
      <c r="ABV54" s="16"/>
      <c r="ABW54" s="16"/>
      <c r="ABX54" s="16"/>
      <c r="ABY54" s="16"/>
      <c r="ABZ54" s="16"/>
      <c r="ACA54" s="16"/>
      <c r="ACB54" s="16"/>
      <c r="ACC54" s="16"/>
      <c r="ACD54" s="16"/>
      <c r="ACE54" s="16"/>
      <c r="ACF54" s="16"/>
      <c r="ACG54" s="16"/>
      <c r="ACH54" s="16"/>
      <c r="ACI54" s="16"/>
      <c r="ACJ54" s="16"/>
      <c r="ACK54" s="16"/>
      <c r="ACL54" s="16"/>
      <c r="ACM54" s="16"/>
      <c r="ACN54" s="16"/>
      <c r="ACO54" s="16"/>
      <c r="ACP54" s="16"/>
      <c r="ACQ54" s="16"/>
      <c r="ACR54" s="16"/>
      <c r="ACS54" s="16"/>
      <c r="ACT54" s="16"/>
      <c r="ACU54" s="16"/>
      <c r="ACV54" s="16"/>
      <c r="ACW54" s="16"/>
      <c r="ACX54" s="16"/>
      <c r="ACY54" s="16"/>
      <c r="ACZ54" s="16"/>
      <c r="ADA54" s="16"/>
      <c r="ADB54" s="16"/>
      <c r="ADC54" s="16"/>
      <c r="ADD54" s="16"/>
      <c r="ADE54" s="16"/>
      <c r="ADF54" s="16"/>
      <c r="ADG54" s="16"/>
      <c r="ADH54" s="16"/>
      <c r="ADI54" s="16"/>
      <c r="ADJ54" s="16"/>
      <c r="ADK54" s="16"/>
      <c r="ADL54" s="16"/>
      <c r="ADM54" s="16"/>
      <c r="ADN54" s="16"/>
      <c r="ADO54" s="16"/>
      <c r="ADP54" s="16"/>
      <c r="ADQ54" s="16"/>
      <c r="ADR54" s="16"/>
      <c r="ADS54" s="16"/>
      <c r="ADT54" s="16"/>
      <c r="ADU54" s="16"/>
      <c r="ADV54" s="16"/>
      <c r="ADW54" s="16"/>
      <c r="ADX54" s="16"/>
      <c r="ADY54" s="16"/>
      <c r="ADZ54" s="16"/>
      <c r="AEA54" s="16"/>
      <c r="AEB54" s="16"/>
      <c r="AEC54" s="16"/>
      <c r="AED54" s="16"/>
      <c r="AEE54" s="16"/>
      <c r="AEF54" s="16"/>
      <c r="AEG54" s="16"/>
      <c r="AEH54" s="16"/>
      <c r="AEI54" s="16"/>
      <c r="AEJ54" s="16"/>
      <c r="AEK54" s="16"/>
      <c r="AEL54" s="16"/>
      <c r="AEM54" s="16"/>
      <c r="AEN54" s="16"/>
      <c r="AEO54" s="16"/>
      <c r="AEP54" s="16"/>
      <c r="AEQ54" s="16"/>
      <c r="AER54" s="16"/>
      <c r="AES54" s="16"/>
      <c r="AET54" s="16"/>
      <c r="AEU54" s="16"/>
      <c r="AEV54" s="16"/>
      <c r="AEW54" s="16"/>
      <c r="AEX54" s="16"/>
      <c r="AEY54" s="16"/>
      <c r="AEZ54" s="16"/>
      <c r="AFA54" s="16"/>
      <c r="AFB54" s="16"/>
      <c r="AFC54" s="16"/>
      <c r="AFD54" s="16"/>
      <c r="AFE54" s="16"/>
      <c r="AFF54" s="16"/>
      <c r="AFG54" s="16"/>
      <c r="AFH54" s="16"/>
      <c r="AFI54" s="16"/>
      <c r="AFJ54" s="16"/>
      <c r="AFK54" s="16"/>
      <c r="AFL54" s="16"/>
      <c r="AFM54" s="16"/>
      <c r="AFN54" s="16"/>
      <c r="AFO54" s="16"/>
      <c r="AFP54" s="16"/>
      <c r="AFQ54" s="16"/>
      <c r="AFR54" s="16"/>
      <c r="AFS54" s="16"/>
      <c r="AFT54" s="16"/>
      <c r="AFU54" s="16"/>
      <c r="AFV54" s="16"/>
      <c r="AFW54" s="16"/>
      <c r="AFX54" s="16"/>
      <c r="AFY54" s="16"/>
      <c r="AFZ54" s="16"/>
      <c r="AGA54" s="16"/>
      <c r="AGB54" s="16"/>
      <c r="AGC54" s="16"/>
      <c r="AGD54" s="16"/>
      <c r="AGE54" s="16"/>
      <c r="AGF54" s="16"/>
      <c r="AGG54" s="16"/>
      <c r="AGH54" s="16"/>
      <c r="AGI54" s="16"/>
      <c r="AGJ54" s="16"/>
      <c r="AGK54" s="16"/>
      <c r="AGL54" s="16"/>
      <c r="AGM54" s="16"/>
      <c r="AGN54" s="16"/>
      <c r="AGO54" s="16"/>
      <c r="AGP54" s="16"/>
      <c r="AGQ54" s="16"/>
      <c r="AGR54" s="16"/>
      <c r="AGS54" s="16"/>
      <c r="AGT54" s="16"/>
      <c r="AGU54" s="16"/>
      <c r="AGV54" s="16"/>
      <c r="AGW54" s="16"/>
      <c r="AGX54" s="16"/>
      <c r="AGY54" s="16"/>
      <c r="AGZ54" s="16"/>
      <c r="AHA54" s="16"/>
      <c r="AHB54" s="16"/>
      <c r="AHC54" s="16"/>
      <c r="AHD54" s="16"/>
      <c r="AHE54" s="16"/>
      <c r="AHF54" s="16"/>
      <c r="AHG54" s="16"/>
      <c r="AHH54" s="16"/>
      <c r="AHI54" s="16"/>
      <c r="AHJ54" s="16"/>
      <c r="AHK54" s="16"/>
      <c r="AHL54" s="16"/>
      <c r="AHM54" s="16"/>
      <c r="AHN54" s="16"/>
      <c r="AHO54" s="16"/>
      <c r="AHP54" s="16"/>
      <c r="AHQ54" s="16"/>
      <c r="AHR54" s="16"/>
      <c r="AHS54" s="16"/>
      <c r="AHT54" s="16"/>
      <c r="AHU54" s="16"/>
      <c r="AHV54" s="16"/>
      <c r="AHW54" s="16"/>
      <c r="AHX54" s="16"/>
      <c r="AHY54" s="16"/>
      <c r="AHZ54" s="16"/>
      <c r="AIA54" s="16"/>
      <c r="AIB54" s="16"/>
      <c r="AIC54" s="16"/>
      <c r="AID54" s="16"/>
      <c r="AIE54" s="16"/>
      <c r="AIF54" s="16"/>
      <c r="AIG54" s="16"/>
      <c r="AIH54" s="16"/>
      <c r="AII54" s="16"/>
      <c r="AIJ54" s="16"/>
      <c r="AIK54" s="16"/>
      <c r="AIL54" s="16"/>
      <c r="AIM54" s="16"/>
      <c r="AIN54" s="16"/>
      <c r="AIO54" s="16"/>
      <c r="AIP54" s="16"/>
      <c r="AIQ54" s="16"/>
      <c r="AIR54" s="16"/>
      <c r="AIS54" s="16"/>
      <c r="AIT54" s="16"/>
      <c r="AIU54" s="16"/>
      <c r="AIV54" s="16"/>
      <c r="AIW54" s="16"/>
      <c r="AIX54" s="16"/>
      <c r="AIY54" s="16"/>
      <c r="AIZ54" s="16"/>
      <c r="AJA54" s="16"/>
      <c r="AJB54" s="16"/>
      <c r="AJC54" s="16"/>
      <c r="AJD54" s="16"/>
      <c r="AJE54" s="16"/>
      <c r="AJF54" s="16"/>
      <c r="AJG54" s="16"/>
      <c r="AJH54" s="16"/>
      <c r="AJI54" s="16"/>
      <c r="AJJ54" s="16"/>
      <c r="AJK54" s="16"/>
      <c r="AJL54" s="16"/>
      <c r="AJM54" s="16"/>
      <c r="AJN54" s="16"/>
      <c r="AJO54" s="16"/>
      <c r="AJP54" s="16"/>
      <c r="AJQ54" s="16"/>
      <c r="AJR54" s="16"/>
      <c r="AJS54" s="16"/>
      <c r="AJT54" s="16"/>
      <c r="AJU54" s="16"/>
      <c r="AJV54" s="16"/>
      <c r="AJW54" s="16"/>
      <c r="AJX54" s="16"/>
      <c r="AJY54" s="16"/>
      <c r="AJZ54" s="16"/>
      <c r="AKA54" s="16"/>
      <c r="AKB54" s="16"/>
      <c r="AKC54" s="16"/>
      <c r="AKD54" s="16"/>
      <c r="AKE54" s="16"/>
      <c r="AKF54" s="16"/>
      <c r="AKG54" s="16"/>
      <c r="AKH54" s="16"/>
      <c r="AKI54" s="16"/>
      <c r="AKJ54" s="16"/>
      <c r="AKK54" s="16"/>
      <c r="AKL54" s="16"/>
      <c r="AKM54" s="16"/>
      <c r="AKN54" s="16"/>
      <c r="AKO54" s="16"/>
      <c r="AKP54" s="16"/>
      <c r="AKQ54" s="16"/>
      <c r="AKR54" s="16"/>
      <c r="AKS54" s="16"/>
      <c r="AKT54" s="16"/>
      <c r="AKU54" s="16"/>
      <c r="AKV54" s="16"/>
      <c r="AKW54" s="16"/>
      <c r="AKX54" s="16"/>
      <c r="AKY54" s="16"/>
      <c r="AKZ54" s="16"/>
      <c r="ALA54" s="16"/>
      <c r="ALB54" s="16"/>
      <c r="ALC54" s="16"/>
      <c r="ALD54" s="16"/>
      <c r="ALE54" s="16"/>
      <c r="ALF54" s="16"/>
      <c r="ALG54" s="16"/>
      <c r="ALH54" s="16"/>
      <c r="ALI54" s="16"/>
      <c r="ALJ54" s="16"/>
      <c r="ALK54" s="16"/>
      <c r="ALL54" s="16"/>
      <c r="ALM54" s="16"/>
      <c r="ALN54" s="16"/>
      <c r="ALO54" s="16"/>
      <c r="ALP54" s="16"/>
      <c r="ALQ54" s="16"/>
      <c r="ALR54" s="16"/>
      <c r="ALS54" s="16"/>
      <c r="ALT54" s="16"/>
      <c r="ALU54" s="16"/>
      <c r="ALV54" s="16"/>
      <c r="ALW54" s="16"/>
      <c r="ALX54" s="16"/>
      <c r="ALY54" s="16"/>
      <c r="ALZ54" s="16"/>
      <c r="AMA54" s="16"/>
      <c r="AMB54" s="16"/>
      <c r="AMC54" s="16"/>
      <c r="AMD54" s="16"/>
      <c r="AME54" s="16"/>
      <c r="AMF54" s="16"/>
      <c r="AMG54" s="16"/>
      <c r="AMH54" s="16"/>
      <c r="AMI54" s="16"/>
      <c r="AMJ54" s="16"/>
      <c r="AMK54" s="16"/>
      <c r="AML54" s="16"/>
      <c r="AMM54" s="16"/>
      <c r="AMN54" s="16"/>
      <c r="AMO54" s="16"/>
      <c r="AMP54" s="16"/>
      <c r="AMQ54" s="16"/>
      <c r="AMR54" s="16"/>
      <c r="AMS54" s="16"/>
      <c r="AMT54" s="16"/>
      <c r="AMU54" s="16"/>
      <c r="AMV54" s="16"/>
      <c r="AMW54" s="16"/>
      <c r="AMX54" s="16"/>
      <c r="AMY54" s="16"/>
      <c r="AMZ54" s="16"/>
      <c r="ANA54" s="16"/>
      <c r="ANB54" s="16"/>
      <c r="ANC54" s="16"/>
      <c r="AND54" s="16"/>
      <c r="ANE54" s="16"/>
      <c r="ANF54" s="16"/>
      <c r="ANG54" s="16"/>
      <c r="ANH54" s="16"/>
      <c r="ANI54" s="16"/>
      <c r="ANJ54" s="16"/>
      <c r="ANK54" s="16"/>
      <c r="ANL54" s="16"/>
      <c r="ANM54" s="16"/>
      <c r="ANN54" s="16"/>
      <c r="ANO54" s="16"/>
      <c r="ANP54" s="16"/>
      <c r="ANQ54" s="16"/>
      <c r="ANR54" s="16"/>
      <c r="ANS54" s="16"/>
      <c r="ANT54" s="16"/>
      <c r="ANU54" s="16"/>
      <c r="ANV54" s="16"/>
      <c r="ANW54" s="16"/>
      <c r="ANX54" s="16"/>
      <c r="ANY54" s="16"/>
      <c r="ANZ54" s="16"/>
      <c r="AOA54" s="16"/>
      <c r="AOB54" s="16"/>
      <c r="AOC54" s="16"/>
      <c r="AOD54" s="16"/>
      <c r="AOE54" s="16"/>
      <c r="AOF54" s="16"/>
      <c r="AOG54" s="16"/>
      <c r="AOH54" s="16"/>
      <c r="AOI54" s="16"/>
      <c r="AOJ54" s="16"/>
      <c r="AOK54" s="16"/>
      <c r="AOL54" s="16"/>
      <c r="AOM54" s="16"/>
      <c r="AON54" s="16"/>
      <c r="AOO54" s="16"/>
      <c r="AOP54" s="16"/>
      <c r="AOQ54" s="16"/>
      <c r="AOR54" s="16"/>
      <c r="AOS54" s="16"/>
      <c r="AOT54" s="16"/>
      <c r="AOU54" s="16"/>
      <c r="AOV54" s="16"/>
      <c r="AOW54" s="16"/>
      <c r="AOX54" s="16"/>
      <c r="AOY54" s="16"/>
      <c r="AOZ54" s="16"/>
      <c r="APA54" s="16"/>
      <c r="APB54" s="16"/>
      <c r="APC54" s="16"/>
      <c r="APD54" s="16"/>
      <c r="APE54" s="16"/>
      <c r="APF54" s="16"/>
      <c r="APG54" s="16"/>
      <c r="APH54" s="16"/>
      <c r="API54" s="16"/>
      <c r="APJ54" s="16"/>
      <c r="APK54" s="16"/>
      <c r="APL54" s="16"/>
      <c r="APM54" s="16"/>
      <c r="APN54" s="16"/>
      <c r="APO54" s="16"/>
      <c r="APP54" s="16"/>
      <c r="APQ54" s="16"/>
      <c r="APR54" s="16"/>
      <c r="APS54" s="16"/>
      <c r="APT54" s="16"/>
      <c r="APU54" s="16"/>
      <c r="APV54" s="16"/>
      <c r="APW54" s="16"/>
      <c r="APX54" s="16"/>
      <c r="APY54" s="16"/>
      <c r="APZ54" s="16"/>
      <c r="AQA54" s="16"/>
      <c r="AQB54" s="16"/>
      <c r="AQC54" s="16"/>
      <c r="AQD54" s="16"/>
      <c r="AQE54" s="16"/>
      <c r="AQF54" s="16"/>
      <c r="AQG54" s="16"/>
      <c r="AQH54" s="16"/>
      <c r="AQI54" s="16"/>
      <c r="AQJ54" s="16"/>
      <c r="AQK54" s="16"/>
      <c r="AQL54" s="16"/>
      <c r="AQM54" s="16"/>
      <c r="AQN54" s="16"/>
      <c r="AQO54" s="16"/>
      <c r="AQP54" s="16"/>
      <c r="AQQ54" s="16"/>
      <c r="AQR54" s="16"/>
      <c r="AQS54" s="16"/>
      <c r="AQT54" s="16"/>
      <c r="AQU54" s="16"/>
      <c r="AQV54" s="16"/>
      <c r="AQW54" s="16"/>
      <c r="AQX54" s="16"/>
      <c r="AQY54" s="16"/>
      <c r="AQZ54" s="16"/>
      <c r="ARA54" s="16"/>
      <c r="ARB54" s="16"/>
      <c r="ARC54" s="16"/>
      <c r="ARD54" s="16"/>
      <c r="ARE54" s="16"/>
      <c r="ARF54" s="16"/>
      <c r="ARG54" s="16"/>
      <c r="ARH54" s="16"/>
      <c r="ARI54" s="16"/>
      <c r="ARJ54" s="16"/>
      <c r="ARK54" s="16"/>
      <c r="ARL54" s="16"/>
      <c r="ARM54" s="16"/>
      <c r="ARN54" s="16"/>
      <c r="ARO54" s="16"/>
      <c r="ARP54" s="16"/>
      <c r="ARQ54" s="16"/>
      <c r="ARR54" s="16"/>
      <c r="ARS54" s="16"/>
      <c r="ART54" s="16"/>
      <c r="ARU54" s="16"/>
      <c r="ARV54" s="16"/>
      <c r="ARW54" s="16"/>
      <c r="ARX54" s="16"/>
      <c r="ARY54" s="16"/>
      <c r="ARZ54" s="16"/>
      <c r="ASA54" s="16"/>
      <c r="ASB54" s="16"/>
      <c r="ASC54" s="16"/>
      <c r="ASD54" s="16"/>
      <c r="ASE54" s="16"/>
      <c r="ASF54" s="16"/>
      <c r="ASG54" s="16"/>
      <c r="ASH54" s="16"/>
      <c r="ASI54" s="16"/>
      <c r="ASJ54" s="16"/>
      <c r="ASK54" s="16"/>
      <c r="ASL54" s="16"/>
      <c r="ASM54" s="16"/>
      <c r="ASN54" s="16"/>
      <c r="ASO54" s="16"/>
      <c r="ASP54" s="16"/>
      <c r="ASQ54" s="16"/>
      <c r="ASR54" s="16"/>
      <c r="ASS54" s="16"/>
      <c r="AST54" s="16"/>
      <c r="ASU54" s="16"/>
      <c r="ASV54" s="16"/>
      <c r="ASW54" s="16"/>
      <c r="ASX54" s="16"/>
      <c r="ASY54" s="16"/>
      <c r="ASZ54" s="16"/>
      <c r="ATA54" s="16"/>
      <c r="ATB54" s="16"/>
      <c r="ATC54" s="16"/>
      <c r="ATD54" s="16"/>
      <c r="ATE54" s="16"/>
      <c r="ATF54" s="16"/>
      <c r="ATG54" s="16"/>
      <c r="ATH54" s="16"/>
      <c r="ATI54" s="16"/>
      <c r="ATJ54" s="16"/>
      <c r="ATK54" s="16"/>
      <c r="ATL54" s="16"/>
      <c r="ATM54" s="16"/>
      <c r="ATN54" s="16"/>
      <c r="ATO54" s="16"/>
      <c r="ATP54" s="16"/>
      <c r="ATQ54" s="16"/>
      <c r="ATR54" s="16"/>
      <c r="ATS54" s="16"/>
      <c r="ATT54" s="16"/>
      <c r="ATU54" s="16"/>
      <c r="ATV54" s="16"/>
      <c r="ATW54" s="16"/>
      <c r="ATX54" s="16"/>
      <c r="ATY54" s="16"/>
      <c r="ATZ54" s="16"/>
      <c r="AUA54" s="16"/>
      <c r="AUB54" s="16"/>
      <c r="AUC54" s="16"/>
      <c r="AUD54" s="16"/>
      <c r="AUE54" s="16"/>
      <c r="AUF54" s="16"/>
      <c r="AUG54" s="16"/>
      <c r="AUH54" s="16"/>
      <c r="AUI54" s="16"/>
      <c r="AUJ54" s="16"/>
      <c r="AUK54" s="16"/>
      <c r="AUL54" s="16"/>
      <c r="AUM54" s="16"/>
      <c r="AUN54" s="16"/>
      <c r="AUO54" s="16"/>
      <c r="AUP54" s="16"/>
      <c r="AUQ54" s="16"/>
      <c r="AUR54" s="16"/>
      <c r="AUS54" s="16"/>
      <c r="AUT54" s="16"/>
      <c r="AUU54" s="16"/>
      <c r="AUV54" s="16"/>
      <c r="AUW54" s="16"/>
      <c r="AUX54" s="16"/>
      <c r="AUY54" s="16"/>
      <c r="AUZ54" s="16"/>
      <c r="AVA54" s="16"/>
      <c r="AVB54" s="16"/>
      <c r="AVC54" s="16"/>
      <c r="AVD54" s="16"/>
      <c r="AVE54" s="16"/>
      <c r="AVF54" s="16"/>
      <c r="AVG54" s="16"/>
      <c r="AVH54" s="16"/>
      <c r="AVI54" s="16"/>
      <c r="AVJ54" s="16"/>
      <c r="AVK54" s="16"/>
      <c r="AVL54" s="16"/>
      <c r="AVM54" s="16"/>
      <c r="AVN54" s="16"/>
      <c r="AVO54" s="16"/>
      <c r="AVP54" s="16"/>
      <c r="AVQ54" s="16"/>
      <c r="AVR54" s="16"/>
      <c r="AVS54" s="16"/>
      <c r="AVT54" s="16"/>
      <c r="AVU54" s="16"/>
      <c r="AVV54" s="16"/>
      <c r="AVW54" s="16"/>
      <c r="AVX54" s="16"/>
      <c r="AVY54" s="16"/>
      <c r="AVZ54" s="16"/>
      <c r="AWA54" s="16"/>
      <c r="AWB54" s="16"/>
      <c r="AWC54" s="16"/>
      <c r="AWD54" s="16"/>
      <c r="AWE54" s="16"/>
      <c r="AWF54" s="16"/>
      <c r="AWG54" s="16"/>
      <c r="AWH54" s="16"/>
      <c r="AWI54" s="16"/>
      <c r="AWJ54" s="16"/>
      <c r="AWK54" s="16"/>
      <c r="AWL54" s="16"/>
      <c r="AWM54" s="16"/>
      <c r="AWN54" s="16"/>
      <c r="AWO54" s="16"/>
      <c r="AWP54" s="16"/>
      <c r="AWQ54" s="16"/>
      <c r="AWR54" s="16"/>
      <c r="AWS54" s="16"/>
      <c r="AWT54" s="16"/>
      <c r="AWU54" s="16"/>
      <c r="AWV54" s="16"/>
      <c r="AWW54" s="16"/>
      <c r="AWX54" s="16"/>
      <c r="AWY54" s="16"/>
      <c r="AWZ54" s="16"/>
      <c r="AXA54" s="16"/>
      <c r="AXB54" s="16"/>
      <c r="AXC54" s="16"/>
      <c r="AXD54" s="16"/>
      <c r="AXE54" s="16"/>
      <c r="AXF54" s="16"/>
      <c r="AXG54" s="16"/>
      <c r="AXH54" s="16"/>
      <c r="AXI54" s="16"/>
      <c r="AXJ54" s="16"/>
      <c r="AXK54" s="16"/>
      <c r="AXL54" s="16"/>
      <c r="AXM54" s="16"/>
      <c r="AXN54" s="16"/>
      <c r="AXO54" s="16"/>
      <c r="AXP54" s="16"/>
      <c r="AXQ54" s="16"/>
      <c r="AXR54" s="16"/>
      <c r="AXS54" s="16"/>
      <c r="AXT54" s="16"/>
      <c r="AXU54" s="16"/>
      <c r="AXV54" s="16"/>
      <c r="AXW54" s="16"/>
      <c r="AXX54" s="16"/>
      <c r="AXY54" s="16"/>
      <c r="AXZ54" s="16"/>
      <c r="AYA54" s="16"/>
      <c r="AYB54" s="16"/>
      <c r="AYC54" s="16"/>
      <c r="AYD54" s="16"/>
      <c r="AYE54" s="16"/>
      <c r="AYF54" s="16"/>
      <c r="AYG54" s="16"/>
      <c r="AYH54" s="16"/>
      <c r="AYI54" s="16"/>
      <c r="AYJ54" s="16"/>
      <c r="AYK54" s="16"/>
      <c r="AYL54" s="16"/>
      <c r="AYM54" s="16"/>
      <c r="AYN54" s="16"/>
      <c r="AYO54" s="16"/>
      <c r="AYP54" s="16"/>
      <c r="AYQ54" s="16"/>
      <c r="AYR54" s="16"/>
      <c r="AYS54" s="16"/>
      <c r="AYT54" s="16"/>
      <c r="AYU54" s="16"/>
      <c r="AYV54" s="16"/>
      <c r="AYW54" s="16"/>
      <c r="AYX54" s="16"/>
      <c r="AYY54" s="16"/>
      <c r="AYZ54" s="16"/>
      <c r="AZA54" s="16"/>
      <c r="AZB54" s="16"/>
      <c r="AZC54" s="16"/>
      <c r="AZD54" s="16"/>
      <c r="AZE54" s="16"/>
      <c r="AZF54" s="16"/>
      <c r="AZG54" s="16"/>
      <c r="AZH54" s="16"/>
      <c r="AZI54" s="16"/>
      <c r="AZJ54" s="16"/>
      <c r="AZK54" s="16"/>
      <c r="AZL54" s="16"/>
      <c r="AZM54" s="16"/>
      <c r="AZN54" s="16"/>
      <c r="AZO54" s="16"/>
      <c r="AZP54" s="16"/>
      <c r="AZQ54" s="16"/>
      <c r="AZR54" s="16"/>
      <c r="AZS54" s="16"/>
      <c r="AZT54" s="16"/>
      <c r="AZU54" s="16"/>
      <c r="AZV54" s="16"/>
      <c r="AZW54" s="16"/>
      <c r="AZX54" s="16"/>
      <c r="AZY54" s="16"/>
      <c r="AZZ54" s="16"/>
      <c r="BAA54" s="16"/>
      <c r="BAB54" s="16"/>
      <c r="BAC54" s="16"/>
      <c r="BAD54" s="16"/>
      <c r="BAE54" s="16"/>
      <c r="BAF54" s="16"/>
      <c r="BAG54" s="16"/>
      <c r="BAH54" s="16"/>
      <c r="BAI54" s="16"/>
      <c r="BAJ54" s="16"/>
      <c r="BAK54" s="16"/>
      <c r="BAL54" s="16"/>
      <c r="BAM54" s="16"/>
      <c r="BAN54" s="16"/>
      <c r="BAO54" s="16"/>
      <c r="BAP54" s="16"/>
      <c r="BAQ54" s="16"/>
      <c r="BAR54" s="16"/>
      <c r="BAS54" s="16"/>
      <c r="BAT54" s="16"/>
      <c r="BAU54" s="16"/>
      <c r="BAV54" s="16"/>
      <c r="BAW54" s="16"/>
      <c r="BAX54" s="16"/>
      <c r="BAY54" s="16"/>
      <c r="BAZ54" s="16"/>
      <c r="BBA54" s="16"/>
      <c r="BBB54" s="16"/>
      <c r="BBC54" s="16"/>
      <c r="BBD54" s="16"/>
      <c r="BBE54" s="16"/>
      <c r="BBF54" s="16"/>
      <c r="BBG54" s="16"/>
      <c r="BBH54" s="16"/>
      <c r="BBI54" s="16"/>
      <c r="BBJ54" s="16"/>
      <c r="BBK54" s="16"/>
      <c r="BBL54" s="16"/>
      <c r="BBM54" s="16"/>
      <c r="BBN54" s="16"/>
      <c r="BBO54" s="16"/>
      <c r="BBP54" s="16"/>
      <c r="BBQ54" s="16"/>
      <c r="BBR54" s="16"/>
      <c r="BBS54" s="16"/>
      <c r="BBT54" s="16"/>
      <c r="BBU54" s="16"/>
      <c r="BBV54" s="16"/>
      <c r="BBW54" s="16"/>
      <c r="BBX54" s="16"/>
      <c r="BBY54" s="16"/>
      <c r="BBZ54" s="16"/>
      <c r="BCA54" s="16"/>
      <c r="BCB54" s="16"/>
      <c r="BCC54" s="16"/>
      <c r="BCD54" s="16"/>
      <c r="BCE54" s="16"/>
      <c r="BCF54" s="16"/>
      <c r="BCG54" s="16"/>
      <c r="BCH54" s="16"/>
      <c r="BCI54" s="16"/>
      <c r="BCJ54" s="16"/>
      <c r="BCK54" s="16"/>
      <c r="BCL54" s="16"/>
      <c r="BCM54" s="16"/>
      <c r="BCN54" s="16"/>
      <c r="BCO54" s="16"/>
      <c r="BCP54" s="16"/>
      <c r="BCQ54" s="16"/>
      <c r="BCR54" s="16"/>
      <c r="BCS54" s="16"/>
      <c r="BCT54" s="16"/>
      <c r="BCU54" s="16"/>
      <c r="BCV54" s="16"/>
      <c r="BCW54" s="16"/>
      <c r="BCX54" s="16"/>
      <c r="BCY54" s="16"/>
      <c r="BCZ54" s="16"/>
      <c r="BDA54" s="16"/>
      <c r="BDB54" s="16"/>
      <c r="BDC54" s="16"/>
      <c r="BDD54" s="16"/>
      <c r="BDE54" s="16"/>
      <c r="BDF54" s="16"/>
      <c r="BDG54" s="16"/>
      <c r="BDH54" s="16"/>
      <c r="BDI54" s="16"/>
      <c r="BDJ54" s="16"/>
      <c r="BDK54" s="16"/>
      <c r="BDL54" s="16"/>
      <c r="BDM54" s="16"/>
      <c r="BDN54" s="16"/>
      <c r="BDO54" s="16"/>
      <c r="BDP54" s="16"/>
      <c r="BDQ54" s="16"/>
      <c r="BDR54" s="16"/>
      <c r="BDS54" s="16"/>
      <c r="BDT54" s="16"/>
      <c r="BDU54" s="16"/>
      <c r="BDV54" s="16"/>
      <c r="BDW54" s="16"/>
      <c r="BDX54" s="16"/>
      <c r="BDY54" s="16"/>
      <c r="BDZ54" s="16"/>
      <c r="BEA54" s="16"/>
      <c r="BEB54" s="16"/>
      <c r="BEC54" s="16"/>
      <c r="BED54" s="16"/>
      <c r="BEE54" s="16"/>
      <c r="BEF54" s="16"/>
      <c r="BEG54" s="16"/>
      <c r="BEH54" s="16"/>
      <c r="BEI54" s="16"/>
      <c r="BEJ54" s="16"/>
      <c r="BEK54" s="16"/>
      <c r="BEL54" s="16"/>
      <c r="BEM54" s="16"/>
      <c r="BEN54" s="16"/>
      <c r="BEO54" s="16"/>
      <c r="BEP54" s="16"/>
      <c r="BEQ54" s="16"/>
      <c r="BER54" s="16"/>
      <c r="BES54" s="16"/>
      <c r="BET54" s="16"/>
      <c r="BEU54" s="16"/>
      <c r="BEV54" s="16"/>
      <c r="BEW54" s="16"/>
      <c r="BEX54" s="16"/>
      <c r="BEY54" s="16"/>
      <c r="BEZ54" s="16"/>
      <c r="BFA54" s="16"/>
      <c r="BFB54" s="16"/>
      <c r="BFC54" s="16"/>
      <c r="BFD54" s="16"/>
      <c r="BFE54" s="16"/>
      <c r="BFF54" s="16"/>
      <c r="BFG54" s="16"/>
      <c r="BFH54" s="16"/>
      <c r="BFI54" s="16"/>
      <c r="BFJ54" s="16"/>
      <c r="BFK54" s="16"/>
      <c r="BFL54" s="16"/>
      <c r="BFM54" s="16"/>
      <c r="BFN54" s="16"/>
      <c r="BFO54" s="16"/>
      <c r="BFP54" s="16"/>
      <c r="BFQ54" s="16"/>
      <c r="BFR54" s="16"/>
      <c r="BFS54" s="16"/>
      <c r="BFT54" s="16"/>
      <c r="BFU54" s="16"/>
      <c r="BFV54" s="16"/>
      <c r="BFW54" s="16"/>
      <c r="BFX54" s="16"/>
      <c r="BFY54" s="16"/>
      <c r="BFZ54" s="16"/>
      <c r="BGA54" s="16"/>
      <c r="BGB54" s="16"/>
      <c r="BGC54" s="16"/>
      <c r="BGD54" s="16"/>
      <c r="BGE54" s="16"/>
      <c r="BGF54" s="16"/>
      <c r="BGG54" s="16"/>
      <c r="BGH54" s="16"/>
      <c r="BGI54" s="16"/>
      <c r="BGJ54" s="16"/>
      <c r="BGK54" s="16"/>
      <c r="BGL54" s="16"/>
      <c r="BGM54" s="16"/>
      <c r="BGN54" s="16"/>
      <c r="BGO54" s="16"/>
      <c r="BGP54" s="16"/>
      <c r="BGQ54" s="16"/>
      <c r="BGR54" s="16"/>
      <c r="BGS54" s="16"/>
      <c r="BGT54" s="16"/>
      <c r="BGU54" s="16"/>
      <c r="BGV54" s="16"/>
      <c r="BGW54" s="16"/>
      <c r="BGX54" s="16"/>
      <c r="BGY54" s="16"/>
      <c r="BGZ54" s="16"/>
      <c r="BHA54" s="16"/>
      <c r="BHB54" s="16"/>
      <c r="BHC54" s="16"/>
      <c r="BHD54" s="16"/>
      <c r="BHE54" s="16"/>
      <c r="BHF54" s="16"/>
      <c r="BHG54" s="16"/>
      <c r="BHH54" s="16"/>
      <c r="BHI54" s="16"/>
      <c r="BHJ54" s="16"/>
      <c r="BHK54" s="16"/>
      <c r="BHL54" s="16"/>
      <c r="BHM54" s="16"/>
      <c r="BHN54" s="16"/>
      <c r="BHO54" s="16"/>
      <c r="BHP54" s="16"/>
      <c r="BHQ54" s="16"/>
      <c r="BHR54" s="16"/>
      <c r="BHS54" s="16"/>
      <c r="BHT54" s="16"/>
      <c r="BHU54" s="16"/>
      <c r="BHV54" s="16"/>
      <c r="BHW54" s="16"/>
      <c r="BHX54" s="16"/>
      <c r="BHY54" s="16"/>
      <c r="BHZ54" s="16"/>
      <c r="BIA54" s="16"/>
      <c r="BIB54" s="16"/>
      <c r="BIC54" s="16"/>
      <c r="BID54" s="16"/>
      <c r="BIE54" s="16"/>
      <c r="BIF54" s="16"/>
      <c r="BIG54" s="16"/>
      <c r="BIH54" s="16"/>
      <c r="BII54" s="16"/>
      <c r="BIJ54" s="16"/>
      <c r="BIK54" s="16"/>
      <c r="BIL54" s="16"/>
      <c r="BIM54" s="16"/>
      <c r="BIN54" s="16"/>
      <c r="BIO54" s="16"/>
      <c r="BIP54" s="16"/>
      <c r="BIQ54" s="16"/>
      <c r="BIR54" s="16"/>
      <c r="BIS54" s="16"/>
      <c r="BIT54" s="16"/>
      <c r="BIU54" s="16"/>
      <c r="BIV54" s="16"/>
      <c r="BIW54" s="16"/>
      <c r="BIX54" s="16"/>
      <c r="BIY54" s="16"/>
      <c r="BIZ54" s="16"/>
      <c r="BJA54" s="16"/>
      <c r="BJB54" s="16"/>
      <c r="BJC54" s="16"/>
      <c r="BJD54" s="16"/>
      <c r="BJE54" s="16"/>
      <c r="BJF54" s="16"/>
      <c r="BJG54" s="16"/>
      <c r="BJH54" s="16"/>
      <c r="BJI54" s="16"/>
      <c r="BJJ54" s="16"/>
      <c r="BJK54" s="16"/>
      <c r="BJL54" s="16"/>
      <c r="BJM54" s="16"/>
      <c r="BJN54" s="16"/>
      <c r="BJO54" s="16"/>
      <c r="BJP54" s="16"/>
      <c r="BJQ54" s="16"/>
      <c r="BJR54" s="16"/>
      <c r="BJS54" s="16"/>
      <c r="BJT54" s="16"/>
      <c r="BJU54" s="16"/>
      <c r="BJV54" s="16"/>
      <c r="BJW54" s="16"/>
      <c r="BJX54" s="16"/>
      <c r="BJY54" s="16"/>
      <c r="BJZ54" s="16"/>
      <c r="BKA54" s="16"/>
      <c r="BKB54" s="16"/>
      <c r="BKC54" s="16"/>
      <c r="BKD54" s="16"/>
      <c r="BKE54" s="16"/>
      <c r="BKF54" s="16"/>
      <c r="BKG54" s="16"/>
      <c r="BKH54" s="16"/>
      <c r="BKI54" s="16"/>
      <c r="BKJ54" s="16"/>
      <c r="BKK54" s="16"/>
      <c r="BKL54" s="16"/>
      <c r="BKM54" s="16"/>
      <c r="BKN54" s="16"/>
      <c r="BKO54" s="16"/>
      <c r="BKP54" s="16"/>
      <c r="BKQ54" s="16"/>
      <c r="BKR54" s="16"/>
      <c r="BKS54" s="16"/>
      <c r="BKT54" s="16"/>
      <c r="BKU54" s="16"/>
      <c r="BKV54" s="16"/>
      <c r="BKW54" s="16"/>
      <c r="BKX54" s="16"/>
      <c r="BKY54" s="16"/>
      <c r="BKZ54" s="16"/>
      <c r="BLA54" s="16"/>
      <c r="BLB54" s="16"/>
      <c r="BLC54" s="16"/>
      <c r="BLD54" s="16"/>
      <c r="BLE54" s="16"/>
      <c r="BLF54" s="16"/>
      <c r="BLG54" s="16"/>
      <c r="BLH54" s="16"/>
      <c r="BLI54" s="16"/>
      <c r="BLJ54" s="16"/>
      <c r="BLK54" s="16"/>
      <c r="BLL54" s="16"/>
      <c r="BLM54" s="16"/>
      <c r="BLN54" s="16"/>
      <c r="BLO54" s="16"/>
      <c r="BLP54" s="16"/>
      <c r="BLQ54" s="16"/>
      <c r="BLR54" s="16"/>
      <c r="BLS54" s="16"/>
      <c r="BLT54" s="16"/>
      <c r="BLU54" s="16"/>
      <c r="BLV54" s="16"/>
      <c r="BLW54" s="16"/>
      <c r="BLX54" s="16"/>
      <c r="BLY54" s="16"/>
      <c r="BLZ54" s="16"/>
      <c r="BMA54" s="16"/>
      <c r="BMB54" s="16"/>
      <c r="BMC54" s="16"/>
      <c r="BMD54" s="16"/>
      <c r="BME54" s="16"/>
      <c r="BMF54" s="16"/>
      <c r="BMG54" s="16"/>
      <c r="BMH54" s="16"/>
      <c r="BMI54" s="16"/>
      <c r="BMJ54" s="16"/>
      <c r="BMK54" s="16"/>
      <c r="BML54" s="16"/>
      <c r="BMM54" s="16"/>
      <c r="BMN54" s="16"/>
      <c r="BMO54" s="16"/>
      <c r="BMP54" s="16"/>
      <c r="BMQ54" s="16"/>
      <c r="BMR54" s="16"/>
      <c r="BMS54" s="16"/>
      <c r="BMT54" s="16"/>
      <c r="BMU54" s="16"/>
      <c r="BMV54" s="16"/>
      <c r="BMW54" s="16"/>
      <c r="BMX54" s="16"/>
      <c r="BMY54" s="16"/>
      <c r="BMZ54" s="16"/>
      <c r="BNA54" s="16"/>
      <c r="BNB54" s="16"/>
      <c r="BNC54" s="16"/>
      <c r="BND54" s="16"/>
      <c r="BNE54" s="16"/>
      <c r="BNF54" s="16"/>
      <c r="BNG54" s="16"/>
      <c r="BNH54" s="16"/>
      <c r="BNI54" s="16"/>
      <c r="BNJ54" s="16"/>
      <c r="BNK54" s="16"/>
      <c r="BNL54" s="16"/>
      <c r="BNM54" s="16"/>
      <c r="BNN54" s="16"/>
      <c r="BNO54" s="16"/>
      <c r="BNP54" s="16"/>
      <c r="BNQ54" s="16"/>
      <c r="BNR54" s="16"/>
      <c r="BNS54" s="16"/>
      <c r="BNT54" s="16"/>
      <c r="BNU54" s="16"/>
      <c r="BNV54" s="16"/>
      <c r="BNW54" s="16"/>
      <c r="BNX54" s="16"/>
      <c r="BNY54" s="16"/>
      <c r="BNZ54" s="16"/>
      <c r="BOA54" s="16"/>
      <c r="BOB54" s="16"/>
      <c r="BOC54" s="16"/>
      <c r="BOD54" s="16"/>
      <c r="BOE54" s="16"/>
      <c r="BOF54" s="16"/>
      <c r="BOG54" s="16"/>
      <c r="BOH54" s="16"/>
      <c r="BOI54" s="16"/>
      <c r="BOJ54" s="16"/>
      <c r="BOK54" s="16"/>
      <c r="BOL54" s="16"/>
      <c r="BOM54" s="16"/>
      <c r="BON54" s="16"/>
      <c r="BOO54" s="16"/>
      <c r="BOP54" s="16"/>
      <c r="BOQ54" s="16"/>
      <c r="BOR54" s="16"/>
      <c r="BOS54" s="16"/>
      <c r="BOT54" s="16"/>
      <c r="BOU54" s="16"/>
      <c r="BOV54" s="16"/>
      <c r="BOW54" s="16"/>
      <c r="BOX54" s="16"/>
      <c r="BOY54" s="16"/>
      <c r="BOZ54" s="16"/>
      <c r="BPA54" s="16"/>
      <c r="BPB54" s="16"/>
      <c r="BPC54" s="16"/>
      <c r="BPD54" s="16"/>
      <c r="BPE54" s="16"/>
      <c r="BPF54" s="16"/>
      <c r="BPG54" s="16"/>
      <c r="BPH54" s="16"/>
      <c r="BPI54" s="16"/>
      <c r="BPJ54" s="16"/>
      <c r="BPK54" s="16"/>
      <c r="BPL54" s="16"/>
      <c r="BPM54" s="16"/>
      <c r="BPN54" s="16"/>
      <c r="BPO54" s="16"/>
      <c r="BPP54" s="16"/>
      <c r="BPQ54" s="16"/>
      <c r="BPR54" s="16"/>
      <c r="BPS54" s="16"/>
      <c r="BPT54" s="16"/>
      <c r="BPU54" s="16"/>
      <c r="BPV54" s="16"/>
      <c r="BPW54" s="16"/>
      <c r="BPX54" s="16"/>
      <c r="BPY54" s="16"/>
      <c r="BPZ54" s="16"/>
      <c r="BQA54" s="16"/>
      <c r="BQB54" s="16"/>
      <c r="BQC54" s="16"/>
      <c r="BQD54" s="16"/>
      <c r="BQE54" s="16"/>
      <c r="BQF54" s="16"/>
      <c r="BQG54" s="16"/>
      <c r="BQH54" s="16"/>
      <c r="BQI54" s="16"/>
      <c r="BQJ54" s="16"/>
      <c r="BQK54" s="16"/>
      <c r="BQL54" s="16"/>
      <c r="BQM54" s="16"/>
      <c r="BQN54" s="16"/>
      <c r="BQO54" s="16"/>
      <c r="BQP54" s="16"/>
      <c r="BQQ54" s="16"/>
      <c r="BQR54" s="16"/>
      <c r="BQS54" s="16"/>
      <c r="BQT54" s="16"/>
      <c r="BQU54" s="16"/>
      <c r="BQV54" s="16"/>
      <c r="BQW54" s="16"/>
      <c r="BQX54" s="16"/>
      <c r="BQY54" s="16"/>
      <c r="BQZ54" s="16"/>
      <c r="BRA54" s="16"/>
      <c r="BRB54" s="16"/>
      <c r="BRC54" s="16"/>
      <c r="BRD54" s="16"/>
      <c r="BRE54" s="16"/>
      <c r="BRF54" s="16"/>
      <c r="BRG54" s="16"/>
      <c r="BRH54" s="16"/>
      <c r="BRI54" s="16"/>
      <c r="BRJ54" s="16"/>
      <c r="BRK54" s="16"/>
      <c r="BRL54" s="16"/>
      <c r="BRM54" s="16"/>
      <c r="BRN54" s="16"/>
      <c r="BRO54" s="16"/>
      <c r="BRP54" s="16"/>
      <c r="BRQ54" s="16"/>
      <c r="BRR54" s="16"/>
      <c r="BRS54" s="16"/>
      <c r="BRT54" s="16"/>
      <c r="BRU54" s="16"/>
      <c r="BRV54" s="16"/>
      <c r="BRW54" s="16"/>
      <c r="BRX54" s="16"/>
      <c r="BRY54" s="16"/>
      <c r="BRZ54" s="16"/>
      <c r="BSA54" s="16"/>
      <c r="BSB54" s="16"/>
      <c r="BSC54" s="16"/>
      <c r="BSD54" s="16"/>
      <c r="BSE54" s="16"/>
      <c r="BSF54" s="16"/>
      <c r="BSG54" s="16"/>
      <c r="BSH54" s="16"/>
      <c r="BSI54" s="16"/>
      <c r="BSJ54" s="16"/>
      <c r="BSK54" s="16"/>
      <c r="BSL54" s="16"/>
      <c r="BSM54" s="16"/>
      <c r="BSN54" s="16"/>
      <c r="BSO54" s="16"/>
      <c r="BSP54" s="16"/>
      <c r="BSQ54" s="16"/>
      <c r="BSR54" s="16"/>
      <c r="BSS54" s="16"/>
      <c r="BST54" s="16"/>
      <c r="BSU54" s="16"/>
      <c r="BSV54" s="16"/>
      <c r="BSW54" s="16"/>
      <c r="BSX54" s="16"/>
      <c r="BSY54" s="16"/>
      <c r="BSZ54" s="16"/>
      <c r="BTA54" s="16"/>
      <c r="BTB54" s="16"/>
      <c r="BTC54" s="16"/>
      <c r="BTD54" s="16"/>
      <c r="BTE54" s="16"/>
      <c r="BTF54" s="16"/>
      <c r="BTG54" s="16"/>
      <c r="BTH54" s="16"/>
      <c r="BTI54" s="16"/>
      <c r="BTJ54" s="16"/>
      <c r="BTK54" s="16"/>
      <c r="BTL54" s="16"/>
      <c r="BTM54" s="16"/>
      <c r="BTN54" s="16"/>
      <c r="BTO54" s="16"/>
      <c r="BTP54" s="16"/>
      <c r="BTQ54" s="16"/>
      <c r="BTR54" s="16"/>
      <c r="BTS54" s="16"/>
      <c r="BTT54" s="16"/>
      <c r="BTU54" s="16"/>
      <c r="BTV54" s="16"/>
      <c r="BTW54" s="16"/>
      <c r="BTX54" s="16"/>
      <c r="BTY54" s="16"/>
      <c r="BTZ54" s="16"/>
      <c r="BUA54" s="16"/>
      <c r="BUB54" s="16"/>
      <c r="BUC54" s="16"/>
      <c r="BUD54" s="16"/>
      <c r="BUE54" s="16"/>
      <c r="BUF54" s="16"/>
      <c r="BUG54" s="16"/>
      <c r="BUH54" s="16"/>
      <c r="BUI54" s="16"/>
      <c r="BUJ54" s="16"/>
      <c r="BUK54" s="16"/>
      <c r="BUL54" s="16"/>
      <c r="BUM54" s="16"/>
      <c r="BUN54" s="16"/>
      <c r="BUO54" s="16"/>
      <c r="BUP54" s="16"/>
      <c r="BUQ54" s="16"/>
      <c r="BUR54" s="16"/>
      <c r="BUS54" s="16"/>
      <c r="BUT54" s="16"/>
      <c r="BUU54" s="16"/>
      <c r="BUV54" s="16"/>
      <c r="BUW54" s="16"/>
      <c r="BUX54" s="16"/>
      <c r="BUY54" s="16"/>
      <c r="BUZ54" s="16"/>
      <c r="BVA54" s="16"/>
      <c r="BVB54" s="16"/>
      <c r="BVC54" s="16"/>
      <c r="BVD54" s="16"/>
      <c r="BVE54" s="16"/>
      <c r="BVF54" s="16"/>
      <c r="BVG54" s="16"/>
      <c r="BVH54" s="16"/>
      <c r="BVI54" s="16"/>
      <c r="BVJ54" s="16"/>
      <c r="BVK54" s="16"/>
      <c r="BVL54" s="16"/>
      <c r="BVM54" s="16"/>
      <c r="BVN54" s="16"/>
      <c r="BVO54" s="16"/>
      <c r="BVP54" s="16"/>
      <c r="BVQ54" s="16"/>
      <c r="BVR54" s="16"/>
      <c r="BVS54" s="16"/>
      <c r="BVT54" s="16"/>
      <c r="BVU54" s="16"/>
      <c r="BVV54" s="16"/>
      <c r="BVW54" s="16"/>
      <c r="BVX54" s="16"/>
      <c r="BVY54" s="16"/>
      <c r="BVZ54" s="16"/>
      <c r="BWA54" s="16"/>
      <c r="BWB54" s="16"/>
      <c r="BWC54" s="16"/>
      <c r="BWD54" s="16"/>
      <c r="BWE54" s="16"/>
      <c r="BWF54" s="16"/>
      <c r="BWG54" s="16"/>
      <c r="BWH54" s="16"/>
      <c r="BWI54" s="16"/>
      <c r="BWJ54" s="16"/>
      <c r="BWK54" s="16"/>
      <c r="BWL54" s="16"/>
      <c r="BWM54" s="16"/>
      <c r="BWN54" s="16"/>
      <c r="BWO54" s="16"/>
      <c r="BWP54" s="16"/>
      <c r="BWQ54" s="16"/>
      <c r="BWR54" s="16"/>
      <c r="BWS54" s="16"/>
      <c r="BWT54" s="16"/>
      <c r="BWU54" s="16"/>
      <c r="BWV54" s="16"/>
      <c r="BWW54" s="16"/>
      <c r="BWX54" s="16"/>
      <c r="BWY54" s="16"/>
      <c r="BWZ54" s="16"/>
      <c r="BXA54" s="16"/>
      <c r="BXB54" s="16"/>
      <c r="BXC54" s="16"/>
      <c r="BXD54" s="16"/>
      <c r="BXE54" s="16"/>
      <c r="BXF54" s="16"/>
      <c r="BXG54" s="16"/>
      <c r="BXH54" s="16"/>
      <c r="BXI54" s="16"/>
      <c r="BXJ54" s="16"/>
      <c r="BXK54" s="16"/>
      <c r="BXL54" s="16"/>
      <c r="BXM54" s="16"/>
      <c r="BXN54" s="16"/>
      <c r="BXO54" s="16"/>
      <c r="BXP54" s="16"/>
      <c r="BXQ54" s="16"/>
      <c r="BXR54" s="16"/>
      <c r="BXS54" s="16"/>
      <c r="BXT54" s="16"/>
      <c r="BXU54" s="16"/>
      <c r="BXV54" s="16"/>
      <c r="BXW54" s="16"/>
      <c r="BXX54" s="16"/>
      <c r="BXY54" s="16"/>
      <c r="BXZ54" s="16"/>
      <c r="BYA54" s="16"/>
      <c r="BYB54" s="16"/>
      <c r="BYC54" s="16"/>
      <c r="BYD54" s="16"/>
      <c r="BYE54" s="16"/>
      <c r="BYF54" s="16"/>
      <c r="BYG54" s="16"/>
      <c r="BYH54" s="16"/>
      <c r="BYI54" s="16"/>
      <c r="BYJ54" s="16"/>
      <c r="BYK54" s="16"/>
      <c r="BYL54" s="16"/>
      <c r="BYM54" s="16"/>
      <c r="BYN54" s="16"/>
      <c r="BYO54" s="16"/>
      <c r="BYP54" s="16"/>
      <c r="BYQ54" s="16"/>
      <c r="BYR54" s="16"/>
      <c r="BYS54" s="16"/>
      <c r="BYT54" s="16"/>
      <c r="BYU54" s="16"/>
      <c r="BYV54" s="16"/>
      <c r="BYW54" s="16"/>
      <c r="BYX54" s="16"/>
      <c r="BYY54" s="16"/>
      <c r="BYZ54" s="16"/>
      <c r="BZA54" s="16"/>
      <c r="BZB54" s="16"/>
      <c r="BZC54" s="16"/>
      <c r="BZD54" s="16"/>
      <c r="BZE54" s="16"/>
      <c r="BZF54" s="16"/>
      <c r="BZG54" s="16"/>
      <c r="BZH54" s="16"/>
      <c r="BZI54" s="16"/>
      <c r="BZJ54" s="16"/>
      <c r="BZK54" s="16"/>
      <c r="BZL54" s="16"/>
      <c r="BZM54" s="16"/>
      <c r="BZN54" s="16"/>
      <c r="BZO54" s="16"/>
      <c r="BZP54" s="16"/>
      <c r="BZQ54" s="16"/>
      <c r="BZR54" s="16"/>
      <c r="BZS54" s="16"/>
      <c r="BZT54" s="16"/>
      <c r="BZU54" s="16"/>
      <c r="BZV54" s="16"/>
      <c r="BZW54" s="16"/>
      <c r="BZX54" s="16"/>
      <c r="BZY54" s="16"/>
      <c r="BZZ54" s="16"/>
      <c r="CAA54" s="16"/>
      <c r="CAB54" s="16"/>
      <c r="CAC54" s="16"/>
      <c r="CAD54" s="16"/>
      <c r="CAE54" s="16"/>
      <c r="CAF54" s="16"/>
      <c r="CAG54" s="16"/>
      <c r="CAH54" s="16"/>
      <c r="CAI54" s="16"/>
      <c r="CAJ54" s="16"/>
      <c r="CAK54" s="16"/>
      <c r="CAL54" s="16"/>
      <c r="CAM54" s="16"/>
      <c r="CAN54" s="16"/>
      <c r="CAO54" s="16"/>
      <c r="CAP54" s="16"/>
      <c r="CAQ54" s="16"/>
      <c r="CAR54" s="16"/>
      <c r="CAS54" s="16"/>
      <c r="CAT54" s="16"/>
      <c r="CAU54" s="16"/>
      <c r="CAV54" s="16"/>
      <c r="CAW54" s="16"/>
      <c r="CAX54" s="16"/>
      <c r="CAY54" s="16"/>
      <c r="CAZ54" s="16"/>
      <c r="CBA54" s="16"/>
      <c r="CBB54" s="16"/>
      <c r="CBC54" s="16"/>
      <c r="CBD54" s="16"/>
      <c r="CBE54" s="16"/>
      <c r="CBF54" s="16"/>
      <c r="CBG54" s="16"/>
      <c r="CBH54" s="16"/>
      <c r="CBI54" s="16"/>
      <c r="CBJ54" s="16"/>
      <c r="CBK54" s="16"/>
      <c r="CBL54" s="16"/>
      <c r="CBM54" s="16"/>
      <c r="CBN54" s="16"/>
      <c r="CBO54" s="16"/>
      <c r="CBP54" s="16"/>
      <c r="CBQ54" s="16"/>
      <c r="CBR54" s="16"/>
      <c r="CBS54" s="16"/>
      <c r="CBT54" s="16"/>
      <c r="CBU54" s="16"/>
      <c r="CBV54" s="16"/>
      <c r="CBW54" s="16"/>
      <c r="CBX54" s="16"/>
      <c r="CBY54" s="16"/>
      <c r="CBZ54" s="16"/>
      <c r="CCA54" s="16"/>
      <c r="CCB54" s="16"/>
      <c r="CCC54" s="16"/>
      <c r="CCD54" s="16"/>
      <c r="CCE54" s="16"/>
      <c r="CCF54" s="16"/>
      <c r="CCG54" s="16"/>
      <c r="CCH54" s="16"/>
      <c r="CCI54" s="16"/>
      <c r="CCJ54" s="16"/>
      <c r="CCK54" s="16"/>
      <c r="CCL54" s="16"/>
      <c r="CCM54" s="16"/>
      <c r="CCN54" s="16"/>
      <c r="CCO54" s="16"/>
      <c r="CCP54" s="16"/>
      <c r="CCQ54" s="16"/>
      <c r="CCR54" s="16"/>
      <c r="CCS54" s="16"/>
      <c r="CCT54" s="16"/>
      <c r="CCU54" s="16"/>
      <c r="CCV54" s="16"/>
      <c r="CCW54" s="16"/>
      <c r="CCX54" s="16"/>
      <c r="CCY54" s="16"/>
      <c r="CCZ54" s="16"/>
      <c r="CDA54" s="16"/>
      <c r="CDB54" s="16"/>
      <c r="CDC54" s="16"/>
      <c r="CDD54" s="16"/>
      <c r="CDE54" s="16"/>
      <c r="CDF54" s="16"/>
      <c r="CDG54" s="16"/>
      <c r="CDH54" s="16"/>
      <c r="CDI54" s="16"/>
      <c r="CDJ54" s="16"/>
      <c r="CDK54" s="16"/>
      <c r="CDL54" s="16"/>
      <c r="CDM54" s="16"/>
      <c r="CDN54" s="16"/>
      <c r="CDO54" s="16"/>
      <c r="CDP54" s="16"/>
      <c r="CDQ54" s="16"/>
      <c r="CDR54" s="16"/>
      <c r="CDS54" s="16"/>
      <c r="CDT54" s="16"/>
      <c r="CDU54" s="16"/>
      <c r="CDV54" s="16"/>
      <c r="CDW54" s="16"/>
      <c r="CDX54" s="16"/>
      <c r="CDY54" s="16"/>
      <c r="CDZ54" s="16"/>
      <c r="CEA54" s="16"/>
      <c r="CEB54" s="16"/>
      <c r="CEC54" s="16"/>
      <c r="CED54" s="16"/>
      <c r="CEE54" s="16"/>
      <c r="CEF54" s="16"/>
      <c r="CEG54" s="16"/>
      <c r="CEH54" s="16"/>
      <c r="CEI54" s="16"/>
      <c r="CEJ54" s="16"/>
      <c r="CEK54" s="16"/>
      <c r="CEL54" s="16"/>
      <c r="CEM54" s="16"/>
      <c r="CEN54" s="16"/>
      <c r="CEO54" s="16"/>
      <c r="CEP54" s="16"/>
      <c r="CEQ54" s="16"/>
      <c r="CER54" s="16"/>
      <c r="CES54" s="16"/>
      <c r="CET54" s="16"/>
      <c r="CEU54" s="16"/>
      <c r="CEV54" s="16"/>
      <c r="CEW54" s="16"/>
      <c r="CEX54" s="16"/>
      <c r="CEY54" s="16"/>
      <c r="CEZ54" s="16"/>
      <c r="CFA54" s="16"/>
      <c r="CFB54" s="16"/>
      <c r="CFC54" s="16"/>
      <c r="CFD54" s="16"/>
      <c r="CFE54" s="16"/>
      <c r="CFF54" s="16"/>
      <c r="CFG54" s="16"/>
      <c r="CFH54" s="16"/>
      <c r="CFI54" s="16"/>
      <c r="CFJ54" s="16"/>
      <c r="CFK54" s="16"/>
      <c r="CFL54" s="16"/>
      <c r="CFM54" s="16"/>
      <c r="CFN54" s="16"/>
      <c r="CFO54" s="16"/>
      <c r="CFP54" s="16"/>
      <c r="CFQ54" s="16"/>
      <c r="CFR54" s="16"/>
      <c r="CFS54" s="16"/>
      <c r="CFT54" s="16"/>
      <c r="CFU54" s="16"/>
      <c r="CFV54" s="16"/>
      <c r="CFW54" s="16"/>
      <c r="CFX54" s="16"/>
      <c r="CFY54" s="16"/>
      <c r="CFZ54" s="16"/>
      <c r="CGA54" s="16"/>
      <c r="CGB54" s="16"/>
      <c r="CGC54" s="16"/>
      <c r="CGD54" s="16"/>
      <c r="CGE54" s="16"/>
      <c r="CGF54" s="16"/>
      <c r="CGG54" s="16"/>
      <c r="CGH54" s="16"/>
      <c r="CGI54" s="16"/>
      <c r="CGJ54" s="16"/>
      <c r="CGK54" s="16"/>
      <c r="CGL54" s="16"/>
      <c r="CGM54" s="16"/>
      <c r="CGN54" s="16"/>
      <c r="CGO54" s="16"/>
      <c r="CGP54" s="16"/>
      <c r="CGQ54" s="16"/>
      <c r="CGR54" s="16"/>
      <c r="CGS54" s="16"/>
      <c r="CGT54" s="16"/>
      <c r="CGU54" s="16"/>
      <c r="CGV54" s="16"/>
      <c r="CGW54" s="16"/>
      <c r="CGX54" s="16"/>
      <c r="CGY54" s="16"/>
      <c r="CGZ54" s="16"/>
      <c r="CHA54" s="16"/>
      <c r="CHB54" s="16"/>
      <c r="CHC54" s="16"/>
      <c r="CHD54" s="16"/>
      <c r="CHE54" s="16"/>
      <c r="CHF54" s="16"/>
      <c r="CHG54" s="16"/>
      <c r="CHH54" s="16"/>
      <c r="CHI54" s="16"/>
      <c r="CHJ54" s="16"/>
      <c r="CHK54" s="16"/>
      <c r="CHL54" s="16"/>
      <c r="CHM54" s="16"/>
      <c r="CHN54" s="16"/>
      <c r="CHO54" s="16"/>
      <c r="CHP54" s="16"/>
      <c r="CHQ54" s="16"/>
      <c r="CHR54" s="16"/>
      <c r="CHS54" s="16"/>
      <c r="CHT54" s="16"/>
      <c r="CHU54" s="16"/>
      <c r="CHV54" s="16"/>
      <c r="CHW54" s="16"/>
      <c r="CHX54" s="16"/>
      <c r="CHY54" s="16"/>
      <c r="CHZ54" s="16"/>
      <c r="CIA54" s="16"/>
      <c r="CIB54" s="16"/>
      <c r="CIC54" s="16"/>
      <c r="CID54" s="16"/>
      <c r="CIE54" s="16"/>
      <c r="CIF54" s="16"/>
      <c r="CIG54" s="16"/>
      <c r="CIH54" s="16"/>
      <c r="CII54" s="16"/>
      <c r="CIJ54" s="16"/>
      <c r="CIK54" s="16"/>
      <c r="CIL54" s="16"/>
      <c r="CIM54" s="16"/>
      <c r="CIN54" s="16"/>
      <c r="CIO54" s="16"/>
      <c r="CIP54" s="16"/>
      <c r="CIQ54" s="16"/>
      <c r="CIR54" s="16"/>
      <c r="CIS54" s="16"/>
      <c r="CIT54" s="16"/>
      <c r="CIU54" s="16"/>
      <c r="CIV54" s="16"/>
      <c r="CIW54" s="16"/>
      <c r="CIX54" s="16"/>
      <c r="CIY54" s="16"/>
      <c r="CIZ54" s="16"/>
      <c r="CJA54" s="16"/>
      <c r="CJB54" s="16"/>
      <c r="CJC54" s="16"/>
      <c r="CJD54" s="16"/>
      <c r="CJE54" s="16"/>
      <c r="CJF54" s="16"/>
      <c r="CJG54" s="16"/>
      <c r="CJH54" s="16"/>
      <c r="CJI54" s="16"/>
      <c r="CJJ54" s="16"/>
      <c r="CJK54" s="16"/>
      <c r="CJL54" s="16"/>
      <c r="CJM54" s="16"/>
      <c r="CJN54" s="16"/>
      <c r="CJO54" s="16"/>
      <c r="CJP54" s="16"/>
      <c r="CJQ54" s="16"/>
      <c r="CJR54" s="16"/>
      <c r="CJS54" s="16"/>
      <c r="CJT54" s="16"/>
      <c r="CJU54" s="16"/>
      <c r="CJV54" s="16"/>
      <c r="CJW54" s="16"/>
      <c r="CJX54" s="16"/>
      <c r="CJY54" s="16"/>
      <c r="CJZ54" s="16"/>
      <c r="CKA54" s="16"/>
      <c r="CKB54" s="16"/>
      <c r="CKC54" s="16"/>
      <c r="CKD54" s="16"/>
      <c r="CKE54" s="16"/>
      <c r="CKF54" s="16"/>
      <c r="CKG54" s="16"/>
      <c r="CKH54" s="16"/>
      <c r="CKI54" s="16"/>
      <c r="CKJ54" s="16"/>
      <c r="CKK54" s="16"/>
      <c r="CKL54" s="16"/>
      <c r="CKM54" s="16"/>
      <c r="CKN54" s="16"/>
      <c r="CKO54" s="16"/>
      <c r="CKP54" s="16"/>
      <c r="CKQ54" s="16"/>
      <c r="CKR54" s="16"/>
      <c r="CKS54" s="16"/>
      <c r="CKT54" s="16"/>
      <c r="CKU54" s="16"/>
      <c r="CKV54" s="16"/>
      <c r="CKW54" s="16"/>
      <c r="CKX54" s="16"/>
      <c r="CKY54" s="16"/>
      <c r="CKZ54" s="16"/>
      <c r="CLA54" s="16"/>
      <c r="CLB54" s="16"/>
      <c r="CLC54" s="16"/>
      <c r="CLD54" s="16"/>
      <c r="CLE54" s="16"/>
      <c r="CLF54" s="16"/>
      <c r="CLG54" s="16"/>
      <c r="CLH54" s="16"/>
      <c r="CLI54" s="16"/>
      <c r="CLJ54" s="16"/>
      <c r="CLK54" s="16"/>
      <c r="CLL54" s="16"/>
      <c r="CLM54" s="16"/>
      <c r="CLN54" s="16"/>
      <c r="CLO54" s="16"/>
      <c r="CLP54" s="16"/>
      <c r="CLQ54" s="16"/>
      <c r="CLR54" s="16"/>
      <c r="CLS54" s="16"/>
      <c r="CLT54" s="16"/>
      <c r="CLU54" s="16"/>
      <c r="CLV54" s="16"/>
      <c r="CLW54" s="16"/>
      <c r="CLX54" s="16"/>
      <c r="CLY54" s="16"/>
      <c r="CLZ54" s="16"/>
      <c r="CMA54" s="16"/>
      <c r="CMB54" s="16"/>
      <c r="CMC54" s="16"/>
      <c r="CMD54" s="16"/>
      <c r="CME54" s="16"/>
      <c r="CMF54" s="16"/>
      <c r="CMG54" s="16"/>
      <c r="CMH54" s="16"/>
      <c r="CMI54" s="16"/>
      <c r="CMJ54" s="16"/>
      <c r="CMK54" s="16"/>
      <c r="CML54" s="16"/>
      <c r="CMM54" s="16"/>
      <c r="CMN54" s="16"/>
      <c r="CMO54" s="16"/>
      <c r="CMP54" s="16"/>
      <c r="CMQ54" s="16"/>
      <c r="CMR54" s="16"/>
      <c r="CMS54" s="16"/>
      <c r="CMT54" s="16"/>
      <c r="CMU54" s="16"/>
      <c r="CMV54" s="16"/>
      <c r="CMW54" s="16"/>
      <c r="CMX54" s="16"/>
      <c r="CMY54" s="16"/>
      <c r="CMZ54" s="16"/>
      <c r="CNA54" s="16"/>
      <c r="CNB54" s="16"/>
      <c r="CNC54" s="16"/>
      <c r="CND54" s="16"/>
      <c r="CNE54" s="16"/>
      <c r="CNF54" s="16"/>
      <c r="CNG54" s="16"/>
      <c r="CNH54" s="16"/>
      <c r="CNI54" s="16"/>
      <c r="CNJ54" s="16"/>
      <c r="CNK54" s="16"/>
      <c r="CNL54" s="16"/>
      <c r="CNM54" s="16"/>
      <c r="CNN54" s="16"/>
      <c r="CNO54" s="16"/>
      <c r="CNP54" s="16"/>
      <c r="CNQ54" s="16"/>
      <c r="CNR54" s="16"/>
      <c r="CNS54" s="16"/>
      <c r="CNT54" s="16"/>
      <c r="CNU54" s="16"/>
      <c r="CNV54" s="16"/>
      <c r="CNW54" s="16"/>
      <c r="CNX54" s="16"/>
      <c r="CNY54" s="16"/>
      <c r="CNZ54" s="16"/>
      <c r="COA54" s="16"/>
      <c r="COB54" s="16"/>
      <c r="COC54" s="16"/>
      <c r="COD54" s="16"/>
      <c r="COE54" s="16"/>
      <c r="COF54" s="16"/>
      <c r="COG54" s="16"/>
      <c r="COH54" s="16"/>
      <c r="COI54" s="16"/>
      <c r="COJ54" s="16"/>
      <c r="COK54" s="16"/>
      <c r="COL54" s="16"/>
      <c r="COM54" s="16"/>
      <c r="CON54" s="16"/>
      <c r="COO54" s="16"/>
      <c r="COP54" s="16"/>
      <c r="COQ54" s="16"/>
      <c r="COR54" s="16"/>
      <c r="COS54" s="16"/>
      <c r="COT54" s="16"/>
      <c r="COU54" s="16"/>
      <c r="COV54" s="16"/>
      <c r="COW54" s="16"/>
      <c r="COX54" s="16"/>
      <c r="COY54" s="16"/>
      <c r="COZ54" s="16"/>
      <c r="CPA54" s="16"/>
      <c r="CPB54" s="16"/>
      <c r="CPC54" s="16"/>
      <c r="CPD54" s="16"/>
      <c r="CPE54" s="16"/>
      <c r="CPF54" s="16"/>
      <c r="CPG54" s="16"/>
      <c r="CPH54" s="16"/>
      <c r="CPI54" s="16"/>
      <c r="CPJ54" s="16"/>
      <c r="CPK54" s="16"/>
      <c r="CPL54" s="16"/>
      <c r="CPM54" s="16"/>
      <c r="CPN54" s="16"/>
      <c r="CPO54" s="16"/>
      <c r="CPP54" s="16"/>
      <c r="CPQ54" s="16"/>
      <c r="CPR54" s="16"/>
      <c r="CPS54" s="16"/>
      <c r="CPT54" s="16"/>
      <c r="CPU54" s="16"/>
      <c r="CPV54" s="16"/>
      <c r="CPW54" s="16"/>
      <c r="CPX54" s="16"/>
      <c r="CPY54" s="16"/>
      <c r="CPZ54" s="16"/>
      <c r="CQA54" s="16"/>
      <c r="CQB54" s="16"/>
      <c r="CQC54" s="16"/>
      <c r="CQD54" s="16"/>
      <c r="CQE54" s="16"/>
      <c r="CQF54" s="16"/>
      <c r="CQG54" s="16"/>
      <c r="CQH54" s="16"/>
      <c r="CQI54" s="16"/>
      <c r="CQJ54" s="16"/>
      <c r="CQK54" s="16"/>
      <c r="CQL54" s="16"/>
      <c r="CQM54" s="16"/>
      <c r="CQN54" s="16"/>
      <c r="CQO54" s="16"/>
      <c r="CQP54" s="16"/>
      <c r="CQQ54" s="16"/>
      <c r="CQR54" s="16"/>
      <c r="CQS54" s="16"/>
      <c r="CQT54" s="16"/>
      <c r="CQU54" s="16"/>
      <c r="CQV54" s="16"/>
      <c r="CQW54" s="16"/>
      <c r="CQX54" s="16"/>
      <c r="CQY54" s="16"/>
      <c r="CQZ54" s="16"/>
      <c r="CRA54" s="16"/>
      <c r="CRB54" s="16"/>
      <c r="CRC54" s="16"/>
      <c r="CRD54" s="16"/>
      <c r="CRE54" s="16"/>
      <c r="CRF54" s="16"/>
      <c r="CRG54" s="16"/>
      <c r="CRH54" s="16"/>
      <c r="CRI54" s="16"/>
      <c r="CRJ54" s="16"/>
      <c r="CRK54" s="16"/>
      <c r="CRL54" s="16"/>
      <c r="CRM54" s="16"/>
      <c r="CRN54" s="16"/>
      <c r="CRO54" s="16"/>
      <c r="CRP54" s="16"/>
      <c r="CRQ54" s="16"/>
      <c r="CRR54" s="16"/>
      <c r="CRS54" s="16"/>
      <c r="CRT54" s="16"/>
      <c r="CRU54" s="16"/>
      <c r="CRV54" s="16"/>
      <c r="CRW54" s="16"/>
      <c r="CRX54" s="16"/>
      <c r="CRY54" s="16"/>
      <c r="CRZ54" s="16"/>
      <c r="CSA54" s="16"/>
      <c r="CSB54" s="16"/>
      <c r="CSC54" s="16"/>
      <c r="CSD54" s="16"/>
      <c r="CSE54" s="16"/>
      <c r="CSF54" s="16"/>
      <c r="CSG54" s="16"/>
      <c r="CSH54" s="16"/>
      <c r="CSI54" s="16"/>
      <c r="CSJ54" s="16"/>
      <c r="CSK54" s="16"/>
      <c r="CSL54" s="16"/>
      <c r="CSM54" s="16"/>
      <c r="CSN54" s="16"/>
      <c r="CSO54" s="16"/>
      <c r="CSP54" s="16"/>
      <c r="CSQ54" s="16"/>
      <c r="CSR54" s="16"/>
      <c r="CSS54" s="16"/>
      <c r="CST54" s="16"/>
      <c r="CSU54" s="16"/>
      <c r="CSV54" s="16"/>
      <c r="CSW54" s="16"/>
      <c r="CSX54" s="16"/>
      <c r="CSY54" s="16"/>
      <c r="CSZ54" s="16"/>
      <c r="CTA54" s="16"/>
      <c r="CTB54" s="16"/>
      <c r="CTC54" s="16"/>
      <c r="CTD54" s="16"/>
      <c r="CTE54" s="16"/>
      <c r="CTF54" s="16"/>
      <c r="CTG54" s="16"/>
      <c r="CTH54" s="16"/>
      <c r="CTI54" s="16"/>
      <c r="CTJ54" s="16"/>
      <c r="CTK54" s="16"/>
      <c r="CTL54" s="16"/>
      <c r="CTM54" s="16"/>
      <c r="CTN54" s="16"/>
      <c r="CTO54" s="16"/>
      <c r="CTP54" s="16"/>
      <c r="CTQ54" s="16"/>
      <c r="CTR54" s="16"/>
      <c r="CTS54" s="16"/>
      <c r="CTT54" s="16"/>
      <c r="CTU54" s="16"/>
      <c r="CTV54" s="16"/>
      <c r="CTW54" s="16"/>
      <c r="CTX54" s="16"/>
      <c r="CTY54" s="16"/>
      <c r="CTZ54" s="16"/>
      <c r="CUA54" s="16"/>
      <c r="CUB54" s="16"/>
      <c r="CUC54" s="16"/>
      <c r="CUD54" s="16"/>
      <c r="CUE54" s="16"/>
      <c r="CUF54" s="16"/>
      <c r="CUG54" s="16"/>
      <c r="CUH54" s="16"/>
      <c r="CUI54" s="16"/>
      <c r="CUJ54" s="16"/>
      <c r="CUK54" s="16"/>
      <c r="CUL54" s="16"/>
      <c r="CUM54" s="16"/>
      <c r="CUN54" s="16"/>
      <c r="CUO54" s="16"/>
      <c r="CUP54" s="16"/>
      <c r="CUQ54" s="16"/>
      <c r="CUR54" s="16"/>
      <c r="CUS54" s="16"/>
      <c r="CUT54" s="16"/>
      <c r="CUU54" s="16"/>
      <c r="CUV54" s="16"/>
      <c r="CUW54" s="16"/>
      <c r="CUX54" s="16"/>
      <c r="CUY54" s="16"/>
      <c r="CUZ54" s="16"/>
      <c r="CVA54" s="16"/>
      <c r="CVB54" s="16"/>
      <c r="CVC54" s="16"/>
      <c r="CVD54" s="16"/>
      <c r="CVE54" s="16"/>
      <c r="CVF54" s="16"/>
      <c r="CVG54" s="16"/>
      <c r="CVH54" s="16"/>
      <c r="CVI54" s="16"/>
      <c r="CVJ54" s="16"/>
      <c r="CVK54" s="16"/>
      <c r="CVL54" s="16"/>
      <c r="CVM54" s="16"/>
      <c r="CVN54" s="16"/>
      <c r="CVO54" s="16"/>
      <c r="CVP54" s="16"/>
      <c r="CVQ54" s="16"/>
      <c r="CVR54" s="16"/>
      <c r="CVS54" s="16"/>
      <c r="CVT54" s="16"/>
      <c r="CVU54" s="16"/>
      <c r="CVV54" s="16"/>
      <c r="CVW54" s="16"/>
      <c r="CVX54" s="16"/>
      <c r="CVY54" s="16"/>
      <c r="CVZ54" s="16"/>
      <c r="CWA54" s="16"/>
      <c r="CWB54" s="16"/>
      <c r="CWC54" s="16"/>
      <c r="CWD54" s="16"/>
      <c r="CWE54" s="16"/>
      <c r="CWF54" s="16"/>
      <c r="CWG54" s="16"/>
      <c r="CWH54" s="16"/>
      <c r="CWI54" s="16"/>
      <c r="CWJ54" s="16"/>
      <c r="CWK54" s="16"/>
      <c r="CWL54" s="16"/>
      <c r="CWM54" s="16"/>
      <c r="CWN54" s="16"/>
      <c r="CWO54" s="16"/>
      <c r="CWP54" s="16"/>
      <c r="CWQ54" s="16"/>
      <c r="CWR54" s="16"/>
      <c r="CWS54" s="16"/>
      <c r="CWT54" s="16"/>
      <c r="CWU54" s="16"/>
      <c r="CWV54" s="16"/>
      <c r="CWW54" s="16"/>
      <c r="CWX54" s="16"/>
      <c r="CWY54" s="16"/>
      <c r="CWZ54" s="16"/>
      <c r="CXA54" s="16"/>
      <c r="CXB54" s="16"/>
      <c r="CXC54" s="16"/>
      <c r="CXD54" s="16"/>
      <c r="CXE54" s="16"/>
      <c r="CXF54" s="16"/>
      <c r="CXG54" s="16"/>
      <c r="CXH54" s="16"/>
      <c r="CXI54" s="16"/>
      <c r="CXJ54" s="16"/>
      <c r="CXK54" s="16"/>
      <c r="CXL54" s="16"/>
      <c r="CXM54" s="16"/>
      <c r="CXN54" s="16"/>
      <c r="CXO54" s="16"/>
      <c r="CXP54" s="16"/>
      <c r="CXQ54" s="16"/>
      <c r="CXR54" s="16"/>
      <c r="CXS54" s="16"/>
      <c r="CXT54" s="16"/>
      <c r="CXU54" s="16"/>
      <c r="CXV54" s="16"/>
      <c r="CXW54" s="16"/>
      <c r="CXX54" s="16"/>
      <c r="CXY54" s="16"/>
      <c r="CXZ54" s="16"/>
      <c r="CYA54" s="16"/>
      <c r="CYB54" s="16"/>
      <c r="CYC54" s="16"/>
      <c r="CYD54" s="16"/>
      <c r="CYE54" s="16"/>
      <c r="CYF54" s="16"/>
      <c r="CYG54" s="16"/>
      <c r="CYH54" s="16"/>
      <c r="CYI54" s="16"/>
      <c r="CYJ54" s="16"/>
      <c r="CYK54" s="16"/>
      <c r="CYL54" s="16"/>
      <c r="CYM54" s="16"/>
      <c r="CYN54" s="16"/>
      <c r="CYO54" s="16"/>
      <c r="CYP54" s="16"/>
      <c r="CYQ54" s="16"/>
      <c r="CYR54" s="16"/>
      <c r="CYS54" s="16"/>
      <c r="CYT54" s="16"/>
      <c r="CYU54" s="16"/>
      <c r="CYV54" s="16"/>
      <c r="CYW54" s="16"/>
      <c r="CYX54" s="16"/>
      <c r="CYY54" s="16"/>
      <c r="CYZ54" s="16"/>
      <c r="CZA54" s="16"/>
      <c r="CZB54" s="16"/>
      <c r="CZC54" s="16"/>
      <c r="CZD54" s="16"/>
      <c r="CZE54" s="16"/>
      <c r="CZF54" s="16"/>
      <c r="CZG54" s="16"/>
      <c r="CZH54" s="16"/>
      <c r="CZI54" s="16"/>
      <c r="CZJ54" s="16"/>
      <c r="CZK54" s="16"/>
      <c r="CZL54" s="16"/>
      <c r="CZM54" s="16"/>
      <c r="CZN54" s="16"/>
      <c r="CZO54" s="16"/>
      <c r="CZP54" s="16"/>
      <c r="CZQ54" s="16"/>
      <c r="CZR54" s="16"/>
      <c r="CZS54" s="16"/>
      <c r="CZT54" s="16"/>
      <c r="CZU54" s="16"/>
      <c r="CZV54" s="16"/>
      <c r="CZW54" s="16"/>
      <c r="CZX54" s="16"/>
      <c r="CZY54" s="16"/>
      <c r="CZZ54" s="16"/>
      <c r="DAA54" s="16"/>
      <c r="DAB54" s="16"/>
      <c r="DAC54" s="16"/>
      <c r="DAD54" s="16"/>
      <c r="DAE54" s="16"/>
      <c r="DAF54" s="16"/>
      <c r="DAG54" s="16"/>
      <c r="DAH54" s="16"/>
      <c r="DAI54" s="16"/>
      <c r="DAJ54" s="16"/>
      <c r="DAK54" s="16"/>
      <c r="DAL54" s="16"/>
      <c r="DAM54" s="16"/>
      <c r="DAN54" s="16"/>
      <c r="DAO54" s="16"/>
      <c r="DAP54" s="16"/>
      <c r="DAQ54" s="16"/>
      <c r="DAR54" s="16"/>
      <c r="DAS54" s="16"/>
      <c r="DAT54" s="16"/>
      <c r="DAU54" s="16"/>
      <c r="DAV54" s="16"/>
      <c r="DAW54" s="16"/>
      <c r="DAX54" s="16"/>
      <c r="DAY54" s="16"/>
      <c r="DAZ54" s="16"/>
      <c r="DBA54" s="16"/>
      <c r="DBB54" s="16"/>
      <c r="DBC54" s="16"/>
      <c r="DBD54" s="16"/>
      <c r="DBE54" s="16"/>
      <c r="DBF54" s="16"/>
      <c r="DBG54" s="16"/>
      <c r="DBH54" s="16"/>
      <c r="DBI54" s="16"/>
      <c r="DBJ54" s="16"/>
      <c r="DBK54" s="16"/>
      <c r="DBL54" s="16"/>
      <c r="DBM54" s="16"/>
      <c r="DBN54" s="16"/>
      <c r="DBO54" s="16"/>
      <c r="DBP54" s="16"/>
      <c r="DBQ54" s="16"/>
      <c r="DBR54" s="16"/>
      <c r="DBS54" s="16"/>
      <c r="DBT54" s="16"/>
      <c r="DBU54" s="16"/>
      <c r="DBV54" s="16"/>
      <c r="DBW54" s="16"/>
      <c r="DBX54" s="16"/>
      <c r="DBY54" s="16"/>
      <c r="DBZ54" s="16"/>
      <c r="DCA54" s="16"/>
      <c r="DCB54" s="16"/>
      <c r="DCC54" s="16"/>
      <c r="DCD54" s="16"/>
      <c r="DCE54" s="16"/>
      <c r="DCF54" s="16"/>
      <c r="DCG54" s="16"/>
      <c r="DCH54" s="16"/>
      <c r="DCI54" s="16"/>
      <c r="DCJ54" s="16"/>
      <c r="DCK54" s="16"/>
      <c r="DCL54" s="16"/>
      <c r="DCM54" s="16"/>
      <c r="DCN54" s="16"/>
      <c r="DCO54" s="16"/>
      <c r="DCP54" s="16"/>
      <c r="DCQ54" s="16"/>
      <c r="DCR54" s="16"/>
      <c r="DCS54" s="16"/>
      <c r="DCT54" s="16"/>
      <c r="DCU54" s="16"/>
      <c r="DCV54" s="16"/>
      <c r="DCW54" s="16"/>
      <c r="DCX54" s="16"/>
      <c r="DCY54" s="16"/>
      <c r="DCZ54" s="16"/>
      <c r="DDA54" s="16"/>
      <c r="DDB54" s="16"/>
      <c r="DDC54" s="16"/>
      <c r="DDD54" s="16"/>
      <c r="DDE54" s="16"/>
      <c r="DDF54" s="16"/>
      <c r="DDG54" s="16"/>
      <c r="DDH54" s="16"/>
      <c r="DDI54" s="16"/>
      <c r="DDJ54" s="16"/>
      <c r="DDK54" s="16"/>
      <c r="DDL54" s="16"/>
      <c r="DDM54" s="16"/>
      <c r="DDN54" s="16"/>
      <c r="DDO54" s="16"/>
      <c r="DDP54" s="16"/>
      <c r="DDQ54" s="16"/>
      <c r="DDR54" s="16"/>
      <c r="DDS54" s="16"/>
      <c r="DDT54" s="16"/>
      <c r="DDU54" s="16"/>
      <c r="DDV54" s="16"/>
      <c r="DDW54" s="16"/>
      <c r="DDX54" s="16"/>
      <c r="DDY54" s="16"/>
      <c r="DDZ54" s="16"/>
      <c r="DEA54" s="16"/>
      <c r="DEB54" s="16"/>
      <c r="DEC54" s="16"/>
      <c r="DED54" s="16"/>
      <c r="DEE54" s="16"/>
      <c r="DEF54" s="16"/>
      <c r="DEG54" s="16"/>
      <c r="DEH54" s="16"/>
      <c r="DEI54" s="16"/>
      <c r="DEJ54" s="16"/>
      <c r="DEK54" s="16"/>
      <c r="DEL54" s="16"/>
      <c r="DEM54" s="16"/>
      <c r="DEN54" s="16"/>
      <c r="DEO54" s="16"/>
      <c r="DEP54" s="16"/>
      <c r="DEQ54" s="16"/>
      <c r="DER54" s="16"/>
      <c r="DES54" s="16"/>
      <c r="DET54" s="16"/>
      <c r="DEU54" s="16"/>
      <c r="DEV54" s="16"/>
      <c r="DEW54" s="16"/>
      <c r="DEX54" s="16"/>
      <c r="DEY54" s="16"/>
      <c r="DEZ54" s="16"/>
      <c r="DFA54" s="16"/>
      <c r="DFB54" s="16"/>
      <c r="DFC54" s="16"/>
      <c r="DFD54" s="16"/>
      <c r="DFE54" s="16"/>
      <c r="DFF54" s="16"/>
      <c r="DFG54" s="16"/>
      <c r="DFH54" s="16"/>
      <c r="DFI54" s="16"/>
      <c r="DFJ54" s="16"/>
      <c r="DFK54" s="16"/>
      <c r="DFL54" s="16"/>
      <c r="DFM54" s="16"/>
      <c r="DFN54" s="16"/>
      <c r="DFO54" s="16"/>
      <c r="DFP54" s="16"/>
      <c r="DFQ54" s="16"/>
      <c r="DFR54" s="16"/>
      <c r="DFS54" s="16"/>
      <c r="DFT54" s="16"/>
      <c r="DFU54" s="16"/>
      <c r="DFV54" s="16"/>
      <c r="DFW54" s="16"/>
      <c r="DFX54" s="16"/>
      <c r="DFY54" s="16"/>
      <c r="DFZ54" s="16"/>
      <c r="DGA54" s="16"/>
      <c r="DGB54" s="16"/>
      <c r="DGC54" s="16"/>
      <c r="DGD54" s="16"/>
      <c r="DGE54" s="16"/>
      <c r="DGF54" s="16"/>
      <c r="DGG54" s="16"/>
      <c r="DGH54" s="16"/>
      <c r="DGI54" s="16"/>
      <c r="DGJ54" s="16"/>
      <c r="DGK54" s="16"/>
      <c r="DGL54" s="16"/>
      <c r="DGM54" s="16"/>
      <c r="DGN54" s="16"/>
      <c r="DGO54" s="16"/>
      <c r="DGP54" s="16"/>
      <c r="DGQ54" s="16"/>
      <c r="DGR54" s="16"/>
      <c r="DGS54" s="16"/>
      <c r="DGT54" s="16"/>
      <c r="DGU54" s="16"/>
      <c r="DGV54" s="16"/>
      <c r="DGW54" s="16"/>
      <c r="DGX54" s="16"/>
      <c r="DGY54" s="16"/>
      <c r="DGZ54" s="16"/>
      <c r="DHA54" s="16"/>
      <c r="DHB54" s="16"/>
      <c r="DHC54" s="16"/>
      <c r="DHD54" s="16"/>
      <c r="DHE54" s="16"/>
      <c r="DHF54" s="16"/>
      <c r="DHG54" s="16"/>
      <c r="DHH54" s="16"/>
      <c r="DHI54" s="16"/>
      <c r="DHJ54" s="16"/>
      <c r="DHK54" s="16"/>
      <c r="DHL54" s="16"/>
      <c r="DHM54" s="16"/>
      <c r="DHN54" s="16"/>
      <c r="DHO54" s="16"/>
      <c r="DHP54" s="16"/>
      <c r="DHQ54" s="16"/>
      <c r="DHR54" s="16"/>
      <c r="DHS54" s="16"/>
      <c r="DHT54" s="16"/>
      <c r="DHU54" s="16"/>
      <c r="DHV54" s="16"/>
      <c r="DHW54" s="16"/>
      <c r="DHX54" s="16"/>
      <c r="DHY54" s="16"/>
      <c r="DHZ54" s="16"/>
      <c r="DIA54" s="16"/>
      <c r="DIB54" s="16"/>
      <c r="DIC54" s="16"/>
      <c r="DID54" s="16"/>
      <c r="DIE54" s="16"/>
      <c r="DIF54" s="16"/>
      <c r="DIG54" s="16"/>
      <c r="DIH54" s="16"/>
      <c r="DII54" s="16"/>
      <c r="DIJ54" s="16"/>
      <c r="DIK54" s="16"/>
      <c r="DIL54" s="16"/>
      <c r="DIM54" s="16"/>
      <c r="DIN54" s="16"/>
      <c r="DIO54" s="16"/>
      <c r="DIP54" s="16"/>
      <c r="DIQ54" s="16"/>
      <c r="DIR54" s="16"/>
      <c r="DIS54" s="16"/>
      <c r="DIT54" s="16"/>
      <c r="DIU54" s="16"/>
      <c r="DIV54" s="16"/>
      <c r="DIW54" s="16"/>
      <c r="DIX54" s="16"/>
      <c r="DIY54" s="16"/>
      <c r="DIZ54" s="16"/>
      <c r="DJA54" s="16"/>
      <c r="DJB54" s="16"/>
      <c r="DJC54" s="16"/>
      <c r="DJD54" s="16"/>
      <c r="DJE54" s="16"/>
      <c r="DJF54" s="16"/>
      <c r="DJG54" s="16"/>
      <c r="DJH54" s="16"/>
      <c r="DJI54" s="16"/>
      <c r="DJJ54" s="16"/>
      <c r="DJK54" s="16"/>
      <c r="DJL54" s="16"/>
      <c r="DJM54" s="16"/>
      <c r="DJN54" s="16"/>
      <c r="DJO54" s="16"/>
      <c r="DJP54" s="16"/>
      <c r="DJQ54" s="16"/>
      <c r="DJR54" s="16"/>
      <c r="DJS54" s="16"/>
      <c r="DJT54" s="16"/>
      <c r="DJU54" s="16"/>
      <c r="DJV54" s="16"/>
      <c r="DJW54" s="16"/>
      <c r="DJX54" s="16"/>
      <c r="DJY54" s="16"/>
      <c r="DJZ54" s="16"/>
      <c r="DKA54" s="16"/>
      <c r="DKB54" s="16"/>
      <c r="DKC54" s="16"/>
      <c r="DKD54" s="16"/>
      <c r="DKE54" s="16"/>
      <c r="DKF54" s="16"/>
      <c r="DKG54" s="16"/>
      <c r="DKH54" s="16"/>
      <c r="DKI54" s="16"/>
      <c r="DKJ54" s="16"/>
      <c r="DKK54" s="16"/>
      <c r="DKL54" s="16"/>
      <c r="DKM54" s="16"/>
      <c r="DKN54" s="16"/>
      <c r="DKO54" s="16"/>
      <c r="DKP54" s="16"/>
      <c r="DKQ54" s="16"/>
      <c r="DKR54" s="16"/>
      <c r="DKS54" s="16"/>
      <c r="DKT54" s="16"/>
      <c r="DKU54" s="16"/>
      <c r="DKV54" s="16"/>
      <c r="DKW54" s="16"/>
      <c r="DKX54" s="16"/>
      <c r="DKY54" s="16"/>
      <c r="DKZ54" s="16"/>
      <c r="DLA54" s="16"/>
      <c r="DLB54" s="16"/>
      <c r="DLC54" s="16"/>
      <c r="DLD54" s="16"/>
      <c r="DLE54" s="16"/>
      <c r="DLF54" s="16"/>
      <c r="DLG54" s="16"/>
      <c r="DLH54" s="16"/>
      <c r="DLI54" s="16"/>
      <c r="DLJ54" s="16"/>
      <c r="DLK54" s="16"/>
      <c r="DLL54" s="16"/>
      <c r="DLM54" s="16"/>
      <c r="DLN54" s="16"/>
      <c r="DLO54" s="16"/>
      <c r="DLP54" s="16"/>
      <c r="DLQ54" s="16"/>
      <c r="DLR54" s="16"/>
      <c r="DLS54" s="16"/>
      <c r="DLT54" s="16"/>
      <c r="DLU54" s="16"/>
      <c r="DLV54" s="16"/>
      <c r="DLW54" s="16"/>
      <c r="DLX54" s="16"/>
      <c r="DLY54" s="16"/>
      <c r="DLZ54" s="16"/>
      <c r="DMA54" s="16"/>
      <c r="DMB54" s="16"/>
      <c r="DMC54" s="16"/>
      <c r="DMD54" s="16"/>
      <c r="DME54" s="16"/>
      <c r="DMF54" s="16"/>
      <c r="DMG54" s="16"/>
      <c r="DMH54" s="16"/>
      <c r="DMI54" s="16"/>
      <c r="DMJ54" s="16"/>
      <c r="DMK54" s="16"/>
      <c r="DML54" s="16"/>
      <c r="DMM54" s="16"/>
      <c r="DMN54" s="16"/>
      <c r="DMO54" s="16"/>
      <c r="DMP54" s="16"/>
      <c r="DMQ54" s="16"/>
      <c r="DMR54" s="16"/>
      <c r="DMS54" s="16"/>
      <c r="DMT54" s="16"/>
      <c r="DMU54" s="16"/>
      <c r="DMV54" s="16"/>
      <c r="DMW54" s="16"/>
      <c r="DMX54" s="16"/>
      <c r="DMY54" s="16"/>
      <c r="DMZ54" s="16"/>
      <c r="DNA54" s="16"/>
      <c r="DNB54" s="16"/>
      <c r="DNC54" s="16"/>
      <c r="DND54" s="16"/>
      <c r="DNE54" s="16"/>
      <c r="DNF54" s="16"/>
      <c r="DNG54" s="16"/>
      <c r="DNH54" s="16"/>
      <c r="DNI54" s="16"/>
      <c r="DNJ54" s="16"/>
      <c r="DNK54" s="16"/>
      <c r="DNL54" s="16"/>
      <c r="DNM54" s="16"/>
      <c r="DNN54" s="16"/>
      <c r="DNO54" s="16"/>
      <c r="DNP54" s="16"/>
      <c r="DNQ54" s="16"/>
      <c r="DNR54" s="16"/>
      <c r="DNS54" s="16"/>
      <c r="DNT54" s="16"/>
      <c r="DNU54" s="16"/>
      <c r="DNV54" s="16"/>
      <c r="DNW54" s="16"/>
      <c r="DNX54" s="16"/>
      <c r="DNY54" s="16"/>
      <c r="DNZ54" s="16"/>
      <c r="DOA54" s="16"/>
      <c r="DOB54" s="16"/>
      <c r="DOC54" s="16"/>
      <c r="DOD54" s="16"/>
      <c r="DOE54" s="16"/>
      <c r="DOF54" s="16"/>
      <c r="DOG54" s="16"/>
      <c r="DOH54" s="16"/>
      <c r="DOI54" s="16"/>
      <c r="DOJ54" s="16"/>
      <c r="DOK54" s="16"/>
      <c r="DOL54" s="16"/>
      <c r="DOM54" s="16"/>
      <c r="DON54" s="16"/>
      <c r="DOO54" s="16"/>
      <c r="DOP54" s="16"/>
      <c r="DOQ54" s="16"/>
      <c r="DOR54" s="16"/>
      <c r="DOS54" s="16"/>
      <c r="DOT54" s="16"/>
      <c r="DOU54" s="16"/>
      <c r="DOV54" s="16"/>
      <c r="DOW54" s="16"/>
      <c r="DOX54" s="16"/>
      <c r="DOY54" s="16"/>
      <c r="DOZ54" s="16"/>
      <c r="DPA54" s="16"/>
      <c r="DPB54" s="16"/>
      <c r="DPC54" s="16"/>
      <c r="DPD54" s="16"/>
      <c r="DPE54" s="16"/>
      <c r="DPF54" s="16"/>
      <c r="DPG54" s="16"/>
      <c r="DPH54" s="16"/>
      <c r="DPI54" s="16"/>
      <c r="DPJ54" s="16"/>
      <c r="DPK54" s="16"/>
      <c r="DPL54" s="16"/>
      <c r="DPM54" s="16"/>
      <c r="DPN54" s="16"/>
      <c r="DPO54" s="16"/>
      <c r="DPP54" s="16"/>
      <c r="DPQ54" s="16"/>
      <c r="DPR54" s="16"/>
      <c r="DPS54" s="16"/>
      <c r="DPT54" s="16"/>
      <c r="DPU54" s="16"/>
      <c r="DPV54" s="16"/>
      <c r="DPW54" s="16"/>
      <c r="DPX54" s="16"/>
      <c r="DPY54" s="16"/>
      <c r="DPZ54" s="16"/>
      <c r="DQA54" s="16"/>
      <c r="DQB54" s="16"/>
      <c r="DQC54" s="16"/>
      <c r="DQD54" s="16"/>
      <c r="DQE54" s="16"/>
      <c r="DQF54" s="16"/>
      <c r="DQG54" s="16"/>
      <c r="DQH54" s="16"/>
      <c r="DQI54" s="16"/>
      <c r="DQJ54" s="16"/>
      <c r="DQK54" s="16"/>
      <c r="DQL54" s="16"/>
      <c r="DQM54" s="16"/>
      <c r="DQN54" s="16"/>
      <c r="DQO54" s="16"/>
      <c r="DQP54" s="16"/>
      <c r="DQQ54" s="16"/>
      <c r="DQR54" s="16"/>
      <c r="DQS54" s="16"/>
      <c r="DQT54" s="16"/>
      <c r="DQU54" s="16"/>
      <c r="DQV54" s="16"/>
      <c r="DQW54" s="16"/>
      <c r="DQX54" s="16"/>
      <c r="DQY54" s="16"/>
      <c r="DQZ54" s="16"/>
      <c r="DRA54" s="16"/>
      <c r="DRB54" s="16"/>
      <c r="DRC54" s="16"/>
      <c r="DRD54" s="16"/>
      <c r="DRE54" s="16"/>
      <c r="DRF54" s="16"/>
      <c r="DRG54" s="16"/>
      <c r="DRH54" s="16"/>
      <c r="DRI54" s="16"/>
      <c r="DRJ54" s="16"/>
      <c r="DRK54" s="16"/>
      <c r="DRL54" s="16"/>
      <c r="DRM54" s="16"/>
      <c r="DRN54" s="16"/>
      <c r="DRO54" s="16"/>
      <c r="DRP54" s="16"/>
      <c r="DRQ54" s="16"/>
      <c r="DRR54" s="16"/>
      <c r="DRS54" s="16"/>
      <c r="DRT54" s="16"/>
      <c r="DRU54" s="16"/>
      <c r="DRV54" s="16"/>
      <c r="DRW54" s="16"/>
      <c r="DRX54" s="16"/>
      <c r="DRY54" s="16"/>
      <c r="DRZ54" s="16"/>
      <c r="DSA54" s="16"/>
      <c r="DSB54" s="16"/>
      <c r="DSC54" s="16"/>
      <c r="DSD54" s="16"/>
      <c r="DSE54" s="16"/>
      <c r="DSF54" s="16"/>
      <c r="DSG54" s="16"/>
      <c r="DSH54" s="16"/>
      <c r="DSI54" s="16"/>
      <c r="DSJ54" s="16"/>
      <c r="DSK54" s="16"/>
      <c r="DSL54" s="16"/>
      <c r="DSM54" s="16"/>
      <c r="DSN54" s="16"/>
      <c r="DSO54" s="16"/>
      <c r="DSP54" s="16"/>
      <c r="DSQ54" s="16"/>
      <c r="DSR54" s="16"/>
      <c r="DSS54" s="16"/>
      <c r="DST54" s="16"/>
      <c r="DSU54" s="16"/>
      <c r="DSV54" s="16"/>
      <c r="DSW54" s="16"/>
      <c r="DSX54" s="16"/>
      <c r="DSY54" s="16"/>
      <c r="DSZ54" s="16"/>
      <c r="DTA54" s="16"/>
      <c r="DTB54" s="16"/>
      <c r="DTC54" s="16"/>
      <c r="DTD54" s="16"/>
      <c r="DTE54" s="16"/>
      <c r="DTF54" s="16"/>
      <c r="DTG54" s="16"/>
      <c r="DTH54" s="16"/>
      <c r="DTI54" s="16"/>
      <c r="DTJ54" s="16"/>
      <c r="DTK54" s="16"/>
      <c r="DTL54" s="16"/>
      <c r="DTM54" s="16"/>
      <c r="DTN54" s="16"/>
      <c r="DTO54" s="16"/>
      <c r="DTP54" s="16"/>
      <c r="DTQ54" s="16"/>
      <c r="DTR54" s="16"/>
      <c r="DTS54" s="16"/>
      <c r="DTT54" s="16"/>
      <c r="DTU54" s="16"/>
      <c r="DTV54" s="16"/>
      <c r="DTW54" s="16"/>
      <c r="DTX54" s="16"/>
      <c r="DTY54" s="16"/>
      <c r="DTZ54" s="16"/>
      <c r="DUA54" s="16"/>
      <c r="DUB54" s="16"/>
      <c r="DUC54" s="16"/>
      <c r="DUD54" s="16"/>
      <c r="DUE54" s="16"/>
      <c r="DUF54" s="16"/>
      <c r="DUG54" s="16"/>
      <c r="DUH54" s="16"/>
      <c r="DUI54" s="16"/>
      <c r="DUJ54" s="16"/>
      <c r="DUK54" s="16"/>
      <c r="DUL54" s="16"/>
      <c r="DUM54" s="16"/>
      <c r="DUN54" s="16"/>
      <c r="DUO54" s="16"/>
      <c r="DUP54" s="16"/>
      <c r="DUQ54" s="16"/>
      <c r="DUR54" s="16"/>
      <c r="DUS54" s="16"/>
      <c r="DUT54" s="16"/>
      <c r="DUU54" s="16"/>
      <c r="DUV54" s="16"/>
      <c r="DUW54" s="16"/>
      <c r="DUX54" s="16"/>
      <c r="DUY54" s="16"/>
      <c r="DUZ54" s="16"/>
      <c r="DVA54" s="16"/>
      <c r="DVB54" s="16"/>
      <c r="DVC54" s="16"/>
      <c r="DVD54" s="16"/>
      <c r="DVE54" s="16"/>
      <c r="DVF54" s="16"/>
      <c r="DVG54" s="16"/>
      <c r="DVH54" s="16"/>
      <c r="DVI54" s="16"/>
      <c r="DVJ54" s="16"/>
      <c r="DVK54" s="16"/>
      <c r="DVL54" s="16"/>
      <c r="DVM54" s="16"/>
      <c r="DVN54" s="16"/>
      <c r="DVO54" s="16"/>
      <c r="DVP54" s="16"/>
      <c r="DVQ54" s="16"/>
      <c r="DVR54" s="16"/>
      <c r="DVS54" s="16"/>
      <c r="DVT54" s="16"/>
      <c r="DVU54" s="16"/>
      <c r="DVV54" s="16"/>
      <c r="DVW54" s="16"/>
      <c r="DVX54" s="16"/>
      <c r="DVY54" s="16"/>
      <c r="DVZ54" s="16"/>
      <c r="DWA54" s="16"/>
      <c r="DWB54" s="16"/>
      <c r="DWC54" s="16"/>
      <c r="DWD54" s="16"/>
      <c r="DWE54" s="16"/>
      <c r="DWF54" s="16"/>
      <c r="DWG54" s="16"/>
      <c r="DWH54" s="16"/>
      <c r="DWI54" s="16"/>
      <c r="DWJ54" s="16"/>
      <c r="DWK54" s="16"/>
      <c r="DWL54" s="16"/>
      <c r="DWM54" s="16"/>
      <c r="DWN54" s="16"/>
      <c r="DWO54" s="16"/>
      <c r="DWP54" s="16"/>
      <c r="DWQ54" s="16"/>
      <c r="DWR54" s="16"/>
      <c r="DWS54" s="16"/>
      <c r="DWT54" s="16"/>
      <c r="DWU54" s="16"/>
      <c r="DWV54" s="16"/>
      <c r="DWW54" s="16"/>
      <c r="DWX54" s="16"/>
      <c r="DWY54" s="16"/>
      <c r="DWZ54" s="16"/>
      <c r="DXA54" s="16"/>
      <c r="DXB54" s="16"/>
      <c r="DXC54" s="16"/>
      <c r="DXD54" s="16"/>
      <c r="DXE54" s="16"/>
      <c r="DXF54" s="16"/>
      <c r="DXG54" s="16"/>
      <c r="DXH54" s="16"/>
      <c r="DXI54" s="16"/>
      <c r="DXJ54" s="16"/>
      <c r="DXK54" s="16"/>
      <c r="DXL54" s="16"/>
      <c r="DXM54" s="16"/>
      <c r="DXN54" s="16"/>
      <c r="DXO54" s="16"/>
      <c r="DXP54" s="16"/>
      <c r="DXQ54" s="16"/>
      <c r="DXR54" s="16"/>
      <c r="DXS54" s="16"/>
      <c r="DXT54" s="16"/>
      <c r="DXU54" s="16"/>
      <c r="DXV54" s="16"/>
      <c r="DXW54" s="16"/>
      <c r="DXX54" s="16"/>
      <c r="DXY54" s="16"/>
      <c r="DXZ54" s="16"/>
      <c r="DYA54" s="16"/>
      <c r="DYB54" s="16"/>
      <c r="DYC54" s="16"/>
      <c r="DYD54" s="16"/>
      <c r="DYE54" s="16"/>
      <c r="DYF54" s="16"/>
      <c r="DYG54" s="16"/>
      <c r="DYH54" s="16"/>
      <c r="DYI54" s="16"/>
      <c r="DYJ54" s="16"/>
      <c r="DYK54" s="16"/>
      <c r="DYL54" s="16"/>
      <c r="DYM54" s="16"/>
      <c r="DYN54" s="16"/>
      <c r="DYO54" s="16"/>
      <c r="DYP54" s="16"/>
      <c r="DYQ54" s="16"/>
      <c r="DYR54" s="16"/>
      <c r="DYS54" s="16"/>
      <c r="DYT54" s="16"/>
      <c r="DYU54" s="16"/>
      <c r="DYV54" s="16"/>
      <c r="DYW54" s="16"/>
      <c r="DYX54" s="16"/>
      <c r="DYY54" s="16"/>
      <c r="DYZ54" s="16"/>
      <c r="DZA54" s="16"/>
      <c r="DZB54" s="16"/>
      <c r="DZC54" s="16"/>
      <c r="DZD54" s="16"/>
      <c r="DZE54" s="16"/>
      <c r="DZF54" s="16"/>
      <c r="DZG54" s="16"/>
      <c r="DZH54" s="16"/>
      <c r="DZI54" s="16"/>
      <c r="DZJ54" s="16"/>
      <c r="DZK54" s="16"/>
      <c r="DZL54" s="16"/>
      <c r="DZM54" s="16"/>
      <c r="DZN54" s="16"/>
      <c r="DZO54" s="16"/>
      <c r="DZP54" s="16"/>
      <c r="DZQ54" s="16"/>
      <c r="DZR54" s="16"/>
      <c r="DZS54" s="16"/>
      <c r="DZT54" s="16"/>
      <c r="DZU54" s="16"/>
      <c r="DZV54" s="16"/>
      <c r="DZW54" s="16"/>
      <c r="DZX54" s="16"/>
      <c r="DZY54" s="16"/>
      <c r="DZZ54" s="16"/>
      <c r="EAA54" s="16"/>
      <c r="EAB54" s="16"/>
      <c r="EAC54" s="16"/>
      <c r="EAD54" s="16"/>
      <c r="EAE54" s="16"/>
      <c r="EAF54" s="16"/>
      <c r="EAG54" s="16"/>
      <c r="EAH54" s="16"/>
      <c r="EAI54" s="16"/>
      <c r="EAJ54" s="16"/>
      <c r="EAK54" s="16"/>
      <c r="EAL54" s="16"/>
      <c r="EAM54" s="16"/>
      <c r="EAN54" s="16"/>
      <c r="EAO54" s="16"/>
      <c r="EAP54" s="16"/>
      <c r="EAQ54" s="16"/>
      <c r="EAR54" s="16"/>
      <c r="EAS54" s="16"/>
      <c r="EAT54" s="16"/>
      <c r="EAU54" s="16"/>
      <c r="EAV54" s="16"/>
      <c r="EAW54" s="16"/>
      <c r="EAX54" s="16"/>
      <c r="EAY54" s="16"/>
      <c r="EAZ54" s="16"/>
      <c r="EBA54" s="16"/>
      <c r="EBB54" s="16"/>
      <c r="EBC54" s="16"/>
      <c r="EBD54" s="16"/>
      <c r="EBE54" s="16"/>
      <c r="EBF54" s="16"/>
      <c r="EBG54" s="16"/>
      <c r="EBH54" s="16"/>
      <c r="EBI54" s="16"/>
      <c r="EBJ54" s="16"/>
      <c r="EBK54" s="16"/>
      <c r="EBL54" s="16"/>
      <c r="EBM54" s="16"/>
      <c r="EBN54" s="16"/>
      <c r="EBO54" s="16"/>
      <c r="EBP54" s="16"/>
      <c r="EBQ54" s="16"/>
      <c r="EBR54" s="16"/>
      <c r="EBS54" s="16"/>
      <c r="EBT54" s="16"/>
      <c r="EBU54" s="16"/>
      <c r="EBV54" s="16"/>
      <c r="EBW54" s="16"/>
      <c r="EBX54" s="16"/>
      <c r="EBY54" s="16"/>
      <c r="EBZ54" s="16"/>
      <c r="ECA54" s="16"/>
      <c r="ECB54" s="16"/>
      <c r="ECC54" s="16"/>
      <c r="ECD54" s="16"/>
      <c r="ECE54" s="16"/>
      <c r="ECF54" s="16"/>
      <c r="ECG54" s="16"/>
      <c r="ECH54" s="16"/>
      <c r="ECI54" s="16"/>
      <c r="ECJ54" s="16"/>
      <c r="ECK54" s="16"/>
      <c r="ECL54" s="16"/>
      <c r="ECM54" s="16"/>
      <c r="ECN54" s="16"/>
      <c r="ECO54" s="16"/>
      <c r="ECP54" s="16"/>
      <c r="ECQ54" s="16"/>
      <c r="ECR54" s="16"/>
      <c r="ECS54" s="16"/>
      <c r="ECT54" s="16"/>
      <c r="ECU54" s="16"/>
      <c r="ECV54" s="16"/>
      <c r="ECW54" s="16"/>
      <c r="ECX54" s="16"/>
      <c r="ECY54" s="16"/>
      <c r="ECZ54" s="16"/>
      <c r="EDA54" s="16"/>
      <c r="EDB54" s="16"/>
      <c r="EDC54" s="16"/>
      <c r="EDD54" s="16"/>
      <c r="EDE54" s="16"/>
      <c r="EDF54" s="16"/>
      <c r="EDG54" s="16"/>
      <c r="EDH54" s="16"/>
      <c r="EDI54" s="16"/>
      <c r="EDJ54" s="16"/>
      <c r="EDK54" s="16"/>
      <c r="EDL54" s="16"/>
      <c r="EDM54" s="16"/>
      <c r="EDN54" s="16"/>
      <c r="EDO54" s="16"/>
      <c r="EDP54" s="16"/>
      <c r="EDQ54" s="16"/>
      <c r="EDR54" s="16"/>
      <c r="EDS54" s="16"/>
      <c r="EDT54" s="16"/>
      <c r="EDU54" s="16"/>
      <c r="EDV54" s="16"/>
      <c r="EDW54" s="16"/>
      <c r="EDX54" s="16"/>
      <c r="EDY54" s="16"/>
      <c r="EDZ54" s="16"/>
      <c r="EEA54" s="16"/>
      <c r="EEB54" s="16"/>
      <c r="EEC54" s="16"/>
      <c r="EED54" s="16"/>
      <c r="EEE54" s="16"/>
      <c r="EEF54" s="16"/>
      <c r="EEG54" s="16"/>
      <c r="EEH54" s="16"/>
      <c r="EEI54" s="16"/>
      <c r="EEJ54" s="16"/>
      <c r="EEK54" s="16"/>
      <c r="EEL54" s="16"/>
      <c r="EEM54" s="16"/>
      <c r="EEN54" s="16"/>
      <c r="EEO54" s="16"/>
      <c r="EEP54" s="16"/>
      <c r="EEQ54" s="16"/>
      <c r="EER54" s="16"/>
      <c r="EES54" s="16"/>
      <c r="EET54" s="16"/>
      <c r="EEU54" s="16"/>
      <c r="EEV54" s="16"/>
      <c r="EEW54" s="16"/>
      <c r="EEX54" s="16"/>
      <c r="EEY54" s="16"/>
      <c r="EEZ54" s="16"/>
      <c r="EFA54" s="16"/>
      <c r="EFB54" s="16"/>
      <c r="EFC54" s="16"/>
      <c r="EFD54" s="16"/>
      <c r="EFE54" s="16"/>
      <c r="EFF54" s="16"/>
      <c r="EFG54" s="16"/>
      <c r="EFH54" s="16"/>
      <c r="EFI54" s="16"/>
      <c r="EFJ54" s="16"/>
      <c r="EFK54" s="16"/>
      <c r="EFL54" s="16"/>
      <c r="EFM54" s="16"/>
      <c r="EFN54" s="16"/>
      <c r="EFO54" s="16"/>
      <c r="EFP54" s="16"/>
      <c r="EFQ54" s="16"/>
      <c r="EFR54" s="16"/>
      <c r="EFS54" s="16"/>
      <c r="EFT54" s="16"/>
      <c r="EFU54" s="16"/>
      <c r="EFV54" s="16"/>
      <c r="EFW54" s="16"/>
      <c r="EFX54" s="16"/>
      <c r="EFY54" s="16"/>
      <c r="EFZ54" s="16"/>
      <c r="EGA54" s="16"/>
      <c r="EGB54" s="16"/>
      <c r="EGC54" s="16"/>
      <c r="EGD54" s="16"/>
      <c r="EGE54" s="16"/>
      <c r="EGF54" s="16"/>
      <c r="EGG54" s="16"/>
      <c r="EGH54" s="16"/>
      <c r="EGI54" s="16"/>
      <c r="EGJ54" s="16"/>
      <c r="EGK54" s="16"/>
      <c r="EGL54" s="16"/>
      <c r="EGM54" s="16"/>
      <c r="EGN54" s="16"/>
      <c r="EGO54" s="16"/>
      <c r="EGP54" s="16"/>
      <c r="EGQ54" s="16"/>
      <c r="EGR54" s="16"/>
      <c r="EGS54" s="16"/>
      <c r="EGT54" s="16"/>
      <c r="EGU54" s="16"/>
      <c r="EGV54" s="16"/>
      <c r="EGW54" s="16"/>
      <c r="EGX54" s="16"/>
      <c r="EGY54" s="16"/>
      <c r="EGZ54" s="16"/>
      <c r="EHA54" s="16"/>
      <c r="EHB54" s="16"/>
      <c r="EHC54" s="16"/>
      <c r="EHD54" s="16"/>
      <c r="EHE54" s="16"/>
      <c r="EHF54" s="16"/>
      <c r="EHG54" s="16"/>
      <c r="EHH54" s="16"/>
      <c r="EHI54" s="16"/>
      <c r="EHJ54" s="16"/>
      <c r="EHK54" s="16"/>
      <c r="EHL54" s="16"/>
      <c r="EHM54" s="16"/>
      <c r="EHN54" s="16"/>
      <c r="EHO54" s="16"/>
      <c r="EHP54" s="16"/>
      <c r="EHQ54" s="16"/>
      <c r="EHR54" s="16"/>
      <c r="EHS54" s="16"/>
      <c r="EHT54" s="16"/>
      <c r="EHU54" s="16"/>
      <c r="EHV54" s="16"/>
      <c r="EHW54" s="16"/>
      <c r="EHX54" s="16"/>
      <c r="EHY54" s="16"/>
      <c r="EHZ54" s="16"/>
      <c r="EIA54" s="16"/>
      <c r="EIB54" s="16"/>
      <c r="EIC54" s="16"/>
      <c r="EID54" s="16"/>
      <c r="EIE54" s="16"/>
      <c r="EIF54" s="16"/>
      <c r="EIG54" s="16"/>
      <c r="EIH54" s="16"/>
      <c r="EII54" s="16"/>
      <c r="EIJ54" s="16"/>
      <c r="EIK54" s="16"/>
      <c r="EIL54" s="16"/>
      <c r="EIM54" s="16"/>
      <c r="EIN54" s="16"/>
      <c r="EIO54" s="16"/>
      <c r="EIP54" s="16"/>
      <c r="EIQ54" s="16"/>
      <c r="EIR54" s="16"/>
      <c r="EIS54" s="16"/>
      <c r="EIT54" s="16"/>
      <c r="EIU54" s="16"/>
      <c r="EIV54" s="16"/>
      <c r="EIW54" s="16"/>
      <c r="EIX54" s="16"/>
      <c r="EIY54" s="16"/>
      <c r="EIZ54" s="16"/>
      <c r="EJA54" s="16"/>
      <c r="EJB54" s="16"/>
      <c r="EJC54" s="16"/>
      <c r="EJD54" s="16"/>
      <c r="EJE54" s="16"/>
      <c r="EJF54" s="16"/>
      <c r="EJG54" s="16"/>
      <c r="EJH54" s="16"/>
      <c r="EJI54" s="16"/>
      <c r="EJJ54" s="16"/>
      <c r="EJK54" s="16"/>
      <c r="EJL54" s="16"/>
      <c r="EJM54" s="16"/>
      <c r="EJN54" s="16"/>
      <c r="EJO54" s="16"/>
      <c r="EJP54" s="16"/>
      <c r="EJQ54" s="16"/>
      <c r="EJR54" s="16"/>
      <c r="EJS54" s="16"/>
      <c r="EJT54" s="16"/>
      <c r="EJU54" s="16"/>
      <c r="EJV54" s="16"/>
      <c r="EJW54" s="16"/>
      <c r="EJX54" s="16"/>
      <c r="EJY54" s="16"/>
      <c r="EJZ54" s="16"/>
      <c r="EKA54" s="16"/>
      <c r="EKB54" s="16"/>
      <c r="EKC54" s="16"/>
      <c r="EKD54" s="16"/>
      <c r="EKE54" s="16"/>
      <c r="EKF54" s="16"/>
      <c r="EKG54" s="16"/>
      <c r="EKH54" s="16"/>
      <c r="EKI54" s="16"/>
      <c r="EKJ54" s="16"/>
      <c r="EKK54" s="16"/>
      <c r="EKL54" s="16"/>
      <c r="EKM54" s="16"/>
      <c r="EKN54" s="16"/>
      <c r="EKO54" s="16"/>
      <c r="EKP54" s="16"/>
      <c r="EKQ54" s="16"/>
      <c r="EKR54" s="16"/>
      <c r="EKS54" s="16"/>
      <c r="EKT54" s="16"/>
      <c r="EKU54" s="16"/>
      <c r="EKV54" s="16"/>
      <c r="EKW54" s="16"/>
      <c r="EKX54" s="16"/>
      <c r="EKY54" s="16"/>
      <c r="EKZ54" s="16"/>
      <c r="ELA54" s="16"/>
      <c r="ELB54" s="16"/>
      <c r="ELC54" s="16"/>
      <c r="ELD54" s="16"/>
      <c r="ELE54" s="16"/>
      <c r="ELF54" s="16"/>
      <c r="ELG54" s="16"/>
      <c r="ELH54" s="16"/>
      <c r="ELI54" s="16"/>
      <c r="ELJ54" s="16"/>
      <c r="ELK54" s="16"/>
      <c r="ELL54" s="16"/>
      <c r="ELM54" s="16"/>
      <c r="ELN54" s="16"/>
      <c r="ELO54" s="16"/>
      <c r="ELP54" s="16"/>
      <c r="ELQ54" s="16"/>
      <c r="ELR54" s="16"/>
      <c r="ELS54" s="16"/>
      <c r="ELT54" s="16"/>
      <c r="ELU54" s="16"/>
      <c r="ELV54" s="16"/>
      <c r="ELW54" s="16"/>
      <c r="ELX54" s="16"/>
      <c r="ELY54" s="16"/>
      <c r="ELZ54" s="16"/>
      <c r="EMA54" s="16"/>
      <c r="EMB54" s="16"/>
      <c r="EMC54" s="16"/>
      <c r="EMD54" s="16"/>
      <c r="EME54" s="16"/>
      <c r="EMF54" s="16"/>
      <c r="EMG54" s="16"/>
      <c r="EMH54" s="16"/>
      <c r="EMI54" s="16"/>
      <c r="EMJ54" s="16"/>
      <c r="EMK54" s="16"/>
      <c r="EML54" s="16"/>
      <c r="EMM54" s="16"/>
      <c r="EMN54" s="16"/>
      <c r="EMO54" s="16"/>
      <c r="EMP54" s="16"/>
      <c r="EMQ54" s="16"/>
      <c r="EMR54" s="16"/>
      <c r="EMS54" s="16"/>
      <c r="EMT54" s="16"/>
      <c r="EMU54" s="16"/>
      <c r="EMV54" s="16"/>
      <c r="EMW54" s="16"/>
      <c r="EMX54" s="16"/>
      <c r="EMY54" s="16"/>
      <c r="EMZ54" s="16"/>
      <c r="ENA54" s="16"/>
      <c r="ENB54" s="16"/>
      <c r="ENC54" s="16"/>
      <c r="END54" s="16"/>
      <c r="ENE54" s="16"/>
      <c r="ENF54" s="16"/>
      <c r="ENG54" s="16"/>
      <c r="ENH54" s="16"/>
      <c r="ENI54" s="16"/>
      <c r="ENJ54" s="16"/>
      <c r="ENK54" s="16"/>
      <c r="ENL54" s="16"/>
      <c r="ENM54" s="16"/>
      <c r="ENN54" s="16"/>
      <c r="ENO54" s="16"/>
      <c r="ENP54" s="16"/>
      <c r="ENQ54" s="16"/>
      <c r="ENR54" s="16"/>
      <c r="ENS54" s="16"/>
      <c r="ENT54" s="16"/>
      <c r="ENU54" s="16"/>
      <c r="ENV54" s="16"/>
      <c r="ENW54" s="16"/>
      <c r="ENX54" s="16"/>
      <c r="ENY54" s="16"/>
      <c r="ENZ54" s="16"/>
      <c r="EOA54" s="16"/>
      <c r="EOB54" s="16"/>
      <c r="EOC54" s="16"/>
      <c r="EOD54" s="16"/>
      <c r="EOE54" s="16"/>
      <c r="EOF54" s="16"/>
      <c r="EOG54" s="16"/>
      <c r="EOH54" s="16"/>
      <c r="EOI54" s="16"/>
      <c r="EOJ54" s="16"/>
      <c r="EOK54" s="16"/>
      <c r="EOL54" s="16"/>
      <c r="EOM54" s="16"/>
      <c r="EON54" s="16"/>
      <c r="EOO54" s="16"/>
      <c r="EOP54" s="16"/>
      <c r="EOQ54" s="16"/>
      <c r="EOR54" s="16"/>
      <c r="EOS54" s="16"/>
      <c r="EOT54" s="16"/>
      <c r="EOU54" s="16"/>
      <c r="EOV54" s="16"/>
      <c r="EOW54" s="16"/>
      <c r="EOX54" s="16"/>
      <c r="EOY54" s="16"/>
      <c r="EOZ54" s="16"/>
      <c r="EPA54" s="16"/>
      <c r="EPB54" s="16"/>
      <c r="EPC54" s="16"/>
      <c r="EPD54" s="16"/>
      <c r="EPE54" s="16"/>
      <c r="EPF54" s="16"/>
      <c r="EPG54" s="16"/>
      <c r="EPH54" s="16"/>
      <c r="EPI54" s="16"/>
      <c r="EPJ54" s="16"/>
      <c r="EPK54" s="16"/>
      <c r="EPL54" s="16"/>
      <c r="EPM54" s="16"/>
      <c r="EPN54" s="16"/>
      <c r="EPO54" s="16"/>
      <c r="EPP54" s="16"/>
      <c r="EPQ54" s="16"/>
      <c r="EPR54" s="16"/>
      <c r="EPS54" s="16"/>
      <c r="EPT54" s="16"/>
      <c r="EPU54" s="16"/>
      <c r="EPV54" s="16"/>
      <c r="EPW54" s="16"/>
      <c r="EPX54" s="16"/>
      <c r="EPY54" s="16"/>
      <c r="EPZ54" s="16"/>
      <c r="EQA54" s="16"/>
      <c r="EQB54" s="16"/>
      <c r="EQC54" s="16"/>
      <c r="EQD54" s="16"/>
      <c r="EQE54" s="16"/>
      <c r="EQF54" s="16"/>
      <c r="EQG54" s="16"/>
      <c r="EQH54" s="16"/>
      <c r="EQI54" s="16"/>
      <c r="EQJ54" s="16"/>
      <c r="EQK54" s="16"/>
      <c r="EQL54" s="16"/>
      <c r="EQM54" s="16"/>
      <c r="EQN54" s="16"/>
      <c r="EQO54" s="16"/>
      <c r="EQP54" s="16"/>
      <c r="EQQ54" s="16"/>
      <c r="EQR54" s="16"/>
      <c r="EQS54" s="16"/>
      <c r="EQT54" s="16"/>
      <c r="EQU54" s="16"/>
      <c r="EQV54" s="16"/>
      <c r="EQW54" s="16"/>
      <c r="EQX54" s="16"/>
      <c r="EQY54" s="16"/>
      <c r="EQZ54" s="16"/>
      <c r="ERA54" s="16"/>
      <c r="ERB54" s="16"/>
      <c r="ERC54" s="16"/>
      <c r="ERD54" s="16"/>
      <c r="ERE54" s="16"/>
      <c r="ERF54" s="16"/>
      <c r="ERG54" s="16"/>
      <c r="ERH54" s="16"/>
      <c r="ERI54" s="16"/>
      <c r="ERJ54" s="16"/>
      <c r="ERK54" s="16"/>
      <c r="ERL54" s="16"/>
      <c r="ERM54" s="16"/>
      <c r="ERN54" s="16"/>
      <c r="ERO54" s="16"/>
      <c r="ERP54" s="16"/>
      <c r="ERQ54" s="16"/>
      <c r="ERR54" s="16"/>
      <c r="ERS54" s="16"/>
      <c r="ERT54" s="16"/>
      <c r="ERU54" s="16"/>
      <c r="ERV54" s="16"/>
      <c r="ERW54" s="16"/>
      <c r="ERX54" s="16"/>
      <c r="ERY54" s="16"/>
      <c r="ERZ54" s="16"/>
      <c r="ESA54" s="16"/>
      <c r="ESB54" s="16"/>
      <c r="ESC54" s="16"/>
      <c r="ESD54" s="16"/>
      <c r="ESE54" s="16"/>
      <c r="ESF54" s="16"/>
      <c r="ESG54" s="16"/>
      <c r="ESH54" s="16"/>
      <c r="ESI54" s="16"/>
      <c r="ESJ54" s="16"/>
      <c r="ESK54" s="16"/>
      <c r="ESL54" s="16"/>
      <c r="ESM54" s="16"/>
      <c r="ESN54" s="16"/>
      <c r="ESO54" s="16"/>
      <c r="ESP54" s="16"/>
      <c r="ESQ54" s="16"/>
      <c r="ESR54" s="16"/>
      <c r="ESS54" s="16"/>
      <c r="EST54" s="16"/>
      <c r="ESU54" s="16"/>
      <c r="ESV54" s="16"/>
      <c r="ESW54" s="16"/>
      <c r="ESX54" s="16"/>
      <c r="ESY54" s="16"/>
      <c r="ESZ54" s="16"/>
      <c r="ETA54" s="16"/>
      <c r="ETB54" s="16"/>
      <c r="ETC54" s="16"/>
      <c r="ETD54" s="16"/>
      <c r="ETE54" s="16"/>
      <c r="ETF54" s="16"/>
      <c r="ETG54" s="16"/>
      <c r="ETH54" s="16"/>
      <c r="ETI54" s="16"/>
      <c r="ETJ54" s="16"/>
      <c r="ETK54" s="16"/>
      <c r="ETL54" s="16"/>
      <c r="ETM54" s="16"/>
      <c r="ETN54" s="16"/>
      <c r="ETO54" s="16"/>
      <c r="ETP54" s="16"/>
      <c r="ETQ54" s="16"/>
      <c r="ETR54" s="16"/>
      <c r="ETS54" s="16"/>
      <c r="ETT54" s="16"/>
      <c r="ETU54" s="16"/>
      <c r="ETV54" s="16"/>
      <c r="ETW54" s="16"/>
      <c r="ETX54" s="16"/>
      <c r="ETY54" s="16"/>
      <c r="ETZ54" s="16"/>
      <c r="EUA54" s="16"/>
      <c r="EUB54" s="16"/>
      <c r="EUC54" s="16"/>
      <c r="EUD54" s="16"/>
      <c r="EUE54" s="16"/>
      <c r="EUF54" s="16"/>
      <c r="EUG54" s="16"/>
      <c r="EUH54" s="16"/>
      <c r="EUI54" s="16"/>
      <c r="EUJ54" s="16"/>
      <c r="EUK54" s="16"/>
      <c r="EUL54" s="16"/>
      <c r="EUM54" s="16"/>
      <c r="EUN54" s="16"/>
      <c r="EUO54" s="16"/>
      <c r="EUP54" s="16"/>
      <c r="EUQ54" s="16"/>
      <c r="EUR54" s="16"/>
      <c r="EUS54" s="16"/>
      <c r="EUT54" s="16"/>
      <c r="EUU54" s="16"/>
      <c r="EUV54" s="16"/>
      <c r="EUW54" s="16"/>
      <c r="EUX54" s="16"/>
      <c r="EUY54" s="16"/>
      <c r="EUZ54" s="16"/>
      <c r="EVA54" s="16"/>
      <c r="EVB54" s="16"/>
      <c r="EVC54" s="16"/>
      <c r="EVD54" s="16"/>
      <c r="EVE54" s="16"/>
      <c r="EVF54" s="16"/>
      <c r="EVG54" s="16"/>
      <c r="EVH54" s="16"/>
      <c r="EVI54" s="16"/>
      <c r="EVJ54" s="16"/>
      <c r="EVK54" s="16"/>
      <c r="EVL54" s="16"/>
      <c r="EVM54" s="16"/>
      <c r="EVN54" s="16"/>
      <c r="EVO54" s="16"/>
      <c r="EVP54" s="16"/>
      <c r="EVQ54" s="16"/>
      <c r="EVR54" s="16"/>
      <c r="EVS54" s="16"/>
      <c r="EVT54" s="16"/>
      <c r="EVU54" s="16"/>
      <c r="EVV54" s="16"/>
      <c r="EVW54" s="16"/>
      <c r="EVX54" s="16"/>
      <c r="EVY54" s="16"/>
      <c r="EVZ54" s="16"/>
      <c r="EWA54" s="16"/>
      <c r="EWB54" s="16"/>
      <c r="EWC54" s="16"/>
      <c r="EWD54" s="16"/>
      <c r="EWE54" s="16"/>
      <c r="EWF54" s="16"/>
      <c r="EWG54" s="16"/>
      <c r="EWH54" s="16"/>
      <c r="EWI54" s="16"/>
      <c r="EWJ54" s="16"/>
      <c r="EWK54" s="16"/>
      <c r="EWL54" s="16"/>
      <c r="EWM54" s="16"/>
      <c r="EWN54" s="16"/>
      <c r="EWO54" s="16"/>
      <c r="EWP54" s="16"/>
      <c r="EWQ54" s="16"/>
      <c r="EWR54" s="16"/>
      <c r="EWS54" s="16"/>
      <c r="EWT54" s="16"/>
      <c r="EWU54" s="16"/>
      <c r="EWV54" s="16"/>
      <c r="EWW54" s="16"/>
      <c r="EWX54" s="16"/>
      <c r="EWY54" s="16"/>
      <c r="EWZ54" s="16"/>
      <c r="EXA54" s="16"/>
      <c r="EXB54" s="16"/>
      <c r="EXC54" s="16"/>
      <c r="EXD54" s="16"/>
      <c r="EXE54" s="16"/>
      <c r="EXF54" s="16"/>
      <c r="EXG54" s="16"/>
      <c r="EXH54" s="16"/>
      <c r="EXI54" s="16"/>
      <c r="EXJ54" s="16"/>
      <c r="EXK54" s="16"/>
      <c r="EXL54" s="16"/>
      <c r="EXM54" s="16"/>
      <c r="EXN54" s="16"/>
      <c r="EXO54" s="16"/>
      <c r="EXP54" s="16"/>
      <c r="EXQ54" s="16"/>
      <c r="EXR54" s="16"/>
      <c r="EXS54" s="16"/>
      <c r="EXT54" s="16"/>
      <c r="EXU54" s="16"/>
      <c r="EXV54" s="16"/>
      <c r="EXW54" s="16"/>
      <c r="EXX54" s="16"/>
      <c r="EXY54" s="16"/>
      <c r="EXZ54" s="16"/>
      <c r="EYA54" s="16"/>
      <c r="EYB54" s="16"/>
      <c r="EYC54" s="16"/>
      <c r="EYD54" s="16"/>
      <c r="EYE54" s="16"/>
      <c r="EYF54" s="16"/>
      <c r="EYG54" s="16"/>
      <c r="EYH54" s="16"/>
      <c r="EYI54" s="16"/>
      <c r="EYJ54" s="16"/>
      <c r="EYK54" s="16"/>
      <c r="EYL54" s="16"/>
      <c r="EYM54" s="16"/>
      <c r="EYN54" s="16"/>
      <c r="EYO54" s="16"/>
      <c r="EYP54" s="16"/>
      <c r="EYQ54" s="16"/>
      <c r="EYR54" s="16"/>
      <c r="EYS54" s="16"/>
      <c r="EYT54" s="16"/>
      <c r="EYU54" s="16"/>
      <c r="EYV54" s="16"/>
      <c r="EYW54" s="16"/>
      <c r="EYX54" s="16"/>
      <c r="EYY54" s="16"/>
      <c r="EYZ54" s="16"/>
      <c r="EZA54" s="16"/>
      <c r="EZB54" s="16"/>
      <c r="EZC54" s="16"/>
      <c r="EZD54" s="16"/>
      <c r="EZE54" s="16"/>
      <c r="EZF54" s="16"/>
      <c r="EZG54" s="16"/>
      <c r="EZH54" s="16"/>
      <c r="EZI54" s="16"/>
      <c r="EZJ54" s="16"/>
      <c r="EZK54" s="16"/>
      <c r="EZL54" s="16"/>
      <c r="EZM54" s="16"/>
      <c r="EZN54" s="16"/>
      <c r="EZO54" s="16"/>
      <c r="EZP54" s="16"/>
      <c r="EZQ54" s="16"/>
      <c r="EZR54" s="16"/>
      <c r="EZS54" s="16"/>
      <c r="EZT54" s="16"/>
      <c r="EZU54" s="16"/>
      <c r="EZV54" s="16"/>
      <c r="EZW54" s="16"/>
      <c r="EZX54" s="16"/>
      <c r="EZY54" s="16"/>
      <c r="EZZ54" s="16"/>
      <c r="FAA54" s="16"/>
      <c r="FAB54" s="16"/>
      <c r="FAC54" s="16"/>
      <c r="FAD54" s="16"/>
      <c r="FAE54" s="16"/>
      <c r="FAF54" s="16"/>
      <c r="FAG54" s="16"/>
      <c r="FAH54" s="16"/>
      <c r="FAI54" s="16"/>
      <c r="FAJ54" s="16"/>
      <c r="FAK54" s="16"/>
      <c r="FAL54" s="16"/>
      <c r="FAM54" s="16"/>
      <c r="FAN54" s="16"/>
      <c r="FAO54" s="16"/>
      <c r="FAP54" s="16"/>
      <c r="FAQ54" s="16"/>
      <c r="FAR54" s="16"/>
      <c r="FAS54" s="16"/>
      <c r="FAT54" s="16"/>
      <c r="FAU54" s="16"/>
      <c r="FAV54" s="16"/>
      <c r="FAW54" s="16"/>
      <c r="FAX54" s="16"/>
      <c r="FAY54" s="16"/>
      <c r="FAZ54" s="16"/>
      <c r="FBA54" s="16"/>
      <c r="FBB54" s="16"/>
      <c r="FBC54" s="16"/>
      <c r="FBD54" s="16"/>
      <c r="FBE54" s="16"/>
      <c r="FBF54" s="16"/>
      <c r="FBG54" s="16"/>
      <c r="FBH54" s="16"/>
      <c r="FBI54" s="16"/>
      <c r="FBJ54" s="16"/>
      <c r="FBK54" s="16"/>
      <c r="FBL54" s="16"/>
      <c r="FBM54" s="16"/>
      <c r="FBN54" s="16"/>
      <c r="FBO54" s="16"/>
      <c r="FBP54" s="16"/>
      <c r="FBQ54" s="16"/>
      <c r="FBR54" s="16"/>
      <c r="FBS54" s="16"/>
      <c r="FBT54" s="16"/>
      <c r="FBU54" s="16"/>
      <c r="FBV54" s="16"/>
      <c r="FBW54" s="16"/>
      <c r="FBX54" s="16"/>
      <c r="FBY54" s="16"/>
      <c r="FBZ54" s="16"/>
      <c r="FCA54" s="16"/>
      <c r="FCB54" s="16"/>
      <c r="FCC54" s="16"/>
      <c r="FCD54" s="16"/>
      <c r="FCE54" s="16"/>
      <c r="FCF54" s="16"/>
      <c r="FCG54" s="16"/>
      <c r="FCH54" s="16"/>
      <c r="FCI54" s="16"/>
      <c r="FCJ54" s="16"/>
      <c r="FCK54" s="16"/>
      <c r="FCL54" s="16"/>
      <c r="FCM54" s="16"/>
      <c r="FCN54" s="16"/>
      <c r="FCO54" s="16"/>
      <c r="FCP54" s="16"/>
      <c r="FCQ54" s="16"/>
      <c r="FCR54" s="16"/>
      <c r="FCS54" s="16"/>
      <c r="FCT54" s="16"/>
      <c r="FCU54" s="16"/>
      <c r="FCV54" s="16"/>
      <c r="FCW54" s="16"/>
      <c r="FCX54" s="16"/>
      <c r="FCY54" s="16"/>
      <c r="FCZ54" s="16"/>
      <c r="FDA54" s="16"/>
      <c r="FDB54" s="16"/>
      <c r="FDC54" s="16"/>
      <c r="FDD54" s="16"/>
      <c r="FDE54" s="16"/>
      <c r="FDF54" s="16"/>
      <c r="FDG54" s="16"/>
      <c r="FDH54" s="16"/>
      <c r="FDI54" s="16"/>
      <c r="FDJ54" s="16"/>
      <c r="FDK54" s="16"/>
      <c r="FDL54" s="16"/>
      <c r="FDM54" s="16"/>
      <c r="FDN54" s="16"/>
      <c r="FDO54" s="16"/>
      <c r="FDP54" s="16"/>
      <c r="FDQ54" s="16"/>
      <c r="FDR54" s="16"/>
      <c r="FDS54" s="16"/>
      <c r="FDT54" s="16"/>
      <c r="FDU54" s="16"/>
      <c r="FDV54" s="16"/>
      <c r="FDW54" s="16"/>
      <c r="FDX54" s="16"/>
      <c r="FDY54" s="16"/>
      <c r="FDZ54" s="16"/>
      <c r="FEA54" s="16"/>
      <c r="FEB54" s="16"/>
      <c r="FEC54" s="16"/>
      <c r="FED54" s="16"/>
      <c r="FEE54" s="16"/>
      <c r="FEF54" s="16"/>
      <c r="FEG54" s="16"/>
      <c r="FEH54" s="16"/>
      <c r="FEI54" s="16"/>
      <c r="FEJ54" s="16"/>
      <c r="FEK54" s="16"/>
      <c r="FEL54" s="16"/>
      <c r="FEM54" s="16"/>
      <c r="FEN54" s="16"/>
      <c r="FEO54" s="16"/>
      <c r="FEP54" s="16"/>
      <c r="FEQ54" s="16"/>
      <c r="FER54" s="16"/>
      <c r="FES54" s="16"/>
      <c r="FET54" s="16"/>
      <c r="FEU54" s="16"/>
      <c r="FEV54" s="16"/>
      <c r="FEW54" s="16"/>
      <c r="FEX54" s="16"/>
      <c r="FEY54" s="16"/>
      <c r="FEZ54" s="16"/>
      <c r="FFA54" s="16"/>
      <c r="FFB54" s="16"/>
      <c r="FFC54" s="16"/>
      <c r="FFD54" s="16"/>
      <c r="FFE54" s="16"/>
      <c r="FFF54" s="16"/>
      <c r="FFG54" s="16"/>
      <c r="FFH54" s="16"/>
      <c r="FFI54" s="16"/>
      <c r="FFJ54" s="16"/>
      <c r="FFK54" s="16"/>
      <c r="FFL54" s="16"/>
      <c r="FFM54" s="16"/>
      <c r="FFN54" s="16"/>
      <c r="FFO54" s="16"/>
      <c r="FFP54" s="16"/>
      <c r="FFQ54" s="16"/>
      <c r="FFR54" s="16"/>
      <c r="FFS54" s="16"/>
      <c r="FFT54" s="16"/>
      <c r="FFU54" s="16"/>
      <c r="FFV54" s="16"/>
      <c r="FFW54" s="16"/>
      <c r="FFX54" s="16"/>
      <c r="FFY54" s="16"/>
      <c r="FFZ54" s="16"/>
      <c r="FGA54" s="16"/>
      <c r="FGB54" s="16"/>
      <c r="FGC54" s="16"/>
      <c r="FGD54" s="16"/>
      <c r="FGE54" s="16"/>
      <c r="FGF54" s="16"/>
      <c r="FGG54" s="16"/>
      <c r="FGH54" s="16"/>
      <c r="FGI54" s="16"/>
      <c r="FGJ54" s="16"/>
      <c r="FGK54" s="16"/>
      <c r="FGL54" s="16"/>
      <c r="FGM54" s="16"/>
      <c r="FGN54" s="16"/>
      <c r="FGO54" s="16"/>
      <c r="FGP54" s="16"/>
      <c r="FGQ54" s="16"/>
      <c r="FGR54" s="16"/>
      <c r="FGS54" s="16"/>
      <c r="FGT54" s="16"/>
      <c r="FGU54" s="16"/>
      <c r="FGV54" s="16"/>
      <c r="FGW54" s="16"/>
      <c r="FGX54" s="16"/>
      <c r="FGY54" s="16"/>
      <c r="FGZ54" s="16"/>
      <c r="FHA54" s="16"/>
      <c r="FHB54" s="16"/>
      <c r="FHC54" s="16"/>
      <c r="FHD54" s="16"/>
      <c r="FHE54" s="16"/>
      <c r="FHF54" s="16"/>
      <c r="FHG54" s="16"/>
      <c r="FHH54" s="16"/>
      <c r="FHI54" s="16"/>
      <c r="FHJ54" s="16"/>
      <c r="FHK54" s="16"/>
      <c r="FHL54" s="16"/>
      <c r="FHM54" s="16"/>
      <c r="FHN54" s="16"/>
      <c r="FHO54" s="16"/>
      <c r="FHP54" s="16"/>
      <c r="FHQ54" s="16"/>
      <c r="FHR54" s="16"/>
      <c r="FHS54" s="16"/>
      <c r="FHT54" s="16"/>
      <c r="FHU54" s="16"/>
      <c r="FHV54" s="16"/>
      <c r="FHW54" s="16"/>
      <c r="FHX54" s="16"/>
      <c r="FHY54" s="16"/>
      <c r="FHZ54" s="16"/>
      <c r="FIA54" s="16"/>
      <c r="FIB54" s="16"/>
      <c r="FIC54" s="16"/>
      <c r="FID54" s="16"/>
      <c r="FIE54" s="16"/>
      <c r="FIF54" s="16"/>
      <c r="FIG54" s="16"/>
      <c r="FIH54" s="16"/>
      <c r="FII54" s="16"/>
      <c r="FIJ54" s="16"/>
      <c r="FIK54" s="16"/>
      <c r="FIL54" s="16"/>
      <c r="FIM54" s="16"/>
      <c r="FIN54" s="16"/>
      <c r="FIO54" s="16"/>
      <c r="FIP54" s="16"/>
      <c r="FIQ54" s="16"/>
      <c r="FIR54" s="16"/>
      <c r="FIS54" s="16"/>
      <c r="FIT54" s="16"/>
      <c r="FIU54" s="16"/>
      <c r="FIV54" s="16"/>
      <c r="FIW54" s="16"/>
      <c r="FIX54" s="16"/>
      <c r="FIY54" s="16"/>
      <c r="FIZ54" s="16"/>
      <c r="FJA54" s="16"/>
      <c r="FJB54" s="16"/>
      <c r="FJC54" s="16"/>
      <c r="FJD54" s="16"/>
      <c r="FJE54" s="16"/>
      <c r="FJF54" s="16"/>
      <c r="FJG54" s="16"/>
      <c r="FJH54" s="16"/>
      <c r="FJI54" s="16"/>
      <c r="FJJ54" s="16"/>
      <c r="FJK54" s="16"/>
      <c r="FJL54" s="16"/>
      <c r="FJM54" s="16"/>
      <c r="FJN54" s="16"/>
      <c r="FJO54" s="16"/>
      <c r="FJP54" s="16"/>
      <c r="FJQ54" s="16"/>
      <c r="FJR54" s="16"/>
      <c r="FJS54" s="16"/>
      <c r="FJT54" s="16"/>
      <c r="FJU54" s="16"/>
      <c r="FJV54" s="16"/>
      <c r="FJW54" s="16"/>
      <c r="FJX54" s="16"/>
      <c r="FJY54" s="16"/>
      <c r="FJZ54" s="16"/>
      <c r="FKA54" s="16"/>
      <c r="FKB54" s="16"/>
      <c r="FKC54" s="16"/>
      <c r="FKD54" s="16"/>
      <c r="FKE54" s="16"/>
      <c r="FKF54" s="16"/>
      <c r="FKG54" s="16"/>
      <c r="FKH54" s="16"/>
      <c r="FKI54" s="16"/>
      <c r="FKJ54" s="16"/>
      <c r="FKK54" s="16"/>
      <c r="FKL54" s="16"/>
      <c r="FKM54" s="16"/>
      <c r="FKN54" s="16"/>
      <c r="FKO54" s="16"/>
      <c r="FKP54" s="16"/>
      <c r="FKQ54" s="16"/>
      <c r="FKR54" s="16"/>
      <c r="FKS54" s="16"/>
      <c r="FKT54" s="16"/>
      <c r="FKU54" s="16"/>
      <c r="FKV54" s="16"/>
      <c r="FKW54" s="16"/>
      <c r="FKX54" s="16"/>
      <c r="FKY54" s="16"/>
      <c r="FKZ54" s="16"/>
      <c r="FLA54" s="16"/>
      <c r="FLB54" s="16"/>
      <c r="FLC54" s="16"/>
      <c r="FLD54" s="16"/>
      <c r="FLE54" s="16"/>
      <c r="FLF54" s="16"/>
      <c r="FLG54" s="16"/>
      <c r="FLH54" s="16"/>
      <c r="FLI54" s="16"/>
      <c r="FLJ54" s="16"/>
      <c r="FLK54" s="16"/>
      <c r="FLL54" s="16"/>
      <c r="FLM54" s="16"/>
      <c r="FLN54" s="16"/>
      <c r="FLO54" s="16"/>
      <c r="FLP54" s="16"/>
      <c r="FLQ54" s="16"/>
      <c r="FLR54" s="16"/>
      <c r="FLS54" s="16"/>
      <c r="FLT54" s="16"/>
      <c r="FLU54" s="16"/>
      <c r="FLV54" s="16"/>
      <c r="FLW54" s="16"/>
      <c r="FLX54" s="16"/>
      <c r="FLY54" s="16"/>
      <c r="FLZ54" s="16"/>
      <c r="FMA54" s="16"/>
      <c r="FMB54" s="16"/>
      <c r="FMC54" s="16"/>
      <c r="FMD54" s="16"/>
      <c r="FME54" s="16"/>
      <c r="FMF54" s="16"/>
      <c r="FMG54" s="16"/>
      <c r="FMH54" s="16"/>
      <c r="FMI54" s="16"/>
      <c r="FMJ54" s="16"/>
      <c r="FMK54" s="16"/>
      <c r="FML54" s="16"/>
      <c r="FMM54" s="16"/>
      <c r="FMN54" s="16"/>
      <c r="FMO54" s="16"/>
      <c r="FMP54" s="16"/>
      <c r="FMQ54" s="16"/>
      <c r="FMR54" s="16"/>
      <c r="FMS54" s="16"/>
      <c r="FMT54" s="16"/>
      <c r="FMU54" s="16"/>
      <c r="FMV54" s="16"/>
      <c r="FMW54" s="16"/>
      <c r="FMX54" s="16"/>
      <c r="FMY54" s="16"/>
      <c r="FMZ54" s="16"/>
      <c r="FNA54" s="16"/>
      <c r="FNB54" s="16"/>
      <c r="FNC54" s="16"/>
      <c r="FND54" s="16"/>
      <c r="FNE54" s="16"/>
      <c r="FNF54" s="16"/>
      <c r="FNG54" s="16"/>
      <c r="FNH54" s="16"/>
      <c r="FNI54" s="16"/>
      <c r="FNJ54" s="16"/>
      <c r="FNK54" s="16"/>
      <c r="FNL54" s="16"/>
      <c r="FNM54" s="16"/>
      <c r="FNN54" s="16"/>
      <c r="FNO54" s="16"/>
      <c r="FNP54" s="16"/>
      <c r="FNQ54" s="16"/>
      <c r="FNR54" s="16"/>
      <c r="FNS54" s="16"/>
      <c r="FNT54" s="16"/>
      <c r="FNU54" s="16"/>
      <c r="FNV54" s="16"/>
      <c r="FNW54" s="16"/>
      <c r="FNX54" s="16"/>
      <c r="FNY54" s="16"/>
      <c r="FNZ54" s="16"/>
      <c r="FOA54" s="16"/>
      <c r="FOB54" s="16"/>
      <c r="FOC54" s="16"/>
      <c r="FOD54" s="16"/>
      <c r="FOE54" s="16"/>
      <c r="FOF54" s="16"/>
      <c r="FOG54" s="16"/>
      <c r="FOH54" s="16"/>
      <c r="FOI54" s="16"/>
      <c r="FOJ54" s="16"/>
      <c r="FOK54" s="16"/>
      <c r="FOL54" s="16"/>
      <c r="FOM54" s="16"/>
      <c r="FON54" s="16"/>
      <c r="FOO54" s="16"/>
      <c r="FOP54" s="16"/>
      <c r="FOQ54" s="16"/>
      <c r="FOR54" s="16"/>
      <c r="FOS54" s="16"/>
      <c r="FOT54" s="16"/>
      <c r="FOU54" s="16"/>
      <c r="FOV54" s="16"/>
      <c r="FOW54" s="16"/>
      <c r="FOX54" s="16"/>
      <c r="FOY54" s="16"/>
      <c r="FOZ54" s="16"/>
      <c r="FPA54" s="16"/>
      <c r="FPB54" s="16"/>
      <c r="FPC54" s="16"/>
      <c r="FPD54" s="16"/>
      <c r="FPE54" s="16"/>
      <c r="FPF54" s="16"/>
      <c r="FPG54" s="16"/>
      <c r="FPH54" s="16"/>
      <c r="FPI54" s="16"/>
      <c r="FPJ54" s="16"/>
      <c r="FPK54" s="16"/>
      <c r="FPL54" s="16"/>
      <c r="FPM54" s="16"/>
      <c r="FPN54" s="16"/>
      <c r="FPO54" s="16"/>
      <c r="FPP54" s="16"/>
      <c r="FPQ54" s="16"/>
      <c r="FPR54" s="16"/>
      <c r="FPS54" s="16"/>
      <c r="FPT54" s="16"/>
      <c r="FPU54" s="16"/>
      <c r="FPV54" s="16"/>
      <c r="FPW54" s="16"/>
      <c r="FPX54" s="16"/>
      <c r="FPY54" s="16"/>
      <c r="FPZ54" s="16"/>
      <c r="FQA54" s="16"/>
      <c r="FQB54" s="16"/>
      <c r="FQC54" s="16"/>
      <c r="FQD54" s="16"/>
      <c r="FQE54" s="16"/>
      <c r="FQF54" s="16"/>
      <c r="FQG54" s="16"/>
      <c r="FQH54" s="16"/>
      <c r="FQI54" s="16"/>
      <c r="FQJ54" s="16"/>
      <c r="FQK54" s="16"/>
      <c r="FQL54" s="16"/>
      <c r="FQM54" s="16"/>
      <c r="FQN54" s="16"/>
      <c r="FQO54" s="16"/>
      <c r="FQP54" s="16"/>
      <c r="FQQ54" s="16"/>
      <c r="FQR54" s="16"/>
      <c r="FQS54" s="16"/>
      <c r="FQT54" s="16"/>
      <c r="FQU54" s="16"/>
      <c r="FQV54" s="16"/>
      <c r="FQW54" s="16"/>
      <c r="FQX54" s="16"/>
      <c r="FQY54" s="16"/>
      <c r="FQZ54" s="16"/>
      <c r="FRA54" s="16"/>
      <c r="FRB54" s="16"/>
      <c r="FRC54" s="16"/>
      <c r="FRD54" s="16"/>
      <c r="FRE54" s="16"/>
      <c r="FRF54" s="16"/>
      <c r="FRG54" s="16"/>
      <c r="FRH54" s="16"/>
      <c r="FRI54" s="16"/>
      <c r="FRJ54" s="16"/>
      <c r="FRK54" s="16"/>
      <c r="FRL54" s="16"/>
      <c r="FRM54" s="16"/>
      <c r="FRN54" s="16"/>
      <c r="FRO54" s="16"/>
      <c r="FRP54" s="16"/>
      <c r="FRQ54" s="16"/>
      <c r="FRR54" s="16"/>
      <c r="FRS54" s="16"/>
      <c r="FRT54" s="16"/>
      <c r="FRU54" s="16"/>
      <c r="FRV54" s="16"/>
      <c r="FRW54" s="16"/>
      <c r="FRX54" s="16"/>
      <c r="FRY54" s="16"/>
      <c r="FRZ54" s="16"/>
      <c r="FSA54" s="16"/>
      <c r="FSB54" s="16"/>
      <c r="FSC54" s="16"/>
      <c r="FSD54" s="16"/>
      <c r="FSE54" s="16"/>
      <c r="FSF54" s="16"/>
      <c r="FSG54" s="16"/>
      <c r="FSH54" s="16"/>
      <c r="FSI54" s="16"/>
      <c r="FSJ54" s="16"/>
      <c r="FSK54" s="16"/>
      <c r="FSL54" s="16"/>
      <c r="FSM54" s="16"/>
      <c r="FSN54" s="16"/>
      <c r="FSO54" s="16"/>
      <c r="FSP54" s="16"/>
      <c r="FSQ54" s="16"/>
      <c r="FSR54" s="16"/>
      <c r="FSS54" s="16"/>
      <c r="FST54" s="16"/>
      <c r="FSU54" s="16"/>
      <c r="FSV54" s="16"/>
      <c r="FSW54" s="16"/>
      <c r="FSX54" s="16"/>
      <c r="FSY54" s="16"/>
      <c r="FSZ54" s="16"/>
      <c r="FTA54" s="16"/>
      <c r="FTB54" s="16"/>
      <c r="FTC54" s="16"/>
      <c r="FTD54" s="16"/>
      <c r="FTE54" s="16"/>
      <c r="FTF54" s="16"/>
      <c r="FTG54" s="16"/>
      <c r="FTH54" s="16"/>
      <c r="FTI54" s="16"/>
      <c r="FTJ54" s="16"/>
      <c r="FTK54" s="16"/>
      <c r="FTL54" s="16"/>
      <c r="FTM54" s="16"/>
      <c r="FTN54" s="16"/>
      <c r="FTO54" s="16"/>
      <c r="FTP54" s="16"/>
      <c r="FTQ54" s="16"/>
      <c r="FTR54" s="16"/>
      <c r="FTS54" s="16"/>
      <c r="FTT54" s="16"/>
      <c r="FTU54" s="16"/>
      <c r="FTV54" s="16"/>
      <c r="FTW54" s="16"/>
      <c r="FTX54" s="16"/>
      <c r="FTY54" s="16"/>
      <c r="FTZ54" s="16"/>
      <c r="FUA54" s="16"/>
      <c r="FUB54" s="16"/>
      <c r="FUC54" s="16"/>
      <c r="FUD54" s="16"/>
      <c r="FUE54" s="16"/>
      <c r="FUF54" s="16"/>
      <c r="FUG54" s="16"/>
      <c r="FUH54" s="16"/>
      <c r="FUI54" s="16"/>
      <c r="FUJ54" s="16"/>
      <c r="FUK54" s="16"/>
      <c r="FUL54" s="16"/>
      <c r="FUM54" s="16"/>
      <c r="FUN54" s="16"/>
      <c r="FUO54" s="16"/>
      <c r="FUP54" s="16"/>
      <c r="FUQ54" s="16"/>
      <c r="FUR54" s="16"/>
      <c r="FUS54" s="16"/>
      <c r="FUT54" s="16"/>
      <c r="FUU54" s="16"/>
      <c r="FUV54" s="16"/>
      <c r="FUW54" s="16"/>
      <c r="FUX54" s="16"/>
      <c r="FUY54" s="16"/>
      <c r="FUZ54" s="16"/>
      <c r="FVA54" s="16"/>
      <c r="FVB54" s="16"/>
      <c r="FVC54" s="16"/>
      <c r="FVD54" s="16"/>
      <c r="FVE54" s="16"/>
      <c r="FVF54" s="16"/>
      <c r="FVG54" s="16"/>
      <c r="FVH54" s="16"/>
      <c r="FVI54" s="16"/>
      <c r="FVJ54" s="16"/>
      <c r="FVK54" s="16"/>
      <c r="FVL54" s="16"/>
      <c r="FVM54" s="16"/>
      <c r="FVN54" s="16"/>
      <c r="FVO54" s="16"/>
      <c r="FVP54" s="16"/>
      <c r="FVQ54" s="16"/>
      <c r="FVR54" s="16"/>
      <c r="FVS54" s="16"/>
      <c r="FVT54" s="16"/>
      <c r="FVU54" s="16"/>
      <c r="FVV54" s="16"/>
      <c r="FVW54" s="16"/>
      <c r="FVX54" s="16"/>
      <c r="FVY54" s="16"/>
      <c r="FVZ54" s="16"/>
      <c r="FWA54" s="16"/>
      <c r="FWB54" s="16"/>
      <c r="FWC54" s="16"/>
      <c r="FWD54" s="16"/>
      <c r="FWE54" s="16"/>
      <c r="FWF54" s="16"/>
      <c r="FWG54" s="16"/>
      <c r="FWH54" s="16"/>
      <c r="FWI54" s="16"/>
      <c r="FWJ54" s="16"/>
      <c r="FWK54" s="16"/>
      <c r="FWL54" s="16"/>
      <c r="FWM54" s="16"/>
      <c r="FWN54" s="16"/>
      <c r="FWO54" s="16"/>
      <c r="FWP54" s="16"/>
      <c r="FWQ54" s="16"/>
      <c r="FWR54" s="16"/>
      <c r="FWS54" s="16"/>
      <c r="FWT54" s="16"/>
      <c r="FWU54" s="16"/>
      <c r="FWV54" s="16"/>
      <c r="FWW54" s="16"/>
      <c r="FWX54" s="16"/>
      <c r="FWY54" s="16"/>
      <c r="FWZ54" s="16"/>
      <c r="FXA54" s="16"/>
      <c r="FXB54" s="16"/>
      <c r="FXC54" s="16"/>
      <c r="FXD54" s="16"/>
      <c r="FXE54" s="16"/>
      <c r="FXF54" s="16"/>
      <c r="FXG54" s="16"/>
      <c r="FXH54" s="16"/>
      <c r="FXI54" s="16"/>
      <c r="FXJ54" s="16"/>
      <c r="FXK54" s="16"/>
      <c r="FXL54" s="16"/>
      <c r="FXM54" s="16"/>
      <c r="FXN54" s="16"/>
      <c r="FXO54" s="16"/>
      <c r="FXP54" s="16"/>
      <c r="FXQ54" s="16"/>
      <c r="FXR54" s="16"/>
      <c r="FXS54" s="16"/>
      <c r="FXT54" s="16"/>
      <c r="FXU54" s="16"/>
      <c r="FXV54" s="16"/>
      <c r="FXW54" s="16"/>
      <c r="FXX54" s="16"/>
      <c r="FXY54" s="16"/>
      <c r="FXZ54" s="16"/>
      <c r="FYA54" s="16"/>
      <c r="FYB54" s="16"/>
      <c r="FYC54" s="16"/>
      <c r="FYD54" s="16"/>
      <c r="FYE54" s="16"/>
      <c r="FYF54" s="16"/>
      <c r="FYG54" s="16"/>
      <c r="FYH54" s="16"/>
      <c r="FYI54" s="16"/>
      <c r="FYJ54" s="16"/>
      <c r="FYK54" s="16"/>
      <c r="FYL54" s="16"/>
      <c r="FYM54" s="16"/>
      <c r="FYN54" s="16"/>
      <c r="FYO54" s="16"/>
      <c r="FYP54" s="16"/>
      <c r="FYQ54" s="16"/>
      <c r="FYR54" s="16"/>
      <c r="FYS54" s="16"/>
      <c r="FYT54" s="16"/>
      <c r="FYU54" s="16"/>
      <c r="FYV54" s="16"/>
      <c r="FYW54" s="16"/>
      <c r="FYX54" s="16"/>
      <c r="FYY54" s="16"/>
      <c r="FYZ54" s="16"/>
      <c r="FZA54" s="16"/>
      <c r="FZB54" s="16"/>
      <c r="FZC54" s="16"/>
      <c r="FZD54" s="16"/>
      <c r="FZE54" s="16"/>
      <c r="FZF54" s="16"/>
      <c r="FZG54" s="16"/>
      <c r="FZH54" s="16"/>
      <c r="FZI54" s="16"/>
      <c r="FZJ54" s="16"/>
      <c r="FZK54" s="16"/>
      <c r="FZL54" s="16"/>
      <c r="FZM54" s="16"/>
      <c r="FZN54" s="16"/>
      <c r="FZO54" s="16"/>
      <c r="FZP54" s="16"/>
      <c r="FZQ54" s="16"/>
      <c r="FZR54" s="16"/>
      <c r="FZS54" s="16"/>
      <c r="FZT54" s="16"/>
      <c r="FZU54" s="16"/>
      <c r="FZV54" s="16"/>
      <c r="FZW54" s="16"/>
      <c r="FZX54" s="16"/>
      <c r="FZY54" s="16"/>
      <c r="FZZ54" s="16"/>
      <c r="GAA54" s="16"/>
      <c r="GAB54" s="16"/>
      <c r="GAC54" s="16"/>
      <c r="GAD54" s="16"/>
      <c r="GAE54" s="16"/>
      <c r="GAF54" s="16"/>
      <c r="GAG54" s="16"/>
      <c r="GAH54" s="16"/>
      <c r="GAI54" s="16"/>
      <c r="GAJ54" s="16"/>
      <c r="GAK54" s="16"/>
      <c r="GAL54" s="16"/>
      <c r="GAM54" s="16"/>
      <c r="GAN54" s="16"/>
      <c r="GAO54" s="16"/>
      <c r="GAP54" s="16"/>
      <c r="GAQ54" s="16"/>
      <c r="GAR54" s="16"/>
      <c r="GAS54" s="16"/>
      <c r="GAT54" s="16"/>
      <c r="GAU54" s="16"/>
      <c r="GAV54" s="16"/>
      <c r="GAW54" s="16"/>
      <c r="GAX54" s="16"/>
      <c r="GAY54" s="16"/>
      <c r="GAZ54" s="16"/>
      <c r="GBA54" s="16"/>
      <c r="GBB54" s="16"/>
      <c r="GBC54" s="16"/>
      <c r="GBD54" s="16"/>
      <c r="GBE54" s="16"/>
      <c r="GBF54" s="16"/>
      <c r="GBG54" s="16"/>
      <c r="GBH54" s="16"/>
      <c r="GBI54" s="16"/>
      <c r="GBJ54" s="16"/>
      <c r="GBK54" s="16"/>
      <c r="GBL54" s="16"/>
      <c r="GBM54" s="16"/>
      <c r="GBN54" s="16"/>
      <c r="GBO54" s="16"/>
      <c r="GBP54" s="16"/>
      <c r="GBQ54" s="16"/>
      <c r="GBR54" s="16"/>
      <c r="GBS54" s="16"/>
      <c r="GBT54" s="16"/>
      <c r="GBU54" s="16"/>
      <c r="GBV54" s="16"/>
      <c r="GBW54" s="16"/>
      <c r="GBX54" s="16"/>
      <c r="GBY54" s="16"/>
      <c r="GBZ54" s="16"/>
      <c r="GCA54" s="16"/>
      <c r="GCB54" s="16"/>
      <c r="GCC54" s="16"/>
      <c r="GCD54" s="16"/>
      <c r="GCE54" s="16"/>
      <c r="GCF54" s="16"/>
      <c r="GCG54" s="16"/>
      <c r="GCH54" s="16"/>
      <c r="GCI54" s="16"/>
      <c r="GCJ54" s="16"/>
      <c r="GCK54" s="16"/>
      <c r="GCL54" s="16"/>
      <c r="GCM54" s="16"/>
      <c r="GCN54" s="16"/>
      <c r="GCO54" s="16"/>
      <c r="GCP54" s="16"/>
      <c r="GCQ54" s="16"/>
      <c r="GCR54" s="16"/>
      <c r="GCS54" s="16"/>
      <c r="GCT54" s="16"/>
      <c r="GCU54" s="16"/>
      <c r="GCV54" s="16"/>
      <c r="GCW54" s="16"/>
      <c r="GCX54" s="16"/>
      <c r="GCY54" s="16"/>
      <c r="GCZ54" s="16"/>
      <c r="GDA54" s="16"/>
      <c r="GDB54" s="16"/>
      <c r="GDC54" s="16"/>
      <c r="GDD54" s="16"/>
      <c r="GDE54" s="16"/>
      <c r="GDF54" s="16"/>
      <c r="GDG54" s="16"/>
      <c r="GDH54" s="16"/>
      <c r="GDI54" s="16"/>
      <c r="GDJ54" s="16"/>
      <c r="GDK54" s="16"/>
      <c r="GDL54" s="16"/>
      <c r="GDM54" s="16"/>
      <c r="GDN54" s="16"/>
      <c r="GDO54" s="16"/>
      <c r="GDP54" s="16"/>
      <c r="GDQ54" s="16"/>
      <c r="GDR54" s="16"/>
      <c r="GDS54" s="16"/>
      <c r="GDT54" s="16"/>
      <c r="GDU54" s="16"/>
      <c r="GDV54" s="16"/>
      <c r="GDW54" s="16"/>
      <c r="GDX54" s="16"/>
      <c r="GDY54" s="16"/>
      <c r="GDZ54" s="16"/>
      <c r="GEA54" s="16"/>
      <c r="GEB54" s="16"/>
      <c r="GEC54" s="16"/>
      <c r="GED54" s="16"/>
      <c r="GEE54" s="16"/>
      <c r="GEF54" s="16"/>
      <c r="GEG54" s="16"/>
      <c r="GEH54" s="16"/>
      <c r="GEI54" s="16"/>
      <c r="GEJ54" s="16"/>
      <c r="GEK54" s="16"/>
      <c r="GEL54" s="16"/>
      <c r="GEM54" s="16"/>
      <c r="GEN54" s="16"/>
      <c r="GEO54" s="16"/>
      <c r="GEP54" s="16"/>
      <c r="GEQ54" s="16"/>
      <c r="GER54" s="16"/>
      <c r="GES54" s="16"/>
      <c r="GET54" s="16"/>
      <c r="GEU54" s="16"/>
      <c r="GEV54" s="16"/>
      <c r="GEW54" s="16"/>
      <c r="GEX54" s="16"/>
      <c r="GEY54" s="16"/>
      <c r="GEZ54" s="16"/>
      <c r="GFA54" s="16"/>
      <c r="GFB54" s="16"/>
      <c r="GFC54" s="16"/>
      <c r="GFD54" s="16"/>
      <c r="GFE54" s="16"/>
      <c r="GFF54" s="16"/>
      <c r="GFG54" s="16"/>
      <c r="GFH54" s="16"/>
      <c r="GFI54" s="16"/>
      <c r="GFJ54" s="16"/>
      <c r="GFK54" s="16"/>
      <c r="GFL54" s="16"/>
      <c r="GFM54" s="16"/>
      <c r="GFN54" s="16"/>
      <c r="GFO54" s="16"/>
      <c r="GFP54" s="16"/>
      <c r="GFQ54" s="16"/>
      <c r="GFR54" s="16"/>
      <c r="GFS54" s="16"/>
      <c r="GFT54" s="16"/>
      <c r="GFU54" s="16"/>
      <c r="GFV54" s="16"/>
      <c r="GFW54" s="16"/>
      <c r="GFX54" s="16"/>
      <c r="GFY54" s="16"/>
      <c r="GFZ54" s="16"/>
      <c r="GGA54" s="16"/>
      <c r="GGB54" s="16"/>
      <c r="GGC54" s="16"/>
      <c r="GGD54" s="16"/>
      <c r="GGE54" s="16"/>
      <c r="GGF54" s="16"/>
      <c r="GGG54" s="16"/>
      <c r="GGH54" s="16"/>
      <c r="GGI54" s="16"/>
      <c r="GGJ54" s="16"/>
      <c r="GGK54" s="16"/>
      <c r="GGL54" s="16"/>
      <c r="GGM54" s="16"/>
      <c r="GGN54" s="16"/>
      <c r="GGO54" s="16"/>
      <c r="GGP54" s="16"/>
      <c r="GGQ54" s="16"/>
      <c r="GGR54" s="16"/>
      <c r="GGS54" s="16"/>
      <c r="GGT54" s="16"/>
      <c r="GGU54" s="16"/>
      <c r="GGV54" s="16"/>
      <c r="GGW54" s="16"/>
      <c r="GGX54" s="16"/>
      <c r="GGY54" s="16"/>
      <c r="GGZ54" s="16"/>
      <c r="GHA54" s="16"/>
      <c r="GHB54" s="16"/>
      <c r="GHC54" s="16"/>
      <c r="GHD54" s="16"/>
      <c r="GHE54" s="16"/>
      <c r="GHF54" s="16"/>
      <c r="GHG54" s="16"/>
      <c r="GHH54" s="16"/>
      <c r="GHI54" s="16"/>
      <c r="GHJ54" s="16"/>
      <c r="GHK54" s="16"/>
      <c r="GHL54" s="16"/>
      <c r="GHM54" s="16"/>
      <c r="GHN54" s="16"/>
      <c r="GHO54" s="16"/>
      <c r="GHP54" s="16"/>
      <c r="GHQ54" s="16"/>
      <c r="GHR54" s="16"/>
      <c r="GHS54" s="16"/>
      <c r="GHT54" s="16"/>
      <c r="GHU54" s="16"/>
      <c r="GHV54" s="16"/>
      <c r="GHW54" s="16"/>
      <c r="GHX54" s="16"/>
      <c r="GHY54" s="16"/>
      <c r="GHZ54" s="16"/>
      <c r="GIA54" s="16"/>
      <c r="GIB54" s="16"/>
      <c r="GIC54" s="16"/>
      <c r="GID54" s="16"/>
      <c r="GIE54" s="16"/>
      <c r="GIF54" s="16"/>
      <c r="GIG54" s="16"/>
      <c r="GIH54" s="16"/>
      <c r="GII54" s="16"/>
      <c r="GIJ54" s="16"/>
      <c r="GIK54" s="16"/>
      <c r="GIL54" s="16"/>
      <c r="GIM54" s="16"/>
      <c r="GIN54" s="16"/>
      <c r="GIO54" s="16"/>
      <c r="GIP54" s="16"/>
      <c r="GIQ54" s="16"/>
      <c r="GIR54" s="16"/>
      <c r="GIS54" s="16"/>
      <c r="GIT54" s="16"/>
      <c r="GIU54" s="16"/>
      <c r="GIV54" s="16"/>
      <c r="GIW54" s="16"/>
      <c r="GIX54" s="16"/>
      <c r="GIY54" s="16"/>
      <c r="GIZ54" s="16"/>
      <c r="GJA54" s="16"/>
      <c r="GJB54" s="16"/>
      <c r="GJC54" s="16"/>
      <c r="GJD54" s="16"/>
      <c r="GJE54" s="16"/>
      <c r="GJF54" s="16"/>
      <c r="GJG54" s="16"/>
      <c r="GJH54" s="16"/>
      <c r="GJI54" s="16"/>
      <c r="GJJ54" s="16"/>
      <c r="GJK54" s="16"/>
      <c r="GJL54" s="16"/>
      <c r="GJM54" s="16"/>
      <c r="GJN54" s="16"/>
      <c r="GJO54" s="16"/>
      <c r="GJP54" s="16"/>
      <c r="GJQ54" s="16"/>
      <c r="GJR54" s="16"/>
      <c r="GJS54" s="16"/>
      <c r="GJT54" s="16"/>
      <c r="GJU54" s="16"/>
      <c r="GJV54" s="16"/>
      <c r="GJW54" s="16"/>
      <c r="GJX54" s="16"/>
      <c r="GJY54" s="16"/>
      <c r="GJZ54" s="16"/>
      <c r="GKA54" s="16"/>
      <c r="GKB54" s="16"/>
      <c r="GKC54" s="16"/>
      <c r="GKD54" s="16"/>
      <c r="GKE54" s="16"/>
      <c r="GKF54" s="16"/>
      <c r="GKG54" s="16"/>
      <c r="GKH54" s="16"/>
      <c r="GKI54" s="16"/>
      <c r="GKJ54" s="16"/>
      <c r="GKK54" s="16"/>
      <c r="GKL54" s="16"/>
      <c r="GKM54" s="16"/>
      <c r="GKN54" s="16"/>
      <c r="GKO54" s="16"/>
      <c r="GKP54" s="16"/>
      <c r="GKQ54" s="16"/>
      <c r="GKR54" s="16"/>
      <c r="GKS54" s="16"/>
      <c r="GKT54" s="16"/>
      <c r="GKU54" s="16"/>
      <c r="GKV54" s="16"/>
      <c r="GKW54" s="16"/>
      <c r="GKX54" s="16"/>
      <c r="GKY54" s="16"/>
      <c r="GKZ54" s="16"/>
      <c r="GLA54" s="16"/>
      <c r="GLB54" s="16"/>
      <c r="GLC54" s="16"/>
      <c r="GLD54" s="16"/>
      <c r="GLE54" s="16"/>
      <c r="GLF54" s="16"/>
      <c r="GLG54" s="16"/>
      <c r="GLH54" s="16"/>
      <c r="GLI54" s="16"/>
      <c r="GLJ54" s="16"/>
      <c r="GLK54" s="16"/>
      <c r="GLL54" s="16"/>
      <c r="GLM54" s="16"/>
      <c r="GLN54" s="16"/>
      <c r="GLO54" s="16"/>
      <c r="GLP54" s="16"/>
      <c r="GLQ54" s="16"/>
      <c r="GLR54" s="16"/>
      <c r="GLS54" s="16"/>
      <c r="GLT54" s="16"/>
      <c r="GLU54" s="16"/>
      <c r="GLV54" s="16"/>
      <c r="GLW54" s="16"/>
      <c r="GLX54" s="16"/>
      <c r="GLY54" s="16"/>
      <c r="GLZ54" s="16"/>
      <c r="GMA54" s="16"/>
      <c r="GMB54" s="16"/>
      <c r="GMC54" s="16"/>
      <c r="GMD54" s="16"/>
      <c r="GME54" s="16"/>
      <c r="GMF54" s="16"/>
      <c r="GMG54" s="16"/>
      <c r="GMH54" s="16"/>
      <c r="GMI54" s="16"/>
      <c r="GMJ54" s="16"/>
      <c r="GMK54" s="16"/>
      <c r="GML54" s="16"/>
      <c r="GMM54" s="16"/>
      <c r="GMN54" s="16"/>
      <c r="GMO54" s="16"/>
      <c r="GMP54" s="16"/>
      <c r="GMQ54" s="16"/>
      <c r="GMR54" s="16"/>
      <c r="GMS54" s="16"/>
      <c r="GMT54" s="16"/>
      <c r="GMU54" s="16"/>
      <c r="GMV54" s="16"/>
      <c r="GMW54" s="16"/>
      <c r="GMX54" s="16"/>
      <c r="GMY54" s="16"/>
      <c r="GMZ54" s="16"/>
      <c r="GNA54" s="16"/>
      <c r="GNB54" s="16"/>
      <c r="GNC54" s="16"/>
      <c r="GND54" s="16"/>
      <c r="GNE54" s="16"/>
      <c r="GNF54" s="16"/>
      <c r="GNG54" s="16"/>
      <c r="GNH54" s="16"/>
      <c r="GNI54" s="16"/>
      <c r="GNJ54" s="16"/>
      <c r="GNK54" s="16"/>
      <c r="GNL54" s="16"/>
      <c r="GNM54" s="16"/>
      <c r="GNN54" s="16"/>
      <c r="GNO54" s="16"/>
      <c r="GNP54" s="16"/>
      <c r="GNQ54" s="16"/>
      <c r="GNR54" s="16"/>
      <c r="GNS54" s="16"/>
      <c r="GNT54" s="16"/>
      <c r="GNU54" s="16"/>
      <c r="GNV54" s="16"/>
      <c r="GNW54" s="16"/>
      <c r="GNX54" s="16"/>
      <c r="GNY54" s="16"/>
      <c r="GNZ54" s="16"/>
      <c r="GOA54" s="16"/>
      <c r="GOB54" s="16"/>
      <c r="GOC54" s="16"/>
      <c r="GOD54" s="16"/>
      <c r="GOE54" s="16"/>
      <c r="GOF54" s="16"/>
      <c r="GOG54" s="16"/>
      <c r="GOH54" s="16"/>
      <c r="GOI54" s="16"/>
      <c r="GOJ54" s="16"/>
      <c r="GOK54" s="16"/>
      <c r="GOL54" s="16"/>
      <c r="GOM54" s="16"/>
      <c r="GON54" s="16"/>
      <c r="GOO54" s="16"/>
      <c r="GOP54" s="16"/>
      <c r="GOQ54" s="16"/>
      <c r="GOR54" s="16"/>
      <c r="GOS54" s="16"/>
      <c r="GOT54" s="16"/>
      <c r="GOU54" s="16"/>
      <c r="GOV54" s="16"/>
      <c r="GOW54" s="16"/>
      <c r="GOX54" s="16"/>
      <c r="GOY54" s="16"/>
      <c r="GOZ54" s="16"/>
      <c r="GPA54" s="16"/>
      <c r="GPB54" s="16"/>
      <c r="GPC54" s="16"/>
      <c r="GPD54" s="16"/>
      <c r="GPE54" s="16"/>
      <c r="GPF54" s="16"/>
      <c r="GPG54" s="16"/>
      <c r="GPH54" s="16"/>
      <c r="GPI54" s="16"/>
      <c r="GPJ54" s="16"/>
      <c r="GPK54" s="16"/>
      <c r="GPL54" s="16"/>
      <c r="GPM54" s="16"/>
      <c r="GPN54" s="16"/>
      <c r="GPO54" s="16"/>
      <c r="GPP54" s="16"/>
      <c r="GPQ54" s="16"/>
      <c r="GPR54" s="16"/>
      <c r="GPS54" s="16"/>
      <c r="GPT54" s="16"/>
      <c r="GPU54" s="16"/>
      <c r="GPV54" s="16"/>
      <c r="GPW54" s="16"/>
      <c r="GPX54" s="16"/>
      <c r="GPY54" s="16"/>
      <c r="GPZ54" s="16"/>
      <c r="GQA54" s="16"/>
      <c r="GQB54" s="16"/>
      <c r="GQC54" s="16"/>
      <c r="GQD54" s="16"/>
      <c r="GQE54" s="16"/>
      <c r="GQF54" s="16"/>
      <c r="GQG54" s="16"/>
      <c r="GQH54" s="16"/>
      <c r="GQI54" s="16"/>
      <c r="GQJ54" s="16"/>
      <c r="GQK54" s="16"/>
      <c r="GQL54" s="16"/>
      <c r="GQM54" s="16"/>
      <c r="GQN54" s="16"/>
      <c r="GQO54" s="16"/>
      <c r="GQP54" s="16"/>
      <c r="GQQ54" s="16"/>
      <c r="GQR54" s="16"/>
      <c r="GQS54" s="16"/>
      <c r="GQT54" s="16"/>
      <c r="GQU54" s="16"/>
      <c r="GQV54" s="16"/>
      <c r="GQW54" s="16"/>
      <c r="GQX54" s="16"/>
      <c r="GQY54" s="16"/>
      <c r="GQZ54" s="16"/>
      <c r="GRA54" s="16"/>
      <c r="GRB54" s="16"/>
      <c r="GRC54" s="16"/>
      <c r="GRD54" s="16"/>
      <c r="GRE54" s="16"/>
      <c r="GRF54" s="16"/>
      <c r="GRG54" s="16"/>
      <c r="GRH54" s="16"/>
      <c r="GRI54" s="16"/>
      <c r="GRJ54" s="16"/>
      <c r="GRK54" s="16"/>
      <c r="GRL54" s="16"/>
      <c r="GRM54" s="16"/>
      <c r="GRN54" s="16"/>
      <c r="GRO54" s="16"/>
      <c r="GRP54" s="16"/>
      <c r="GRQ54" s="16"/>
      <c r="GRR54" s="16"/>
      <c r="GRS54" s="16"/>
      <c r="GRT54" s="16"/>
      <c r="GRU54" s="16"/>
      <c r="GRV54" s="16"/>
      <c r="GRW54" s="16"/>
      <c r="GRX54" s="16"/>
      <c r="GRY54" s="16"/>
      <c r="GRZ54" s="16"/>
      <c r="GSA54" s="16"/>
      <c r="GSB54" s="16"/>
      <c r="GSC54" s="16"/>
      <c r="GSD54" s="16"/>
      <c r="GSE54" s="16"/>
      <c r="GSF54" s="16"/>
      <c r="GSG54" s="16"/>
      <c r="GSH54" s="16"/>
      <c r="GSI54" s="16"/>
      <c r="GSJ54" s="16"/>
      <c r="GSK54" s="16"/>
      <c r="GSL54" s="16"/>
      <c r="GSM54" s="16"/>
      <c r="GSN54" s="16"/>
      <c r="GSO54" s="16"/>
      <c r="GSP54" s="16"/>
      <c r="GSQ54" s="16"/>
      <c r="GSR54" s="16"/>
      <c r="GSS54" s="16"/>
      <c r="GST54" s="16"/>
      <c r="GSU54" s="16"/>
      <c r="GSV54" s="16"/>
      <c r="GSW54" s="16"/>
      <c r="GSX54" s="16"/>
      <c r="GSY54" s="16"/>
      <c r="GSZ54" s="16"/>
      <c r="GTA54" s="16"/>
      <c r="GTB54" s="16"/>
      <c r="GTC54" s="16"/>
      <c r="GTD54" s="16"/>
      <c r="GTE54" s="16"/>
      <c r="GTF54" s="16"/>
      <c r="GTG54" s="16"/>
      <c r="GTH54" s="16"/>
      <c r="GTI54" s="16"/>
      <c r="GTJ54" s="16"/>
      <c r="GTK54" s="16"/>
      <c r="GTL54" s="16"/>
      <c r="GTM54" s="16"/>
      <c r="GTN54" s="16"/>
      <c r="GTO54" s="16"/>
      <c r="GTP54" s="16"/>
      <c r="GTQ54" s="16"/>
      <c r="GTR54" s="16"/>
      <c r="GTS54" s="16"/>
      <c r="GTT54" s="16"/>
      <c r="GTU54" s="16"/>
      <c r="GTV54" s="16"/>
      <c r="GTW54" s="16"/>
      <c r="GTX54" s="16"/>
      <c r="GTY54" s="16"/>
      <c r="GTZ54" s="16"/>
      <c r="GUA54" s="16"/>
      <c r="GUB54" s="16"/>
      <c r="GUC54" s="16"/>
      <c r="GUD54" s="16"/>
      <c r="GUE54" s="16"/>
      <c r="GUF54" s="16"/>
      <c r="GUG54" s="16"/>
      <c r="GUH54" s="16"/>
      <c r="GUI54" s="16"/>
      <c r="GUJ54" s="16"/>
      <c r="GUK54" s="16"/>
      <c r="GUL54" s="16"/>
      <c r="GUM54" s="16"/>
      <c r="GUN54" s="16"/>
      <c r="GUO54" s="16"/>
      <c r="GUP54" s="16"/>
      <c r="GUQ54" s="16"/>
      <c r="GUR54" s="16"/>
      <c r="GUS54" s="16"/>
      <c r="GUT54" s="16"/>
      <c r="GUU54" s="16"/>
      <c r="GUV54" s="16"/>
      <c r="GUW54" s="16"/>
      <c r="GUX54" s="16"/>
      <c r="GUY54" s="16"/>
      <c r="GUZ54" s="16"/>
      <c r="GVA54" s="16"/>
      <c r="GVB54" s="16"/>
      <c r="GVC54" s="16"/>
      <c r="GVD54" s="16"/>
      <c r="GVE54" s="16"/>
      <c r="GVF54" s="16"/>
      <c r="GVG54" s="16"/>
      <c r="GVH54" s="16"/>
      <c r="GVI54" s="16"/>
      <c r="GVJ54" s="16"/>
      <c r="GVK54" s="16"/>
      <c r="GVL54" s="16"/>
      <c r="GVM54" s="16"/>
      <c r="GVN54" s="16"/>
      <c r="GVO54" s="16"/>
      <c r="GVP54" s="16"/>
      <c r="GVQ54" s="16"/>
      <c r="GVR54" s="16"/>
      <c r="GVS54" s="16"/>
      <c r="GVT54" s="16"/>
      <c r="GVU54" s="16"/>
      <c r="GVV54" s="16"/>
      <c r="GVW54" s="16"/>
      <c r="GVX54" s="16"/>
      <c r="GVY54" s="16"/>
      <c r="GVZ54" s="16"/>
      <c r="GWA54" s="16"/>
      <c r="GWB54" s="16"/>
      <c r="GWC54" s="16"/>
      <c r="GWD54" s="16"/>
      <c r="GWE54" s="16"/>
      <c r="GWF54" s="16"/>
      <c r="GWG54" s="16"/>
      <c r="GWH54" s="16"/>
      <c r="GWI54" s="16"/>
      <c r="GWJ54" s="16"/>
      <c r="GWK54" s="16"/>
      <c r="GWL54" s="16"/>
      <c r="GWM54" s="16"/>
      <c r="GWN54" s="16"/>
      <c r="GWO54" s="16"/>
      <c r="GWP54" s="16"/>
      <c r="GWQ54" s="16"/>
      <c r="GWR54" s="16"/>
      <c r="GWS54" s="16"/>
      <c r="GWT54" s="16"/>
      <c r="GWU54" s="16"/>
      <c r="GWV54" s="16"/>
      <c r="GWW54" s="16"/>
      <c r="GWX54" s="16"/>
      <c r="GWY54" s="16"/>
      <c r="GWZ54" s="16"/>
      <c r="GXA54" s="16"/>
      <c r="GXB54" s="16"/>
      <c r="GXC54" s="16"/>
      <c r="GXD54" s="16"/>
      <c r="GXE54" s="16"/>
      <c r="GXF54" s="16"/>
      <c r="GXG54" s="16"/>
      <c r="GXH54" s="16"/>
      <c r="GXI54" s="16"/>
      <c r="GXJ54" s="16"/>
      <c r="GXK54" s="16"/>
      <c r="GXL54" s="16"/>
      <c r="GXM54" s="16"/>
      <c r="GXN54" s="16"/>
      <c r="GXO54" s="16"/>
      <c r="GXP54" s="16"/>
      <c r="GXQ54" s="16"/>
      <c r="GXR54" s="16"/>
      <c r="GXS54" s="16"/>
      <c r="GXT54" s="16"/>
      <c r="GXU54" s="16"/>
      <c r="GXV54" s="16"/>
      <c r="GXW54" s="16"/>
      <c r="GXX54" s="16"/>
      <c r="GXY54" s="16"/>
      <c r="GXZ54" s="16"/>
      <c r="GYA54" s="16"/>
      <c r="GYB54" s="16"/>
      <c r="GYC54" s="16"/>
      <c r="GYD54" s="16"/>
      <c r="GYE54" s="16"/>
      <c r="GYF54" s="16"/>
      <c r="GYG54" s="16"/>
      <c r="GYH54" s="16"/>
      <c r="GYI54" s="16"/>
      <c r="GYJ54" s="16"/>
      <c r="GYK54" s="16"/>
      <c r="GYL54" s="16"/>
      <c r="GYM54" s="16"/>
      <c r="GYN54" s="16"/>
      <c r="GYO54" s="16"/>
      <c r="GYP54" s="16"/>
      <c r="GYQ54" s="16"/>
      <c r="GYR54" s="16"/>
      <c r="GYS54" s="16"/>
      <c r="GYT54" s="16"/>
      <c r="GYU54" s="16"/>
      <c r="GYV54" s="16"/>
      <c r="GYW54" s="16"/>
      <c r="GYX54" s="16"/>
      <c r="GYY54" s="16"/>
      <c r="GYZ54" s="16"/>
      <c r="GZA54" s="16"/>
      <c r="GZB54" s="16"/>
      <c r="GZC54" s="16"/>
      <c r="GZD54" s="16"/>
      <c r="GZE54" s="16"/>
      <c r="GZF54" s="16"/>
      <c r="GZG54" s="16"/>
      <c r="GZH54" s="16"/>
      <c r="GZI54" s="16"/>
      <c r="GZJ54" s="16"/>
      <c r="GZK54" s="16"/>
      <c r="GZL54" s="16"/>
      <c r="GZM54" s="16"/>
      <c r="GZN54" s="16"/>
      <c r="GZO54" s="16"/>
      <c r="GZP54" s="16"/>
      <c r="GZQ54" s="16"/>
      <c r="GZR54" s="16"/>
      <c r="GZS54" s="16"/>
      <c r="GZT54" s="16"/>
      <c r="GZU54" s="16"/>
      <c r="GZV54" s="16"/>
      <c r="GZW54" s="16"/>
      <c r="GZX54" s="16"/>
      <c r="GZY54" s="16"/>
      <c r="GZZ54" s="16"/>
      <c r="HAA54" s="16"/>
      <c r="HAB54" s="16"/>
      <c r="HAC54" s="16"/>
      <c r="HAD54" s="16"/>
      <c r="HAE54" s="16"/>
      <c r="HAF54" s="16"/>
      <c r="HAG54" s="16"/>
      <c r="HAH54" s="16"/>
      <c r="HAI54" s="16"/>
      <c r="HAJ54" s="16"/>
      <c r="HAK54" s="16"/>
      <c r="HAL54" s="16"/>
      <c r="HAM54" s="16"/>
      <c r="HAN54" s="16"/>
      <c r="HAO54" s="16"/>
      <c r="HAP54" s="16"/>
      <c r="HAQ54" s="16"/>
      <c r="HAR54" s="16"/>
      <c r="HAS54" s="16"/>
      <c r="HAT54" s="16"/>
      <c r="HAU54" s="16"/>
      <c r="HAV54" s="16"/>
      <c r="HAW54" s="16"/>
      <c r="HAX54" s="16"/>
      <c r="HAY54" s="16"/>
      <c r="HAZ54" s="16"/>
      <c r="HBA54" s="16"/>
      <c r="HBB54" s="16"/>
      <c r="HBC54" s="16"/>
      <c r="HBD54" s="16"/>
      <c r="HBE54" s="16"/>
      <c r="HBF54" s="16"/>
      <c r="HBG54" s="16"/>
      <c r="HBH54" s="16"/>
      <c r="HBI54" s="16"/>
      <c r="HBJ54" s="16"/>
      <c r="HBK54" s="16"/>
      <c r="HBL54" s="16"/>
      <c r="HBM54" s="16"/>
      <c r="HBN54" s="16"/>
      <c r="HBO54" s="16"/>
      <c r="HBP54" s="16"/>
      <c r="HBQ54" s="16"/>
      <c r="HBR54" s="16"/>
      <c r="HBS54" s="16"/>
      <c r="HBT54" s="16"/>
      <c r="HBU54" s="16"/>
      <c r="HBV54" s="16"/>
      <c r="HBW54" s="16"/>
      <c r="HBX54" s="16"/>
      <c r="HBY54" s="16"/>
      <c r="HBZ54" s="16"/>
      <c r="HCA54" s="16"/>
      <c r="HCB54" s="16"/>
      <c r="HCC54" s="16"/>
      <c r="HCD54" s="16"/>
      <c r="HCE54" s="16"/>
      <c r="HCF54" s="16"/>
      <c r="HCG54" s="16"/>
      <c r="HCH54" s="16"/>
      <c r="HCI54" s="16"/>
      <c r="HCJ54" s="16"/>
      <c r="HCK54" s="16"/>
      <c r="HCL54" s="16"/>
      <c r="HCM54" s="16"/>
      <c r="HCN54" s="16"/>
      <c r="HCO54" s="16"/>
      <c r="HCP54" s="16"/>
      <c r="HCQ54" s="16"/>
      <c r="HCR54" s="16"/>
      <c r="HCS54" s="16"/>
      <c r="HCT54" s="16"/>
      <c r="HCU54" s="16"/>
      <c r="HCV54" s="16"/>
      <c r="HCW54" s="16"/>
      <c r="HCX54" s="16"/>
      <c r="HCY54" s="16"/>
      <c r="HCZ54" s="16"/>
      <c r="HDA54" s="16"/>
      <c r="HDB54" s="16"/>
      <c r="HDC54" s="16"/>
      <c r="HDD54" s="16"/>
      <c r="HDE54" s="16"/>
      <c r="HDF54" s="16"/>
      <c r="HDG54" s="16"/>
      <c r="HDH54" s="16"/>
      <c r="HDI54" s="16"/>
      <c r="HDJ54" s="16"/>
      <c r="HDK54" s="16"/>
      <c r="HDL54" s="16"/>
      <c r="HDM54" s="16"/>
      <c r="HDN54" s="16"/>
      <c r="HDO54" s="16"/>
      <c r="HDP54" s="16"/>
      <c r="HDQ54" s="16"/>
      <c r="HDR54" s="16"/>
      <c r="HDS54" s="16"/>
      <c r="HDT54" s="16"/>
      <c r="HDU54" s="16"/>
      <c r="HDV54" s="16"/>
      <c r="HDW54" s="16"/>
      <c r="HDX54" s="16"/>
      <c r="HDY54" s="16"/>
      <c r="HDZ54" s="16"/>
      <c r="HEA54" s="16"/>
      <c r="HEB54" s="16"/>
      <c r="HEC54" s="16"/>
      <c r="HED54" s="16"/>
      <c r="HEE54" s="16"/>
      <c r="HEF54" s="16"/>
      <c r="HEG54" s="16"/>
      <c r="HEH54" s="16"/>
      <c r="HEI54" s="16"/>
      <c r="HEJ54" s="16"/>
      <c r="HEK54" s="16"/>
      <c r="HEL54" s="16"/>
      <c r="HEM54" s="16"/>
      <c r="HEN54" s="16"/>
      <c r="HEO54" s="16"/>
      <c r="HEP54" s="16"/>
      <c r="HEQ54" s="16"/>
      <c r="HER54" s="16"/>
      <c r="HES54" s="16"/>
      <c r="HET54" s="16"/>
      <c r="HEU54" s="16"/>
      <c r="HEV54" s="16"/>
      <c r="HEW54" s="16"/>
      <c r="HEX54" s="16"/>
      <c r="HEY54" s="16"/>
      <c r="HEZ54" s="16"/>
      <c r="HFA54" s="16"/>
      <c r="HFB54" s="16"/>
      <c r="HFC54" s="16"/>
      <c r="HFD54" s="16"/>
      <c r="HFE54" s="16"/>
      <c r="HFF54" s="16"/>
      <c r="HFG54" s="16"/>
      <c r="HFH54" s="16"/>
      <c r="HFI54" s="16"/>
      <c r="HFJ54" s="16"/>
      <c r="HFK54" s="16"/>
      <c r="HFL54" s="16"/>
      <c r="HFM54" s="16"/>
      <c r="HFN54" s="16"/>
      <c r="HFO54" s="16"/>
      <c r="HFP54" s="16"/>
      <c r="HFQ54" s="16"/>
      <c r="HFR54" s="16"/>
      <c r="HFS54" s="16"/>
      <c r="HFT54" s="16"/>
      <c r="HFU54" s="16"/>
      <c r="HFV54" s="16"/>
      <c r="HFW54" s="16"/>
      <c r="HFX54" s="16"/>
      <c r="HFY54" s="16"/>
      <c r="HFZ54" s="16"/>
      <c r="HGA54" s="16"/>
      <c r="HGB54" s="16"/>
      <c r="HGC54" s="16"/>
      <c r="HGD54" s="16"/>
      <c r="HGE54" s="16"/>
      <c r="HGF54" s="16"/>
      <c r="HGG54" s="16"/>
      <c r="HGH54" s="16"/>
      <c r="HGI54" s="16"/>
      <c r="HGJ54" s="16"/>
      <c r="HGK54" s="16"/>
      <c r="HGL54" s="16"/>
      <c r="HGM54" s="16"/>
      <c r="HGN54" s="16"/>
      <c r="HGO54" s="16"/>
      <c r="HGP54" s="16"/>
      <c r="HGQ54" s="16"/>
      <c r="HGR54" s="16"/>
      <c r="HGS54" s="16"/>
      <c r="HGT54" s="16"/>
      <c r="HGU54" s="16"/>
      <c r="HGV54" s="16"/>
      <c r="HGW54" s="16"/>
      <c r="HGX54" s="16"/>
      <c r="HGY54" s="16"/>
      <c r="HGZ54" s="16"/>
      <c r="HHA54" s="16"/>
      <c r="HHB54" s="16"/>
      <c r="HHC54" s="16"/>
      <c r="HHD54" s="16"/>
      <c r="HHE54" s="16"/>
      <c r="HHF54" s="16"/>
      <c r="HHG54" s="16"/>
      <c r="HHH54" s="16"/>
      <c r="HHI54" s="16"/>
      <c r="HHJ54" s="16"/>
      <c r="HHK54" s="16"/>
      <c r="HHL54" s="16"/>
      <c r="HHM54" s="16"/>
      <c r="HHN54" s="16"/>
      <c r="HHO54" s="16"/>
      <c r="HHP54" s="16"/>
      <c r="HHQ54" s="16"/>
      <c r="HHR54" s="16"/>
      <c r="HHS54" s="16"/>
      <c r="HHT54" s="16"/>
      <c r="HHU54" s="16"/>
      <c r="HHV54" s="16"/>
      <c r="HHW54" s="16"/>
      <c r="HHX54" s="16"/>
      <c r="HHY54" s="16"/>
      <c r="HHZ54" s="16"/>
      <c r="HIA54" s="16"/>
      <c r="HIB54" s="16"/>
      <c r="HIC54" s="16"/>
      <c r="HID54" s="16"/>
      <c r="HIE54" s="16"/>
      <c r="HIF54" s="16"/>
      <c r="HIG54" s="16"/>
      <c r="HIH54" s="16"/>
      <c r="HII54" s="16"/>
      <c r="HIJ54" s="16"/>
      <c r="HIK54" s="16"/>
      <c r="HIL54" s="16"/>
      <c r="HIM54" s="16"/>
      <c r="HIN54" s="16"/>
      <c r="HIO54" s="16"/>
      <c r="HIP54" s="16"/>
      <c r="HIQ54" s="16"/>
      <c r="HIR54" s="16"/>
      <c r="HIS54" s="16"/>
      <c r="HIT54" s="16"/>
      <c r="HIU54" s="16"/>
      <c r="HIV54" s="16"/>
      <c r="HIW54" s="16"/>
      <c r="HIX54" s="16"/>
      <c r="HIY54" s="16"/>
      <c r="HIZ54" s="16"/>
      <c r="HJA54" s="16"/>
      <c r="HJB54" s="16"/>
      <c r="HJC54" s="16"/>
      <c r="HJD54" s="16"/>
      <c r="HJE54" s="16"/>
      <c r="HJF54" s="16"/>
      <c r="HJG54" s="16"/>
      <c r="HJH54" s="16"/>
      <c r="HJI54" s="16"/>
      <c r="HJJ54" s="16"/>
      <c r="HJK54" s="16"/>
      <c r="HJL54" s="16"/>
      <c r="HJM54" s="16"/>
      <c r="HJN54" s="16"/>
      <c r="HJO54" s="16"/>
      <c r="HJP54" s="16"/>
      <c r="HJQ54" s="16"/>
      <c r="HJR54" s="16"/>
      <c r="HJS54" s="16"/>
      <c r="HJT54" s="16"/>
      <c r="HJU54" s="16"/>
      <c r="HJV54" s="16"/>
      <c r="HJW54" s="16"/>
      <c r="HJX54" s="16"/>
      <c r="HJY54" s="16"/>
      <c r="HJZ54" s="16"/>
      <c r="HKA54" s="16"/>
      <c r="HKB54" s="16"/>
      <c r="HKC54" s="16"/>
      <c r="HKD54" s="16"/>
      <c r="HKE54" s="16"/>
      <c r="HKF54" s="16"/>
      <c r="HKG54" s="16"/>
      <c r="HKH54" s="16"/>
      <c r="HKI54" s="16"/>
      <c r="HKJ54" s="16"/>
      <c r="HKK54" s="16"/>
      <c r="HKL54" s="16"/>
      <c r="HKM54" s="16"/>
      <c r="HKN54" s="16"/>
      <c r="HKO54" s="16"/>
      <c r="HKP54" s="16"/>
      <c r="HKQ54" s="16"/>
      <c r="HKR54" s="16"/>
      <c r="HKS54" s="16"/>
      <c r="HKT54" s="16"/>
      <c r="HKU54" s="16"/>
      <c r="HKV54" s="16"/>
      <c r="HKW54" s="16"/>
      <c r="HKX54" s="16"/>
      <c r="HKY54" s="16"/>
      <c r="HKZ54" s="16"/>
      <c r="HLA54" s="16"/>
      <c r="HLB54" s="16"/>
      <c r="HLC54" s="16"/>
      <c r="HLD54" s="16"/>
      <c r="HLE54" s="16"/>
      <c r="HLF54" s="16"/>
      <c r="HLG54" s="16"/>
      <c r="HLH54" s="16"/>
      <c r="HLI54" s="16"/>
      <c r="HLJ54" s="16"/>
      <c r="HLK54" s="16"/>
      <c r="HLL54" s="16"/>
      <c r="HLM54" s="16"/>
      <c r="HLN54" s="16"/>
      <c r="HLO54" s="16"/>
      <c r="HLP54" s="16"/>
      <c r="HLQ54" s="16"/>
      <c r="HLR54" s="16"/>
      <c r="HLS54" s="16"/>
      <c r="HLT54" s="16"/>
      <c r="HLU54" s="16"/>
      <c r="HLV54" s="16"/>
      <c r="HLW54" s="16"/>
      <c r="HLX54" s="16"/>
      <c r="HLY54" s="16"/>
      <c r="HLZ54" s="16"/>
      <c r="HMA54" s="16"/>
      <c r="HMB54" s="16"/>
      <c r="HMC54" s="16"/>
      <c r="HMD54" s="16"/>
      <c r="HME54" s="16"/>
      <c r="HMF54" s="16"/>
      <c r="HMG54" s="16"/>
      <c r="HMH54" s="16"/>
      <c r="HMI54" s="16"/>
      <c r="HMJ54" s="16"/>
      <c r="HMK54" s="16"/>
      <c r="HML54" s="16"/>
      <c r="HMM54" s="16"/>
      <c r="HMN54" s="16"/>
      <c r="HMO54" s="16"/>
      <c r="HMP54" s="16"/>
      <c r="HMQ54" s="16"/>
      <c r="HMR54" s="16"/>
      <c r="HMS54" s="16"/>
      <c r="HMT54" s="16"/>
      <c r="HMU54" s="16"/>
      <c r="HMV54" s="16"/>
      <c r="HMW54" s="16"/>
      <c r="HMX54" s="16"/>
      <c r="HMY54" s="16"/>
      <c r="HMZ54" s="16"/>
      <c r="HNA54" s="16"/>
      <c r="HNB54" s="16"/>
      <c r="HNC54" s="16"/>
      <c r="HND54" s="16"/>
      <c r="HNE54" s="16"/>
      <c r="HNF54" s="16"/>
      <c r="HNG54" s="16"/>
      <c r="HNH54" s="16"/>
      <c r="HNI54" s="16"/>
      <c r="HNJ54" s="16"/>
      <c r="HNK54" s="16"/>
      <c r="HNL54" s="16"/>
      <c r="HNM54" s="16"/>
      <c r="HNN54" s="16"/>
      <c r="HNO54" s="16"/>
      <c r="HNP54" s="16"/>
      <c r="HNQ54" s="16"/>
      <c r="HNR54" s="16"/>
      <c r="HNS54" s="16"/>
      <c r="HNT54" s="16"/>
      <c r="HNU54" s="16"/>
      <c r="HNV54" s="16"/>
      <c r="HNW54" s="16"/>
      <c r="HNX54" s="16"/>
      <c r="HNY54" s="16"/>
      <c r="HNZ54" s="16"/>
      <c r="HOA54" s="16"/>
      <c r="HOB54" s="16"/>
      <c r="HOC54" s="16"/>
      <c r="HOD54" s="16"/>
      <c r="HOE54" s="16"/>
      <c r="HOF54" s="16"/>
      <c r="HOG54" s="16"/>
      <c r="HOH54" s="16"/>
      <c r="HOI54" s="16"/>
      <c r="HOJ54" s="16"/>
      <c r="HOK54" s="16"/>
      <c r="HOL54" s="16"/>
      <c r="HOM54" s="16"/>
      <c r="HON54" s="16"/>
      <c r="HOO54" s="16"/>
      <c r="HOP54" s="16"/>
      <c r="HOQ54" s="16"/>
      <c r="HOR54" s="16"/>
      <c r="HOS54" s="16"/>
      <c r="HOT54" s="16"/>
      <c r="HOU54" s="16"/>
      <c r="HOV54" s="16"/>
      <c r="HOW54" s="16"/>
      <c r="HOX54" s="16"/>
      <c r="HOY54" s="16"/>
      <c r="HOZ54" s="16"/>
      <c r="HPA54" s="16"/>
      <c r="HPB54" s="16"/>
      <c r="HPC54" s="16"/>
      <c r="HPD54" s="16"/>
      <c r="HPE54" s="16"/>
      <c r="HPF54" s="16"/>
      <c r="HPG54" s="16"/>
      <c r="HPH54" s="16"/>
      <c r="HPI54" s="16"/>
      <c r="HPJ54" s="16"/>
      <c r="HPK54" s="16"/>
      <c r="HPL54" s="16"/>
      <c r="HPM54" s="16"/>
      <c r="HPN54" s="16"/>
      <c r="HPO54" s="16"/>
      <c r="HPP54" s="16"/>
      <c r="HPQ54" s="16"/>
      <c r="HPR54" s="16"/>
      <c r="HPS54" s="16"/>
      <c r="HPT54" s="16"/>
      <c r="HPU54" s="16"/>
      <c r="HPV54" s="16"/>
      <c r="HPW54" s="16"/>
      <c r="HPX54" s="16"/>
      <c r="HPY54" s="16"/>
      <c r="HPZ54" s="16"/>
      <c r="HQA54" s="16"/>
      <c r="HQB54" s="16"/>
      <c r="HQC54" s="16"/>
      <c r="HQD54" s="16"/>
      <c r="HQE54" s="16"/>
      <c r="HQF54" s="16"/>
      <c r="HQG54" s="16"/>
      <c r="HQH54" s="16"/>
      <c r="HQI54" s="16"/>
      <c r="HQJ54" s="16"/>
      <c r="HQK54" s="16"/>
      <c r="HQL54" s="16"/>
      <c r="HQM54" s="16"/>
      <c r="HQN54" s="16"/>
      <c r="HQO54" s="16"/>
      <c r="HQP54" s="16"/>
      <c r="HQQ54" s="16"/>
      <c r="HQR54" s="16"/>
      <c r="HQS54" s="16"/>
      <c r="HQT54" s="16"/>
      <c r="HQU54" s="16"/>
      <c r="HQV54" s="16"/>
      <c r="HQW54" s="16"/>
      <c r="HQX54" s="16"/>
      <c r="HQY54" s="16"/>
      <c r="HQZ54" s="16"/>
      <c r="HRA54" s="16"/>
      <c r="HRB54" s="16"/>
      <c r="HRC54" s="16"/>
      <c r="HRD54" s="16"/>
      <c r="HRE54" s="16"/>
      <c r="HRF54" s="16"/>
      <c r="HRG54" s="16"/>
      <c r="HRH54" s="16"/>
      <c r="HRI54" s="16"/>
      <c r="HRJ54" s="16"/>
      <c r="HRK54" s="16"/>
      <c r="HRL54" s="16"/>
      <c r="HRM54" s="16"/>
      <c r="HRN54" s="16"/>
      <c r="HRO54" s="16"/>
      <c r="HRP54" s="16"/>
      <c r="HRQ54" s="16"/>
      <c r="HRR54" s="16"/>
      <c r="HRS54" s="16"/>
      <c r="HRT54" s="16"/>
      <c r="HRU54" s="16"/>
      <c r="HRV54" s="16"/>
      <c r="HRW54" s="16"/>
      <c r="HRX54" s="16"/>
      <c r="HRY54" s="16"/>
      <c r="HRZ54" s="16"/>
      <c r="HSA54" s="16"/>
      <c r="HSB54" s="16"/>
      <c r="HSC54" s="16"/>
      <c r="HSD54" s="16"/>
      <c r="HSE54" s="16"/>
      <c r="HSF54" s="16"/>
      <c r="HSG54" s="16"/>
      <c r="HSH54" s="16"/>
      <c r="HSI54" s="16"/>
      <c r="HSJ54" s="16"/>
      <c r="HSK54" s="16"/>
      <c r="HSL54" s="16"/>
      <c r="HSM54" s="16"/>
      <c r="HSN54" s="16"/>
      <c r="HSO54" s="16"/>
      <c r="HSP54" s="16"/>
      <c r="HSQ54" s="16"/>
      <c r="HSR54" s="16"/>
      <c r="HSS54" s="16"/>
      <c r="HST54" s="16"/>
      <c r="HSU54" s="16"/>
      <c r="HSV54" s="16"/>
      <c r="HSW54" s="16"/>
      <c r="HSX54" s="16"/>
      <c r="HSY54" s="16"/>
      <c r="HSZ54" s="16"/>
      <c r="HTA54" s="16"/>
      <c r="HTB54" s="16"/>
      <c r="HTC54" s="16"/>
      <c r="HTD54" s="16"/>
      <c r="HTE54" s="16"/>
      <c r="HTF54" s="16"/>
      <c r="HTG54" s="16"/>
      <c r="HTH54" s="16"/>
      <c r="HTI54" s="16"/>
      <c r="HTJ54" s="16"/>
      <c r="HTK54" s="16"/>
      <c r="HTL54" s="16"/>
      <c r="HTM54" s="16"/>
      <c r="HTN54" s="16"/>
      <c r="HTO54" s="16"/>
      <c r="HTP54" s="16"/>
      <c r="HTQ54" s="16"/>
      <c r="HTR54" s="16"/>
      <c r="HTS54" s="16"/>
      <c r="HTT54" s="16"/>
      <c r="HTU54" s="16"/>
      <c r="HTV54" s="16"/>
      <c r="HTW54" s="16"/>
      <c r="HTX54" s="16"/>
      <c r="HTY54" s="16"/>
      <c r="HTZ54" s="16"/>
      <c r="HUA54" s="16"/>
      <c r="HUB54" s="16"/>
      <c r="HUC54" s="16"/>
      <c r="HUD54" s="16"/>
      <c r="HUE54" s="16"/>
      <c r="HUF54" s="16"/>
      <c r="HUG54" s="16"/>
      <c r="HUH54" s="16"/>
      <c r="HUI54" s="16"/>
      <c r="HUJ54" s="16"/>
      <c r="HUK54" s="16"/>
      <c r="HUL54" s="16"/>
      <c r="HUM54" s="16"/>
      <c r="HUN54" s="16"/>
      <c r="HUO54" s="16"/>
      <c r="HUP54" s="16"/>
      <c r="HUQ54" s="16"/>
      <c r="HUR54" s="16"/>
      <c r="HUS54" s="16"/>
      <c r="HUT54" s="16"/>
      <c r="HUU54" s="16"/>
      <c r="HUV54" s="16"/>
      <c r="HUW54" s="16"/>
      <c r="HUX54" s="16"/>
      <c r="HUY54" s="16"/>
      <c r="HUZ54" s="16"/>
      <c r="HVA54" s="16"/>
      <c r="HVB54" s="16"/>
      <c r="HVC54" s="16"/>
      <c r="HVD54" s="16"/>
      <c r="HVE54" s="16"/>
      <c r="HVF54" s="16"/>
      <c r="HVG54" s="16"/>
      <c r="HVH54" s="16"/>
      <c r="HVI54" s="16"/>
      <c r="HVJ54" s="16"/>
      <c r="HVK54" s="16"/>
      <c r="HVL54" s="16"/>
      <c r="HVM54" s="16"/>
      <c r="HVN54" s="16"/>
      <c r="HVO54" s="16"/>
      <c r="HVP54" s="16"/>
      <c r="HVQ54" s="16"/>
      <c r="HVR54" s="16"/>
      <c r="HVS54" s="16"/>
      <c r="HVT54" s="16"/>
      <c r="HVU54" s="16"/>
      <c r="HVV54" s="16"/>
      <c r="HVW54" s="16"/>
      <c r="HVX54" s="16"/>
      <c r="HVY54" s="16"/>
      <c r="HVZ54" s="16"/>
      <c r="HWA54" s="16"/>
      <c r="HWB54" s="16"/>
      <c r="HWC54" s="16"/>
      <c r="HWD54" s="16"/>
      <c r="HWE54" s="16"/>
      <c r="HWF54" s="16"/>
      <c r="HWG54" s="16"/>
      <c r="HWH54" s="16"/>
      <c r="HWI54" s="16"/>
      <c r="HWJ54" s="16"/>
      <c r="HWK54" s="16"/>
      <c r="HWL54" s="16"/>
      <c r="HWM54" s="16"/>
      <c r="HWN54" s="16"/>
      <c r="HWO54" s="16"/>
      <c r="HWP54" s="16"/>
      <c r="HWQ54" s="16"/>
      <c r="HWR54" s="16"/>
      <c r="HWS54" s="16"/>
      <c r="HWT54" s="16"/>
      <c r="HWU54" s="16"/>
      <c r="HWV54" s="16"/>
      <c r="HWW54" s="16"/>
      <c r="HWX54" s="16"/>
      <c r="HWY54" s="16"/>
      <c r="HWZ54" s="16"/>
      <c r="HXA54" s="16"/>
      <c r="HXB54" s="16"/>
      <c r="HXC54" s="16"/>
      <c r="HXD54" s="16"/>
      <c r="HXE54" s="16"/>
      <c r="HXF54" s="16"/>
      <c r="HXG54" s="16"/>
      <c r="HXH54" s="16"/>
      <c r="HXI54" s="16"/>
      <c r="HXJ54" s="16"/>
      <c r="HXK54" s="16"/>
      <c r="HXL54" s="16"/>
      <c r="HXM54" s="16"/>
      <c r="HXN54" s="16"/>
      <c r="HXO54" s="16"/>
      <c r="HXP54" s="16"/>
      <c r="HXQ54" s="16"/>
      <c r="HXR54" s="16"/>
      <c r="HXS54" s="16"/>
      <c r="HXT54" s="16"/>
      <c r="HXU54" s="16"/>
      <c r="HXV54" s="16"/>
      <c r="HXW54" s="16"/>
      <c r="HXX54" s="16"/>
      <c r="HXY54" s="16"/>
      <c r="HXZ54" s="16"/>
      <c r="HYA54" s="16"/>
      <c r="HYB54" s="16"/>
      <c r="HYC54" s="16"/>
      <c r="HYD54" s="16"/>
      <c r="HYE54" s="16"/>
      <c r="HYF54" s="16"/>
      <c r="HYG54" s="16"/>
      <c r="HYH54" s="16"/>
      <c r="HYI54" s="16"/>
      <c r="HYJ54" s="16"/>
      <c r="HYK54" s="16"/>
      <c r="HYL54" s="16"/>
      <c r="HYM54" s="16"/>
      <c r="HYN54" s="16"/>
      <c r="HYO54" s="16"/>
      <c r="HYP54" s="16"/>
      <c r="HYQ54" s="16"/>
      <c r="HYR54" s="16"/>
      <c r="HYS54" s="16"/>
      <c r="HYT54" s="16"/>
      <c r="HYU54" s="16"/>
      <c r="HYV54" s="16"/>
      <c r="HYW54" s="16"/>
      <c r="HYX54" s="16"/>
      <c r="HYY54" s="16"/>
      <c r="HYZ54" s="16"/>
      <c r="HZA54" s="16"/>
      <c r="HZB54" s="16"/>
      <c r="HZC54" s="16"/>
      <c r="HZD54" s="16"/>
      <c r="HZE54" s="16"/>
      <c r="HZF54" s="16"/>
      <c r="HZG54" s="16"/>
      <c r="HZH54" s="16"/>
      <c r="HZI54" s="16"/>
      <c r="HZJ54" s="16"/>
      <c r="HZK54" s="16"/>
      <c r="HZL54" s="16"/>
      <c r="HZM54" s="16"/>
      <c r="HZN54" s="16"/>
      <c r="HZO54" s="16"/>
      <c r="HZP54" s="16"/>
      <c r="HZQ54" s="16"/>
      <c r="HZR54" s="16"/>
      <c r="HZS54" s="16"/>
      <c r="HZT54" s="16"/>
      <c r="HZU54" s="16"/>
      <c r="HZV54" s="16"/>
      <c r="HZW54" s="16"/>
      <c r="HZX54" s="16"/>
      <c r="HZY54" s="16"/>
      <c r="HZZ54" s="16"/>
      <c r="IAA54" s="16"/>
      <c r="IAB54" s="16"/>
      <c r="IAC54" s="16"/>
      <c r="IAD54" s="16"/>
      <c r="IAE54" s="16"/>
      <c r="IAF54" s="16"/>
      <c r="IAG54" s="16"/>
      <c r="IAH54" s="16"/>
      <c r="IAI54" s="16"/>
      <c r="IAJ54" s="16"/>
      <c r="IAK54" s="16"/>
      <c r="IAL54" s="16"/>
      <c r="IAM54" s="16"/>
      <c r="IAN54" s="16"/>
      <c r="IAO54" s="16"/>
      <c r="IAP54" s="16"/>
      <c r="IAQ54" s="16"/>
      <c r="IAR54" s="16"/>
      <c r="IAS54" s="16"/>
      <c r="IAT54" s="16"/>
      <c r="IAU54" s="16"/>
      <c r="IAV54" s="16"/>
      <c r="IAW54" s="16"/>
      <c r="IAX54" s="16"/>
      <c r="IAY54" s="16"/>
      <c r="IAZ54" s="16"/>
      <c r="IBA54" s="16"/>
      <c r="IBB54" s="16"/>
      <c r="IBC54" s="16"/>
      <c r="IBD54" s="16"/>
      <c r="IBE54" s="16"/>
      <c r="IBF54" s="16"/>
      <c r="IBG54" s="16"/>
      <c r="IBH54" s="16"/>
      <c r="IBI54" s="16"/>
      <c r="IBJ54" s="16"/>
      <c r="IBK54" s="16"/>
      <c r="IBL54" s="16"/>
      <c r="IBM54" s="16"/>
      <c r="IBN54" s="16"/>
      <c r="IBO54" s="16"/>
      <c r="IBP54" s="16"/>
      <c r="IBQ54" s="16"/>
      <c r="IBR54" s="16"/>
      <c r="IBS54" s="16"/>
      <c r="IBT54" s="16"/>
      <c r="IBU54" s="16"/>
      <c r="IBV54" s="16"/>
      <c r="IBW54" s="16"/>
      <c r="IBX54" s="16"/>
      <c r="IBY54" s="16"/>
      <c r="IBZ54" s="16"/>
      <c r="ICA54" s="16"/>
      <c r="ICB54" s="16"/>
      <c r="ICC54" s="16"/>
      <c r="ICD54" s="16"/>
      <c r="ICE54" s="16"/>
      <c r="ICF54" s="16"/>
      <c r="ICG54" s="16"/>
      <c r="ICH54" s="16"/>
      <c r="ICI54" s="16"/>
      <c r="ICJ54" s="16"/>
      <c r="ICK54" s="16"/>
      <c r="ICL54" s="16"/>
      <c r="ICM54" s="16"/>
      <c r="ICN54" s="16"/>
      <c r="ICO54" s="16"/>
      <c r="ICP54" s="16"/>
      <c r="ICQ54" s="16"/>
      <c r="ICR54" s="16"/>
      <c r="ICS54" s="16"/>
      <c r="ICT54" s="16"/>
      <c r="ICU54" s="16"/>
      <c r="ICV54" s="16"/>
      <c r="ICW54" s="16"/>
      <c r="ICX54" s="16"/>
      <c r="ICY54" s="16"/>
      <c r="ICZ54" s="16"/>
      <c r="IDA54" s="16"/>
      <c r="IDB54" s="16"/>
      <c r="IDC54" s="16"/>
      <c r="IDD54" s="16"/>
      <c r="IDE54" s="16"/>
      <c r="IDF54" s="16"/>
      <c r="IDG54" s="16"/>
      <c r="IDH54" s="16"/>
      <c r="IDI54" s="16"/>
      <c r="IDJ54" s="16"/>
      <c r="IDK54" s="16"/>
      <c r="IDL54" s="16"/>
      <c r="IDM54" s="16"/>
      <c r="IDN54" s="16"/>
      <c r="IDO54" s="16"/>
      <c r="IDP54" s="16"/>
      <c r="IDQ54" s="16"/>
      <c r="IDR54" s="16"/>
      <c r="IDS54" s="16"/>
      <c r="IDT54" s="16"/>
      <c r="IDU54" s="16"/>
      <c r="IDV54" s="16"/>
      <c r="IDW54" s="16"/>
      <c r="IDX54" s="16"/>
      <c r="IDY54" s="16"/>
      <c r="IDZ54" s="16"/>
      <c r="IEA54" s="16"/>
      <c r="IEB54" s="16"/>
      <c r="IEC54" s="16"/>
      <c r="IED54" s="16"/>
      <c r="IEE54" s="16"/>
      <c r="IEF54" s="16"/>
      <c r="IEG54" s="16"/>
      <c r="IEH54" s="16"/>
      <c r="IEI54" s="16"/>
      <c r="IEJ54" s="16"/>
      <c r="IEK54" s="16"/>
      <c r="IEL54" s="16"/>
      <c r="IEM54" s="16"/>
      <c r="IEN54" s="16"/>
      <c r="IEO54" s="16"/>
      <c r="IEP54" s="16"/>
      <c r="IEQ54" s="16"/>
      <c r="IER54" s="16"/>
      <c r="IES54" s="16"/>
      <c r="IET54" s="16"/>
      <c r="IEU54" s="16"/>
      <c r="IEV54" s="16"/>
      <c r="IEW54" s="16"/>
      <c r="IEX54" s="16"/>
      <c r="IEY54" s="16"/>
      <c r="IEZ54" s="16"/>
      <c r="IFA54" s="16"/>
      <c r="IFB54" s="16"/>
      <c r="IFC54" s="16"/>
      <c r="IFD54" s="16"/>
      <c r="IFE54" s="16"/>
      <c r="IFF54" s="16"/>
      <c r="IFG54" s="16"/>
      <c r="IFH54" s="16"/>
      <c r="IFI54" s="16"/>
      <c r="IFJ54" s="16"/>
      <c r="IFK54" s="16"/>
      <c r="IFL54" s="16"/>
      <c r="IFM54" s="16"/>
      <c r="IFN54" s="16"/>
      <c r="IFO54" s="16"/>
      <c r="IFP54" s="16"/>
      <c r="IFQ54" s="16"/>
      <c r="IFR54" s="16"/>
      <c r="IFS54" s="16"/>
      <c r="IFT54" s="16"/>
      <c r="IFU54" s="16"/>
      <c r="IFV54" s="16"/>
      <c r="IFW54" s="16"/>
      <c r="IFX54" s="16"/>
      <c r="IFY54" s="16"/>
      <c r="IFZ54" s="16"/>
      <c r="IGA54" s="16"/>
      <c r="IGB54" s="16"/>
      <c r="IGC54" s="16"/>
      <c r="IGD54" s="16"/>
      <c r="IGE54" s="16"/>
      <c r="IGF54" s="16"/>
      <c r="IGG54" s="16"/>
      <c r="IGH54" s="16"/>
      <c r="IGI54" s="16"/>
      <c r="IGJ54" s="16"/>
      <c r="IGK54" s="16"/>
      <c r="IGL54" s="16"/>
      <c r="IGM54" s="16"/>
      <c r="IGN54" s="16"/>
      <c r="IGO54" s="16"/>
      <c r="IGP54" s="16"/>
      <c r="IGQ54" s="16"/>
      <c r="IGR54" s="16"/>
      <c r="IGS54" s="16"/>
      <c r="IGT54" s="16"/>
      <c r="IGU54" s="16"/>
      <c r="IGV54" s="16"/>
      <c r="IGW54" s="16"/>
      <c r="IGX54" s="16"/>
      <c r="IGY54" s="16"/>
      <c r="IGZ54" s="16"/>
      <c r="IHA54" s="16"/>
      <c r="IHB54" s="16"/>
      <c r="IHC54" s="16"/>
      <c r="IHD54" s="16"/>
      <c r="IHE54" s="16"/>
      <c r="IHF54" s="16"/>
      <c r="IHG54" s="16"/>
      <c r="IHH54" s="16"/>
      <c r="IHI54" s="16"/>
      <c r="IHJ54" s="16"/>
      <c r="IHK54" s="16"/>
      <c r="IHL54" s="16"/>
      <c r="IHM54" s="16"/>
      <c r="IHN54" s="16"/>
      <c r="IHO54" s="16"/>
      <c r="IHP54" s="16"/>
      <c r="IHQ54" s="16"/>
      <c r="IHR54" s="16"/>
      <c r="IHS54" s="16"/>
      <c r="IHT54" s="16"/>
      <c r="IHU54" s="16"/>
      <c r="IHV54" s="16"/>
      <c r="IHW54" s="16"/>
      <c r="IHX54" s="16"/>
      <c r="IHY54" s="16"/>
      <c r="IHZ54" s="16"/>
      <c r="IIA54" s="16"/>
      <c r="IIB54" s="16"/>
      <c r="IIC54" s="16"/>
      <c r="IID54" s="16"/>
      <c r="IIE54" s="16"/>
      <c r="IIF54" s="16"/>
      <c r="IIG54" s="16"/>
      <c r="IIH54" s="16"/>
      <c r="III54" s="16"/>
      <c r="IIJ54" s="16"/>
      <c r="IIK54" s="16"/>
      <c r="IIL54" s="16"/>
      <c r="IIM54" s="16"/>
      <c r="IIN54" s="16"/>
      <c r="IIO54" s="16"/>
      <c r="IIP54" s="16"/>
      <c r="IIQ54" s="16"/>
      <c r="IIR54" s="16"/>
      <c r="IIS54" s="16"/>
      <c r="IIT54" s="16"/>
      <c r="IIU54" s="16"/>
      <c r="IIV54" s="16"/>
      <c r="IIW54" s="16"/>
      <c r="IIX54" s="16"/>
      <c r="IIY54" s="16"/>
      <c r="IIZ54" s="16"/>
      <c r="IJA54" s="16"/>
      <c r="IJB54" s="16"/>
      <c r="IJC54" s="16"/>
      <c r="IJD54" s="16"/>
      <c r="IJE54" s="16"/>
      <c r="IJF54" s="16"/>
      <c r="IJG54" s="16"/>
      <c r="IJH54" s="16"/>
      <c r="IJI54" s="16"/>
      <c r="IJJ54" s="16"/>
      <c r="IJK54" s="16"/>
      <c r="IJL54" s="16"/>
      <c r="IJM54" s="16"/>
      <c r="IJN54" s="16"/>
      <c r="IJO54" s="16"/>
      <c r="IJP54" s="16"/>
      <c r="IJQ54" s="16"/>
      <c r="IJR54" s="16"/>
      <c r="IJS54" s="16"/>
      <c r="IJT54" s="16"/>
      <c r="IJU54" s="16"/>
      <c r="IJV54" s="16"/>
      <c r="IJW54" s="16"/>
      <c r="IJX54" s="16"/>
      <c r="IJY54" s="16"/>
      <c r="IJZ54" s="16"/>
      <c r="IKA54" s="16"/>
      <c r="IKB54" s="16"/>
      <c r="IKC54" s="16"/>
      <c r="IKD54" s="16"/>
      <c r="IKE54" s="16"/>
      <c r="IKF54" s="16"/>
      <c r="IKG54" s="16"/>
      <c r="IKH54" s="16"/>
      <c r="IKI54" s="16"/>
      <c r="IKJ54" s="16"/>
      <c r="IKK54" s="16"/>
      <c r="IKL54" s="16"/>
      <c r="IKM54" s="16"/>
      <c r="IKN54" s="16"/>
      <c r="IKO54" s="16"/>
      <c r="IKP54" s="16"/>
      <c r="IKQ54" s="16"/>
      <c r="IKR54" s="16"/>
      <c r="IKS54" s="16"/>
      <c r="IKT54" s="16"/>
      <c r="IKU54" s="16"/>
      <c r="IKV54" s="16"/>
      <c r="IKW54" s="16"/>
      <c r="IKX54" s="16"/>
      <c r="IKY54" s="16"/>
      <c r="IKZ54" s="16"/>
      <c r="ILA54" s="16"/>
      <c r="ILB54" s="16"/>
      <c r="ILC54" s="16"/>
      <c r="ILD54" s="16"/>
      <c r="ILE54" s="16"/>
      <c r="ILF54" s="16"/>
      <c r="ILG54" s="16"/>
      <c r="ILH54" s="16"/>
      <c r="ILI54" s="16"/>
      <c r="ILJ54" s="16"/>
      <c r="ILK54" s="16"/>
      <c r="ILL54" s="16"/>
      <c r="ILM54" s="16"/>
      <c r="ILN54" s="16"/>
      <c r="ILO54" s="16"/>
      <c r="ILP54" s="16"/>
      <c r="ILQ54" s="16"/>
      <c r="ILR54" s="16"/>
      <c r="ILS54" s="16"/>
      <c r="ILT54" s="16"/>
      <c r="ILU54" s="16"/>
      <c r="ILV54" s="16"/>
      <c r="ILW54" s="16"/>
      <c r="ILX54" s="16"/>
      <c r="ILY54" s="16"/>
      <c r="ILZ54" s="16"/>
      <c r="IMA54" s="16"/>
      <c r="IMB54" s="16"/>
      <c r="IMC54" s="16"/>
      <c r="IMD54" s="16"/>
      <c r="IME54" s="16"/>
      <c r="IMF54" s="16"/>
      <c r="IMG54" s="16"/>
      <c r="IMH54" s="16"/>
      <c r="IMI54" s="16"/>
      <c r="IMJ54" s="16"/>
      <c r="IMK54" s="16"/>
      <c r="IML54" s="16"/>
      <c r="IMM54" s="16"/>
      <c r="IMN54" s="16"/>
      <c r="IMO54" s="16"/>
      <c r="IMP54" s="16"/>
      <c r="IMQ54" s="16"/>
      <c r="IMR54" s="16"/>
      <c r="IMS54" s="16"/>
      <c r="IMT54" s="16"/>
      <c r="IMU54" s="16"/>
      <c r="IMV54" s="16"/>
      <c r="IMW54" s="16"/>
      <c r="IMX54" s="16"/>
      <c r="IMY54" s="16"/>
      <c r="IMZ54" s="16"/>
      <c r="INA54" s="16"/>
      <c r="INB54" s="16"/>
      <c r="INC54" s="16"/>
      <c r="IND54" s="16"/>
      <c r="INE54" s="16"/>
      <c r="INF54" s="16"/>
      <c r="ING54" s="16"/>
      <c r="INH54" s="16"/>
      <c r="INI54" s="16"/>
      <c r="INJ54" s="16"/>
      <c r="INK54" s="16"/>
      <c r="INL54" s="16"/>
      <c r="INM54" s="16"/>
      <c r="INN54" s="16"/>
      <c r="INO54" s="16"/>
      <c r="INP54" s="16"/>
      <c r="INQ54" s="16"/>
      <c r="INR54" s="16"/>
      <c r="INS54" s="16"/>
      <c r="INT54" s="16"/>
      <c r="INU54" s="16"/>
      <c r="INV54" s="16"/>
      <c r="INW54" s="16"/>
      <c r="INX54" s="16"/>
      <c r="INY54" s="16"/>
      <c r="INZ54" s="16"/>
      <c r="IOA54" s="16"/>
      <c r="IOB54" s="16"/>
      <c r="IOC54" s="16"/>
      <c r="IOD54" s="16"/>
      <c r="IOE54" s="16"/>
      <c r="IOF54" s="16"/>
      <c r="IOG54" s="16"/>
      <c r="IOH54" s="16"/>
      <c r="IOI54" s="16"/>
      <c r="IOJ54" s="16"/>
      <c r="IOK54" s="16"/>
      <c r="IOL54" s="16"/>
      <c r="IOM54" s="16"/>
      <c r="ION54" s="16"/>
      <c r="IOO54" s="16"/>
      <c r="IOP54" s="16"/>
      <c r="IOQ54" s="16"/>
      <c r="IOR54" s="16"/>
      <c r="IOS54" s="16"/>
      <c r="IOT54" s="16"/>
      <c r="IOU54" s="16"/>
      <c r="IOV54" s="16"/>
      <c r="IOW54" s="16"/>
      <c r="IOX54" s="16"/>
      <c r="IOY54" s="16"/>
      <c r="IOZ54" s="16"/>
      <c r="IPA54" s="16"/>
      <c r="IPB54" s="16"/>
      <c r="IPC54" s="16"/>
      <c r="IPD54" s="16"/>
      <c r="IPE54" s="16"/>
      <c r="IPF54" s="16"/>
      <c r="IPG54" s="16"/>
      <c r="IPH54" s="16"/>
      <c r="IPI54" s="16"/>
      <c r="IPJ54" s="16"/>
      <c r="IPK54" s="16"/>
      <c r="IPL54" s="16"/>
      <c r="IPM54" s="16"/>
      <c r="IPN54" s="16"/>
      <c r="IPO54" s="16"/>
      <c r="IPP54" s="16"/>
      <c r="IPQ54" s="16"/>
      <c r="IPR54" s="16"/>
      <c r="IPS54" s="16"/>
      <c r="IPT54" s="16"/>
      <c r="IPU54" s="16"/>
      <c r="IPV54" s="16"/>
      <c r="IPW54" s="16"/>
      <c r="IPX54" s="16"/>
      <c r="IPY54" s="16"/>
      <c r="IPZ54" s="16"/>
      <c r="IQA54" s="16"/>
      <c r="IQB54" s="16"/>
      <c r="IQC54" s="16"/>
      <c r="IQD54" s="16"/>
      <c r="IQE54" s="16"/>
      <c r="IQF54" s="16"/>
      <c r="IQG54" s="16"/>
      <c r="IQH54" s="16"/>
      <c r="IQI54" s="16"/>
      <c r="IQJ54" s="16"/>
      <c r="IQK54" s="16"/>
      <c r="IQL54" s="16"/>
      <c r="IQM54" s="16"/>
      <c r="IQN54" s="16"/>
      <c r="IQO54" s="16"/>
      <c r="IQP54" s="16"/>
      <c r="IQQ54" s="16"/>
      <c r="IQR54" s="16"/>
      <c r="IQS54" s="16"/>
      <c r="IQT54" s="16"/>
      <c r="IQU54" s="16"/>
      <c r="IQV54" s="16"/>
      <c r="IQW54" s="16"/>
      <c r="IQX54" s="16"/>
      <c r="IQY54" s="16"/>
      <c r="IQZ54" s="16"/>
      <c r="IRA54" s="16"/>
      <c r="IRB54" s="16"/>
      <c r="IRC54" s="16"/>
      <c r="IRD54" s="16"/>
      <c r="IRE54" s="16"/>
      <c r="IRF54" s="16"/>
      <c r="IRG54" s="16"/>
      <c r="IRH54" s="16"/>
      <c r="IRI54" s="16"/>
      <c r="IRJ54" s="16"/>
      <c r="IRK54" s="16"/>
      <c r="IRL54" s="16"/>
      <c r="IRM54" s="16"/>
      <c r="IRN54" s="16"/>
      <c r="IRO54" s="16"/>
      <c r="IRP54" s="16"/>
      <c r="IRQ54" s="16"/>
      <c r="IRR54" s="16"/>
      <c r="IRS54" s="16"/>
      <c r="IRT54" s="16"/>
      <c r="IRU54" s="16"/>
      <c r="IRV54" s="16"/>
      <c r="IRW54" s="16"/>
      <c r="IRX54" s="16"/>
      <c r="IRY54" s="16"/>
      <c r="IRZ54" s="16"/>
      <c r="ISA54" s="16"/>
      <c r="ISB54" s="16"/>
      <c r="ISC54" s="16"/>
      <c r="ISD54" s="16"/>
      <c r="ISE54" s="16"/>
      <c r="ISF54" s="16"/>
      <c r="ISG54" s="16"/>
      <c r="ISH54" s="16"/>
      <c r="ISI54" s="16"/>
      <c r="ISJ54" s="16"/>
      <c r="ISK54" s="16"/>
      <c r="ISL54" s="16"/>
      <c r="ISM54" s="16"/>
      <c r="ISN54" s="16"/>
      <c r="ISO54" s="16"/>
      <c r="ISP54" s="16"/>
      <c r="ISQ54" s="16"/>
      <c r="ISR54" s="16"/>
      <c r="ISS54" s="16"/>
      <c r="IST54" s="16"/>
      <c r="ISU54" s="16"/>
      <c r="ISV54" s="16"/>
      <c r="ISW54" s="16"/>
      <c r="ISX54" s="16"/>
      <c r="ISY54" s="16"/>
      <c r="ISZ54" s="16"/>
      <c r="ITA54" s="16"/>
      <c r="ITB54" s="16"/>
      <c r="ITC54" s="16"/>
      <c r="ITD54" s="16"/>
      <c r="ITE54" s="16"/>
      <c r="ITF54" s="16"/>
      <c r="ITG54" s="16"/>
      <c r="ITH54" s="16"/>
      <c r="ITI54" s="16"/>
      <c r="ITJ54" s="16"/>
      <c r="ITK54" s="16"/>
      <c r="ITL54" s="16"/>
      <c r="ITM54" s="16"/>
      <c r="ITN54" s="16"/>
      <c r="ITO54" s="16"/>
      <c r="ITP54" s="16"/>
      <c r="ITQ54" s="16"/>
      <c r="ITR54" s="16"/>
      <c r="ITS54" s="16"/>
      <c r="ITT54" s="16"/>
      <c r="ITU54" s="16"/>
      <c r="ITV54" s="16"/>
      <c r="ITW54" s="16"/>
      <c r="ITX54" s="16"/>
      <c r="ITY54" s="16"/>
      <c r="ITZ54" s="16"/>
      <c r="IUA54" s="16"/>
      <c r="IUB54" s="16"/>
      <c r="IUC54" s="16"/>
      <c r="IUD54" s="16"/>
      <c r="IUE54" s="16"/>
      <c r="IUF54" s="16"/>
      <c r="IUG54" s="16"/>
      <c r="IUH54" s="16"/>
      <c r="IUI54" s="16"/>
      <c r="IUJ54" s="16"/>
      <c r="IUK54" s="16"/>
      <c r="IUL54" s="16"/>
      <c r="IUM54" s="16"/>
      <c r="IUN54" s="16"/>
      <c r="IUO54" s="16"/>
      <c r="IUP54" s="16"/>
      <c r="IUQ54" s="16"/>
      <c r="IUR54" s="16"/>
      <c r="IUS54" s="16"/>
      <c r="IUT54" s="16"/>
      <c r="IUU54" s="16"/>
      <c r="IUV54" s="16"/>
      <c r="IUW54" s="16"/>
      <c r="IUX54" s="16"/>
      <c r="IUY54" s="16"/>
      <c r="IUZ54" s="16"/>
      <c r="IVA54" s="16"/>
      <c r="IVB54" s="16"/>
      <c r="IVC54" s="16"/>
      <c r="IVD54" s="16"/>
      <c r="IVE54" s="16"/>
      <c r="IVF54" s="16"/>
      <c r="IVG54" s="16"/>
      <c r="IVH54" s="16"/>
      <c r="IVI54" s="16"/>
      <c r="IVJ54" s="16"/>
      <c r="IVK54" s="16"/>
      <c r="IVL54" s="16"/>
      <c r="IVM54" s="16"/>
      <c r="IVN54" s="16"/>
      <c r="IVO54" s="16"/>
      <c r="IVP54" s="16"/>
      <c r="IVQ54" s="16"/>
      <c r="IVR54" s="16"/>
      <c r="IVS54" s="16"/>
      <c r="IVT54" s="16"/>
      <c r="IVU54" s="16"/>
      <c r="IVV54" s="16"/>
      <c r="IVW54" s="16"/>
      <c r="IVX54" s="16"/>
      <c r="IVY54" s="16"/>
      <c r="IVZ54" s="16"/>
      <c r="IWA54" s="16"/>
      <c r="IWB54" s="16"/>
      <c r="IWC54" s="16"/>
      <c r="IWD54" s="16"/>
      <c r="IWE54" s="16"/>
      <c r="IWF54" s="16"/>
      <c r="IWG54" s="16"/>
      <c r="IWH54" s="16"/>
      <c r="IWI54" s="16"/>
      <c r="IWJ54" s="16"/>
      <c r="IWK54" s="16"/>
      <c r="IWL54" s="16"/>
      <c r="IWM54" s="16"/>
      <c r="IWN54" s="16"/>
      <c r="IWO54" s="16"/>
      <c r="IWP54" s="16"/>
      <c r="IWQ54" s="16"/>
      <c r="IWR54" s="16"/>
      <c r="IWS54" s="16"/>
      <c r="IWT54" s="16"/>
      <c r="IWU54" s="16"/>
      <c r="IWV54" s="16"/>
      <c r="IWW54" s="16"/>
      <c r="IWX54" s="16"/>
      <c r="IWY54" s="16"/>
      <c r="IWZ54" s="16"/>
      <c r="IXA54" s="16"/>
      <c r="IXB54" s="16"/>
      <c r="IXC54" s="16"/>
      <c r="IXD54" s="16"/>
      <c r="IXE54" s="16"/>
      <c r="IXF54" s="16"/>
      <c r="IXG54" s="16"/>
      <c r="IXH54" s="16"/>
      <c r="IXI54" s="16"/>
      <c r="IXJ54" s="16"/>
      <c r="IXK54" s="16"/>
      <c r="IXL54" s="16"/>
      <c r="IXM54" s="16"/>
      <c r="IXN54" s="16"/>
      <c r="IXO54" s="16"/>
      <c r="IXP54" s="16"/>
      <c r="IXQ54" s="16"/>
      <c r="IXR54" s="16"/>
      <c r="IXS54" s="16"/>
      <c r="IXT54" s="16"/>
      <c r="IXU54" s="16"/>
      <c r="IXV54" s="16"/>
      <c r="IXW54" s="16"/>
      <c r="IXX54" s="16"/>
      <c r="IXY54" s="16"/>
      <c r="IXZ54" s="16"/>
      <c r="IYA54" s="16"/>
      <c r="IYB54" s="16"/>
      <c r="IYC54" s="16"/>
      <c r="IYD54" s="16"/>
      <c r="IYE54" s="16"/>
      <c r="IYF54" s="16"/>
      <c r="IYG54" s="16"/>
      <c r="IYH54" s="16"/>
      <c r="IYI54" s="16"/>
      <c r="IYJ54" s="16"/>
      <c r="IYK54" s="16"/>
      <c r="IYL54" s="16"/>
      <c r="IYM54" s="16"/>
      <c r="IYN54" s="16"/>
      <c r="IYO54" s="16"/>
      <c r="IYP54" s="16"/>
      <c r="IYQ54" s="16"/>
      <c r="IYR54" s="16"/>
      <c r="IYS54" s="16"/>
      <c r="IYT54" s="16"/>
      <c r="IYU54" s="16"/>
      <c r="IYV54" s="16"/>
      <c r="IYW54" s="16"/>
      <c r="IYX54" s="16"/>
      <c r="IYY54" s="16"/>
      <c r="IYZ54" s="16"/>
      <c r="IZA54" s="16"/>
      <c r="IZB54" s="16"/>
      <c r="IZC54" s="16"/>
      <c r="IZD54" s="16"/>
      <c r="IZE54" s="16"/>
      <c r="IZF54" s="16"/>
      <c r="IZG54" s="16"/>
      <c r="IZH54" s="16"/>
      <c r="IZI54" s="16"/>
      <c r="IZJ54" s="16"/>
      <c r="IZK54" s="16"/>
      <c r="IZL54" s="16"/>
      <c r="IZM54" s="16"/>
      <c r="IZN54" s="16"/>
      <c r="IZO54" s="16"/>
      <c r="IZP54" s="16"/>
      <c r="IZQ54" s="16"/>
      <c r="IZR54" s="16"/>
      <c r="IZS54" s="16"/>
      <c r="IZT54" s="16"/>
      <c r="IZU54" s="16"/>
      <c r="IZV54" s="16"/>
      <c r="IZW54" s="16"/>
      <c r="IZX54" s="16"/>
      <c r="IZY54" s="16"/>
      <c r="IZZ54" s="16"/>
      <c r="JAA54" s="16"/>
      <c r="JAB54" s="16"/>
      <c r="JAC54" s="16"/>
      <c r="JAD54" s="16"/>
      <c r="JAE54" s="16"/>
      <c r="JAF54" s="16"/>
      <c r="JAG54" s="16"/>
      <c r="JAH54" s="16"/>
      <c r="JAI54" s="16"/>
      <c r="JAJ54" s="16"/>
      <c r="JAK54" s="16"/>
      <c r="JAL54" s="16"/>
      <c r="JAM54" s="16"/>
      <c r="JAN54" s="16"/>
      <c r="JAO54" s="16"/>
      <c r="JAP54" s="16"/>
      <c r="JAQ54" s="16"/>
      <c r="JAR54" s="16"/>
      <c r="JAS54" s="16"/>
      <c r="JAT54" s="16"/>
      <c r="JAU54" s="16"/>
      <c r="JAV54" s="16"/>
      <c r="JAW54" s="16"/>
      <c r="JAX54" s="16"/>
      <c r="JAY54" s="16"/>
      <c r="JAZ54" s="16"/>
      <c r="JBA54" s="16"/>
      <c r="JBB54" s="16"/>
      <c r="JBC54" s="16"/>
      <c r="JBD54" s="16"/>
      <c r="JBE54" s="16"/>
      <c r="JBF54" s="16"/>
      <c r="JBG54" s="16"/>
      <c r="JBH54" s="16"/>
      <c r="JBI54" s="16"/>
      <c r="JBJ54" s="16"/>
      <c r="JBK54" s="16"/>
      <c r="JBL54" s="16"/>
      <c r="JBM54" s="16"/>
      <c r="JBN54" s="16"/>
      <c r="JBO54" s="16"/>
      <c r="JBP54" s="16"/>
      <c r="JBQ54" s="16"/>
      <c r="JBR54" s="16"/>
      <c r="JBS54" s="16"/>
      <c r="JBT54" s="16"/>
      <c r="JBU54" s="16"/>
      <c r="JBV54" s="16"/>
      <c r="JBW54" s="16"/>
      <c r="JBX54" s="16"/>
      <c r="JBY54" s="16"/>
      <c r="JBZ54" s="16"/>
      <c r="JCA54" s="16"/>
      <c r="JCB54" s="16"/>
      <c r="JCC54" s="16"/>
      <c r="JCD54" s="16"/>
      <c r="JCE54" s="16"/>
      <c r="JCF54" s="16"/>
      <c r="JCG54" s="16"/>
      <c r="JCH54" s="16"/>
      <c r="JCI54" s="16"/>
      <c r="JCJ54" s="16"/>
      <c r="JCK54" s="16"/>
      <c r="JCL54" s="16"/>
      <c r="JCM54" s="16"/>
      <c r="JCN54" s="16"/>
      <c r="JCO54" s="16"/>
      <c r="JCP54" s="16"/>
      <c r="JCQ54" s="16"/>
      <c r="JCR54" s="16"/>
      <c r="JCS54" s="16"/>
      <c r="JCT54" s="16"/>
      <c r="JCU54" s="16"/>
      <c r="JCV54" s="16"/>
      <c r="JCW54" s="16"/>
      <c r="JCX54" s="16"/>
      <c r="JCY54" s="16"/>
      <c r="JCZ54" s="16"/>
      <c r="JDA54" s="16"/>
      <c r="JDB54" s="16"/>
      <c r="JDC54" s="16"/>
      <c r="JDD54" s="16"/>
      <c r="JDE54" s="16"/>
      <c r="JDF54" s="16"/>
      <c r="JDG54" s="16"/>
      <c r="JDH54" s="16"/>
      <c r="JDI54" s="16"/>
      <c r="JDJ54" s="16"/>
      <c r="JDK54" s="16"/>
      <c r="JDL54" s="16"/>
      <c r="JDM54" s="16"/>
      <c r="JDN54" s="16"/>
      <c r="JDO54" s="16"/>
      <c r="JDP54" s="16"/>
      <c r="JDQ54" s="16"/>
      <c r="JDR54" s="16"/>
      <c r="JDS54" s="16"/>
      <c r="JDT54" s="16"/>
      <c r="JDU54" s="16"/>
      <c r="JDV54" s="16"/>
      <c r="JDW54" s="16"/>
      <c r="JDX54" s="16"/>
      <c r="JDY54" s="16"/>
      <c r="JDZ54" s="16"/>
      <c r="JEA54" s="16"/>
      <c r="JEB54" s="16"/>
      <c r="JEC54" s="16"/>
      <c r="JED54" s="16"/>
      <c r="JEE54" s="16"/>
      <c r="JEF54" s="16"/>
      <c r="JEG54" s="16"/>
      <c r="JEH54" s="16"/>
      <c r="JEI54" s="16"/>
      <c r="JEJ54" s="16"/>
      <c r="JEK54" s="16"/>
      <c r="JEL54" s="16"/>
      <c r="JEM54" s="16"/>
      <c r="JEN54" s="16"/>
      <c r="JEO54" s="16"/>
      <c r="JEP54" s="16"/>
      <c r="JEQ54" s="16"/>
      <c r="JER54" s="16"/>
      <c r="JES54" s="16"/>
      <c r="JET54" s="16"/>
      <c r="JEU54" s="16"/>
      <c r="JEV54" s="16"/>
      <c r="JEW54" s="16"/>
      <c r="JEX54" s="16"/>
      <c r="JEY54" s="16"/>
      <c r="JEZ54" s="16"/>
      <c r="JFA54" s="16"/>
      <c r="JFB54" s="16"/>
      <c r="JFC54" s="16"/>
      <c r="JFD54" s="16"/>
      <c r="JFE54" s="16"/>
      <c r="JFF54" s="16"/>
      <c r="JFG54" s="16"/>
      <c r="JFH54" s="16"/>
      <c r="JFI54" s="16"/>
      <c r="JFJ54" s="16"/>
      <c r="JFK54" s="16"/>
      <c r="JFL54" s="16"/>
      <c r="JFM54" s="16"/>
      <c r="JFN54" s="16"/>
      <c r="JFO54" s="16"/>
      <c r="JFP54" s="16"/>
      <c r="JFQ54" s="16"/>
      <c r="JFR54" s="16"/>
      <c r="JFS54" s="16"/>
      <c r="JFT54" s="16"/>
      <c r="JFU54" s="16"/>
      <c r="JFV54" s="16"/>
      <c r="JFW54" s="16"/>
      <c r="JFX54" s="16"/>
      <c r="JFY54" s="16"/>
      <c r="JFZ54" s="16"/>
      <c r="JGA54" s="16"/>
      <c r="JGB54" s="16"/>
      <c r="JGC54" s="16"/>
      <c r="JGD54" s="16"/>
      <c r="JGE54" s="16"/>
      <c r="JGF54" s="16"/>
      <c r="JGG54" s="16"/>
      <c r="JGH54" s="16"/>
      <c r="JGI54" s="16"/>
      <c r="JGJ54" s="16"/>
      <c r="JGK54" s="16"/>
      <c r="JGL54" s="16"/>
      <c r="JGM54" s="16"/>
      <c r="JGN54" s="16"/>
      <c r="JGO54" s="16"/>
      <c r="JGP54" s="16"/>
      <c r="JGQ54" s="16"/>
      <c r="JGR54" s="16"/>
      <c r="JGS54" s="16"/>
      <c r="JGT54" s="16"/>
      <c r="JGU54" s="16"/>
      <c r="JGV54" s="16"/>
      <c r="JGW54" s="16"/>
      <c r="JGX54" s="16"/>
      <c r="JGY54" s="16"/>
      <c r="JGZ54" s="16"/>
      <c r="JHA54" s="16"/>
      <c r="JHB54" s="16"/>
      <c r="JHC54" s="16"/>
      <c r="JHD54" s="16"/>
      <c r="JHE54" s="16"/>
      <c r="JHF54" s="16"/>
      <c r="JHG54" s="16"/>
      <c r="JHH54" s="16"/>
      <c r="JHI54" s="16"/>
      <c r="JHJ54" s="16"/>
      <c r="JHK54" s="16"/>
      <c r="JHL54" s="16"/>
      <c r="JHM54" s="16"/>
      <c r="JHN54" s="16"/>
      <c r="JHO54" s="16"/>
      <c r="JHP54" s="16"/>
      <c r="JHQ54" s="16"/>
      <c r="JHR54" s="16"/>
      <c r="JHS54" s="16"/>
      <c r="JHT54" s="16"/>
      <c r="JHU54" s="16"/>
      <c r="JHV54" s="16"/>
      <c r="JHW54" s="16"/>
      <c r="JHX54" s="16"/>
      <c r="JHY54" s="16"/>
      <c r="JHZ54" s="16"/>
      <c r="JIA54" s="16"/>
      <c r="JIB54" s="16"/>
      <c r="JIC54" s="16"/>
      <c r="JID54" s="16"/>
      <c r="JIE54" s="16"/>
      <c r="JIF54" s="16"/>
      <c r="JIG54" s="16"/>
      <c r="JIH54" s="16"/>
      <c r="JII54" s="16"/>
      <c r="JIJ54" s="16"/>
      <c r="JIK54" s="16"/>
      <c r="JIL54" s="16"/>
      <c r="JIM54" s="16"/>
      <c r="JIN54" s="16"/>
      <c r="JIO54" s="16"/>
      <c r="JIP54" s="16"/>
      <c r="JIQ54" s="16"/>
      <c r="JIR54" s="16"/>
      <c r="JIS54" s="16"/>
      <c r="JIT54" s="16"/>
      <c r="JIU54" s="16"/>
      <c r="JIV54" s="16"/>
      <c r="JIW54" s="16"/>
      <c r="JIX54" s="16"/>
      <c r="JIY54" s="16"/>
      <c r="JIZ54" s="16"/>
      <c r="JJA54" s="16"/>
      <c r="JJB54" s="16"/>
      <c r="JJC54" s="16"/>
      <c r="JJD54" s="16"/>
      <c r="JJE54" s="16"/>
      <c r="JJF54" s="16"/>
      <c r="JJG54" s="16"/>
      <c r="JJH54" s="16"/>
      <c r="JJI54" s="16"/>
      <c r="JJJ54" s="16"/>
      <c r="JJK54" s="16"/>
      <c r="JJL54" s="16"/>
      <c r="JJM54" s="16"/>
      <c r="JJN54" s="16"/>
      <c r="JJO54" s="16"/>
      <c r="JJP54" s="16"/>
      <c r="JJQ54" s="16"/>
      <c r="JJR54" s="16"/>
      <c r="JJS54" s="16"/>
      <c r="JJT54" s="16"/>
      <c r="JJU54" s="16"/>
      <c r="JJV54" s="16"/>
      <c r="JJW54" s="16"/>
      <c r="JJX54" s="16"/>
      <c r="JJY54" s="16"/>
      <c r="JJZ54" s="16"/>
      <c r="JKA54" s="16"/>
      <c r="JKB54" s="16"/>
      <c r="JKC54" s="16"/>
      <c r="JKD54" s="16"/>
      <c r="JKE54" s="16"/>
      <c r="JKF54" s="16"/>
      <c r="JKG54" s="16"/>
      <c r="JKH54" s="16"/>
      <c r="JKI54" s="16"/>
      <c r="JKJ54" s="16"/>
      <c r="JKK54" s="16"/>
      <c r="JKL54" s="16"/>
      <c r="JKM54" s="16"/>
      <c r="JKN54" s="16"/>
      <c r="JKO54" s="16"/>
      <c r="JKP54" s="16"/>
      <c r="JKQ54" s="16"/>
      <c r="JKR54" s="16"/>
      <c r="JKS54" s="16"/>
      <c r="JKT54" s="16"/>
      <c r="JKU54" s="16"/>
      <c r="JKV54" s="16"/>
      <c r="JKW54" s="16"/>
      <c r="JKX54" s="16"/>
      <c r="JKY54" s="16"/>
      <c r="JKZ54" s="16"/>
      <c r="JLA54" s="16"/>
      <c r="JLB54" s="16"/>
      <c r="JLC54" s="16"/>
      <c r="JLD54" s="16"/>
      <c r="JLE54" s="16"/>
      <c r="JLF54" s="16"/>
      <c r="JLG54" s="16"/>
      <c r="JLH54" s="16"/>
      <c r="JLI54" s="16"/>
      <c r="JLJ54" s="16"/>
      <c r="JLK54" s="16"/>
      <c r="JLL54" s="16"/>
      <c r="JLM54" s="16"/>
      <c r="JLN54" s="16"/>
      <c r="JLO54" s="16"/>
      <c r="JLP54" s="16"/>
      <c r="JLQ54" s="16"/>
      <c r="JLR54" s="16"/>
      <c r="JLS54" s="16"/>
      <c r="JLT54" s="16"/>
      <c r="JLU54" s="16"/>
      <c r="JLV54" s="16"/>
      <c r="JLW54" s="16"/>
      <c r="JLX54" s="16"/>
      <c r="JLY54" s="16"/>
      <c r="JLZ54" s="16"/>
      <c r="JMA54" s="16"/>
      <c r="JMB54" s="16"/>
      <c r="JMC54" s="16"/>
      <c r="JMD54" s="16"/>
      <c r="JME54" s="16"/>
      <c r="JMF54" s="16"/>
      <c r="JMG54" s="16"/>
      <c r="JMH54" s="16"/>
      <c r="JMI54" s="16"/>
      <c r="JMJ54" s="16"/>
      <c r="JMK54" s="16"/>
      <c r="JML54" s="16"/>
      <c r="JMM54" s="16"/>
      <c r="JMN54" s="16"/>
      <c r="JMO54" s="16"/>
      <c r="JMP54" s="16"/>
      <c r="JMQ54" s="16"/>
      <c r="JMR54" s="16"/>
      <c r="JMS54" s="16"/>
      <c r="JMT54" s="16"/>
      <c r="JMU54" s="16"/>
      <c r="JMV54" s="16"/>
      <c r="JMW54" s="16"/>
      <c r="JMX54" s="16"/>
      <c r="JMY54" s="16"/>
      <c r="JMZ54" s="16"/>
      <c r="JNA54" s="16"/>
      <c r="JNB54" s="16"/>
      <c r="JNC54" s="16"/>
      <c r="JND54" s="16"/>
      <c r="JNE54" s="16"/>
      <c r="JNF54" s="16"/>
      <c r="JNG54" s="16"/>
      <c r="JNH54" s="16"/>
      <c r="JNI54" s="16"/>
      <c r="JNJ54" s="16"/>
      <c r="JNK54" s="16"/>
      <c r="JNL54" s="16"/>
      <c r="JNM54" s="16"/>
      <c r="JNN54" s="16"/>
      <c r="JNO54" s="16"/>
      <c r="JNP54" s="16"/>
      <c r="JNQ54" s="16"/>
      <c r="JNR54" s="16"/>
      <c r="JNS54" s="16"/>
      <c r="JNT54" s="16"/>
      <c r="JNU54" s="16"/>
      <c r="JNV54" s="16"/>
      <c r="JNW54" s="16"/>
      <c r="JNX54" s="16"/>
      <c r="JNY54" s="16"/>
      <c r="JNZ54" s="16"/>
      <c r="JOA54" s="16"/>
      <c r="JOB54" s="16"/>
      <c r="JOC54" s="16"/>
      <c r="JOD54" s="16"/>
      <c r="JOE54" s="16"/>
      <c r="JOF54" s="16"/>
      <c r="JOG54" s="16"/>
      <c r="JOH54" s="16"/>
      <c r="JOI54" s="16"/>
      <c r="JOJ54" s="16"/>
      <c r="JOK54" s="16"/>
      <c r="JOL54" s="16"/>
      <c r="JOM54" s="16"/>
      <c r="JON54" s="16"/>
      <c r="JOO54" s="16"/>
      <c r="JOP54" s="16"/>
      <c r="JOQ54" s="16"/>
      <c r="JOR54" s="16"/>
      <c r="JOS54" s="16"/>
      <c r="JOT54" s="16"/>
      <c r="JOU54" s="16"/>
      <c r="JOV54" s="16"/>
      <c r="JOW54" s="16"/>
      <c r="JOX54" s="16"/>
      <c r="JOY54" s="16"/>
      <c r="JOZ54" s="16"/>
      <c r="JPA54" s="16"/>
      <c r="JPB54" s="16"/>
      <c r="JPC54" s="16"/>
      <c r="JPD54" s="16"/>
      <c r="JPE54" s="16"/>
      <c r="JPF54" s="16"/>
      <c r="JPG54" s="16"/>
      <c r="JPH54" s="16"/>
      <c r="JPI54" s="16"/>
      <c r="JPJ54" s="16"/>
      <c r="JPK54" s="16"/>
      <c r="JPL54" s="16"/>
      <c r="JPM54" s="16"/>
      <c r="JPN54" s="16"/>
      <c r="JPO54" s="16"/>
      <c r="JPP54" s="16"/>
      <c r="JPQ54" s="16"/>
      <c r="JPR54" s="16"/>
      <c r="JPS54" s="16"/>
      <c r="JPT54" s="16"/>
      <c r="JPU54" s="16"/>
      <c r="JPV54" s="16"/>
      <c r="JPW54" s="16"/>
      <c r="JPX54" s="16"/>
      <c r="JPY54" s="16"/>
      <c r="JPZ54" s="16"/>
      <c r="JQA54" s="16"/>
      <c r="JQB54" s="16"/>
      <c r="JQC54" s="16"/>
      <c r="JQD54" s="16"/>
      <c r="JQE54" s="16"/>
      <c r="JQF54" s="16"/>
      <c r="JQG54" s="16"/>
      <c r="JQH54" s="16"/>
      <c r="JQI54" s="16"/>
      <c r="JQJ54" s="16"/>
      <c r="JQK54" s="16"/>
      <c r="JQL54" s="16"/>
      <c r="JQM54" s="16"/>
      <c r="JQN54" s="16"/>
      <c r="JQO54" s="16"/>
      <c r="JQP54" s="16"/>
      <c r="JQQ54" s="16"/>
      <c r="JQR54" s="16"/>
      <c r="JQS54" s="16"/>
      <c r="JQT54" s="16"/>
      <c r="JQU54" s="16"/>
      <c r="JQV54" s="16"/>
      <c r="JQW54" s="16"/>
      <c r="JQX54" s="16"/>
      <c r="JQY54" s="16"/>
      <c r="JQZ54" s="16"/>
      <c r="JRA54" s="16"/>
      <c r="JRB54" s="16"/>
      <c r="JRC54" s="16"/>
      <c r="JRD54" s="16"/>
      <c r="JRE54" s="16"/>
      <c r="JRF54" s="16"/>
      <c r="JRG54" s="16"/>
      <c r="JRH54" s="16"/>
      <c r="JRI54" s="16"/>
      <c r="JRJ54" s="16"/>
      <c r="JRK54" s="16"/>
      <c r="JRL54" s="16"/>
      <c r="JRM54" s="16"/>
      <c r="JRN54" s="16"/>
      <c r="JRO54" s="16"/>
      <c r="JRP54" s="16"/>
      <c r="JRQ54" s="16"/>
      <c r="JRR54" s="16"/>
      <c r="JRS54" s="16"/>
      <c r="JRT54" s="16"/>
      <c r="JRU54" s="16"/>
      <c r="JRV54" s="16"/>
      <c r="JRW54" s="16"/>
      <c r="JRX54" s="16"/>
      <c r="JRY54" s="16"/>
      <c r="JRZ54" s="16"/>
      <c r="JSA54" s="16"/>
      <c r="JSB54" s="16"/>
      <c r="JSC54" s="16"/>
      <c r="JSD54" s="16"/>
      <c r="JSE54" s="16"/>
      <c r="JSF54" s="16"/>
      <c r="JSG54" s="16"/>
      <c r="JSH54" s="16"/>
      <c r="JSI54" s="16"/>
      <c r="JSJ54" s="16"/>
      <c r="JSK54" s="16"/>
      <c r="JSL54" s="16"/>
      <c r="JSM54" s="16"/>
      <c r="JSN54" s="16"/>
      <c r="JSO54" s="16"/>
      <c r="JSP54" s="16"/>
      <c r="JSQ54" s="16"/>
      <c r="JSR54" s="16"/>
      <c r="JSS54" s="16"/>
      <c r="JST54" s="16"/>
      <c r="JSU54" s="16"/>
      <c r="JSV54" s="16"/>
      <c r="JSW54" s="16"/>
      <c r="JSX54" s="16"/>
      <c r="JSY54" s="16"/>
      <c r="JSZ54" s="16"/>
      <c r="JTA54" s="16"/>
      <c r="JTB54" s="16"/>
      <c r="JTC54" s="16"/>
      <c r="JTD54" s="16"/>
      <c r="JTE54" s="16"/>
      <c r="JTF54" s="16"/>
      <c r="JTG54" s="16"/>
      <c r="JTH54" s="16"/>
      <c r="JTI54" s="16"/>
      <c r="JTJ54" s="16"/>
      <c r="JTK54" s="16"/>
      <c r="JTL54" s="16"/>
      <c r="JTM54" s="16"/>
      <c r="JTN54" s="16"/>
      <c r="JTO54" s="16"/>
      <c r="JTP54" s="16"/>
      <c r="JTQ54" s="16"/>
      <c r="JTR54" s="16"/>
      <c r="JTS54" s="16"/>
      <c r="JTT54" s="16"/>
      <c r="JTU54" s="16"/>
      <c r="JTV54" s="16"/>
      <c r="JTW54" s="16"/>
      <c r="JTX54" s="16"/>
      <c r="JTY54" s="16"/>
      <c r="JTZ54" s="16"/>
      <c r="JUA54" s="16"/>
      <c r="JUB54" s="16"/>
      <c r="JUC54" s="16"/>
      <c r="JUD54" s="16"/>
      <c r="JUE54" s="16"/>
      <c r="JUF54" s="16"/>
      <c r="JUG54" s="16"/>
      <c r="JUH54" s="16"/>
      <c r="JUI54" s="16"/>
      <c r="JUJ54" s="16"/>
      <c r="JUK54" s="16"/>
      <c r="JUL54" s="16"/>
      <c r="JUM54" s="16"/>
      <c r="JUN54" s="16"/>
      <c r="JUO54" s="16"/>
      <c r="JUP54" s="16"/>
      <c r="JUQ54" s="16"/>
      <c r="JUR54" s="16"/>
      <c r="JUS54" s="16"/>
      <c r="JUT54" s="16"/>
      <c r="JUU54" s="16"/>
      <c r="JUV54" s="16"/>
      <c r="JUW54" s="16"/>
      <c r="JUX54" s="16"/>
      <c r="JUY54" s="16"/>
      <c r="JUZ54" s="16"/>
      <c r="JVA54" s="16"/>
      <c r="JVB54" s="16"/>
      <c r="JVC54" s="16"/>
      <c r="JVD54" s="16"/>
      <c r="JVE54" s="16"/>
      <c r="JVF54" s="16"/>
      <c r="JVG54" s="16"/>
      <c r="JVH54" s="16"/>
      <c r="JVI54" s="16"/>
      <c r="JVJ54" s="16"/>
      <c r="JVK54" s="16"/>
      <c r="JVL54" s="16"/>
      <c r="JVM54" s="16"/>
      <c r="JVN54" s="16"/>
      <c r="JVO54" s="16"/>
      <c r="JVP54" s="16"/>
      <c r="JVQ54" s="16"/>
      <c r="JVR54" s="16"/>
      <c r="JVS54" s="16"/>
      <c r="JVT54" s="16"/>
      <c r="JVU54" s="16"/>
      <c r="JVV54" s="16"/>
      <c r="JVW54" s="16"/>
      <c r="JVX54" s="16"/>
      <c r="JVY54" s="16"/>
      <c r="JVZ54" s="16"/>
      <c r="JWA54" s="16"/>
      <c r="JWB54" s="16"/>
      <c r="JWC54" s="16"/>
      <c r="JWD54" s="16"/>
      <c r="JWE54" s="16"/>
      <c r="JWF54" s="16"/>
      <c r="JWG54" s="16"/>
      <c r="JWH54" s="16"/>
      <c r="JWI54" s="16"/>
      <c r="JWJ54" s="16"/>
      <c r="JWK54" s="16"/>
      <c r="JWL54" s="16"/>
      <c r="JWM54" s="16"/>
      <c r="JWN54" s="16"/>
      <c r="JWO54" s="16"/>
      <c r="JWP54" s="16"/>
      <c r="JWQ54" s="16"/>
      <c r="JWR54" s="16"/>
      <c r="JWS54" s="16"/>
      <c r="JWT54" s="16"/>
      <c r="JWU54" s="16"/>
      <c r="JWV54" s="16"/>
      <c r="JWW54" s="16"/>
      <c r="JWX54" s="16"/>
      <c r="JWY54" s="16"/>
      <c r="JWZ54" s="16"/>
      <c r="JXA54" s="16"/>
      <c r="JXB54" s="16"/>
      <c r="JXC54" s="16"/>
      <c r="JXD54" s="16"/>
      <c r="JXE54" s="16"/>
      <c r="JXF54" s="16"/>
      <c r="JXG54" s="16"/>
      <c r="JXH54" s="16"/>
      <c r="JXI54" s="16"/>
      <c r="JXJ54" s="16"/>
      <c r="JXK54" s="16"/>
      <c r="JXL54" s="16"/>
      <c r="JXM54" s="16"/>
      <c r="JXN54" s="16"/>
      <c r="JXO54" s="16"/>
      <c r="JXP54" s="16"/>
      <c r="JXQ54" s="16"/>
      <c r="JXR54" s="16"/>
      <c r="JXS54" s="16"/>
      <c r="JXT54" s="16"/>
      <c r="JXU54" s="16"/>
      <c r="JXV54" s="16"/>
      <c r="JXW54" s="16"/>
      <c r="JXX54" s="16"/>
      <c r="JXY54" s="16"/>
      <c r="JXZ54" s="16"/>
      <c r="JYA54" s="16"/>
      <c r="JYB54" s="16"/>
      <c r="JYC54" s="16"/>
      <c r="JYD54" s="16"/>
      <c r="JYE54" s="16"/>
      <c r="JYF54" s="16"/>
      <c r="JYG54" s="16"/>
      <c r="JYH54" s="16"/>
      <c r="JYI54" s="16"/>
      <c r="JYJ54" s="16"/>
      <c r="JYK54" s="16"/>
      <c r="JYL54" s="16"/>
      <c r="JYM54" s="16"/>
      <c r="JYN54" s="16"/>
      <c r="JYO54" s="16"/>
      <c r="JYP54" s="16"/>
      <c r="JYQ54" s="16"/>
      <c r="JYR54" s="16"/>
      <c r="JYS54" s="16"/>
      <c r="JYT54" s="16"/>
      <c r="JYU54" s="16"/>
      <c r="JYV54" s="16"/>
      <c r="JYW54" s="16"/>
      <c r="JYX54" s="16"/>
      <c r="JYY54" s="16"/>
      <c r="JYZ54" s="16"/>
      <c r="JZA54" s="16"/>
      <c r="JZB54" s="16"/>
      <c r="JZC54" s="16"/>
      <c r="JZD54" s="16"/>
      <c r="JZE54" s="16"/>
      <c r="JZF54" s="16"/>
      <c r="JZG54" s="16"/>
      <c r="JZH54" s="16"/>
      <c r="JZI54" s="16"/>
      <c r="JZJ54" s="16"/>
      <c r="JZK54" s="16"/>
      <c r="JZL54" s="16"/>
      <c r="JZM54" s="16"/>
      <c r="JZN54" s="16"/>
      <c r="JZO54" s="16"/>
      <c r="JZP54" s="16"/>
      <c r="JZQ54" s="16"/>
      <c r="JZR54" s="16"/>
      <c r="JZS54" s="16"/>
      <c r="JZT54" s="16"/>
      <c r="JZU54" s="16"/>
      <c r="JZV54" s="16"/>
      <c r="JZW54" s="16"/>
      <c r="JZX54" s="16"/>
      <c r="JZY54" s="16"/>
      <c r="JZZ54" s="16"/>
      <c r="KAA54" s="16"/>
      <c r="KAB54" s="16"/>
      <c r="KAC54" s="16"/>
      <c r="KAD54" s="16"/>
      <c r="KAE54" s="16"/>
      <c r="KAF54" s="16"/>
      <c r="KAG54" s="16"/>
      <c r="KAH54" s="16"/>
      <c r="KAI54" s="16"/>
      <c r="KAJ54" s="16"/>
      <c r="KAK54" s="16"/>
      <c r="KAL54" s="16"/>
      <c r="KAM54" s="16"/>
      <c r="KAN54" s="16"/>
      <c r="KAO54" s="16"/>
      <c r="KAP54" s="16"/>
      <c r="KAQ54" s="16"/>
      <c r="KAR54" s="16"/>
      <c r="KAS54" s="16"/>
      <c r="KAT54" s="16"/>
      <c r="KAU54" s="16"/>
      <c r="KAV54" s="16"/>
      <c r="KAW54" s="16"/>
      <c r="KAX54" s="16"/>
      <c r="KAY54" s="16"/>
      <c r="KAZ54" s="16"/>
      <c r="KBA54" s="16"/>
      <c r="KBB54" s="16"/>
      <c r="KBC54" s="16"/>
      <c r="KBD54" s="16"/>
      <c r="KBE54" s="16"/>
      <c r="KBF54" s="16"/>
      <c r="KBG54" s="16"/>
      <c r="KBH54" s="16"/>
      <c r="KBI54" s="16"/>
      <c r="KBJ54" s="16"/>
      <c r="KBK54" s="16"/>
      <c r="KBL54" s="16"/>
      <c r="KBM54" s="16"/>
      <c r="KBN54" s="16"/>
      <c r="KBO54" s="16"/>
      <c r="KBP54" s="16"/>
      <c r="KBQ54" s="16"/>
      <c r="KBR54" s="16"/>
      <c r="KBS54" s="16"/>
      <c r="KBT54" s="16"/>
      <c r="KBU54" s="16"/>
      <c r="KBV54" s="16"/>
      <c r="KBW54" s="16"/>
      <c r="KBX54" s="16"/>
      <c r="KBY54" s="16"/>
      <c r="KBZ54" s="16"/>
      <c r="KCA54" s="16"/>
      <c r="KCB54" s="16"/>
      <c r="KCC54" s="16"/>
      <c r="KCD54" s="16"/>
      <c r="KCE54" s="16"/>
      <c r="KCF54" s="16"/>
      <c r="KCG54" s="16"/>
      <c r="KCH54" s="16"/>
      <c r="KCI54" s="16"/>
      <c r="KCJ54" s="16"/>
      <c r="KCK54" s="16"/>
      <c r="KCL54" s="16"/>
      <c r="KCM54" s="16"/>
      <c r="KCN54" s="16"/>
      <c r="KCO54" s="16"/>
      <c r="KCP54" s="16"/>
      <c r="KCQ54" s="16"/>
      <c r="KCR54" s="16"/>
      <c r="KCS54" s="16"/>
      <c r="KCT54" s="16"/>
      <c r="KCU54" s="16"/>
      <c r="KCV54" s="16"/>
      <c r="KCW54" s="16"/>
      <c r="KCX54" s="16"/>
      <c r="KCY54" s="16"/>
      <c r="KCZ54" s="16"/>
      <c r="KDA54" s="16"/>
      <c r="KDB54" s="16"/>
      <c r="KDC54" s="16"/>
      <c r="KDD54" s="16"/>
      <c r="KDE54" s="16"/>
      <c r="KDF54" s="16"/>
      <c r="KDG54" s="16"/>
      <c r="KDH54" s="16"/>
      <c r="KDI54" s="16"/>
      <c r="KDJ54" s="16"/>
      <c r="KDK54" s="16"/>
      <c r="KDL54" s="16"/>
      <c r="KDM54" s="16"/>
      <c r="KDN54" s="16"/>
      <c r="KDO54" s="16"/>
      <c r="KDP54" s="16"/>
      <c r="KDQ54" s="16"/>
      <c r="KDR54" s="16"/>
      <c r="KDS54" s="16"/>
      <c r="KDT54" s="16"/>
      <c r="KDU54" s="16"/>
      <c r="KDV54" s="16"/>
      <c r="KDW54" s="16"/>
      <c r="KDX54" s="16"/>
      <c r="KDY54" s="16"/>
      <c r="KDZ54" s="16"/>
      <c r="KEA54" s="16"/>
      <c r="KEB54" s="16"/>
      <c r="KEC54" s="16"/>
      <c r="KED54" s="16"/>
      <c r="KEE54" s="16"/>
      <c r="KEF54" s="16"/>
      <c r="KEG54" s="16"/>
      <c r="KEH54" s="16"/>
      <c r="KEI54" s="16"/>
      <c r="KEJ54" s="16"/>
      <c r="KEK54" s="16"/>
      <c r="KEL54" s="16"/>
      <c r="KEM54" s="16"/>
      <c r="KEN54" s="16"/>
      <c r="KEO54" s="16"/>
      <c r="KEP54" s="16"/>
      <c r="KEQ54" s="16"/>
      <c r="KER54" s="16"/>
      <c r="KES54" s="16"/>
      <c r="KET54" s="16"/>
      <c r="KEU54" s="16"/>
      <c r="KEV54" s="16"/>
      <c r="KEW54" s="16"/>
      <c r="KEX54" s="16"/>
      <c r="KEY54" s="16"/>
      <c r="KEZ54" s="16"/>
      <c r="KFA54" s="16"/>
      <c r="KFB54" s="16"/>
      <c r="KFC54" s="16"/>
      <c r="KFD54" s="16"/>
      <c r="KFE54" s="16"/>
      <c r="KFF54" s="16"/>
      <c r="KFG54" s="16"/>
      <c r="KFH54" s="16"/>
      <c r="KFI54" s="16"/>
      <c r="KFJ54" s="16"/>
      <c r="KFK54" s="16"/>
      <c r="KFL54" s="16"/>
      <c r="KFM54" s="16"/>
      <c r="KFN54" s="16"/>
      <c r="KFO54" s="16"/>
      <c r="KFP54" s="16"/>
      <c r="KFQ54" s="16"/>
      <c r="KFR54" s="16"/>
      <c r="KFS54" s="16"/>
      <c r="KFT54" s="16"/>
      <c r="KFU54" s="16"/>
      <c r="KFV54" s="16"/>
      <c r="KFW54" s="16"/>
      <c r="KFX54" s="16"/>
      <c r="KFY54" s="16"/>
      <c r="KFZ54" s="16"/>
      <c r="KGA54" s="16"/>
      <c r="KGB54" s="16"/>
      <c r="KGC54" s="16"/>
      <c r="KGD54" s="16"/>
      <c r="KGE54" s="16"/>
      <c r="KGF54" s="16"/>
      <c r="KGG54" s="16"/>
      <c r="KGH54" s="16"/>
      <c r="KGI54" s="16"/>
      <c r="KGJ54" s="16"/>
      <c r="KGK54" s="16"/>
      <c r="KGL54" s="16"/>
      <c r="KGM54" s="16"/>
      <c r="KGN54" s="16"/>
      <c r="KGO54" s="16"/>
      <c r="KGP54" s="16"/>
      <c r="KGQ54" s="16"/>
      <c r="KGR54" s="16"/>
      <c r="KGS54" s="16"/>
      <c r="KGT54" s="16"/>
      <c r="KGU54" s="16"/>
      <c r="KGV54" s="16"/>
      <c r="KGW54" s="16"/>
      <c r="KGX54" s="16"/>
      <c r="KGY54" s="16"/>
      <c r="KGZ54" s="16"/>
      <c r="KHA54" s="16"/>
      <c r="KHB54" s="16"/>
      <c r="KHC54" s="16"/>
      <c r="KHD54" s="16"/>
      <c r="KHE54" s="16"/>
      <c r="KHF54" s="16"/>
      <c r="KHG54" s="16"/>
      <c r="KHH54" s="16"/>
      <c r="KHI54" s="16"/>
      <c r="KHJ54" s="16"/>
      <c r="KHK54" s="16"/>
      <c r="KHL54" s="16"/>
      <c r="KHM54" s="16"/>
      <c r="KHN54" s="16"/>
      <c r="KHO54" s="16"/>
      <c r="KHP54" s="16"/>
      <c r="KHQ54" s="16"/>
      <c r="KHR54" s="16"/>
      <c r="KHS54" s="16"/>
      <c r="KHT54" s="16"/>
      <c r="KHU54" s="16"/>
      <c r="KHV54" s="16"/>
      <c r="KHW54" s="16"/>
      <c r="KHX54" s="16"/>
      <c r="KHY54" s="16"/>
      <c r="KHZ54" s="16"/>
      <c r="KIA54" s="16"/>
      <c r="KIB54" s="16"/>
      <c r="KIC54" s="16"/>
      <c r="KID54" s="16"/>
      <c r="KIE54" s="16"/>
      <c r="KIF54" s="16"/>
      <c r="KIG54" s="16"/>
      <c r="KIH54" s="16"/>
      <c r="KII54" s="16"/>
      <c r="KIJ54" s="16"/>
      <c r="KIK54" s="16"/>
      <c r="KIL54" s="16"/>
      <c r="KIM54" s="16"/>
      <c r="KIN54" s="16"/>
      <c r="KIO54" s="16"/>
      <c r="KIP54" s="16"/>
      <c r="KIQ54" s="16"/>
      <c r="KIR54" s="16"/>
      <c r="KIS54" s="16"/>
      <c r="KIT54" s="16"/>
      <c r="KIU54" s="16"/>
      <c r="KIV54" s="16"/>
      <c r="KIW54" s="16"/>
      <c r="KIX54" s="16"/>
      <c r="KIY54" s="16"/>
      <c r="KIZ54" s="16"/>
      <c r="KJA54" s="16"/>
      <c r="KJB54" s="16"/>
      <c r="KJC54" s="16"/>
      <c r="KJD54" s="16"/>
      <c r="KJE54" s="16"/>
      <c r="KJF54" s="16"/>
      <c r="KJG54" s="16"/>
      <c r="KJH54" s="16"/>
      <c r="KJI54" s="16"/>
      <c r="KJJ54" s="16"/>
      <c r="KJK54" s="16"/>
      <c r="KJL54" s="16"/>
      <c r="KJM54" s="16"/>
      <c r="KJN54" s="16"/>
      <c r="KJO54" s="16"/>
      <c r="KJP54" s="16"/>
      <c r="KJQ54" s="16"/>
      <c r="KJR54" s="16"/>
      <c r="KJS54" s="16"/>
      <c r="KJT54" s="16"/>
      <c r="KJU54" s="16"/>
      <c r="KJV54" s="16"/>
      <c r="KJW54" s="16"/>
      <c r="KJX54" s="16"/>
      <c r="KJY54" s="16"/>
      <c r="KJZ54" s="16"/>
      <c r="KKA54" s="16"/>
      <c r="KKB54" s="16"/>
      <c r="KKC54" s="16"/>
      <c r="KKD54" s="16"/>
      <c r="KKE54" s="16"/>
      <c r="KKF54" s="16"/>
      <c r="KKG54" s="16"/>
      <c r="KKH54" s="16"/>
      <c r="KKI54" s="16"/>
      <c r="KKJ54" s="16"/>
      <c r="KKK54" s="16"/>
      <c r="KKL54" s="16"/>
      <c r="KKM54" s="16"/>
      <c r="KKN54" s="16"/>
      <c r="KKO54" s="16"/>
      <c r="KKP54" s="16"/>
      <c r="KKQ54" s="16"/>
      <c r="KKR54" s="16"/>
      <c r="KKS54" s="16"/>
      <c r="KKT54" s="16"/>
      <c r="KKU54" s="16"/>
      <c r="KKV54" s="16"/>
      <c r="KKW54" s="16"/>
      <c r="KKX54" s="16"/>
      <c r="KKY54" s="16"/>
      <c r="KKZ54" s="16"/>
      <c r="KLA54" s="16"/>
      <c r="KLB54" s="16"/>
      <c r="KLC54" s="16"/>
      <c r="KLD54" s="16"/>
      <c r="KLE54" s="16"/>
      <c r="KLF54" s="16"/>
      <c r="KLG54" s="16"/>
      <c r="KLH54" s="16"/>
      <c r="KLI54" s="16"/>
      <c r="KLJ54" s="16"/>
      <c r="KLK54" s="16"/>
      <c r="KLL54" s="16"/>
      <c r="KLM54" s="16"/>
      <c r="KLN54" s="16"/>
      <c r="KLO54" s="16"/>
      <c r="KLP54" s="16"/>
      <c r="KLQ54" s="16"/>
      <c r="KLR54" s="16"/>
      <c r="KLS54" s="16"/>
      <c r="KLT54" s="16"/>
      <c r="KLU54" s="16"/>
      <c r="KLV54" s="16"/>
      <c r="KLW54" s="16"/>
      <c r="KLX54" s="16"/>
      <c r="KLY54" s="16"/>
      <c r="KLZ54" s="16"/>
      <c r="KMA54" s="16"/>
      <c r="KMB54" s="16"/>
      <c r="KMC54" s="16"/>
      <c r="KMD54" s="16"/>
      <c r="KME54" s="16"/>
      <c r="KMF54" s="16"/>
      <c r="KMG54" s="16"/>
      <c r="KMH54" s="16"/>
      <c r="KMI54" s="16"/>
      <c r="KMJ54" s="16"/>
      <c r="KMK54" s="16"/>
      <c r="KML54" s="16"/>
      <c r="KMM54" s="16"/>
      <c r="KMN54" s="16"/>
      <c r="KMO54" s="16"/>
      <c r="KMP54" s="16"/>
      <c r="KMQ54" s="16"/>
      <c r="KMR54" s="16"/>
      <c r="KMS54" s="16"/>
      <c r="KMT54" s="16"/>
      <c r="KMU54" s="16"/>
      <c r="KMV54" s="16"/>
      <c r="KMW54" s="16"/>
      <c r="KMX54" s="16"/>
      <c r="KMY54" s="16"/>
      <c r="KMZ54" s="16"/>
      <c r="KNA54" s="16"/>
      <c r="KNB54" s="16"/>
      <c r="KNC54" s="16"/>
      <c r="KND54" s="16"/>
      <c r="KNE54" s="16"/>
      <c r="KNF54" s="16"/>
      <c r="KNG54" s="16"/>
      <c r="KNH54" s="16"/>
      <c r="KNI54" s="16"/>
      <c r="KNJ54" s="16"/>
      <c r="KNK54" s="16"/>
      <c r="KNL54" s="16"/>
      <c r="KNM54" s="16"/>
      <c r="KNN54" s="16"/>
      <c r="KNO54" s="16"/>
      <c r="KNP54" s="16"/>
      <c r="KNQ54" s="16"/>
      <c r="KNR54" s="16"/>
      <c r="KNS54" s="16"/>
      <c r="KNT54" s="16"/>
      <c r="KNU54" s="16"/>
      <c r="KNV54" s="16"/>
      <c r="KNW54" s="16"/>
      <c r="KNX54" s="16"/>
      <c r="KNY54" s="16"/>
      <c r="KNZ54" s="16"/>
      <c r="KOA54" s="16"/>
      <c r="KOB54" s="16"/>
      <c r="KOC54" s="16"/>
      <c r="KOD54" s="16"/>
      <c r="KOE54" s="16"/>
      <c r="KOF54" s="16"/>
      <c r="KOG54" s="16"/>
      <c r="KOH54" s="16"/>
      <c r="KOI54" s="16"/>
      <c r="KOJ54" s="16"/>
      <c r="KOK54" s="16"/>
      <c r="KOL54" s="16"/>
      <c r="KOM54" s="16"/>
      <c r="KON54" s="16"/>
      <c r="KOO54" s="16"/>
      <c r="KOP54" s="16"/>
      <c r="KOQ54" s="16"/>
      <c r="KOR54" s="16"/>
      <c r="KOS54" s="16"/>
      <c r="KOT54" s="16"/>
      <c r="KOU54" s="16"/>
      <c r="KOV54" s="16"/>
      <c r="KOW54" s="16"/>
      <c r="KOX54" s="16"/>
      <c r="KOY54" s="16"/>
      <c r="KOZ54" s="16"/>
      <c r="KPA54" s="16"/>
      <c r="KPB54" s="16"/>
      <c r="KPC54" s="16"/>
      <c r="KPD54" s="16"/>
      <c r="KPE54" s="16"/>
      <c r="KPF54" s="16"/>
      <c r="KPG54" s="16"/>
      <c r="KPH54" s="16"/>
      <c r="KPI54" s="16"/>
      <c r="KPJ54" s="16"/>
      <c r="KPK54" s="16"/>
      <c r="KPL54" s="16"/>
      <c r="KPM54" s="16"/>
      <c r="KPN54" s="16"/>
      <c r="KPO54" s="16"/>
      <c r="KPP54" s="16"/>
      <c r="KPQ54" s="16"/>
      <c r="KPR54" s="16"/>
      <c r="KPS54" s="16"/>
      <c r="KPT54" s="16"/>
      <c r="KPU54" s="16"/>
      <c r="KPV54" s="16"/>
      <c r="KPW54" s="16"/>
      <c r="KPX54" s="16"/>
      <c r="KPY54" s="16"/>
      <c r="KPZ54" s="16"/>
      <c r="KQA54" s="16"/>
      <c r="KQB54" s="16"/>
      <c r="KQC54" s="16"/>
      <c r="KQD54" s="16"/>
      <c r="KQE54" s="16"/>
      <c r="KQF54" s="16"/>
      <c r="KQG54" s="16"/>
      <c r="KQH54" s="16"/>
      <c r="KQI54" s="16"/>
      <c r="KQJ54" s="16"/>
      <c r="KQK54" s="16"/>
      <c r="KQL54" s="16"/>
      <c r="KQM54" s="16"/>
      <c r="KQN54" s="16"/>
      <c r="KQO54" s="16"/>
      <c r="KQP54" s="16"/>
      <c r="KQQ54" s="16"/>
      <c r="KQR54" s="16"/>
      <c r="KQS54" s="16"/>
      <c r="KQT54" s="16"/>
      <c r="KQU54" s="16"/>
      <c r="KQV54" s="16"/>
      <c r="KQW54" s="16"/>
      <c r="KQX54" s="16"/>
      <c r="KQY54" s="16"/>
      <c r="KQZ54" s="16"/>
      <c r="KRA54" s="16"/>
      <c r="KRB54" s="16"/>
      <c r="KRC54" s="16"/>
      <c r="KRD54" s="16"/>
      <c r="KRE54" s="16"/>
      <c r="KRF54" s="16"/>
      <c r="KRG54" s="16"/>
      <c r="KRH54" s="16"/>
      <c r="KRI54" s="16"/>
      <c r="KRJ54" s="16"/>
      <c r="KRK54" s="16"/>
      <c r="KRL54" s="16"/>
      <c r="KRM54" s="16"/>
      <c r="KRN54" s="16"/>
      <c r="KRO54" s="16"/>
      <c r="KRP54" s="16"/>
      <c r="KRQ54" s="16"/>
      <c r="KRR54" s="16"/>
      <c r="KRS54" s="16"/>
      <c r="KRT54" s="16"/>
      <c r="KRU54" s="16"/>
      <c r="KRV54" s="16"/>
      <c r="KRW54" s="16"/>
      <c r="KRX54" s="16"/>
      <c r="KRY54" s="16"/>
      <c r="KRZ54" s="16"/>
      <c r="KSA54" s="16"/>
      <c r="KSB54" s="16"/>
      <c r="KSC54" s="16"/>
      <c r="KSD54" s="16"/>
      <c r="KSE54" s="16"/>
      <c r="KSF54" s="16"/>
      <c r="KSG54" s="16"/>
      <c r="KSH54" s="16"/>
      <c r="KSI54" s="16"/>
      <c r="KSJ54" s="16"/>
      <c r="KSK54" s="16"/>
      <c r="KSL54" s="16"/>
      <c r="KSM54" s="16"/>
      <c r="KSN54" s="16"/>
      <c r="KSO54" s="16"/>
      <c r="KSP54" s="16"/>
      <c r="KSQ54" s="16"/>
      <c r="KSR54" s="16"/>
      <c r="KSS54" s="16"/>
      <c r="KST54" s="16"/>
      <c r="KSU54" s="16"/>
      <c r="KSV54" s="16"/>
      <c r="KSW54" s="16"/>
      <c r="KSX54" s="16"/>
      <c r="KSY54" s="16"/>
      <c r="KSZ54" s="16"/>
      <c r="KTA54" s="16"/>
      <c r="KTB54" s="16"/>
      <c r="KTC54" s="16"/>
      <c r="KTD54" s="16"/>
      <c r="KTE54" s="16"/>
      <c r="KTF54" s="16"/>
      <c r="KTG54" s="16"/>
      <c r="KTH54" s="16"/>
      <c r="KTI54" s="16"/>
      <c r="KTJ54" s="16"/>
      <c r="KTK54" s="16"/>
      <c r="KTL54" s="16"/>
      <c r="KTM54" s="16"/>
      <c r="KTN54" s="16"/>
      <c r="KTO54" s="16"/>
      <c r="KTP54" s="16"/>
      <c r="KTQ54" s="16"/>
      <c r="KTR54" s="16"/>
      <c r="KTS54" s="16"/>
      <c r="KTT54" s="16"/>
      <c r="KTU54" s="16"/>
      <c r="KTV54" s="16"/>
      <c r="KTW54" s="16"/>
      <c r="KTX54" s="16"/>
      <c r="KTY54" s="16"/>
      <c r="KTZ54" s="16"/>
      <c r="KUA54" s="16"/>
      <c r="KUB54" s="16"/>
      <c r="KUC54" s="16"/>
      <c r="KUD54" s="16"/>
      <c r="KUE54" s="16"/>
      <c r="KUF54" s="16"/>
      <c r="KUG54" s="16"/>
      <c r="KUH54" s="16"/>
      <c r="KUI54" s="16"/>
      <c r="KUJ54" s="16"/>
      <c r="KUK54" s="16"/>
      <c r="KUL54" s="16"/>
      <c r="KUM54" s="16"/>
      <c r="KUN54" s="16"/>
      <c r="KUO54" s="16"/>
      <c r="KUP54" s="16"/>
      <c r="KUQ54" s="16"/>
      <c r="KUR54" s="16"/>
      <c r="KUS54" s="16"/>
      <c r="KUT54" s="16"/>
      <c r="KUU54" s="16"/>
      <c r="KUV54" s="16"/>
      <c r="KUW54" s="16"/>
      <c r="KUX54" s="16"/>
      <c r="KUY54" s="16"/>
      <c r="KUZ54" s="16"/>
      <c r="KVA54" s="16"/>
      <c r="KVB54" s="16"/>
      <c r="KVC54" s="16"/>
      <c r="KVD54" s="16"/>
      <c r="KVE54" s="16"/>
      <c r="KVF54" s="16"/>
      <c r="KVG54" s="16"/>
      <c r="KVH54" s="16"/>
      <c r="KVI54" s="16"/>
      <c r="KVJ54" s="16"/>
      <c r="KVK54" s="16"/>
      <c r="KVL54" s="16"/>
      <c r="KVM54" s="16"/>
      <c r="KVN54" s="16"/>
      <c r="KVO54" s="16"/>
      <c r="KVP54" s="16"/>
      <c r="KVQ54" s="16"/>
      <c r="KVR54" s="16"/>
      <c r="KVS54" s="16"/>
      <c r="KVT54" s="16"/>
      <c r="KVU54" s="16"/>
      <c r="KVV54" s="16"/>
      <c r="KVW54" s="16"/>
      <c r="KVX54" s="16"/>
      <c r="KVY54" s="16"/>
      <c r="KVZ54" s="16"/>
      <c r="KWA54" s="16"/>
      <c r="KWB54" s="16"/>
      <c r="KWC54" s="16"/>
      <c r="KWD54" s="16"/>
      <c r="KWE54" s="16"/>
      <c r="KWF54" s="16"/>
      <c r="KWG54" s="16"/>
      <c r="KWH54" s="16"/>
      <c r="KWI54" s="16"/>
      <c r="KWJ54" s="16"/>
      <c r="KWK54" s="16"/>
      <c r="KWL54" s="16"/>
      <c r="KWM54" s="16"/>
      <c r="KWN54" s="16"/>
      <c r="KWO54" s="16"/>
      <c r="KWP54" s="16"/>
      <c r="KWQ54" s="16"/>
      <c r="KWR54" s="16"/>
      <c r="KWS54" s="16"/>
      <c r="KWT54" s="16"/>
      <c r="KWU54" s="16"/>
      <c r="KWV54" s="16"/>
      <c r="KWW54" s="16"/>
      <c r="KWX54" s="16"/>
      <c r="KWY54" s="16"/>
      <c r="KWZ54" s="16"/>
      <c r="KXA54" s="16"/>
      <c r="KXB54" s="16"/>
      <c r="KXC54" s="16"/>
      <c r="KXD54" s="16"/>
      <c r="KXE54" s="16"/>
      <c r="KXF54" s="16"/>
      <c r="KXG54" s="16"/>
      <c r="KXH54" s="16"/>
      <c r="KXI54" s="16"/>
      <c r="KXJ54" s="16"/>
      <c r="KXK54" s="16"/>
      <c r="KXL54" s="16"/>
      <c r="KXM54" s="16"/>
      <c r="KXN54" s="16"/>
      <c r="KXO54" s="16"/>
      <c r="KXP54" s="16"/>
      <c r="KXQ54" s="16"/>
      <c r="KXR54" s="16"/>
      <c r="KXS54" s="16"/>
      <c r="KXT54" s="16"/>
      <c r="KXU54" s="16"/>
      <c r="KXV54" s="16"/>
      <c r="KXW54" s="16"/>
      <c r="KXX54" s="16"/>
      <c r="KXY54" s="16"/>
      <c r="KXZ54" s="16"/>
      <c r="KYA54" s="16"/>
      <c r="KYB54" s="16"/>
      <c r="KYC54" s="16"/>
      <c r="KYD54" s="16"/>
      <c r="KYE54" s="16"/>
      <c r="KYF54" s="16"/>
      <c r="KYG54" s="16"/>
      <c r="KYH54" s="16"/>
      <c r="KYI54" s="16"/>
      <c r="KYJ54" s="16"/>
      <c r="KYK54" s="16"/>
      <c r="KYL54" s="16"/>
      <c r="KYM54" s="16"/>
      <c r="KYN54" s="16"/>
      <c r="KYO54" s="16"/>
      <c r="KYP54" s="16"/>
      <c r="KYQ54" s="16"/>
      <c r="KYR54" s="16"/>
      <c r="KYS54" s="16"/>
      <c r="KYT54" s="16"/>
      <c r="KYU54" s="16"/>
      <c r="KYV54" s="16"/>
      <c r="KYW54" s="16"/>
      <c r="KYX54" s="16"/>
      <c r="KYY54" s="16"/>
      <c r="KYZ54" s="16"/>
      <c r="KZA54" s="16"/>
      <c r="KZB54" s="16"/>
      <c r="KZC54" s="16"/>
      <c r="KZD54" s="16"/>
      <c r="KZE54" s="16"/>
      <c r="KZF54" s="16"/>
      <c r="KZG54" s="16"/>
      <c r="KZH54" s="16"/>
      <c r="KZI54" s="16"/>
      <c r="KZJ54" s="16"/>
      <c r="KZK54" s="16"/>
      <c r="KZL54" s="16"/>
      <c r="KZM54" s="16"/>
      <c r="KZN54" s="16"/>
      <c r="KZO54" s="16"/>
      <c r="KZP54" s="16"/>
      <c r="KZQ54" s="16"/>
      <c r="KZR54" s="16"/>
      <c r="KZS54" s="16"/>
      <c r="KZT54" s="16"/>
      <c r="KZU54" s="16"/>
      <c r="KZV54" s="16"/>
      <c r="KZW54" s="16"/>
      <c r="KZX54" s="16"/>
      <c r="KZY54" s="16"/>
      <c r="KZZ54" s="16"/>
      <c r="LAA54" s="16"/>
      <c r="LAB54" s="16"/>
      <c r="LAC54" s="16"/>
      <c r="LAD54" s="16"/>
      <c r="LAE54" s="16"/>
      <c r="LAF54" s="16"/>
      <c r="LAG54" s="16"/>
      <c r="LAH54" s="16"/>
      <c r="LAI54" s="16"/>
      <c r="LAJ54" s="16"/>
      <c r="LAK54" s="16"/>
      <c r="LAL54" s="16"/>
      <c r="LAM54" s="16"/>
      <c r="LAN54" s="16"/>
      <c r="LAO54" s="16"/>
      <c r="LAP54" s="16"/>
      <c r="LAQ54" s="16"/>
      <c r="LAR54" s="16"/>
      <c r="LAS54" s="16"/>
      <c r="LAT54" s="16"/>
      <c r="LAU54" s="16"/>
      <c r="LAV54" s="16"/>
      <c r="LAW54" s="16"/>
      <c r="LAX54" s="16"/>
      <c r="LAY54" s="16"/>
      <c r="LAZ54" s="16"/>
      <c r="LBA54" s="16"/>
      <c r="LBB54" s="16"/>
      <c r="LBC54" s="16"/>
      <c r="LBD54" s="16"/>
      <c r="LBE54" s="16"/>
      <c r="LBF54" s="16"/>
      <c r="LBG54" s="16"/>
      <c r="LBH54" s="16"/>
      <c r="LBI54" s="16"/>
      <c r="LBJ54" s="16"/>
      <c r="LBK54" s="16"/>
      <c r="LBL54" s="16"/>
      <c r="LBM54" s="16"/>
      <c r="LBN54" s="16"/>
      <c r="LBO54" s="16"/>
      <c r="LBP54" s="16"/>
      <c r="LBQ54" s="16"/>
      <c r="LBR54" s="16"/>
      <c r="LBS54" s="16"/>
      <c r="LBT54" s="16"/>
      <c r="LBU54" s="16"/>
      <c r="LBV54" s="16"/>
      <c r="LBW54" s="16"/>
      <c r="LBX54" s="16"/>
      <c r="LBY54" s="16"/>
      <c r="LBZ54" s="16"/>
      <c r="LCA54" s="16"/>
      <c r="LCB54" s="16"/>
      <c r="LCC54" s="16"/>
      <c r="LCD54" s="16"/>
      <c r="LCE54" s="16"/>
      <c r="LCF54" s="16"/>
      <c r="LCG54" s="16"/>
      <c r="LCH54" s="16"/>
      <c r="LCI54" s="16"/>
      <c r="LCJ54" s="16"/>
      <c r="LCK54" s="16"/>
      <c r="LCL54" s="16"/>
      <c r="LCM54" s="16"/>
      <c r="LCN54" s="16"/>
      <c r="LCO54" s="16"/>
      <c r="LCP54" s="16"/>
      <c r="LCQ54" s="16"/>
      <c r="LCR54" s="16"/>
      <c r="LCS54" s="16"/>
      <c r="LCT54" s="16"/>
      <c r="LCU54" s="16"/>
      <c r="LCV54" s="16"/>
      <c r="LCW54" s="16"/>
      <c r="LCX54" s="16"/>
      <c r="LCY54" s="16"/>
      <c r="LCZ54" s="16"/>
      <c r="LDA54" s="16"/>
      <c r="LDB54" s="16"/>
      <c r="LDC54" s="16"/>
      <c r="LDD54" s="16"/>
      <c r="LDE54" s="16"/>
      <c r="LDF54" s="16"/>
      <c r="LDG54" s="16"/>
      <c r="LDH54" s="16"/>
      <c r="LDI54" s="16"/>
      <c r="LDJ54" s="16"/>
      <c r="LDK54" s="16"/>
      <c r="LDL54" s="16"/>
      <c r="LDM54" s="16"/>
      <c r="LDN54" s="16"/>
      <c r="LDO54" s="16"/>
      <c r="LDP54" s="16"/>
      <c r="LDQ54" s="16"/>
      <c r="LDR54" s="16"/>
      <c r="LDS54" s="16"/>
      <c r="LDT54" s="16"/>
      <c r="LDU54" s="16"/>
      <c r="LDV54" s="16"/>
      <c r="LDW54" s="16"/>
      <c r="LDX54" s="16"/>
      <c r="LDY54" s="16"/>
      <c r="LDZ54" s="16"/>
      <c r="LEA54" s="16"/>
      <c r="LEB54" s="16"/>
      <c r="LEC54" s="16"/>
      <c r="LED54" s="16"/>
      <c r="LEE54" s="16"/>
      <c r="LEF54" s="16"/>
      <c r="LEG54" s="16"/>
      <c r="LEH54" s="16"/>
      <c r="LEI54" s="16"/>
      <c r="LEJ54" s="16"/>
      <c r="LEK54" s="16"/>
      <c r="LEL54" s="16"/>
      <c r="LEM54" s="16"/>
      <c r="LEN54" s="16"/>
      <c r="LEO54" s="16"/>
      <c r="LEP54" s="16"/>
      <c r="LEQ54" s="16"/>
      <c r="LER54" s="16"/>
      <c r="LES54" s="16"/>
      <c r="LET54" s="16"/>
      <c r="LEU54" s="16"/>
      <c r="LEV54" s="16"/>
      <c r="LEW54" s="16"/>
      <c r="LEX54" s="16"/>
      <c r="LEY54" s="16"/>
      <c r="LEZ54" s="16"/>
      <c r="LFA54" s="16"/>
      <c r="LFB54" s="16"/>
      <c r="LFC54" s="16"/>
      <c r="LFD54" s="16"/>
      <c r="LFE54" s="16"/>
      <c r="LFF54" s="16"/>
      <c r="LFG54" s="16"/>
      <c r="LFH54" s="16"/>
      <c r="LFI54" s="16"/>
      <c r="LFJ54" s="16"/>
      <c r="LFK54" s="16"/>
      <c r="LFL54" s="16"/>
      <c r="LFM54" s="16"/>
      <c r="LFN54" s="16"/>
      <c r="LFO54" s="16"/>
      <c r="LFP54" s="16"/>
      <c r="LFQ54" s="16"/>
      <c r="LFR54" s="16"/>
      <c r="LFS54" s="16"/>
      <c r="LFT54" s="16"/>
      <c r="LFU54" s="16"/>
      <c r="LFV54" s="16"/>
      <c r="LFW54" s="16"/>
      <c r="LFX54" s="16"/>
      <c r="LFY54" s="16"/>
      <c r="LFZ54" s="16"/>
      <c r="LGA54" s="16"/>
      <c r="LGB54" s="16"/>
      <c r="LGC54" s="16"/>
      <c r="LGD54" s="16"/>
      <c r="LGE54" s="16"/>
      <c r="LGF54" s="16"/>
      <c r="LGG54" s="16"/>
      <c r="LGH54" s="16"/>
      <c r="LGI54" s="16"/>
      <c r="LGJ54" s="16"/>
      <c r="LGK54" s="16"/>
      <c r="LGL54" s="16"/>
      <c r="LGM54" s="16"/>
      <c r="LGN54" s="16"/>
      <c r="LGO54" s="16"/>
      <c r="LGP54" s="16"/>
      <c r="LGQ54" s="16"/>
      <c r="LGR54" s="16"/>
      <c r="LGS54" s="16"/>
      <c r="LGT54" s="16"/>
      <c r="LGU54" s="16"/>
      <c r="LGV54" s="16"/>
      <c r="LGW54" s="16"/>
      <c r="LGX54" s="16"/>
      <c r="LGY54" s="16"/>
      <c r="LGZ54" s="16"/>
      <c r="LHA54" s="16"/>
      <c r="LHB54" s="16"/>
      <c r="LHC54" s="16"/>
      <c r="LHD54" s="16"/>
      <c r="LHE54" s="16"/>
      <c r="LHF54" s="16"/>
      <c r="LHG54" s="16"/>
      <c r="LHH54" s="16"/>
      <c r="LHI54" s="16"/>
      <c r="LHJ54" s="16"/>
      <c r="LHK54" s="16"/>
      <c r="LHL54" s="16"/>
      <c r="LHM54" s="16"/>
      <c r="LHN54" s="16"/>
      <c r="LHO54" s="16"/>
      <c r="LHP54" s="16"/>
      <c r="LHQ54" s="16"/>
      <c r="LHR54" s="16"/>
      <c r="LHS54" s="16"/>
      <c r="LHT54" s="16"/>
      <c r="LHU54" s="16"/>
      <c r="LHV54" s="16"/>
      <c r="LHW54" s="16"/>
      <c r="LHX54" s="16"/>
      <c r="LHY54" s="16"/>
      <c r="LHZ54" s="16"/>
      <c r="LIA54" s="16"/>
      <c r="LIB54" s="16"/>
      <c r="LIC54" s="16"/>
      <c r="LID54" s="16"/>
      <c r="LIE54" s="16"/>
      <c r="LIF54" s="16"/>
      <c r="LIG54" s="16"/>
      <c r="LIH54" s="16"/>
      <c r="LII54" s="16"/>
      <c r="LIJ54" s="16"/>
      <c r="LIK54" s="16"/>
      <c r="LIL54" s="16"/>
      <c r="LIM54" s="16"/>
      <c r="LIN54" s="16"/>
      <c r="LIO54" s="16"/>
      <c r="LIP54" s="16"/>
      <c r="LIQ54" s="16"/>
      <c r="LIR54" s="16"/>
      <c r="LIS54" s="16"/>
      <c r="LIT54" s="16"/>
      <c r="LIU54" s="16"/>
      <c r="LIV54" s="16"/>
      <c r="LIW54" s="16"/>
      <c r="LIX54" s="16"/>
      <c r="LIY54" s="16"/>
      <c r="LIZ54" s="16"/>
      <c r="LJA54" s="16"/>
      <c r="LJB54" s="16"/>
      <c r="LJC54" s="16"/>
      <c r="LJD54" s="16"/>
      <c r="LJE54" s="16"/>
      <c r="LJF54" s="16"/>
      <c r="LJG54" s="16"/>
      <c r="LJH54" s="16"/>
      <c r="LJI54" s="16"/>
      <c r="LJJ54" s="16"/>
      <c r="LJK54" s="16"/>
      <c r="LJL54" s="16"/>
      <c r="LJM54" s="16"/>
      <c r="LJN54" s="16"/>
      <c r="LJO54" s="16"/>
      <c r="LJP54" s="16"/>
      <c r="LJQ54" s="16"/>
      <c r="LJR54" s="16"/>
      <c r="LJS54" s="16"/>
      <c r="LJT54" s="16"/>
      <c r="LJU54" s="16"/>
      <c r="LJV54" s="16"/>
      <c r="LJW54" s="16"/>
      <c r="LJX54" s="16"/>
      <c r="LJY54" s="16"/>
      <c r="LJZ54" s="16"/>
      <c r="LKA54" s="16"/>
      <c r="LKB54" s="16"/>
      <c r="LKC54" s="16"/>
      <c r="LKD54" s="16"/>
      <c r="LKE54" s="16"/>
      <c r="LKF54" s="16"/>
      <c r="LKG54" s="16"/>
      <c r="LKH54" s="16"/>
      <c r="LKI54" s="16"/>
      <c r="LKJ54" s="16"/>
      <c r="LKK54" s="16"/>
      <c r="LKL54" s="16"/>
      <c r="LKM54" s="16"/>
      <c r="LKN54" s="16"/>
      <c r="LKO54" s="16"/>
      <c r="LKP54" s="16"/>
      <c r="LKQ54" s="16"/>
      <c r="LKR54" s="16"/>
      <c r="LKS54" s="16"/>
      <c r="LKT54" s="16"/>
      <c r="LKU54" s="16"/>
      <c r="LKV54" s="16"/>
      <c r="LKW54" s="16"/>
      <c r="LKX54" s="16"/>
      <c r="LKY54" s="16"/>
      <c r="LKZ54" s="16"/>
      <c r="LLA54" s="16"/>
      <c r="LLB54" s="16"/>
      <c r="LLC54" s="16"/>
      <c r="LLD54" s="16"/>
      <c r="LLE54" s="16"/>
      <c r="LLF54" s="16"/>
      <c r="LLG54" s="16"/>
      <c r="LLH54" s="16"/>
      <c r="LLI54" s="16"/>
      <c r="LLJ54" s="16"/>
      <c r="LLK54" s="16"/>
      <c r="LLL54" s="16"/>
      <c r="LLM54" s="16"/>
      <c r="LLN54" s="16"/>
      <c r="LLO54" s="16"/>
      <c r="LLP54" s="16"/>
      <c r="LLQ54" s="16"/>
      <c r="LLR54" s="16"/>
      <c r="LLS54" s="16"/>
      <c r="LLT54" s="16"/>
      <c r="LLU54" s="16"/>
      <c r="LLV54" s="16"/>
      <c r="LLW54" s="16"/>
      <c r="LLX54" s="16"/>
      <c r="LLY54" s="16"/>
      <c r="LLZ54" s="16"/>
      <c r="LMA54" s="16"/>
      <c r="LMB54" s="16"/>
      <c r="LMC54" s="16"/>
      <c r="LMD54" s="16"/>
      <c r="LME54" s="16"/>
      <c r="LMF54" s="16"/>
      <c r="LMG54" s="16"/>
      <c r="LMH54" s="16"/>
      <c r="LMI54" s="16"/>
      <c r="LMJ54" s="16"/>
      <c r="LMK54" s="16"/>
      <c r="LML54" s="16"/>
      <c r="LMM54" s="16"/>
      <c r="LMN54" s="16"/>
      <c r="LMO54" s="16"/>
      <c r="LMP54" s="16"/>
      <c r="LMQ54" s="16"/>
      <c r="LMR54" s="16"/>
      <c r="LMS54" s="16"/>
      <c r="LMT54" s="16"/>
      <c r="LMU54" s="16"/>
      <c r="LMV54" s="16"/>
      <c r="LMW54" s="16"/>
      <c r="LMX54" s="16"/>
      <c r="LMY54" s="16"/>
      <c r="LMZ54" s="16"/>
      <c r="LNA54" s="16"/>
      <c r="LNB54" s="16"/>
      <c r="LNC54" s="16"/>
      <c r="LND54" s="16"/>
      <c r="LNE54" s="16"/>
      <c r="LNF54" s="16"/>
      <c r="LNG54" s="16"/>
      <c r="LNH54" s="16"/>
      <c r="LNI54" s="16"/>
      <c r="LNJ54" s="16"/>
      <c r="LNK54" s="16"/>
      <c r="LNL54" s="16"/>
      <c r="LNM54" s="16"/>
      <c r="LNN54" s="16"/>
      <c r="LNO54" s="16"/>
      <c r="LNP54" s="16"/>
      <c r="LNQ54" s="16"/>
      <c r="LNR54" s="16"/>
      <c r="LNS54" s="16"/>
      <c r="LNT54" s="16"/>
      <c r="LNU54" s="16"/>
      <c r="LNV54" s="16"/>
      <c r="LNW54" s="16"/>
      <c r="LNX54" s="16"/>
      <c r="LNY54" s="16"/>
      <c r="LNZ54" s="16"/>
      <c r="LOA54" s="16"/>
      <c r="LOB54" s="16"/>
      <c r="LOC54" s="16"/>
      <c r="LOD54" s="16"/>
      <c r="LOE54" s="16"/>
      <c r="LOF54" s="16"/>
      <c r="LOG54" s="16"/>
      <c r="LOH54" s="16"/>
      <c r="LOI54" s="16"/>
      <c r="LOJ54" s="16"/>
      <c r="LOK54" s="16"/>
      <c r="LOL54" s="16"/>
      <c r="LOM54" s="16"/>
      <c r="LON54" s="16"/>
      <c r="LOO54" s="16"/>
      <c r="LOP54" s="16"/>
      <c r="LOQ54" s="16"/>
      <c r="LOR54" s="16"/>
      <c r="LOS54" s="16"/>
      <c r="LOT54" s="16"/>
      <c r="LOU54" s="16"/>
      <c r="LOV54" s="16"/>
      <c r="LOW54" s="16"/>
      <c r="LOX54" s="16"/>
      <c r="LOY54" s="16"/>
      <c r="LOZ54" s="16"/>
      <c r="LPA54" s="16"/>
      <c r="LPB54" s="16"/>
      <c r="LPC54" s="16"/>
      <c r="LPD54" s="16"/>
      <c r="LPE54" s="16"/>
      <c r="LPF54" s="16"/>
      <c r="LPG54" s="16"/>
      <c r="LPH54" s="16"/>
      <c r="LPI54" s="16"/>
      <c r="LPJ54" s="16"/>
      <c r="LPK54" s="16"/>
      <c r="LPL54" s="16"/>
      <c r="LPM54" s="16"/>
      <c r="LPN54" s="16"/>
      <c r="LPO54" s="16"/>
      <c r="LPP54" s="16"/>
      <c r="LPQ54" s="16"/>
      <c r="LPR54" s="16"/>
      <c r="LPS54" s="16"/>
      <c r="LPT54" s="16"/>
      <c r="LPU54" s="16"/>
      <c r="LPV54" s="16"/>
      <c r="LPW54" s="16"/>
      <c r="LPX54" s="16"/>
      <c r="LPY54" s="16"/>
      <c r="LPZ54" s="16"/>
      <c r="LQA54" s="16"/>
      <c r="LQB54" s="16"/>
      <c r="LQC54" s="16"/>
      <c r="LQD54" s="16"/>
      <c r="LQE54" s="16"/>
      <c r="LQF54" s="16"/>
      <c r="LQG54" s="16"/>
      <c r="LQH54" s="16"/>
      <c r="LQI54" s="16"/>
      <c r="LQJ54" s="16"/>
      <c r="LQK54" s="16"/>
      <c r="LQL54" s="16"/>
      <c r="LQM54" s="16"/>
      <c r="LQN54" s="16"/>
      <c r="LQO54" s="16"/>
      <c r="LQP54" s="16"/>
      <c r="LQQ54" s="16"/>
      <c r="LQR54" s="16"/>
      <c r="LQS54" s="16"/>
      <c r="LQT54" s="16"/>
      <c r="LQU54" s="16"/>
      <c r="LQV54" s="16"/>
      <c r="LQW54" s="16"/>
      <c r="LQX54" s="16"/>
      <c r="LQY54" s="16"/>
      <c r="LQZ54" s="16"/>
      <c r="LRA54" s="16"/>
      <c r="LRB54" s="16"/>
      <c r="LRC54" s="16"/>
      <c r="LRD54" s="16"/>
      <c r="LRE54" s="16"/>
      <c r="LRF54" s="16"/>
      <c r="LRG54" s="16"/>
      <c r="LRH54" s="16"/>
      <c r="LRI54" s="16"/>
      <c r="LRJ54" s="16"/>
      <c r="LRK54" s="16"/>
      <c r="LRL54" s="16"/>
      <c r="LRM54" s="16"/>
      <c r="LRN54" s="16"/>
      <c r="LRO54" s="16"/>
      <c r="LRP54" s="16"/>
      <c r="LRQ54" s="16"/>
      <c r="LRR54" s="16"/>
      <c r="LRS54" s="16"/>
      <c r="LRT54" s="16"/>
      <c r="LRU54" s="16"/>
      <c r="LRV54" s="16"/>
      <c r="LRW54" s="16"/>
      <c r="LRX54" s="16"/>
      <c r="LRY54" s="16"/>
      <c r="LRZ54" s="16"/>
      <c r="LSA54" s="16"/>
      <c r="LSB54" s="16"/>
      <c r="LSC54" s="16"/>
      <c r="LSD54" s="16"/>
      <c r="LSE54" s="16"/>
      <c r="LSF54" s="16"/>
      <c r="LSG54" s="16"/>
      <c r="LSH54" s="16"/>
      <c r="LSI54" s="16"/>
      <c r="LSJ54" s="16"/>
      <c r="LSK54" s="16"/>
      <c r="LSL54" s="16"/>
      <c r="LSM54" s="16"/>
      <c r="LSN54" s="16"/>
      <c r="LSO54" s="16"/>
      <c r="LSP54" s="16"/>
      <c r="LSQ54" s="16"/>
      <c r="LSR54" s="16"/>
      <c r="LSS54" s="16"/>
      <c r="LST54" s="16"/>
      <c r="LSU54" s="16"/>
      <c r="LSV54" s="16"/>
      <c r="LSW54" s="16"/>
      <c r="LSX54" s="16"/>
      <c r="LSY54" s="16"/>
      <c r="LSZ54" s="16"/>
      <c r="LTA54" s="16"/>
      <c r="LTB54" s="16"/>
      <c r="LTC54" s="16"/>
      <c r="LTD54" s="16"/>
      <c r="LTE54" s="16"/>
      <c r="LTF54" s="16"/>
      <c r="LTG54" s="16"/>
      <c r="LTH54" s="16"/>
      <c r="LTI54" s="16"/>
      <c r="LTJ54" s="16"/>
      <c r="LTK54" s="16"/>
      <c r="LTL54" s="16"/>
      <c r="LTM54" s="16"/>
      <c r="LTN54" s="16"/>
      <c r="LTO54" s="16"/>
      <c r="LTP54" s="16"/>
      <c r="LTQ54" s="16"/>
      <c r="LTR54" s="16"/>
      <c r="LTS54" s="16"/>
      <c r="LTT54" s="16"/>
      <c r="LTU54" s="16"/>
      <c r="LTV54" s="16"/>
      <c r="LTW54" s="16"/>
      <c r="LTX54" s="16"/>
      <c r="LTY54" s="16"/>
      <c r="LTZ54" s="16"/>
      <c r="LUA54" s="16"/>
      <c r="LUB54" s="16"/>
      <c r="LUC54" s="16"/>
      <c r="LUD54" s="16"/>
      <c r="LUE54" s="16"/>
      <c r="LUF54" s="16"/>
      <c r="LUG54" s="16"/>
      <c r="LUH54" s="16"/>
      <c r="LUI54" s="16"/>
      <c r="LUJ54" s="16"/>
      <c r="LUK54" s="16"/>
      <c r="LUL54" s="16"/>
      <c r="LUM54" s="16"/>
      <c r="LUN54" s="16"/>
      <c r="LUO54" s="16"/>
      <c r="LUP54" s="16"/>
      <c r="LUQ54" s="16"/>
      <c r="LUR54" s="16"/>
      <c r="LUS54" s="16"/>
      <c r="LUT54" s="16"/>
      <c r="LUU54" s="16"/>
      <c r="LUV54" s="16"/>
      <c r="LUW54" s="16"/>
      <c r="LUX54" s="16"/>
      <c r="LUY54" s="16"/>
      <c r="LUZ54" s="16"/>
      <c r="LVA54" s="16"/>
      <c r="LVB54" s="16"/>
      <c r="LVC54" s="16"/>
      <c r="LVD54" s="16"/>
      <c r="LVE54" s="16"/>
      <c r="LVF54" s="16"/>
      <c r="LVG54" s="16"/>
      <c r="LVH54" s="16"/>
      <c r="LVI54" s="16"/>
      <c r="LVJ54" s="16"/>
      <c r="LVK54" s="16"/>
      <c r="LVL54" s="16"/>
      <c r="LVM54" s="16"/>
      <c r="LVN54" s="16"/>
      <c r="LVO54" s="16"/>
      <c r="LVP54" s="16"/>
      <c r="LVQ54" s="16"/>
      <c r="LVR54" s="16"/>
      <c r="LVS54" s="16"/>
      <c r="LVT54" s="16"/>
      <c r="LVU54" s="16"/>
      <c r="LVV54" s="16"/>
      <c r="LVW54" s="16"/>
      <c r="LVX54" s="16"/>
      <c r="LVY54" s="16"/>
      <c r="LVZ54" s="16"/>
      <c r="LWA54" s="16"/>
      <c r="LWB54" s="16"/>
      <c r="LWC54" s="16"/>
      <c r="LWD54" s="16"/>
      <c r="LWE54" s="16"/>
      <c r="LWF54" s="16"/>
      <c r="LWG54" s="16"/>
      <c r="LWH54" s="16"/>
      <c r="LWI54" s="16"/>
      <c r="LWJ54" s="16"/>
      <c r="LWK54" s="16"/>
      <c r="LWL54" s="16"/>
      <c r="LWM54" s="16"/>
      <c r="LWN54" s="16"/>
      <c r="LWO54" s="16"/>
      <c r="LWP54" s="16"/>
      <c r="LWQ54" s="16"/>
      <c r="LWR54" s="16"/>
      <c r="LWS54" s="16"/>
      <c r="LWT54" s="16"/>
      <c r="LWU54" s="16"/>
      <c r="LWV54" s="16"/>
      <c r="LWW54" s="16"/>
      <c r="LWX54" s="16"/>
      <c r="LWY54" s="16"/>
      <c r="LWZ54" s="16"/>
      <c r="LXA54" s="16"/>
      <c r="LXB54" s="16"/>
      <c r="LXC54" s="16"/>
      <c r="LXD54" s="16"/>
      <c r="LXE54" s="16"/>
      <c r="LXF54" s="16"/>
      <c r="LXG54" s="16"/>
      <c r="LXH54" s="16"/>
      <c r="LXI54" s="16"/>
      <c r="LXJ54" s="16"/>
      <c r="LXK54" s="16"/>
      <c r="LXL54" s="16"/>
      <c r="LXM54" s="16"/>
      <c r="LXN54" s="16"/>
      <c r="LXO54" s="16"/>
      <c r="LXP54" s="16"/>
      <c r="LXQ54" s="16"/>
      <c r="LXR54" s="16"/>
      <c r="LXS54" s="16"/>
      <c r="LXT54" s="16"/>
      <c r="LXU54" s="16"/>
      <c r="LXV54" s="16"/>
      <c r="LXW54" s="16"/>
      <c r="LXX54" s="16"/>
      <c r="LXY54" s="16"/>
      <c r="LXZ54" s="16"/>
      <c r="LYA54" s="16"/>
      <c r="LYB54" s="16"/>
      <c r="LYC54" s="16"/>
      <c r="LYD54" s="16"/>
      <c r="LYE54" s="16"/>
      <c r="LYF54" s="16"/>
      <c r="LYG54" s="16"/>
      <c r="LYH54" s="16"/>
      <c r="LYI54" s="16"/>
      <c r="LYJ54" s="16"/>
      <c r="LYK54" s="16"/>
      <c r="LYL54" s="16"/>
      <c r="LYM54" s="16"/>
      <c r="LYN54" s="16"/>
      <c r="LYO54" s="16"/>
      <c r="LYP54" s="16"/>
      <c r="LYQ54" s="16"/>
      <c r="LYR54" s="16"/>
      <c r="LYS54" s="16"/>
      <c r="LYT54" s="16"/>
      <c r="LYU54" s="16"/>
      <c r="LYV54" s="16"/>
      <c r="LYW54" s="16"/>
      <c r="LYX54" s="16"/>
      <c r="LYY54" s="16"/>
      <c r="LYZ54" s="16"/>
      <c r="LZA54" s="16"/>
      <c r="LZB54" s="16"/>
      <c r="LZC54" s="16"/>
      <c r="LZD54" s="16"/>
      <c r="LZE54" s="16"/>
      <c r="LZF54" s="16"/>
      <c r="LZG54" s="16"/>
      <c r="LZH54" s="16"/>
      <c r="LZI54" s="16"/>
      <c r="LZJ54" s="16"/>
      <c r="LZK54" s="16"/>
      <c r="LZL54" s="16"/>
      <c r="LZM54" s="16"/>
      <c r="LZN54" s="16"/>
      <c r="LZO54" s="16"/>
      <c r="LZP54" s="16"/>
      <c r="LZQ54" s="16"/>
      <c r="LZR54" s="16"/>
      <c r="LZS54" s="16"/>
      <c r="LZT54" s="16"/>
      <c r="LZU54" s="16"/>
      <c r="LZV54" s="16"/>
      <c r="LZW54" s="16"/>
      <c r="LZX54" s="16"/>
      <c r="LZY54" s="16"/>
      <c r="LZZ54" s="16"/>
      <c r="MAA54" s="16"/>
      <c r="MAB54" s="16"/>
      <c r="MAC54" s="16"/>
      <c r="MAD54" s="16"/>
      <c r="MAE54" s="16"/>
      <c r="MAF54" s="16"/>
      <c r="MAG54" s="16"/>
      <c r="MAH54" s="16"/>
      <c r="MAI54" s="16"/>
      <c r="MAJ54" s="16"/>
      <c r="MAK54" s="16"/>
      <c r="MAL54" s="16"/>
      <c r="MAM54" s="16"/>
      <c r="MAN54" s="16"/>
      <c r="MAO54" s="16"/>
      <c r="MAP54" s="16"/>
      <c r="MAQ54" s="16"/>
      <c r="MAR54" s="16"/>
      <c r="MAS54" s="16"/>
      <c r="MAT54" s="16"/>
      <c r="MAU54" s="16"/>
      <c r="MAV54" s="16"/>
      <c r="MAW54" s="16"/>
      <c r="MAX54" s="16"/>
      <c r="MAY54" s="16"/>
      <c r="MAZ54" s="16"/>
      <c r="MBA54" s="16"/>
      <c r="MBB54" s="16"/>
      <c r="MBC54" s="16"/>
      <c r="MBD54" s="16"/>
      <c r="MBE54" s="16"/>
      <c r="MBF54" s="16"/>
      <c r="MBG54" s="16"/>
      <c r="MBH54" s="16"/>
      <c r="MBI54" s="16"/>
      <c r="MBJ54" s="16"/>
      <c r="MBK54" s="16"/>
      <c r="MBL54" s="16"/>
      <c r="MBM54" s="16"/>
      <c r="MBN54" s="16"/>
      <c r="MBO54" s="16"/>
      <c r="MBP54" s="16"/>
      <c r="MBQ54" s="16"/>
      <c r="MBR54" s="16"/>
      <c r="MBS54" s="16"/>
      <c r="MBT54" s="16"/>
      <c r="MBU54" s="16"/>
      <c r="MBV54" s="16"/>
      <c r="MBW54" s="16"/>
      <c r="MBX54" s="16"/>
      <c r="MBY54" s="16"/>
      <c r="MBZ54" s="16"/>
      <c r="MCA54" s="16"/>
      <c r="MCB54" s="16"/>
      <c r="MCC54" s="16"/>
      <c r="MCD54" s="16"/>
      <c r="MCE54" s="16"/>
      <c r="MCF54" s="16"/>
      <c r="MCG54" s="16"/>
      <c r="MCH54" s="16"/>
      <c r="MCI54" s="16"/>
      <c r="MCJ54" s="16"/>
      <c r="MCK54" s="16"/>
      <c r="MCL54" s="16"/>
      <c r="MCM54" s="16"/>
      <c r="MCN54" s="16"/>
      <c r="MCO54" s="16"/>
      <c r="MCP54" s="16"/>
      <c r="MCQ54" s="16"/>
      <c r="MCR54" s="16"/>
      <c r="MCS54" s="16"/>
      <c r="MCT54" s="16"/>
      <c r="MCU54" s="16"/>
      <c r="MCV54" s="16"/>
      <c r="MCW54" s="16"/>
      <c r="MCX54" s="16"/>
      <c r="MCY54" s="16"/>
      <c r="MCZ54" s="16"/>
      <c r="MDA54" s="16"/>
      <c r="MDB54" s="16"/>
      <c r="MDC54" s="16"/>
      <c r="MDD54" s="16"/>
      <c r="MDE54" s="16"/>
      <c r="MDF54" s="16"/>
      <c r="MDG54" s="16"/>
      <c r="MDH54" s="16"/>
      <c r="MDI54" s="16"/>
      <c r="MDJ54" s="16"/>
      <c r="MDK54" s="16"/>
      <c r="MDL54" s="16"/>
      <c r="MDM54" s="16"/>
      <c r="MDN54" s="16"/>
      <c r="MDO54" s="16"/>
      <c r="MDP54" s="16"/>
      <c r="MDQ54" s="16"/>
      <c r="MDR54" s="16"/>
      <c r="MDS54" s="16"/>
      <c r="MDT54" s="16"/>
      <c r="MDU54" s="16"/>
      <c r="MDV54" s="16"/>
      <c r="MDW54" s="16"/>
      <c r="MDX54" s="16"/>
      <c r="MDY54" s="16"/>
      <c r="MDZ54" s="16"/>
      <c r="MEA54" s="16"/>
      <c r="MEB54" s="16"/>
      <c r="MEC54" s="16"/>
      <c r="MED54" s="16"/>
      <c r="MEE54" s="16"/>
      <c r="MEF54" s="16"/>
      <c r="MEG54" s="16"/>
      <c r="MEH54" s="16"/>
      <c r="MEI54" s="16"/>
      <c r="MEJ54" s="16"/>
      <c r="MEK54" s="16"/>
      <c r="MEL54" s="16"/>
      <c r="MEM54" s="16"/>
      <c r="MEN54" s="16"/>
      <c r="MEO54" s="16"/>
      <c r="MEP54" s="16"/>
      <c r="MEQ54" s="16"/>
      <c r="MER54" s="16"/>
      <c r="MES54" s="16"/>
      <c r="MET54" s="16"/>
      <c r="MEU54" s="16"/>
      <c r="MEV54" s="16"/>
      <c r="MEW54" s="16"/>
      <c r="MEX54" s="16"/>
      <c r="MEY54" s="16"/>
      <c r="MEZ54" s="16"/>
      <c r="MFA54" s="16"/>
      <c r="MFB54" s="16"/>
      <c r="MFC54" s="16"/>
      <c r="MFD54" s="16"/>
      <c r="MFE54" s="16"/>
      <c r="MFF54" s="16"/>
      <c r="MFG54" s="16"/>
      <c r="MFH54" s="16"/>
      <c r="MFI54" s="16"/>
      <c r="MFJ54" s="16"/>
      <c r="MFK54" s="16"/>
      <c r="MFL54" s="16"/>
      <c r="MFM54" s="16"/>
      <c r="MFN54" s="16"/>
      <c r="MFO54" s="16"/>
      <c r="MFP54" s="16"/>
      <c r="MFQ54" s="16"/>
      <c r="MFR54" s="16"/>
      <c r="MFS54" s="16"/>
      <c r="MFT54" s="16"/>
      <c r="MFU54" s="16"/>
      <c r="MFV54" s="16"/>
      <c r="MFW54" s="16"/>
      <c r="MFX54" s="16"/>
      <c r="MFY54" s="16"/>
      <c r="MFZ54" s="16"/>
      <c r="MGA54" s="16"/>
      <c r="MGB54" s="16"/>
      <c r="MGC54" s="16"/>
      <c r="MGD54" s="16"/>
      <c r="MGE54" s="16"/>
      <c r="MGF54" s="16"/>
      <c r="MGG54" s="16"/>
      <c r="MGH54" s="16"/>
      <c r="MGI54" s="16"/>
      <c r="MGJ54" s="16"/>
      <c r="MGK54" s="16"/>
      <c r="MGL54" s="16"/>
      <c r="MGM54" s="16"/>
      <c r="MGN54" s="16"/>
      <c r="MGO54" s="16"/>
      <c r="MGP54" s="16"/>
      <c r="MGQ54" s="16"/>
      <c r="MGR54" s="16"/>
      <c r="MGS54" s="16"/>
      <c r="MGT54" s="16"/>
      <c r="MGU54" s="16"/>
      <c r="MGV54" s="16"/>
      <c r="MGW54" s="16"/>
      <c r="MGX54" s="16"/>
      <c r="MGY54" s="16"/>
      <c r="MGZ54" s="16"/>
      <c r="MHA54" s="16"/>
      <c r="MHB54" s="16"/>
      <c r="MHC54" s="16"/>
      <c r="MHD54" s="16"/>
      <c r="MHE54" s="16"/>
      <c r="MHF54" s="16"/>
      <c r="MHG54" s="16"/>
      <c r="MHH54" s="16"/>
      <c r="MHI54" s="16"/>
      <c r="MHJ54" s="16"/>
      <c r="MHK54" s="16"/>
      <c r="MHL54" s="16"/>
      <c r="MHM54" s="16"/>
      <c r="MHN54" s="16"/>
      <c r="MHO54" s="16"/>
      <c r="MHP54" s="16"/>
      <c r="MHQ54" s="16"/>
      <c r="MHR54" s="16"/>
      <c r="MHS54" s="16"/>
      <c r="MHT54" s="16"/>
      <c r="MHU54" s="16"/>
      <c r="MHV54" s="16"/>
      <c r="MHW54" s="16"/>
      <c r="MHX54" s="16"/>
      <c r="MHY54" s="16"/>
      <c r="MHZ54" s="16"/>
      <c r="MIA54" s="16"/>
      <c r="MIB54" s="16"/>
      <c r="MIC54" s="16"/>
      <c r="MID54" s="16"/>
      <c r="MIE54" s="16"/>
      <c r="MIF54" s="16"/>
      <c r="MIG54" s="16"/>
      <c r="MIH54" s="16"/>
      <c r="MII54" s="16"/>
      <c r="MIJ54" s="16"/>
      <c r="MIK54" s="16"/>
      <c r="MIL54" s="16"/>
      <c r="MIM54" s="16"/>
      <c r="MIN54" s="16"/>
      <c r="MIO54" s="16"/>
      <c r="MIP54" s="16"/>
      <c r="MIQ54" s="16"/>
      <c r="MIR54" s="16"/>
      <c r="MIS54" s="16"/>
      <c r="MIT54" s="16"/>
      <c r="MIU54" s="16"/>
      <c r="MIV54" s="16"/>
      <c r="MIW54" s="16"/>
      <c r="MIX54" s="16"/>
      <c r="MIY54" s="16"/>
      <c r="MIZ54" s="16"/>
      <c r="MJA54" s="16"/>
      <c r="MJB54" s="16"/>
      <c r="MJC54" s="16"/>
      <c r="MJD54" s="16"/>
      <c r="MJE54" s="16"/>
      <c r="MJF54" s="16"/>
      <c r="MJG54" s="16"/>
      <c r="MJH54" s="16"/>
      <c r="MJI54" s="16"/>
      <c r="MJJ54" s="16"/>
      <c r="MJK54" s="16"/>
      <c r="MJL54" s="16"/>
      <c r="MJM54" s="16"/>
      <c r="MJN54" s="16"/>
      <c r="MJO54" s="16"/>
      <c r="MJP54" s="16"/>
      <c r="MJQ54" s="16"/>
      <c r="MJR54" s="16"/>
      <c r="MJS54" s="16"/>
      <c r="MJT54" s="16"/>
      <c r="MJU54" s="16"/>
      <c r="MJV54" s="16"/>
      <c r="MJW54" s="16"/>
      <c r="MJX54" s="16"/>
      <c r="MJY54" s="16"/>
      <c r="MJZ54" s="16"/>
      <c r="MKA54" s="16"/>
      <c r="MKB54" s="16"/>
      <c r="MKC54" s="16"/>
      <c r="MKD54" s="16"/>
      <c r="MKE54" s="16"/>
      <c r="MKF54" s="16"/>
      <c r="MKG54" s="16"/>
      <c r="MKH54" s="16"/>
      <c r="MKI54" s="16"/>
      <c r="MKJ54" s="16"/>
      <c r="MKK54" s="16"/>
      <c r="MKL54" s="16"/>
      <c r="MKM54" s="16"/>
      <c r="MKN54" s="16"/>
      <c r="MKO54" s="16"/>
      <c r="MKP54" s="16"/>
      <c r="MKQ54" s="16"/>
      <c r="MKR54" s="16"/>
      <c r="MKS54" s="16"/>
      <c r="MKT54" s="16"/>
      <c r="MKU54" s="16"/>
      <c r="MKV54" s="16"/>
      <c r="MKW54" s="16"/>
      <c r="MKX54" s="16"/>
      <c r="MKY54" s="16"/>
      <c r="MKZ54" s="16"/>
      <c r="MLA54" s="16"/>
      <c r="MLB54" s="16"/>
      <c r="MLC54" s="16"/>
      <c r="MLD54" s="16"/>
      <c r="MLE54" s="16"/>
      <c r="MLF54" s="16"/>
      <c r="MLG54" s="16"/>
      <c r="MLH54" s="16"/>
      <c r="MLI54" s="16"/>
      <c r="MLJ54" s="16"/>
      <c r="MLK54" s="16"/>
      <c r="MLL54" s="16"/>
      <c r="MLM54" s="16"/>
      <c r="MLN54" s="16"/>
      <c r="MLO54" s="16"/>
      <c r="MLP54" s="16"/>
      <c r="MLQ54" s="16"/>
      <c r="MLR54" s="16"/>
      <c r="MLS54" s="16"/>
      <c r="MLT54" s="16"/>
      <c r="MLU54" s="16"/>
      <c r="MLV54" s="16"/>
      <c r="MLW54" s="16"/>
      <c r="MLX54" s="16"/>
      <c r="MLY54" s="16"/>
      <c r="MLZ54" s="16"/>
      <c r="MMA54" s="16"/>
      <c r="MMB54" s="16"/>
      <c r="MMC54" s="16"/>
      <c r="MMD54" s="16"/>
      <c r="MME54" s="16"/>
      <c r="MMF54" s="16"/>
      <c r="MMG54" s="16"/>
      <c r="MMH54" s="16"/>
      <c r="MMI54" s="16"/>
      <c r="MMJ54" s="16"/>
      <c r="MMK54" s="16"/>
      <c r="MML54" s="16"/>
      <c r="MMM54" s="16"/>
      <c r="MMN54" s="16"/>
      <c r="MMO54" s="16"/>
      <c r="MMP54" s="16"/>
      <c r="MMQ54" s="16"/>
      <c r="MMR54" s="16"/>
      <c r="MMS54" s="16"/>
      <c r="MMT54" s="16"/>
      <c r="MMU54" s="16"/>
      <c r="MMV54" s="16"/>
      <c r="MMW54" s="16"/>
      <c r="MMX54" s="16"/>
      <c r="MMY54" s="16"/>
      <c r="MMZ54" s="16"/>
      <c r="MNA54" s="16"/>
      <c r="MNB54" s="16"/>
      <c r="MNC54" s="16"/>
      <c r="MND54" s="16"/>
      <c r="MNE54" s="16"/>
      <c r="MNF54" s="16"/>
      <c r="MNG54" s="16"/>
      <c r="MNH54" s="16"/>
      <c r="MNI54" s="16"/>
      <c r="MNJ54" s="16"/>
      <c r="MNK54" s="16"/>
      <c r="MNL54" s="16"/>
      <c r="MNM54" s="16"/>
      <c r="MNN54" s="16"/>
      <c r="MNO54" s="16"/>
      <c r="MNP54" s="16"/>
      <c r="MNQ54" s="16"/>
      <c r="MNR54" s="16"/>
      <c r="MNS54" s="16"/>
      <c r="MNT54" s="16"/>
      <c r="MNU54" s="16"/>
      <c r="MNV54" s="16"/>
      <c r="MNW54" s="16"/>
      <c r="MNX54" s="16"/>
      <c r="MNY54" s="16"/>
      <c r="MNZ54" s="16"/>
      <c r="MOA54" s="16"/>
      <c r="MOB54" s="16"/>
      <c r="MOC54" s="16"/>
      <c r="MOD54" s="16"/>
      <c r="MOE54" s="16"/>
      <c r="MOF54" s="16"/>
      <c r="MOG54" s="16"/>
      <c r="MOH54" s="16"/>
      <c r="MOI54" s="16"/>
      <c r="MOJ54" s="16"/>
      <c r="MOK54" s="16"/>
      <c r="MOL54" s="16"/>
      <c r="MOM54" s="16"/>
      <c r="MON54" s="16"/>
      <c r="MOO54" s="16"/>
      <c r="MOP54" s="16"/>
      <c r="MOQ54" s="16"/>
      <c r="MOR54" s="16"/>
      <c r="MOS54" s="16"/>
      <c r="MOT54" s="16"/>
      <c r="MOU54" s="16"/>
      <c r="MOV54" s="16"/>
      <c r="MOW54" s="16"/>
      <c r="MOX54" s="16"/>
      <c r="MOY54" s="16"/>
      <c r="MOZ54" s="16"/>
      <c r="MPA54" s="16"/>
      <c r="MPB54" s="16"/>
      <c r="MPC54" s="16"/>
      <c r="MPD54" s="16"/>
      <c r="MPE54" s="16"/>
      <c r="MPF54" s="16"/>
      <c r="MPG54" s="16"/>
      <c r="MPH54" s="16"/>
      <c r="MPI54" s="16"/>
      <c r="MPJ54" s="16"/>
      <c r="MPK54" s="16"/>
      <c r="MPL54" s="16"/>
      <c r="MPM54" s="16"/>
      <c r="MPN54" s="16"/>
      <c r="MPO54" s="16"/>
      <c r="MPP54" s="16"/>
      <c r="MPQ54" s="16"/>
      <c r="MPR54" s="16"/>
      <c r="MPS54" s="16"/>
      <c r="MPT54" s="16"/>
      <c r="MPU54" s="16"/>
      <c r="MPV54" s="16"/>
      <c r="MPW54" s="16"/>
      <c r="MPX54" s="16"/>
      <c r="MPY54" s="16"/>
      <c r="MPZ54" s="16"/>
      <c r="MQA54" s="16"/>
      <c r="MQB54" s="16"/>
      <c r="MQC54" s="16"/>
      <c r="MQD54" s="16"/>
      <c r="MQE54" s="16"/>
      <c r="MQF54" s="16"/>
      <c r="MQG54" s="16"/>
      <c r="MQH54" s="16"/>
      <c r="MQI54" s="16"/>
      <c r="MQJ54" s="16"/>
      <c r="MQK54" s="16"/>
      <c r="MQL54" s="16"/>
      <c r="MQM54" s="16"/>
      <c r="MQN54" s="16"/>
      <c r="MQO54" s="16"/>
      <c r="MQP54" s="16"/>
      <c r="MQQ54" s="16"/>
      <c r="MQR54" s="16"/>
      <c r="MQS54" s="16"/>
      <c r="MQT54" s="16"/>
      <c r="MQU54" s="16"/>
      <c r="MQV54" s="16"/>
      <c r="MQW54" s="16"/>
      <c r="MQX54" s="16"/>
      <c r="MQY54" s="16"/>
      <c r="MQZ54" s="16"/>
      <c r="MRA54" s="16"/>
      <c r="MRB54" s="16"/>
      <c r="MRC54" s="16"/>
      <c r="MRD54" s="16"/>
      <c r="MRE54" s="16"/>
      <c r="MRF54" s="16"/>
      <c r="MRG54" s="16"/>
      <c r="MRH54" s="16"/>
      <c r="MRI54" s="16"/>
      <c r="MRJ54" s="16"/>
      <c r="MRK54" s="16"/>
      <c r="MRL54" s="16"/>
      <c r="MRM54" s="16"/>
      <c r="MRN54" s="16"/>
      <c r="MRO54" s="16"/>
      <c r="MRP54" s="16"/>
      <c r="MRQ54" s="16"/>
      <c r="MRR54" s="16"/>
      <c r="MRS54" s="16"/>
      <c r="MRT54" s="16"/>
      <c r="MRU54" s="16"/>
      <c r="MRV54" s="16"/>
      <c r="MRW54" s="16"/>
      <c r="MRX54" s="16"/>
      <c r="MRY54" s="16"/>
      <c r="MRZ54" s="16"/>
      <c r="MSA54" s="16"/>
      <c r="MSB54" s="16"/>
      <c r="MSC54" s="16"/>
      <c r="MSD54" s="16"/>
      <c r="MSE54" s="16"/>
      <c r="MSF54" s="16"/>
      <c r="MSG54" s="16"/>
      <c r="MSH54" s="16"/>
      <c r="MSI54" s="16"/>
      <c r="MSJ54" s="16"/>
      <c r="MSK54" s="16"/>
      <c r="MSL54" s="16"/>
      <c r="MSM54" s="16"/>
      <c r="MSN54" s="16"/>
      <c r="MSO54" s="16"/>
      <c r="MSP54" s="16"/>
      <c r="MSQ54" s="16"/>
      <c r="MSR54" s="16"/>
      <c r="MSS54" s="16"/>
      <c r="MST54" s="16"/>
      <c r="MSU54" s="16"/>
      <c r="MSV54" s="16"/>
      <c r="MSW54" s="16"/>
      <c r="MSX54" s="16"/>
      <c r="MSY54" s="16"/>
      <c r="MSZ54" s="16"/>
      <c r="MTA54" s="16"/>
      <c r="MTB54" s="16"/>
      <c r="MTC54" s="16"/>
      <c r="MTD54" s="16"/>
      <c r="MTE54" s="16"/>
      <c r="MTF54" s="16"/>
      <c r="MTG54" s="16"/>
      <c r="MTH54" s="16"/>
      <c r="MTI54" s="16"/>
      <c r="MTJ54" s="16"/>
      <c r="MTK54" s="16"/>
      <c r="MTL54" s="16"/>
      <c r="MTM54" s="16"/>
      <c r="MTN54" s="16"/>
      <c r="MTO54" s="16"/>
      <c r="MTP54" s="16"/>
      <c r="MTQ54" s="16"/>
      <c r="MTR54" s="16"/>
      <c r="MTS54" s="16"/>
      <c r="MTT54" s="16"/>
      <c r="MTU54" s="16"/>
      <c r="MTV54" s="16"/>
      <c r="MTW54" s="16"/>
      <c r="MTX54" s="16"/>
      <c r="MTY54" s="16"/>
      <c r="MTZ54" s="16"/>
      <c r="MUA54" s="16"/>
      <c r="MUB54" s="16"/>
      <c r="MUC54" s="16"/>
      <c r="MUD54" s="16"/>
      <c r="MUE54" s="16"/>
      <c r="MUF54" s="16"/>
      <c r="MUG54" s="16"/>
      <c r="MUH54" s="16"/>
      <c r="MUI54" s="16"/>
      <c r="MUJ54" s="16"/>
      <c r="MUK54" s="16"/>
      <c r="MUL54" s="16"/>
      <c r="MUM54" s="16"/>
      <c r="MUN54" s="16"/>
      <c r="MUO54" s="16"/>
      <c r="MUP54" s="16"/>
      <c r="MUQ54" s="16"/>
      <c r="MUR54" s="16"/>
      <c r="MUS54" s="16"/>
      <c r="MUT54" s="16"/>
      <c r="MUU54" s="16"/>
      <c r="MUV54" s="16"/>
      <c r="MUW54" s="16"/>
      <c r="MUX54" s="16"/>
      <c r="MUY54" s="16"/>
      <c r="MUZ54" s="16"/>
      <c r="MVA54" s="16"/>
      <c r="MVB54" s="16"/>
      <c r="MVC54" s="16"/>
      <c r="MVD54" s="16"/>
      <c r="MVE54" s="16"/>
      <c r="MVF54" s="16"/>
      <c r="MVG54" s="16"/>
      <c r="MVH54" s="16"/>
      <c r="MVI54" s="16"/>
      <c r="MVJ54" s="16"/>
      <c r="MVK54" s="16"/>
      <c r="MVL54" s="16"/>
      <c r="MVM54" s="16"/>
      <c r="MVN54" s="16"/>
      <c r="MVO54" s="16"/>
      <c r="MVP54" s="16"/>
      <c r="MVQ54" s="16"/>
      <c r="MVR54" s="16"/>
      <c r="MVS54" s="16"/>
      <c r="MVT54" s="16"/>
      <c r="MVU54" s="16"/>
      <c r="MVV54" s="16"/>
      <c r="MVW54" s="16"/>
      <c r="MVX54" s="16"/>
      <c r="MVY54" s="16"/>
      <c r="MVZ54" s="16"/>
      <c r="MWA54" s="16"/>
      <c r="MWB54" s="16"/>
      <c r="MWC54" s="16"/>
      <c r="MWD54" s="16"/>
      <c r="MWE54" s="16"/>
      <c r="MWF54" s="16"/>
      <c r="MWG54" s="16"/>
      <c r="MWH54" s="16"/>
      <c r="MWI54" s="16"/>
      <c r="MWJ54" s="16"/>
      <c r="MWK54" s="16"/>
      <c r="MWL54" s="16"/>
      <c r="MWM54" s="16"/>
      <c r="MWN54" s="16"/>
      <c r="MWO54" s="16"/>
      <c r="MWP54" s="16"/>
      <c r="MWQ54" s="16"/>
      <c r="MWR54" s="16"/>
      <c r="MWS54" s="16"/>
      <c r="MWT54" s="16"/>
      <c r="MWU54" s="16"/>
      <c r="MWV54" s="16"/>
      <c r="MWW54" s="16"/>
      <c r="MWX54" s="16"/>
      <c r="MWY54" s="16"/>
      <c r="MWZ54" s="16"/>
      <c r="MXA54" s="16"/>
      <c r="MXB54" s="16"/>
      <c r="MXC54" s="16"/>
      <c r="MXD54" s="16"/>
      <c r="MXE54" s="16"/>
      <c r="MXF54" s="16"/>
      <c r="MXG54" s="16"/>
      <c r="MXH54" s="16"/>
      <c r="MXI54" s="16"/>
      <c r="MXJ54" s="16"/>
      <c r="MXK54" s="16"/>
      <c r="MXL54" s="16"/>
      <c r="MXM54" s="16"/>
      <c r="MXN54" s="16"/>
      <c r="MXO54" s="16"/>
      <c r="MXP54" s="16"/>
      <c r="MXQ54" s="16"/>
      <c r="MXR54" s="16"/>
      <c r="MXS54" s="16"/>
      <c r="MXT54" s="16"/>
      <c r="MXU54" s="16"/>
      <c r="MXV54" s="16"/>
      <c r="MXW54" s="16"/>
      <c r="MXX54" s="16"/>
      <c r="MXY54" s="16"/>
      <c r="MXZ54" s="16"/>
      <c r="MYA54" s="16"/>
      <c r="MYB54" s="16"/>
      <c r="MYC54" s="16"/>
      <c r="MYD54" s="16"/>
      <c r="MYE54" s="16"/>
      <c r="MYF54" s="16"/>
      <c r="MYG54" s="16"/>
      <c r="MYH54" s="16"/>
      <c r="MYI54" s="16"/>
      <c r="MYJ54" s="16"/>
      <c r="MYK54" s="16"/>
      <c r="MYL54" s="16"/>
      <c r="MYM54" s="16"/>
      <c r="MYN54" s="16"/>
      <c r="MYO54" s="16"/>
      <c r="MYP54" s="16"/>
      <c r="MYQ54" s="16"/>
      <c r="MYR54" s="16"/>
      <c r="MYS54" s="16"/>
      <c r="MYT54" s="16"/>
      <c r="MYU54" s="16"/>
      <c r="MYV54" s="16"/>
      <c r="MYW54" s="16"/>
      <c r="MYX54" s="16"/>
      <c r="MYY54" s="16"/>
      <c r="MYZ54" s="16"/>
      <c r="MZA54" s="16"/>
      <c r="MZB54" s="16"/>
      <c r="MZC54" s="16"/>
      <c r="MZD54" s="16"/>
      <c r="MZE54" s="16"/>
      <c r="MZF54" s="16"/>
      <c r="MZG54" s="16"/>
      <c r="MZH54" s="16"/>
      <c r="MZI54" s="16"/>
      <c r="MZJ54" s="16"/>
      <c r="MZK54" s="16"/>
      <c r="MZL54" s="16"/>
      <c r="MZM54" s="16"/>
      <c r="MZN54" s="16"/>
      <c r="MZO54" s="16"/>
      <c r="MZP54" s="16"/>
      <c r="MZQ54" s="16"/>
      <c r="MZR54" s="16"/>
      <c r="MZS54" s="16"/>
      <c r="MZT54" s="16"/>
      <c r="MZU54" s="16"/>
      <c r="MZV54" s="16"/>
      <c r="MZW54" s="16"/>
      <c r="MZX54" s="16"/>
      <c r="MZY54" s="16"/>
      <c r="MZZ54" s="16"/>
      <c r="NAA54" s="16"/>
      <c r="NAB54" s="16"/>
      <c r="NAC54" s="16"/>
      <c r="NAD54" s="16"/>
      <c r="NAE54" s="16"/>
      <c r="NAF54" s="16"/>
      <c r="NAG54" s="16"/>
      <c r="NAH54" s="16"/>
      <c r="NAI54" s="16"/>
      <c r="NAJ54" s="16"/>
      <c r="NAK54" s="16"/>
      <c r="NAL54" s="16"/>
      <c r="NAM54" s="16"/>
      <c r="NAN54" s="16"/>
      <c r="NAO54" s="16"/>
      <c r="NAP54" s="16"/>
      <c r="NAQ54" s="16"/>
      <c r="NAR54" s="16"/>
      <c r="NAS54" s="16"/>
      <c r="NAT54" s="16"/>
      <c r="NAU54" s="16"/>
      <c r="NAV54" s="16"/>
      <c r="NAW54" s="16"/>
      <c r="NAX54" s="16"/>
      <c r="NAY54" s="16"/>
      <c r="NAZ54" s="16"/>
      <c r="NBA54" s="16"/>
      <c r="NBB54" s="16"/>
      <c r="NBC54" s="16"/>
      <c r="NBD54" s="16"/>
      <c r="NBE54" s="16"/>
      <c r="NBF54" s="16"/>
      <c r="NBG54" s="16"/>
      <c r="NBH54" s="16"/>
      <c r="NBI54" s="16"/>
      <c r="NBJ54" s="16"/>
      <c r="NBK54" s="16"/>
      <c r="NBL54" s="16"/>
      <c r="NBM54" s="16"/>
      <c r="NBN54" s="16"/>
      <c r="NBO54" s="16"/>
      <c r="NBP54" s="16"/>
      <c r="NBQ54" s="16"/>
      <c r="NBR54" s="16"/>
      <c r="NBS54" s="16"/>
      <c r="NBT54" s="16"/>
      <c r="NBU54" s="16"/>
      <c r="NBV54" s="16"/>
      <c r="NBW54" s="16"/>
      <c r="NBX54" s="16"/>
      <c r="NBY54" s="16"/>
      <c r="NBZ54" s="16"/>
      <c r="NCA54" s="16"/>
      <c r="NCB54" s="16"/>
      <c r="NCC54" s="16"/>
      <c r="NCD54" s="16"/>
      <c r="NCE54" s="16"/>
      <c r="NCF54" s="16"/>
      <c r="NCG54" s="16"/>
      <c r="NCH54" s="16"/>
      <c r="NCI54" s="16"/>
      <c r="NCJ54" s="16"/>
      <c r="NCK54" s="16"/>
      <c r="NCL54" s="16"/>
      <c r="NCM54" s="16"/>
      <c r="NCN54" s="16"/>
      <c r="NCO54" s="16"/>
      <c r="NCP54" s="16"/>
      <c r="NCQ54" s="16"/>
      <c r="NCR54" s="16"/>
      <c r="NCS54" s="16"/>
      <c r="NCT54" s="16"/>
      <c r="NCU54" s="16"/>
      <c r="NCV54" s="16"/>
      <c r="NCW54" s="16"/>
      <c r="NCX54" s="16"/>
      <c r="NCY54" s="16"/>
      <c r="NCZ54" s="16"/>
      <c r="NDA54" s="16"/>
      <c r="NDB54" s="16"/>
      <c r="NDC54" s="16"/>
      <c r="NDD54" s="16"/>
      <c r="NDE54" s="16"/>
      <c r="NDF54" s="16"/>
      <c r="NDG54" s="16"/>
      <c r="NDH54" s="16"/>
      <c r="NDI54" s="16"/>
      <c r="NDJ54" s="16"/>
      <c r="NDK54" s="16"/>
      <c r="NDL54" s="16"/>
      <c r="NDM54" s="16"/>
      <c r="NDN54" s="16"/>
      <c r="NDO54" s="16"/>
      <c r="NDP54" s="16"/>
      <c r="NDQ54" s="16"/>
      <c r="NDR54" s="16"/>
      <c r="NDS54" s="16"/>
      <c r="NDT54" s="16"/>
      <c r="NDU54" s="16"/>
      <c r="NDV54" s="16"/>
      <c r="NDW54" s="16"/>
      <c r="NDX54" s="16"/>
      <c r="NDY54" s="16"/>
      <c r="NDZ54" s="16"/>
      <c r="NEA54" s="16"/>
      <c r="NEB54" s="16"/>
      <c r="NEC54" s="16"/>
      <c r="NED54" s="16"/>
      <c r="NEE54" s="16"/>
      <c r="NEF54" s="16"/>
      <c r="NEG54" s="16"/>
      <c r="NEH54" s="16"/>
      <c r="NEI54" s="16"/>
      <c r="NEJ54" s="16"/>
      <c r="NEK54" s="16"/>
      <c r="NEL54" s="16"/>
      <c r="NEM54" s="16"/>
      <c r="NEN54" s="16"/>
      <c r="NEO54" s="16"/>
      <c r="NEP54" s="16"/>
      <c r="NEQ54" s="16"/>
      <c r="NER54" s="16"/>
      <c r="NES54" s="16"/>
      <c r="NET54" s="16"/>
      <c r="NEU54" s="16"/>
      <c r="NEV54" s="16"/>
      <c r="NEW54" s="16"/>
      <c r="NEX54" s="16"/>
      <c r="NEY54" s="16"/>
      <c r="NEZ54" s="16"/>
      <c r="NFA54" s="16"/>
      <c r="NFB54" s="16"/>
      <c r="NFC54" s="16"/>
      <c r="NFD54" s="16"/>
      <c r="NFE54" s="16"/>
      <c r="NFF54" s="16"/>
      <c r="NFG54" s="16"/>
      <c r="NFH54" s="16"/>
      <c r="NFI54" s="16"/>
      <c r="NFJ54" s="16"/>
      <c r="NFK54" s="16"/>
      <c r="NFL54" s="16"/>
      <c r="NFM54" s="16"/>
      <c r="NFN54" s="16"/>
      <c r="NFO54" s="16"/>
      <c r="NFP54" s="16"/>
      <c r="NFQ54" s="16"/>
      <c r="NFR54" s="16"/>
      <c r="NFS54" s="16"/>
      <c r="NFT54" s="16"/>
      <c r="NFU54" s="16"/>
      <c r="NFV54" s="16"/>
      <c r="NFW54" s="16"/>
      <c r="NFX54" s="16"/>
      <c r="NFY54" s="16"/>
      <c r="NFZ54" s="16"/>
      <c r="NGA54" s="16"/>
      <c r="NGB54" s="16"/>
      <c r="NGC54" s="16"/>
      <c r="NGD54" s="16"/>
      <c r="NGE54" s="16"/>
      <c r="NGF54" s="16"/>
      <c r="NGG54" s="16"/>
      <c r="NGH54" s="16"/>
      <c r="NGI54" s="16"/>
      <c r="NGJ54" s="16"/>
      <c r="NGK54" s="16"/>
      <c r="NGL54" s="16"/>
      <c r="NGM54" s="16"/>
      <c r="NGN54" s="16"/>
      <c r="NGO54" s="16"/>
      <c r="NGP54" s="16"/>
      <c r="NGQ54" s="16"/>
      <c r="NGR54" s="16"/>
      <c r="NGS54" s="16"/>
      <c r="NGT54" s="16"/>
      <c r="NGU54" s="16"/>
      <c r="NGV54" s="16"/>
      <c r="NGW54" s="16"/>
      <c r="NGX54" s="16"/>
      <c r="NGY54" s="16"/>
      <c r="NGZ54" s="16"/>
      <c r="NHA54" s="16"/>
      <c r="NHB54" s="16"/>
      <c r="NHC54" s="16"/>
      <c r="NHD54" s="16"/>
      <c r="NHE54" s="16"/>
      <c r="NHF54" s="16"/>
      <c r="NHG54" s="16"/>
      <c r="NHH54" s="16"/>
      <c r="NHI54" s="16"/>
      <c r="NHJ54" s="16"/>
      <c r="NHK54" s="16"/>
      <c r="NHL54" s="16"/>
      <c r="NHM54" s="16"/>
      <c r="NHN54" s="16"/>
      <c r="NHO54" s="16"/>
      <c r="NHP54" s="16"/>
      <c r="NHQ54" s="16"/>
      <c r="NHR54" s="16"/>
      <c r="NHS54" s="16"/>
      <c r="NHT54" s="16"/>
      <c r="NHU54" s="16"/>
      <c r="NHV54" s="16"/>
      <c r="NHW54" s="16"/>
      <c r="NHX54" s="16"/>
      <c r="NHY54" s="16"/>
      <c r="NHZ54" s="16"/>
      <c r="NIA54" s="16"/>
      <c r="NIB54" s="16"/>
      <c r="NIC54" s="16"/>
      <c r="NID54" s="16"/>
      <c r="NIE54" s="16"/>
      <c r="NIF54" s="16"/>
      <c r="NIG54" s="16"/>
      <c r="NIH54" s="16"/>
      <c r="NII54" s="16"/>
      <c r="NIJ54" s="16"/>
      <c r="NIK54" s="16"/>
      <c r="NIL54" s="16"/>
      <c r="NIM54" s="16"/>
      <c r="NIN54" s="16"/>
      <c r="NIO54" s="16"/>
      <c r="NIP54" s="16"/>
      <c r="NIQ54" s="16"/>
      <c r="NIR54" s="16"/>
      <c r="NIS54" s="16"/>
      <c r="NIT54" s="16"/>
      <c r="NIU54" s="16"/>
      <c r="NIV54" s="16"/>
      <c r="NIW54" s="16"/>
      <c r="NIX54" s="16"/>
      <c r="NIY54" s="16"/>
      <c r="NIZ54" s="16"/>
      <c r="NJA54" s="16"/>
      <c r="NJB54" s="16"/>
      <c r="NJC54" s="16"/>
      <c r="NJD54" s="16"/>
      <c r="NJE54" s="16"/>
      <c r="NJF54" s="16"/>
      <c r="NJG54" s="16"/>
      <c r="NJH54" s="16"/>
      <c r="NJI54" s="16"/>
      <c r="NJJ54" s="16"/>
      <c r="NJK54" s="16"/>
      <c r="NJL54" s="16"/>
      <c r="NJM54" s="16"/>
      <c r="NJN54" s="16"/>
      <c r="NJO54" s="16"/>
      <c r="NJP54" s="16"/>
      <c r="NJQ54" s="16"/>
      <c r="NJR54" s="16"/>
      <c r="NJS54" s="16"/>
      <c r="NJT54" s="16"/>
      <c r="NJU54" s="16"/>
      <c r="NJV54" s="16"/>
      <c r="NJW54" s="16"/>
      <c r="NJX54" s="16"/>
      <c r="NJY54" s="16"/>
      <c r="NJZ54" s="16"/>
      <c r="NKA54" s="16"/>
      <c r="NKB54" s="16"/>
      <c r="NKC54" s="16"/>
      <c r="NKD54" s="16"/>
      <c r="NKE54" s="16"/>
      <c r="NKF54" s="16"/>
      <c r="NKG54" s="16"/>
      <c r="NKH54" s="16"/>
      <c r="NKI54" s="16"/>
      <c r="NKJ54" s="16"/>
      <c r="NKK54" s="16"/>
      <c r="NKL54" s="16"/>
      <c r="NKM54" s="16"/>
      <c r="NKN54" s="16"/>
      <c r="NKO54" s="16"/>
      <c r="NKP54" s="16"/>
      <c r="NKQ54" s="16"/>
      <c r="NKR54" s="16"/>
      <c r="NKS54" s="16"/>
      <c r="NKT54" s="16"/>
      <c r="NKU54" s="16"/>
      <c r="NKV54" s="16"/>
      <c r="NKW54" s="16"/>
      <c r="NKX54" s="16"/>
      <c r="NKY54" s="16"/>
      <c r="NKZ54" s="16"/>
      <c r="NLA54" s="16"/>
      <c r="NLB54" s="16"/>
      <c r="NLC54" s="16"/>
      <c r="NLD54" s="16"/>
      <c r="NLE54" s="16"/>
      <c r="NLF54" s="16"/>
      <c r="NLG54" s="16"/>
      <c r="NLH54" s="16"/>
      <c r="NLI54" s="16"/>
      <c r="NLJ54" s="16"/>
      <c r="NLK54" s="16"/>
      <c r="NLL54" s="16"/>
      <c r="NLM54" s="16"/>
      <c r="NLN54" s="16"/>
      <c r="NLO54" s="16"/>
      <c r="NLP54" s="16"/>
      <c r="NLQ54" s="16"/>
      <c r="NLR54" s="16"/>
      <c r="NLS54" s="16"/>
      <c r="NLT54" s="16"/>
      <c r="NLU54" s="16"/>
      <c r="NLV54" s="16"/>
      <c r="NLW54" s="16"/>
      <c r="NLX54" s="16"/>
      <c r="NLY54" s="16"/>
      <c r="NLZ54" s="16"/>
      <c r="NMA54" s="16"/>
      <c r="NMB54" s="16"/>
      <c r="NMC54" s="16"/>
      <c r="NMD54" s="16"/>
      <c r="NME54" s="16"/>
      <c r="NMF54" s="16"/>
      <c r="NMG54" s="16"/>
      <c r="NMH54" s="16"/>
      <c r="NMI54" s="16"/>
      <c r="NMJ54" s="16"/>
      <c r="NMK54" s="16"/>
      <c r="NML54" s="16"/>
      <c r="NMM54" s="16"/>
      <c r="NMN54" s="16"/>
      <c r="NMO54" s="16"/>
      <c r="NMP54" s="16"/>
      <c r="NMQ54" s="16"/>
      <c r="NMR54" s="16"/>
      <c r="NMS54" s="16"/>
      <c r="NMT54" s="16"/>
      <c r="NMU54" s="16"/>
      <c r="NMV54" s="16"/>
      <c r="NMW54" s="16"/>
      <c r="NMX54" s="16"/>
      <c r="NMY54" s="16"/>
      <c r="NMZ54" s="16"/>
      <c r="NNA54" s="16"/>
      <c r="NNB54" s="16"/>
      <c r="NNC54" s="16"/>
      <c r="NND54" s="16"/>
      <c r="NNE54" s="16"/>
      <c r="NNF54" s="16"/>
      <c r="NNG54" s="16"/>
      <c r="NNH54" s="16"/>
      <c r="NNI54" s="16"/>
      <c r="NNJ54" s="16"/>
      <c r="NNK54" s="16"/>
      <c r="NNL54" s="16"/>
      <c r="NNM54" s="16"/>
      <c r="NNN54" s="16"/>
      <c r="NNO54" s="16"/>
      <c r="NNP54" s="16"/>
      <c r="NNQ54" s="16"/>
      <c r="NNR54" s="16"/>
      <c r="NNS54" s="16"/>
      <c r="NNT54" s="16"/>
      <c r="NNU54" s="16"/>
      <c r="NNV54" s="16"/>
      <c r="NNW54" s="16"/>
      <c r="NNX54" s="16"/>
      <c r="NNY54" s="16"/>
      <c r="NNZ54" s="16"/>
      <c r="NOA54" s="16"/>
      <c r="NOB54" s="16"/>
      <c r="NOC54" s="16"/>
      <c r="NOD54" s="16"/>
      <c r="NOE54" s="16"/>
      <c r="NOF54" s="16"/>
      <c r="NOG54" s="16"/>
      <c r="NOH54" s="16"/>
      <c r="NOI54" s="16"/>
      <c r="NOJ54" s="16"/>
      <c r="NOK54" s="16"/>
      <c r="NOL54" s="16"/>
      <c r="NOM54" s="16"/>
      <c r="NON54" s="16"/>
      <c r="NOO54" s="16"/>
      <c r="NOP54" s="16"/>
      <c r="NOQ54" s="16"/>
      <c r="NOR54" s="16"/>
      <c r="NOS54" s="16"/>
      <c r="NOT54" s="16"/>
      <c r="NOU54" s="16"/>
      <c r="NOV54" s="16"/>
      <c r="NOW54" s="16"/>
      <c r="NOX54" s="16"/>
      <c r="NOY54" s="16"/>
      <c r="NOZ54" s="16"/>
      <c r="NPA54" s="16"/>
      <c r="NPB54" s="16"/>
      <c r="NPC54" s="16"/>
      <c r="NPD54" s="16"/>
      <c r="NPE54" s="16"/>
      <c r="NPF54" s="16"/>
      <c r="NPG54" s="16"/>
      <c r="NPH54" s="16"/>
      <c r="NPI54" s="16"/>
      <c r="NPJ54" s="16"/>
      <c r="NPK54" s="16"/>
      <c r="NPL54" s="16"/>
      <c r="NPM54" s="16"/>
      <c r="NPN54" s="16"/>
      <c r="NPO54" s="16"/>
      <c r="NPP54" s="16"/>
      <c r="NPQ54" s="16"/>
      <c r="NPR54" s="16"/>
      <c r="NPS54" s="16"/>
      <c r="NPT54" s="16"/>
      <c r="NPU54" s="16"/>
      <c r="NPV54" s="16"/>
      <c r="NPW54" s="16"/>
      <c r="NPX54" s="16"/>
      <c r="NPY54" s="16"/>
      <c r="NPZ54" s="16"/>
      <c r="NQA54" s="16"/>
      <c r="NQB54" s="16"/>
      <c r="NQC54" s="16"/>
      <c r="NQD54" s="16"/>
      <c r="NQE54" s="16"/>
      <c r="NQF54" s="16"/>
      <c r="NQG54" s="16"/>
      <c r="NQH54" s="16"/>
      <c r="NQI54" s="16"/>
      <c r="NQJ54" s="16"/>
      <c r="NQK54" s="16"/>
      <c r="NQL54" s="16"/>
      <c r="NQM54" s="16"/>
      <c r="NQN54" s="16"/>
      <c r="NQO54" s="16"/>
      <c r="NQP54" s="16"/>
      <c r="NQQ54" s="16"/>
      <c r="NQR54" s="16"/>
      <c r="NQS54" s="16"/>
      <c r="NQT54" s="16"/>
      <c r="NQU54" s="16"/>
      <c r="NQV54" s="16"/>
      <c r="NQW54" s="16"/>
      <c r="NQX54" s="16"/>
      <c r="NQY54" s="16"/>
      <c r="NQZ54" s="16"/>
      <c r="NRA54" s="16"/>
      <c r="NRB54" s="16"/>
      <c r="NRC54" s="16"/>
      <c r="NRD54" s="16"/>
      <c r="NRE54" s="16"/>
      <c r="NRF54" s="16"/>
      <c r="NRG54" s="16"/>
      <c r="NRH54" s="16"/>
      <c r="NRI54" s="16"/>
      <c r="NRJ54" s="16"/>
      <c r="NRK54" s="16"/>
      <c r="NRL54" s="16"/>
      <c r="NRM54" s="16"/>
      <c r="NRN54" s="16"/>
      <c r="NRO54" s="16"/>
      <c r="NRP54" s="16"/>
      <c r="NRQ54" s="16"/>
      <c r="NRR54" s="16"/>
      <c r="NRS54" s="16"/>
      <c r="NRT54" s="16"/>
      <c r="NRU54" s="16"/>
      <c r="NRV54" s="16"/>
      <c r="NRW54" s="16"/>
      <c r="NRX54" s="16"/>
      <c r="NRY54" s="16"/>
      <c r="NRZ54" s="16"/>
      <c r="NSA54" s="16"/>
      <c r="NSB54" s="16"/>
      <c r="NSC54" s="16"/>
      <c r="NSD54" s="16"/>
      <c r="NSE54" s="16"/>
      <c r="NSF54" s="16"/>
      <c r="NSG54" s="16"/>
      <c r="NSH54" s="16"/>
      <c r="NSI54" s="16"/>
      <c r="NSJ54" s="16"/>
      <c r="NSK54" s="16"/>
      <c r="NSL54" s="16"/>
      <c r="NSM54" s="16"/>
      <c r="NSN54" s="16"/>
      <c r="NSO54" s="16"/>
      <c r="NSP54" s="16"/>
      <c r="NSQ54" s="16"/>
      <c r="NSR54" s="16"/>
      <c r="NSS54" s="16"/>
      <c r="NST54" s="16"/>
      <c r="NSU54" s="16"/>
      <c r="NSV54" s="16"/>
      <c r="NSW54" s="16"/>
      <c r="NSX54" s="16"/>
      <c r="NSY54" s="16"/>
      <c r="NSZ54" s="16"/>
      <c r="NTA54" s="16"/>
      <c r="NTB54" s="16"/>
      <c r="NTC54" s="16"/>
      <c r="NTD54" s="16"/>
      <c r="NTE54" s="16"/>
      <c r="NTF54" s="16"/>
      <c r="NTG54" s="16"/>
      <c r="NTH54" s="16"/>
      <c r="NTI54" s="16"/>
      <c r="NTJ54" s="16"/>
      <c r="NTK54" s="16"/>
      <c r="NTL54" s="16"/>
      <c r="NTM54" s="16"/>
      <c r="NTN54" s="16"/>
      <c r="NTO54" s="16"/>
      <c r="NTP54" s="16"/>
      <c r="NTQ54" s="16"/>
      <c r="NTR54" s="16"/>
      <c r="NTS54" s="16"/>
      <c r="NTT54" s="16"/>
      <c r="NTU54" s="16"/>
      <c r="NTV54" s="16"/>
      <c r="NTW54" s="16"/>
      <c r="NTX54" s="16"/>
      <c r="NTY54" s="16"/>
      <c r="NTZ54" s="16"/>
      <c r="NUA54" s="16"/>
      <c r="NUB54" s="16"/>
      <c r="NUC54" s="16"/>
      <c r="NUD54" s="16"/>
      <c r="NUE54" s="16"/>
      <c r="NUF54" s="16"/>
      <c r="NUG54" s="16"/>
      <c r="NUH54" s="16"/>
      <c r="NUI54" s="16"/>
      <c r="NUJ54" s="16"/>
      <c r="NUK54" s="16"/>
      <c r="NUL54" s="16"/>
      <c r="NUM54" s="16"/>
      <c r="NUN54" s="16"/>
      <c r="NUO54" s="16"/>
      <c r="NUP54" s="16"/>
      <c r="NUQ54" s="16"/>
      <c r="NUR54" s="16"/>
      <c r="NUS54" s="16"/>
      <c r="NUT54" s="16"/>
      <c r="NUU54" s="16"/>
      <c r="NUV54" s="16"/>
      <c r="NUW54" s="16"/>
      <c r="NUX54" s="16"/>
      <c r="NUY54" s="16"/>
      <c r="NUZ54" s="16"/>
      <c r="NVA54" s="16"/>
      <c r="NVB54" s="16"/>
      <c r="NVC54" s="16"/>
      <c r="NVD54" s="16"/>
      <c r="NVE54" s="16"/>
      <c r="NVF54" s="16"/>
      <c r="NVG54" s="16"/>
      <c r="NVH54" s="16"/>
      <c r="NVI54" s="16"/>
      <c r="NVJ54" s="16"/>
      <c r="NVK54" s="16"/>
      <c r="NVL54" s="16"/>
      <c r="NVM54" s="16"/>
      <c r="NVN54" s="16"/>
      <c r="NVO54" s="16"/>
      <c r="NVP54" s="16"/>
      <c r="NVQ54" s="16"/>
      <c r="NVR54" s="16"/>
      <c r="NVS54" s="16"/>
      <c r="NVT54" s="16"/>
      <c r="NVU54" s="16"/>
      <c r="NVV54" s="16"/>
      <c r="NVW54" s="16"/>
      <c r="NVX54" s="16"/>
      <c r="NVY54" s="16"/>
      <c r="NVZ54" s="16"/>
      <c r="NWA54" s="16"/>
      <c r="NWB54" s="16"/>
      <c r="NWC54" s="16"/>
      <c r="NWD54" s="16"/>
      <c r="NWE54" s="16"/>
      <c r="NWF54" s="16"/>
      <c r="NWG54" s="16"/>
      <c r="NWH54" s="16"/>
      <c r="NWI54" s="16"/>
      <c r="NWJ54" s="16"/>
      <c r="NWK54" s="16"/>
      <c r="NWL54" s="16"/>
      <c r="NWM54" s="16"/>
      <c r="NWN54" s="16"/>
      <c r="NWO54" s="16"/>
      <c r="NWP54" s="16"/>
      <c r="NWQ54" s="16"/>
      <c r="NWR54" s="16"/>
      <c r="NWS54" s="16"/>
      <c r="NWT54" s="16"/>
      <c r="NWU54" s="16"/>
      <c r="NWV54" s="16"/>
      <c r="NWW54" s="16"/>
      <c r="NWX54" s="16"/>
      <c r="NWY54" s="16"/>
      <c r="NWZ54" s="16"/>
      <c r="NXA54" s="16"/>
      <c r="NXB54" s="16"/>
      <c r="NXC54" s="16"/>
      <c r="NXD54" s="16"/>
      <c r="NXE54" s="16"/>
      <c r="NXF54" s="16"/>
      <c r="NXG54" s="16"/>
      <c r="NXH54" s="16"/>
      <c r="NXI54" s="16"/>
      <c r="NXJ54" s="16"/>
      <c r="NXK54" s="16"/>
      <c r="NXL54" s="16"/>
      <c r="NXM54" s="16"/>
      <c r="NXN54" s="16"/>
      <c r="NXO54" s="16"/>
      <c r="NXP54" s="16"/>
      <c r="NXQ54" s="16"/>
      <c r="NXR54" s="16"/>
      <c r="NXS54" s="16"/>
      <c r="NXT54" s="16"/>
      <c r="NXU54" s="16"/>
      <c r="NXV54" s="16"/>
      <c r="NXW54" s="16"/>
      <c r="NXX54" s="16"/>
      <c r="NXY54" s="16"/>
      <c r="NXZ54" s="16"/>
      <c r="NYA54" s="16"/>
      <c r="NYB54" s="16"/>
      <c r="NYC54" s="16"/>
      <c r="NYD54" s="16"/>
      <c r="NYE54" s="16"/>
      <c r="NYF54" s="16"/>
      <c r="NYG54" s="16"/>
      <c r="NYH54" s="16"/>
      <c r="NYI54" s="16"/>
      <c r="NYJ54" s="16"/>
      <c r="NYK54" s="16"/>
      <c r="NYL54" s="16"/>
      <c r="NYM54" s="16"/>
      <c r="NYN54" s="16"/>
      <c r="NYO54" s="16"/>
      <c r="NYP54" s="16"/>
      <c r="NYQ54" s="16"/>
      <c r="NYR54" s="16"/>
      <c r="NYS54" s="16"/>
      <c r="NYT54" s="16"/>
      <c r="NYU54" s="16"/>
      <c r="NYV54" s="16"/>
      <c r="NYW54" s="16"/>
      <c r="NYX54" s="16"/>
      <c r="NYY54" s="16"/>
      <c r="NYZ54" s="16"/>
      <c r="NZA54" s="16"/>
      <c r="NZB54" s="16"/>
      <c r="NZC54" s="16"/>
      <c r="NZD54" s="16"/>
      <c r="NZE54" s="16"/>
      <c r="NZF54" s="16"/>
      <c r="NZG54" s="16"/>
      <c r="NZH54" s="16"/>
      <c r="NZI54" s="16"/>
      <c r="NZJ54" s="16"/>
      <c r="NZK54" s="16"/>
      <c r="NZL54" s="16"/>
      <c r="NZM54" s="16"/>
      <c r="NZN54" s="16"/>
      <c r="NZO54" s="16"/>
      <c r="NZP54" s="16"/>
      <c r="NZQ54" s="16"/>
      <c r="NZR54" s="16"/>
      <c r="NZS54" s="16"/>
      <c r="NZT54" s="16"/>
      <c r="NZU54" s="16"/>
      <c r="NZV54" s="16"/>
      <c r="NZW54" s="16"/>
      <c r="NZX54" s="16"/>
      <c r="NZY54" s="16"/>
      <c r="NZZ54" s="16"/>
      <c r="OAA54" s="16"/>
      <c r="OAB54" s="16"/>
      <c r="OAC54" s="16"/>
      <c r="OAD54" s="16"/>
      <c r="OAE54" s="16"/>
      <c r="OAF54" s="16"/>
      <c r="OAG54" s="16"/>
      <c r="OAH54" s="16"/>
      <c r="OAI54" s="16"/>
      <c r="OAJ54" s="16"/>
      <c r="OAK54" s="16"/>
      <c r="OAL54" s="16"/>
      <c r="OAM54" s="16"/>
      <c r="OAN54" s="16"/>
      <c r="OAO54" s="16"/>
      <c r="OAP54" s="16"/>
      <c r="OAQ54" s="16"/>
      <c r="OAR54" s="16"/>
      <c r="OAS54" s="16"/>
      <c r="OAT54" s="16"/>
      <c r="OAU54" s="16"/>
      <c r="OAV54" s="16"/>
      <c r="OAW54" s="16"/>
      <c r="OAX54" s="16"/>
      <c r="OAY54" s="16"/>
      <c r="OAZ54" s="16"/>
      <c r="OBA54" s="16"/>
      <c r="OBB54" s="16"/>
      <c r="OBC54" s="16"/>
      <c r="OBD54" s="16"/>
      <c r="OBE54" s="16"/>
      <c r="OBF54" s="16"/>
      <c r="OBG54" s="16"/>
      <c r="OBH54" s="16"/>
      <c r="OBI54" s="16"/>
      <c r="OBJ54" s="16"/>
      <c r="OBK54" s="16"/>
      <c r="OBL54" s="16"/>
      <c r="OBM54" s="16"/>
      <c r="OBN54" s="16"/>
      <c r="OBO54" s="16"/>
      <c r="OBP54" s="16"/>
      <c r="OBQ54" s="16"/>
      <c r="OBR54" s="16"/>
      <c r="OBS54" s="16"/>
      <c r="OBT54" s="16"/>
      <c r="OBU54" s="16"/>
      <c r="OBV54" s="16"/>
      <c r="OBW54" s="16"/>
      <c r="OBX54" s="16"/>
      <c r="OBY54" s="16"/>
      <c r="OBZ54" s="16"/>
      <c r="OCA54" s="16"/>
      <c r="OCB54" s="16"/>
      <c r="OCC54" s="16"/>
      <c r="OCD54" s="16"/>
      <c r="OCE54" s="16"/>
      <c r="OCF54" s="16"/>
      <c r="OCG54" s="16"/>
      <c r="OCH54" s="16"/>
      <c r="OCI54" s="16"/>
      <c r="OCJ54" s="16"/>
      <c r="OCK54" s="16"/>
      <c r="OCL54" s="16"/>
      <c r="OCM54" s="16"/>
      <c r="OCN54" s="16"/>
      <c r="OCO54" s="16"/>
      <c r="OCP54" s="16"/>
      <c r="OCQ54" s="16"/>
      <c r="OCR54" s="16"/>
      <c r="OCS54" s="16"/>
      <c r="OCT54" s="16"/>
      <c r="OCU54" s="16"/>
      <c r="OCV54" s="16"/>
      <c r="OCW54" s="16"/>
      <c r="OCX54" s="16"/>
      <c r="OCY54" s="16"/>
      <c r="OCZ54" s="16"/>
      <c r="ODA54" s="16"/>
      <c r="ODB54" s="16"/>
      <c r="ODC54" s="16"/>
      <c r="ODD54" s="16"/>
      <c r="ODE54" s="16"/>
      <c r="ODF54" s="16"/>
      <c r="ODG54" s="16"/>
      <c r="ODH54" s="16"/>
      <c r="ODI54" s="16"/>
      <c r="ODJ54" s="16"/>
      <c r="ODK54" s="16"/>
      <c r="ODL54" s="16"/>
      <c r="ODM54" s="16"/>
      <c r="ODN54" s="16"/>
      <c r="ODO54" s="16"/>
      <c r="ODP54" s="16"/>
      <c r="ODQ54" s="16"/>
      <c r="ODR54" s="16"/>
      <c r="ODS54" s="16"/>
      <c r="ODT54" s="16"/>
      <c r="ODU54" s="16"/>
      <c r="ODV54" s="16"/>
      <c r="ODW54" s="16"/>
      <c r="ODX54" s="16"/>
      <c r="ODY54" s="16"/>
      <c r="ODZ54" s="16"/>
      <c r="OEA54" s="16"/>
      <c r="OEB54" s="16"/>
      <c r="OEC54" s="16"/>
      <c r="OED54" s="16"/>
      <c r="OEE54" s="16"/>
      <c r="OEF54" s="16"/>
      <c r="OEG54" s="16"/>
      <c r="OEH54" s="16"/>
      <c r="OEI54" s="16"/>
      <c r="OEJ54" s="16"/>
      <c r="OEK54" s="16"/>
      <c r="OEL54" s="16"/>
      <c r="OEM54" s="16"/>
      <c r="OEN54" s="16"/>
      <c r="OEO54" s="16"/>
      <c r="OEP54" s="16"/>
      <c r="OEQ54" s="16"/>
      <c r="OER54" s="16"/>
      <c r="OES54" s="16"/>
      <c r="OET54" s="16"/>
      <c r="OEU54" s="16"/>
      <c r="OEV54" s="16"/>
      <c r="OEW54" s="16"/>
      <c r="OEX54" s="16"/>
      <c r="OEY54" s="16"/>
      <c r="OEZ54" s="16"/>
      <c r="OFA54" s="16"/>
      <c r="OFB54" s="16"/>
      <c r="OFC54" s="16"/>
      <c r="OFD54" s="16"/>
      <c r="OFE54" s="16"/>
      <c r="OFF54" s="16"/>
      <c r="OFG54" s="16"/>
      <c r="OFH54" s="16"/>
      <c r="OFI54" s="16"/>
      <c r="OFJ54" s="16"/>
      <c r="OFK54" s="16"/>
      <c r="OFL54" s="16"/>
      <c r="OFM54" s="16"/>
      <c r="OFN54" s="16"/>
      <c r="OFO54" s="16"/>
      <c r="OFP54" s="16"/>
      <c r="OFQ54" s="16"/>
      <c r="OFR54" s="16"/>
      <c r="OFS54" s="16"/>
      <c r="OFT54" s="16"/>
      <c r="OFU54" s="16"/>
      <c r="OFV54" s="16"/>
      <c r="OFW54" s="16"/>
      <c r="OFX54" s="16"/>
      <c r="OFY54" s="16"/>
      <c r="OFZ54" s="16"/>
      <c r="OGA54" s="16"/>
      <c r="OGB54" s="16"/>
      <c r="OGC54" s="16"/>
      <c r="OGD54" s="16"/>
      <c r="OGE54" s="16"/>
      <c r="OGF54" s="16"/>
      <c r="OGG54" s="16"/>
      <c r="OGH54" s="16"/>
      <c r="OGI54" s="16"/>
      <c r="OGJ54" s="16"/>
      <c r="OGK54" s="16"/>
      <c r="OGL54" s="16"/>
      <c r="OGM54" s="16"/>
      <c r="OGN54" s="16"/>
      <c r="OGO54" s="16"/>
      <c r="OGP54" s="16"/>
      <c r="OGQ54" s="16"/>
      <c r="OGR54" s="16"/>
      <c r="OGS54" s="16"/>
      <c r="OGT54" s="16"/>
      <c r="OGU54" s="16"/>
      <c r="OGV54" s="16"/>
      <c r="OGW54" s="16"/>
      <c r="OGX54" s="16"/>
      <c r="OGY54" s="16"/>
      <c r="OGZ54" s="16"/>
      <c r="OHA54" s="16"/>
      <c r="OHB54" s="16"/>
      <c r="OHC54" s="16"/>
      <c r="OHD54" s="16"/>
      <c r="OHE54" s="16"/>
      <c r="OHF54" s="16"/>
      <c r="OHG54" s="16"/>
      <c r="OHH54" s="16"/>
      <c r="OHI54" s="16"/>
      <c r="OHJ54" s="16"/>
      <c r="OHK54" s="16"/>
      <c r="OHL54" s="16"/>
      <c r="OHM54" s="16"/>
      <c r="OHN54" s="16"/>
      <c r="OHO54" s="16"/>
      <c r="OHP54" s="16"/>
      <c r="OHQ54" s="16"/>
      <c r="OHR54" s="16"/>
      <c r="OHS54" s="16"/>
      <c r="OHT54" s="16"/>
      <c r="OHU54" s="16"/>
      <c r="OHV54" s="16"/>
      <c r="OHW54" s="16"/>
      <c r="OHX54" s="16"/>
      <c r="OHY54" s="16"/>
      <c r="OHZ54" s="16"/>
      <c r="OIA54" s="16"/>
      <c r="OIB54" s="16"/>
      <c r="OIC54" s="16"/>
      <c r="OID54" s="16"/>
      <c r="OIE54" s="16"/>
      <c r="OIF54" s="16"/>
      <c r="OIG54" s="16"/>
      <c r="OIH54" s="16"/>
      <c r="OII54" s="16"/>
      <c r="OIJ54" s="16"/>
      <c r="OIK54" s="16"/>
      <c r="OIL54" s="16"/>
      <c r="OIM54" s="16"/>
      <c r="OIN54" s="16"/>
      <c r="OIO54" s="16"/>
      <c r="OIP54" s="16"/>
      <c r="OIQ54" s="16"/>
      <c r="OIR54" s="16"/>
      <c r="OIS54" s="16"/>
      <c r="OIT54" s="16"/>
      <c r="OIU54" s="16"/>
      <c r="OIV54" s="16"/>
      <c r="OIW54" s="16"/>
      <c r="OIX54" s="16"/>
      <c r="OIY54" s="16"/>
      <c r="OIZ54" s="16"/>
      <c r="OJA54" s="16"/>
      <c r="OJB54" s="16"/>
      <c r="OJC54" s="16"/>
      <c r="OJD54" s="16"/>
      <c r="OJE54" s="16"/>
      <c r="OJF54" s="16"/>
      <c r="OJG54" s="16"/>
      <c r="OJH54" s="16"/>
      <c r="OJI54" s="16"/>
      <c r="OJJ54" s="16"/>
      <c r="OJK54" s="16"/>
      <c r="OJL54" s="16"/>
      <c r="OJM54" s="16"/>
      <c r="OJN54" s="16"/>
      <c r="OJO54" s="16"/>
      <c r="OJP54" s="16"/>
      <c r="OJQ54" s="16"/>
      <c r="OJR54" s="16"/>
      <c r="OJS54" s="16"/>
      <c r="OJT54" s="16"/>
      <c r="OJU54" s="16"/>
      <c r="OJV54" s="16"/>
      <c r="OJW54" s="16"/>
      <c r="OJX54" s="16"/>
      <c r="OJY54" s="16"/>
      <c r="OJZ54" s="16"/>
      <c r="OKA54" s="16"/>
      <c r="OKB54" s="16"/>
      <c r="OKC54" s="16"/>
      <c r="OKD54" s="16"/>
      <c r="OKE54" s="16"/>
      <c r="OKF54" s="16"/>
      <c r="OKG54" s="16"/>
      <c r="OKH54" s="16"/>
      <c r="OKI54" s="16"/>
      <c r="OKJ54" s="16"/>
      <c r="OKK54" s="16"/>
      <c r="OKL54" s="16"/>
      <c r="OKM54" s="16"/>
      <c r="OKN54" s="16"/>
      <c r="OKO54" s="16"/>
      <c r="OKP54" s="16"/>
      <c r="OKQ54" s="16"/>
      <c r="OKR54" s="16"/>
      <c r="OKS54" s="16"/>
      <c r="OKT54" s="16"/>
      <c r="OKU54" s="16"/>
      <c r="OKV54" s="16"/>
      <c r="OKW54" s="16"/>
      <c r="OKX54" s="16"/>
      <c r="OKY54" s="16"/>
      <c r="OKZ54" s="16"/>
      <c r="OLA54" s="16"/>
      <c r="OLB54" s="16"/>
      <c r="OLC54" s="16"/>
      <c r="OLD54" s="16"/>
      <c r="OLE54" s="16"/>
      <c r="OLF54" s="16"/>
      <c r="OLG54" s="16"/>
      <c r="OLH54" s="16"/>
      <c r="OLI54" s="16"/>
      <c r="OLJ54" s="16"/>
      <c r="OLK54" s="16"/>
      <c r="OLL54" s="16"/>
      <c r="OLM54" s="16"/>
      <c r="OLN54" s="16"/>
      <c r="OLO54" s="16"/>
      <c r="OLP54" s="16"/>
      <c r="OLQ54" s="16"/>
      <c r="OLR54" s="16"/>
      <c r="OLS54" s="16"/>
      <c r="OLT54" s="16"/>
      <c r="OLU54" s="16"/>
      <c r="OLV54" s="16"/>
      <c r="OLW54" s="16"/>
      <c r="OLX54" s="16"/>
      <c r="OLY54" s="16"/>
      <c r="OLZ54" s="16"/>
      <c r="OMA54" s="16"/>
      <c r="OMB54" s="16"/>
      <c r="OMC54" s="16"/>
      <c r="OMD54" s="16"/>
      <c r="OME54" s="16"/>
      <c r="OMF54" s="16"/>
      <c r="OMG54" s="16"/>
      <c r="OMH54" s="16"/>
      <c r="OMI54" s="16"/>
      <c r="OMJ54" s="16"/>
      <c r="OMK54" s="16"/>
      <c r="OML54" s="16"/>
      <c r="OMM54" s="16"/>
      <c r="OMN54" s="16"/>
      <c r="OMO54" s="16"/>
      <c r="OMP54" s="16"/>
      <c r="OMQ54" s="16"/>
      <c r="OMR54" s="16"/>
      <c r="OMS54" s="16"/>
      <c r="OMT54" s="16"/>
      <c r="OMU54" s="16"/>
      <c r="OMV54" s="16"/>
      <c r="OMW54" s="16"/>
      <c r="OMX54" s="16"/>
      <c r="OMY54" s="16"/>
      <c r="OMZ54" s="16"/>
      <c r="ONA54" s="16"/>
      <c r="ONB54" s="16"/>
      <c r="ONC54" s="16"/>
      <c r="OND54" s="16"/>
      <c r="ONE54" s="16"/>
      <c r="ONF54" s="16"/>
      <c r="ONG54" s="16"/>
      <c r="ONH54" s="16"/>
      <c r="ONI54" s="16"/>
      <c r="ONJ54" s="16"/>
      <c r="ONK54" s="16"/>
      <c r="ONL54" s="16"/>
      <c r="ONM54" s="16"/>
      <c r="ONN54" s="16"/>
      <c r="ONO54" s="16"/>
      <c r="ONP54" s="16"/>
      <c r="ONQ54" s="16"/>
      <c r="ONR54" s="16"/>
      <c r="ONS54" s="16"/>
      <c r="ONT54" s="16"/>
      <c r="ONU54" s="16"/>
      <c r="ONV54" s="16"/>
      <c r="ONW54" s="16"/>
      <c r="ONX54" s="16"/>
      <c r="ONY54" s="16"/>
      <c r="ONZ54" s="16"/>
      <c r="OOA54" s="16"/>
      <c r="OOB54" s="16"/>
      <c r="OOC54" s="16"/>
      <c r="OOD54" s="16"/>
      <c r="OOE54" s="16"/>
      <c r="OOF54" s="16"/>
      <c r="OOG54" s="16"/>
      <c r="OOH54" s="16"/>
      <c r="OOI54" s="16"/>
      <c r="OOJ54" s="16"/>
      <c r="OOK54" s="16"/>
      <c r="OOL54" s="16"/>
      <c r="OOM54" s="16"/>
      <c r="OON54" s="16"/>
      <c r="OOO54" s="16"/>
      <c r="OOP54" s="16"/>
      <c r="OOQ54" s="16"/>
      <c r="OOR54" s="16"/>
      <c r="OOS54" s="16"/>
      <c r="OOT54" s="16"/>
      <c r="OOU54" s="16"/>
      <c r="OOV54" s="16"/>
      <c r="OOW54" s="16"/>
      <c r="OOX54" s="16"/>
      <c r="OOY54" s="16"/>
      <c r="OOZ54" s="16"/>
      <c r="OPA54" s="16"/>
      <c r="OPB54" s="16"/>
      <c r="OPC54" s="16"/>
      <c r="OPD54" s="16"/>
      <c r="OPE54" s="16"/>
      <c r="OPF54" s="16"/>
      <c r="OPG54" s="16"/>
      <c r="OPH54" s="16"/>
      <c r="OPI54" s="16"/>
      <c r="OPJ54" s="16"/>
      <c r="OPK54" s="16"/>
      <c r="OPL54" s="16"/>
      <c r="OPM54" s="16"/>
      <c r="OPN54" s="16"/>
      <c r="OPO54" s="16"/>
      <c r="OPP54" s="16"/>
      <c r="OPQ54" s="16"/>
      <c r="OPR54" s="16"/>
      <c r="OPS54" s="16"/>
      <c r="OPT54" s="16"/>
      <c r="OPU54" s="16"/>
      <c r="OPV54" s="16"/>
      <c r="OPW54" s="16"/>
      <c r="OPX54" s="16"/>
      <c r="OPY54" s="16"/>
      <c r="OPZ54" s="16"/>
      <c r="OQA54" s="16"/>
      <c r="OQB54" s="16"/>
      <c r="OQC54" s="16"/>
      <c r="OQD54" s="16"/>
      <c r="OQE54" s="16"/>
      <c r="OQF54" s="16"/>
      <c r="OQG54" s="16"/>
      <c r="OQH54" s="16"/>
      <c r="OQI54" s="16"/>
      <c r="OQJ54" s="16"/>
      <c r="OQK54" s="16"/>
      <c r="OQL54" s="16"/>
      <c r="OQM54" s="16"/>
      <c r="OQN54" s="16"/>
      <c r="OQO54" s="16"/>
      <c r="OQP54" s="16"/>
      <c r="OQQ54" s="16"/>
      <c r="OQR54" s="16"/>
      <c r="OQS54" s="16"/>
      <c r="OQT54" s="16"/>
      <c r="OQU54" s="16"/>
      <c r="OQV54" s="16"/>
      <c r="OQW54" s="16"/>
      <c r="OQX54" s="16"/>
      <c r="OQY54" s="16"/>
      <c r="OQZ54" s="16"/>
      <c r="ORA54" s="16"/>
      <c r="ORB54" s="16"/>
      <c r="ORC54" s="16"/>
      <c r="ORD54" s="16"/>
      <c r="ORE54" s="16"/>
      <c r="ORF54" s="16"/>
      <c r="ORG54" s="16"/>
      <c r="ORH54" s="16"/>
      <c r="ORI54" s="16"/>
      <c r="ORJ54" s="16"/>
      <c r="ORK54" s="16"/>
      <c r="ORL54" s="16"/>
      <c r="ORM54" s="16"/>
      <c r="ORN54" s="16"/>
      <c r="ORO54" s="16"/>
      <c r="ORP54" s="16"/>
      <c r="ORQ54" s="16"/>
      <c r="ORR54" s="16"/>
      <c r="ORS54" s="16"/>
      <c r="ORT54" s="16"/>
      <c r="ORU54" s="16"/>
      <c r="ORV54" s="16"/>
      <c r="ORW54" s="16"/>
      <c r="ORX54" s="16"/>
      <c r="ORY54" s="16"/>
      <c r="ORZ54" s="16"/>
      <c r="OSA54" s="16"/>
      <c r="OSB54" s="16"/>
      <c r="OSC54" s="16"/>
      <c r="OSD54" s="16"/>
      <c r="OSE54" s="16"/>
      <c r="OSF54" s="16"/>
      <c r="OSG54" s="16"/>
      <c r="OSH54" s="16"/>
      <c r="OSI54" s="16"/>
      <c r="OSJ54" s="16"/>
      <c r="OSK54" s="16"/>
      <c r="OSL54" s="16"/>
      <c r="OSM54" s="16"/>
      <c r="OSN54" s="16"/>
      <c r="OSO54" s="16"/>
      <c r="OSP54" s="16"/>
      <c r="OSQ54" s="16"/>
      <c r="OSR54" s="16"/>
      <c r="OSS54" s="16"/>
      <c r="OST54" s="16"/>
      <c r="OSU54" s="16"/>
      <c r="OSV54" s="16"/>
      <c r="OSW54" s="16"/>
      <c r="OSX54" s="16"/>
      <c r="OSY54" s="16"/>
      <c r="OSZ54" s="16"/>
      <c r="OTA54" s="16"/>
      <c r="OTB54" s="16"/>
      <c r="OTC54" s="16"/>
      <c r="OTD54" s="16"/>
      <c r="OTE54" s="16"/>
      <c r="OTF54" s="16"/>
      <c r="OTG54" s="16"/>
      <c r="OTH54" s="16"/>
      <c r="OTI54" s="16"/>
      <c r="OTJ54" s="16"/>
      <c r="OTK54" s="16"/>
      <c r="OTL54" s="16"/>
      <c r="OTM54" s="16"/>
      <c r="OTN54" s="16"/>
      <c r="OTO54" s="16"/>
      <c r="OTP54" s="16"/>
      <c r="OTQ54" s="16"/>
      <c r="OTR54" s="16"/>
      <c r="OTS54" s="16"/>
      <c r="OTT54" s="16"/>
      <c r="OTU54" s="16"/>
      <c r="OTV54" s="16"/>
      <c r="OTW54" s="16"/>
      <c r="OTX54" s="16"/>
      <c r="OTY54" s="16"/>
      <c r="OTZ54" s="16"/>
      <c r="OUA54" s="16"/>
      <c r="OUB54" s="16"/>
      <c r="OUC54" s="16"/>
      <c r="OUD54" s="16"/>
      <c r="OUE54" s="16"/>
      <c r="OUF54" s="16"/>
      <c r="OUG54" s="16"/>
      <c r="OUH54" s="16"/>
      <c r="OUI54" s="16"/>
      <c r="OUJ54" s="16"/>
      <c r="OUK54" s="16"/>
      <c r="OUL54" s="16"/>
      <c r="OUM54" s="16"/>
      <c r="OUN54" s="16"/>
      <c r="OUO54" s="16"/>
      <c r="OUP54" s="16"/>
      <c r="OUQ54" s="16"/>
      <c r="OUR54" s="16"/>
      <c r="OUS54" s="16"/>
      <c r="OUT54" s="16"/>
      <c r="OUU54" s="16"/>
      <c r="OUV54" s="16"/>
      <c r="OUW54" s="16"/>
      <c r="OUX54" s="16"/>
      <c r="OUY54" s="16"/>
      <c r="OUZ54" s="16"/>
      <c r="OVA54" s="16"/>
      <c r="OVB54" s="16"/>
      <c r="OVC54" s="16"/>
      <c r="OVD54" s="16"/>
      <c r="OVE54" s="16"/>
      <c r="OVF54" s="16"/>
      <c r="OVG54" s="16"/>
      <c r="OVH54" s="16"/>
      <c r="OVI54" s="16"/>
      <c r="OVJ54" s="16"/>
      <c r="OVK54" s="16"/>
      <c r="OVL54" s="16"/>
      <c r="OVM54" s="16"/>
      <c r="OVN54" s="16"/>
      <c r="OVO54" s="16"/>
      <c r="OVP54" s="16"/>
      <c r="OVQ54" s="16"/>
      <c r="OVR54" s="16"/>
      <c r="OVS54" s="16"/>
      <c r="OVT54" s="16"/>
      <c r="OVU54" s="16"/>
      <c r="OVV54" s="16"/>
      <c r="OVW54" s="16"/>
      <c r="OVX54" s="16"/>
      <c r="OVY54" s="16"/>
      <c r="OVZ54" s="16"/>
      <c r="OWA54" s="16"/>
      <c r="OWB54" s="16"/>
      <c r="OWC54" s="16"/>
      <c r="OWD54" s="16"/>
      <c r="OWE54" s="16"/>
      <c r="OWF54" s="16"/>
      <c r="OWG54" s="16"/>
      <c r="OWH54" s="16"/>
      <c r="OWI54" s="16"/>
      <c r="OWJ54" s="16"/>
      <c r="OWK54" s="16"/>
      <c r="OWL54" s="16"/>
      <c r="OWM54" s="16"/>
      <c r="OWN54" s="16"/>
      <c r="OWO54" s="16"/>
      <c r="OWP54" s="16"/>
      <c r="OWQ54" s="16"/>
      <c r="OWR54" s="16"/>
      <c r="OWS54" s="16"/>
      <c r="OWT54" s="16"/>
      <c r="OWU54" s="16"/>
      <c r="OWV54" s="16"/>
      <c r="OWW54" s="16"/>
      <c r="OWX54" s="16"/>
      <c r="OWY54" s="16"/>
      <c r="OWZ54" s="16"/>
      <c r="OXA54" s="16"/>
      <c r="OXB54" s="16"/>
      <c r="OXC54" s="16"/>
      <c r="OXD54" s="16"/>
      <c r="OXE54" s="16"/>
      <c r="OXF54" s="16"/>
      <c r="OXG54" s="16"/>
      <c r="OXH54" s="16"/>
      <c r="OXI54" s="16"/>
      <c r="OXJ54" s="16"/>
      <c r="OXK54" s="16"/>
      <c r="OXL54" s="16"/>
      <c r="OXM54" s="16"/>
      <c r="OXN54" s="16"/>
      <c r="OXO54" s="16"/>
      <c r="OXP54" s="16"/>
      <c r="OXQ54" s="16"/>
      <c r="OXR54" s="16"/>
      <c r="OXS54" s="16"/>
      <c r="OXT54" s="16"/>
      <c r="OXU54" s="16"/>
      <c r="OXV54" s="16"/>
      <c r="OXW54" s="16"/>
      <c r="OXX54" s="16"/>
      <c r="OXY54" s="16"/>
      <c r="OXZ54" s="16"/>
      <c r="OYA54" s="16"/>
      <c r="OYB54" s="16"/>
      <c r="OYC54" s="16"/>
      <c r="OYD54" s="16"/>
      <c r="OYE54" s="16"/>
      <c r="OYF54" s="16"/>
      <c r="OYG54" s="16"/>
      <c r="OYH54" s="16"/>
      <c r="OYI54" s="16"/>
      <c r="OYJ54" s="16"/>
      <c r="OYK54" s="16"/>
      <c r="OYL54" s="16"/>
      <c r="OYM54" s="16"/>
      <c r="OYN54" s="16"/>
      <c r="OYO54" s="16"/>
      <c r="OYP54" s="16"/>
      <c r="OYQ54" s="16"/>
      <c r="OYR54" s="16"/>
      <c r="OYS54" s="16"/>
      <c r="OYT54" s="16"/>
      <c r="OYU54" s="16"/>
      <c r="OYV54" s="16"/>
      <c r="OYW54" s="16"/>
      <c r="OYX54" s="16"/>
      <c r="OYY54" s="16"/>
      <c r="OYZ54" s="16"/>
      <c r="OZA54" s="16"/>
      <c r="OZB54" s="16"/>
      <c r="OZC54" s="16"/>
      <c r="OZD54" s="16"/>
      <c r="OZE54" s="16"/>
      <c r="OZF54" s="16"/>
      <c r="OZG54" s="16"/>
      <c r="OZH54" s="16"/>
      <c r="OZI54" s="16"/>
      <c r="OZJ54" s="16"/>
      <c r="OZK54" s="16"/>
      <c r="OZL54" s="16"/>
      <c r="OZM54" s="16"/>
      <c r="OZN54" s="16"/>
      <c r="OZO54" s="16"/>
      <c r="OZP54" s="16"/>
      <c r="OZQ54" s="16"/>
      <c r="OZR54" s="16"/>
      <c r="OZS54" s="16"/>
      <c r="OZT54" s="16"/>
      <c r="OZU54" s="16"/>
      <c r="OZV54" s="16"/>
      <c r="OZW54" s="16"/>
      <c r="OZX54" s="16"/>
      <c r="OZY54" s="16"/>
      <c r="OZZ54" s="16"/>
      <c r="PAA54" s="16"/>
      <c r="PAB54" s="16"/>
      <c r="PAC54" s="16"/>
      <c r="PAD54" s="16"/>
      <c r="PAE54" s="16"/>
      <c r="PAF54" s="16"/>
      <c r="PAG54" s="16"/>
      <c r="PAH54" s="16"/>
      <c r="PAI54" s="16"/>
      <c r="PAJ54" s="16"/>
      <c r="PAK54" s="16"/>
      <c r="PAL54" s="16"/>
      <c r="PAM54" s="16"/>
      <c r="PAN54" s="16"/>
      <c r="PAO54" s="16"/>
      <c r="PAP54" s="16"/>
      <c r="PAQ54" s="16"/>
      <c r="PAR54" s="16"/>
      <c r="PAS54" s="16"/>
      <c r="PAT54" s="16"/>
      <c r="PAU54" s="16"/>
      <c r="PAV54" s="16"/>
      <c r="PAW54" s="16"/>
      <c r="PAX54" s="16"/>
      <c r="PAY54" s="16"/>
      <c r="PAZ54" s="16"/>
      <c r="PBA54" s="16"/>
      <c r="PBB54" s="16"/>
      <c r="PBC54" s="16"/>
      <c r="PBD54" s="16"/>
      <c r="PBE54" s="16"/>
      <c r="PBF54" s="16"/>
      <c r="PBG54" s="16"/>
      <c r="PBH54" s="16"/>
      <c r="PBI54" s="16"/>
      <c r="PBJ54" s="16"/>
      <c r="PBK54" s="16"/>
      <c r="PBL54" s="16"/>
      <c r="PBM54" s="16"/>
      <c r="PBN54" s="16"/>
      <c r="PBO54" s="16"/>
      <c r="PBP54" s="16"/>
      <c r="PBQ54" s="16"/>
      <c r="PBR54" s="16"/>
      <c r="PBS54" s="16"/>
      <c r="PBT54" s="16"/>
      <c r="PBU54" s="16"/>
      <c r="PBV54" s="16"/>
      <c r="PBW54" s="16"/>
      <c r="PBX54" s="16"/>
      <c r="PBY54" s="16"/>
      <c r="PBZ54" s="16"/>
      <c r="PCA54" s="16"/>
      <c r="PCB54" s="16"/>
      <c r="PCC54" s="16"/>
      <c r="PCD54" s="16"/>
      <c r="PCE54" s="16"/>
      <c r="PCF54" s="16"/>
      <c r="PCG54" s="16"/>
      <c r="PCH54" s="16"/>
      <c r="PCI54" s="16"/>
      <c r="PCJ54" s="16"/>
      <c r="PCK54" s="16"/>
      <c r="PCL54" s="16"/>
      <c r="PCM54" s="16"/>
      <c r="PCN54" s="16"/>
      <c r="PCO54" s="16"/>
      <c r="PCP54" s="16"/>
      <c r="PCQ54" s="16"/>
      <c r="PCR54" s="16"/>
      <c r="PCS54" s="16"/>
      <c r="PCT54" s="16"/>
      <c r="PCU54" s="16"/>
      <c r="PCV54" s="16"/>
      <c r="PCW54" s="16"/>
      <c r="PCX54" s="16"/>
      <c r="PCY54" s="16"/>
      <c r="PCZ54" s="16"/>
      <c r="PDA54" s="16"/>
      <c r="PDB54" s="16"/>
      <c r="PDC54" s="16"/>
      <c r="PDD54" s="16"/>
      <c r="PDE54" s="16"/>
      <c r="PDF54" s="16"/>
      <c r="PDG54" s="16"/>
      <c r="PDH54" s="16"/>
      <c r="PDI54" s="16"/>
      <c r="PDJ54" s="16"/>
      <c r="PDK54" s="16"/>
      <c r="PDL54" s="16"/>
      <c r="PDM54" s="16"/>
      <c r="PDN54" s="16"/>
      <c r="PDO54" s="16"/>
      <c r="PDP54" s="16"/>
      <c r="PDQ54" s="16"/>
      <c r="PDR54" s="16"/>
      <c r="PDS54" s="16"/>
      <c r="PDT54" s="16"/>
      <c r="PDU54" s="16"/>
      <c r="PDV54" s="16"/>
      <c r="PDW54" s="16"/>
      <c r="PDX54" s="16"/>
      <c r="PDY54" s="16"/>
      <c r="PDZ54" s="16"/>
      <c r="PEA54" s="16"/>
      <c r="PEB54" s="16"/>
      <c r="PEC54" s="16"/>
      <c r="PED54" s="16"/>
      <c r="PEE54" s="16"/>
      <c r="PEF54" s="16"/>
      <c r="PEG54" s="16"/>
      <c r="PEH54" s="16"/>
      <c r="PEI54" s="16"/>
      <c r="PEJ54" s="16"/>
      <c r="PEK54" s="16"/>
      <c r="PEL54" s="16"/>
      <c r="PEM54" s="16"/>
      <c r="PEN54" s="16"/>
      <c r="PEO54" s="16"/>
      <c r="PEP54" s="16"/>
      <c r="PEQ54" s="16"/>
      <c r="PER54" s="16"/>
      <c r="PES54" s="16"/>
      <c r="PET54" s="16"/>
      <c r="PEU54" s="16"/>
      <c r="PEV54" s="16"/>
      <c r="PEW54" s="16"/>
      <c r="PEX54" s="16"/>
      <c r="PEY54" s="16"/>
      <c r="PEZ54" s="16"/>
      <c r="PFA54" s="16"/>
      <c r="PFB54" s="16"/>
      <c r="PFC54" s="16"/>
      <c r="PFD54" s="16"/>
      <c r="PFE54" s="16"/>
      <c r="PFF54" s="16"/>
      <c r="PFG54" s="16"/>
      <c r="PFH54" s="16"/>
      <c r="PFI54" s="16"/>
      <c r="PFJ54" s="16"/>
      <c r="PFK54" s="16"/>
      <c r="PFL54" s="16"/>
      <c r="PFM54" s="16"/>
      <c r="PFN54" s="16"/>
      <c r="PFO54" s="16"/>
      <c r="PFP54" s="16"/>
      <c r="PFQ54" s="16"/>
      <c r="PFR54" s="16"/>
      <c r="PFS54" s="16"/>
      <c r="PFT54" s="16"/>
      <c r="PFU54" s="16"/>
      <c r="PFV54" s="16"/>
      <c r="PFW54" s="16"/>
      <c r="PFX54" s="16"/>
      <c r="PFY54" s="16"/>
      <c r="PFZ54" s="16"/>
      <c r="PGA54" s="16"/>
      <c r="PGB54" s="16"/>
      <c r="PGC54" s="16"/>
      <c r="PGD54" s="16"/>
      <c r="PGE54" s="16"/>
      <c r="PGF54" s="16"/>
      <c r="PGG54" s="16"/>
      <c r="PGH54" s="16"/>
      <c r="PGI54" s="16"/>
      <c r="PGJ54" s="16"/>
      <c r="PGK54" s="16"/>
      <c r="PGL54" s="16"/>
      <c r="PGM54" s="16"/>
      <c r="PGN54" s="16"/>
      <c r="PGO54" s="16"/>
      <c r="PGP54" s="16"/>
      <c r="PGQ54" s="16"/>
      <c r="PGR54" s="16"/>
      <c r="PGS54" s="16"/>
      <c r="PGT54" s="16"/>
      <c r="PGU54" s="16"/>
      <c r="PGV54" s="16"/>
      <c r="PGW54" s="16"/>
      <c r="PGX54" s="16"/>
      <c r="PGY54" s="16"/>
      <c r="PGZ54" s="16"/>
      <c r="PHA54" s="16"/>
      <c r="PHB54" s="16"/>
      <c r="PHC54" s="16"/>
      <c r="PHD54" s="16"/>
      <c r="PHE54" s="16"/>
      <c r="PHF54" s="16"/>
      <c r="PHG54" s="16"/>
      <c r="PHH54" s="16"/>
      <c r="PHI54" s="16"/>
      <c r="PHJ54" s="16"/>
      <c r="PHK54" s="16"/>
      <c r="PHL54" s="16"/>
      <c r="PHM54" s="16"/>
      <c r="PHN54" s="16"/>
      <c r="PHO54" s="16"/>
      <c r="PHP54" s="16"/>
      <c r="PHQ54" s="16"/>
      <c r="PHR54" s="16"/>
      <c r="PHS54" s="16"/>
      <c r="PHT54" s="16"/>
      <c r="PHU54" s="16"/>
      <c r="PHV54" s="16"/>
      <c r="PHW54" s="16"/>
      <c r="PHX54" s="16"/>
      <c r="PHY54" s="16"/>
      <c r="PHZ54" s="16"/>
      <c r="PIA54" s="16"/>
      <c r="PIB54" s="16"/>
      <c r="PIC54" s="16"/>
      <c r="PID54" s="16"/>
      <c r="PIE54" s="16"/>
      <c r="PIF54" s="16"/>
      <c r="PIG54" s="16"/>
      <c r="PIH54" s="16"/>
      <c r="PII54" s="16"/>
      <c r="PIJ54" s="16"/>
      <c r="PIK54" s="16"/>
      <c r="PIL54" s="16"/>
      <c r="PIM54" s="16"/>
      <c r="PIN54" s="16"/>
      <c r="PIO54" s="16"/>
      <c r="PIP54" s="16"/>
      <c r="PIQ54" s="16"/>
      <c r="PIR54" s="16"/>
      <c r="PIS54" s="16"/>
      <c r="PIT54" s="16"/>
      <c r="PIU54" s="16"/>
      <c r="PIV54" s="16"/>
      <c r="PIW54" s="16"/>
      <c r="PIX54" s="16"/>
      <c r="PIY54" s="16"/>
      <c r="PIZ54" s="16"/>
      <c r="PJA54" s="16"/>
      <c r="PJB54" s="16"/>
      <c r="PJC54" s="16"/>
      <c r="PJD54" s="16"/>
      <c r="PJE54" s="16"/>
      <c r="PJF54" s="16"/>
      <c r="PJG54" s="16"/>
      <c r="PJH54" s="16"/>
      <c r="PJI54" s="16"/>
      <c r="PJJ54" s="16"/>
      <c r="PJK54" s="16"/>
      <c r="PJL54" s="16"/>
      <c r="PJM54" s="16"/>
      <c r="PJN54" s="16"/>
      <c r="PJO54" s="16"/>
      <c r="PJP54" s="16"/>
      <c r="PJQ54" s="16"/>
      <c r="PJR54" s="16"/>
      <c r="PJS54" s="16"/>
      <c r="PJT54" s="16"/>
      <c r="PJU54" s="16"/>
      <c r="PJV54" s="16"/>
      <c r="PJW54" s="16"/>
      <c r="PJX54" s="16"/>
      <c r="PJY54" s="16"/>
      <c r="PJZ54" s="16"/>
      <c r="PKA54" s="16"/>
      <c r="PKB54" s="16"/>
      <c r="PKC54" s="16"/>
      <c r="PKD54" s="16"/>
      <c r="PKE54" s="16"/>
      <c r="PKF54" s="16"/>
      <c r="PKG54" s="16"/>
      <c r="PKH54" s="16"/>
      <c r="PKI54" s="16"/>
      <c r="PKJ54" s="16"/>
      <c r="PKK54" s="16"/>
      <c r="PKL54" s="16"/>
      <c r="PKM54" s="16"/>
      <c r="PKN54" s="16"/>
      <c r="PKO54" s="16"/>
      <c r="PKP54" s="16"/>
      <c r="PKQ54" s="16"/>
      <c r="PKR54" s="16"/>
      <c r="PKS54" s="16"/>
      <c r="PKT54" s="16"/>
      <c r="PKU54" s="16"/>
      <c r="PKV54" s="16"/>
      <c r="PKW54" s="16"/>
      <c r="PKX54" s="16"/>
      <c r="PKY54" s="16"/>
      <c r="PKZ54" s="16"/>
      <c r="PLA54" s="16"/>
      <c r="PLB54" s="16"/>
      <c r="PLC54" s="16"/>
      <c r="PLD54" s="16"/>
      <c r="PLE54" s="16"/>
      <c r="PLF54" s="16"/>
      <c r="PLG54" s="16"/>
      <c r="PLH54" s="16"/>
      <c r="PLI54" s="16"/>
      <c r="PLJ54" s="16"/>
      <c r="PLK54" s="16"/>
      <c r="PLL54" s="16"/>
      <c r="PLM54" s="16"/>
      <c r="PLN54" s="16"/>
      <c r="PLO54" s="16"/>
      <c r="PLP54" s="16"/>
      <c r="PLQ54" s="16"/>
      <c r="PLR54" s="16"/>
      <c r="PLS54" s="16"/>
      <c r="PLT54" s="16"/>
      <c r="PLU54" s="16"/>
      <c r="PLV54" s="16"/>
      <c r="PLW54" s="16"/>
      <c r="PLX54" s="16"/>
      <c r="PLY54" s="16"/>
      <c r="PLZ54" s="16"/>
      <c r="PMA54" s="16"/>
      <c r="PMB54" s="16"/>
      <c r="PMC54" s="16"/>
      <c r="PMD54" s="16"/>
      <c r="PME54" s="16"/>
      <c r="PMF54" s="16"/>
      <c r="PMG54" s="16"/>
      <c r="PMH54" s="16"/>
      <c r="PMI54" s="16"/>
      <c r="PMJ54" s="16"/>
      <c r="PMK54" s="16"/>
      <c r="PML54" s="16"/>
      <c r="PMM54" s="16"/>
      <c r="PMN54" s="16"/>
      <c r="PMO54" s="16"/>
      <c r="PMP54" s="16"/>
      <c r="PMQ54" s="16"/>
      <c r="PMR54" s="16"/>
      <c r="PMS54" s="16"/>
      <c r="PMT54" s="16"/>
      <c r="PMU54" s="16"/>
      <c r="PMV54" s="16"/>
      <c r="PMW54" s="16"/>
      <c r="PMX54" s="16"/>
      <c r="PMY54" s="16"/>
      <c r="PMZ54" s="16"/>
      <c r="PNA54" s="16"/>
      <c r="PNB54" s="16"/>
      <c r="PNC54" s="16"/>
      <c r="PND54" s="16"/>
      <c r="PNE54" s="16"/>
      <c r="PNF54" s="16"/>
      <c r="PNG54" s="16"/>
      <c r="PNH54" s="16"/>
      <c r="PNI54" s="16"/>
      <c r="PNJ54" s="16"/>
      <c r="PNK54" s="16"/>
      <c r="PNL54" s="16"/>
      <c r="PNM54" s="16"/>
      <c r="PNN54" s="16"/>
      <c r="PNO54" s="16"/>
      <c r="PNP54" s="16"/>
      <c r="PNQ54" s="16"/>
      <c r="PNR54" s="16"/>
      <c r="PNS54" s="16"/>
      <c r="PNT54" s="16"/>
      <c r="PNU54" s="16"/>
      <c r="PNV54" s="16"/>
      <c r="PNW54" s="16"/>
      <c r="PNX54" s="16"/>
      <c r="PNY54" s="16"/>
      <c r="PNZ54" s="16"/>
      <c r="POA54" s="16"/>
      <c r="POB54" s="16"/>
      <c r="POC54" s="16"/>
      <c r="POD54" s="16"/>
      <c r="POE54" s="16"/>
      <c r="POF54" s="16"/>
      <c r="POG54" s="16"/>
      <c r="POH54" s="16"/>
      <c r="POI54" s="16"/>
      <c r="POJ54" s="16"/>
      <c r="POK54" s="16"/>
      <c r="POL54" s="16"/>
      <c r="POM54" s="16"/>
      <c r="PON54" s="16"/>
      <c r="POO54" s="16"/>
      <c r="POP54" s="16"/>
      <c r="POQ54" s="16"/>
      <c r="POR54" s="16"/>
      <c r="POS54" s="16"/>
      <c r="POT54" s="16"/>
      <c r="POU54" s="16"/>
      <c r="POV54" s="16"/>
      <c r="POW54" s="16"/>
      <c r="POX54" s="16"/>
      <c r="POY54" s="16"/>
      <c r="POZ54" s="16"/>
      <c r="PPA54" s="16"/>
      <c r="PPB54" s="16"/>
      <c r="PPC54" s="16"/>
      <c r="PPD54" s="16"/>
      <c r="PPE54" s="16"/>
      <c r="PPF54" s="16"/>
      <c r="PPG54" s="16"/>
      <c r="PPH54" s="16"/>
      <c r="PPI54" s="16"/>
      <c r="PPJ54" s="16"/>
      <c r="PPK54" s="16"/>
      <c r="PPL54" s="16"/>
      <c r="PPM54" s="16"/>
      <c r="PPN54" s="16"/>
      <c r="PPO54" s="16"/>
      <c r="PPP54" s="16"/>
      <c r="PPQ54" s="16"/>
      <c r="PPR54" s="16"/>
      <c r="PPS54" s="16"/>
      <c r="PPT54" s="16"/>
      <c r="PPU54" s="16"/>
      <c r="PPV54" s="16"/>
      <c r="PPW54" s="16"/>
      <c r="PPX54" s="16"/>
      <c r="PPY54" s="16"/>
      <c r="PPZ54" s="16"/>
      <c r="PQA54" s="16"/>
      <c r="PQB54" s="16"/>
      <c r="PQC54" s="16"/>
      <c r="PQD54" s="16"/>
      <c r="PQE54" s="16"/>
      <c r="PQF54" s="16"/>
      <c r="PQG54" s="16"/>
      <c r="PQH54" s="16"/>
      <c r="PQI54" s="16"/>
      <c r="PQJ54" s="16"/>
      <c r="PQK54" s="16"/>
      <c r="PQL54" s="16"/>
      <c r="PQM54" s="16"/>
      <c r="PQN54" s="16"/>
      <c r="PQO54" s="16"/>
      <c r="PQP54" s="16"/>
      <c r="PQQ54" s="16"/>
      <c r="PQR54" s="16"/>
      <c r="PQS54" s="16"/>
      <c r="PQT54" s="16"/>
      <c r="PQU54" s="16"/>
      <c r="PQV54" s="16"/>
      <c r="PQW54" s="16"/>
      <c r="PQX54" s="16"/>
      <c r="PQY54" s="16"/>
      <c r="PQZ54" s="16"/>
      <c r="PRA54" s="16"/>
      <c r="PRB54" s="16"/>
      <c r="PRC54" s="16"/>
      <c r="PRD54" s="16"/>
      <c r="PRE54" s="16"/>
      <c r="PRF54" s="16"/>
      <c r="PRG54" s="16"/>
      <c r="PRH54" s="16"/>
      <c r="PRI54" s="16"/>
      <c r="PRJ54" s="16"/>
      <c r="PRK54" s="16"/>
      <c r="PRL54" s="16"/>
      <c r="PRM54" s="16"/>
      <c r="PRN54" s="16"/>
      <c r="PRO54" s="16"/>
      <c r="PRP54" s="16"/>
      <c r="PRQ54" s="16"/>
      <c r="PRR54" s="16"/>
      <c r="PRS54" s="16"/>
      <c r="PRT54" s="16"/>
      <c r="PRU54" s="16"/>
      <c r="PRV54" s="16"/>
      <c r="PRW54" s="16"/>
      <c r="PRX54" s="16"/>
      <c r="PRY54" s="16"/>
      <c r="PRZ54" s="16"/>
      <c r="PSA54" s="16"/>
      <c r="PSB54" s="16"/>
      <c r="PSC54" s="16"/>
      <c r="PSD54" s="16"/>
      <c r="PSE54" s="16"/>
      <c r="PSF54" s="16"/>
      <c r="PSG54" s="16"/>
      <c r="PSH54" s="16"/>
      <c r="PSI54" s="16"/>
      <c r="PSJ54" s="16"/>
      <c r="PSK54" s="16"/>
      <c r="PSL54" s="16"/>
      <c r="PSM54" s="16"/>
      <c r="PSN54" s="16"/>
      <c r="PSO54" s="16"/>
      <c r="PSP54" s="16"/>
      <c r="PSQ54" s="16"/>
      <c r="PSR54" s="16"/>
      <c r="PSS54" s="16"/>
      <c r="PST54" s="16"/>
      <c r="PSU54" s="16"/>
      <c r="PSV54" s="16"/>
      <c r="PSW54" s="16"/>
      <c r="PSX54" s="16"/>
      <c r="PSY54" s="16"/>
      <c r="PSZ54" s="16"/>
      <c r="PTA54" s="16"/>
      <c r="PTB54" s="16"/>
      <c r="PTC54" s="16"/>
      <c r="PTD54" s="16"/>
      <c r="PTE54" s="16"/>
      <c r="PTF54" s="16"/>
      <c r="PTG54" s="16"/>
      <c r="PTH54" s="16"/>
      <c r="PTI54" s="16"/>
      <c r="PTJ54" s="16"/>
      <c r="PTK54" s="16"/>
      <c r="PTL54" s="16"/>
      <c r="PTM54" s="16"/>
      <c r="PTN54" s="16"/>
      <c r="PTO54" s="16"/>
      <c r="PTP54" s="16"/>
      <c r="PTQ54" s="16"/>
      <c r="PTR54" s="16"/>
      <c r="PTS54" s="16"/>
      <c r="PTT54" s="16"/>
      <c r="PTU54" s="16"/>
      <c r="PTV54" s="16"/>
      <c r="PTW54" s="16"/>
      <c r="PTX54" s="16"/>
      <c r="PTY54" s="16"/>
      <c r="PTZ54" s="16"/>
      <c r="PUA54" s="16"/>
      <c r="PUB54" s="16"/>
      <c r="PUC54" s="16"/>
      <c r="PUD54" s="16"/>
      <c r="PUE54" s="16"/>
      <c r="PUF54" s="16"/>
      <c r="PUG54" s="16"/>
      <c r="PUH54" s="16"/>
      <c r="PUI54" s="16"/>
      <c r="PUJ54" s="16"/>
      <c r="PUK54" s="16"/>
      <c r="PUL54" s="16"/>
      <c r="PUM54" s="16"/>
      <c r="PUN54" s="16"/>
      <c r="PUO54" s="16"/>
      <c r="PUP54" s="16"/>
      <c r="PUQ54" s="16"/>
      <c r="PUR54" s="16"/>
      <c r="PUS54" s="16"/>
      <c r="PUT54" s="16"/>
      <c r="PUU54" s="16"/>
      <c r="PUV54" s="16"/>
      <c r="PUW54" s="16"/>
      <c r="PUX54" s="16"/>
      <c r="PUY54" s="16"/>
      <c r="PUZ54" s="16"/>
      <c r="PVA54" s="16"/>
      <c r="PVB54" s="16"/>
      <c r="PVC54" s="16"/>
      <c r="PVD54" s="16"/>
      <c r="PVE54" s="16"/>
      <c r="PVF54" s="16"/>
      <c r="PVG54" s="16"/>
      <c r="PVH54" s="16"/>
      <c r="PVI54" s="16"/>
      <c r="PVJ54" s="16"/>
      <c r="PVK54" s="16"/>
      <c r="PVL54" s="16"/>
      <c r="PVM54" s="16"/>
      <c r="PVN54" s="16"/>
      <c r="PVO54" s="16"/>
      <c r="PVP54" s="16"/>
      <c r="PVQ54" s="16"/>
      <c r="PVR54" s="16"/>
      <c r="PVS54" s="16"/>
      <c r="PVT54" s="16"/>
      <c r="PVU54" s="16"/>
      <c r="PVV54" s="16"/>
      <c r="PVW54" s="16"/>
      <c r="PVX54" s="16"/>
      <c r="PVY54" s="16"/>
      <c r="PVZ54" s="16"/>
      <c r="PWA54" s="16"/>
      <c r="PWB54" s="16"/>
      <c r="PWC54" s="16"/>
      <c r="PWD54" s="16"/>
      <c r="PWE54" s="16"/>
      <c r="PWF54" s="16"/>
      <c r="PWG54" s="16"/>
      <c r="PWH54" s="16"/>
      <c r="PWI54" s="16"/>
      <c r="PWJ54" s="16"/>
      <c r="PWK54" s="16"/>
      <c r="PWL54" s="16"/>
      <c r="PWM54" s="16"/>
      <c r="PWN54" s="16"/>
      <c r="PWO54" s="16"/>
      <c r="PWP54" s="16"/>
      <c r="PWQ54" s="16"/>
      <c r="PWR54" s="16"/>
      <c r="PWS54" s="16"/>
      <c r="PWT54" s="16"/>
      <c r="PWU54" s="16"/>
      <c r="PWV54" s="16"/>
      <c r="PWW54" s="16"/>
      <c r="PWX54" s="16"/>
      <c r="PWY54" s="16"/>
      <c r="PWZ54" s="16"/>
      <c r="PXA54" s="16"/>
      <c r="PXB54" s="16"/>
      <c r="PXC54" s="16"/>
      <c r="PXD54" s="16"/>
      <c r="PXE54" s="16"/>
      <c r="PXF54" s="16"/>
      <c r="PXG54" s="16"/>
      <c r="PXH54" s="16"/>
      <c r="PXI54" s="16"/>
      <c r="PXJ54" s="16"/>
      <c r="PXK54" s="16"/>
      <c r="PXL54" s="16"/>
      <c r="PXM54" s="16"/>
      <c r="PXN54" s="16"/>
      <c r="PXO54" s="16"/>
      <c r="PXP54" s="16"/>
      <c r="PXQ54" s="16"/>
      <c r="PXR54" s="16"/>
      <c r="PXS54" s="16"/>
      <c r="PXT54" s="16"/>
      <c r="PXU54" s="16"/>
      <c r="PXV54" s="16"/>
      <c r="PXW54" s="16"/>
      <c r="PXX54" s="16"/>
      <c r="PXY54" s="16"/>
      <c r="PXZ54" s="16"/>
      <c r="PYA54" s="16"/>
      <c r="PYB54" s="16"/>
      <c r="PYC54" s="16"/>
      <c r="PYD54" s="16"/>
      <c r="PYE54" s="16"/>
      <c r="PYF54" s="16"/>
      <c r="PYG54" s="16"/>
      <c r="PYH54" s="16"/>
      <c r="PYI54" s="16"/>
      <c r="PYJ54" s="16"/>
      <c r="PYK54" s="16"/>
      <c r="PYL54" s="16"/>
      <c r="PYM54" s="16"/>
      <c r="PYN54" s="16"/>
      <c r="PYO54" s="16"/>
      <c r="PYP54" s="16"/>
      <c r="PYQ54" s="16"/>
      <c r="PYR54" s="16"/>
      <c r="PYS54" s="16"/>
      <c r="PYT54" s="16"/>
      <c r="PYU54" s="16"/>
      <c r="PYV54" s="16"/>
      <c r="PYW54" s="16"/>
      <c r="PYX54" s="16"/>
      <c r="PYY54" s="16"/>
      <c r="PYZ54" s="16"/>
      <c r="PZA54" s="16"/>
      <c r="PZB54" s="16"/>
      <c r="PZC54" s="16"/>
      <c r="PZD54" s="16"/>
      <c r="PZE54" s="16"/>
      <c r="PZF54" s="16"/>
      <c r="PZG54" s="16"/>
      <c r="PZH54" s="16"/>
      <c r="PZI54" s="16"/>
      <c r="PZJ54" s="16"/>
      <c r="PZK54" s="16"/>
      <c r="PZL54" s="16"/>
      <c r="PZM54" s="16"/>
      <c r="PZN54" s="16"/>
      <c r="PZO54" s="16"/>
      <c r="PZP54" s="16"/>
      <c r="PZQ54" s="16"/>
      <c r="PZR54" s="16"/>
      <c r="PZS54" s="16"/>
      <c r="PZT54" s="16"/>
      <c r="PZU54" s="16"/>
      <c r="PZV54" s="16"/>
      <c r="PZW54" s="16"/>
      <c r="PZX54" s="16"/>
      <c r="PZY54" s="16"/>
      <c r="PZZ54" s="16"/>
      <c r="QAA54" s="16"/>
      <c r="QAB54" s="16"/>
      <c r="QAC54" s="16"/>
      <c r="QAD54" s="16"/>
      <c r="QAE54" s="16"/>
      <c r="QAF54" s="16"/>
      <c r="QAG54" s="16"/>
      <c r="QAH54" s="16"/>
      <c r="QAI54" s="16"/>
      <c r="QAJ54" s="16"/>
      <c r="QAK54" s="16"/>
      <c r="QAL54" s="16"/>
      <c r="QAM54" s="16"/>
      <c r="QAN54" s="16"/>
      <c r="QAO54" s="16"/>
      <c r="QAP54" s="16"/>
      <c r="QAQ54" s="16"/>
      <c r="QAR54" s="16"/>
      <c r="QAS54" s="16"/>
      <c r="QAT54" s="16"/>
      <c r="QAU54" s="16"/>
      <c r="QAV54" s="16"/>
      <c r="QAW54" s="16"/>
      <c r="QAX54" s="16"/>
      <c r="QAY54" s="16"/>
      <c r="QAZ54" s="16"/>
      <c r="QBA54" s="16"/>
      <c r="QBB54" s="16"/>
      <c r="QBC54" s="16"/>
      <c r="QBD54" s="16"/>
      <c r="QBE54" s="16"/>
      <c r="QBF54" s="16"/>
      <c r="QBG54" s="16"/>
      <c r="QBH54" s="16"/>
      <c r="QBI54" s="16"/>
      <c r="QBJ54" s="16"/>
      <c r="QBK54" s="16"/>
      <c r="QBL54" s="16"/>
      <c r="QBM54" s="16"/>
      <c r="QBN54" s="16"/>
      <c r="QBO54" s="16"/>
      <c r="QBP54" s="16"/>
      <c r="QBQ54" s="16"/>
      <c r="QBR54" s="16"/>
      <c r="QBS54" s="16"/>
      <c r="QBT54" s="16"/>
      <c r="QBU54" s="16"/>
      <c r="QBV54" s="16"/>
      <c r="QBW54" s="16"/>
      <c r="QBX54" s="16"/>
      <c r="QBY54" s="16"/>
      <c r="QBZ54" s="16"/>
      <c r="QCA54" s="16"/>
      <c r="QCB54" s="16"/>
      <c r="QCC54" s="16"/>
      <c r="QCD54" s="16"/>
      <c r="QCE54" s="16"/>
      <c r="QCF54" s="16"/>
      <c r="QCG54" s="16"/>
      <c r="QCH54" s="16"/>
      <c r="QCI54" s="16"/>
      <c r="QCJ54" s="16"/>
      <c r="QCK54" s="16"/>
      <c r="QCL54" s="16"/>
      <c r="QCM54" s="16"/>
      <c r="QCN54" s="16"/>
      <c r="QCO54" s="16"/>
      <c r="QCP54" s="16"/>
      <c r="QCQ54" s="16"/>
      <c r="QCR54" s="16"/>
      <c r="QCS54" s="16"/>
      <c r="QCT54" s="16"/>
      <c r="QCU54" s="16"/>
      <c r="QCV54" s="16"/>
      <c r="QCW54" s="16"/>
      <c r="QCX54" s="16"/>
      <c r="QCY54" s="16"/>
      <c r="QCZ54" s="16"/>
      <c r="QDA54" s="16"/>
      <c r="QDB54" s="16"/>
      <c r="QDC54" s="16"/>
      <c r="QDD54" s="16"/>
      <c r="QDE54" s="16"/>
      <c r="QDF54" s="16"/>
      <c r="QDG54" s="16"/>
      <c r="QDH54" s="16"/>
      <c r="QDI54" s="16"/>
      <c r="QDJ54" s="16"/>
      <c r="QDK54" s="16"/>
      <c r="QDL54" s="16"/>
      <c r="QDM54" s="16"/>
      <c r="QDN54" s="16"/>
      <c r="QDO54" s="16"/>
      <c r="QDP54" s="16"/>
      <c r="QDQ54" s="16"/>
      <c r="QDR54" s="16"/>
      <c r="QDS54" s="16"/>
      <c r="QDT54" s="16"/>
      <c r="QDU54" s="16"/>
      <c r="QDV54" s="16"/>
      <c r="QDW54" s="16"/>
      <c r="QDX54" s="16"/>
      <c r="QDY54" s="16"/>
      <c r="QDZ54" s="16"/>
      <c r="QEA54" s="16"/>
      <c r="QEB54" s="16"/>
      <c r="QEC54" s="16"/>
      <c r="QED54" s="16"/>
      <c r="QEE54" s="16"/>
      <c r="QEF54" s="16"/>
      <c r="QEG54" s="16"/>
      <c r="QEH54" s="16"/>
      <c r="QEI54" s="16"/>
      <c r="QEJ54" s="16"/>
      <c r="QEK54" s="16"/>
      <c r="QEL54" s="16"/>
      <c r="QEM54" s="16"/>
      <c r="QEN54" s="16"/>
      <c r="QEO54" s="16"/>
      <c r="QEP54" s="16"/>
      <c r="QEQ54" s="16"/>
      <c r="QER54" s="16"/>
      <c r="QES54" s="16"/>
      <c r="QET54" s="16"/>
      <c r="QEU54" s="16"/>
      <c r="QEV54" s="16"/>
      <c r="QEW54" s="16"/>
      <c r="QEX54" s="16"/>
      <c r="QEY54" s="16"/>
      <c r="QEZ54" s="16"/>
      <c r="QFA54" s="16"/>
      <c r="QFB54" s="16"/>
      <c r="QFC54" s="16"/>
      <c r="QFD54" s="16"/>
      <c r="QFE54" s="16"/>
      <c r="QFF54" s="16"/>
      <c r="QFG54" s="16"/>
      <c r="QFH54" s="16"/>
      <c r="QFI54" s="16"/>
      <c r="QFJ54" s="16"/>
      <c r="QFK54" s="16"/>
      <c r="QFL54" s="16"/>
      <c r="QFM54" s="16"/>
      <c r="QFN54" s="16"/>
      <c r="QFO54" s="16"/>
      <c r="QFP54" s="16"/>
      <c r="QFQ54" s="16"/>
      <c r="QFR54" s="16"/>
      <c r="QFS54" s="16"/>
      <c r="QFT54" s="16"/>
      <c r="QFU54" s="16"/>
      <c r="QFV54" s="16"/>
      <c r="QFW54" s="16"/>
      <c r="QFX54" s="16"/>
      <c r="QFY54" s="16"/>
      <c r="QFZ54" s="16"/>
      <c r="QGA54" s="16"/>
      <c r="QGB54" s="16"/>
      <c r="QGC54" s="16"/>
      <c r="QGD54" s="16"/>
      <c r="QGE54" s="16"/>
      <c r="QGF54" s="16"/>
      <c r="QGG54" s="16"/>
      <c r="QGH54" s="16"/>
      <c r="QGI54" s="16"/>
      <c r="QGJ54" s="16"/>
      <c r="QGK54" s="16"/>
      <c r="QGL54" s="16"/>
      <c r="QGM54" s="16"/>
      <c r="QGN54" s="16"/>
      <c r="QGO54" s="16"/>
      <c r="QGP54" s="16"/>
      <c r="QGQ54" s="16"/>
      <c r="QGR54" s="16"/>
      <c r="QGS54" s="16"/>
      <c r="QGT54" s="16"/>
      <c r="QGU54" s="16"/>
      <c r="QGV54" s="16"/>
      <c r="QGW54" s="16"/>
      <c r="QGX54" s="16"/>
      <c r="QGY54" s="16"/>
      <c r="QGZ54" s="16"/>
      <c r="QHA54" s="16"/>
      <c r="QHB54" s="16"/>
      <c r="QHC54" s="16"/>
      <c r="QHD54" s="16"/>
      <c r="QHE54" s="16"/>
      <c r="QHF54" s="16"/>
      <c r="QHG54" s="16"/>
      <c r="QHH54" s="16"/>
      <c r="QHI54" s="16"/>
      <c r="QHJ54" s="16"/>
      <c r="QHK54" s="16"/>
      <c r="QHL54" s="16"/>
      <c r="QHM54" s="16"/>
      <c r="QHN54" s="16"/>
      <c r="QHO54" s="16"/>
      <c r="QHP54" s="16"/>
      <c r="QHQ54" s="16"/>
      <c r="QHR54" s="16"/>
      <c r="QHS54" s="16"/>
      <c r="QHT54" s="16"/>
      <c r="QHU54" s="16"/>
      <c r="QHV54" s="16"/>
      <c r="QHW54" s="16"/>
      <c r="QHX54" s="16"/>
      <c r="QHY54" s="16"/>
      <c r="QHZ54" s="16"/>
      <c r="QIA54" s="16"/>
      <c r="QIB54" s="16"/>
      <c r="QIC54" s="16"/>
      <c r="QID54" s="16"/>
      <c r="QIE54" s="16"/>
      <c r="QIF54" s="16"/>
      <c r="QIG54" s="16"/>
      <c r="QIH54" s="16"/>
      <c r="QII54" s="16"/>
      <c r="QIJ54" s="16"/>
      <c r="QIK54" s="16"/>
      <c r="QIL54" s="16"/>
      <c r="QIM54" s="16"/>
      <c r="QIN54" s="16"/>
      <c r="QIO54" s="16"/>
      <c r="QIP54" s="16"/>
      <c r="QIQ54" s="16"/>
      <c r="QIR54" s="16"/>
      <c r="QIS54" s="16"/>
      <c r="QIT54" s="16"/>
      <c r="QIU54" s="16"/>
      <c r="QIV54" s="16"/>
      <c r="QIW54" s="16"/>
      <c r="QIX54" s="16"/>
      <c r="QIY54" s="16"/>
      <c r="QIZ54" s="16"/>
      <c r="QJA54" s="16"/>
      <c r="QJB54" s="16"/>
      <c r="QJC54" s="16"/>
      <c r="QJD54" s="16"/>
      <c r="QJE54" s="16"/>
      <c r="QJF54" s="16"/>
      <c r="QJG54" s="16"/>
      <c r="QJH54" s="16"/>
      <c r="QJI54" s="16"/>
      <c r="QJJ54" s="16"/>
      <c r="QJK54" s="16"/>
      <c r="QJL54" s="16"/>
      <c r="QJM54" s="16"/>
      <c r="QJN54" s="16"/>
      <c r="QJO54" s="16"/>
      <c r="QJP54" s="16"/>
      <c r="QJQ54" s="16"/>
      <c r="QJR54" s="16"/>
      <c r="QJS54" s="16"/>
      <c r="QJT54" s="16"/>
      <c r="QJU54" s="16"/>
      <c r="QJV54" s="16"/>
      <c r="QJW54" s="16"/>
      <c r="QJX54" s="16"/>
      <c r="QJY54" s="16"/>
      <c r="QJZ54" s="16"/>
      <c r="QKA54" s="16"/>
      <c r="QKB54" s="16"/>
      <c r="QKC54" s="16"/>
      <c r="QKD54" s="16"/>
      <c r="QKE54" s="16"/>
      <c r="QKF54" s="16"/>
      <c r="QKG54" s="16"/>
      <c r="QKH54" s="16"/>
      <c r="QKI54" s="16"/>
      <c r="QKJ54" s="16"/>
      <c r="QKK54" s="16"/>
      <c r="QKL54" s="16"/>
      <c r="QKM54" s="16"/>
      <c r="QKN54" s="16"/>
      <c r="QKO54" s="16"/>
      <c r="QKP54" s="16"/>
      <c r="QKQ54" s="16"/>
      <c r="QKR54" s="16"/>
      <c r="QKS54" s="16"/>
      <c r="QKT54" s="16"/>
      <c r="QKU54" s="16"/>
      <c r="QKV54" s="16"/>
      <c r="QKW54" s="16"/>
      <c r="QKX54" s="16"/>
      <c r="QKY54" s="16"/>
      <c r="QKZ54" s="16"/>
      <c r="QLA54" s="16"/>
      <c r="QLB54" s="16"/>
      <c r="QLC54" s="16"/>
      <c r="QLD54" s="16"/>
      <c r="QLE54" s="16"/>
      <c r="QLF54" s="16"/>
      <c r="QLG54" s="16"/>
      <c r="QLH54" s="16"/>
      <c r="QLI54" s="16"/>
      <c r="QLJ54" s="16"/>
      <c r="QLK54" s="16"/>
      <c r="QLL54" s="16"/>
      <c r="QLM54" s="16"/>
      <c r="QLN54" s="16"/>
      <c r="QLO54" s="16"/>
      <c r="QLP54" s="16"/>
      <c r="QLQ54" s="16"/>
      <c r="QLR54" s="16"/>
      <c r="QLS54" s="16"/>
      <c r="QLT54" s="16"/>
      <c r="QLU54" s="16"/>
      <c r="QLV54" s="16"/>
      <c r="QLW54" s="16"/>
      <c r="QLX54" s="16"/>
      <c r="QLY54" s="16"/>
      <c r="QLZ54" s="16"/>
      <c r="QMA54" s="16"/>
      <c r="QMB54" s="16"/>
      <c r="QMC54" s="16"/>
      <c r="QMD54" s="16"/>
      <c r="QME54" s="16"/>
      <c r="QMF54" s="16"/>
      <c r="QMG54" s="16"/>
      <c r="QMH54" s="16"/>
      <c r="QMI54" s="16"/>
      <c r="QMJ54" s="16"/>
      <c r="QMK54" s="16"/>
      <c r="QML54" s="16"/>
      <c r="QMM54" s="16"/>
      <c r="QMN54" s="16"/>
      <c r="QMO54" s="16"/>
      <c r="QMP54" s="16"/>
      <c r="QMQ54" s="16"/>
      <c r="QMR54" s="16"/>
      <c r="QMS54" s="16"/>
      <c r="QMT54" s="16"/>
      <c r="QMU54" s="16"/>
      <c r="QMV54" s="16"/>
      <c r="QMW54" s="16"/>
      <c r="QMX54" s="16"/>
      <c r="QMY54" s="16"/>
      <c r="QMZ54" s="16"/>
      <c r="QNA54" s="16"/>
      <c r="QNB54" s="16"/>
      <c r="QNC54" s="16"/>
      <c r="QND54" s="16"/>
      <c r="QNE54" s="16"/>
      <c r="QNF54" s="16"/>
      <c r="QNG54" s="16"/>
      <c r="QNH54" s="16"/>
      <c r="QNI54" s="16"/>
      <c r="QNJ54" s="16"/>
      <c r="QNK54" s="16"/>
      <c r="QNL54" s="16"/>
      <c r="QNM54" s="16"/>
      <c r="QNN54" s="16"/>
      <c r="QNO54" s="16"/>
      <c r="QNP54" s="16"/>
      <c r="QNQ54" s="16"/>
      <c r="QNR54" s="16"/>
      <c r="QNS54" s="16"/>
      <c r="QNT54" s="16"/>
      <c r="QNU54" s="16"/>
      <c r="QNV54" s="16"/>
      <c r="QNW54" s="16"/>
      <c r="QNX54" s="16"/>
      <c r="QNY54" s="16"/>
      <c r="QNZ54" s="16"/>
      <c r="QOA54" s="16"/>
      <c r="QOB54" s="16"/>
      <c r="QOC54" s="16"/>
      <c r="QOD54" s="16"/>
      <c r="QOE54" s="16"/>
      <c r="QOF54" s="16"/>
      <c r="QOG54" s="16"/>
      <c r="QOH54" s="16"/>
      <c r="QOI54" s="16"/>
      <c r="QOJ54" s="16"/>
      <c r="QOK54" s="16"/>
      <c r="QOL54" s="16"/>
      <c r="QOM54" s="16"/>
      <c r="QON54" s="16"/>
      <c r="QOO54" s="16"/>
      <c r="QOP54" s="16"/>
      <c r="QOQ54" s="16"/>
      <c r="QOR54" s="16"/>
      <c r="QOS54" s="16"/>
      <c r="QOT54" s="16"/>
      <c r="QOU54" s="16"/>
      <c r="QOV54" s="16"/>
      <c r="QOW54" s="16"/>
      <c r="QOX54" s="16"/>
      <c r="QOY54" s="16"/>
      <c r="QOZ54" s="16"/>
      <c r="QPA54" s="16"/>
      <c r="QPB54" s="16"/>
      <c r="QPC54" s="16"/>
      <c r="QPD54" s="16"/>
      <c r="QPE54" s="16"/>
      <c r="QPF54" s="16"/>
      <c r="QPG54" s="16"/>
      <c r="QPH54" s="16"/>
      <c r="QPI54" s="16"/>
      <c r="QPJ54" s="16"/>
      <c r="QPK54" s="16"/>
      <c r="QPL54" s="16"/>
      <c r="QPM54" s="16"/>
      <c r="QPN54" s="16"/>
      <c r="QPO54" s="16"/>
      <c r="QPP54" s="16"/>
      <c r="QPQ54" s="16"/>
      <c r="QPR54" s="16"/>
      <c r="QPS54" s="16"/>
      <c r="QPT54" s="16"/>
      <c r="QPU54" s="16"/>
      <c r="QPV54" s="16"/>
      <c r="QPW54" s="16"/>
      <c r="QPX54" s="16"/>
      <c r="QPY54" s="16"/>
      <c r="QPZ54" s="16"/>
      <c r="QQA54" s="16"/>
      <c r="QQB54" s="16"/>
      <c r="QQC54" s="16"/>
      <c r="QQD54" s="16"/>
      <c r="QQE54" s="16"/>
      <c r="QQF54" s="16"/>
      <c r="QQG54" s="16"/>
      <c r="QQH54" s="16"/>
      <c r="QQI54" s="16"/>
      <c r="QQJ54" s="16"/>
      <c r="QQK54" s="16"/>
      <c r="QQL54" s="16"/>
      <c r="QQM54" s="16"/>
      <c r="QQN54" s="16"/>
      <c r="QQO54" s="16"/>
      <c r="QQP54" s="16"/>
      <c r="QQQ54" s="16"/>
      <c r="QQR54" s="16"/>
      <c r="QQS54" s="16"/>
      <c r="QQT54" s="16"/>
      <c r="QQU54" s="16"/>
      <c r="QQV54" s="16"/>
      <c r="QQW54" s="16"/>
      <c r="QQX54" s="16"/>
      <c r="QQY54" s="16"/>
      <c r="QQZ54" s="16"/>
      <c r="QRA54" s="16"/>
      <c r="QRB54" s="16"/>
      <c r="QRC54" s="16"/>
      <c r="QRD54" s="16"/>
      <c r="QRE54" s="16"/>
      <c r="QRF54" s="16"/>
      <c r="QRG54" s="16"/>
      <c r="QRH54" s="16"/>
      <c r="QRI54" s="16"/>
      <c r="QRJ54" s="16"/>
      <c r="QRK54" s="16"/>
      <c r="QRL54" s="16"/>
      <c r="QRM54" s="16"/>
      <c r="QRN54" s="16"/>
      <c r="QRO54" s="16"/>
      <c r="QRP54" s="16"/>
      <c r="QRQ54" s="16"/>
      <c r="QRR54" s="16"/>
      <c r="QRS54" s="16"/>
      <c r="QRT54" s="16"/>
      <c r="QRU54" s="16"/>
      <c r="QRV54" s="16"/>
      <c r="QRW54" s="16"/>
      <c r="QRX54" s="16"/>
      <c r="QRY54" s="16"/>
      <c r="QRZ54" s="16"/>
      <c r="QSA54" s="16"/>
      <c r="QSB54" s="16"/>
      <c r="QSC54" s="16"/>
      <c r="QSD54" s="16"/>
      <c r="QSE54" s="16"/>
      <c r="QSF54" s="16"/>
      <c r="QSG54" s="16"/>
      <c r="QSH54" s="16"/>
      <c r="QSI54" s="16"/>
      <c r="QSJ54" s="16"/>
      <c r="QSK54" s="16"/>
      <c r="QSL54" s="16"/>
      <c r="QSM54" s="16"/>
      <c r="QSN54" s="16"/>
      <c r="QSO54" s="16"/>
      <c r="QSP54" s="16"/>
      <c r="QSQ54" s="16"/>
      <c r="QSR54" s="16"/>
      <c r="QSS54" s="16"/>
      <c r="QST54" s="16"/>
      <c r="QSU54" s="16"/>
      <c r="QSV54" s="16"/>
      <c r="QSW54" s="16"/>
      <c r="QSX54" s="16"/>
      <c r="QSY54" s="16"/>
      <c r="QSZ54" s="16"/>
      <c r="QTA54" s="16"/>
      <c r="QTB54" s="16"/>
      <c r="QTC54" s="16"/>
      <c r="QTD54" s="16"/>
      <c r="QTE54" s="16"/>
      <c r="QTF54" s="16"/>
      <c r="QTG54" s="16"/>
      <c r="QTH54" s="16"/>
      <c r="QTI54" s="16"/>
      <c r="QTJ54" s="16"/>
      <c r="QTK54" s="16"/>
      <c r="QTL54" s="16"/>
      <c r="QTM54" s="16"/>
      <c r="QTN54" s="16"/>
      <c r="QTO54" s="16"/>
      <c r="QTP54" s="16"/>
      <c r="QTQ54" s="16"/>
      <c r="QTR54" s="16"/>
      <c r="QTS54" s="16"/>
      <c r="QTT54" s="16"/>
      <c r="QTU54" s="16"/>
      <c r="QTV54" s="16"/>
      <c r="QTW54" s="16"/>
      <c r="QTX54" s="16"/>
      <c r="QTY54" s="16"/>
      <c r="QTZ54" s="16"/>
      <c r="QUA54" s="16"/>
      <c r="QUB54" s="16"/>
      <c r="QUC54" s="16"/>
      <c r="QUD54" s="16"/>
      <c r="QUE54" s="16"/>
      <c r="QUF54" s="16"/>
      <c r="QUG54" s="16"/>
      <c r="QUH54" s="16"/>
      <c r="QUI54" s="16"/>
      <c r="QUJ54" s="16"/>
      <c r="QUK54" s="16"/>
      <c r="QUL54" s="16"/>
      <c r="QUM54" s="16"/>
      <c r="QUN54" s="16"/>
      <c r="QUO54" s="16"/>
      <c r="QUP54" s="16"/>
      <c r="QUQ54" s="16"/>
      <c r="QUR54" s="16"/>
      <c r="QUS54" s="16"/>
      <c r="QUT54" s="16"/>
      <c r="QUU54" s="16"/>
      <c r="QUV54" s="16"/>
      <c r="QUW54" s="16"/>
      <c r="QUX54" s="16"/>
      <c r="QUY54" s="16"/>
      <c r="QUZ54" s="16"/>
      <c r="QVA54" s="16"/>
      <c r="QVB54" s="16"/>
      <c r="QVC54" s="16"/>
      <c r="QVD54" s="16"/>
      <c r="QVE54" s="16"/>
      <c r="QVF54" s="16"/>
      <c r="QVG54" s="16"/>
      <c r="QVH54" s="16"/>
      <c r="QVI54" s="16"/>
      <c r="QVJ54" s="16"/>
      <c r="QVK54" s="16"/>
      <c r="QVL54" s="16"/>
      <c r="QVM54" s="16"/>
      <c r="QVN54" s="16"/>
      <c r="QVO54" s="16"/>
      <c r="QVP54" s="16"/>
      <c r="QVQ54" s="16"/>
      <c r="QVR54" s="16"/>
      <c r="QVS54" s="16"/>
      <c r="QVT54" s="16"/>
      <c r="QVU54" s="16"/>
      <c r="QVV54" s="16"/>
      <c r="QVW54" s="16"/>
      <c r="QVX54" s="16"/>
      <c r="QVY54" s="16"/>
      <c r="QVZ54" s="16"/>
      <c r="QWA54" s="16"/>
      <c r="QWB54" s="16"/>
      <c r="QWC54" s="16"/>
      <c r="QWD54" s="16"/>
      <c r="QWE54" s="16"/>
      <c r="QWF54" s="16"/>
      <c r="QWG54" s="16"/>
      <c r="QWH54" s="16"/>
      <c r="QWI54" s="16"/>
      <c r="QWJ54" s="16"/>
      <c r="QWK54" s="16"/>
      <c r="QWL54" s="16"/>
      <c r="QWM54" s="16"/>
      <c r="QWN54" s="16"/>
      <c r="QWO54" s="16"/>
      <c r="QWP54" s="16"/>
      <c r="QWQ54" s="16"/>
      <c r="QWR54" s="16"/>
      <c r="QWS54" s="16"/>
      <c r="QWT54" s="16"/>
      <c r="QWU54" s="16"/>
      <c r="QWV54" s="16"/>
      <c r="QWW54" s="16"/>
      <c r="QWX54" s="16"/>
      <c r="QWY54" s="16"/>
      <c r="QWZ54" s="16"/>
      <c r="QXA54" s="16"/>
      <c r="QXB54" s="16"/>
      <c r="QXC54" s="16"/>
      <c r="QXD54" s="16"/>
      <c r="QXE54" s="16"/>
      <c r="QXF54" s="16"/>
      <c r="QXG54" s="16"/>
      <c r="QXH54" s="16"/>
      <c r="QXI54" s="16"/>
      <c r="QXJ54" s="16"/>
      <c r="QXK54" s="16"/>
      <c r="QXL54" s="16"/>
      <c r="QXM54" s="16"/>
      <c r="QXN54" s="16"/>
      <c r="QXO54" s="16"/>
      <c r="QXP54" s="16"/>
      <c r="QXQ54" s="16"/>
      <c r="QXR54" s="16"/>
      <c r="QXS54" s="16"/>
      <c r="QXT54" s="16"/>
      <c r="QXU54" s="16"/>
      <c r="QXV54" s="16"/>
      <c r="QXW54" s="16"/>
      <c r="QXX54" s="16"/>
      <c r="QXY54" s="16"/>
      <c r="QXZ54" s="16"/>
      <c r="QYA54" s="16"/>
      <c r="QYB54" s="16"/>
      <c r="QYC54" s="16"/>
      <c r="QYD54" s="16"/>
      <c r="QYE54" s="16"/>
      <c r="QYF54" s="16"/>
      <c r="QYG54" s="16"/>
      <c r="QYH54" s="16"/>
      <c r="QYI54" s="16"/>
      <c r="QYJ54" s="16"/>
      <c r="QYK54" s="16"/>
      <c r="QYL54" s="16"/>
      <c r="QYM54" s="16"/>
      <c r="QYN54" s="16"/>
      <c r="QYO54" s="16"/>
      <c r="QYP54" s="16"/>
      <c r="QYQ54" s="16"/>
      <c r="QYR54" s="16"/>
      <c r="QYS54" s="16"/>
      <c r="QYT54" s="16"/>
      <c r="QYU54" s="16"/>
      <c r="QYV54" s="16"/>
      <c r="QYW54" s="16"/>
      <c r="QYX54" s="16"/>
      <c r="QYY54" s="16"/>
      <c r="QYZ54" s="16"/>
      <c r="QZA54" s="16"/>
      <c r="QZB54" s="16"/>
      <c r="QZC54" s="16"/>
      <c r="QZD54" s="16"/>
      <c r="QZE54" s="16"/>
      <c r="QZF54" s="16"/>
      <c r="QZG54" s="16"/>
      <c r="QZH54" s="16"/>
      <c r="QZI54" s="16"/>
      <c r="QZJ54" s="16"/>
      <c r="QZK54" s="16"/>
      <c r="QZL54" s="16"/>
      <c r="QZM54" s="16"/>
      <c r="QZN54" s="16"/>
      <c r="QZO54" s="16"/>
      <c r="QZP54" s="16"/>
      <c r="QZQ54" s="16"/>
      <c r="QZR54" s="16"/>
      <c r="QZS54" s="16"/>
      <c r="QZT54" s="16"/>
      <c r="QZU54" s="16"/>
      <c r="QZV54" s="16"/>
      <c r="QZW54" s="16"/>
      <c r="QZX54" s="16"/>
      <c r="QZY54" s="16"/>
      <c r="QZZ54" s="16"/>
      <c r="RAA54" s="16"/>
      <c r="RAB54" s="16"/>
      <c r="RAC54" s="16"/>
      <c r="RAD54" s="16"/>
      <c r="RAE54" s="16"/>
      <c r="RAF54" s="16"/>
      <c r="RAG54" s="16"/>
      <c r="RAH54" s="16"/>
      <c r="RAI54" s="16"/>
      <c r="RAJ54" s="16"/>
      <c r="RAK54" s="16"/>
      <c r="RAL54" s="16"/>
      <c r="RAM54" s="16"/>
      <c r="RAN54" s="16"/>
      <c r="RAO54" s="16"/>
      <c r="RAP54" s="16"/>
      <c r="RAQ54" s="16"/>
      <c r="RAR54" s="16"/>
      <c r="RAS54" s="16"/>
      <c r="RAT54" s="16"/>
      <c r="RAU54" s="16"/>
      <c r="RAV54" s="16"/>
      <c r="RAW54" s="16"/>
      <c r="RAX54" s="16"/>
      <c r="RAY54" s="16"/>
      <c r="RAZ54" s="16"/>
      <c r="RBA54" s="16"/>
      <c r="RBB54" s="16"/>
      <c r="RBC54" s="16"/>
      <c r="RBD54" s="16"/>
      <c r="RBE54" s="16"/>
      <c r="RBF54" s="16"/>
      <c r="RBG54" s="16"/>
      <c r="RBH54" s="16"/>
      <c r="RBI54" s="16"/>
      <c r="RBJ54" s="16"/>
      <c r="RBK54" s="16"/>
      <c r="RBL54" s="16"/>
      <c r="RBM54" s="16"/>
      <c r="RBN54" s="16"/>
      <c r="RBO54" s="16"/>
      <c r="RBP54" s="16"/>
      <c r="RBQ54" s="16"/>
      <c r="RBR54" s="16"/>
      <c r="RBS54" s="16"/>
      <c r="RBT54" s="16"/>
      <c r="RBU54" s="16"/>
      <c r="RBV54" s="16"/>
      <c r="RBW54" s="16"/>
      <c r="RBX54" s="16"/>
      <c r="RBY54" s="16"/>
      <c r="RBZ54" s="16"/>
      <c r="RCA54" s="16"/>
      <c r="RCB54" s="16"/>
      <c r="RCC54" s="16"/>
      <c r="RCD54" s="16"/>
      <c r="RCE54" s="16"/>
      <c r="RCF54" s="16"/>
      <c r="RCG54" s="16"/>
      <c r="RCH54" s="16"/>
      <c r="RCI54" s="16"/>
      <c r="RCJ54" s="16"/>
      <c r="RCK54" s="16"/>
      <c r="RCL54" s="16"/>
      <c r="RCM54" s="16"/>
      <c r="RCN54" s="16"/>
      <c r="RCO54" s="16"/>
      <c r="RCP54" s="16"/>
      <c r="RCQ54" s="16"/>
      <c r="RCR54" s="16"/>
      <c r="RCS54" s="16"/>
      <c r="RCT54" s="16"/>
      <c r="RCU54" s="16"/>
      <c r="RCV54" s="16"/>
      <c r="RCW54" s="16"/>
      <c r="RCX54" s="16"/>
      <c r="RCY54" s="16"/>
      <c r="RCZ54" s="16"/>
      <c r="RDA54" s="16"/>
      <c r="RDB54" s="16"/>
      <c r="RDC54" s="16"/>
      <c r="RDD54" s="16"/>
      <c r="RDE54" s="16"/>
      <c r="RDF54" s="16"/>
      <c r="RDG54" s="16"/>
      <c r="RDH54" s="16"/>
      <c r="RDI54" s="16"/>
      <c r="RDJ54" s="16"/>
      <c r="RDK54" s="16"/>
      <c r="RDL54" s="16"/>
      <c r="RDM54" s="16"/>
      <c r="RDN54" s="16"/>
      <c r="RDO54" s="16"/>
      <c r="RDP54" s="16"/>
      <c r="RDQ54" s="16"/>
      <c r="RDR54" s="16"/>
      <c r="RDS54" s="16"/>
      <c r="RDT54" s="16"/>
      <c r="RDU54" s="16"/>
      <c r="RDV54" s="16"/>
      <c r="RDW54" s="16"/>
      <c r="RDX54" s="16"/>
      <c r="RDY54" s="16"/>
      <c r="RDZ54" s="16"/>
      <c r="REA54" s="16"/>
      <c r="REB54" s="16"/>
      <c r="REC54" s="16"/>
      <c r="RED54" s="16"/>
      <c r="REE54" s="16"/>
      <c r="REF54" s="16"/>
      <c r="REG54" s="16"/>
      <c r="REH54" s="16"/>
      <c r="REI54" s="16"/>
      <c r="REJ54" s="16"/>
      <c r="REK54" s="16"/>
      <c r="REL54" s="16"/>
      <c r="REM54" s="16"/>
      <c r="REN54" s="16"/>
      <c r="REO54" s="16"/>
      <c r="REP54" s="16"/>
      <c r="REQ54" s="16"/>
      <c r="RER54" s="16"/>
      <c r="RES54" s="16"/>
      <c r="RET54" s="16"/>
      <c r="REU54" s="16"/>
      <c r="REV54" s="16"/>
      <c r="REW54" s="16"/>
      <c r="REX54" s="16"/>
      <c r="REY54" s="16"/>
      <c r="REZ54" s="16"/>
      <c r="RFA54" s="16"/>
      <c r="RFB54" s="16"/>
      <c r="RFC54" s="16"/>
      <c r="RFD54" s="16"/>
      <c r="RFE54" s="16"/>
      <c r="RFF54" s="16"/>
      <c r="RFG54" s="16"/>
      <c r="RFH54" s="16"/>
      <c r="RFI54" s="16"/>
      <c r="RFJ54" s="16"/>
      <c r="RFK54" s="16"/>
      <c r="RFL54" s="16"/>
      <c r="RFM54" s="16"/>
      <c r="RFN54" s="16"/>
      <c r="RFO54" s="16"/>
      <c r="RFP54" s="16"/>
      <c r="RFQ54" s="16"/>
      <c r="RFR54" s="16"/>
      <c r="RFS54" s="16"/>
      <c r="RFT54" s="16"/>
      <c r="RFU54" s="16"/>
      <c r="RFV54" s="16"/>
      <c r="RFW54" s="16"/>
      <c r="RFX54" s="16"/>
      <c r="RFY54" s="16"/>
      <c r="RFZ54" s="16"/>
      <c r="RGA54" s="16"/>
      <c r="RGB54" s="16"/>
      <c r="RGC54" s="16"/>
      <c r="RGD54" s="16"/>
      <c r="RGE54" s="16"/>
      <c r="RGF54" s="16"/>
      <c r="RGG54" s="16"/>
      <c r="RGH54" s="16"/>
      <c r="RGI54" s="16"/>
      <c r="RGJ54" s="16"/>
      <c r="RGK54" s="16"/>
      <c r="RGL54" s="16"/>
      <c r="RGM54" s="16"/>
      <c r="RGN54" s="16"/>
      <c r="RGO54" s="16"/>
      <c r="RGP54" s="16"/>
      <c r="RGQ54" s="16"/>
      <c r="RGR54" s="16"/>
      <c r="RGS54" s="16"/>
      <c r="RGT54" s="16"/>
      <c r="RGU54" s="16"/>
      <c r="RGV54" s="16"/>
      <c r="RGW54" s="16"/>
      <c r="RGX54" s="16"/>
      <c r="RGY54" s="16"/>
      <c r="RGZ54" s="16"/>
      <c r="RHA54" s="16"/>
      <c r="RHB54" s="16"/>
      <c r="RHC54" s="16"/>
      <c r="RHD54" s="16"/>
      <c r="RHE54" s="16"/>
      <c r="RHF54" s="16"/>
      <c r="RHG54" s="16"/>
      <c r="RHH54" s="16"/>
      <c r="RHI54" s="16"/>
      <c r="RHJ54" s="16"/>
      <c r="RHK54" s="16"/>
      <c r="RHL54" s="16"/>
      <c r="RHM54" s="16"/>
      <c r="RHN54" s="16"/>
      <c r="RHO54" s="16"/>
      <c r="RHP54" s="16"/>
      <c r="RHQ54" s="16"/>
      <c r="RHR54" s="16"/>
      <c r="RHS54" s="16"/>
      <c r="RHT54" s="16"/>
      <c r="RHU54" s="16"/>
      <c r="RHV54" s="16"/>
      <c r="RHW54" s="16"/>
      <c r="RHX54" s="16"/>
      <c r="RHY54" s="16"/>
      <c r="RHZ54" s="16"/>
      <c r="RIA54" s="16"/>
      <c r="RIB54" s="16"/>
      <c r="RIC54" s="16"/>
      <c r="RID54" s="16"/>
      <c r="RIE54" s="16"/>
      <c r="RIF54" s="16"/>
      <c r="RIG54" s="16"/>
      <c r="RIH54" s="16"/>
      <c r="RII54" s="16"/>
      <c r="RIJ54" s="16"/>
      <c r="RIK54" s="16"/>
      <c r="RIL54" s="16"/>
      <c r="RIM54" s="16"/>
      <c r="RIN54" s="16"/>
      <c r="RIO54" s="16"/>
      <c r="RIP54" s="16"/>
      <c r="RIQ54" s="16"/>
      <c r="RIR54" s="16"/>
      <c r="RIS54" s="16"/>
      <c r="RIT54" s="16"/>
      <c r="RIU54" s="16"/>
      <c r="RIV54" s="16"/>
      <c r="RIW54" s="16"/>
      <c r="RIX54" s="16"/>
      <c r="RIY54" s="16"/>
      <c r="RIZ54" s="16"/>
      <c r="RJA54" s="16"/>
      <c r="RJB54" s="16"/>
      <c r="RJC54" s="16"/>
      <c r="RJD54" s="16"/>
      <c r="RJE54" s="16"/>
      <c r="RJF54" s="16"/>
      <c r="RJG54" s="16"/>
      <c r="RJH54" s="16"/>
      <c r="RJI54" s="16"/>
      <c r="RJJ54" s="16"/>
      <c r="RJK54" s="16"/>
      <c r="RJL54" s="16"/>
      <c r="RJM54" s="16"/>
      <c r="RJN54" s="16"/>
      <c r="RJO54" s="16"/>
      <c r="RJP54" s="16"/>
      <c r="RJQ54" s="16"/>
      <c r="RJR54" s="16"/>
      <c r="RJS54" s="16"/>
      <c r="RJT54" s="16"/>
      <c r="RJU54" s="16"/>
      <c r="RJV54" s="16"/>
      <c r="RJW54" s="16"/>
      <c r="RJX54" s="16"/>
      <c r="RJY54" s="16"/>
      <c r="RJZ54" s="16"/>
      <c r="RKA54" s="16"/>
      <c r="RKB54" s="16"/>
      <c r="RKC54" s="16"/>
      <c r="RKD54" s="16"/>
      <c r="RKE54" s="16"/>
      <c r="RKF54" s="16"/>
      <c r="RKG54" s="16"/>
      <c r="RKH54" s="16"/>
      <c r="RKI54" s="16"/>
      <c r="RKJ54" s="16"/>
      <c r="RKK54" s="16"/>
      <c r="RKL54" s="16"/>
      <c r="RKM54" s="16"/>
      <c r="RKN54" s="16"/>
      <c r="RKO54" s="16"/>
      <c r="RKP54" s="16"/>
      <c r="RKQ54" s="16"/>
      <c r="RKR54" s="16"/>
      <c r="RKS54" s="16"/>
      <c r="RKT54" s="16"/>
      <c r="RKU54" s="16"/>
      <c r="RKV54" s="16"/>
      <c r="RKW54" s="16"/>
      <c r="RKX54" s="16"/>
      <c r="RKY54" s="16"/>
      <c r="RKZ54" s="16"/>
      <c r="RLA54" s="16"/>
      <c r="RLB54" s="16"/>
      <c r="RLC54" s="16"/>
      <c r="RLD54" s="16"/>
      <c r="RLE54" s="16"/>
      <c r="RLF54" s="16"/>
      <c r="RLG54" s="16"/>
      <c r="RLH54" s="16"/>
      <c r="RLI54" s="16"/>
      <c r="RLJ54" s="16"/>
      <c r="RLK54" s="16"/>
      <c r="RLL54" s="16"/>
      <c r="RLM54" s="16"/>
      <c r="RLN54" s="16"/>
      <c r="RLO54" s="16"/>
      <c r="RLP54" s="16"/>
      <c r="RLQ54" s="16"/>
      <c r="RLR54" s="16"/>
      <c r="RLS54" s="16"/>
      <c r="RLT54" s="16"/>
      <c r="RLU54" s="16"/>
      <c r="RLV54" s="16"/>
      <c r="RLW54" s="16"/>
      <c r="RLX54" s="16"/>
      <c r="RLY54" s="16"/>
      <c r="RLZ54" s="16"/>
      <c r="RMA54" s="16"/>
      <c r="RMB54" s="16"/>
      <c r="RMC54" s="16"/>
      <c r="RMD54" s="16"/>
      <c r="RME54" s="16"/>
      <c r="RMF54" s="16"/>
      <c r="RMG54" s="16"/>
      <c r="RMH54" s="16"/>
      <c r="RMI54" s="16"/>
      <c r="RMJ54" s="16"/>
      <c r="RMK54" s="16"/>
      <c r="RML54" s="16"/>
      <c r="RMM54" s="16"/>
      <c r="RMN54" s="16"/>
      <c r="RMO54" s="16"/>
      <c r="RMP54" s="16"/>
      <c r="RMQ54" s="16"/>
      <c r="RMR54" s="16"/>
      <c r="RMS54" s="16"/>
      <c r="RMT54" s="16"/>
      <c r="RMU54" s="16"/>
      <c r="RMV54" s="16"/>
      <c r="RMW54" s="16"/>
      <c r="RMX54" s="16"/>
      <c r="RMY54" s="16"/>
      <c r="RMZ54" s="16"/>
      <c r="RNA54" s="16"/>
      <c r="RNB54" s="16"/>
      <c r="RNC54" s="16"/>
      <c r="RND54" s="16"/>
      <c r="RNE54" s="16"/>
      <c r="RNF54" s="16"/>
      <c r="RNG54" s="16"/>
      <c r="RNH54" s="16"/>
      <c r="RNI54" s="16"/>
      <c r="RNJ54" s="16"/>
      <c r="RNK54" s="16"/>
      <c r="RNL54" s="16"/>
      <c r="RNM54" s="16"/>
      <c r="RNN54" s="16"/>
      <c r="RNO54" s="16"/>
      <c r="RNP54" s="16"/>
      <c r="RNQ54" s="16"/>
      <c r="RNR54" s="16"/>
      <c r="RNS54" s="16"/>
      <c r="RNT54" s="16"/>
      <c r="RNU54" s="16"/>
      <c r="RNV54" s="16"/>
      <c r="RNW54" s="16"/>
      <c r="RNX54" s="16"/>
      <c r="RNY54" s="16"/>
      <c r="RNZ54" s="16"/>
      <c r="ROA54" s="16"/>
      <c r="ROB54" s="16"/>
      <c r="ROC54" s="16"/>
      <c r="ROD54" s="16"/>
      <c r="ROE54" s="16"/>
      <c r="ROF54" s="16"/>
      <c r="ROG54" s="16"/>
      <c r="ROH54" s="16"/>
      <c r="ROI54" s="16"/>
      <c r="ROJ54" s="16"/>
      <c r="ROK54" s="16"/>
      <c r="ROL54" s="16"/>
      <c r="ROM54" s="16"/>
      <c r="RON54" s="16"/>
      <c r="ROO54" s="16"/>
      <c r="ROP54" s="16"/>
      <c r="ROQ54" s="16"/>
      <c r="ROR54" s="16"/>
      <c r="ROS54" s="16"/>
      <c r="ROT54" s="16"/>
      <c r="ROU54" s="16"/>
      <c r="ROV54" s="16"/>
      <c r="ROW54" s="16"/>
      <c r="ROX54" s="16"/>
      <c r="ROY54" s="16"/>
      <c r="ROZ54" s="16"/>
      <c r="RPA54" s="16"/>
      <c r="RPB54" s="16"/>
      <c r="RPC54" s="16"/>
      <c r="RPD54" s="16"/>
      <c r="RPE54" s="16"/>
      <c r="RPF54" s="16"/>
      <c r="RPG54" s="16"/>
      <c r="RPH54" s="16"/>
      <c r="RPI54" s="16"/>
      <c r="RPJ54" s="16"/>
      <c r="RPK54" s="16"/>
      <c r="RPL54" s="16"/>
      <c r="RPM54" s="16"/>
      <c r="RPN54" s="16"/>
      <c r="RPO54" s="16"/>
      <c r="RPP54" s="16"/>
      <c r="RPQ54" s="16"/>
      <c r="RPR54" s="16"/>
      <c r="RPS54" s="16"/>
      <c r="RPT54" s="16"/>
      <c r="RPU54" s="16"/>
      <c r="RPV54" s="16"/>
      <c r="RPW54" s="16"/>
      <c r="RPX54" s="16"/>
      <c r="RPY54" s="16"/>
      <c r="RPZ54" s="16"/>
      <c r="RQA54" s="16"/>
      <c r="RQB54" s="16"/>
      <c r="RQC54" s="16"/>
      <c r="RQD54" s="16"/>
      <c r="RQE54" s="16"/>
      <c r="RQF54" s="16"/>
      <c r="RQG54" s="16"/>
      <c r="RQH54" s="16"/>
      <c r="RQI54" s="16"/>
      <c r="RQJ54" s="16"/>
      <c r="RQK54" s="16"/>
      <c r="RQL54" s="16"/>
      <c r="RQM54" s="16"/>
      <c r="RQN54" s="16"/>
      <c r="RQO54" s="16"/>
      <c r="RQP54" s="16"/>
      <c r="RQQ54" s="16"/>
      <c r="RQR54" s="16"/>
      <c r="RQS54" s="16"/>
      <c r="RQT54" s="16"/>
      <c r="RQU54" s="16"/>
      <c r="RQV54" s="16"/>
      <c r="RQW54" s="16"/>
      <c r="RQX54" s="16"/>
      <c r="RQY54" s="16"/>
      <c r="RQZ54" s="16"/>
      <c r="RRA54" s="16"/>
      <c r="RRB54" s="16"/>
      <c r="RRC54" s="16"/>
      <c r="RRD54" s="16"/>
      <c r="RRE54" s="16"/>
      <c r="RRF54" s="16"/>
      <c r="RRG54" s="16"/>
      <c r="RRH54" s="16"/>
      <c r="RRI54" s="16"/>
      <c r="RRJ54" s="16"/>
      <c r="RRK54" s="16"/>
      <c r="RRL54" s="16"/>
      <c r="RRM54" s="16"/>
      <c r="RRN54" s="16"/>
      <c r="RRO54" s="16"/>
      <c r="RRP54" s="16"/>
      <c r="RRQ54" s="16"/>
      <c r="RRR54" s="16"/>
      <c r="RRS54" s="16"/>
      <c r="RRT54" s="16"/>
      <c r="RRU54" s="16"/>
      <c r="RRV54" s="16"/>
      <c r="RRW54" s="16"/>
      <c r="RRX54" s="16"/>
      <c r="RRY54" s="16"/>
      <c r="RRZ54" s="16"/>
      <c r="RSA54" s="16"/>
      <c r="RSB54" s="16"/>
      <c r="RSC54" s="16"/>
      <c r="RSD54" s="16"/>
      <c r="RSE54" s="16"/>
      <c r="RSF54" s="16"/>
      <c r="RSG54" s="16"/>
      <c r="RSH54" s="16"/>
      <c r="RSI54" s="16"/>
      <c r="RSJ54" s="16"/>
      <c r="RSK54" s="16"/>
      <c r="RSL54" s="16"/>
      <c r="RSM54" s="16"/>
      <c r="RSN54" s="16"/>
      <c r="RSO54" s="16"/>
      <c r="RSP54" s="16"/>
      <c r="RSQ54" s="16"/>
      <c r="RSR54" s="16"/>
      <c r="RSS54" s="16"/>
      <c r="RST54" s="16"/>
      <c r="RSU54" s="16"/>
      <c r="RSV54" s="16"/>
      <c r="RSW54" s="16"/>
      <c r="RSX54" s="16"/>
      <c r="RSY54" s="16"/>
      <c r="RSZ54" s="16"/>
      <c r="RTA54" s="16"/>
      <c r="RTB54" s="16"/>
      <c r="RTC54" s="16"/>
      <c r="RTD54" s="16"/>
      <c r="RTE54" s="16"/>
      <c r="RTF54" s="16"/>
      <c r="RTG54" s="16"/>
      <c r="RTH54" s="16"/>
      <c r="RTI54" s="16"/>
      <c r="RTJ54" s="16"/>
      <c r="RTK54" s="16"/>
      <c r="RTL54" s="16"/>
      <c r="RTM54" s="16"/>
      <c r="RTN54" s="16"/>
      <c r="RTO54" s="16"/>
      <c r="RTP54" s="16"/>
      <c r="RTQ54" s="16"/>
      <c r="RTR54" s="16"/>
      <c r="RTS54" s="16"/>
      <c r="RTT54" s="16"/>
      <c r="RTU54" s="16"/>
      <c r="RTV54" s="16"/>
      <c r="RTW54" s="16"/>
      <c r="RTX54" s="16"/>
      <c r="RTY54" s="16"/>
      <c r="RTZ54" s="16"/>
      <c r="RUA54" s="16"/>
      <c r="RUB54" s="16"/>
      <c r="RUC54" s="16"/>
      <c r="RUD54" s="16"/>
      <c r="RUE54" s="16"/>
      <c r="RUF54" s="16"/>
      <c r="RUG54" s="16"/>
      <c r="RUH54" s="16"/>
      <c r="RUI54" s="16"/>
      <c r="RUJ54" s="16"/>
      <c r="RUK54" s="16"/>
      <c r="RUL54" s="16"/>
      <c r="RUM54" s="16"/>
      <c r="RUN54" s="16"/>
      <c r="RUO54" s="16"/>
      <c r="RUP54" s="16"/>
      <c r="RUQ54" s="16"/>
      <c r="RUR54" s="16"/>
      <c r="RUS54" s="16"/>
      <c r="RUT54" s="16"/>
      <c r="RUU54" s="16"/>
      <c r="RUV54" s="16"/>
      <c r="RUW54" s="16"/>
      <c r="RUX54" s="16"/>
      <c r="RUY54" s="16"/>
      <c r="RUZ54" s="16"/>
      <c r="RVA54" s="16"/>
      <c r="RVB54" s="16"/>
      <c r="RVC54" s="16"/>
      <c r="RVD54" s="16"/>
      <c r="RVE54" s="16"/>
      <c r="RVF54" s="16"/>
      <c r="RVG54" s="16"/>
      <c r="RVH54" s="16"/>
      <c r="RVI54" s="16"/>
      <c r="RVJ54" s="16"/>
      <c r="RVK54" s="16"/>
      <c r="RVL54" s="16"/>
      <c r="RVM54" s="16"/>
      <c r="RVN54" s="16"/>
      <c r="RVO54" s="16"/>
      <c r="RVP54" s="16"/>
      <c r="RVQ54" s="16"/>
      <c r="RVR54" s="16"/>
      <c r="RVS54" s="16"/>
      <c r="RVT54" s="16"/>
      <c r="RVU54" s="16"/>
      <c r="RVV54" s="16"/>
      <c r="RVW54" s="16"/>
      <c r="RVX54" s="16"/>
      <c r="RVY54" s="16"/>
      <c r="RVZ54" s="16"/>
      <c r="RWA54" s="16"/>
      <c r="RWB54" s="16"/>
      <c r="RWC54" s="16"/>
      <c r="RWD54" s="16"/>
      <c r="RWE54" s="16"/>
      <c r="RWF54" s="16"/>
      <c r="RWG54" s="16"/>
      <c r="RWH54" s="16"/>
      <c r="RWI54" s="16"/>
      <c r="RWJ54" s="16"/>
      <c r="RWK54" s="16"/>
      <c r="RWL54" s="16"/>
      <c r="RWM54" s="16"/>
      <c r="RWN54" s="16"/>
      <c r="RWO54" s="16"/>
      <c r="RWP54" s="16"/>
      <c r="RWQ54" s="16"/>
      <c r="RWR54" s="16"/>
      <c r="RWS54" s="16"/>
      <c r="RWT54" s="16"/>
      <c r="RWU54" s="16"/>
      <c r="RWV54" s="16"/>
      <c r="RWW54" s="16"/>
      <c r="RWX54" s="16"/>
      <c r="RWY54" s="16"/>
      <c r="RWZ54" s="16"/>
      <c r="RXA54" s="16"/>
      <c r="RXB54" s="16"/>
      <c r="RXC54" s="16"/>
      <c r="RXD54" s="16"/>
      <c r="RXE54" s="16"/>
      <c r="RXF54" s="16"/>
      <c r="RXG54" s="16"/>
      <c r="RXH54" s="16"/>
      <c r="RXI54" s="16"/>
      <c r="RXJ54" s="16"/>
      <c r="RXK54" s="16"/>
      <c r="RXL54" s="16"/>
      <c r="RXM54" s="16"/>
      <c r="RXN54" s="16"/>
      <c r="RXO54" s="16"/>
      <c r="RXP54" s="16"/>
      <c r="RXQ54" s="16"/>
      <c r="RXR54" s="16"/>
      <c r="RXS54" s="16"/>
      <c r="RXT54" s="16"/>
      <c r="RXU54" s="16"/>
      <c r="RXV54" s="16"/>
      <c r="RXW54" s="16"/>
      <c r="RXX54" s="16"/>
      <c r="RXY54" s="16"/>
      <c r="RXZ54" s="16"/>
      <c r="RYA54" s="16"/>
      <c r="RYB54" s="16"/>
      <c r="RYC54" s="16"/>
      <c r="RYD54" s="16"/>
      <c r="RYE54" s="16"/>
      <c r="RYF54" s="16"/>
      <c r="RYG54" s="16"/>
      <c r="RYH54" s="16"/>
      <c r="RYI54" s="16"/>
      <c r="RYJ54" s="16"/>
      <c r="RYK54" s="16"/>
      <c r="RYL54" s="16"/>
      <c r="RYM54" s="16"/>
      <c r="RYN54" s="16"/>
      <c r="RYO54" s="16"/>
      <c r="RYP54" s="16"/>
      <c r="RYQ54" s="16"/>
      <c r="RYR54" s="16"/>
      <c r="RYS54" s="16"/>
      <c r="RYT54" s="16"/>
      <c r="RYU54" s="16"/>
      <c r="RYV54" s="16"/>
      <c r="RYW54" s="16"/>
      <c r="RYX54" s="16"/>
      <c r="RYY54" s="16"/>
      <c r="RYZ54" s="16"/>
      <c r="RZA54" s="16"/>
      <c r="RZB54" s="16"/>
      <c r="RZC54" s="16"/>
      <c r="RZD54" s="16"/>
      <c r="RZE54" s="16"/>
      <c r="RZF54" s="16"/>
      <c r="RZG54" s="16"/>
      <c r="RZH54" s="16"/>
      <c r="RZI54" s="16"/>
      <c r="RZJ54" s="16"/>
      <c r="RZK54" s="16"/>
      <c r="RZL54" s="16"/>
      <c r="RZM54" s="16"/>
      <c r="RZN54" s="16"/>
      <c r="RZO54" s="16"/>
      <c r="RZP54" s="16"/>
      <c r="RZQ54" s="16"/>
      <c r="RZR54" s="16"/>
      <c r="RZS54" s="16"/>
      <c r="RZT54" s="16"/>
      <c r="RZU54" s="16"/>
      <c r="RZV54" s="16"/>
      <c r="RZW54" s="16"/>
      <c r="RZX54" s="16"/>
      <c r="RZY54" s="16"/>
      <c r="RZZ54" s="16"/>
      <c r="SAA54" s="16"/>
      <c r="SAB54" s="16"/>
      <c r="SAC54" s="16"/>
      <c r="SAD54" s="16"/>
      <c r="SAE54" s="16"/>
      <c r="SAF54" s="16"/>
      <c r="SAG54" s="16"/>
      <c r="SAH54" s="16"/>
      <c r="SAI54" s="16"/>
      <c r="SAJ54" s="16"/>
      <c r="SAK54" s="16"/>
      <c r="SAL54" s="16"/>
      <c r="SAM54" s="16"/>
      <c r="SAN54" s="16"/>
      <c r="SAO54" s="16"/>
      <c r="SAP54" s="16"/>
      <c r="SAQ54" s="16"/>
      <c r="SAR54" s="16"/>
      <c r="SAS54" s="16"/>
      <c r="SAT54" s="16"/>
      <c r="SAU54" s="16"/>
      <c r="SAV54" s="16"/>
      <c r="SAW54" s="16"/>
      <c r="SAX54" s="16"/>
      <c r="SAY54" s="16"/>
      <c r="SAZ54" s="16"/>
      <c r="SBA54" s="16"/>
      <c r="SBB54" s="16"/>
      <c r="SBC54" s="16"/>
      <c r="SBD54" s="16"/>
      <c r="SBE54" s="16"/>
      <c r="SBF54" s="16"/>
      <c r="SBG54" s="16"/>
      <c r="SBH54" s="16"/>
      <c r="SBI54" s="16"/>
      <c r="SBJ54" s="16"/>
      <c r="SBK54" s="16"/>
      <c r="SBL54" s="16"/>
      <c r="SBM54" s="16"/>
      <c r="SBN54" s="16"/>
      <c r="SBO54" s="16"/>
      <c r="SBP54" s="16"/>
      <c r="SBQ54" s="16"/>
      <c r="SBR54" s="16"/>
      <c r="SBS54" s="16"/>
      <c r="SBT54" s="16"/>
      <c r="SBU54" s="16"/>
      <c r="SBV54" s="16"/>
      <c r="SBW54" s="16"/>
      <c r="SBX54" s="16"/>
      <c r="SBY54" s="16"/>
      <c r="SBZ54" s="16"/>
      <c r="SCA54" s="16"/>
      <c r="SCB54" s="16"/>
      <c r="SCC54" s="16"/>
      <c r="SCD54" s="16"/>
      <c r="SCE54" s="16"/>
      <c r="SCF54" s="16"/>
      <c r="SCG54" s="16"/>
      <c r="SCH54" s="16"/>
      <c r="SCI54" s="16"/>
      <c r="SCJ54" s="16"/>
      <c r="SCK54" s="16"/>
      <c r="SCL54" s="16"/>
      <c r="SCM54" s="16"/>
      <c r="SCN54" s="16"/>
      <c r="SCO54" s="16"/>
      <c r="SCP54" s="16"/>
      <c r="SCQ54" s="16"/>
      <c r="SCR54" s="16"/>
      <c r="SCS54" s="16"/>
      <c r="SCT54" s="16"/>
      <c r="SCU54" s="16"/>
      <c r="SCV54" s="16"/>
      <c r="SCW54" s="16"/>
      <c r="SCX54" s="16"/>
      <c r="SCY54" s="16"/>
      <c r="SCZ54" s="16"/>
      <c r="SDA54" s="16"/>
      <c r="SDB54" s="16"/>
      <c r="SDC54" s="16"/>
      <c r="SDD54" s="16"/>
      <c r="SDE54" s="16"/>
      <c r="SDF54" s="16"/>
      <c r="SDG54" s="16"/>
      <c r="SDH54" s="16"/>
      <c r="SDI54" s="16"/>
      <c r="SDJ54" s="16"/>
      <c r="SDK54" s="16"/>
      <c r="SDL54" s="16"/>
      <c r="SDM54" s="16"/>
      <c r="SDN54" s="16"/>
      <c r="SDO54" s="16"/>
      <c r="SDP54" s="16"/>
      <c r="SDQ54" s="16"/>
      <c r="SDR54" s="16"/>
      <c r="SDS54" s="16"/>
      <c r="SDT54" s="16"/>
      <c r="SDU54" s="16"/>
      <c r="SDV54" s="16"/>
      <c r="SDW54" s="16"/>
      <c r="SDX54" s="16"/>
      <c r="SDY54" s="16"/>
      <c r="SDZ54" s="16"/>
      <c r="SEA54" s="16"/>
      <c r="SEB54" s="16"/>
      <c r="SEC54" s="16"/>
      <c r="SED54" s="16"/>
      <c r="SEE54" s="16"/>
      <c r="SEF54" s="16"/>
      <c r="SEG54" s="16"/>
      <c r="SEH54" s="16"/>
      <c r="SEI54" s="16"/>
      <c r="SEJ54" s="16"/>
      <c r="SEK54" s="16"/>
      <c r="SEL54" s="16"/>
      <c r="SEM54" s="16"/>
      <c r="SEN54" s="16"/>
      <c r="SEO54" s="16"/>
      <c r="SEP54" s="16"/>
      <c r="SEQ54" s="16"/>
      <c r="SER54" s="16"/>
      <c r="SES54" s="16"/>
      <c r="SET54" s="16"/>
      <c r="SEU54" s="16"/>
      <c r="SEV54" s="16"/>
      <c r="SEW54" s="16"/>
      <c r="SEX54" s="16"/>
      <c r="SEY54" s="16"/>
      <c r="SEZ54" s="16"/>
      <c r="SFA54" s="16"/>
      <c r="SFB54" s="16"/>
      <c r="SFC54" s="16"/>
      <c r="SFD54" s="16"/>
      <c r="SFE54" s="16"/>
      <c r="SFF54" s="16"/>
      <c r="SFG54" s="16"/>
      <c r="SFH54" s="16"/>
      <c r="SFI54" s="16"/>
      <c r="SFJ54" s="16"/>
      <c r="SFK54" s="16"/>
      <c r="SFL54" s="16"/>
      <c r="SFM54" s="16"/>
      <c r="SFN54" s="16"/>
      <c r="SFO54" s="16"/>
      <c r="SFP54" s="16"/>
      <c r="SFQ54" s="16"/>
      <c r="SFR54" s="16"/>
      <c r="SFS54" s="16"/>
      <c r="SFT54" s="16"/>
      <c r="SFU54" s="16"/>
      <c r="SFV54" s="16"/>
      <c r="SFW54" s="16"/>
      <c r="SFX54" s="16"/>
      <c r="SFY54" s="16"/>
      <c r="SFZ54" s="16"/>
      <c r="SGA54" s="16"/>
      <c r="SGB54" s="16"/>
      <c r="SGC54" s="16"/>
      <c r="SGD54" s="16"/>
      <c r="SGE54" s="16"/>
      <c r="SGF54" s="16"/>
      <c r="SGG54" s="16"/>
      <c r="SGH54" s="16"/>
      <c r="SGI54" s="16"/>
      <c r="SGJ54" s="16"/>
      <c r="SGK54" s="16"/>
      <c r="SGL54" s="16"/>
      <c r="SGM54" s="16"/>
      <c r="SGN54" s="16"/>
      <c r="SGO54" s="16"/>
      <c r="SGP54" s="16"/>
      <c r="SGQ54" s="16"/>
      <c r="SGR54" s="16"/>
      <c r="SGS54" s="16"/>
      <c r="SGT54" s="16"/>
      <c r="SGU54" s="16"/>
      <c r="SGV54" s="16"/>
      <c r="SGW54" s="16"/>
      <c r="SGX54" s="16"/>
      <c r="SGY54" s="16"/>
      <c r="SGZ54" s="16"/>
      <c r="SHA54" s="16"/>
      <c r="SHB54" s="16"/>
      <c r="SHC54" s="16"/>
      <c r="SHD54" s="16"/>
      <c r="SHE54" s="16"/>
      <c r="SHF54" s="16"/>
      <c r="SHG54" s="16"/>
      <c r="SHH54" s="16"/>
      <c r="SHI54" s="16"/>
      <c r="SHJ54" s="16"/>
      <c r="SHK54" s="16"/>
      <c r="SHL54" s="16"/>
      <c r="SHM54" s="16"/>
      <c r="SHN54" s="16"/>
      <c r="SHO54" s="16"/>
      <c r="SHP54" s="16"/>
      <c r="SHQ54" s="16"/>
      <c r="SHR54" s="16"/>
      <c r="SHS54" s="16"/>
      <c r="SHT54" s="16"/>
      <c r="SHU54" s="16"/>
      <c r="SHV54" s="16"/>
      <c r="SHW54" s="16"/>
      <c r="SHX54" s="16"/>
      <c r="SHY54" s="16"/>
      <c r="SHZ54" s="16"/>
      <c r="SIA54" s="16"/>
      <c r="SIB54" s="16"/>
      <c r="SIC54" s="16"/>
      <c r="SID54" s="16"/>
      <c r="SIE54" s="16"/>
      <c r="SIF54" s="16"/>
      <c r="SIG54" s="16"/>
      <c r="SIH54" s="16"/>
      <c r="SII54" s="16"/>
      <c r="SIJ54" s="16"/>
      <c r="SIK54" s="16"/>
      <c r="SIL54" s="16"/>
      <c r="SIM54" s="16"/>
      <c r="SIN54" s="16"/>
      <c r="SIO54" s="16"/>
      <c r="SIP54" s="16"/>
      <c r="SIQ54" s="16"/>
      <c r="SIR54" s="16"/>
      <c r="SIS54" s="16"/>
      <c r="SIT54" s="16"/>
      <c r="SIU54" s="16"/>
      <c r="SIV54" s="16"/>
      <c r="SIW54" s="16"/>
      <c r="SIX54" s="16"/>
      <c r="SIY54" s="16"/>
      <c r="SIZ54" s="16"/>
      <c r="SJA54" s="16"/>
      <c r="SJB54" s="16"/>
      <c r="SJC54" s="16"/>
      <c r="SJD54" s="16"/>
      <c r="SJE54" s="16"/>
      <c r="SJF54" s="16"/>
      <c r="SJG54" s="16"/>
      <c r="SJH54" s="16"/>
      <c r="SJI54" s="16"/>
      <c r="SJJ54" s="16"/>
      <c r="SJK54" s="16"/>
      <c r="SJL54" s="16"/>
      <c r="SJM54" s="16"/>
      <c r="SJN54" s="16"/>
      <c r="SJO54" s="16"/>
      <c r="SJP54" s="16"/>
      <c r="SJQ54" s="16"/>
      <c r="SJR54" s="16"/>
      <c r="SJS54" s="16"/>
      <c r="SJT54" s="16"/>
      <c r="SJU54" s="16"/>
      <c r="SJV54" s="16"/>
      <c r="SJW54" s="16"/>
      <c r="SJX54" s="16"/>
      <c r="SJY54" s="16"/>
      <c r="SJZ54" s="16"/>
      <c r="SKA54" s="16"/>
      <c r="SKB54" s="16"/>
      <c r="SKC54" s="16"/>
      <c r="SKD54" s="16"/>
      <c r="SKE54" s="16"/>
      <c r="SKF54" s="16"/>
      <c r="SKG54" s="16"/>
      <c r="SKH54" s="16"/>
      <c r="SKI54" s="16"/>
      <c r="SKJ54" s="16"/>
      <c r="SKK54" s="16"/>
      <c r="SKL54" s="16"/>
      <c r="SKM54" s="16"/>
      <c r="SKN54" s="16"/>
      <c r="SKO54" s="16"/>
      <c r="SKP54" s="16"/>
      <c r="SKQ54" s="16"/>
      <c r="SKR54" s="16"/>
      <c r="SKS54" s="16"/>
      <c r="SKT54" s="16"/>
      <c r="SKU54" s="16"/>
      <c r="SKV54" s="16"/>
      <c r="SKW54" s="16"/>
      <c r="SKX54" s="16"/>
      <c r="SKY54" s="16"/>
      <c r="SKZ54" s="16"/>
      <c r="SLA54" s="16"/>
      <c r="SLB54" s="16"/>
      <c r="SLC54" s="16"/>
      <c r="SLD54" s="16"/>
      <c r="SLE54" s="16"/>
      <c r="SLF54" s="16"/>
      <c r="SLG54" s="16"/>
      <c r="SLH54" s="16"/>
      <c r="SLI54" s="16"/>
      <c r="SLJ54" s="16"/>
      <c r="SLK54" s="16"/>
      <c r="SLL54" s="16"/>
      <c r="SLM54" s="16"/>
      <c r="SLN54" s="16"/>
      <c r="SLO54" s="16"/>
      <c r="SLP54" s="16"/>
      <c r="SLQ54" s="16"/>
      <c r="SLR54" s="16"/>
      <c r="SLS54" s="16"/>
      <c r="SLT54" s="16"/>
      <c r="SLU54" s="16"/>
      <c r="SLV54" s="16"/>
      <c r="SLW54" s="16"/>
      <c r="SLX54" s="16"/>
      <c r="SLY54" s="16"/>
      <c r="SLZ54" s="16"/>
      <c r="SMA54" s="16"/>
      <c r="SMB54" s="16"/>
      <c r="SMC54" s="16"/>
      <c r="SMD54" s="16"/>
      <c r="SME54" s="16"/>
      <c r="SMF54" s="16"/>
      <c r="SMG54" s="16"/>
      <c r="SMH54" s="16"/>
      <c r="SMI54" s="16"/>
      <c r="SMJ54" s="16"/>
      <c r="SMK54" s="16"/>
      <c r="SML54" s="16"/>
      <c r="SMM54" s="16"/>
      <c r="SMN54" s="16"/>
      <c r="SMO54" s="16"/>
      <c r="SMP54" s="16"/>
      <c r="SMQ54" s="16"/>
      <c r="SMR54" s="16"/>
      <c r="SMS54" s="16"/>
      <c r="SMT54" s="16"/>
      <c r="SMU54" s="16"/>
      <c r="SMV54" s="16"/>
      <c r="SMW54" s="16"/>
      <c r="SMX54" s="16"/>
      <c r="SMY54" s="16"/>
      <c r="SMZ54" s="16"/>
      <c r="SNA54" s="16"/>
      <c r="SNB54" s="16"/>
      <c r="SNC54" s="16"/>
      <c r="SND54" s="16"/>
      <c r="SNE54" s="16"/>
      <c r="SNF54" s="16"/>
      <c r="SNG54" s="16"/>
      <c r="SNH54" s="16"/>
      <c r="SNI54" s="16"/>
      <c r="SNJ54" s="16"/>
      <c r="SNK54" s="16"/>
      <c r="SNL54" s="16"/>
      <c r="SNM54" s="16"/>
      <c r="SNN54" s="16"/>
      <c r="SNO54" s="16"/>
      <c r="SNP54" s="16"/>
      <c r="SNQ54" s="16"/>
      <c r="SNR54" s="16"/>
      <c r="SNS54" s="16"/>
      <c r="SNT54" s="16"/>
      <c r="SNU54" s="16"/>
      <c r="SNV54" s="16"/>
      <c r="SNW54" s="16"/>
      <c r="SNX54" s="16"/>
      <c r="SNY54" s="16"/>
      <c r="SNZ54" s="16"/>
      <c r="SOA54" s="16"/>
      <c r="SOB54" s="16"/>
      <c r="SOC54" s="16"/>
      <c r="SOD54" s="16"/>
      <c r="SOE54" s="16"/>
      <c r="SOF54" s="16"/>
      <c r="SOG54" s="16"/>
      <c r="SOH54" s="16"/>
      <c r="SOI54" s="16"/>
      <c r="SOJ54" s="16"/>
      <c r="SOK54" s="16"/>
      <c r="SOL54" s="16"/>
      <c r="SOM54" s="16"/>
      <c r="SON54" s="16"/>
      <c r="SOO54" s="16"/>
      <c r="SOP54" s="16"/>
      <c r="SOQ54" s="16"/>
      <c r="SOR54" s="16"/>
      <c r="SOS54" s="16"/>
      <c r="SOT54" s="16"/>
      <c r="SOU54" s="16"/>
      <c r="SOV54" s="16"/>
      <c r="SOW54" s="16"/>
      <c r="SOX54" s="16"/>
      <c r="SOY54" s="16"/>
      <c r="SOZ54" s="16"/>
      <c r="SPA54" s="16"/>
      <c r="SPB54" s="16"/>
      <c r="SPC54" s="16"/>
      <c r="SPD54" s="16"/>
      <c r="SPE54" s="16"/>
      <c r="SPF54" s="16"/>
      <c r="SPG54" s="16"/>
      <c r="SPH54" s="16"/>
      <c r="SPI54" s="16"/>
      <c r="SPJ54" s="16"/>
      <c r="SPK54" s="16"/>
      <c r="SPL54" s="16"/>
      <c r="SPM54" s="16"/>
      <c r="SPN54" s="16"/>
      <c r="SPO54" s="16"/>
      <c r="SPP54" s="16"/>
      <c r="SPQ54" s="16"/>
      <c r="SPR54" s="16"/>
      <c r="SPS54" s="16"/>
      <c r="SPT54" s="16"/>
      <c r="SPU54" s="16"/>
      <c r="SPV54" s="16"/>
      <c r="SPW54" s="16"/>
      <c r="SPX54" s="16"/>
      <c r="SPY54" s="16"/>
      <c r="SPZ54" s="16"/>
      <c r="SQA54" s="16"/>
      <c r="SQB54" s="16"/>
      <c r="SQC54" s="16"/>
      <c r="SQD54" s="16"/>
      <c r="SQE54" s="16"/>
      <c r="SQF54" s="16"/>
      <c r="SQG54" s="16"/>
      <c r="SQH54" s="16"/>
      <c r="SQI54" s="16"/>
      <c r="SQJ54" s="16"/>
      <c r="SQK54" s="16"/>
      <c r="SQL54" s="16"/>
      <c r="SQM54" s="16"/>
      <c r="SQN54" s="16"/>
      <c r="SQO54" s="16"/>
      <c r="SQP54" s="16"/>
      <c r="SQQ54" s="16"/>
      <c r="SQR54" s="16"/>
      <c r="SQS54" s="16"/>
      <c r="SQT54" s="16"/>
      <c r="SQU54" s="16"/>
      <c r="SQV54" s="16"/>
      <c r="SQW54" s="16"/>
      <c r="SQX54" s="16"/>
      <c r="SQY54" s="16"/>
      <c r="SQZ54" s="16"/>
      <c r="SRA54" s="16"/>
      <c r="SRB54" s="16"/>
      <c r="SRC54" s="16"/>
      <c r="SRD54" s="16"/>
      <c r="SRE54" s="16"/>
      <c r="SRF54" s="16"/>
      <c r="SRG54" s="16"/>
      <c r="SRH54" s="16"/>
      <c r="SRI54" s="16"/>
      <c r="SRJ54" s="16"/>
      <c r="SRK54" s="16"/>
      <c r="SRL54" s="16"/>
      <c r="SRM54" s="16"/>
      <c r="SRN54" s="16"/>
      <c r="SRO54" s="16"/>
      <c r="SRP54" s="16"/>
      <c r="SRQ54" s="16"/>
      <c r="SRR54" s="16"/>
      <c r="SRS54" s="16"/>
      <c r="SRT54" s="16"/>
      <c r="SRU54" s="16"/>
      <c r="SRV54" s="16"/>
      <c r="SRW54" s="16"/>
      <c r="SRX54" s="16"/>
      <c r="SRY54" s="16"/>
      <c r="SRZ54" s="16"/>
      <c r="SSA54" s="16"/>
      <c r="SSB54" s="16"/>
      <c r="SSC54" s="16"/>
      <c r="SSD54" s="16"/>
      <c r="SSE54" s="16"/>
      <c r="SSF54" s="16"/>
      <c r="SSG54" s="16"/>
      <c r="SSH54" s="16"/>
      <c r="SSI54" s="16"/>
      <c r="SSJ54" s="16"/>
      <c r="SSK54" s="16"/>
      <c r="SSL54" s="16"/>
      <c r="SSM54" s="16"/>
      <c r="SSN54" s="16"/>
      <c r="SSO54" s="16"/>
      <c r="SSP54" s="16"/>
      <c r="SSQ54" s="16"/>
      <c r="SSR54" s="16"/>
      <c r="SSS54" s="16"/>
      <c r="SST54" s="16"/>
      <c r="SSU54" s="16"/>
      <c r="SSV54" s="16"/>
      <c r="SSW54" s="16"/>
      <c r="SSX54" s="16"/>
      <c r="SSY54" s="16"/>
      <c r="SSZ54" s="16"/>
      <c r="STA54" s="16"/>
      <c r="STB54" s="16"/>
      <c r="STC54" s="16"/>
      <c r="STD54" s="16"/>
      <c r="STE54" s="16"/>
      <c r="STF54" s="16"/>
      <c r="STG54" s="16"/>
      <c r="STH54" s="16"/>
      <c r="STI54" s="16"/>
      <c r="STJ54" s="16"/>
      <c r="STK54" s="16"/>
      <c r="STL54" s="16"/>
      <c r="STM54" s="16"/>
      <c r="STN54" s="16"/>
      <c r="STO54" s="16"/>
      <c r="STP54" s="16"/>
      <c r="STQ54" s="16"/>
      <c r="STR54" s="16"/>
      <c r="STS54" s="16"/>
      <c r="STT54" s="16"/>
      <c r="STU54" s="16"/>
      <c r="STV54" s="16"/>
      <c r="STW54" s="16"/>
      <c r="STX54" s="16"/>
      <c r="STY54" s="16"/>
      <c r="STZ54" s="16"/>
      <c r="SUA54" s="16"/>
      <c r="SUB54" s="16"/>
      <c r="SUC54" s="16"/>
      <c r="SUD54" s="16"/>
      <c r="SUE54" s="16"/>
      <c r="SUF54" s="16"/>
      <c r="SUG54" s="16"/>
      <c r="SUH54" s="16"/>
      <c r="SUI54" s="16"/>
      <c r="SUJ54" s="16"/>
      <c r="SUK54" s="16"/>
      <c r="SUL54" s="16"/>
      <c r="SUM54" s="16"/>
      <c r="SUN54" s="16"/>
      <c r="SUO54" s="16"/>
      <c r="SUP54" s="16"/>
      <c r="SUQ54" s="16"/>
      <c r="SUR54" s="16"/>
      <c r="SUS54" s="16"/>
      <c r="SUT54" s="16"/>
      <c r="SUU54" s="16"/>
      <c r="SUV54" s="16"/>
      <c r="SUW54" s="16"/>
      <c r="SUX54" s="16"/>
      <c r="SUY54" s="16"/>
      <c r="SUZ54" s="16"/>
      <c r="SVA54" s="16"/>
      <c r="SVB54" s="16"/>
      <c r="SVC54" s="16"/>
      <c r="SVD54" s="16"/>
      <c r="SVE54" s="16"/>
      <c r="SVF54" s="16"/>
      <c r="SVG54" s="16"/>
      <c r="SVH54" s="16"/>
      <c r="SVI54" s="16"/>
      <c r="SVJ54" s="16"/>
      <c r="SVK54" s="16"/>
      <c r="SVL54" s="16"/>
      <c r="SVM54" s="16"/>
      <c r="SVN54" s="16"/>
      <c r="SVO54" s="16"/>
      <c r="SVP54" s="16"/>
      <c r="SVQ54" s="16"/>
      <c r="SVR54" s="16"/>
      <c r="SVS54" s="16"/>
      <c r="SVT54" s="16"/>
      <c r="SVU54" s="16"/>
      <c r="SVV54" s="16"/>
      <c r="SVW54" s="16"/>
      <c r="SVX54" s="16"/>
      <c r="SVY54" s="16"/>
      <c r="SVZ54" s="16"/>
      <c r="SWA54" s="16"/>
      <c r="SWB54" s="16"/>
      <c r="SWC54" s="16"/>
      <c r="SWD54" s="16"/>
      <c r="SWE54" s="16"/>
      <c r="SWF54" s="16"/>
      <c r="SWG54" s="16"/>
      <c r="SWH54" s="16"/>
      <c r="SWI54" s="16"/>
      <c r="SWJ54" s="16"/>
      <c r="SWK54" s="16"/>
      <c r="SWL54" s="16"/>
      <c r="SWM54" s="16"/>
      <c r="SWN54" s="16"/>
      <c r="SWO54" s="16"/>
      <c r="SWP54" s="16"/>
      <c r="SWQ54" s="16"/>
      <c r="SWR54" s="16"/>
      <c r="SWS54" s="16"/>
      <c r="SWT54" s="16"/>
      <c r="SWU54" s="16"/>
      <c r="SWV54" s="16"/>
      <c r="SWW54" s="16"/>
      <c r="SWX54" s="16"/>
      <c r="SWY54" s="16"/>
      <c r="SWZ54" s="16"/>
      <c r="SXA54" s="16"/>
      <c r="SXB54" s="16"/>
      <c r="SXC54" s="16"/>
      <c r="SXD54" s="16"/>
      <c r="SXE54" s="16"/>
      <c r="SXF54" s="16"/>
      <c r="SXG54" s="16"/>
      <c r="SXH54" s="16"/>
      <c r="SXI54" s="16"/>
      <c r="SXJ54" s="16"/>
      <c r="SXK54" s="16"/>
      <c r="SXL54" s="16"/>
      <c r="SXM54" s="16"/>
      <c r="SXN54" s="16"/>
      <c r="SXO54" s="16"/>
      <c r="SXP54" s="16"/>
      <c r="SXQ54" s="16"/>
      <c r="SXR54" s="16"/>
      <c r="SXS54" s="16"/>
      <c r="SXT54" s="16"/>
      <c r="SXU54" s="16"/>
      <c r="SXV54" s="16"/>
      <c r="SXW54" s="16"/>
      <c r="SXX54" s="16"/>
      <c r="SXY54" s="16"/>
      <c r="SXZ54" s="16"/>
      <c r="SYA54" s="16"/>
      <c r="SYB54" s="16"/>
      <c r="SYC54" s="16"/>
      <c r="SYD54" s="16"/>
      <c r="SYE54" s="16"/>
      <c r="SYF54" s="16"/>
      <c r="SYG54" s="16"/>
      <c r="SYH54" s="16"/>
      <c r="SYI54" s="16"/>
      <c r="SYJ54" s="16"/>
      <c r="SYK54" s="16"/>
      <c r="SYL54" s="16"/>
      <c r="SYM54" s="16"/>
      <c r="SYN54" s="16"/>
      <c r="SYO54" s="16"/>
      <c r="SYP54" s="16"/>
      <c r="SYQ54" s="16"/>
      <c r="SYR54" s="16"/>
      <c r="SYS54" s="16"/>
      <c r="SYT54" s="16"/>
      <c r="SYU54" s="16"/>
      <c r="SYV54" s="16"/>
      <c r="SYW54" s="16"/>
      <c r="SYX54" s="16"/>
      <c r="SYY54" s="16"/>
      <c r="SYZ54" s="16"/>
      <c r="SZA54" s="16"/>
      <c r="SZB54" s="16"/>
      <c r="SZC54" s="16"/>
      <c r="SZD54" s="16"/>
      <c r="SZE54" s="16"/>
      <c r="SZF54" s="16"/>
      <c r="SZG54" s="16"/>
      <c r="SZH54" s="16"/>
      <c r="SZI54" s="16"/>
      <c r="SZJ54" s="16"/>
      <c r="SZK54" s="16"/>
      <c r="SZL54" s="16"/>
      <c r="SZM54" s="16"/>
      <c r="SZN54" s="16"/>
      <c r="SZO54" s="16"/>
      <c r="SZP54" s="16"/>
      <c r="SZQ54" s="16"/>
      <c r="SZR54" s="16"/>
      <c r="SZS54" s="16"/>
      <c r="SZT54" s="16"/>
      <c r="SZU54" s="16"/>
      <c r="SZV54" s="16"/>
      <c r="SZW54" s="16"/>
      <c r="SZX54" s="16"/>
      <c r="SZY54" s="16"/>
      <c r="SZZ54" s="16"/>
      <c r="TAA54" s="16"/>
      <c r="TAB54" s="16"/>
      <c r="TAC54" s="16"/>
      <c r="TAD54" s="16"/>
      <c r="TAE54" s="16"/>
      <c r="TAF54" s="16"/>
      <c r="TAG54" s="16"/>
      <c r="TAH54" s="16"/>
      <c r="TAI54" s="16"/>
      <c r="TAJ54" s="16"/>
      <c r="TAK54" s="16"/>
      <c r="TAL54" s="16"/>
      <c r="TAM54" s="16"/>
      <c r="TAN54" s="16"/>
      <c r="TAO54" s="16"/>
      <c r="TAP54" s="16"/>
      <c r="TAQ54" s="16"/>
      <c r="TAR54" s="16"/>
      <c r="TAS54" s="16"/>
      <c r="TAT54" s="16"/>
      <c r="TAU54" s="16"/>
      <c r="TAV54" s="16"/>
      <c r="TAW54" s="16"/>
      <c r="TAX54" s="16"/>
      <c r="TAY54" s="16"/>
      <c r="TAZ54" s="16"/>
      <c r="TBA54" s="16"/>
      <c r="TBB54" s="16"/>
      <c r="TBC54" s="16"/>
      <c r="TBD54" s="16"/>
      <c r="TBE54" s="16"/>
      <c r="TBF54" s="16"/>
      <c r="TBG54" s="16"/>
      <c r="TBH54" s="16"/>
      <c r="TBI54" s="16"/>
      <c r="TBJ54" s="16"/>
      <c r="TBK54" s="16"/>
      <c r="TBL54" s="16"/>
      <c r="TBM54" s="16"/>
      <c r="TBN54" s="16"/>
      <c r="TBO54" s="16"/>
      <c r="TBP54" s="16"/>
      <c r="TBQ54" s="16"/>
      <c r="TBR54" s="16"/>
      <c r="TBS54" s="16"/>
      <c r="TBT54" s="16"/>
      <c r="TBU54" s="16"/>
      <c r="TBV54" s="16"/>
      <c r="TBW54" s="16"/>
      <c r="TBX54" s="16"/>
      <c r="TBY54" s="16"/>
      <c r="TBZ54" s="16"/>
      <c r="TCA54" s="16"/>
      <c r="TCB54" s="16"/>
      <c r="TCC54" s="16"/>
      <c r="TCD54" s="16"/>
      <c r="TCE54" s="16"/>
      <c r="TCF54" s="16"/>
      <c r="TCG54" s="16"/>
      <c r="TCH54" s="16"/>
      <c r="TCI54" s="16"/>
      <c r="TCJ54" s="16"/>
      <c r="TCK54" s="16"/>
      <c r="TCL54" s="16"/>
      <c r="TCM54" s="16"/>
      <c r="TCN54" s="16"/>
      <c r="TCO54" s="16"/>
      <c r="TCP54" s="16"/>
      <c r="TCQ54" s="16"/>
      <c r="TCR54" s="16"/>
      <c r="TCS54" s="16"/>
      <c r="TCT54" s="16"/>
      <c r="TCU54" s="16"/>
      <c r="TCV54" s="16"/>
      <c r="TCW54" s="16"/>
      <c r="TCX54" s="16"/>
      <c r="TCY54" s="16"/>
      <c r="TCZ54" s="16"/>
      <c r="TDA54" s="16"/>
      <c r="TDB54" s="16"/>
      <c r="TDC54" s="16"/>
      <c r="TDD54" s="16"/>
      <c r="TDE54" s="16"/>
      <c r="TDF54" s="16"/>
      <c r="TDG54" s="16"/>
      <c r="TDH54" s="16"/>
      <c r="TDI54" s="16"/>
      <c r="TDJ54" s="16"/>
      <c r="TDK54" s="16"/>
      <c r="TDL54" s="16"/>
      <c r="TDM54" s="16"/>
      <c r="TDN54" s="16"/>
      <c r="TDO54" s="16"/>
      <c r="TDP54" s="16"/>
      <c r="TDQ54" s="16"/>
      <c r="TDR54" s="16"/>
      <c r="TDS54" s="16"/>
      <c r="TDT54" s="16"/>
      <c r="TDU54" s="16"/>
      <c r="TDV54" s="16"/>
      <c r="TDW54" s="16"/>
      <c r="TDX54" s="16"/>
      <c r="TDY54" s="16"/>
      <c r="TDZ54" s="16"/>
      <c r="TEA54" s="16"/>
      <c r="TEB54" s="16"/>
      <c r="TEC54" s="16"/>
      <c r="TED54" s="16"/>
      <c r="TEE54" s="16"/>
      <c r="TEF54" s="16"/>
      <c r="TEG54" s="16"/>
      <c r="TEH54" s="16"/>
      <c r="TEI54" s="16"/>
      <c r="TEJ54" s="16"/>
      <c r="TEK54" s="16"/>
      <c r="TEL54" s="16"/>
      <c r="TEM54" s="16"/>
      <c r="TEN54" s="16"/>
      <c r="TEO54" s="16"/>
      <c r="TEP54" s="16"/>
      <c r="TEQ54" s="16"/>
      <c r="TER54" s="16"/>
      <c r="TES54" s="16"/>
      <c r="TET54" s="16"/>
      <c r="TEU54" s="16"/>
      <c r="TEV54" s="16"/>
      <c r="TEW54" s="16"/>
      <c r="TEX54" s="16"/>
      <c r="TEY54" s="16"/>
      <c r="TEZ54" s="16"/>
      <c r="TFA54" s="16"/>
      <c r="TFB54" s="16"/>
      <c r="TFC54" s="16"/>
      <c r="TFD54" s="16"/>
      <c r="TFE54" s="16"/>
      <c r="TFF54" s="16"/>
      <c r="TFG54" s="16"/>
      <c r="TFH54" s="16"/>
      <c r="TFI54" s="16"/>
      <c r="TFJ54" s="16"/>
      <c r="TFK54" s="16"/>
      <c r="TFL54" s="16"/>
      <c r="TFM54" s="16"/>
      <c r="TFN54" s="16"/>
      <c r="TFO54" s="16"/>
      <c r="TFP54" s="16"/>
      <c r="TFQ54" s="16"/>
      <c r="TFR54" s="16"/>
      <c r="TFS54" s="16"/>
      <c r="TFT54" s="16"/>
      <c r="TFU54" s="16"/>
      <c r="TFV54" s="16"/>
      <c r="TFW54" s="16"/>
      <c r="TFX54" s="16"/>
      <c r="TFY54" s="16"/>
      <c r="TFZ54" s="16"/>
      <c r="TGA54" s="16"/>
      <c r="TGB54" s="16"/>
      <c r="TGC54" s="16"/>
      <c r="TGD54" s="16"/>
      <c r="TGE54" s="16"/>
      <c r="TGF54" s="16"/>
      <c r="TGG54" s="16"/>
      <c r="TGH54" s="16"/>
      <c r="TGI54" s="16"/>
      <c r="TGJ54" s="16"/>
      <c r="TGK54" s="16"/>
      <c r="TGL54" s="16"/>
      <c r="TGM54" s="16"/>
      <c r="TGN54" s="16"/>
      <c r="TGO54" s="16"/>
      <c r="TGP54" s="16"/>
      <c r="TGQ54" s="16"/>
      <c r="TGR54" s="16"/>
      <c r="TGS54" s="16"/>
      <c r="TGT54" s="16"/>
      <c r="TGU54" s="16"/>
      <c r="TGV54" s="16"/>
      <c r="TGW54" s="16"/>
      <c r="TGX54" s="16"/>
      <c r="TGY54" s="16"/>
      <c r="TGZ54" s="16"/>
      <c r="THA54" s="16"/>
      <c r="THB54" s="16"/>
      <c r="THC54" s="16"/>
      <c r="THD54" s="16"/>
      <c r="THE54" s="16"/>
      <c r="THF54" s="16"/>
      <c r="THG54" s="16"/>
      <c r="THH54" s="16"/>
      <c r="THI54" s="16"/>
      <c r="THJ54" s="16"/>
      <c r="THK54" s="16"/>
      <c r="THL54" s="16"/>
      <c r="THM54" s="16"/>
      <c r="THN54" s="16"/>
      <c r="THO54" s="16"/>
      <c r="THP54" s="16"/>
      <c r="THQ54" s="16"/>
      <c r="THR54" s="16"/>
      <c r="THS54" s="16"/>
      <c r="THT54" s="16"/>
      <c r="THU54" s="16"/>
      <c r="THV54" s="16"/>
      <c r="THW54" s="16"/>
      <c r="THX54" s="16"/>
      <c r="THY54" s="16"/>
      <c r="THZ54" s="16"/>
      <c r="TIA54" s="16"/>
      <c r="TIB54" s="16"/>
      <c r="TIC54" s="16"/>
      <c r="TID54" s="16"/>
      <c r="TIE54" s="16"/>
      <c r="TIF54" s="16"/>
      <c r="TIG54" s="16"/>
      <c r="TIH54" s="16"/>
      <c r="TII54" s="16"/>
      <c r="TIJ54" s="16"/>
      <c r="TIK54" s="16"/>
      <c r="TIL54" s="16"/>
      <c r="TIM54" s="16"/>
      <c r="TIN54" s="16"/>
      <c r="TIO54" s="16"/>
      <c r="TIP54" s="16"/>
      <c r="TIQ54" s="16"/>
      <c r="TIR54" s="16"/>
      <c r="TIS54" s="16"/>
      <c r="TIT54" s="16"/>
      <c r="TIU54" s="16"/>
      <c r="TIV54" s="16"/>
      <c r="TIW54" s="16"/>
      <c r="TIX54" s="16"/>
      <c r="TIY54" s="16"/>
      <c r="TIZ54" s="16"/>
      <c r="TJA54" s="16"/>
      <c r="TJB54" s="16"/>
      <c r="TJC54" s="16"/>
      <c r="TJD54" s="16"/>
      <c r="TJE54" s="16"/>
      <c r="TJF54" s="16"/>
      <c r="TJG54" s="16"/>
      <c r="TJH54" s="16"/>
      <c r="TJI54" s="16"/>
      <c r="TJJ54" s="16"/>
      <c r="TJK54" s="16"/>
      <c r="TJL54" s="16"/>
      <c r="TJM54" s="16"/>
      <c r="TJN54" s="16"/>
      <c r="TJO54" s="16"/>
      <c r="TJP54" s="16"/>
      <c r="TJQ54" s="16"/>
      <c r="TJR54" s="16"/>
      <c r="TJS54" s="16"/>
      <c r="TJT54" s="16"/>
      <c r="TJU54" s="16"/>
      <c r="TJV54" s="16"/>
      <c r="TJW54" s="16"/>
      <c r="TJX54" s="16"/>
      <c r="TJY54" s="16"/>
      <c r="TJZ54" s="16"/>
      <c r="TKA54" s="16"/>
      <c r="TKB54" s="16"/>
      <c r="TKC54" s="16"/>
      <c r="TKD54" s="16"/>
      <c r="TKE54" s="16"/>
      <c r="TKF54" s="16"/>
      <c r="TKG54" s="16"/>
      <c r="TKH54" s="16"/>
      <c r="TKI54" s="16"/>
      <c r="TKJ54" s="16"/>
      <c r="TKK54" s="16"/>
      <c r="TKL54" s="16"/>
      <c r="TKM54" s="16"/>
      <c r="TKN54" s="16"/>
      <c r="TKO54" s="16"/>
      <c r="TKP54" s="16"/>
      <c r="TKQ54" s="16"/>
      <c r="TKR54" s="16"/>
      <c r="TKS54" s="16"/>
      <c r="TKT54" s="16"/>
      <c r="TKU54" s="16"/>
      <c r="TKV54" s="16"/>
      <c r="TKW54" s="16"/>
      <c r="TKX54" s="16"/>
      <c r="TKY54" s="16"/>
      <c r="TKZ54" s="16"/>
      <c r="TLA54" s="16"/>
      <c r="TLB54" s="16"/>
      <c r="TLC54" s="16"/>
      <c r="TLD54" s="16"/>
      <c r="TLE54" s="16"/>
      <c r="TLF54" s="16"/>
      <c r="TLG54" s="16"/>
      <c r="TLH54" s="16"/>
      <c r="TLI54" s="16"/>
      <c r="TLJ54" s="16"/>
      <c r="TLK54" s="16"/>
      <c r="TLL54" s="16"/>
      <c r="TLM54" s="16"/>
      <c r="TLN54" s="16"/>
      <c r="TLO54" s="16"/>
      <c r="TLP54" s="16"/>
      <c r="TLQ54" s="16"/>
      <c r="TLR54" s="16"/>
      <c r="TLS54" s="16"/>
      <c r="TLT54" s="16"/>
      <c r="TLU54" s="16"/>
      <c r="TLV54" s="16"/>
      <c r="TLW54" s="16"/>
      <c r="TLX54" s="16"/>
      <c r="TLY54" s="16"/>
      <c r="TLZ54" s="16"/>
      <c r="TMA54" s="16"/>
      <c r="TMB54" s="16"/>
      <c r="TMC54" s="16"/>
      <c r="TMD54" s="16"/>
      <c r="TME54" s="16"/>
      <c r="TMF54" s="16"/>
      <c r="TMG54" s="16"/>
      <c r="TMH54" s="16"/>
      <c r="TMI54" s="16"/>
      <c r="TMJ54" s="16"/>
      <c r="TMK54" s="16"/>
      <c r="TML54" s="16"/>
      <c r="TMM54" s="16"/>
      <c r="TMN54" s="16"/>
      <c r="TMO54" s="16"/>
      <c r="TMP54" s="16"/>
      <c r="TMQ54" s="16"/>
      <c r="TMR54" s="16"/>
      <c r="TMS54" s="16"/>
      <c r="TMT54" s="16"/>
      <c r="TMU54" s="16"/>
      <c r="TMV54" s="16"/>
      <c r="TMW54" s="16"/>
      <c r="TMX54" s="16"/>
      <c r="TMY54" s="16"/>
      <c r="TMZ54" s="16"/>
      <c r="TNA54" s="16"/>
      <c r="TNB54" s="16"/>
      <c r="TNC54" s="16"/>
      <c r="TND54" s="16"/>
      <c r="TNE54" s="16"/>
      <c r="TNF54" s="16"/>
      <c r="TNG54" s="16"/>
      <c r="TNH54" s="16"/>
      <c r="TNI54" s="16"/>
      <c r="TNJ54" s="16"/>
      <c r="TNK54" s="16"/>
      <c r="TNL54" s="16"/>
      <c r="TNM54" s="16"/>
      <c r="TNN54" s="16"/>
      <c r="TNO54" s="16"/>
      <c r="TNP54" s="16"/>
      <c r="TNQ54" s="16"/>
      <c r="TNR54" s="16"/>
      <c r="TNS54" s="16"/>
      <c r="TNT54" s="16"/>
      <c r="TNU54" s="16"/>
      <c r="TNV54" s="16"/>
      <c r="TNW54" s="16"/>
      <c r="TNX54" s="16"/>
      <c r="TNY54" s="16"/>
      <c r="TNZ54" s="16"/>
      <c r="TOA54" s="16"/>
      <c r="TOB54" s="16"/>
      <c r="TOC54" s="16"/>
      <c r="TOD54" s="16"/>
      <c r="TOE54" s="16"/>
      <c r="TOF54" s="16"/>
      <c r="TOG54" s="16"/>
      <c r="TOH54" s="16"/>
      <c r="TOI54" s="16"/>
      <c r="TOJ54" s="16"/>
      <c r="TOK54" s="16"/>
      <c r="TOL54" s="16"/>
      <c r="TOM54" s="16"/>
      <c r="TON54" s="16"/>
      <c r="TOO54" s="16"/>
      <c r="TOP54" s="16"/>
      <c r="TOQ54" s="16"/>
      <c r="TOR54" s="16"/>
      <c r="TOS54" s="16"/>
      <c r="TOT54" s="16"/>
      <c r="TOU54" s="16"/>
      <c r="TOV54" s="16"/>
      <c r="TOW54" s="16"/>
      <c r="TOX54" s="16"/>
      <c r="TOY54" s="16"/>
      <c r="TOZ54" s="16"/>
      <c r="TPA54" s="16"/>
      <c r="TPB54" s="16"/>
      <c r="TPC54" s="16"/>
      <c r="TPD54" s="16"/>
      <c r="TPE54" s="16"/>
      <c r="TPF54" s="16"/>
      <c r="TPG54" s="16"/>
      <c r="TPH54" s="16"/>
      <c r="TPI54" s="16"/>
      <c r="TPJ54" s="16"/>
      <c r="TPK54" s="16"/>
      <c r="TPL54" s="16"/>
      <c r="TPM54" s="16"/>
      <c r="TPN54" s="16"/>
      <c r="TPO54" s="16"/>
      <c r="TPP54" s="16"/>
      <c r="TPQ54" s="16"/>
      <c r="TPR54" s="16"/>
      <c r="TPS54" s="16"/>
      <c r="TPT54" s="16"/>
      <c r="TPU54" s="16"/>
      <c r="TPV54" s="16"/>
      <c r="TPW54" s="16"/>
      <c r="TPX54" s="16"/>
      <c r="TPY54" s="16"/>
      <c r="TPZ54" s="16"/>
      <c r="TQA54" s="16"/>
      <c r="TQB54" s="16"/>
      <c r="TQC54" s="16"/>
      <c r="TQD54" s="16"/>
      <c r="TQE54" s="16"/>
      <c r="TQF54" s="16"/>
      <c r="TQG54" s="16"/>
      <c r="TQH54" s="16"/>
      <c r="TQI54" s="16"/>
      <c r="TQJ54" s="16"/>
      <c r="TQK54" s="16"/>
      <c r="TQL54" s="16"/>
      <c r="TQM54" s="16"/>
      <c r="TQN54" s="16"/>
      <c r="TQO54" s="16"/>
      <c r="TQP54" s="16"/>
      <c r="TQQ54" s="16"/>
      <c r="TQR54" s="16"/>
      <c r="TQS54" s="16"/>
      <c r="TQT54" s="16"/>
      <c r="TQU54" s="16"/>
      <c r="TQV54" s="16"/>
      <c r="TQW54" s="16"/>
      <c r="TQX54" s="16"/>
      <c r="TQY54" s="16"/>
      <c r="TQZ54" s="16"/>
      <c r="TRA54" s="16"/>
      <c r="TRB54" s="16"/>
      <c r="TRC54" s="16"/>
      <c r="TRD54" s="16"/>
      <c r="TRE54" s="16"/>
      <c r="TRF54" s="16"/>
      <c r="TRG54" s="16"/>
      <c r="TRH54" s="16"/>
      <c r="TRI54" s="16"/>
      <c r="TRJ54" s="16"/>
      <c r="TRK54" s="16"/>
      <c r="TRL54" s="16"/>
      <c r="TRM54" s="16"/>
      <c r="TRN54" s="16"/>
      <c r="TRO54" s="16"/>
      <c r="TRP54" s="16"/>
      <c r="TRQ54" s="16"/>
      <c r="TRR54" s="16"/>
      <c r="TRS54" s="16"/>
      <c r="TRT54" s="16"/>
      <c r="TRU54" s="16"/>
      <c r="TRV54" s="16"/>
      <c r="TRW54" s="16"/>
      <c r="TRX54" s="16"/>
      <c r="TRY54" s="16"/>
      <c r="TRZ54" s="16"/>
      <c r="TSA54" s="16"/>
      <c r="TSB54" s="16"/>
      <c r="TSC54" s="16"/>
      <c r="TSD54" s="16"/>
      <c r="TSE54" s="16"/>
      <c r="TSF54" s="16"/>
      <c r="TSG54" s="16"/>
      <c r="TSH54" s="16"/>
      <c r="TSI54" s="16"/>
      <c r="TSJ54" s="16"/>
      <c r="TSK54" s="16"/>
      <c r="TSL54" s="16"/>
      <c r="TSM54" s="16"/>
      <c r="TSN54" s="16"/>
      <c r="TSO54" s="16"/>
      <c r="TSP54" s="16"/>
      <c r="TSQ54" s="16"/>
      <c r="TSR54" s="16"/>
      <c r="TSS54" s="16"/>
      <c r="TST54" s="16"/>
      <c r="TSU54" s="16"/>
      <c r="TSV54" s="16"/>
      <c r="TSW54" s="16"/>
      <c r="TSX54" s="16"/>
      <c r="TSY54" s="16"/>
      <c r="TSZ54" s="16"/>
      <c r="TTA54" s="16"/>
      <c r="TTB54" s="16"/>
      <c r="TTC54" s="16"/>
      <c r="TTD54" s="16"/>
      <c r="TTE54" s="16"/>
      <c r="TTF54" s="16"/>
      <c r="TTG54" s="16"/>
      <c r="TTH54" s="16"/>
      <c r="TTI54" s="16"/>
      <c r="TTJ54" s="16"/>
      <c r="TTK54" s="16"/>
      <c r="TTL54" s="16"/>
      <c r="TTM54" s="16"/>
      <c r="TTN54" s="16"/>
      <c r="TTO54" s="16"/>
      <c r="TTP54" s="16"/>
      <c r="TTQ54" s="16"/>
      <c r="TTR54" s="16"/>
      <c r="TTS54" s="16"/>
      <c r="TTT54" s="16"/>
      <c r="TTU54" s="16"/>
      <c r="TTV54" s="16"/>
      <c r="TTW54" s="16"/>
      <c r="TTX54" s="16"/>
      <c r="TTY54" s="16"/>
      <c r="TTZ54" s="16"/>
      <c r="TUA54" s="16"/>
      <c r="TUB54" s="16"/>
      <c r="TUC54" s="16"/>
      <c r="TUD54" s="16"/>
      <c r="TUE54" s="16"/>
      <c r="TUF54" s="16"/>
      <c r="TUG54" s="16"/>
      <c r="TUH54" s="16"/>
      <c r="TUI54" s="16"/>
      <c r="TUJ54" s="16"/>
      <c r="TUK54" s="16"/>
      <c r="TUL54" s="16"/>
      <c r="TUM54" s="16"/>
      <c r="TUN54" s="16"/>
      <c r="TUO54" s="16"/>
      <c r="TUP54" s="16"/>
      <c r="TUQ54" s="16"/>
      <c r="TUR54" s="16"/>
      <c r="TUS54" s="16"/>
      <c r="TUT54" s="16"/>
      <c r="TUU54" s="16"/>
      <c r="TUV54" s="16"/>
      <c r="TUW54" s="16"/>
      <c r="TUX54" s="16"/>
      <c r="TUY54" s="16"/>
      <c r="TUZ54" s="16"/>
      <c r="TVA54" s="16"/>
      <c r="TVB54" s="16"/>
      <c r="TVC54" s="16"/>
      <c r="TVD54" s="16"/>
      <c r="TVE54" s="16"/>
      <c r="TVF54" s="16"/>
      <c r="TVG54" s="16"/>
      <c r="TVH54" s="16"/>
      <c r="TVI54" s="16"/>
      <c r="TVJ54" s="16"/>
      <c r="TVK54" s="16"/>
      <c r="TVL54" s="16"/>
      <c r="TVM54" s="16"/>
      <c r="TVN54" s="16"/>
      <c r="TVO54" s="16"/>
      <c r="TVP54" s="16"/>
      <c r="TVQ54" s="16"/>
      <c r="TVR54" s="16"/>
      <c r="TVS54" s="16"/>
      <c r="TVT54" s="16"/>
      <c r="TVU54" s="16"/>
      <c r="TVV54" s="16"/>
      <c r="TVW54" s="16"/>
      <c r="TVX54" s="16"/>
      <c r="TVY54" s="16"/>
      <c r="TVZ54" s="16"/>
      <c r="TWA54" s="16"/>
      <c r="TWB54" s="16"/>
      <c r="TWC54" s="16"/>
      <c r="TWD54" s="16"/>
      <c r="TWE54" s="16"/>
      <c r="TWF54" s="16"/>
      <c r="TWG54" s="16"/>
      <c r="TWH54" s="16"/>
      <c r="TWI54" s="16"/>
      <c r="TWJ54" s="16"/>
      <c r="TWK54" s="16"/>
      <c r="TWL54" s="16"/>
      <c r="TWM54" s="16"/>
      <c r="TWN54" s="16"/>
      <c r="TWO54" s="16"/>
      <c r="TWP54" s="16"/>
      <c r="TWQ54" s="16"/>
      <c r="TWR54" s="16"/>
      <c r="TWS54" s="16"/>
      <c r="TWT54" s="16"/>
      <c r="TWU54" s="16"/>
      <c r="TWV54" s="16"/>
      <c r="TWW54" s="16"/>
      <c r="TWX54" s="16"/>
      <c r="TWY54" s="16"/>
      <c r="TWZ54" s="16"/>
      <c r="TXA54" s="16"/>
      <c r="TXB54" s="16"/>
      <c r="TXC54" s="16"/>
      <c r="TXD54" s="16"/>
      <c r="TXE54" s="16"/>
      <c r="TXF54" s="16"/>
      <c r="TXG54" s="16"/>
      <c r="TXH54" s="16"/>
      <c r="TXI54" s="16"/>
      <c r="TXJ54" s="16"/>
      <c r="TXK54" s="16"/>
      <c r="TXL54" s="16"/>
      <c r="TXM54" s="16"/>
      <c r="TXN54" s="16"/>
      <c r="TXO54" s="16"/>
      <c r="TXP54" s="16"/>
      <c r="TXQ54" s="16"/>
      <c r="TXR54" s="16"/>
      <c r="TXS54" s="16"/>
      <c r="TXT54" s="16"/>
      <c r="TXU54" s="16"/>
      <c r="TXV54" s="16"/>
      <c r="TXW54" s="16"/>
      <c r="TXX54" s="16"/>
      <c r="TXY54" s="16"/>
      <c r="TXZ54" s="16"/>
      <c r="TYA54" s="16"/>
      <c r="TYB54" s="16"/>
      <c r="TYC54" s="16"/>
      <c r="TYD54" s="16"/>
      <c r="TYE54" s="16"/>
      <c r="TYF54" s="16"/>
      <c r="TYG54" s="16"/>
      <c r="TYH54" s="16"/>
      <c r="TYI54" s="16"/>
      <c r="TYJ54" s="16"/>
      <c r="TYK54" s="16"/>
      <c r="TYL54" s="16"/>
      <c r="TYM54" s="16"/>
      <c r="TYN54" s="16"/>
      <c r="TYO54" s="16"/>
      <c r="TYP54" s="16"/>
      <c r="TYQ54" s="16"/>
      <c r="TYR54" s="16"/>
      <c r="TYS54" s="16"/>
      <c r="TYT54" s="16"/>
      <c r="TYU54" s="16"/>
      <c r="TYV54" s="16"/>
      <c r="TYW54" s="16"/>
      <c r="TYX54" s="16"/>
      <c r="TYY54" s="16"/>
      <c r="TYZ54" s="16"/>
      <c r="TZA54" s="16"/>
      <c r="TZB54" s="16"/>
      <c r="TZC54" s="16"/>
      <c r="TZD54" s="16"/>
      <c r="TZE54" s="16"/>
      <c r="TZF54" s="16"/>
      <c r="TZG54" s="16"/>
      <c r="TZH54" s="16"/>
      <c r="TZI54" s="16"/>
      <c r="TZJ54" s="16"/>
      <c r="TZK54" s="16"/>
      <c r="TZL54" s="16"/>
      <c r="TZM54" s="16"/>
      <c r="TZN54" s="16"/>
      <c r="TZO54" s="16"/>
      <c r="TZP54" s="16"/>
      <c r="TZQ54" s="16"/>
      <c r="TZR54" s="16"/>
      <c r="TZS54" s="16"/>
      <c r="TZT54" s="16"/>
      <c r="TZU54" s="16"/>
      <c r="TZV54" s="16"/>
      <c r="TZW54" s="16"/>
      <c r="TZX54" s="16"/>
      <c r="TZY54" s="16"/>
      <c r="TZZ54" s="16"/>
      <c r="UAA54" s="16"/>
      <c r="UAB54" s="16"/>
      <c r="UAC54" s="16"/>
      <c r="UAD54" s="16"/>
      <c r="UAE54" s="16"/>
      <c r="UAF54" s="16"/>
      <c r="UAG54" s="16"/>
      <c r="UAH54" s="16"/>
      <c r="UAI54" s="16"/>
      <c r="UAJ54" s="16"/>
      <c r="UAK54" s="16"/>
      <c r="UAL54" s="16"/>
      <c r="UAM54" s="16"/>
      <c r="UAN54" s="16"/>
      <c r="UAO54" s="16"/>
      <c r="UAP54" s="16"/>
      <c r="UAQ54" s="16"/>
      <c r="UAR54" s="16"/>
      <c r="UAS54" s="16"/>
      <c r="UAT54" s="16"/>
      <c r="UAU54" s="16"/>
      <c r="UAV54" s="16"/>
      <c r="UAW54" s="16"/>
      <c r="UAX54" s="16"/>
      <c r="UAY54" s="16"/>
      <c r="UAZ54" s="16"/>
      <c r="UBA54" s="16"/>
      <c r="UBB54" s="16"/>
      <c r="UBC54" s="16"/>
      <c r="UBD54" s="16"/>
      <c r="UBE54" s="16"/>
      <c r="UBF54" s="16"/>
      <c r="UBG54" s="16"/>
      <c r="UBH54" s="16"/>
      <c r="UBI54" s="16"/>
      <c r="UBJ54" s="16"/>
      <c r="UBK54" s="16"/>
      <c r="UBL54" s="16"/>
      <c r="UBM54" s="16"/>
      <c r="UBN54" s="16"/>
      <c r="UBO54" s="16"/>
      <c r="UBP54" s="16"/>
      <c r="UBQ54" s="16"/>
      <c r="UBR54" s="16"/>
      <c r="UBS54" s="16"/>
      <c r="UBT54" s="16"/>
      <c r="UBU54" s="16"/>
      <c r="UBV54" s="16"/>
      <c r="UBW54" s="16"/>
      <c r="UBX54" s="16"/>
      <c r="UBY54" s="16"/>
      <c r="UBZ54" s="16"/>
      <c r="UCA54" s="16"/>
      <c r="UCB54" s="16"/>
      <c r="UCC54" s="16"/>
      <c r="UCD54" s="16"/>
      <c r="UCE54" s="16"/>
      <c r="UCF54" s="16"/>
      <c r="UCG54" s="16"/>
      <c r="UCH54" s="16"/>
      <c r="UCI54" s="16"/>
      <c r="UCJ54" s="16"/>
      <c r="UCK54" s="16"/>
      <c r="UCL54" s="16"/>
      <c r="UCM54" s="16"/>
      <c r="UCN54" s="16"/>
      <c r="UCO54" s="16"/>
      <c r="UCP54" s="16"/>
      <c r="UCQ54" s="16"/>
      <c r="UCR54" s="16"/>
      <c r="UCS54" s="16"/>
      <c r="UCT54" s="16"/>
      <c r="UCU54" s="16"/>
      <c r="UCV54" s="16"/>
      <c r="UCW54" s="16"/>
      <c r="UCX54" s="16"/>
      <c r="UCY54" s="16"/>
      <c r="UCZ54" s="16"/>
      <c r="UDA54" s="16"/>
      <c r="UDB54" s="16"/>
      <c r="UDC54" s="16"/>
      <c r="UDD54" s="16"/>
      <c r="UDE54" s="16"/>
      <c r="UDF54" s="16"/>
      <c r="UDG54" s="16"/>
      <c r="UDH54" s="16"/>
      <c r="UDI54" s="16"/>
      <c r="UDJ54" s="16"/>
      <c r="UDK54" s="16"/>
      <c r="UDL54" s="16"/>
      <c r="UDM54" s="16"/>
      <c r="UDN54" s="16"/>
      <c r="UDO54" s="16"/>
      <c r="UDP54" s="16"/>
      <c r="UDQ54" s="16"/>
      <c r="UDR54" s="16"/>
      <c r="UDS54" s="16"/>
      <c r="UDT54" s="16"/>
      <c r="UDU54" s="16"/>
      <c r="UDV54" s="16"/>
      <c r="UDW54" s="16"/>
      <c r="UDX54" s="16"/>
      <c r="UDY54" s="16"/>
      <c r="UDZ54" s="16"/>
      <c r="UEA54" s="16"/>
      <c r="UEB54" s="16"/>
      <c r="UEC54" s="16"/>
      <c r="UED54" s="16"/>
      <c r="UEE54" s="16"/>
      <c r="UEF54" s="16"/>
      <c r="UEG54" s="16"/>
      <c r="UEH54" s="16"/>
      <c r="UEI54" s="16"/>
      <c r="UEJ54" s="16"/>
      <c r="UEK54" s="16"/>
      <c r="UEL54" s="16"/>
      <c r="UEM54" s="16"/>
      <c r="UEN54" s="16"/>
      <c r="UEO54" s="16"/>
      <c r="UEP54" s="16"/>
      <c r="UEQ54" s="16"/>
      <c r="UER54" s="16"/>
      <c r="UES54" s="16"/>
      <c r="UET54" s="16"/>
      <c r="UEU54" s="16"/>
      <c r="UEV54" s="16"/>
      <c r="UEW54" s="16"/>
      <c r="UEX54" s="16"/>
      <c r="UEY54" s="16"/>
      <c r="UEZ54" s="16"/>
      <c r="UFA54" s="16"/>
      <c r="UFB54" s="16"/>
      <c r="UFC54" s="16"/>
      <c r="UFD54" s="16"/>
      <c r="UFE54" s="16"/>
      <c r="UFF54" s="16"/>
      <c r="UFG54" s="16"/>
      <c r="UFH54" s="16"/>
      <c r="UFI54" s="16"/>
      <c r="UFJ54" s="16"/>
      <c r="UFK54" s="16"/>
      <c r="UFL54" s="16"/>
      <c r="UFM54" s="16"/>
      <c r="UFN54" s="16"/>
      <c r="UFO54" s="16"/>
      <c r="UFP54" s="16"/>
      <c r="UFQ54" s="16"/>
      <c r="UFR54" s="16"/>
      <c r="UFS54" s="16"/>
      <c r="UFT54" s="16"/>
      <c r="UFU54" s="16"/>
      <c r="UFV54" s="16"/>
      <c r="UFW54" s="16"/>
      <c r="UFX54" s="16"/>
      <c r="UFY54" s="16"/>
      <c r="UFZ54" s="16"/>
      <c r="UGA54" s="16"/>
      <c r="UGB54" s="16"/>
      <c r="UGC54" s="16"/>
      <c r="UGD54" s="16"/>
      <c r="UGE54" s="16"/>
      <c r="UGF54" s="16"/>
      <c r="UGG54" s="16"/>
      <c r="UGH54" s="16"/>
      <c r="UGI54" s="16"/>
      <c r="UGJ54" s="16"/>
      <c r="UGK54" s="16"/>
      <c r="UGL54" s="16"/>
      <c r="UGM54" s="16"/>
      <c r="UGN54" s="16"/>
      <c r="UGO54" s="16"/>
      <c r="UGP54" s="16"/>
      <c r="UGQ54" s="16"/>
      <c r="UGR54" s="16"/>
      <c r="UGS54" s="16"/>
      <c r="UGT54" s="16"/>
      <c r="UGU54" s="16"/>
      <c r="UGV54" s="16"/>
      <c r="UGW54" s="16"/>
      <c r="UGX54" s="16"/>
      <c r="UGY54" s="16"/>
      <c r="UGZ54" s="16"/>
      <c r="UHA54" s="16"/>
      <c r="UHB54" s="16"/>
      <c r="UHC54" s="16"/>
      <c r="UHD54" s="16"/>
      <c r="UHE54" s="16"/>
      <c r="UHF54" s="16"/>
      <c r="UHG54" s="16"/>
      <c r="UHH54" s="16"/>
      <c r="UHI54" s="16"/>
      <c r="UHJ54" s="16"/>
      <c r="UHK54" s="16"/>
      <c r="UHL54" s="16"/>
      <c r="UHM54" s="16"/>
      <c r="UHN54" s="16"/>
      <c r="UHO54" s="16"/>
      <c r="UHP54" s="16"/>
      <c r="UHQ54" s="16"/>
      <c r="UHR54" s="16"/>
      <c r="UHS54" s="16"/>
      <c r="UHT54" s="16"/>
      <c r="UHU54" s="16"/>
      <c r="UHV54" s="16"/>
      <c r="UHW54" s="16"/>
      <c r="UHX54" s="16"/>
      <c r="UHY54" s="16"/>
      <c r="UHZ54" s="16"/>
      <c r="UIA54" s="16"/>
      <c r="UIB54" s="16"/>
      <c r="UIC54" s="16"/>
      <c r="UID54" s="16"/>
      <c r="UIE54" s="16"/>
      <c r="UIF54" s="16"/>
      <c r="UIG54" s="16"/>
      <c r="UIH54" s="16"/>
      <c r="UII54" s="16"/>
      <c r="UIJ54" s="16"/>
      <c r="UIK54" s="16"/>
      <c r="UIL54" s="16"/>
      <c r="UIM54" s="16"/>
      <c r="UIN54" s="16"/>
      <c r="UIO54" s="16"/>
      <c r="UIP54" s="16"/>
      <c r="UIQ54" s="16"/>
      <c r="UIR54" s="16"/>
      <c r="UIS54" s="16"/>
      <c r="UIT54" s="16"/>
      <c r="UIU54" s="16"/>
      <c r="UIV54" s="16"/>
      <c r="UIW54" s="16"/>
      <c r="UIX54" s="16"/>
      <c r="UIY54" s="16"/>
      <c r="UIZ54" s="16"/>
      <c r="UJA54" s="16"/>
      <c r="UJB54" s="16"/>
      <c r="UJC54" s="16"/>
      <c r="UJD54" s="16"/>
      <c r="UJE54" s="16"/>
      <c r="UJF54" s="16"/>
      <c r="UJG54" s="16"/>
      <c r="UJH54" s="16"/>
      <c r="UJI54" s="16"/>
      <c r="UJJ54" s="16"/>
      <c r="UJK54" s="16"/>
      <c r="UJL54" s="16"/>
      <c r="UJM54" s="16"/>
      <c r="UJN54" s="16"/>
      <c r="UJO54" s="16"/>
      <c r="UJP54" s="16"/>
      <c r="UJQ54" s="16"/>
      <c r="UJR54" s="16"/>
      <c r="UJS54" s="16"/>
      <c r="UJT54" s="16"/>
      <c r="UJU54" s="16"/>
      <c r="UJV54" s="16"/>
      <c r="UJW54" s="16"/>
      <c r="UJX54" s="16"/>
      <c r="UJY54" s="16"/>
      <c r="UJZ54" s="16"/>
      <c r="UKA54" s="16"/>
      <c r="UKB54" s="16"/>
      <c r="UKC54" s="16"/>
      <c r="UKD54" s="16"/>
      <c r="UKE54" s="16"/>
      <c r="UKF54" s="16"/>
      <c r="UKG54" s="16"/>
      <c r="UKH54" s="16"/>
      <c r="UKI54" s="16"/>
      <c r="UKJ54" s="16"/>
      <c r="UKK54" s="16"/>
      <c r="UKL54" s="16"/>
      <c r="UKM54" s="16"/>
      <c r="UKN54" s="16"/>
      <c r="UKO54" s="16"/>
      <c r="UKP54" s="16"/>
      <c r="UKQ54" s="16"/>
      <c r="UKR54" s="16"/>
      <c r="UKS54" s="16"/>
      <c r="UKT54" s="16"/>
      <c r="UKU54" s="16"/>
      <c r="UKV54" s="16"/>
      <c r="UKW54" s="16"/>
      <c r="UKX54" s="16"/>
      <c r="UKY54" s="16"/>
      <c r="UKZ54" s="16"/>
      <c r="ULA54" s="16"/>
      <c r="ULB54" s="16"/>
      <c r="ULC54" s="16"/>
      <c r="ULD54" s="16"/>
      <c r="ULE54" s="16"/>
      <c r="ULF54" s="16"/>
      <c r="ULG54" s="16"/>
      <c r="ULH54" s="16"/>
      <c r="ULI54" s="16"/>
      <c r="ULJ54" s="16"/>
      <c r="ULK54" s="16"/>
      <c r="ULL54" s="16"/>
      <c r="ULM54" s="16"/>
      <c r="ULN54" s="16"/>
      <c r="ULO54" s="16"/>
      <c r="ULP54" s="16"/>
      <c r="ULQ54" s="16"/>
      <c r="ULR54" s="16"/>
      <c r="ULS54" s="16"/>
      <c r="ULT54" s="16"/>
      <c r="ULU54" s="16"/>
      <c r="ULV54" s="16"/>
      <c r="ULW54" s="16"/>
      <c r="ULX54" s="16"/>
      <c r="ULY54" s="16"/>
      <c r="ULZ54" s="16"/>
      <c r="UMA54" s="16"/>
      <c r="UMB54" s="16"/>
      <c r="UMC54" s="16"/>
      <c r="UMD54" s="16"/>
      <c r="UME54" s="16"/>
      <c r="UMF54" s="16"/>
      <c r="UMG54" s="16"/>
      <c r="UMH54" s="16"/>
      <c r="UMI54" s="16"/>
      <c r="UMJ54" s="16"/>
      <c r="UMK54" s="16"/>
      <c r="UML54" s="16"/>
      <c r="UMM54" s="16"/>
      <c r="UMN54" s="16"/>
      <c r="UMO54" s="16"/>
      <c r="UMP54" s="16"/>
      <c r="UMQ54" s="16"/>
      <c r="UMR54" s="16"/>
      <c r="UMS54" s="16"/>
      <c r="UMT54" s="16"/>
      <c r="UMU54" s="16"/>
      <c r="UMV54" s="16"/>
      <c r="UMW54" s="16"/>
      <c r="UMX54" s="16"/>
      <c r="UMY54" s="16"/>
      <c r="UMZ54" s="16"/>
      <c r="UNA54" s="16"/>
      <c r="UNB54" s="16"/>
      <c r="UNC54" s="16"/>
      <c r="UND54" s="16"/>
      <c r="UNE54" s="16"/>
      <c r="UNF54" s="16"/>
      <c r="UNG54" s="16"/>
      <c r="UNH54" s="16"/>
      <c r="UNI54" s="16"/>
      <c r="UNJ54" s="16"/>
      <c r="UNK54" s="16"/>
      <c r="UNL54" s="16"/>
      <c r="UNM54" s="16"/>
      <c r="UNN54" s="16"/>
      <c r="UNO54" s="16"/>
      <c r="UNP54" s="16"/>
      <c r="UNQ54" s="16"/>
      <c r="UNR54" s="16"/>
      <c r="UNS54" s="16"/>
      <c r="UNT54" s="16"/>
      <c r="UNU54" s="16"/>
      <c r="UNV54" s="16"/>
      <c r="UNW54" s="16"/>
      <c r="UNX54" s="16"/>
      <c r="UNY54" s="16"/>
      <c r="UNZ54" s="16"/>
      <c r="UOA54" s="16"/>
      <c r="UOB54" s="16"/>
      <c r="UOC54" s="16"/>
      <c r="UOD54" s="16"/>
      <c r="UOE54" s="16"/>
      <c r="UOF54" s="16"/>
      <c r="UOG54" s="16"/>
      <c r="UOH54" s="16"/>
      <c r="UOI54" s="16"/>
      <c r="UOJ54" s="16"/>
      <c r="UOK54" s="16"/>
      <c r="UOL54" s="16"/>
      <c r="UOM54" s="16"/>
      <c r="UON54" s="16"/>
      <c r="UOO54" s="16"/>
      <c r="UOP54" s="16"/>
      <c r="UOQ54" s="16"/>
      <c r="UOR54" s="16"/>
      <c r="UOS54" s="16"/>
      <c r="UOT54" s="16"/>
      <c r="UOU54" s="16"/>
      <c r="UOV54" s="16"/>
      <c r="UOW54" s="16"/>
      <c r="UOX54" s="16"/>
      <c r="UOY54" s="16"/>
      <c r="UOZ54" s="16"/>
      <c r="UPA54" s="16"/>
      <c r="UPB54" s="16"/>
      <c r="UPC54" s="16"/>
      <c r="UPD54" s="16"/>
      <c r="UPE54" s="16"/>
      <c r="UPF54" s="16"/>
      <c r="UPG54" s="16"/>
      <c r="UPH54" s="16"/>
      <c r="UPI54" s="16"/>
      <c r="UPJ54" s="16"/>
      <c r="UPK54" s="16"/>
      <c r="UPL54" s="16"/>
      <c r="UPM54" s="16"/>
      <c r="UPN54" s="16"/>
      <c r="UPO54" s="16"/>
      <c r="UPP54" s="16"/>
      <c r="UPQ54" s="16"/>
      <c r="UPR54" s="16"/>
      <c r="UPS54" s="16"/>
      <c r="UPT54" s="16"/>
      <c r="UPU54" s="16"/>
      <c r="UPV54" s="16"/>
      <c r="UPW54" s="16"/>
      <c r="UPX54" s="16"/>
      <c r="UPY54" s="16"/>
      <c r="UPZ54" s="16"/>
      <c r="UQA54" s="16"/>
      <c r="UQB54" s="16"/>
      <c r="UQC54" s="16"/>
      <c r="UQD54" s="16"/>
      <c r="UQE54" s="16"/>
      <c r="UQF54" s="16"/>
      <c r="UQG54" s="16"/>
      <c r="UQH54" s="16"/>
      <c r="UQI54" s="16"/>
      <c r="UQJ54" s="16"/>
      <c r="UQK54" s="16"/>
      <c r="UQL54" s="16"/>
      <c r="UQM54" s="16"/>
      <c r="UQN54" s="16"/>
      <c r="UQO54" s="16"/>
      <c r="UQP54" s="16"/>
      <c r="UQQ54" s="16"/>
      <c r="UQR54" s="16"/>
      <c r="UQS54" s="16"/>
      <c r="UQT54" s="16"/>
      <c r="UQU54" s="16"/>
      <c r="UQV54" s="16"/>
      <c r="UQW54" s="16"/>
      <c r="UQX54" s="16"/>
      <c r="UQY54" s="16"/>
      <c r="UQZ54" s="16"/>
      <c r="URA54" s="16"/>
      <c r="URB54" s="16"/>
      <c r="URC54" s="16"/>
      <c r="URD54" s="16"/>
      <c r="URE54" s="16"/>
      <c r="URF54" s="16"/>
      <c r="URG54" s="16"/>
      <c r="URH54" s="16"/>
      <c r="URI54" s="16"/>
      <c r="URJ54" s="16"/>
      <c r="URK54" s="16"/>
      <c r="URL54" s="16"/>
      <c r="URM54" s="16"/>
      <c r="URN54" s="16"/>
      <c r="URO54" s="16"/>
      <c r="URP54" s="16"/>
      <c r="URQ54" s="16"/>
      <c r="URR54" s="16"/>
      <c r="URS54" s="16"/>
      <c r="URT54" s="16"/>
      <c r="URU54" s="16"/>
      <c r="URV54" s="16"/>
      <c r="URW54" s="16"/>
      <c r="URX54" s="16"/>
      <c r="URY54" s="16"/>
      <c r="URZ54" s="16"/>
      <c r="USA54" s="16"/>
      <c r="USB54" s="16"/>
      <c r="USC54" s="16"/>
      <c r="USD54" s="16"/>
      <c r="USE54" s="16"/>
      <c r="USF54" s="16"/>
      <c r="USG54" s="16"/>
      <c r="USH54" s="16"/>
      <c r="USI54" s="16"/>
      <c r="USJ54" s="16"/>
      <c r="USK54" s="16"/>
      <c r="USL54" s="16"/>
      <c r="USM54" s="16"/>
      <c r="USN54" s="16"/>
      <c r="USO54" s="16"/>
      <c r="USP54" s="16"/>
      <c r="USQ54" s="16"/>
      <c r="USR54" s="16"/>
      <c r="USS54" s="16"/>
      <c r="UST54" s="16"/>
      <c r="USU54" s="16"/>
      <c r="USV54" s="16"/>
      <c r="USW54" s="16"/>
      <c r="USX54" s="16"/>
      <c r="USY54" s="16"/>
      <c r="USZ54" s="16"/>
      <c r="UTA54" s="16"/>
      <c r="UTB54" s="16"/>
      <c r="UTC54" s="16"/>
      <c r="UTD54" s="16"/>
      <c r="UTE54" s="16"/>
      <c r="UTF54" s="16"/>
      <c r="UTG54" s="16"/>
      <c r="UTH54" s="16"/>
      <c r="UTI54" s="16"/>
      <c r="UTJ54" s="16"/>
      <c r="UTK54" s="16"/>
      <c r="UTL54" s="16"/>
      <c r="UTM54" s="16"/>
      <c r="UTN54" s="16"/>
      <c r="UTO54" s="16"/>
      <c r="UTP54" s="16"/>
      <c r="UTQ54" s="16"/>
      <c r="UTR54" s="16"/>
      <c r="UTS54" s="16"/>
      <c r="UTT54" s="16"/>
      <c r="UTU54" s="16"/>
      <c r="UTV54" s="16"/>
      <c r="UTW54" s="16"/>
      <c r="UTX54" s="16"/>
      <c r="UTY54" s="16"/>
      <c r="UTZ54" s="16"/>
      <c r="UUA54" s="16"/>
      <c r="UUB54" s="16"/>
      <c r="UUC54" s="16"/>
      <c r="UUD54" s="16"/>
      <c r="UUE54" s="16"/>
      <c r="UUF54" s="16"/>
      <c r="UUG54" s="16"/>
      <c r="UUH54" s="16"/>
      <c r="UUI54" s="16"/>
      <c r="UUJ54" s="16"/>
      <c r="UUK54" s="16"/>
      <c r="UUL54" s="16"/>
      <c r="UUM54" s="16"/>
      <c r="UUN54" s="16"/>
      <c r="UUO54" s="16"/>
      <c r="UUP54" s="16"/>
      <c r="UUQ54" s="16"/>
      <c r="UUR54" s="16"/>
      <c r="UUS54" s="16"/>
      <c r="UUT54" s="16"/>
      <c r="UUU54" s="16"/>
      <c r="UUV54" s="16"/>
      <c r="UUW54" s="16"/>
      <c r="UUX54" s="16"/>
      <c r="UUY54" s="16"/>
      <c r="UUZ54" s="16"/>
      <c r="UVA54" s="16"/>
      <c r="UVB54" s="16"/>
      <c r="UVC54" s="16"/>
      <c r="UVD54" s="16"/>
      <c r="UVE54" s="16"/>
      <c r="UVF54" s="16"/>
      <c r="UVG54" s="16"/>
      <c r="UVH54" s="16"/>
      <c r="UVI54" s="16"/>
      <c r="UVJ54" s="16"/>
      <c r="UVK54" s="16"/>
      <c r="UVL54" s="16"/>
      <c r="UVM54" s="16"/>
      <c r="UVN54" s="16"/>
      <c r="UVO54" s="16"/>
      <c r="UVP54" s="16"/>
      <c r="UVQ54" s="16"/>
      <c r="UVR54" s="16"/>
      <c r="UVS54" s="16"/>
      <c r="UVT54" s="16"/>
      <c r="UVU54" s="16"/>
      <c r="UVV54" s="16"/>
      <c r="UVW54" s="16"/>
      <c r="UVX54" s="16"/>
      <c r="UVY54" s="16"/>
      <c r="UVZ54" s="16"/>
      <c r="UWA54" s="16"/>
      <c r="UWB54" s="16"/>
      <c r="UWC54" s="16"/>
      <c r="UWD54" s="16"/>
      <c r="UWE54" s="16"/>
      <c r="UWF54" s="16"/>
      <c r="UWG54" s="16"/>
      <c r="UWH54" s="16"/>
      <c r="UWI54" s="16"/>
      <c r="UWJ54" s="16"/>
      <c r="UWK54" s="16"/>
      <c r="UWL54" s="16"/>
      <c r="UWM54" s="16"/>
      <c r="UWN54" s="16"/>
      <c r="UWO54" s="16"/>
      <c r="UWP54" s="16"/>
      <c r="UWQ54" s="16"/>
      <c r="UWR54" s="16"/>
      <c r="UWS54" s="16"/>
      <c r="UWT54" s="16"/>
      <c r="UWU54" s="16"/>
      <c r="UWV54" s="16"/>
      <c r="UWW54" s="16"/>
      <c r="UWX54" s="16"/>
      <c r="UWY54" s="16"/>
      <c r="UWZ54" s="16"/>
      <c r="UXA54" s="16"/>
      <c r="UXB54" s="16"/>
      <c r="UXC54" s="16"/>
      <c r="UXD54" s="16"/>
      <c r="UXE54" s="16"/>
      <c r="UXF54" s="16"/>
      <c r="UXG54" s="16"/>
      <c r="UXH54" s="16"/>
      <c r="UXI54" s="16"/>
      <c r="UXJ54" s="16"/>
      <c r="UXK54" s="16"/>
      <c r="UXL54" s="16"/>
      <c r="UXM54" s="16"/>
      <c r="UXN54" s="16"/>
      <c r="UXO54" s="16"/>
      <c r="UXP54" s="16"/>
      <c r="UXQ54" s="16"/>
      <c r="UXR54" s="16"/>
      <c r="UXS54" s="16"/>
      <c r="UXT54" s="16"/>
      <c r="UXU54" s="16"/>
      <c r="UXV54" s="16"/>
      <c r="UXW54" s="16"/>
      <c r="UXX54" s="16"/>
      <c r="UXY54" s="16"/>
      <c r="UXZ54" s="16"/>
      <c r="UYA54" s="16"/>
      <c r="UYB54" s="16"/>
      <c r="UYC54" s="16"/>
      <c r="UYD54" s="16"/>
      <c r="UYE54" s="16"/>
      <c r="UYF54" s="16"/>
      <c r="UYG54" s="16"/>
      <c r="UYH54" s="16"/>
      <c r="UYI54" s="16"/>
      <c r="UYJ54" s="16"/>
      <c r="UYK54" s="16"/>
      <c r="UYL54" s="16"/>
      <c r="UYM54" s="16"/>
      <c r="UYN54" s="16"/>
      <c r="UYO54" s="16"/>
      <c r="UYP54" s="16"/>
      <c r="UYQ54" s="16"/>
      <c r="UYR54" s="16"/>
      <c r="UYS54" s="16"/>
      <c r="UYT54" s="16"/>
      <c r="UYU54" s="16"/>
      <c r="UYV54" s="16"/>
      <c r="UYW54" s="16"/>
      <c r="UYX54" s="16"/>
      <c r="UYY54" s="16"/>
      <c r="UYZ54" s="16"/>
      <c r="UZA54" s="16"/>
      <c r="UZB54" s="16"/>
      <c r="UZC54" s="16"/>
      <c r="UZD54" s="16"/>
      <c r="UZE54" s="16"/>
      <c r="UZF54" s="16"/>
      <c r="UZG54" s="16"/>
      <c r="UZH54" s="16"/>
      <c r="UZI54" s="16"/>
      <c r="UZJ54" s="16"/>
      <c r="UZK54" s="16"/>
      <c r="UZL54" s="16"/>
      <c r="UZM54" s="16"/>
      <c r="UZN54" s="16"/>
      <c r="UZO54" s="16"/>
      <c r="UZP54" s="16"/>
      <c r="UZQ54" s="16"/>
      <c r="UZR54" s="16"/>
      <c r="UZS54" s="16"/>
      <c r="UZT54" s="16"/>
      <c r="UZU54" s="16"/>
      <c r="UZV54" s="16"/>
      <c r="UZW54" s="16"/>
      <c r="UZX54" s="16"/>
      <c r="UZY54" s="16"/>
      <c r="UZZ54" s="16"/>
      <c r="VAA54" s="16"/>
      <c r="VAB54" s="16"/>
      <c r="VAC54" s="16"/>
      <c r="VAD54" s="16"/>
      <c r="VAE54" s="16"/>
      <c r="VAF54" s="16"/>
      <c r="VAG54" s="16"/>
      <c r="VAH54" s="16"/>
      <c r="VAI54" s="16"/>
      <c r="VAJ54" s="16"/>
      <c r="VAK54" s="16"/>
      <c r="VAL54" s="16"/>
      <c r="VAM54" s="16"/>
      <c r="VAN54" s="16"/>
      <c r="VAO54" s="16"/>
      <c r="VAP54" s="16"/>
      <c r="VAQ54" s="16"/>
      <c r="VAR54" s="16"/>
      <c r="VAS54" s="16"/>
      <c r="VAT54" s="16"/>
      <c r="VAU54" s="16"/>
      <c r="VAV54" s="16"/>
      <c r="VAW54" s="16"/>
      <c r="VAX54" s="16"/>
      <c r="VAY54" s="16"/>
      <c r="VAZ54" s="16"/>
      <c r="VBA54" s="16"/>
      <c r="VBB54" s="16"/>
      <c r="VBC54" s="16"/>
      <c r="VBD54" s="16"/>
      <c r="VBE54" s="16"/>
      <c r="VBF54" s="16"/>
      <c r="VBG54" s="16"/>
      <c r="VBH54" s="16"/>
      <c r="VBI54" s="16"/>
      <c r="VBJ54" s="16"/>
      <c r="VBK54" s="16"/>
      <c r="VBL54" s="16"/>
      <c r="VBM54" s="16"/>
      <c r="VBN54" s="16"/>
      <c r="VBO54" s="16"/>
      <c r="VBP54" s="16"/>
      <c r="VBQ54" s="16"/>
      <c r="VBR54" s="16"/>
      <c r="VBS54" s="16"/>
      <c r="VBT54" s="16"/>
      <c r="VBU54" s="16"/>
      <c r="VBV54" s="16"/>
      <c r="VBW54" s="16"/>
      <c r="VBX54" s="16"/>
      <c r="VBY54" s="16"/>
      <c r="VBZ54" s="16"/>
      <c r="VCA54" s="16"/>
      <c r="VCB54" s="16"/>
      <c r="VCC54" s="16"/>
      <c r="VCD54" s="16"/>
      <c r="VCE54" s="16"/>
      <c r="VCF54" s="16"/>
      <c r="VCG54" s="16"/>
      <c r="VCH54" s="16"/>
      <c r="VCI54" s="16"/>
      <c r="VCJ54" s="16"/>
      <c r="VCK54" s="16"/>
      <c r="VCL54" s="16"/>
      <c r="VCM54" s="16"/>
      <c r="VCN54" s="16"/>
      <c r="VCO54" s="16"/>
      <c r="VCP54" s="16"/>
      <c r="VCQ54" s="16"/>
      <c r="VCR54" s="16"/>
      <c r="VCS54" s="16"/>
      <c r="VCT54" s="16"/>
      <c r="VCU54" s="16"/>
      <c r="VCV54" s="16"/>
      <c r="VCW54" s="16"/>
      <c r="VCX54" s="16"/>
      <c r="VCY54" s="16"/>
      <c r="VCZ54" s="16"/>
      <c r="VDA54" s="16"/>
      <c r="VDB54" s="16"/>
      <c r="VDC54" s="16"/>
      <c r="VDD54" s="16"/>
      <c r="VDE54" s="16"/>
      <c r="VDF54" s="16"/>
      <c r="VDG54" s="16"/>
      <c r="VDH54" s="16"/>
      <c r="VDI54" s="16"/>
      <c r="VDJ54" s="16"/>
      <c r="VDK54" s="16"/>
      <c r="VDL54" s="16"/>
      <c r="VDM54" s="16"/>
      <c r="VDN54" s="16"/>
      <c r="VDO54" s="16"/>
      <c r="VDP54" s="16"/>
      <c r="VDQ54" s="16"/>
      <c r="VDR54" s="16"/>
      <c r="VDS54" s="16"/>
      <c r="VDT54" s="16"/>
      <c r="VDU54" s="16"/>
      <c r="VDV54" s="16"/>
      <c r="VDW54" s="16"/>
      <c r="VDX54" s="16"/>
      <c r="VDY54" s="16"/>
      <c r="VDZ54" s="16"/>
      <c r="VEA54" s="16"/>
      <c r="VEB54" s="16"/>
      <c r="VEC54" s="16"/>
      <c r="VED54" s="16"/>
      <c r="VEE54" s="16"/>
      <c r="VEF54" s="16"/>
      <c r="VEG54" s="16"/>
      <c r="VEH54" s="16"/>
      <c r="VEI54" s="16"/>
      <c r="VEJ54" s="16"/>
      <c r="VEK54" s="16"/>
      <c r="VEL54" s="16"/>
      <c r="VEM54" s="16"/>
      <c r="VEN54" s="16"/>
      <c r="VEO54" s="16"/>
      <c r="VEP54" s="16"/>
      <c r="VEQ54" s="16"/>
      <c r="VER54" s="16"/>
      <c r="VES54" s="16"/>
      <c r="VET54" s="16"/>
      <c r="VEU54" s="16"/>
    </row>
    <row r="55" spans="1:15023" s="1" customFormat="1" hidden="1" x14ac:dyDescent="0.25">
      <c r="C55" s="15"/>
      <c r="D55" s="14" t="s">
        <v>70</v>
      </c>
      <c r="E55" s="251">
        <v>1333300</v>
      </c>
      <c r="F55" s="20" t="s">
        <v>14</v>
      </c>
      <c r="G55" s="33">
        <f>G56+G57</f>
        <v>0</v>
      </c>
      <c r="H55" s="33">
        <f>H56+H57</f>
        <v>0</v>
      </c>
      <c r="I55" s="33"/>
      <c r="J55" s="33"/>
      <c r="K55" s="33"/>
      <c r="L55" s="33"/>
      <c r="M55" s="33"/>
      <c r="N55" s="33"/>
      <c r="O55" s="33"/>
      <c r="P55" s="33"/>
      <c r="Q55" s="33"/>
      <c r="R55" s="33"/>
      <c r="S55" s="1913"/>
      <c r="T55" s="33"/>
      <c r="U55" s="33"/>
      <c r="V55" s="33"/>
      <c r="W55" s="33"/>
      <c r="X55" s="33"/>
      <c r="Y55" s="33"/>
      <c r="Z55" s="33"/>
      <c r="AA55" s="33"/>
      <c r="AB55" s="33"/>
      <c r="AC55" s="33"/>
      <c r="AD55" s="33"/>
      <c r="AE55" s="33"/>
      <c r="AF55" s="33"/>
      <c r="AG55" s="33"/>
      <c r="AH55" s="33"/>
      <c r="AJ55" s="54">
        <f>SUM(G55:AH55)</f>
        <v>0</v>
      </c>
      <c r="AL55" s="1991"/>
      <c r="AM55" s="1991"/>
      <c r="AN55" s="1991"/>
      <c r="AO55" s="1991"/>
      <c r="AP55" s="1991"/>
      <c r="AQ55" s="1991"/>
      <c r="AS55" s="27"/>
      <c r="AT55" s="2"/>
      <c r="AU55" s="2"/>
      <c r="AV55" s="2"/>
      <c r="AW55" s="2"/>
      <c r="AZ55" s="508"/>
      <c r="BA55" s="508"/>
      <c r="BF55" s="141"/>
    </row>
    <row r="56" spans="1:15023" s="1" customFormat="1" hidden="1" x14ac:dyDescent="0.25">
      <c r="C56" s="15"/>
      <c r="D56" s="64" t="s">
        <v>68</v>
      </c>
      <c r="E56" s="251">
        <v>1250000</v>
      </c>
      <c r="F56" s="65" t="s">
        <v>14</v>
      </c>
      <c r="G56" s="266"/>
      <c r="H56" s="266">
        <v>0</v>
      </c>
      <c r="I56" s="266"/>
      <c r="J56" s="266"/>
      <c r="K56" s="266"/>
      <c r="L56" s="266"/>
      <c r="M56" s="266"/>
      <c r="N56" s="266"/>
      <c r="O56" s="266"/>
      <c r="P56" s="266"/>
      <c r="Q56" s="266"/>
      <c r="R56" s="266"/>
      <c r="S56" s="1917"/>
      <c r="T56" s="266"/>
      <c r="U56" s="266"/>
      <c r="V56" s="266"/>
      <c r="W56" s="266"/>
      <c r="X56" s="266"/>
      <c r="Y56" s="266"/>
      <c r="Z56" s="266"/>
      <c r="AA56" s="266"/>
      <c r="AB56" s="266"/>
      <c r="AC56" s="266"/>
      <c r="AD56" s="266"/>
      <c r="AE56" s="266"/>
      <c r="AF56" s="266"/>
      <c r="AG56" s="266"/>
      <c r="AH56" s="266"/>
      <c r="AJ56" s="57">
        <f>SUM(G56:AH56)</f>
        <v>0</v>
      </c>
      <c r="AL56" s="1991"/>
      <c r="AM56" s="1992"/>
      <c r="AN56" s="1991"/>
      <c r="AO56" s="1991"/>
      <c r="AP56" s="1991"/>
      <c r="AQ56" s="1991"/>
      <c r="AS56" s="27"/>
      <c r="AT56" s="2"/>
      <c r="AU56" s="2"/>
      <c r="AV56" s="2"/>
      <c r="AW56" s="2"/>
      <c r="AZ56" s="508"/>
      <c r="BA56" s="508"/>
      <c r="BF56" s="141"/>
    </row>
    <row r="57" spans="1:15023" s="1" customFormat="1" hidden="1" x14ac:dyDescent="0.25">
      <c r="C57" s="15"/>
      <c r="D57" s="64" t="s">
        <v>67</v>
      </c>
      <c r="E57" s="251">
        <v>83300</v>
      </c>
      <c r="F57" s="65" t="s">
        <v>14</v>
      </c>
      <c r="G57" s="266"/>
      <c r="H57" s="266">
        <v>0</v>
      </c>
      <c r="I57" s="266"/>
      <c r="J57" s="266"/>
      <c r="K57" s="266"/>
      <c r="L57" s="266"/>
      <c r="M57" s="266"/>
      <c r="N57" s="266"/>
      <c r="O57" s="266"/>
      <c r="P57" s="266"/>
      <c r="Q57" s="266"/>
      <c r="R57" s="266"/>
      <c r="S57" s="1917"/>
      <c r="T57" s="266"/>
      <c r="U57" s="266"/>
      <c r="V57" s="266"/>
      <c r="W57" s="266"/>
      <c r="X57" s="266"/>
      <c r="Y57" s="266"/>
      <c r="Z57" s="266"/>
      <c r="AA57" s="266"/>
      <c r="AB57" s="266"/>
      <c r="AC57" s="266"/>
      <c r="AD57" s="266"/>
      <c r="AE57" s="266"/>
      <c r="AF57" s="266"/>
      <c r="AG57" s="266"/>
      <c r="AH57" s="266"/>
      <c r="AJ57" s="57">
        <f>SUM(G57:AH57)</f>
        <v>0</v>
      </c>
      <c r="AL57" s="1991"/>
      <c r="AM57" s="1992"/>
      <c r="AN57" s="1991"/>
      <c r="AO57" s="1991"/>
      <c r="AP57" s="1991"/>
      <c r="AQ57" s="1991"/>
      <c r="AS57" s="27"/>
      <c r="AT57" s="2"/>
      <c r="AU57" s="2"/>
      <c r="AV57" s="2"/>
      <c r="AW57" s="2"/>
      <c r="AZ57" s="508"/>
      <c r="BA57" s="508"/>
      <c r="BF57" s="141"/>
    </row>
    <row r="58" spans="1:15023" s="1" customFormat="1" hidden="1" x14ac:dyDescent="0.25">
      <c r="C58" s="15"/>
      <c r="D58" s="74" t="s">
        <v>112</v>
      </c>
      <c r="E58" s="251"/>
      <c r="F58" s="13" t="s">
        <v>25</v>
      </c>
      <c r="G58" s="269">
        <v>0</v>
      </c>
      <c r="H58" s="269">
        <v>0</v>
      </c>
      <c r="I58" s="269"/>
      <c r="J58" s="269"/>
      <c r="K58" s="269"/>
      <c r="L58" s="269"/>
      <c r="M58" s="269"/>
      <c r="N58" s="269"/>
      <c r="O58" s="269"/>
      <c r="P58" s="269"/>
      <c r="Q58" s="269"/>
      <c r="R58" s="269"/>
      <c r="S58" s="1920"/>
      <c r="T58" s="269"/>
      <c r="U58" s="269"/>
      <c r="V58" s="269"/>
      <c r="W58" s="269"/>
      <c r="X58" s="269"/>
      <c r="Y58" s="269"/>
      <c r="Z58" s="269"/>
      <c r="AA58" s="269"/>
      <c r="AB58" s="269"/>
      <c r="AC58" s="269"/>
      <c r="AD58" s="269"/>
      <c r="AE58" s="269"/>
      <c r="AF58" s="269"/>
      <c r="AG58" s="269"/>
      <c r="AH58" s="269"/>
      <c r="AI58" s="62"/>
      <c r="AJ58" s="57">
        <f>SUM(G58:AH58)</f>
        <v>0</v>
      </c>
      <c r="AL58" s="1991"/>
      <c r="AM58" s="1992"/>
      <c r="AN58" s="1991"/>
      <c r="AO58" s="1991"/>
      <c r="AP58" s="1991"/>
      <c r="AQ58" s="1991"/>
      <c r="AS58" s="27"/>
      <c r="AT58" s="2"/>
      <c r="AU58" s="2"/>
      <c r="AV58" s="2"/>
      <c r="AW58" s="2"/>
      <c r="AZ58" s="508"/>
      <c r="BA58" s="508"/>
      <c r="BF58" s="141"/>
    </row>
    <row r="59" spans="1:15023" x14ac:dyDescent="0.25">
      <c r="C59" s="8"/>
      <c r="D59" s="75" t="s">
        <v>66</v>
      </c>
      <c r="E59" s="76"/>
      <c r="F59" s="77"/>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1" t="s">
        <v>215</v>
      </c>
      <c r="AJ59" s="78" t="s">
        <v>127</v>
      </c>
      <c r="AL59" s="1992"/>
      <c r="AM59" s="1991"/>
      <c r="AN59" s="1991"/>
      <c r="AO59" s="1991"/>
      <c r="AP59" s="1991"/>
      <c r="AQ59" s="1991"/>
      <c r="AS59" s="27"/>
      <c r="AT59" s="2"/>
      <c r="AU59" s="2"/>
      <c r="AV59" s="2"/>
      <c r="AW59" s="2"/>
      <c r="AX59" s="1">
        <v>40006710</v>
      </c>
      <c r="AY59" s="1" t="s">
        <v>1152</v>
      </c>
    </row>
    <row r="60" spans="1:15023" x14ac:dyDescent="0.25">
      <c r="C60" s="15"/>
      <c r="D60" s="74" t="s">
        <v>65</v>
      </c>
      <c r="E60" s="1574">
        <v>94.2</v>
      </c>
      <c r="F60" s="69" t="s">
        <v>25</v>
      </c>
      <c r="G60" s="270">
        <f t="shared" ref="G60" si="25">((G20+G19+G18)/(G9))*100</f>
        <v>95.366397000808902</v>
      </c>
      <c r="H60" s="270">
        <f t="shared" ref="H60:I60" si="26">((H20+H19+H18)/(H9))*100</f>
        <v>95.319510152239616</v>
      </c>
      <c r="I60" s="270">
        <f t="shared" si="26"/>
        <v>95.019548179021683</v>
      </c>
      <c r="J60" s="270">
        <f t="shared" ref="J60:K60" si="27">((J20+J19+J18)/(J9))*100</f>
        <v>107.91251625883275</v>
      </c>
      <c r="K60" s="270">
        <f t="shared" si="27"/>
        <v>94.85462898359836</v>
      </c>
      <c r="L60" s="270">
        <f t="shared" ref="L60:N60" si="28">((L20+L19+L18)/(L9))*100</f>
        <v>94.74773347344339</v>
      </c>
      <c r="M60" s="270">
        <f t="shared" si="28"/>
        <v>94.958275762394848</v>
      </c>
      <c r="N60" s="270">
        <f t="shared" si="28"/>
        <v>95.103166158136048</v>
      </c>
      <c r="O60" s="270">
        <f t="shared" ref="O60:P60" si="29">((O20+O19+O18)/(O9))*100</f>
        <v>94.994769694677856</v>
      </c>
      <c r="P60" s="270">
        <f t="shared" si="29"/>
        <v>95.008800962717558</v>
      </c>
      <c r="Q60" s="270">
        <f t="shared" ref="Q60:R60" si="30">((Q20+Q19+Q18)/(Q9))*100</f>
        <v>95.150475758948801</v>
      </c>
      <c r="R60" s="270">
        <f t="shared" si="30"/>
        <v>95.215381818235272</v>
      </c>
      <c r="S60" s="270">
        <f t="shared" ref="S60:U60" si="31">((S20+S19+S18)/(S9))*100</f>
        <v>94.890313192204431</v>
      </c>
      <c r="T60" s="270">
        <f t="shared" si="31"/>
        <v>94.860310533153395</v>
      </c>
      <c r="U60" s="270">
        <f t="shared" si="31"/>
        <v>94.931483796383588</v>
      </c>
      <c r="V60" s="270">
        <f t="shared" ref="V60:W60" si="32">((V20+V19+V18)/(V9))*100</f>
        <v>95.560633439920622</v>
      </c>
      <c r="W60" s="270">
        <f t="shared" si="32"/>
        <v>95.255592732135312</v>
      </c>
      <c r="X60" s="270">
        <f t="shared" ref="X60:Y60" si="33">((X20+X19+X18)/(X9))*100</f>
        <v>94.775344112463685</v>
      </c>
      <c r="Y60" s="270">
        <f t="shared" si="33"/>
        <v>94.929286449613599</v>
      </c>
      <c r="Z60" s="270">
        <f t="shared" ref="Z60:AB60" si="34">((Z20+Z19+Z18)/(Z9))*100</f>
        <v>94.8712678898397</v>
      </c>
      <c r="AA60" s="270">
        <f t="shared" si="34"/>
        <v>94.557305519456463</v>
      </c>
      <c r="AB60" s="270">
        <f t="shared" si="34"/>
        <v>94.634125960758581</v>
      </c>
      <c r="AC60" s="270">
        <f t="shared" ref="AC60:AD60" si="35">((AC20+AC19+AC18)/(AC9))*100</f>
        <v>94.700785217392763</v>
      </c>
      <c r="AD60" s="270">
        <f t="shared" si="35"/>
        <v>94.970930667156793</v>
      </c>
      <c r="AE60" s="270">
        <f t="shared" ref="AE60:AF60" si="36">((AE20+AE19+AE18)/(AE9))*100</f>
        <v>95.032956454258795</v>
      </c>
      <c r="AF60" s="270">
        <f t="shared" si="36"/>
        <v>95.170960547120131</v>
      </c>
      <c r="AG60" s="270">
        <f t="shared" ref="AG60:AH60" si="37">((AG20+AG19+AG18)/(AG9))*100</f>
        <v>94.767989068497656</v>
      </c>
      <c r="AH60" s="270">
        <f t="shared" si="37"/>
        <v>95.430684817239822</v>
      </c>
      <c r="AI60" s="62"/>
      <c r="AJ60" s="1489">
        <f>((AJ20+AJ19+AJ18)/(AJ9))*100</f>
        <v>95.455795318140744</v>
      </c>
      <c r="AS60" s="27"/>
      <c r="AT60" s="2"/>
      <c r="AU60" s="2"/>
      <c r="AV60" s="2">
        <v>40006709</v>
      </c>
      <c r="AW60" s="2" t="s">
        <v>1150</v>
      </c>
      <c r="AX60" s="1">
        <v>7000</v>
      </c>
      <c r="AY60" s="1" t="s">
        <v>1151</v>
      </c>
      <c r="AZ60" s="508" t="s">
        <v>1153</v>
      </c>
    </row>
    <row r="61" spans="1:15023" x14ac:dyDescent="0.25">
      <c r="C61" s="15"/>
      <c r="D61" s="74" t="s">
        <v>64</v>
      </c>
      <c r="E61" s="125">
        <v>5</v>
      </c>
      <c r="F61" s="69" t="s">
        <v>25</v>
      </c>
      <c r="G61" s="270">
        <f t="shared" ref="G61" si="38">(G21/(G9))*100</f>
        <v>4.2667632435917469</v>
      </c>
      <c r="H61" s="270">
        <f t="shared" ref="H61:I61" si="39">(H21/(H9))*100</f>
        <v>4.2008085347641533</v>
      </c>
      <c r="I61" s="270">
        <f t="shared" si="39"/>
        <v>4.4286025796344282</v>
      </c>
      <c r="J61" s="270">
        <f t="shared" ref="J61:K61" si="40">(J21/(J9))*100</f>
        <v>4.1644822414909219</v>
      </c>
      <c r="K61" s="270">
        <f t="shared" si="40"/>
        <v>4.6187998670755075</v>
      </c>
      <c r="L61" s="270">
        <f t="shared" ref="L61:N61" si="41">(L21/(L9))*100</f>
        <v>4.7575575970029576</v>
      </c>
      <c r="M61" s="270">
        <f t="shared" si="41"/>
        <v>4.4083363050036306</v>
      </c>
      <c r="N61" s="270">
        <f t="shared" si="41"/>
        <v>4.3427522502545264</v>
      </c>
      <c r="O61" s="270">
        <f t="shared" ref="O61:P61" si="42">(O21/(O9))*100</f>
        <v>4.3652668437931252</v>
      </c>
      <c r="P61" s="270">
        <f t="shared" si="42"/>
        <v>4.3395767373737213</v>
      </c>
      <c r="Q61" s="270">
        <f t="shared" ref="Q61:R61" si="43">(Q21/(Q9))*100</f>
        <v>4.2896692342546441</v>
      </c>
      <c r="R61" s="270">
        <f t="shared" si="43"/>
        <v>4.209230992399557</v>
      </c>
      <c r="S61" s="270">
        <f t="shared" ref="S61:U61" si="44">(S21/(S9))*100</f>
        <v>4.228477329500258</v>
      </c>
      <c r="T61" s="270">
        <f t="shared" si="44"/>
        <v>4.4523416116948145</v>
      </c>
      <c r="U61" s="270">
        <f t="shared" si="44"/>
        <v>4.5592669241805046</v>
      </c>
      <c r="V61" s="270">
        <f t="shared" ref="V61:W61" si="45">(V21/(V9))*100</f>
        <v>3.9968939488391362</v>
      </c>
      <c r="W61" s="270">
        <f t="shared" si="45"/>
        <v>4.2756472423464809</v>
      </c>
      <c r="X61" s="270">
        <f t="shared" ref="X61:Y61" si="46">(X21/(X9))*100</f>
        <v>4.458945825532509</v>
      </c>
      <c r="Y61" s="270">
        <f t="shared" si="46"/>
        <v>4.4005122186502987</v>
      </c>
      <c r="Z61" s="270">
        <f t="shared" ref="Z61:AB61" si="47">(Z21/(Z9))*100</f>
        <v>4.2615497676967724</v>
      </c>
      <c r="AA61" s="270">
        <f t="shared" si="47"/>
        <v>4.6940967335752903</v>
      </c>
      <c r="AB61" s="270">
        <f t="shared" si="47"/>
        <v>4.7735116578940504</v>
      </c>
      <c r="AC61" s="270">
        <f t="shared" ref="AC61:AD61" si="48">(AC21/(AC9))*100</f>
        <v>4.7257587733296793</v>
      </c>
      <c r="AD61" s="270">
        <f t="shared" si="48"/>
        <v>4.3072827670874121</v>
      </c>
      <c r="AE61" s="270">
        <f t="shared" ref="AE61:AF61" si="49">(AE21/(AE9))*100</f>
        <v>4.2053859981729058</v>
      </c>
      <c r="AF61" s="270">
        <f t="shared" si="49"/>
        <v>4.3123825203293267</v>
      </c>
      <c r="AG61" s="270">
        <f t="shared" ref="AG61:AH61" si="50">(AG21/(AG9))*100</f>
        <v>4.5641951719197982</v>
      </c>
      <c r="AH61" s="270">
        <f t="shared" si="50"/>
        <v>4.038580786116662</v>
      </c>
      <c r="AI61" s="62"/>
      <c r="AJ61" s="297">
        <f>(AJ21/(AJ9))*100</f>
        <v>4.3820446653936589</v>
      </c>
      <c r="AM61" s="3"/>
      <c r="AS61" s="27"/>
      <c r="AT61" s="2"/>
      <c r="AU61" s="2"/>
      <c r="AV61" s="2125">
        <f>40913+35000</f>
        <v>75913</v>
      </c>
      <c r="AW61" s="2" t="s">
        <v>1151</v>
      </c>
    </row>
    <row r="62" spans="1:15023" x14ac:dyDescent="0.25">
      <c r="C62" s="15"/>
      <c r="D62" s="74" t="s">
        <v>63</v>
      </c>
      <c r="E62" s="125">
        <v>82</v>
      </c>
      <c r="F62" s="69" t="s">
        <v>25</v>
      </c>
      <c r="G62" s="270">
        <f>G33/(G33+G34)*100</f>
        <v>81.97090794483546</v>
      </c>
      <c r="H62" s="270">
        <f>H33/(H33+H34)*100</f>
        <v>83.180991258818821</v>
      </c>
      <c r="I62" s="270">
        <f>I33/(I33+I34)*100</f>
        <v>83.002583642936543</v>
      </c>
      <c r="J62" s="270">
        <f>J33/(J33+J34)*100</f>
        <v>83.061164555625979</v>
      </c>
      <c r="K62" s="270">
        <f>K33/(K33+K34)*100</f>
        <v>83.502854076778704</v>
      </c>
      <c r="L62" s="270">
        <f t="shared" ref="L62:N62" si="51">L33/(L33+L34)*100</f>
        <v>82.302279812599053</v>
      </c>
      <c r="M62" s="270">
        <f t="shared" si="51"/>
        <v>84.386014069740085</v>
      </c>
      <c r="N62" s="270" t="e">
        <f t="shared" si="51"/>
        <v>#DIV/0!</v>
      </c>
      <c r="O62" s="270" t="e">
        <f t="shared" ref="O62:P62" si="52">O33/(O33+O34)*100</f>
        <v>#DIV/0!</v>
      </c>
      <c r="P62" s="270">
        <f t="shared" si="52"/>
        <v>82.05692096763805</v>
      </c>
      <c r="Q62" s="270">
        <f t="shared" ref="Q62:R62" si="53">Q33/(Q33+Q34)*100</f>
        <v>80.50222181374383</v>
      </c>
      <c r="R62" s="270">
        <f t="shared" si="53"/>
        <v>84.903498119238179</v>
      </c>
      <c r="S62" s="270">
        <f t="shared" ref="S62:U62" si="54">S33/(S33+S34)*100</f>
        <v>83.674548668840771</v>
      </c>
      <c r="T62" s="270">
        <f t="shared" si="54"/>
        <v>83.650075537001484</v>
      </c>
      <c r="U62" s="270">
        <f t="shared" si="54"/>
        <v>82.415336697397152</v>
      </c>
      <c r="V62" s="270">
        <f t="shared" ref="V62:W62" si="55">V33/(V33+V34)*100</f>
        <v>81.670583245547945</v>
      </c>
      <c r="W62" s="270">
        <f t="shared" si="55"/>
        <v>83.024803882430461</v>
      </c>
      <c r="X62" s="270">
        <f t="shared" ref="X62:Y62" si="56">X33/(X33+X34)*100</f>
        <v>82.675330656846285</v>
      </c>
      <c r="Y62" s="270">
        <f t="shared" si="56"/>
        <v>84.274218904943183</v>
      </c>
      <c r="Z62" s="270" t="e">
        <f t="shared" ref="Z62:AB62" si="57">Z33/(Z33+Z34)*100</f>
        <v>#DIV/0!</v>
      </c>
      <c r="AA62" s="270" t="e">
        <f t="shared" si="57"/>
        <v>#DIV/0!</v>
      </c>
      <c r="AB62" s="270" t="e">
        <f t="shared" si="57"/>
        <v>#DIV/0!</v>
      </c>
      <c r="AC62" s="270">
        <f t="shared" ref="AC62:AD62" si="58">AC33/(AC33+AC34)*100</f>
        <v>83.607491578040381</v>
      </c>
      <c r="AD62" s="270">
        <f t="shared" si="58"/>
        <v>82.503321695360015</v>
      </c>
      <c r="AE62" s="270">
        <f t="shared" ref="AE62:AF62" si="59">AE33/(AE33+AE34)*100</f>
        <v>84.171935699331186</v>
      </c>
      <c r="AF62" s="270">
        <f t="shared" si="59"/>
        <v>83.188375844628538</v>
      </c>
      <c r="AG62" s="270">
        <f t="shared" ref="AG62:AH62" si="60">AG33/(AG33+AG34)*100</f>
        <v>83.111372628212038</v>
      </c>
      <c r="AH62" s="270">
        <f t="shared" si="60"/>
        <v>84.49006738920275</v>
      </c>
      <c r="AI62" s="62"/>
      <c r="AJ62" s="297">
        <f>AJ33/(AJ33+AJ34)*100</f>
        <v>83.098987280980779</v>
      </c>
      <c r="AM62" s="3"/>
      <c r="AV62" s="139">
        <f>AV61-AU76</f>
        <v>58529</v>
      </c>
    </row>
    <row r="63" spans="1:15023" x14ac:dyDescent="0.25">
      <c r="C63" s="15"/>
      <c r="D63" s="74" t="s">
        <v>62</v>
      </c>
      <c r="E63" s="125">
        <v>18</v>
      </c>
      <c r="F63" s="69" t="s">
        <v>25</v>
      </c>
      <c r="G63" s="270">
        <f>(G34/G32)*100</f>
        <v>18.02909205516454</v>
      </c>
      <c r="H63" s="270">
        <f t="shared" ref="H63:I63" si="61">(H34/H32)*100</f>
        <v>16.819008741181168</v>
      </c>
      <c r="I63" s="270">
        <f t="shared" si="61"/>
        <v>16.997416357063461</v>
      </c>
      <c r="J63" s="270">
        <f t="shared" ref="J63:K63" si="62">(J34/J32)*100</f>
        <v>16.938835444374025</v>
      </c>
      <c r="K63" s="270">
        <f t="shared" si="62"/>
        <v>16.497145923221296</v>
      </c>
      <c r="L63" s="270">
        <f t="shared" ref="L63:N63" si="63">(L34/L32)*100</f>
        <v>17.697720187400947</v>
      </c>
      <c r="M63" s="270">
        <f t="shared" si="63"/>
        <v>15.613985930259918</v>
      </c>
      <c r="N63" s="270" t="e">
        <f t="shared" si="63"/>
        <v>#DIV/0!</v>
      </c>
      <c r="O63" s="270" t="e">
        <f t="shared" ref="O63:P63" si="64">(O34/O32)*100</f>
        <v>#DIV/0!</v>
      </c>
      <c r="P63" s="270">
        <f t="shared" si="64"/>
        <v>17.943079032361954</v>
      </c>
      <c r="Q63" s="270">
        <f t="shared" ref="Q63:R63" si="65">(Q34/Q32)*100</f>
        <v>19.497778186256173</v>
      </c>
      <c r="R63" s="270">
        <f t="shared" si="65"/>
        <v>15.096501880761808</v>
      </c>
      <c r="S63" s="270">
        <f t="shared" ref="S63:U63" si="66">(S34/S32)*100</f>
        <v>16.32545133115924</v>
      </c>
      <c r="T63" s="270">
        <f t="shared" si="66"/>
        <v>16.349924462998516</v>
      </c>
      <c r="U63" s="270">
        <f t="shared" si="66"/>
        <v>17.584663302602841</v>
      </c>
      <c r="V63" s="270">
        <f t="shared" ref="V63:W63" si="67">(V34/V32)*100</f>
        <v>18.329416754452055</v>
      </c>
      <c r="W63" s="270">
        <f t="shared" si="67"/>
        <v>16.975196117569539</v>
      </c>
      <c r="X63" s="270">
        <f t="shared" ref="X63:Y63" si="68">(X34/X32)*100</f>
        <v>17.324669343153708</v>
      </c>
      <c r="Y63" s="270">
        <f t="shared" si="68"/>
        <v>15.725781095056812</v>
      </c>
      <c r="Z63" s="270" t="e">
        <f t="shared" ref="Z63:AB63" si="69">(Z34/Z32)*100</f>
        <v>#DIV/0!</v>
      </c>
      <c r="AA63" s="270" t="e">
        <f t="shared" si="69"/>
        <v>#DIV/0!</v>
      </c>
      <c r="AB63" s="270" t="e">
        <f t="shared" si="69"/>
        <v>#DIV/0!</v>
      </c>
      <c r="AC63" s="270">
        <f t="shared" ref="AC63:AD63" si="70">(AC34/AC32)*100</f>
        <v>16.392508421959619</v>
      </c>
      <c r="AD63" s="270">
        <f t="shared" si="70"/>
        <v>17.496678304639989</v>
      </c>
      <c r="AE63" s="270">
        <f t="shared" ref="AE63:AF63" si="71">(AE34/AE32)*100</f>
        <v>15.828064300668826</v>
      </c>
      <c r="AF63" s="270">
        <f t="shared" si="71"/>
        <v>16.811624155371465</v>
      </c>
      <c r="AG63" s="270">
        <f t="shared" ref="AG63:AH63" si="72">(AG34/AG32)*100</f>
        <v>16.888627371787955</v>
      </c>
      <c r="AH63" s="270">
        <f t="shared" si="72"/>
        <v>15.509932610797245</v>
      </c>
      <c r="AI63" s="62"/>
      <c r="AJ63" s="1489">
        <f>AJ34/(AJ33+AJ34)*100</f>
        <v>16.901012719019224</v>
      </c>
      <c r="AM63" s="3"/>
    </row>
    <row r="64" spans="1:15023" ht="15" hidden="1" customHeight="1" x14ac:dyDescent="0.25">
      <c r="C64" s="15"/>
      <c r="D64" s="74" t="s">
        <v>105</v>
      </c>
      <c r="E64" s="125">
        <v>75</v>
      </c>
      <c r="F64" s="79"/>
      <c r="G64" s="270" t="e">
        <f>(G37/G36)*100</f>
        <v>#DIV/0!</v>
      </c>
      <c r="H64" s="270" t="e">
        <f t="shared" ref="H64:I64" si="73">(H37/H36)*100</f>
        <v>#DIV/0!</v>
      </c>
      <c r="I64" s="270" t="e">
        <f t="shared" si="73"/>
        <v>#DIV/0!</v>
      </c>
      <c r="J64" s="270" t="e">
        <f t="shared" ref="J64:K64" si="74">(J37/J36)*100</f>
        <v>#DIV/0!</v>
      </c>
      <c r="K64" s="270" t="e">
        <f t="shared" si="74"/>
        <v>#DIV/0!</v>
      </c>
      <c r="L64" s="270" t="e">
        <f t="shared" ref="L64:N64" si="75">(L37/L36)*100</f>
        <v>#DIV/0!</v>
      </c>
      <c r="M64" s="270" t="e">
        <f t="shared" si="75"/>
        <v>#DIV/0!</v>
      </c>
      <c r="N64" s="270" t="e">
        <f t="shared" si="75"/>
        <v>#DIV/0!</v>
      </c>
      <c r="O64" s="270" t="e">
        <f t="shared" ref="O64:P64" si="76">(O37/O36)*100</f>
        <v>#DIV/0!</v>
      </c>
      <c r="P64" s="270" t="e">
        <f t="shared" si="76"/>
        <v>#DIV/0!</v>
      </c>
      <c r="Q64" s="270" t="e">
        <f t="shared" ref="Q64:R64" si="77">(Q37/Q36)*100</f>
        <v>#DIV/0!</v>
      </c>
      <c r="R64" s="270" t="e">
        <f t="shared" si="77"/>
        <v>#DIV/0!</v>
      </c>
      <c r="S64" s="270" t="e">
        <f t="shared" ref="S64:U64" si="78">(S37/S36)*100</f>
        <v>#DIV/0!</v>
      </c>
      <c r="T64" s="270" t="e">
        <f t="shared" si="78"/>
        <v>#DIV/0!</v>
      </c>
      <c r="U64" s="270" t="e">
        <f t="shared" si="78"/>
        <v>#DIV/0!</v>
      </c>
      <c r="V64" s="270" t="e">
        <f t="shared" ref="V64:W64" si="79">(V37/V36)*100</f>
        <v>#DIV/0!</v>
      </c>
      <c r="W64" s="270" t="e">
        <f t="shared" si="79"/>
        <v>#DIV/0!</v>
      </c>
      <c r="X64" s="270" t="e">
        <f t="shared" ref="X64:Y64" si="80">(X37/X36)*100</f>
        <v>#DIV/0!</v>
      </c>
      <c r="Y64" s="270" t="e">
        <f t="shared" si="80"/>
        <v>#DIV/0!</v>
      </c>
      <c r="Z64" s="270" t="e">
        <f t="shared" ref="Z64:AB64" si="81">(Z37/Z36)*100</f>
        <v>#DIV/0!</v>
      </c>
      <c r="AA64" s="270" t="e">
        <f t="shared" si="81"/>
        <v>#DIV/0!</v>
      </c>
      <c r="AB64" s="270" t="e">
        <f t="shared" si="81"/>
        <v>#DIV/0!</v>
      </c>
      <c r="AC64" s="270" t="e">
        <f t="shared" ref="AC64:AD64" si="82">(AC37/AC36)*100</f>
        <v>#DIV/0!</v>
      </c>
      <c r="AD64" s="270" t="e">
        <f t="shared" si="82"/>
        <v>#DIV/0!</v>
      </c>
      <c r="AE64" s="270" t="e">
        <f t="shared" ref="AE64:AF64" si="83">(AE37/AE36)*100</f>
        <v>#DIV/0!</v>
      </c>
      <c r="AF64" s="270" t="e">
        <f t="shared" si="83"/>
        <v>#DIV/0!</v>
      </c>
      <c r="AG64" s="270" t="e">
        <f t="shared" ref="AG64:AH64" si="84">(AG37/AG36)*100</f>
        <v>#DIV/0!</v>
      </c>
      <c r="AH64" s="270" t="e">
        <f t="shared" si="84"/>
        <v>#DIV/0!</v>
      </c>
      <c r="AI64" s="62"/>
      <c r="AJ64" s="297" t="e">
        <f>(AJ42/AJ41)*100</f>
        <v>#DIV/0!</v>
      </c>
    </row>
    <row r="65" spans="3:58" ht="15" hidden="1" customHeight="1" x14ac:dyDescent="0.25">
      <c r="C65" s="15"/>
      <c r="D65" s="74" t="s">
        <v>62</v>
      </c>
      <c r="E65" s="125">
        <v>25</v>
      </c>
      <c r="F65" s="79"/>
      <c r="G65" s="270" t="e">
        <f>(G38/G36)*100</f>
        <v>#DIV/0!</v>
      </c>
      <c r="H65" s="270" t="e">
        <f t="shared" ref="H65:I65" si="85">(H38/H36)*100</f>
        <v>#DIV/0!</v>
      </c>
      <c r="I65" s="270" t="e">
        <f t="shared" si="85"/>
        <v>#DIV/0!</v>
      </c>
      <c r="J65" s="270" t="e">
        <f t="shared" ref="J65:K65" si="86">(J38/J36)*100</f>
        <v>#DIV/0!</v>
      </c>
      <c r="K65" s="270" t="e">
        <f t="shared" si="86"/>
        <v>#DIV/0!</v>
      </c>
      <c r="L65" s="270" t="e">
        <f t="shared" ref="L65:N65" si="87">(L38/L36)*100</f>
        <v>#DIV/0!</v>
      </c>
      <c r="M65" s="270" t="e">
        <f t="shared" si="87"/>
        <v>#DIV/0!</v>
      </c>
      <c r="N65" s="270" t="e">
        <f t="shared" si="87"/>
        <v>#DIV/0!</v>
      </c>
      <c r="O65" s="270" t="e">
        <f t="shared" ref="O65:P65" si="88">(O38/O36)*100</f>
        <v>#DIV/0!</v>
      </c>
      <c r="P65" s="270" t="e">
        <f t="shared" si="88"/>
        <v>#DIV/0!</v>
      </c>
      <c r="Q65" s="270" t="e">
        <f t="shared" ref="Q65:R65" si="89">(Q38/Q36)*100</f>
        <v>#DIV/0!</v>
      </c>
      <c r="R65" s="270" t="e">
        <f t="shared" si="89"/>
        <v>#DIV/0!</v>
      </c>
      <c r="S65" s="270" t="e">
        <f t="shared" ref="S65:U65" si="90">(S38/S36)*100</f>
        <v>#DIV/0!</v>
      </c>
      <c r="T65" s="270" t="e">
        <f t="shared" si="90"/>
        <v>#DIV/0!</v>
      </c>
      <c r="U65" s="270" t="e">
        <f t="shared" si="90"/>
        <v>#DIV/0!</v>
      </c>
      <c r="V65" s="270" t="e">
        <f t="shared" ref="V65:W65" si="91">(V38/V36)*100</f>
        <v>#DIV/0!</v>
      </c>
      <c r="W65" s="270" t="e">
        <f t="shared" si="91"/>
        <v>#DIV/0!</v>
      </c>
      <c r="X65" s="270" t="e">
        <f t="shared" ref="X65:Y65" si="92">(X38/X36)*100</f>
        <v>#DIV/0!</v>
      </c>
      <c r="Y65" s="270" t="e">
        <f t="shared" si="92"/>
        <v>#DIV/0!</v>
      </c>
      <c r="Z65" s="270" t="e">
        <f t="shared" ref="Z65:AB65" si="93">(Z38/Z36)*100</f>
        <v>#DIV/0!</v>
      </c>
      <c r="AA65" s="270" t="e">
        <f t="shared" si="93"/>
        <v>#DIV/0!</v>
      </c>
      <c r="AB65" s="270" t="e">
        <f t="shared" si="93"/>
        <v>#DIV/0!</v>
      </c>
      <c r="AC65" s="270" t="e">
        <f t="shared" ref="AC65:AD65" si="94">(AC38/AC36)*100</f>
        <v>#DIV/0!</v>
      </c>
      <c r="AD65" s="270" t="e">
        <f t="shared" si="94"/>
        <v>#DIV/0!</v>
      </c>
      <c r="AE65" s="270" t="e">
        <f t="shared" ref="AE65:AF65" si="95">(AE38/AE36)*100</f>
        <v>#DIV/0!</v>
      </c>
      <c r="AF65" s="270" t="e">
        <f t="shared" si="95"/>
        <v>#DIV/0!</v>
      </c>
      <c r="AG65" s="270" t="e">
        <f t="shared" ref="AG65:AH65" si="96">(AG38/AG36)*100</f>
        <v>#DIV/0!</v>
      </c>
      <c r="AH65" s="270" t="e">
        <f t="shared" si="96"/>
        <v>#DIV/0!</v>
      </c>
      <c r="AI65" s="62"/>
      <c r="AJ65" s="297" t="e">
        <f>(AJ43/AJ41)*100</f>
        <v>#DIV/0!</v>
      </c>
    </row>
    <row r="66" spans="3:58" ht="15" hidden="1" customHeight="1" x14ac:dyDescent="0.25">
      <c r="C66" s="15"/>
      <c r="D66" s="74" t="s">
        <v>107</v>
      </c>
      <c r="E66" s="125">
        <v>75</v>
      </c>
      <c r="F66" s="69" t="s">
        <v>25</v>
      </c>
      <c r="G66" s="270" t="e">
        <f>G42/G41*100</f>
        <v>#DIV/0!</v>
      </c>
      <c r="H66" s="270" t="e">
        <f t="shared" ref="H66:I66" si="97">H42/H41*100</f>
        <v>#DIV/0!</v>
      </c>
      <c r="I66" s="270" t="e">
        <f t="shared" si="97"/>
        <v>#DIV/0!</v>
      </c>
      <c r="J66" s="270" t="e">
        <f t="shared" ref="J66:K66" si="98">J42/J41*100</f>
        <v>#DIV/0!</v>
      </c>
      <c r="K66" s="270" t="e">
        <f t="shared" si="98"/>
        <v>#DIV/0!</v>
      </c>
      <c r="L66" s="270" t="e">
        <f t="shared" ref="L66:N66" si="99">L42/L41*100</f>
        <v>#DIV/0!</v>
      </c>
      <c r="M66" s="270" t="e">
        <f t="shared" si="99"/>
        <v>#DIV/0!</v>
      </c>
      <c r="N66" s="270" t="e">
        <f t="shared" si="99"/>
        <v>#DIV/0!</v>
      </c>
      <c r="O66" s="270" t="e">
        <f t="shared" ref="O66:P66" si="100">O42/O41*100</f>
        <v>#DIV/0!</v>
      </c>
      <c r="P66" s="270" t="e">
        <f t="shared" si="100"/>
        <v>#DIV/0!</v>
      </c>
      <c r="Q66" s="270" t="e">
        <f t="shared" ref="Q66:R66" si="101">Q42/Q41*100</f>
        <v>#DIV/0!</v>
      </c>
      <c r="R66" s="270" t="e">
        <f t="shared" si="101"/>
        <v>#DIV/0!</v>
      </c>
      <c r="S66" s="270" t="e">
        <f t="shared" ref="S66:U66" si="102">S42/S41*100</f>
        <v>#DIV/0!</v>
      </c>
      <c r="T66" s="270" t="e">
        <f t="shared" si="102"/>
        <v>#DIV/0!</v>
      </c>
      <c r="U66" s="270" t="e">
        <f t="shared" si="102"/>
        <v>#DIV/0!</v>
      </c>
      <c r="V66" s="270" t="e">
        <f t="shared" ref="V66:W66" si="103">V42/V41*100</f>
        <v>#DIV/0!</v>
      </c>
      <c r="W66" s="270" t="e">
        <f t="shared" si="103"/>
        <v>#DIV/0!</v>
      </c>
      <c r="X66" s="270" t="e">
        <f t="shared" ref="X66:Y66" si="104">X42/X41*100</f>
        <v>#DIV/0!</v>
      </c>
      <c r="Y66" s="270" t="e">
        <f t="shared" si="104"/>
        <v>#DIV/0!</v>
      </c>
      <c r="Z66" s="270" t="e">
        <f t="shared" ref="Z66:AB66" si="105">Z42/Z41*100</f>
        <v>#DIV/0!</v>
      </c>
      <c r="AA66" s="270" t="e">
        <f t="shared" si="105"/>
        <v>#DIV/0!</v>
      </c>
      <c r="AB66" s="270" t="e">
        <f t="shared" si="105"/>
        <v>#DIV/0!</v>
      </c>
      <c r="AC66" s="270" t="e">
        <f t="shared" ref="AC66:AD66" si="106">AC42/AC41*100</f>
        <v>#DIV/0!</v>
      </c>
      <c r="AD66" s="270" t="e">
        <f t="shared" si="106"/>
        <v>#DIV/0!</v>
      </c>
      <c r="AE66" s="270" t="e">
        <f t="shared" ref="AE66:AF66" si="107">AE42/AE41*100</f>
        <v>#DIV/0!</v>
      </c>
      <c r="AF66" s="270" t="e">
        <f t="shared" si="107"/>
        <v>#DIV/0!</v>
      </c>
      <c r="AG66" s="270" t="e">
        <f t="shared" ref="AG66:AH66" si="108">AG42/AG41*100</f>
        <v>#DIV/0!</v>
      </c>
      <c r="AH66" s="270" t="e">
        <f t="shared" si="108"/>
        <v>#DIV/0!</v>
      </c>
      <c r="AI66" s="62"/>
      <c r="AJ66" s="297" t="e">
        <f>AJ42/AJ41*100</f>
        <v>#DIV/0!</v>
      </c>
    </row>
    <row r="67" spans="3:58" ht="15" hidden="1" customHeight="1" x14ac:dyDescent="0.25">
      <c r="C67" s="15"/>
      <c r="D67" s="74" t="s">
        <v>62</v>
      </c>
      <c r="E67" s="125">
        <v>25</v>
      </c>
      <c r="F67" s="69" t="s">
        <v>25</v>
      </c>
      <c r="G67" s="270" t="e">
        <f>G43/G41*100</f>
        <v>#DIV/0!</v>
      </c>
      <c r="H67" s="270" t="e">
        <f t="shared" ref="H67:I67" si="109">H43/H41*100</f>
        <v>#DIV/0!</v>
      </c>
      <c r="I67" s="270" t="e">
        <f t="shared" si="109"/>
        <v>#DIV/0!</v>
      </c>
      <c r="J67" s="270" t="e">
        <f t="shared" ref="J67:K67" si="110">J43/J41*100</f>
        <v>#DIV/0!</v>
      </c>
      <c r="K67" s="270" t="e">
        <f t="shared" si="110"/>
        <v>#DIV/0!</v>
      </c>
      <c r="L67" s="270" t="e">
        <f t="shared" ref="L67:N67" si="111">L43/L41*100</f>
        <v>#DIV/0!</v>
      </c>
      <c r="M67" s="270" t="e">
        <f t="shared" si="111"/>
        <v>#DIV/0!</v>
      </c>
      <c r="N67" s="270" t="e">
        <f t="shared" si="111"/>
        <v>#DIV/0!</v>
      </c>
      <c r="O67" s="270" t="e">
        <f t="shared" ref="O67:P67" si="112">O43/O41*100</f>
        <v>#DIV/0!</v>
      </c>
      <c r="P67" s="270" t="e">
        <f t="shared" si="112"/>
        <v>#DIV/0!</v>
      </c>
      <c r="Q67" s="270" t="e">
        <f t="shared" ref="Q67:R67" si="113">Q43/Q41*100</f>
        <v>#DIV/0!</v>
      </c>
      <c r="R67" s="270" t="e">
        <f t="shared" si="113"/>
        <v>#DIV/0!</v>
      </c>
      <c r="S67" s="270" t="e">
        <f t="shared" ref="S67:U67" si="114">S43/S41*100</f>
        <v>#DIV/0!</v>
      </c>
      <c r="T67" s="270" t="e">
        <f t="shared" si="114"/>
        <v>#DIV/0!</v>
      </c>
      <c r="U67" s="270" t="e">
        <f t="shared" si="114"/>
        <v>#DIV/0!</v>
      </c>
      <c r="V67" s="270" t="e">
        <f t="shared" ref="V67:W67" si="115">V43/V41*100</f>
        <v>#DIV/0!</v>
      </c>
      <c r="W67" s="270" t="e">
        <f t="shared" si="115"/>
        <v>#DIV/0!</v>
      </c>
      <c r="X67" s="270" t="e">
        <f t="shared" ref="X67:Y67" si="116">X43/X41*100</f>
        <v>#DIV/0!</v>
      </c>
      <c r="Y67" s="270" t="e">
        <f t="shared" si="116"/>
        <v>#DIV/0!</v>
      </c>
      <c r="Z67" s="270" t="e">
        <f t="shared" ref="Z67:AB67" si="117">Z43/Z41*100</f>
        <v>#DIV/0!</v>
      </c>
      <c r="AA67" s="270" t="e">
        <f t="shared" si="117"/>
        <v>#DIV/0!</v>
      </c>
      <c r="AB67" s="270" t="e">
        <f t="shared" si="117"/>
        <v>#DIV/0!</v>
      </c>
      <c r="AC67" s="270" t="e">
        <f t="shared" ref="AC67:AD67" si="118">AC43/AC41*100</f>
        <v>#DIV/0!</v>
      </c>
      <c r="AD67" s="270" t="e">
        <f t="shared" si="118"/>
        <v>#DIV/0!</v>
      </c>
      <c r="AE67" s="270" t="e">
        <f t="shared" ref="AE67:AF67" si="119">AE43/AE41*100</f>
        <v>#DIV/0!</v>
      </c>
      <c r="AF67" s="270" t="e">
        <f t="shared" si="119"/>
        <v>#DIV/0!</v>
      </c>
      <c r="AG67" s="270" t="e">
        <f t="shared" ref="AG67:AH67" si="120">AG43/AG41*100</f>
        <v>#DIV/0!</v>
      </c>
      <c r="AH67" s="270" t="e">
        <f t="shared" si="120"/>
        <v>#DIV/0!</v>
      </c>
      <c r="AI67" s="18"/>
      <c r="AJ67" s="297" t="e">
        <f>AJ43/AJ41*100</f>
        <v>#DIV/0!</v>
      </c>
    </row>
    <row r="68" spans="3:58" x14ac:dyDescent="0.25">
      <c r="C68" s="15"/>
      <c r="D68" s="74" t="s">
        <v>110</v>
      </c>
      <c r="E68" s="125">
        <v>70</v>
      </c>
      <c r="F68" s="69" t="s">
        <v>25</v>
      </c>
      <c r="G68" s="270" t="e">
        <f>G46/(G46+G47)*100</f>
        <v>#DIV/0!</v>
      </c>
      <c r="H68" s="270" t="e">
        <f t="shared" ref="H68:I68" si="121">H46/(H46+H47)*100</f>
        <v>#DIV/0!</v>
      </c>
      <c r="I68" s="270" t="e">
        <f t="shared" si="121"/>
        <v>#DIV/0!</v>
      </c>
      <c r="J68" s="270" t="e">
        <f t="shared" ref="J68:K68" si="122">J46/(J46+J47)*100</f>
        <v>#DIV/0!</v>
      </c>
      <c r="K68" s="270" t="e">
        <f t="shared" si="122"/>
        <v>#DIV/0!</v>
      </c>
      <c r="L68" s="270" t="e">
        <f t="shared" ref="L68:N68" si="123">L46/(L46+L47)*100</f>
        <v>#DIV/0!</v>
      </c>
      <c r="M68" s="270">
        <f t="shared" si="123"/>
        <v>77.314746549005818</v>
      </c>
      <c r="N68" s="270">
        <f t="shared" si="123"/>
        <v>74.706126111823437</v>
      </c>
      <c r="O68" s="270">
        <f t="shared" ref="O68:P68" si="124">O46/(O46+O47)*100</f>
        <v>78.19743286130479</v>
      </c>
      <c r="P68" s="270">
        <f t="shared" si="124"/>
        <v>75.803550547464653</v>
      </c>
      <c r="Q68" s="270" t="e">
        <f t="shared" ref="Q68:R68" si="125">Q46/(Q46+Q47)*100</f>
        <v>#DIV/0!</v>
      </c>
      <c r="R68" s="270" t="e">
        <f t="shared" si="125"/>
        <v>#DIV/0!</v>
      </c>
      <c r="S68" s="270" t="e">
        <f t="shared" ref="S68:U68" si="126">S46/(S46+S47)*100</f>
        <v>#DIV/0!</v>
      </c>
      <c r="T68" s="270" t="e">
        <f t="shared" si="126"/>
        <v>#DIV/0!</v>
      </c>
      <c r="U68" s="270" t="e">
        <f t="shared" si="126"/>
        <v>#DIV/0!</v>
      </c>
      <c r="V68" s="270" t="e">
        <f t="shared" ref="V68:W68" si="127">V46/(V46+V47)*100</f>
        <v>#DIV/0!</v>
      </c>
      <c r="W68" s="270" t="e">
        <f t="shared" si="127"/>
        <v>#DIV/0!</v>
      </c>
      <c r="X68" s="270" t="e">
        <f t="shared" ref="X68:Y68" si="128">X46/(X46+X47)*100</f>
        <v>#DIV/0!</v>
      </c>
      <c r="Y68" s="270">
        <f t="shared" si="128"/>
        <v>76.020594441728491</v>
      </c>
      <c r="Z68" s="270">
        <f t="shared" ref="Z68:AB68" si="129">Z46/(Z46+Z47)*100</f>
        <v>75.697876584321364</v>
      </c>
      <c r="AA68" s="270">
        <f t="shared" si="129"/>
        <v>75.426631107014444</v>
      </c>
      <c r="AB68" s="270">
        <f t="shared" si="129"/>
        <v>77.200825129221315</v>
      </c>
      <c r="AC68" s="270">
        <f t="shared" ref="AC68:AD68" si="130">AC46/(AC46+AC47)*100</f>
        <v>69.848523407504132</v>
      </c>
      <c r="AD68" s="270" t="e">
        <f t="shared" si="130"/>
        <v>#DIV/0!</v>
      </c>
      <c r="AE68" s="270" t="e">
        <f t="shared" ref="AE68:AF68" si="131">AE46/(AE46+AE47)*100</f>
        <v>#DIV/0!</v>
      </c>
      <c r="AF68" s="270" t="e">
        <f t="shared" si="131"/>
        <v>#DIV/0!</v>
      </c>
      <c r="AG68" s="270" t="e">
        <f t="shared" ref="AG68:AH68" si="132">AG46/(AG46+AG47)*100</f>
        <v>#DIV/0!</v>
      </c>
      <c r="AH68" s="270" t="e">
        <f t="shared" si="132"/>
        <v>#DIV/0!</v>
      </c>
      <c r="AI68" s="18"/>
      <c r="AJ68" s="1489">
        <f>AJ46/(AJ46+AJ47)*100</f>
        <v>76.027572185574599</v>
      </c>
      <c r="AT68" s="3"/>
      <c r="BB68" s="3"/>
    </row>
    <row r="69" spans="3:58" x14ac:dyDescent="0.25">
      <c r="C69" s="15"/>
      <c r="D69" s="74" t="s">
        <v>62</v>
      </c>
      <c r="E69" s="125">
        <v>30</v>
      </c>
      <c r="F69" s="69" t="s">
        <v>25</v>
      </c>
      <c r="G69" s="270" t="e">
        <f>G47/(G47+G46)*100</f>
        <v>#DIV/0!</v>
      </c>
      <c r="H69" s="270" t="e">
        <f t="shared" ref="H69:I69" si="133">H47/(H47+H46)*100</f>
        <v>#DIV/0!</v>
      </c>
      <c r="I69" s="270" t="e">
        <f t="shared" si="133"/>
        <v>#DIV/0!</v>
      </c>
      <c r="J69" s="270" t="e">
        <f t="shared" ref="J69:K69" si="134">J47/(J47+J46)*100</f>
        <v>#DIV/0!</v>
      </c>
      <c r="K69" s="270" t="e">
        <f t="shared" si="134"/>
        <v>#DIV/0!</v>
      </c>
      <c r="L69" s="270" t="e">
        <f t="shared" ref="L69:N69" si="135">L47/(L47+L46)*100</f>
        <v>#DIV/0!</v>
      </c>
      <c r="M69" s="270">
        <f t="shared" si="135"/>
        <v>22.685253450994182</v>
      </c>
      <c r="N69" s="270">
        <f t="shared" si="135"/>
        <v>25.293873888176559</v>
      </c>
      <c r="O69" s="270">
        <f t="shared" ref="O69:P69" si="136">O47/(O47+O46)*100</f>
        <v>21.802567138695206</v>
      </c>
      <c r="P69" s="270">
        <f t="shared" si="136"/>
        <v>24.196449452535347</v>
      </c>
      <c r="Q69" s="270" t="e">
        <f t="shared" ref="Q69:R69" si="137">Q47/(Q47+Q46)*100</f>
        <v>#DIV/0!</v>
      </c>
      <c r="R69" s="270" t="e">
        <f t="shared" si="137"/>
        <v>#DIV/0!</v>
      </c>
      <c r="S69" s="270" t="e">
        <f t="shared" ref="S69:U69" si="138">S47/(S47+S46)*100</f>
        <v>#DIV/0!</v>
      </c>
      <c r="T69" s="270" t="e">
        <f t="shared" si="138"/>
        <v>#DIV/0!</v>
      </c>
      <c r="U69" s="270" t="e">
        <f t="shared" si="138"/>
        <v>#DIV/0!</v>
      </c>
      <c r="V69" s="270" t="e">
        <f t="shared" ref="V69:W69" si="139">V47/(V47+V46)*100</f>
        <v>#DIV/0!</v>
      </c>
      <c r="W69" s="270" t="e">
        <f t="shared" si="139"/>
        <v>#DIV/0!</v>
      </c>
      <c r="X69" s="270" t="e">
        <f t="shared" ref="X69:Y69" si="140">X47/(X47+X46)*100</f>
        <v>#DIV/0!</v>
      </c>
      <c r="Y69" s="270">
        <f t="shared" si="140"/>
        <v>23.979405558271502</v>
      </c>
      <c r="Z69" s="270">
        <f t="shared" ref="Z69:AB69" si="141">Z47/(Z47+Z46)*100</f>
        <v>24.302123415678633</v>
      </c>
      <c r="AA69" s="270">
        <f t="shared" si="141"/>
        <v>24.573368892985552</v>
      </c>
      <c r="AB69" s="270">
        <f t="shared" si="141"/>
        <v>22.799174870778682</v>
      </c>
      <c r="AC69" s="270">
        <f t="shared" ref="AC69:AD69" si="142">AC47/(AC47+AC46)*100</f>
        <v>30.151476592495879</v>
      </c>
      <c r="AD69" s="270" t="e">
        <f t="shared" si="142"/>
        <v>#DIV/0!</v>
      </c>
      <c r="AE69" s="270" t="e">
        <f t="shared" ref="AE69:AF69" si="143">AE47/(AE47+AE46)*100</f>
        <v>#DIV/0!</v>
      </c>
      <c r="AF69" s="270" t="e">
        <f t="shared" si="143"/>
        <v>#DIV/0!</v>
      </c>
      <c r="AG69" s="270" t="e">
        <f t="shared" ref="AG69:AH69" si="144">AG47/(AG47+AG46)*100</f>
        <v>#DIV/0!</v>
      </c>
      <c r="AH69" s="270" t="e">
        <f t="shared" si="144"/>
        <v>#DIV/0!</v>
      </c>
      <c r="AI69" s="18"/>
      <c r="AJ69" s="297">
        <f>AJ47/AJ45*100</f>
        <v>23.972427814425394</v>
      </c>
    </row>
    <row r="70" spans="3:58" hidden="1" x14ac:dyDescent="0.25">
      <c r="C70" s="15"/>
      <c r="D70" s="74" t="s">
        <v>835</v>
      </c>
      <c r="E70" s="125">
        <v>70</v>
      </c>
      <c r="F70" s="69" t="s">
        <v>25</v>
      </c>
      <c r="G70" s="270" t="e">
        <f>G51/(G51+G52)*100</f>
        <v>#DIV/0!</v>
      </c>
      <c r="H70" s="270" t="e">
        <f>H51/(H51+H52)*100</f>
        <v>#DIV/0!</v>
      </c>
      <c r="I70" s="270"/>
      <c r="J70" s="270"/>
      <c r="K70" s="270"/>
      <c r="L70" s="270"/>
      <c r="M70" s="270"/>
      <c r="N70" s="270"/>
      <c r="O70" s="270"/>
      <c r="P70" s="270"/>
      <c r="Q70" s="270"/>
      <c r="R70" s="270"/>
      <c r="S70" s="270"/>
      <c r="T70" s="270"/>
      <c r="U70" s="270"/>
      <c r="V70" s="270"/>
      <c r="W70" s="270"/>
      <c r="X70" s="270"/>
      <c r="Y70" s="270"/>
      <c r="Z70" s="270"/>
      <c r="AA70" s="270"/>
      <c r="AB70" s="270"/>
      <c r="AC70" s="270"/>
      <c r="AD70" s="270"/>
      <c r="AE70" s="270"/>
      <c r="AF70" s="270"/>
      <c r="AG70" s="270"/>
      <c r="AH70" s="270"/>
      <c r="AI70" s="18"/>
      <c r="AJ70" s="1489" t="e">
        <f>AJ51/(AJ51+AJ52)*100</f>
        <v>#DIV/0!</v>
      </c>
    </row>
    <row r="71" spans="3:58" hidden="1" x14ac:dyDescent="0.25">
      <c r="C71" s="15"/>
      <c r="D71" s="74" t="s">
        <v>62</v>
      </c>
      <c r="E71" s="125">
        <v>30</v>
      </c>
      <c r="F71" s="69" t="s">
        <v>25</v>
      </c>
      <c r="G71" s="270" t="e">
        <f>G52/(G51+G52)*100</f>
        <v>#DIV/0!</v>
      </c>
      <c r="H71" s="270" t="e">
        <f>H52/(H51+H52)*100</f>
        <v>#DIV/0!</v>
      </c>
      <c r="I71" s="270"/>
      <c r="J71" s="270"/>
      <c r="K71" s="270"/>
      <c r="L71" s="270"/>
      <c r="M71" s="270"/>
      <c r="N71" s="270"/>
      <c r="O71" s="270"/>
      <c r="P71" s="270"/>
      <c r="Q71" s="270"/>
      <c r="R71" s="270"/>
      <c r="S71" s="270"/>
      <c r="T71" s="270"/>
      <c r="U71" s="270"/>
      <c r="V71" s="270"/>
      <c r="W71" s="270"/>
      <c r="X71" s="270"/>
      <c r="Y71" s="270"/>
      <c r="Z71" s="270"/>
      <c r="AA71" s="270"/>
      <c r="AB71" s="270"/>
      <c r="AC71" s="270"/>
      <c r="AD71" s="270"/>
      <c r="AE71" s="270"/>
      <c r="AF71" s="270"/>
      <c r="AG71" s="270"/>
      <c r="AH71" s="270"/>
      <c r="AI71" s="18"/>
      <c r="AJ71" s="1489" t="e">
        <f>AJ52/(AJ51+AJ52)*100</f>
        <v>#DIV/0!</v>
      </c>
    </row>
    <row r="72" spans="3:58" hidden="1" x14ac:dyDescent="0.25">
      <c r="C72" s="15"/>
      <c r="D72" s="74" t="s">
        <v>61</v>
      </c>
      <c r="E72" s="125">
        <v>60</v>
      </c>
      <c r="F72" s="69" t="s">
        <v>25</v>
      </c>
      <c r="G72" s="270" t="e">
        <f>G56/(G56+G57)*100</f>
        <v>#DIV/0!</v>
      </c>
      <c r="H72" s="270" t="e">
        <f t="shared" ref="H72" si="145">H56/(H56+H57)*100</f>
        <v>#DIV/0!</v>
      </c>
      <c r="I72" s="270"/>
      <c r="J72" s="270"/>
      <c r="K72" s="270"/>
      <c r="L72" s="270"/>
      <c r="M72" s="270"/>
      <c r="N72" s="270"/>
      <c r="O72" s="270"/>
      <c r="P72" s="270"/>
      <c r="Q72" s="270"/>
      <c r="R72" s="270"/>
      <c r="S72" s="270"/>
      <c r="T72" s="270"/>
      <c r="U72" s="270"/>
      <c r="V72" s="270"/>
      <c r="W72" s="270"/>
      <c r="X72" s="270"/>
      <c r="Y72" s="270"/>
      <c r="Z72" s="270"/>
      <c r="AA72" s="270"/>
      <c r="AB72" s="270"/>
      <c r="AC72" s="270"/>
      <c r="AD72" s="270"/>
      <c r="AE72" s="270"/>
      <c r="AF72" s="270"/>
      <c r="AG72" s="270"/>
      <c r="AH72" s="270"/>
      <c r="AI72" s="62"/>
      <c r="AJ72" s="1489" t="e">
        <f>AJ56/(AJ57+AJ56)*100</f>
        <v>#DIV/0!</v>
      </c>
    </row>
    <row r="73" spans="3:58" ht="15.75" hidden="1" thickBot="1" x14ac:dyDescent="0.3">
      <c r="C73" s="19"/>
      <c r="D73" s="74" t="s">
        <v>60</v>
      </c>
      <c r="E73" s="125">
        <v>40</v>
      </c>
      <c r="F73" s="69" t="s">
        <v>25</v>
      </c>
      <c r="G73" s="270" t="e">
        <f>G57/G55*100</f>
        <v>#DIV/0!</v>
      </c>
      <c r="H73" s="270" t="e">
        <f>H57/H55*100</f>
        <v>#DIV/0!</v>
      </c>
      <c r="I73" s="270"/>
      <c r="J73" s="270"/>
      <c r="K73" s="270"/>
      <c r="L73" s="270"/>
      <c r="M73" s="270"/>
      <c r="N73" s="270"/>
      <c r="O73" s="270"/>
      <c r="P73" s="270"/>
      <c r="Q73" s="270"/>
      <c r="R73" s="270"/>
      <c r="S73" s="270"/>
      <c r="T73" s="270"/>
      <c r="U73" s="270"/>
      <c r="V73" s="270"/>
      <c r="W73" s="270"/>
      <c r="X73" s="270"/>
      <c r="Y73" s="270"/>
      <c r="Z73" s="270"/>
      <c r="AA73" s="270"/>
      <c r="AB73" s="270"/>
      <c r="AC73" s="270"/>
      <c r="AD73" s="270"/>
      <c r="AE73" s="270"/>
      <c r="AF73" s="270"/>
      <c r="AG73" s="270"/>
      <c r="AH73" s="270"/>
      <c r="AI73" s="18"/>
      <c r="AJ73" s="297" t="e">
        <f>AJ57/(AJ56+AJ57)*100</f>
        <v>#DIV/0!</v>
      </c>
    </row>
    <row r="74" spans="3:58" x14ac:dyDescent="0.25">
      <c r="C74" s="8">
        <v>2</v>
      </c>
      <c r="D74" s="80" t="s">
        <v>59</v>
      </c>
      <c r="E74" s="76"/>
      <c r="F74" s="77"/>
      <c r="G74" s="94"/>
      <c r="H74" s="94"/>
      <c r="I74" s="94"/>
      <c r="J74" s="94"/>
      <c r="K74" s="94"/>
      <c r="L74" s="94"/>
      <c r="M74" s="94"/>
      <c r="N74" s="94"/>
      <c r="O74" s="94"/>
      <c r="P74" s="94"/>
      <c r="Q74" s="94"/>
      <c r="R74" s="94"/>
      <c r="S74" s="1916"/>
      <c r="T74" s="94"/>
      <c r="U74" s="94"/>
      <c r="V74" s="94"/>
      <c r="W74" s="94"/>
      <c r="X74" s="94"/>
      <c r="Y74" s="94"/>
      <c r="Z74" s="94"/>
      <c r="AA74" s="94"/>
      <c r="AB74" s="94"/>
      <c r="AC74" s="94"/>
      <c r="AD74" s="94"/>
      <c r="AE74" s="94"/>
      <c r="AF74" s="94"/>
      <c r="AG74" s="94"/>
      <c r="AH74" s="94"/>
      <c r="AJ74" s="81" t="s">
        <v>128</v>
      </c>
      <c r="AT74" s="3"/>
      <c r="AU74" s="3"/>
    </row>
    <row r="75" spans="3:58" x14ac:dyDescent="0.25">
      <c r="C75" s="8"/>
      <c r="D75" s="232" t="s">
        <v>1121</v>
      </c>
      <c r="E75" s="248">
        <v>9</v>
      </c>
      <c r="F75" s="233" t="s">
        <v>56</v>
      </c>
      <c r="G75" s="271">
        <f>10248+2000</f>
        <v>12248</v>
      </c>
      <c r="H75" s="271">
        <f>13086</f>
        <v>13086</v>
      </c>
      <c r="I75" s="271">
        <v>12566</v>
      </c>
      <c r="J75" s="271">
        <v>12922</v>
      </c>
      <c r="K75" s="271">
        <v>13608</v>
      </c>
      <c r="L75" s="271">
        <v>13412</v>
      </c>
      <c r="M75" s="271">
        <v>13371</v>
      </c>
      <c r="N75" s="271">
        <v>10976</v>
      </c>
      <c r="O75" s="271">
        <v>12530</v>
      </c>
      <c r="P75" s="271">
        <v>11942</v>
      </c>
      <c r="Q75" s="271">
        <v>12474</v>
      </c>
      <c r="R75" s="271">
        <v>11074</v>
      </c>
      <c r="S75" s="2008">
        <v>11158</v>
      </c>
      <c r="T75" s="2008">
        <v>9520</v>
      </c>
      <c r="U75" s="1968">
        <v>10248</v>
      </c>
      <c r="V75" s="271">
        <v>11817</v>
      </c>
      <c r="W75" s="1984">
        <v>14027</v>
      </c>
      <c r="X75" s="271">
        <v>14599</v>
      </c>
      <c r="Y75" s="271">
        <v>14209</v>
      </c>
      <c r="Z75" s="271">
        <v>12883</v>
      </c>
      <c r="AA75" s="271">
        <v>13221</v>
      </c>
      <c r="AB75" s="271">
        <v>13637</v>
      </c>
      <c r="AC75" s="271">
        <v>13312</v>
      </c>
      <c r="AD75" s="271">
        <v>12323</v>
      </c>
      <c r="AE75" s="271">
        <v>14283</v>
      </c>
      <c r="AF75" s="271">
        <v>2156</v>
      </c>
      <c r="AG75" s="271">
        <v>2156</v>
      </c>
      <c r="AH75" s="271">
        <v>2156</v>
      </c>
      <c r="AJ75" s="82">
        <f>SUM(G75:AH75)</f>
        <v>321914</v>
      </c>
      <c r="AK75" s="3" t="e">
        <f>AJ75-#REF!</f>
        <v>#REF!</v>
      </c>
      <c r="AM75" s="3"/>
      <c r="AS75" s="1" t="s">
        <v>1155</v>
      </c>
      <c r="AT75" s="1">
        <v>7000</v>
      </c>
      <c r="AU75" s="3"/>
      <c r="AV75" s="1" t="s">
        <v>1149</v>
      </c>
      <c r="AW75" s="3"/>
      <c r="BC75" s="3"/>
      <c r="BF75" s="1"/>
    </row>
    <row r="76" spans="3:58" ht="26.25" x14ac:dyDescent="0.25">
      <c r="C76" s="15"/>
      <c r="D76" s="2086" t="s">
        <v>1131</v>
      </c>
      <c r="E76" s="250"/>
      <c r="F76" s="20" t="s">
        <v>25</v>
      </c>
      <c r="G76" s="272">
        <f t="shared" ref="G76" si="146">G75/(G11)*100</f>
        <v>0.60931018803646708</v>
      </c>
      <c r="H76" s="272">
        <f>H75/(H11)*100</f>
        <v>0.59023127991242608</v>
      </c>
      <c r="I76" s="272">
        <f>I75/(I11)*100</f>
        <v>0.62417079808526688</v>
      </c>
      <c r="J76" s="272">
        <f>J75/(J11)*100</f>
        <v>0.59792710582828545</v>
      </c>
      <c r="K76" s="272">
        <f>K75/(K11)*100</f>
        <v>0.6342343954708729</v>
      </c>
      <c r="L76" s="272">
        <f t="shared" ref="L76:P76" si="147">L75/(L11)*100</f>
        <v>0.73404537705205142</v>
      </c>
      <c r="M76" s="272">
        <f t="shared" si="147"/>
        <v>0.66408139628440221</v>
      </c>
      <c r="N76" s="272">
        <f t="shared" si="147"/>
        <v>0.57335717446074075</v>
      </c>
      <c r="O76" s="272">
        <f t="shared" si="147"/>
        <v>0.61535892663330394</v>
      </c>
      <c r="P76" s="272">
        <f t="shared" si="147"/>
        <v>0.48748189597882546</v>
      </c>
      <c r="Q76" s="272">
        <f t="shared" ref="Q76:AH76" si="148">Q75/(Q11)*100</f>
        <v>0.56520163117353872</v>
      </c>
      <c r="R76" s="272">
        <f t="shared" si="148"/>
        <v>0.54269974746868355</v>
      </c>
      <c r="S76" s="272">
        <f t="shared" si="148"/>
        <v>0.53694491911419007</v>
      </c>
      <c r="T76" s="272">
        <f t="shared" si="148"/>
        <v>0.60038091394119797</v>
      </c>
      <c r="U76" s="272">
        <f t="shared" si="148"/>
        <v>0.57678897166878762</v>
      </c>
      <c r="V76" s="272">
        <f t="shared" si="148"/>
        <v>0.61132922331649076</v>
      </c>
      <c r="W76" s="272">
        <f t="shared" si="148"/>
        <v>0.57326040784165633</v>
      </c>
      <c r="X76" s="272">
        <f t="shared" si="148"/>
        <v>0.57276226854503709</v>
      </c>
      <c r="Y76" s="272">
        <f t="shared" si="148"/>
        <v>0.57543602167128749</v>
      </c>
      <c r="Z76" s="272">
        <f t="shared" si="148"/>
        <v>0.53489945982752685</v>
      </c>
      <c r="AA76" s="272">
        <f t="shared" si="148"/>
        <v>0.55639817925944879</v>
      </c>
      <c r="AB76" s="272">
        <f t="shared" si="148"/>
        <v>0.52271552959972034</v>
      </c>
      <c r="AC76" s="272">
        <f t="shared" si="148"/>
        <v>0.55611906428956959</v>
      </c>
      <c r="AD76" s="272">
        <f t="shared" si="148"/>
        <v>0.54185658542848569</v>
      </c>
      <c r="AE76" s="272">
        <f t="shared" si="148"/>
        <v>0.58459641850276511</v>
      </c>
      <c r="AF76" s="272">
        <f t="shared" si="148"/>
        <v>0.10415262707610823</v>
      </c>
      <c r="AG76" s="272">
        <f t="shared" si="148"/>
        <v>0.10186859895712258</v>
      </c>
      <c r="AH76" s="272">
        <f t="shared" si="148"/>
        <v>9.9250876846510544E-2</v>
      </c>
      <c r="AJ76" s="2102">
        <f>AJ75/(AJ11)*100</f>
        <v>0.53000832088400296</v>
      </c>
      <c r="AT76" s="1">
        <v>10384</v>
      </c>
      <c r="AU76" s="1">
        <f>AT76+AT75</f>
        <v>17384</v>
      </c>
      <c r="AV76" s="1" t="s">
        <v>1148</v>
      </c>
      <c r="BC76" s="3"/>
    </row>
    <row r="77" spans="3:58" hidden="1" x14ac:dyDescent="0.25">
      <c r="C77" s="15"/>
      <c r="D77" s="232" t="s">
        <v>1090</v>
      </c>
      <c r="E77" s="1755">
        <v>40000</v>
      </c>
      <c r="F77" s="233" t="s">
        <v>56</v>
      </c>
      <c r="G77" s="1893"/>
      <c r="H77" s="1892"/>
      <c r="I77" s="1892"/>
      <c r="J77" s="1892"/>
      <c r="K77" s="1892"/>
      <c r="L77" s="1892"/>
      <c r="M77" s="1892"/>
      <c r="N77" s="1892"/>
      <c r="O77" s="1892"/>
      <c r="P77" s="1892"/>
      <c r="Q77" s="1892"/>
      <c r="R77" s="1892"/>
      <c r="S77" s="1924"/>
      <c r="T77" s="1892"/>
      <c r="U77" s="1892"/>
      <c r="V77" s="1893"/>
      <c r="W77" s="1893"/>
      <c r="X77" s="1893"/>
      <c r="Y77" s="1893"/>
      <c r="Z77" s="1893"/>
      <c r="AA77" s="1893"/>
      <c r="AB77" s="1893"/>
      <c r="AC77" s="1893"/>
      <c r="AD77" s="1893"/>
      <c r="AE77" s="1893"/>
      <c r="AF77" s="1893"/>
      <c r="AG77" s="1893"/>
      <c r="AH77" s="1893"/>
      <c r="AJ77" s="82">
        <f>SUM(G77:AH77)</f>
        <v>0</v>
      </c>
    </row>
    <row r="78" spans="3:58" hidden="1" x14ac:dyDescent="0.25">
      <c r="C78" s="15"/>
      <c r="D78" s="21"/>
      <c r="E78" s="250"/>
      <c r="F78" s="20"/>
      <c r="G78" s="272"/>
      <c r="H78" s="272"/>
      <c r="I78" s="272"/>
      <c r="J78" s="272"/>
      <c r="K78" s="272"/>
      <c r="L78" s="272"/>
      <c r="M78" s="272"/>
      <c r="N78" s="272"/>
      <c r="O78" s="272"/>
      <c r="P78" s="272"/>
      <c r="Q78" s="272"/>
      <c r="R78" s="272"/>
      <c r="S78" s="1921"/>
      <c r="T78" s="272"/>
      <c r="U78" s="272"/>
      <c r="V78" s="272"/>
      <c r="W78" s="272"/>
      <c r="X78" s="272"/>
      <c r="Y78" s="272"/>
      <c r="Z78" s="272"/>
      <c r="AA78" s="272"/>
      <c r="AB78" s="272"/>
      <c r="AC78" s="272"/>
      <c r="AD78" s="272"/>
      <c r="AE78" s="272"/>
      <c r="AF78" s="272"/>
      <c r="AG78" s="272"/>
      <c r="AH78" s="272"/>
      <c r="AJ78" s="1891"/>
      <c r="AT78" s="16"/>
    </row>
    <row r="79" spans="3:58" hidden="1" x14ac:dyDescent="0.25">
      <c r="C79" s="15"/>
      <c r="D79" s="232" t="s">
        <v>1091</v>
      </c>
      <c r="E79" s="1755">
        <v>40000</v>
      </c>
      <c r="F79" s="233" t="s">
        <v>56</v>
      </c>
      <c r="G79" s="1893"/>
      <c r="H79" s="1892"/>
      <c r="I79" s="1892"/>
      <c r="J79" s="1892"/>
      <c r="K79" s="1892"/>
      <c r="L79" s="1892"/>
      <c r="M79" s="1892"/>
      <c r="N79" s="1892"/>
      <c r="O79" s="1892"/>
      <c r="P79" s="1892"/>
      <c r="Q79" s="1892"/>
      <c r="R79" s="1892"/>
      <c r="S79" s="1924"/>
      <c r="T79" s="1892"/>
      <c r="U79" s="1892"/>
      <c r="V79" s="1892"/>
      <c r="W79" s="1893"/>
      <c r="X79" s="1893"/>
      <c r="Y79" s="1893"/>
      <c r="Z79" s="1893"/>
      <c r="AA79" s="1893"/>
      <c r="AB79" s="1893"/>
      <c r="AC79" s="1893"/>
      <c r="AD79" s="1893"/>
      <c r="AE79" s="1893"/>
      <c r="AF79" s="1893"/>
      <c r="AG79" s="1893"/>
      <c r="AH79" s="1893"/>
      <c r="AJ79" s="82">
        <f>SUM(G79:AH79)</f>
        <v>0</v>
      </c>
    </row>
    <row r="80" spans="3:58" hidden="1" x14ac:dyDescent="0.25">
      <c r="C80" s="15"/>
      <c r="D80" s="21"/>
      <c r="E80" s="250"/>
      <c r="F80" s="20"/>
      <c r="G80" s="272"/>
      <c r="H80" s="272"/>
      <c r="I80" s="272"/>
      <c r="J80" s="272"/>
      <c r="K80" s="272"/>
      <c r="L80" s="272"/>
      <c r="M80" s="272"/>
      <c r="N80" s="272"/>
      <c r="O80" s="272"/>
      <c r="P80" s="272"/>
      <c r="Q80" s="272"/>
      <c r="R80" s="272"/>
      <c r="S80" s="1921"/>
      <c r="T80" s="272"/>
      <c r="U80" s="272"/>
      <c r="V80" s="272"/>
      <c r="W80" s="272"/>
      <c r="X80" s="272"/>
      <c r="Y80" s="272"/>
      <c r="Z80" s="272"/>
      <c r="AA80" s="272"/>
      <c r="AB80" s="272"/>
      <c r="AC80" s="272"/>
      <c r="AD80" s="272"/>
      <c r="AE80" s="272"/>
      <c r="AF80" s="272"/>
      <c r="AG80" s="272"/>
      <c r="AH80" s="272"/>
      <c r="AJ80" s="1891"/>
    </row>
    <row r="81" spans="3:58 15024:15037" s="1" customFormat="1" hidden="1" x14ac:dyDescent="0.25">
      <c r="C81" s="8"/>
      <c r="D81" s="234" t="s">
        <v>57</v>
      </c>
      <c r="E81" s="253">
        <v>18</v>
      </c>
      <c r="F81" s="235" t="s">
        <v>56</v>
      </c>
      <c r="G81" s="273">
        <v>0</v>
      </c>
      <c r="H81" s="273">
        <v>0</v>
      </c>
      <c r="I81" s="273"/>
      <c r="J81" s="273"/>
      <c r="K81" s="273"/>
      <c r="L81" s="273"/>
      <c r="M81" s="273"/>
      <c r="N81" s="273"/>
      <c r="O81" s="273"/>
      <c r="P81" s="273"/>
      <c r="Q81" s="273"/>
      <c r="R81" s="273"/>
      <c r="S81" s="1922"/>
      <c r="T81" s="273"/>
      <c r="U81" s="273"/>
      <c r="V81" s="273"/>
      <c r="W81" s="273"/>
      <c r="X81" s="273"/>
      <c r="Y81" s="273"/>
      <c r="Z81" s="273"/>
      <c r="AA81" s="273"/>
      <c r="AB81" s="273"/>
      <c r="AC81" s="273"/>
      <c r="AD81" s="273"/>
      <c r="AE81" s="273"/>
      <c r="AF81" s="273"/>
      <c r="AG81" s="273"/>
      <c r="AH81" s="273"/>
      <c r="AJ81" s="82">
        <f>SUM(G81:AH81)</f>
        <v>0</v>
      </c>
      <c r="AZ81" s="508"/>
      <c r="BA81" s="508"/>
      <c r="BF81" s="140"/>
      <c r="VEV81" s="46"/>
      <c r="VEW81" s="46"/>
      <c r="VEX81" s="46"/>
      <c r="VEY81" s="46"/>
      <c r="VEZ81" s="46"/>
      <c r="VFA81" s="46"/>
      <c r="VFB81" s="46"/>
      <c r="VFC81" s="46"/>
      <c r="VFD81" s="46"/>
      <c r="VFE81" s="46"/>
      <c r="VFF81" s="46"/>
      <c r="VFG81" s="46"/>
      <c r="VFH81" s="46"/>
      <c r="VFI81" s="46"/>
    </row>
    <row r="82" spans="3:58 15024:15037" s="1" customFormat="1" hidden="1" x14ac:dyDescent="0.25">
      <c r="C82" s="15"/>
      <c r="D82" s="232" t="s">
        <v>1122</v>
      </c>
      <c r="E82" s="254"/>
      <c r="F82" s="23"/>
      <c r="G82" s="274"/>
      <c r="H82" s="274"/>
      <c r="I82" s="274"/>
      <c r="J82" s="274"/>
      <c r="K82" s="274"/>
      <c r="L82" s="274"/>
      <c r="M82" s="274"/>
      <c r="N82" s="274"/>
      <c r="O82" s="274"/>
      <c r="P82" s="274"/>
      <c r="Q82" s="274"/>
      <c r="R82" s="274"/>
      <c r="S82" s="1923"/>
      <c r="T82" s="274"/>
      <c r="U82" s="274"/>
      <c r="V82" s="274"/>
      <c r="W82" s="274"/>
      <c r="X82" s="274"/>
      <c r="Y82" s="274"/>
      <c r="Z82" s="274"/>
      <c r="AA82" s="274"/>
      <c r="AB82" s="274"/>
      <c r="AC82" s="274"/>
      <c r="AD82" s="274"/>
      <c r="AE82" s="274"/>
      <c r="AF82" s="274"/>
      <c r="AG82" s="274"/>
      <c r="AH82" s="274"/>
      <c r="AJ82" s="298"/>
      <c r="AT82" s="62"/>
      <c r="AU82" s="139"/>
      <c r="AZ82" s="508"/>
      <c r="BA82" s="508"/>
      <c r="BF82" s="140"/>
      <c r="VEV82" s="46"/>
      <c r="VEW82" s="46"/>
      <c r="VEX82" s="46"/>
      <c r="VEY82" s="46"/>
      <c r="VEZ82" s="46"/>
      <c r="VFA82" s="46"/>
      <c r="VFB82" s="46"/>
      <c r="VFC82" s="46"/>
      <c r="VFD82" s="46"/>
      <c r="VFE82" s="46"/>
      <c r="VFF82" s="46"/>
      <c r="VFG82" s="46"/>
      <c r="VFH82" s="46"/>
      <c r="VFI82" s="46"/>
    </row>
    <row r="83" spans="3:58 15024:15037" s="1" customFormat="1" hidden="1" x14ac:dyDescent="0.25">
      <c r="C83" s="15"/>
      <c r="D83" s="14"/>
      <c r="E83" s="250"/>
      <c r="F83" s="20"/>
      <c r="G83" s="270"/>
      <c r="H83" s="270"/>
      <c r="I83" s="270"/>
      <c r="J83" s="270"/>
      <c r="K83" s="270"/>
      <c r="L83" s="270"/>
      <c r="M83" s="270"/>
      <c r="N83" s="270"/>
      <c r="O83" s="270"/>
      <c r="P83" s="270"/>
      <c r="Q83" s="270"/>
      <c r="R83" s="270"/>
      <c r="S83" s="1914"/>
      <c r="T83" s="270"/>
      <c r="U83" s="270"/>
      <c r="V83" s="270"/>
      <c r="W83" s="270"/>
      <c r="X83" s="270"/>
      <c r="Y83" s="270"/>
      <c r="Z83" s="270"/>
      <c r="AA83" s="270"/>
      <c r="AB83" s="270"/>
      <c r="AC83" s="270"/>
      <c r="AD83" s="270"/>
      <c r="AE83" s="270"/>
      <c r="AF83" s="270"/>
      <c r="AG83" s="270"/>
      <c r="AH83" s="270"/>
      <c r="AJ83" s="1891"/>
      <c r="AT83" s="62"/>
      <c r="AU83" s="139"/>
      <c r="AZ83" s="508"/>
      <c r="BA83" s="508"/>
      <c r="BF83" s="140"/>
      <c r="VEV83" s="46"/>
      <c r="VEW83" s="46"/>
      <c r="VEX83" s="46"/>
      <c r="VEY83" s="46"/>
      <c r="VEZ83" s="46"/>
      <c r="VFA83" s="46"/>
      <c r="VFB83" s="46"/>
      <c r="VFC83" s="46"/>
      <c r="VFD83" s="46"/>
      <c r="VFE83" s="46"/>
      <c r="VFF83" s="46"/>
      <c r="VFG83" s="46"/>
      <c r="VFH83" s="46"/>
      <c r="VFI83" s="46"/>
    </row>
    <row r="84" spans="3:58 15024:15037" s="1" customFormat="1" x14ac:dyDescent="0.25">
      <c r="C84" s="15"/>
      <c r="D84" s="232" t="s">
        <v>1123</v>
      </c>
      <c r="E84" s="250"/>
      <c r="F84" s="233" t="s">
        <v>56</v>
      </c>
      <c r="G84" s="2085">
        <v>13000</v>
      </c>
      <c r="H84" s="2085">
        <v>13000</v>
      </c>
      <c r="I84" s="2085">
        <v>14000</v>
      </c>
      <c r="J84" s="2085">
        <v>14000</v>
      </c>
      <c r="K84" s="2085">
        <v>11000</v>
      </c>
      <c r="L84" s="2085">
        <v>12000</v>
      </c>
      <c r="M84" s="2085">
        <v>13000</v>
      </c>
      <c r="N84" s="2085">
        <v>9000</v>
      </c>
      <c r="O84" s="2085">
        <v>10000</v>
      </c>
      <c r="P84" s="2085">
        <v>12000</v>
      </c>
      <c r="Q84" s="2085">
        <v>10000</v>
      </c>
      <c r="R84" s="2085">
        <v>8000</v>
      </c>
      <c r="S84" s="2085">
        <v>9000</v>
      </c>
      <c r="T84" s="2085">
        <v>10000</v>
      </c>
      <c r="U84" s="2085">
        <v>6000</v>
      </c>
      <c r="V84" s="2085">
        <v>10000</v>
      </c>
      <c r="W84" s="2085">
        <v>9000</v>
      </c>
      <c r="X84" s="2085">
        <v>9000</v>
      </c>
      <c r="Y84" s="2085">
        <v>9000</v>
      </c>
      <c r="Z84" s="2085">
        <v>13000</v>
      </c>
      <c r="AA84" s="2085">
        <v>14000</v>
      </c>
      <c r="AB84" s="2085">
        <v>12000</v>
      </c>
      <c r="AC84" s="2085">
        <v>14000</v>
      </c>
      <c r="AD84" s="2085">
        <v>11000</v>
      </c>
      <c r="AE84" s="2085">
        <v>6000</v>
      </c>
      <c r="AF84" s="2085">
        <v>12000</v>
      </c>
      <c r="AG84" s="2085">
        <v>10000</v>
      </c>
      <c r="AH84" s="2085">
        <v>12000</v>
      </c>
      <c r="AJ84" s="82">
        <f>SUM(G84:AH84)</f>
        <v>305000</v>
      </c>
      <c r="AT84" s="62"/>
      <c r="AU84" s="139"/>
      <c r="AZ84" s="508"/>
      <c r="BA84" s="508"/>
      <c r="BD84" s="2194"/>
      <c r="BF84" s="140"/>
      <c r="VEV84" s="46"/>
      <c r="VEW84" s="46"/>
      <c r="VEX84" s="46"/>
      <c r="VEY84" s="46"/>
      <c r="VEZ84" s="46"/>
      <c r="VFA84" s="46"/>
      <c r="VFB84" s="46"/>
      <c r="VFC84" s="46"/>
      <c r="VFD84" s="46"/>
      <c r="VFE84" s="46"/>
      <c r="VFF84" s="46"/>
      <c r="VFG84" s="46"/>
      <c r="VFH84" s="46"/>
      <c r="VFI84" s="46"/>
    </row>
    <row r="85" spans="3:58 15024:15037" s="1" customFormat="1" x14ac:dyDescent="0.25">
      <c r="C85" s="15"/>
      <c r="D85" s="14"/>
      <c r="E85" s="250"/>
      <c r="F85" s="20"/>
      <c r="G85" s="270">
        <f t="shared" ref="G85:J85" si="149">G84/G9*100</f>
        <v>0.64672048044367014</v>
      </c>
      <c r="H85" s="270">
        <f t="shared" si="149"/>
        <v>0.58635233370484008</v>
      </c>
      <c r="I85" s="270">
        <f t="shared" si="149"/>
        <v>0.69539958405170599</v>
      </c>
      <c r="J85" s="270">
        <f t="shared" si="149"/>
        <v>0.64780834867636561</v>
      </c>
      <c r="K85" s="270">
        <f t="shared" ref="K85:P85" si="150">K84/K9*100</f>
        <v>0.51268212449879491</v>
      </c>
      <c r="L85" s="270">
        <f t="shared" si="150"/>
        <v>0.65676592041638959</v>
      </c>
      <c r="M85" s="270">
        <f t="shared" si="150"/>
        <v>0.64565538491490759</v>
      </c>
      <c r="N85" s="270">
        <f t="shared" si="150"/>
        <v>0.47013616710519918</v>
      </c>
      <c r="O85" s="270">
        <f t="shared" si="150"/>
        <v>0.49110848095235754</v>
      </c>
      <c r="P85" s="270">
        <f t="shared" si="150"/>
        <v>0.48984950190469811</v>
      </c>
      <c r="Q85" s="270">
        <f t="shared" ref="Q85:AH85" si="151">Q84/Q9*100</f>
        <v>0.45310376076121428</v>
      </c>
      <c r="R85" s="270">
        <f t="shared" si="151"/>
        <v>0.39205327611969187</v>
      </c>
      <c r="S85" s="270">
        <f t="shared" si="151"/>
        <v>0.43309771213727466</v>
      </c>
      <c r="T85" s="270">
        <f t="shared" si="151"/>
        <v>0.63065222052646852</v>
      </c>
      <c r="U85" s="270">
        <f t="shared" si="151"/>
        <v>0.33769846116439556</v>
      </c>
      <c r="V85" s="270">
        <f t="shared" si="151"/>
        <v>0.51733030660615287</v>
      </c>
      <c r="W85" s="270">
        <f t="shared" si="151"/>
        <v>0.36781519003171792</v>
      </c>
      <c r="X85" s="270">
        <f t="shared" si="151"/>
        <v>0.35309681600831111</v>
      </c>
      <c r="Y85" s="270">
        <f t="shared" si="151"/>
        <v>0.36448196178771108</v>
      </c>
      <c r="Z85" s="270">
        <f t="shared" si="151"/>
        <v>0.53975727530527429</v>
      </c>
      <c r="AA85" s="270">
        <f t="shared" si="151"/>
        <v>0.5891819461184693</v>
      </c>
      <c r="AB85" s="270">
        <f t="shared" si="151"/>
        <v>0.45996820086504681</v>
      </c>
      <c r="AC85" s="270">
        <f t="shared" si="151"/>
        <v>0.5848607947756892</v>
      </c>
      <c r="AD85" s="270">
        <f t="shared" si="151"/>
        <v>0.48368274281533252</v>
      </c>
      <c r="AE85" s="270">
        <f t="shared" si="151"/>
        <v>0.24557715543069322</v>
      </c>
      <c r="AF85" s="270">
        <f t="shared" si="151"/>
        <v>0.57969922305811628</v>
      </c>
      <c r="AG85" s="270">
        <f t="shared" si="151"/>
        <v>0.47248886343748875</v>
      </c>
      <c r="AH85" s="270">
        <f t="shared" si="151"/>
        <v>0.55241675424773951</v>
      </c>
      <c r="AJ85" s="1891">
        <f>AJ84/AJ9*100</f>
        <v>0.5021606325590714</v>
      </c>
      <c r="AT85" s="62"/>
      <c r="AU85" s="139"/>
      <c r="AZ85" s="508"/>
      <c r="BA85" s="508"/>
      <c r="BD85" s="2194"/>
      <c r="BF85" s="140"/>
      <c r="VEV85" s="46"/>
      <c r="VEW85" s="46"/>
      <c r="VEX85" s="46"/>
      <c r="VEY85" s="46"/>
      <c r="VEZ85" s="46"/>
      <c r="VFA85" s="46"/>
      <c r="VFB85" s="46"/>
      <c r="VFC85" s="46"/>
      <c r="VFD85" s="46"/>
      <c r="VFE85" s="46"/>
      <c r="VFF85" s="46"/>
      <c r="VFG85" s="46"/>
      <c r="VFH85" s="46"/>
      <c r="VFI85" s="46"/>
    </row>
    <row r="86" spans="3:58 15024:15037" x14ac:dyDescent="0.25">
      <c r="C86" s="15"/>
      <c r="D86" s="232" t="s">
        <v>55</v>
      </c>
      <c r="E86" s="248">
        <v>0.6</v>
      </c>
      <c r="F86" s="233" t="s">
        <v>14</v>
      </c>
      <c r="G86" s="1632">
        <f>1250.08+200</f>
        <v>1450.08</v>
      </c>
      <c r="H86" s="1632">
        <v>1066</v>
      </c>
      <c r="I86" s="1632">
        <v>943.28</v>
      </c>
      <c r="J86" s="1632">
        <v>1033.74</v>
      </c>
      <c r="K86" s="241">
        <v>934.96</v>
      </c>
      <c r="L86" s="1632">
        <v>922.5</v>
      </c>
      <c r="M86" s="1632">
        <v>954.8</v>
      </c>
      <c r="N86" s="1632">
        <v>863.2</v>
      </c>
      <c r="O86" s="1632">
        <v>994.24</v>
      </c>
      <c r="P86" s="1632">
        <v>1088.8800000000001</v>
      </c>
      <c r="Q86" s="1632">
        <v>1101.3599999999999</v>
      </c>
      <c r="R86" s="1632">
        <v>959.92</v>
      </c>
      <c r="S86" s="2179">
        <v>983.84</v>
      </c>
      <c r="T86" s="2180">
        <v>747.7</v>
      </c>
      <c r="U86" s="2179">
        <v>829.92</v>
      </c>
      <c r="V86" s="241">
        <v>998.4</v>
      </c>
      <c r="W86" s="2044">
        <v>1172.08</v>
      </c>
      <c r="X86" s="241">
        <v>1228.24</v>
      </c>
      <c r="Y86" s="241">
        <v>1186.6400000000001</v>
      </c>
      <c r="Z86" s="241">
        <v>1019.2</v>
      </c>
      <c r="AA86" s="241">
        <v>1171.04</v>
      </c>
      <c r="AB86" s="241">
        <v>1138.8</v>
      </c>
      <c r="AC86" s="241">
        <v>1212.6400000000001</v>
      </c>
      <c r="AD86" s="241">
        <v>1161.68</v>
      </c>
      <c r="AE86" s="241">
        <v>1058.72</v>
      </c>
      <c r="AF86" s="241">
        <v>2043.0953333333334</v>
      </c>
      <c r="AG86" s="241">
        <v>2043.0953333333334</v>
      </c>
      <c r="AH86" s="241">
        <v>2043.0953333333334</v>
      </c>
      <c r="AI86" s="302"/>
      <c r="AJ86" s="925">
        <f>SUM(G86:AH86)</f>
        <v>32351.146000000008</v>
      </c>
      <c r="AK86" s="3" t="e">
        <f>AJ86-#REF!</f>
        <v>#REF!</v>
      </c>
      <c r="AL86" s="302"/>
      <c r="AM86" s="302"/>
      <c r="AS86" s="1" t="s">
        <v>1155</v>
      </c>
      <c r="BD86" s="501"/>
    </row>
    <row r="87" spans="3:58 15024:15037" ht="15.75" thickBot="1" x14ac:dyDescent="0.3">
      <c r="C87" s="19"/>
      <c r="D87" s="24"/>
      <c r="E87" s="250"/>
      <c r="F87" s="25" t="s">
        <v>25</v>
      </c>
      <c r="G87" s="275">
        <f>G86/(G9)*100</f>
        <v>7.2138187252442851E-2</v>
      </c>
      <c r="H87" s="275">
        <f>H86/(H9)*100</f>
        <v>4.8080891363796896E-2</v>
      </c>
      <c r="I87" s="275">
        <f>I86/(I9)*100</f>
        <v>4.685403711744951E-2</v>
      </c>
      <c r="J87" s="275">
        <f>J86/(J9)*100</f>
        <v>4.7833243025764728E-2</v>
      </c>
      <c r="K87" s="275">
        <f>K86/(K9)*100</f>
        <v>4.3576116283763032E-2</v>
      </c>
      <c r="L87" s="275">
        <f t="shared" ref="L87:P87" si="152">L86/(L9)*100</f>
        <v>5.0488880132009945E-2</v>
      </c>
      <c r="M87" s="275">
        <f t="shared" si="152"/>
        <v>4.7420904732057984E-2</v>
      </c>
      <c r="N87" s="275">
        <f t="shared" si="152"/>
        <v>4.5091282160578665E-2</v>
      </c>
      <c r="O87" s="275">
        <f t="shared" si="152"/>
        <v>4.8827969610207196E-2</v>
      </c>
      <c r="P87" s="275">
        <f t="shared" si="152"/>
        <v>4.4448943802832312E-2</v>
      </c>
      <c r="Q87" s="275">
        <f t="shared" ref="Q87:AH87" si="153">Q86/(Q9)*100</f>
        <v>4.9903035795197094E-2</v>
      </c>
      <c r="R87" s="275">
        <f t="shared" si="153"/>
        <v>4.7042472601601833E-2</v>
      </c>
      <c r="S87" s="275">
        <f t="shared" si="153"/>
        <v>4.7344317012126255E-2</v>
      </c>
      <c r="T87" s="275">
        <f t="shared" si="153"/>
        <v>4.7153866528764049E-2</v>
      </c>
      <c r="U87" s="275">
        <f t="shared" si="153"/>
        <v>4.671045114825919E-2</v>
      </c>
      <c r="V87" s="275">
        <f t="shared" si="153"/>
        <v>5.1650257811558291E-2</v>
      </c>
      <c r="W87" s="275">
        <f t="shared" si="153"/>
        <v>4.7900980881375101E-2</v>
      </c>
      <c r="X87" s="275">
        <f t="shared" si="153"/>
        <v>4.8187514810449784E-2</v>
      </c>
      <c r="Y87" s="275">
        <f t="shared" si="153"/>
        <v>4.8056541681752177E-2</v>
      </c>
      <c r="Z87" s="275">
        <f t="shared" si="153"/>
        <v>4.2316970383933505E-2</v>
      </c>
      <c r="AA87" s="275">
        <f t="shared" si="153"/>
        <v>4.9282544727326599E-2</v>
      </c>
      <c r="AB87" s="275">
        <f t="shared" si="153"/>
        <v>4.3650982262092942E-2</v>
      </c>
      <c r="AC87" s="275">
        <f t="shared" si="153"/>
        <v>5.0658971012627979E-2</v>
      </c>
      <c r="AD87" s="275">
        <f t="shared" si="153"/>
        <v>5.1080415333974144E-2</v>
      </c>
      <c r="AE87" s="275">
        <f t="shared" si="153"/>
        <v>4.3332907666263923E-2</v>
      </c>
      <c r="AF87" s="275">
        <f t="shared" si="153"/>
        <v>9.8698398113916369E-2</v>
      </c>
      <c r="AG87" s="275">
        <f t="shared" si="153"/>
        <v>9.65339791941104E-2</v>
      </c>
      <c r="AH87" s="275">
        <f t="shared" si="153"/>
        <v>9.4053341054891978E-2</v>
      </c>
      <c r="AJ87" s="1910">
        <f>AJ86/AJ9*1000</f>
        <v>0.53263842424166807</v>
      </c>
    </row>
    <row r="88" spans="3:58 15024:15037" s="136" customFormat="1" x14ac:dyDescent="0.25">
      <c r="C88" s="137">
        <v>3</v>
      </c>
      <c r="D88" s="236" t="s">
        <v>167</v>
      </c>
      <c r="E88" s="237">
        <v>0.7</v>
      </c>
      <c r="F88" s="2084" t="s">
        <v>25</v>
      </c>
      <c r="G88" s="276">
        <f t="shared" ref="G88:O88" si="154">((SUM(G19:G21))-(SUM(G9)))/(SUM(G9))*100</f>
        <v>-0.36683975559935567</v>
      </c>
      <c r="H88" s="276">
        <f t="shared" si="154"/>
        <v>-0.4796813129962289</v>
      </c>
      <c r="I88" s="276">
        <f t="shared" si="154"/>
        <v>-0.55184924134388946</v>
      </c>
      <c r="J88" s="276">
        <f t="shared" si="154"/>
        <v>12.076998500323672</v>
      </c>
      <c r="K88" s="276">
        <f t="shared" si="154"/>
        <v>-0.52657114932612592</v>
      </c>
      <c r="L88" s="276">
        <f t="shared" si="154"/>
        <v>-0.49470892955364548</v>
      </c>
      <c r="M88" s="276">
        <f t="shared" si="154"/>
        <v>-0.63338793260152437</v>
      </c>
      <c r="N88" s="276">
        <f t="shared" si="154"/>
        <v>-0.5540815916094276</v>
      </c>
      <c r="O88" s="276">
        <f t="shared" si="154"/>
        <v>-0.63996346152901717</v>
      </c>
      <c r="P88" s="276">
        <f>((SUM(P19:P21))-(SUM(P9)))/(SUM(P9))*100</f>
        <v>-0.65162229990872478</v>
      </c>
      <c r="Q88" s="276">
        <f t="shared" ref="Q88:AD88" si="155">((SUM(Q19:Q21))-(SUM(Q9)))/(SUM(Q9))*100</f>
        <v>-0.55985500679655642</v>
      </c>
      <c r="R88" s="276">
        <f t="shared" si="155"/>
        <v>-0.57538718936516287</v>
      </c>
      <c r="S88" s="276">
        <f t="shared" si="155"/>
        <v>-0.88120947829530816</v>
      </c>
      <c r="T88" s="276">
        <f t="shared" si="155"/>
        <v>-0.68734785515179808</v>
      </c>
      <c r="U88" s="276">
        <f t="shared" si="155"/>
        <v>-0.50924927943590848</v>
      </c>
      <c r="V88" s="276">
        <f t="shared" si="155"/>
        <v>-0.44247261124024256</v>
      </c>
      <c r="W88" s="276">
        <f t="shared" si="155"/>
        <v>-0.46876002551820051</v>
      </c>
      <c r="X88" s="276">
        <f t="shared" si="155"/>
        <v>-0.76571006200380087</v>
      </c>
      <c r="Y88" s="276">
        <f t="shared" si="155"/>
        <v>-0.67020133173609242</v>
      </c>
      <c r="Z88" s="276">
        <f t="shared" si="155"/>
        <v>-0.86718234246353532</v>
      </c>
      <c r="AA88" s="276">
        <f t="shared" si="155"/>
        <v>-0.748597746968238</v>
      </c>
      <c r="AB88" s="276">
        <f t="shared" si="155"/>
        <v>-0.59236238134736952</v>
      </c>
      <c r="AC88" s="276">
        <f t="shared" si="155"/>
        <v>-0.57345600927756324</v>
      </c>
      <c r="AD88" s="276">
        <f t="shared" si="155"/>
        <v>-0.72178656575578948</v>
      </c>
      <c r="AE88" s="276">
        <f t="shared" ref="AE88:AF88" si="156">((SUM(AE19:AE21))-(SUM(AE9)))/(SUM(AE9))*100</f>
        <v>-0.76165754756829496</v>
      </c>
      <c r="AF88" s="276">
        <f t="shared" si="156"/>
        <v>-0.51665693255054612</v>
      </c>
      <c r="AG88" s="276">
        <f t="shared" ref="AG88:AH88" si="157">((SUM(AG19:AG21))-(SUM(AG9)))/(SUM(AG9))*100</f>
        <v>-0.66781575958254669</v>
      </c>
      <c r="AH88" s="276">
        <f t="shared" si="157"/>
        <v>-0.53073439664351585</v>
      </c>
      <c r="AJ88" s="300">
        <f>((SUM(AJ18:AJ21))-(SUM(AJ9)))/(SUM(AJ9))*100</f>
        <v>-0.16216001646560016</v>
      </c>
      <c r="AT88" s="1"/>
      <c r="AU88" s="2094"/>
      <c r="AZ88" s="2099"/>
      <c r="BA88" s="2099"/>
      <c r="BC88" s="2181"/>
      <c r="BF88" s="146"/>
    </row>
    <row r="89" spans="3:58 15024:15037" s="136" customFormat="1" x14ac:dyDescent="0.25">
      <c r="C89" s="137"/>
      <c r="D89" s="305"/>
      <c r="E89" s="306"/>
      <c r="F89" s="307" t="s">
        <v>14</v>
      </c>
      <c r="G89" s="308">
        <f t="shared" ref="G89" si="158">G88%*G9</f>
        <v>-7374</v>
      </c>
      <c r="H89" s="308">
        <f t="shared" ref="H89" si="159">H88%*H9</f>
        <v>-10635</v>
      </c>
      <c r="I89" s="308">
        <f t="shared" ref="I89:J89" si="160">I88%*I9</f>
        <v>-11110</v>
      </c>
      <c r="J89" s="308">
        <f t="shared" si="160"/>
        <v>260999.99999999997</v>
      </c>
      <c r="K89" s="308">
        <f t="shared" ref="K89:N89" si="161">K88%*K9</f>
        <v>-11298</v>
      </c>
      <c r="L89" s="308">
        <f t="shared" si="161"/>
        <v>-9039</v>
      </c>
      <c r="M89" s="308">
        <f t="shared" si="161"/>
        <v>-12753.000000000002</v>
      </c>
      <c r="N89" s="308">
        <f t="shared" si="161"/>
        <v>-10607</v>
      </c>
      <c r="O89" s="308">
        <f t="shared" ref="O89:P89" si="162">O88%*O9</f>
        <v>-13031</v>
      </c>
      <c r="P89" s="308">
        <f t="shared" si="162"/>
        <v>-15963.000000000002</v>
      </c>
      <c r="Q89" s="308">
        <f t="shared" ref="Q89:R89" si="163">Q88%*Q9</f>
        <v>-12356</v>
      </c>
      <c r="R89" s="308">
        <f t="shared" si="163"/>
        <v>-11741.000000000002</v>
      </c>
      <c r="S89" s="308">
        <f t="shared" ref="S89:U89" si="164">S88%*S9</f>
        <v>-18312</v>
      </c>
      <c r="T89" s="308">
        <f t="shared" si="164"/>
        <v>-10899.000000000002</v>
      </c>
      <c r="U89" s="308">
        <f t="shared" si="164"/>
        <v>-9048</v>
      </c>
      <c r="V89" s="308">
        <f t="shared" ref="V89:W89" si="165">V88%*V9</f>
        <v>-8553</v>
      </c>
      <c r="W89" s="308">
        <f t="shared" si="165"/>
        <v>-11470</v>
      </c>
      <c r="X89" s="308">
        <f t="shared" ref="X89:Y89" si="166">X88%*X9</f>
        <v>-19517</v>
      </c>
      <c r="Y89" s="308">
        <f t="shared" si="166"/>
        <v>-16549.000000000004</v>
      </c>
      <c r="Z89" s="308">
        <f t="shared" ref="Z89:AB89" si="167">Z88%*Z9</f>
        <v>-20886.000000000004</v>
      </c>
      <c r="AA89" s="308">
        <f t="shared" si="167"/>
        <v>-17788</v>
      </c>
      <c r="AB89" s="308">
        <f t="shared" si="167"/>
        <v>-15454</v>
      </c>
      <c r="AC89" s="308">
        <f t="shared" ref="AC89:AD89" si="168">AC88%*AC9</f>
        <v>-13727</v>
      </c>
      <c r="AD89" s="308">
        <f t="shared" si="168"/>
        <v>-16415</v>
      </c>
      <c r="AE89" s="308">
        <f t="shared" ref="AE89:AF89" si="169">AE88%*AE9</f>
        <v>-18608.999999999996</v>
      </c>
      <c r="AF89" s="308">
        <f t="shared" si="169"/>
        <v>-10695</v>
      </c>
      <c r="AG89" s="308">
        <f t="shared" ref="AG89:AH89" si="170">AG88%*AG9</f>
        <v>-14134</v>
      </c>
      <c r="AH89" s="308">
        <f t="shared" si="170"/>
        <v>-11529</v>
      </c>
      <c r="AJ89" s="309">
        <f>AJ88%*AJ9</f>
        <v>-98492</v>
      </c>
      <c r="AT89" s="62"/>
      <c r="AZ89" s="2099"/>
      <c r="BA89" s="2099"/>
      <c r="BF89" s="146"/>
    </row>
    <row r="90" spans="3:58 15024:15037" s="62" customFormat="1" x14ac:dyDescent="0.25">
      <c r="C90" s="68"/>
      <c r="D90" s="232" t="s">
        <v>54</v>
      </c>
      <c r="E90" s="255">
        <v>22</v>
      </c>
      <c r="F90" s="233" t="s">
        <v>25</v>
      </c>
      <c r="G90" s="277">
        <v>17.47</v>
      </c>
      <c r="H90" s="277">
        <v>17.5</v>
      </c>
      <c r="I90" s="277">
        <v>17.5</v>
      </c>
      <c r="J90" s="277">
        <v>17.510000000000002</v>
      </c>
      <c r="K90" s="277">
        <v>17.510000000000002</v>
      </c>
      <c r="L90" s="277">
        <v>17.510000000000002</v>
      </c>
      <c r="M90" s="277">
        <v>17.46</v>
      </c>
      <c r="N90" s="277">
        <v>17.440000000000001</v>
      </c>
      <c r="O90" s="277">
        <v>17.53</v>
      </c>
      <c r="P90" s="277">
        <v>17.47</v>
      </c>
      <c r="Q90" s="277">
        <v>17.489999999999998</v>
      </c>
      <c r="R90" s="277">
        <v>17.47</v>
      </c>
      <c r="S90" s="277">
        <v>17.48</v>
      </c>
      <c r="T90" s="277">
        <v>17.47</v>
      </c>
      <c r="U90" s="277">
        <v>17.48</v>
      </c>
      <c r="V90" s="277">
        <v>17.5</v>
      </c>
      <c r="W90" s="277">
        <v>17.489999999999998</v>
      </c>
      <c r="X90" s="277">
        <v>17.510000000000002</v>
      </c>
      <c r="Y90" s="277">
        <v>17.28</v>
      </c>
      <c r="Z90" s="277">
        <v>17.5</v>
      </c>
      <c r="AA90" s="277">
        <v>17.510000000000002</v>
      </c>
      <c r="AB90" s="277">
        <v>17.52</v>
      </c>
      <c r="AC90" s="277">
        <v>17.510000000000002</v>
      </c>
      <c r="AD90" s="277">
        <v>17.5</v>
      </c>
      <c r="AE90" s="277">
        <v>17.48</v>
      </c>
      <c r="AF90" s="277">
        <v>17.440000000000001</v>
      </c>
      <c r="AG90" s="277">
        <v>17.489999999999998</v>
      </c>
      <c r="AH90" s="277">
        <v>16.57</v>
      </c>
      <c r="AJ90" s="303">
        <f>AVERAGE(G90:AH90)</f>
        <v>17.449642857142859</v>
      </c>
      <c r="AK90" s="776"/>
      <c r="AT90" s="16"/>
      <c r="AZ90" s="2098"/>
      <c r="BA90" s="2098"/>
      <c r="BD90" s="777"/>
      <c r="BF90" s="142"/>
    </row>
    <row r="91" spans="3:58 15024:15037" s="62" customFormat="1" ht="15.75" thickBot="1" x14ac:dyDescent="0.3">
      <c r="C91" s="85"/>
      <c r="D91" s="86" t="s">
        <v>53</v>
      </c>
      <c r="E91" s="250"/>
      <c r="F91" s="87" t="s">
        <v>14</v>
      </c>
      <c r="G91" s="272">
        <f t="shared" ref="G91" si="171">SUM(G75,G81)+(G90%*SUM(G75,G81))</f>
        <v>14387.7256</v>
      </c>
      <c r="H91" s="272">
        <f t="shared" ref="H91:J91" si="172">SUM(H75,H81)+(H90%*SUM(H75,H81))</f>
        <v>15376.05</v>
      </c>
      <c r="I91" s="272">
        <f t="shared" si="172"/>
        <v>14765.05</v>
      </c>
      <c r="J91" s="272">
        <f t="shared" si="172"/>
        <v>15184.6422</v>
      </c>
      <c r="K91" s="272">
        <f t="shared" ref="K91:N91" si="173">SUM(K75,K81)+(K90%*SUM(K75,K81))</f>
        <v>15990.7608</v>
      </c>
      <c r="L91" s="272">
        <f t="shared" si="173"/>
        <v>15760.441200000001</v>
      </c>
      <c r="M91" s="272">
        <f t="shared" si="173"/>
        <v>15705.5766</v>
      </c>
      <c r="N91" s="272">
        <f t="shared" si="173"/>
        <v>12890.214400000001</v>
      </c>
      <c r="O91" s="272">
        <f t="shared" ref="O91:P91" si="174">SUM(O75,O81)+(O90%*SUM(O75,O81))</f>
        <v>14726.509</v>
      </c>
      <c r="P91" s="272">
        <f t="shared" si="174"/>
        <v>14028.267400000001</v>
      </c>
      <c r="Q91" s="272">
        <f t="shared" ref="Q91:R91" si="175">SUM(Q75,Q81)+(Q90%*SUM(Q75,Q81))</f>
        <v>14655.702600000001</v>
      </c>
      <c r="R91" s="272">
        <f t="shared" si="175"/>
        <v>13008.6278</v>
      </c>
      <c r="S91" s="272">
        <f t="shared" ref="S91:W91" si="176">SUM(S75,S81)+(S90%*SUM(S75,S81))</f>
        <v>13108.4184</v>
      </c>
      <c r="T91" s="272">
        <f t="shared" si="176"/>
        <v>11183.144</v>
      </c>
      <c r="U91" s="272">
        <f t="shared" si="176"/>
        <v>12039.350399999999</v>
      </c>
      <c r="V91" s="272">
        <f t="shared" si="176"/>
        <v>13884.975</v>
      </c>
      <c r="W91" s="272">
        <f t="shared" si="176"/>
        <v>16480.3223</v>
      </c>
      <c r="X91" s="272">
        <f t="shared" ref="X91:Y91" si="177">SUM(X75,X81)+(X90%*SUM(X75,X81))</f>
        <v>17155.284899999999</v>
      </c>
      <c r="Y91" s="272">
        <f t="shared" si="177"/>
        <v>16664.315200000001</v>
      </c>
      <c r="Z91" s="272">
        <f t="shared" ref="Z91:AB91" si="178">SUM(Z75,Z81)+(Z90%*SUM(Z75,Z81))</f>
        <v>15137.525</v>
      </c>
      <c r="AA91" s="272">
        <f t="shared" si="178"/>
        <v>15535.997100000001</v>
      </c>
      <c r="AB91" s="272">
        <f t="shared" si="178"/>
        <v>16026.2024</v>
      </c>
      <c r="AC91" s="272">
        <f t="shared" ref="AC91:AH91" si="179">SUM(AC75,AC81)+(AC90%*SUM(AC75,AC81))</f>
        <v>15642.931199999999</v>
      </c>
      <c r="AD91" s="272">
        <f t="shared" si="179"/>
        <v>14479.525</v>
      </c>
      <c r="AE91" s="272">
        <f t="shared" si="179"/>
        <v>16779.668399999999</v>
      </c>
      <c r="AF91" s="272">
        <f t="shared" si="179"/>
        <v>2532.0064000000002</v>
      </c>
      <c r="AG91" s="272">
        <f t="shared" si="179"/>
        <v>2533.0843999999997</v>
      </c>
      <c r="AH91" s="272">
        <f t="shared" si="179"/>
        <v>2513.2492000000002</v>
      </c>
      <c r="AJ91" s="924">
        <f>SUM(AJ75,AJ81)+(AJ90%*SUM(AJ75,AJ81))/AJ6</f>
        <v>323920.17297525512</v>
      </c>
      <c r="AT91" s="1"/>
      <c r="AZ91" s="2098"/>
      <c r="BA91" s="2098"/>
      <c r="BF91" s="142"/>
    </row>
    <row r="92" spans="3:58 15024:15037" ht="15" hidden="1" customHeight="1" x14ac:dyDescent="0.25">
      <c r="C92" s="8">
        <v>4</v>
      </c>
      <c r="D92" s="47" t="s">
        <v>52</v>
      </c>
      <c r="E92" s="48"/>
      <c r="F92" s="49"/>
      <c r="G92" s="94"/>
      <c r="H92" s="94"/>
      <c r="I92" s="94"/>
      <c r="J92" s="94"/>
      <c r="K92" s="94"/>
      <c r="L92" s="94"/>
      <c r="M92" s="94"/>
      <c r="N92" s="94"/>
      <c r="O92" s="94"/>
      <c r="P92" s="94"/>
      <c r="Q92" s="94"/>
      <c r="R92" s="94"/>
      <c r="S92" s="1916"/>
      <c r="T92" s="94"/>
      <c r="U92" s="94"/>
      <c r="V92" s="94"/>
      <c r="W92" s="94"/>
      <c r="X92" s="94"/>
      <c r="Y92" s="94"/>
      <c r="Z92" s="94"/>
      <c r="AA92" s="94"/>
      <c r="AB92" s="94"/>
      <c r="AC92" s="94"/>
      <c r="AD92" s="94"/>
      <c r="AE92" s="94"/>
      <c r="AF92" s="94"/>
      <c r="AG92" s="94"/>
      <c r="AH92" s="94"/>
      <c r="AI92" s="3"/>
      <c r="AJ92" s="78" t="s">
        <v>129</v>
      </c>
    </row>
    <row r="93" spans="3:58 15024:15037" s="2" customFormat="1" ht="15" hidden="1" customHeight="1" x14ac:dyDescent="0.25">
      <c r="C93" s="8"/>
      <c r="D93" s="26" t="s">
        <v>51</v>
      </c>
      <c r="E93" s="88"/>
      <c r="F93" s="12" t="s">
        <v>14</v>
      </c>
      <c r="G93" s="278"/>
      <c r="H93" s="278"/>
      <c r="I93" s="278"/>
      <c r="J93" s="278"/>
      <c r="K93" s="278"/>
      <c r="L93" s="278"/>
      <c r="M93" s="278"/>
      <c r="N93" s="278"/>
      <c r="O93" s="278"/>
      <c r="P93" s="278"/>
      <c r="Q93" s="278"/>
      <c r="R93" s="278"/>
      <c r="S93" s="1925"/>
      <c r="T93" s="278"/>
      <c r="U93" s="278"/>
      <c r="V93" s="278"/>
      <c r="W93" s="278"/>
      <c r="X93" s="278"/>
      <c r="Y93" s="278"/>
      <c r="Z93" s="278"/>
      <c r="AA93" s="278"/>
      <c r="AB93" s="278"/>
      <c r="AC93" s="278"/>
      <c r="AD93" s="278"/>
      <c r="AE93" s="278"/>
      <c r="AF93" s="278"/>
      <c r="AG93" s="278"/>
      <c r="AH93" s="278"/>
      <c r="AI93" s="27"/>
      <c r="AJ93" s="89">
        <v>0</v>
      </c>
      <c r="AT93" s="1"/>
      <c r="AZ93" s="2097"/>
      <c r="BA93" s="2097"/>
      <c r="BF93" s="145"/>
    </row>
    <row r="94" spans="3:58 15024:15037" s="1" customFormat="1" ht="15" hidden="1" customHeight="1" x14ac:dyDescent="0.25">
      <c r="C94" s="15"/>
      <c r="D94" s="28" t="s">
        <v>46</v>
      </c>
      <c r="E94" s="90"/>
      <c r="F94" s="20" t="s">
        <v>14</v>
      </c>
      <c r="G94" s="279"/>
      <c r="H94" s="279"/>
      <c r="I94" s="279"/>
      <c r="J94" s="279"/>
      <c r="K94" s="279"/>
      <c r="L94" s="279"/>
      <c r="M94" s="279"/>
      <c r="N94" s="279"/>
      <c r="O94" s="279"/>
      <c r="P94" s="279"/>
      <c r="Q94" s="279"/>
      <c r="R94" s="279"/>
      <c r="S94" s="1926"/>
      <c r="T94" s="279"/>
      <c r="U94" s="279"/>
      <c r="V94" s="279"/>
      <c r="W94" s="279"/>
      <c r="X94" s="279"/>
      <c r="Y94" s="279"/>
      <c r="Z94" s="279"/>
      <c r="AA94" s="279"/>
      <c r="AB94" s="279"/>
      <c r="AC94" s="279"/>
      <c r="AD94" s="279"/>
      <c r="AE94" s="279"/>
      <c r="AF94" s="279"/>
      <c r="AG94" s="279"/>
      <c r="AH94" s="279"/>
      <c r="AI94" s="2"/>
      <c r="AJ94" s="89">
        <v>0</v>
      </c>
      <c r="AZ94" s="508"/>
      <c r="BA94" s="508"/>
      <c r="BF94" s="141"/>
    </row>
    <row r="95" spans="3:58 15024:15037" s="1" customFormat="1" ht="15" hidden="1" customHeight="1" x14ac:dyDescent="0.25">
      <c r="C95" s="15"/>
      <c r="D95" s="30" t="s">
        <v>39</v>
      </c>
      <c r="E95" s="60"/>
      <c r="F95" s="20" t="s">
        <v>14</v>
      </c>
      <c r="G95" s="34">
        <v>0</v>
      </c>
      <c r="H95" s="34">
        <v>0</v>
      </c>
      <c r="I95" s="34"/>
      <c r="J95" s="34"/>
      <c r="K95" s="34"/>
      <c r="L95" s="34"/>
      <c r="M95" s="34"/>
      <c r="N95" s="34"/>
      <c r="O95" s="34"/>
      <c r="P95" s="34"/>
      <c r="Q95" s="34"/>
      <c r="R95" s="34"/>
      <c r="S95" s="1914"/>
      <c r="T95" s="34"/>
      <c r="U95" s="34"/>
      <c r="V95" s="34"/>
      <c r="W95" s="34"/>
      <c r="X95" s="34"/>
      <c r="Y95" s="34"/>
      <c r="Z95" s="34"/>
      <c r="AA95" s="34"/>
      <c r="AB95" s="34"/>
      <c r="AC95" s="34"/>
      <c r="AD95" s="34"/>
      <c r="AE95" s="34"/>
      <c r="AF95" s="34"/>
      <c r="AG95" s="34"/>
      <c r="AH95" s="34"/>
      <c r="AJ95" s="58">
        <v>0</v>
      </c>
      <c r="AT95" s="16"/>
      <c r="AZ95" s="508"/>
      <c r="BA95" s="508"/>
      <c r="BF95" s="141"/>
    </row>
    <row r="96" spans="3:58 15024:15037" s="1" customFormat="1" ht="15" hidden="1" customHeight="1" x14ac:dyDescent="0.25">
      <c r="C96" s="15"/>
      <c r="D96" s="30" t="s">
        <v>38</v>
      </c>
      <c r="E96" s="60"/>
      <c r="F96" s="20" t="s">
        <v>14</v>
      </c>
      <c r="G96" s="34">
        <v>0</v>
      </c>
      <c r="H96" s="34">
        <v>0</v>
      </c>
      <c r="I96" s="34"/>
      <c r="J96" s="34"/>
      <c r="K96" s="34"/>
      <c r="L96" s="34"/>
      <c r="M96" s="34"/>
      <c r="N96" s="34"/>
      <c r="O96" s="34"/>
      <c r="P96" s="34"/>
      <c r="Q96" s="34"/>
      <c r="R96" s="34"/>
      <c r="S96" s="1914"/>
      <c r="T96" s="34"/>
      <c r="U96" s="34"/>
      <c r="V96" s="34"/>
      <c r="W96" s="34"/>
      <c r="X96" s="34"/>
      <c r="Y96" s="34"/>
      <c r="Z96" s="34"/>
      <c r="AA96" s="34"/>
      <c r="AB96" s="34"/>
      <c r="AC96" s="34"/>
      <c r="AD96" s="34"/>
      <c r="AE96" s="34"/>
      <c r="AF96" s="34"/>
      <c r="AG96" s="34"/>
      <c r="AH96" s="34"/>
      <c r="AJ96" s="58">
        <v>0</v>
      </c>
      <c r="AZ96" s="508"/>
      <c r="BA96" s="508"/>
      <c r="BF96" s="141"/>
    </row>
    <row r="97" spans="3:58 15024:15416" s="1" customFormat="1" ht="15" hidden="1" customHeight="1" x14ac:dyDescent="0.25">
      <c r="C97" s="15"/>
      <c r="D97" s="30" t="s">
        <v>50</v>
      </c>
      <c r="E97" s="60"/>
      <c r="F97" s="13" t="s">
        <v>14</v>
      </c>
      <c r="G97" s="34">
        <v>0</v>
      </c>
      <c r="H97" s="34">
        <v>0</v>
      </c>
      <c r="I97" s="34"/>
      <c r="J97" s="34"/>
      <c r="K97" s="34"/>
      <c r="L97" s="34"/>
      <c r="M97" s="34"/>
      <c r="N97" s="34"/>
      <c r="O97" s="34"/>
      <c r="P97" s="34"/>
      <c r="Q97" s="34"/>
      <c r="R97" s="34"/>
      <c r="S97" s="1914"/>
      <c r="T97" s="34"/>
      <c r="U97" s="34"/>
      <c r="V97" s="34"/>
      <c r="W97" s="34"/>
      <c r="X97" s="34"/>
      <c r="Y97" s="34"/>
      <c r="Z97" s="34"/>
      <c r="AA97" s="34"/>
      <c r="AB97" s="34"/>
      <c r="AC97" s="34"/>
      <c r="AD97" s="34"/>
      <c r="AE97" s="34"/>
      <c r="AF97" s="34"/>
      <c r="AG97" s="34"/>
      <c r="AH97" s="34"/>
      <c r="AJ97" s="58">
        <v>0</v>
      </c>
      <c r="AZ97" s="508"/>
      <c r="BA97" s="508"/>
      <c r="BF97" s="141"/>
    </row>
    <row r="98" spans="3:58 15024:15416" s="1" customFormat="1" ht="15" hidden="1" customHeight="1" x14ac:dyDescent="0.25">
      <c r="C98" s="15"/>
      <c r="D98" s="30" t="s">
        <v>29</v>
      </c>
      <c r="E98" s="60"/>
      <c r="F98" s="13"/>
      <c r="G98" s="33"/>
      <c r="H98" s="33"/>
      <c r="I98" s="33"/>
      <c r="J98" s="33"/>
      <c r="K98" s="33"/>
      <c r="L98" s="33"/>
      <c r="M98" s="33"/>
      <c r="N98" s="33"/>
      <c r="O98" s="33"/>
      <c r="P98" s="33"/>
      <c r="Q98" s="33"/>
      <c r="R98" s="33"/>
      <c r="S98" s="1913"/>
      <c r="T98" s="33"/>
      <c r="U98" s="33"/>
      <c r="V98" s="33"/>
      <c r="W98" s="33"/>
      <c r="X98" s="33"/>
      <c r="Y98" s="33"/>
      <c r="Z98" s="33"/>
      <c r="AA98" s="33"/>
      <c r="AB98" s="33"/>
      <c r="AC98" s="33"/>
      <c r="AD98" s="33"/>
      <c r="AE98" s="33"/>
      <c r="AF98" s="33"/>
      <c r="AG98" s="33"/>
      <c r="AH98" s="33"/>
      <c r="AJ98" s="63" t="s">
        <v>29</v>
      </c>
      <c r="AZ98" s="508"/>
      <c r="BA98" s="508"/>
      <c r="BF98" s="141"/>
    </row>
    <row r="99" spans="3:58 15024:15416" s="16" customFormat="1" ht="15" hidden="1" customHeight="1" x14ac:dyDescent="0.2">
      <c r="C99" s="17"/>
      <c r="D99" s="31" t="s">
        <v>49</v>
      </c>
      <c r="E99" s="53"/>
      <c r="F99" s="32" t="s">
        <v>31</v>
      </c>
      <c r="G99" s="33"/>
      <c r="H99" s="33"/>
      <c r="I99" s="33"/>
      <c r="J99" s="33"/>
      <c r="K99" s="33"/>
      <c r="L99" s="33"/>
      <c r="M99" s="33"/>
      <c r="N99" s="33"/>
      <c r="O99" s="33"/>
      <c r="P99" s="33"/>
      <c r="Q99" s="33"/>
      <c r="R99" s="33"/>
      <c r="S99" s="1913"/>
      <c r="T99" s="33"/>
      <c r="U99" s="33"/>
      <c r="V99" s="33"/>
      <c r="W99" s="33"/>
      <c r="X99" s="33"/>
      <c r="Y99" s="33"/>
      <c r="Z99" s="33"/>
      <c r="AA99" s="33"/>
      <c r="AB99" s="33"/>
      <c r="AC99" s="33"/>
      <c r="AD99" s="33"/>
      <c r="AE99" s="33"/>
      <c r="AF99" s="33"/>
      <c r="AG99" s="33"/>
      <c r="AH99" s="33"/>
      <c r="AJ99" s="54">
        <v>0</v>
      </c>
      <c r="AT99" s="1"/>
      <c r="AZ99" s="508"/>
      <c r="BA99" s="508"/>
      <c r="BF99" s="147"/>
    </row>
    <row r="100" spans="3:58 15024:15416" s="16" customFormat="1" ht="15" hidden="1" customHeight="1" x14ac:dyDescent="0.2">
      <c r="C100" s="17"/>
      <c r="D100" s="31" t="s">
        <v>48</v>
      </c>
      <c r="E100" s="53"/>
      <c r="F100" s="32" t="s">
        <v>31</v>
      </c>
      <c r="G100" s="33"/>
      <c r="H100" s="33"/>
      <c r="I100" s="33"/>
      <c r="J100" s="33"/>
      <c r="K100" s="33"/>
      <c r="L100" s="33"/>
      <c r="M100" s="33"/>
      <c r="N100" s="33"/>
      <c r="O100" s="33"/>
      <c r="P100" s="33"/>
      <c r="Q100" s="33"/>
      <c r="R100" s="33"/>
      <c r="S100" s="1913"/>
      <c r="T100" s="33"/>
      <c r="U100" s="33"/>
      <c r="V100" s="33"/>
      <c r="W100" s="33"/>
      <c r="X100" s="33"/>
      <c r="Y100" s="33"/>
      <c r="Z100" s="33"/>
      <c r="AA100" s="33"/>
      <c r="AB100" s="33"/>
      <c r="AC100" s="33"/>
      <c r="AD100" s="33"/>
      <c r="AE100" s="33"/>
      <c r="AF100" s="33"/>
      <c r="AG100" s="33"/>
      <c r="AH100" s="33"/>
      <c r="AJ100" s="54">
        <v>0</v>
      </c>
      <c r="AT100" s="1">
        <v>37542</v>
      </c>
      <c r="AZ100" s="508"/>
      <c r="BA100" s="508"/>
      <c r="BF100" s="147"/>
    </row>
    <row r="101" spans="3:58 15024:15416" s="1" customFormat="1" ht="15" hidden="1" customHeight="1" x14ac:dyDescent="0.25">
      <c r="C101" s="15"/>
      <c r="D101" s="30" t="s">
        <v>28</v>
      </c>
      <c r="E101" s="60"/>
      <c r="F101" s="13"/>
      <c r="G101" s="33"/>
      <c r="H101" s="33"/>
      <c r="I101" s="33"/>
      <c r="J101" s="33"/>
      <c r="K101" s="33"/>
      <c r="L101" s="33"/>
      <c r="M101" s="33"/>
      <c r="N101" s="33"/>
      <c r="O101" s="33"/>
      <c r="P101" s="33"/>
      <c r="Q101" s="33"/>
      <c r="R101" s="33"/>
      <c r="S101" s="1913"/>
      <c r="T101" s="33"/>
      <c r="U101" s="33"/>
      <c r="V101" s="33"/>
      <c r="W101" s="33"/>
      <c r="X101" s="33"/>
      <c r="Y101" s="33"/>
      <c r="Z101" s="33"/>
      <c r="AA101" s="33"/>
      <c r="AB101" s="33"/>
      <c r="AC101" s="33"/>
      <c r="AD101" s="33"/>
      <c r="AE101" s="33"/>
      <c r="AF101" s="33"/>
      <c r="AG101" s="33"/>
      <c r="AH101" s="33"/>
      <c r="AJ101" s="63" t="s">
        <v>28</v>
      </c>
      <c r="AZ101" s="508"/>
      <c r="BA101" s="508"/>
      <c r="BF101" s="141"/>
    </row>
    <row r="102" spans="3:58 15024:15416" s="1" customFormat="1" ht="15" hidden="1" customHeight="1" x14ac:dyDescent="0.25">
      <c r="C102" s="15"/>
      <c r="D102" s="14" t="s">
        <v>49</v>
      </c>
      <c r="E102" s="60"/>
      <c r="F102" s="20" t="s">
        <v>28</v>
      </c>
      <c r="G102" s="33">
        <v>0</v>
      </c>
      <c r="H102" s="33">
        <v>0</v>
      </c>
      <c r="I102" s="33"/>
      <c r="J102" s="33"/>
      <c r="K102" s="33"/>
      <c r="L102" s="33"/>
      <c r="M102" s="33"/>
      <c r="N102" s="33"/>
      <c r="O102" s="33"/>
      <c r="P102" s="33"/>
      <c r="Q102" s="33"/>
      <c r="R102" s="33"/>
      <c r="S102" s="1913"/>
      <c r="T102" s="33"/>
      <c r="U102" s="33"/>
      <c r="V102" s="33"/>
      <c r="W102" s="33"/>
      <c r="X102" s="33"/>
      <c r="Y102" s="33"/>
      <c r="Z102" s="33"/>
      <c r="AA102" s="33"/>
      <c r="AB102" s="33"/>
      <c r="AC102" s="33"/>
      <c r="AD102" s="33"/>
      <c r="AE102" s="33"/>
      <c r="AF102" s="33"/>
      <c r="AG102" s="33"/>
      <c r="AH102" s="33"/>
      <c r="AJ102" s="54">
        <v>0</v>
      </c>
      <c r="AZ102" s="508"/>
      <c r="BA102" s="508"/>
      <c r="BF102" s="141"/>
    </row>
    <row r="103" spans="3:58 15024:15416" s="1" customFormat="1" ht="15" hidden="1" customHeight="1" x14ac:dyDescent="0.25">
      <c r="C103" s="15"/>
      <c r="D103" s="14" t="s">
        <v>48</v>
      </c>
      <c r="E103" s="60"/>
      <c r="F103" s="20" t="s">
        <v>28</v>
      </c>
      <c r="G103" s="33">
        <v>0</v>
      </c>
      <c r="H103" s="33">
        <v>0</v>
      </c>
      <c r="I103" s="33"/>
      <c r="J103" s="33"/>
      <c r="K103" s="33"/>
      <c r="L103" s="33"/>
      <c r="M103" s="33"/>
      <c r="N103" s="33"/>
      <c r="O103" s="33"/>
      <c r="P103" s="33"/>
      <c r="Q103" s="33"/>
      <c r="R103" s="33"/>
      <c r="S103" s="1913"/>
      <c r="T103" s="33"/>
      <c r="U103" s="33"/>
      <c r="V103" s="33"/>
      <c r="W103" s="33"/>
      <c r="X103" s="33"/>
      <c r="Y103" s="33"/>
      <c r="Z103" s="33"/>
      <c r="AA103" s="33"/>
      <c r="AB103" s="33"/>
      <c r="AC103" s="33"/>
      <c r="AD103" s="33"/>
      <c r="AE103" s="33"/>
      <c r="AF103" s="33"/>
      <c r="AG103" s="33"/>
      <c r="AH103" s="33"/>
      <c r="AJ103" s="54">
        <v>0</v>
      </c>
      <c r="AZ103" s="508"/>
      <c r="BA103" s="508"/>
      <c r="BF103" s="141"/>
    </row>
    <row r="104" spans="3:58 15024:15416" s="1" customFormat="1" ht="15" hidden="1" customHeight="1" x14ac:dyDescent="0.25">
      <c r="C104" s="15"/>
      <c r="D104" s="30" t="s">
        <v>36</v>
      </c>
      <c r="E104" s="60"/>
      <c r="F104" s="20" t="s">
        <v>35</v>
      </c>
      <c r="G104" s="280">
        <v>0</v>
      </c>
      <c r="H104" s="280">
        <v>0</v>
      </c>
      <c r="I104" s="280"/>
      <c r="J104" s="280"/>
      <c r="K104" s="280"/>
      <c r="L104" s="280"/>
      <c r="M104" s="280"/>
      <c r="N104" s="280"/>
      <c r="O104" s="280"/>
      <c r="P104" s="280"/>
      <c r="Q104" s="280"/>
      <c r="R104" s="280"/>
      <c r="S104" s="1927"/>
      <c r="T104" s="280"/>
      <c r="U104" s="280"/>
      <c r="V104" s="280"/>
      <c r="W104" s="280"/>
      <c r="X104" s="280"/>
      <c r="Y104" s="280"/>
      <c r="Z104" s="280"/>
      <c r="AA104" s="280"/>
      <c r="AB104" s="280"/>
      <c r="AC104" s="280"/>
      <c r="AD104" s="280"/>
      <c r="AE104" s="280"/>
      <c r="AF104" s="280"/>
      <c r="AG104" s="280"/>
      <c r="AH104" s="280"/>
      <c r="AJ104" s="54">
        <v>0</v>
      </c>
      <c r="AZ104" s="508"/>
      <c r="BA104" s="508"/>
      <c r="BF104" s="141"/>
    </row>
    <row r="105" spans="3:58 15024:15416" s="1" customFormat="1" ht="15" hidden="1" customHeight="1" x14ac:dyDescent="0.25">
      <c r="C105" s="15"/>
      <c r="D105" s="30" t="s">
        <v>34</v>
      </c>
      <c r="E105" s="60"/>
      <c r="F105" s="20" t="s">
        <v>33</v>
      </c>
      <c r="G105" s="33">
        <v>0</v>
      </c>
      <c r="H105" s="33">
        <v>0</v>
      </c>
      <c r="I105" s="33"/>
      <c r="J105" s="33"/>
      <c r="K105" s="33"/>
      <c r="L105" s="33"/>
      <c r="M105" s="33"/>
      <c r="N105" s="33"/>
      <c r="O105" s="33"/>
      <c r="P105" s="33"/>
      <c r="Q105" s="33"/>
      <c r="R105" s="33"/>
      <c r="S105" s="1913"/>
      <c r="T105" s="33"/>
      <c r="U105" s="33"/>
      <c r="V105" s="33"/>
      <c r="W105" s="33"/>
      <c r="X105" s="33"/>
      <c r="Y105" s="33"/>
      <c r="Z105" s="33"/>
      <c r="AA105" s="33"/>
      <c r="AB105" s="33"/>
      <c r="AC105" s="33"/>
      <c r="AD105" s="33"/>
      <c r="AE105" s="33"/>
      <c r="AF105" s="33"/>
      <c r="AG105" s="33"/>
      <c r="AH105" s="33"/>
      <c r="AJ105" s="54">
        <v>0</v>
      </c>
      <c r="AZ105" s="508"/>
      <c r="BA105" s="508"/>
      <c r="BF105" s="141"/>
    </row>
    <row r="106" spans="3:58 15024:15416" s="1" customFormat="1" ht="15" hidden="1" customHeight="1" x14ac:dyDescent="0.25">
      <c r="C106" s="8"/>
      <c r="D106" s="47" t="s">
        <v>32</v>
      </c>
      <c r="E106" s="48"/>
      <c r="F106" s="49"/>
      <c r="G106" s="94"/>
      <c r="H106" s="94"/>
      <c r="I106" s="94"/>
      <c r="J106" s="94"/>
      <c r="K106" s="94"/>
      <c r="L106" s="94"/>
      <c r="M106" s="94"/>
      <c r="N106" s="94"/>
      <c r="O106" s="94"/>
      <c r="P106" s="94"/>
      <c r="Q106" s="94"/>
      <c r="R106" s="94"/>
      <c r="S106" s="1916"/>
      <c r="T106" s="94"/>
      <c r="U106" s="94"/>
      <c r="V106" s="94"/>
      <c r="W106" s="94"/>
      <c r="X106" s="94"/>
      <c r="Y106" s="94"/>
      <c r="Z106" s="94"/>
      <c r="AA106" s="94"/>
      <c r="AB106" s="94"/>
      <c r="AC106" s="94"/>
      <c r="AD106" s="94"/>
      <c r="AE106" s="94"/>
      <c r="AF106" s="94"/>
      <c r="AG106" s="94"/>
      <c r="AH106" s="94"/>
      <c r="AI106" s="3"/>
      <c r="AJ106" s="78" t="s">
        <v>130</v>
      </c>
      <c r="AZ106" s="508"/>
      <c r="BA106" s="508"/>
      <c r="BF106" s="140"/>
      <c r="VEV106" s="46"/>
      <c r="VEW106" s="46"/>
      <c r="VEX106" s="46"/>
      <c r="VEY106" s="46"/>
      <c r="VEZ106" s="46"/>
      <c r="VFA106" s="46"/>
      <c r="VFB106" s="46"/>
      <c r="VFC106" s="46"/>
      <c r="VFD106" s="46"/>
      <c r="VFE106" s="46"/>
      <c r="VFF106" s="46"/>
      <c r="VFG106" s="46"/>
      <c r="VFH106" s="46"/>
      <c r="VFI106" s="46"/>
      <c r="VFJ106" s="46"/>
      <c r="VFK106" s="46"/>
      <c r="VFL106" s="46"/>
      <c r="VFM106" s="46"/>
      <c r="VFN106" s="46"/>
      <c r="VFO106" s="46"/>
      <c r="VFP106" s="46"/>
      <c r="VFQ106" s="46"/>
      <c r="VFR106" s="46"/>
      <c r="VFS106" s="46"/>
      <c r="VFT106" s="46"/>
      <c r="VFU106" s="46"/>
      <c r="VFV106" s="46"/>
      <c r="VFW106" s="46"/>
      <c r="VFX106" s="46"/>
      <c r="VFY106" s="46"/>
      <c r="VFZ106" s="46"/>
      <c r="VGA106" s="46"/>
      <c r="VGB106" s="46"/>
      <c r="VGC106" s="46"/>
      <c r="VGD106" s="46"/>
      <c r="VGE106" s="46"/>
      <c r="VGF106" s="46"/>
      <c r="VGG106" s="46"/>
      <c r="VGH106" s="46"/>
      <c r="VGI106" s="46"/>
      <c r="VGJ106" s="46"/>
      <c r="VGK106" s="46"/>
      <c r="VGL106" s="46"/>
      <c r="VGM106" s="46"/>
      <c r="VGN106" s="46"/>
      <c r="VGO106" s="46"/>
      <c r="VGP106" s="46"/>
      <c r="VGQ106" s="46"/>
      <c r="VGR106" s="46"/>
      <c r="VGS106" s="46"/>
      <c r="VGT106" s="46"/>
      <c r="VGU106" s="46"/>
      <c r="VGV106" s="46"/>
      <c r="VGW106" s="46"/>
      <c r="VGX106" s="46"/>
      <c r="VGY106" s="46"/>
      <c r="VGZ106" s="46"/>
      <c r="VHA106" s="46"/>
      <c r="VHB106" s="46"/>
      <c r="VHC106" s="46"/>
      <c r="VHD106" s="46"/>
      <c r="VHE106" s="46"/>
      <c r="VHF106" s="46"/>
      <c r="VHG106" s="46"/>
      <c r="VHH106" s="46"/>
      <c r="VHI106" s="46"/>
      <c r="VHJ106" s="46"/>
      <c r="VHK106" s="46"/>
      <c r="VHL106" s="46"/>
      <c r="VHM106" s="46"/>
      <c r="VHN106" s="46"/>
      <c r="VHO106" s="46"/>
      <c r="VHP106" s="46"/>
      <c r="VHQ106" s="46"/>
      <c r="VHR106" s="46"/>
      <c r="VHS106" s="46"/>
      <c r="VHT106" s="46"/>
      <c r="VHU106" s="46"/>
      <c r="VHV106" s="46"/>
      <c r="VHW106" s="46"/>
      <c r="VHX106" s="46"/>
      <c r="VHY106" s="46"/>
      <c r="VHZ106" s="46"/>
      <c r="VIA106" s="46"/>
      <c r="VIB106" s="46"/>
      <c r="VIC106" s="46"/>
      <c r="VID106" s="46"/>
      <c r="VIE106" s="46"/>
      <c r="VIF106" s="46"/>
      <c r="VIG106" s="46"/>
      <c r="VIH106" s="46"/>
      <c r="VII106" s="46"/>
      <c r="VIJ106" s="46"/>
      <c r="VIK106" s="46"/>
      <c r="VIL106" s="46"/>
      <c r="VIM106" s="46"/>
      <c r="VIN106" s="46"/>
      <c r="VIO106" s="46"/>
      <c r="VIP106" s="46"/>
      <c r="VIQ106" s="46"/>
      <c r="VIR106" s="46"/>
      <c r="VIS106" s="46"/>
      <c r="VIT106" s="46"/>
      <c r="VIU106" s="46"/>
      <c r="VIV106" s="46"/>
      <c r="VIW106" s="46"/>
      <c r="VIX106" s="46"/>
      <c r="VIY106" s="46"/>
      <c r="VIZ106" s="46"/>
      <c r="VJA106" s="46"/>
      <c r="VJB106" s="46"/>
      <c r="VJC106" s="46"/>
      <c r="VJD106" s="46"/>
      <c r="VJE106" s="46"/>
      <c r="VJF106" s="46"/>
      <c r="VJG106" s="46"/>
      <c r="VJH106" s="46"/>
      <c r="VJI106" s="46"/>
      <c r="VJJ106" s="46"/>
      <c r="VJK106" s="46"/>
      <c r="VJL106" s="46"/>
      <c r="VJM106" s="46"/>
      <c r="VJN106" s="46"/>
      <c r="VJO106" s="46"/>
      <c r="VJP106" s="46"/>
      <c r="VJQ106" s="46"/>
      <c r="VJR106" s="46"/>
      <c r="VJS106" s="46"/>
      <c r="VJT106" s="46"/>
      <c r="VJU106" s="46"/>
      <c r="VJV106" s="46"/>
      <c r="VJW106" s="46"/>
      <c r="VJX106" s="46"/>
      <c r="VJY106" s="46"/>
      <c r="VJZ106" s="46"/>
      <c r="VKA106" s="46"/>
      <c r="VKB106" s="46"/>
      <c r="VKC106" s="46"/>
      <c r="VKD106" s="46"/>
      <c r="VKE106" s="46"/>
      <c r="VKF106" s="46"/>
      <c r="VKG106" s="46"/>
      <c r="VKH106" s="46"/>
      <c r="VKI106" s="46"/>
      <c r="VKJ106" s="46"/>
      <c r="VKK106" s="46"/>
      <c r="VKL106" s="46"/>
      <c r="VKM106" s="46"/>
      <c r="VKN106" s="46"/>
      <c r="VKO106" s="46"/>
      <c r="VKP106" s="46"/>
      <c r="VKQ106" s="46"/>
      <c r="VKR106" s="46"/>
      <c r="VKS106" s="46"/>
      <c r="VKT106" s="46"/>
      <c r="VKU106" s="46"/>
      <c r="VKV106" s="46"/>
      <c r="VKW106" s="46"/>
      <c r="VKX106" s="46"/>
      <c r="VKY106" s="46"/>
      <c r="VKZ106" s="46"/>
      <c r="VLA106" s="46"/>
      <c r="VLB106" s="46"/>
      <c r="VLC106" s="46"/>
      <c r="VLD106" s="46"/>
      <c r="VLE106" s="46"/>
      <c r="VLF106" s="46"/>
      <c r="VLG106" s="46"/>
      <c r="VLH106" s="46"/>
      <c r="VLI106" s="46"/>
      <c r="VLJ106" s="46"/>
      <c r="VLK106" s="46"/>
      <c r="VLL106" s="46"/>
      <c r="VLM106" s="46"/>
      <c r="VLN106" s="46"/>
      <c r="VLO106" s="46"/>
      <c r="VLP106" s="46"/>
      <c r="VLQ106" s="46"/>
      <c r="VLR106" s="46"/>
      <c r="VLS106" s="46"/>
      <c r="VLT106" s="46"/>
      <c r="VLU106" s="46"/>
      <c r="VLV106" s="46"/>
      <c r="VLW106" s="46"/>
      <c r="VLX106" s="46"/>
      <c r="VLY106" s="46"/>
      <c r="VLZ106" s="46"/>
      <c r="VMA106" s="46"/>
      <c r="VMB106" s="46"/>
      <c r="VMC106" s="46"/>
      <c r="VMD106" s="46"/>
      <c r="VME106" s="46"/>
      <c r="VMF106" s="46"/>
      <c r="VMG106" s="46"/>
      <c r="VMH106" s="46"/>
      <c r="VMI106" s="46"/>
      <c r="VMJ106" s="46"/>
      <c r="VMK106" s="46"/>
      <c r="VML106" s="46"/>
      <c r="VMM106" s="46"/>
      <c r="VMN106" s="46"/>
      <c r="VMO106" s="46"/>
      <c r="VMP106" s="46"/>
      <c r="VMQ106" s="46"/>
      <c r="VMR106" s="46"/>
      <c r="VMS106" s="46"/>
      <c r="VMT106" s="46"/>
      <c r="VMU106" s="46"/>
      <c r="VMV106" s="46"/>
      <c r="VMW106" s="46"/>
      <c r="VMX106" s="46"/>
      <c r="VMY106" s="46"/>
      <c r="VMZ106" s="46"/>
      <c r="VNA106" s="46"/>
      <c r="VNB106" s="46"/>
      <c r="VNC106" s="46"/>
      <c r="VND106" s="46"/>
      <c r="VNE106" s="46"/>
      <c r="VNF106" s="46"/>
      <c r="VNG106" s="46"/>
      <c r="VNH106" s="46"/>
      <c r="VNI106" s="46"/>
      <c r="VNJ106" s="46"/>
      <c r="VNK106" s="46"/>
      <c r="VNL106" s="46"/>
      <c r="VNM106" s="46"/>
      <c r="VNN106" s="46"/>
      <c r="VNO106" s="46"/>
      <c r="VNP106" s="46"/>
      <c r="VNQ106" s="46"/>
      <c r="VNR106" s="46"/>
      <c r="VNS106" s="46"/>
      <c r="VNT106" s="46"/>
      <c r="VNU106" s="46"/>
      <c r="VNV106" s="46"/>
      <c r="VNW106" s="46"/>
      <c r="VNX106" s="46"/>
      <c r="VNY106" s="46"/>
      <c r="VNZ106" s="46"/>
      <c r="VOA106" s="46"/>
      <c r="VOB106" s="46"/>
      <c r="VOC106" s="46"/>
      <c r="VOD106" s="46"/>
      <c r="VOE106" s="46"/>
      <c r="VOF106" s="46"/>
      <c r="VOG106" s="46"/>
      <c r="VOH106" s="46"/>
      <c r="VOI106" s="46"/>
      <c r="VOJ106" s="46"/>
      <c r="VOK106" s="46"/>
      <c r="VOL106" s="46"/>
      <c r="VOM106" s="46"/>
      <c r="VON106" s="46"/>
      <c r="VOO106" s="46"/>
      <c r="VOP106" s="46"/>
      <c r="VOQ106" s="46"/>
      <c r="VOR106" s="46"/>
      <c r="VOS106" s="46"/>
      <c r="VOT106" s="46"/>
      <c r="VOU106" s="46"/>
      <c r="VOV106" s="46"/>
      <c r="VOW106" s="46"/>
      <c r="VOX106" s="46"/>
      <c r="VOY106" s="46"/>
      <c r="VOZ106" s="46"/>
      <c r="VPA106" s="46"/>
      <c r="VPB106" s="46"/>
      <c r="VPC106" s="46"/>
      <c r="VPD106" s="46"/>
      <c r="VPE106" s="46"/>
      <c r="VPF106" s="46"/>
      <c r="VPG106" s="46"/>
      <c r="VPH106" s="46"/>
      <c r="VPI106" s="46"/>
      <c r="VPJ106" s="46"/>
      <c r="VPK106" s="46"/>
      <c r="VPL106" s="46"/>
      <c r="VPM106" s="46"/>
      <c r="VPN106" s="46"/>
      <c r="VPO106" s="46"/>
      <c r="VPP106" s="46"/>
      <c r="VPQ106" s="46"/>
      <c r="VPR106" s="46"/>
      <c r="VPS106" s="46"/>
      <c r="VPT106" s="46"/>
      <c r="VPU106" s="46"/>
      <c r="VPV106" s="46"/>
      <c r="VPW106" s="46"/>
      <c r="VPX106" s="46"/>
      <c r="VPY106" s="46"/>
      <c r="VPZ106" s="46"/>
      <c r="VQA106" s="46"/>
      <c r="VQB106" s="46"/>
      <c r="VQC106" s="46"/>
      <c r="VQD106" s="46"/>
      <c r="VQE106" s="46"/>
      <c r="VQF106" s="46"/>
      <c r="VQG106" s="46"/>
      <c r="VQH106" s="46"/>
      <c r="VQI106" s="46"/>
      <c r="VQJ106" s="46"/>
      <c r="VQK106" s="46"/>
      <c r="VQL106" s="46"/>
      <c r="VQM106" s="46"/>
      <c r="VQN106" s="46"/>
      <c r="VQO106" s="46"/>
      <c r="VQP106" s="46"/>
      <c r="VQQ106" s="46"/>
      <c r="VQR106" s="46"/>
      <c r="VQS106" s="46"/>
      <c r="VQT106" s="46"/>
      <c r="VQU106" s="46"/>
      <c r="VQV106" s="46"/>
      <c r="VQW106" s="46"/>
      <c r="VQX106" s="46"/>
      <c r="VQY106" s="46"/>
      <c r="VQZ106" s="46"/>
      <c r="VRA106" s="46"/>
      <c r="VRB106" s="46"/>
      <c r="VRC106" s="46"/>
      <c r="VRD106" s="46"/>
      <c r="VRE106" s="46"/>
      <c r="VRF106" s="46"/>
      <c r="VRG106" s="46"/>
      <c r="VRH106" s="46"/>
      <c r="VRI106" s="46"/>
      <c r="VRJ106" s="46"/>
      <c r="VRK106" s="46"/>
      <c r="VRL106" s="46"/>
      <c r="VRM106" s="46"/>
      <c r="VRN106" s="46"/>
      <c r="VRO106" s="46"/>
      <c r="VRP106" s="46"/>
      <c r="VRQ106" s="46"/>
      <c r="VRR106" s="46"/>
      <c r="VRS106" s="46"/>
      <c r="VRT106" s="46"/>
      <c r="VRU106" s="46"/>
      <c r="VRV106" s="46"/>
      <c r="VRW106" s="46"/>
      <c r="VRX106" s="46"/>
      <c r="VRY106" s="46"/>
      <c r="VRZ106" s="46"/>
      <c r="VSA106" s="46"/>
      <c r="VSB106" s="46"/>
      <c r="VSC106" s="46"/>
      <c r="VSD106" s="46"/>
      <c r="VSE106" s="46"/>
      <c r="VSF106" s="46"/>
      <c r="VSG106" s="46"/>
      <c r="VSH106" s="46"/>
      <c r="VSI106" s="46"/>
      <c r="VSJ106" s="46"/>
      <c r="VSK106" s="46"/>
      <c r="VSL106" s="46"/>
      <c r="VSM106" s="46"/>
      <c r="VSN106" s="46"/>
      <c r="VSO106" s="46"/>
      <c r="VSP106" s="46"/>
      <c r="VSQ106" s="46"/>
      <c r="VSR106" s="46"/>
      <c r="VSS106" s="46"/>
      <c r="VST106" s="46"/>
      <c r="VSU106" s="46"/>
      <c r="VSV106" s="46"/>
      <c r="VSW106" s="46"/>
      <c r="VSX106" s="46"/>
      <c r="VSY106" s="46"/>
      <c r="VSZ106" s="46"/>
      <c r="VTA106" s="46"/>
      <c r="VTB106" s="46"/>
      <c r="VTC106" s="46"/>
      <c r="VTD106" s="46"/>
      <c r="VTE106" s="46"/>
      <c r="VTF106" s="46"/>
      <c r="VTG106" s="46"/>
      <c r="VTH106" s="46"/>
      <c r="VTI106" s="46"/>
      <c r="VTJ106" s="46"/>
      <c r="VTK106" s="46"/>
      <c r="VTL106" s="46"/>
      <c r="VTM106" s="46"/>
      <c r="VTN106" s="46"/>
      <c r="VTO106" s="46"/>
      <c r="VTP106" s="46"/>
      <c r="VTQ106" s="46"/>
      <c r="VTR106" s="46"/>
      <c r="VTS106" s="46"/>
      <c r="VTT106" s="46"/>
      <c r="VTU106" s="46"/>
      <c r="VTV106" s="46"/>
      <c r="VTW106" s="46"/>
      <c r="VTX106" s="46"/>
    </row>
    <row r="107" spans="3:58 15024:15416" s="1" customFormat="1" ht="15" hidden="1" customHeight="1" x14ac:dyDescent="0.25">
      <c r="C107" s="15"/>
      <c r="D107" s="30" t="s">
        <v>29</v>
      </c>
      <c r="E107" s="60"/>
      <c r="F107" s="13"/>
      <c r="G107" s="33"/>
      <c r="H107" s="33"/>
      <c r="I107" s="33"/>
      <c r="J107" s="33"/>
      <c r="K107" s="33"/>
      <c r="L107" s="33"/>
      <c r="M107" s="33"/>
      <c r="N107" s="33"/>
      <c r="O107" s="33"/>
      <c r="P107" s="33"/>
      <c r="Q107" s="33"/>
      <c r="R107" s="33"/>
      <c r="S107" s="1913"/>
      <c r="T107" s="33"/>
      <c r="U107" s="33"/>
      <c r="V107" s="33"/>
      <c r="W107" s="33"/>
      <c r="X107" s="33"/>
      <c r="Y107" s="33"/>
      <c r="Z107" s="33"/>
      <c r="AA107" s="33"/>
      <c r="AB107" s="33"/>
      <c r="AC107" s="33"/>
      <c r="AD107" s="33"/>
      <c r="AE107" s="33"/>
      <c r="AF107" s="33"/>
      <c r="AG107" s="33"/>
      <c r="AH107" s="33"/>
      <c r="AJ107" s="63" t="s">
        <v>29</v>
      </c>
      <c r="AZ107" s="508"/>
      <c r="BA107" s="508"/>
      <c r="BF107" s="141"/>
    </row>
    <row r="108" spans="3:58 15024:15416" s="1" customFormat="1" ht="15" hidden="1" customHeight="1" x14ac:dyDescent="0.25">
      <c r="C108" s="15"/>
      <c r="D108" s="14" t="s">
        <v>49</v>
      </c>
      <c r="E108" s="60"/>
      <c r="F108" s="20" t="s">
        <v>31</v>
      </c>
      <c r="G108" s="33"/>
      <c r="H108" s="33"/>
      <c r="I108" s="33"/>
      <c r="J108" s="33"/>
      <c r="K108" s="33"/>
      <c r="L108" s="33"/>
      <c r="M108" s="33"/>
      <c r="N108" s="33"/>
      <c r="O108" s="33"/>
      <c r="P108" s="33"/>
      <c r="Q108" s="33"/>
      <c r="R108" s="33"/>
      <c r="S108" s="1913"/>
      <c r="T108" s="33"/>
      <c r="U108" s="33"/>
      <c r="V108" s="33"/>
      <c r="W108" s="33"/>
      <c r="X108" s="33"/>
      <c r="Y108" s="33"/>
      <c r="Z108" s="33"/>
      <c r="AA108" s="33"/>
      <c r="AB108" s="33"/>
      <c r="AC108" s="33"/>
      <c r="AD108" s="33"/>
      <c r="AE108" s="33"/>
      <c r="AF108" s="33"/>
      <c r="AG108" s="33"/>
      <c r="AH108" s="33"/>
      <c r="AJ108" s="54">
        <v>0</v>
      </c>
      <c r="AZ108" s="508"/>
      <c r="BA108" s="508"/>
      <c r="BF108" s="141"/>
    </row>
    <row r="109" spans="3:58 15024:15416" s="1" customFormat="1" ht="15" hidden="1" customHeight="1" x14ac:dyDescent="0.25">
      <c r="C109" s="15"/>
      <c r="D109" s="14" t="s">
        <v>48</v>
      </c>
      <c r="E109" s="60"/>
      <c r="F109" s="20" t="s">
        <v>31</v>
      </c>
      <c r="G109" s="33"/>
      <c r="H109" s="33"/>
      <c r="I109" s="33"/>
      <c r="J109" s="33"/>
      <c r="K109" s="33"/>
      <c r="L109" s="33"/>
      <c r="M109" s="33"/>
      <c r="N109" s="33"/>
      <c r="O109" s="33"/>
      <c r="P109" s="33"/>
      <c r="Q109" s="33"/>
      <c r="R109" s="33"/>
      <c r="S109" s="1913"/>
      <c r="T109" s="33"/>
      <c r="U109" s="33"/>
      <c r="V109" s="33"/>
      <c r="W109" s="33"/>
      <c r="X109" s="33"/>
      <c r="Y109" s="33"/>
      <c r="Z109" s="33"/>
      <c r="AA109" s="33"/>
      <c r="AB109" s="33"/>
      <c r="AC109" s="33"/>
      <c r="AD109" s="33"/>
      <c r="AE109" s="33"/>
      <c r="AF109" s="33"/>
      <c r="AG109" s="33"/>
      <c r="AH109" s="33"/>
      <c r="AJ109" s="54">
        <v>0</v>
      </c>
      <c r="AZ109" s="508"/>
      <c r="BA109" s="508"/>
      <c r="BF109" s="141"/>
    </row>
    <row r="110" spans="3:58 15024:15416" s="1" customFormat="1" ht="15" hidden="1" customHeight="1" x14ac:dyDescent="0.25">
      <c r="C110" s="15"/>
      <c r="D110" s="30" t="s">
        <v>28</v>
      </c>
      <c r="E110" s="60"/>
      <c r="F110" s="13"/>
      <c r="G110" s="33"/>
      <c r="H110" s="33"/>
      <c r="I110" s="33"/>
      <c r="J110" s="33"/>
      <c r="K110" s="33"/>
      <c r="L110" s="33"/>
      <c r="M110" s="33"/>
      <c r="N110" s="33"/>
      <c r="O110" s="33"/>
      <c r="P110" s="33"/>
      <c r="Q110" s="33"/>
      <c r="R110" s="33"/>
      <c r="S110" s="1913"/>
      <c r="T110" s="33"/>
      <c r="U110" s="33"/>
      <c r="V110" s="33"/>
      <c r="W110" s="33"/>
      <c r="X110" s="33"/>
      <c r="Y110" s="33"/>
      <c r="Z110" s="33"/>
      <c r="AA110" s="33"/>
      <c r="AB110" s="33"/>
      <c r="AC110" s="33"/>
      <c r="AD110" s="33"/>
      <c r="AE110" s="33"/>
      <c r="AF110" s="33"/>
      <c r="AG110" s="33"/>
      <c r="AH110" s="33"/>
      <c r="AJ110" s="63" t="s">
        <v>28</v>
      </c>
      <c r="AN110" s="141"/>
      <c r="AO110" s="141"/>
      <c r="AP110" s="141"/>
      <c r="AQ110" s="141"/>
      <c r="AR110" s="141"/>
      <c r="AS110" s="141"/>
      <c r="AT110" s="141"/>
      <c r="AU110" s="141"/>
      <c r="AV110" s="141"/>
      <c r="AW110" s="141"/>
      <c r="AZ110" s="508"/>
      <c r="BA110" s="508"/>
      <c r="BF110" s="141"/>
    </row>
    <row r="111" spans="3:58 15024:15416" s="1" customFormat="1" ht="15" hidden="1" customHeight="1" x14ac:dyDescent="0.25">
      <c r="C111" s="15"/>
      <c r="D111" s="14" t="s">
        <v>49</v>
      </c>
      <c r="E111" s="60"/>
      <c r="F111" s="20" t="s">
        <v>28</v>
      </c>
      <c r="G111" s="33">
        <v>0</v>
      </c>
      <c r="H111" s="33">
        <v>0</v>
      </c>
      <c r="I111" s="33"/>
      <c r="J111" s="33"/>
      <c r="K111" s="33"/>
      <c r="L111" s="33"/>
      <c r="M111" s="33"/>
      <c r="N111" s="33"/>
      <c r="O111" s="33"/>
      <c r="P111" s="33"/>
      <c r="Q111" s="33"/>
      <c r="R111" s="33"/>
      <c r="S111" s="1913"/>
      <c r="T111" s="33"/>
      <c r="U111" s="33"/>
      <c r="V111" s="33"/>
      <c r="W111" s="33"/>
      <c r="X111" s="33"/>
      <c r="Y111" s="33"/>
      <c r="Z111" s="33"/>
      <c r="AA111" s="33"/>
      <c r="AB111" s="33"/>
      <c r="AC111" s="33"/>
      <c r="AD111" s="33"/>
      <c r="AE111" s="33"/>
      <c r="AF111" s="33"/>
      <c r="AG111" s="33"/>
      <c r="AH111" s="33"/>
      <c r="AJ111" s="54">
        <v>0</v>
      </c>
      <c r="AN111" s="145"/>
      <c r="AO111" s="141"/>
      <c r="AP111" s="141"/>
      <c r="AQ111" s="141"/>
      <c r="AR111" s="148"/>
      <c r="AS111" s="141"/>
      <c r="AT111" s="141"/>
      <c r="AU111" s="141"/>
      <c r="AV111" s="141"/>
      <c r="AW111" s="141"/>
      <c r="AZ111" s="508"/>
      <c r="BA111" s="508"/>
      <c r="BF111" s="141"/>
    </row>
    <row r="112" spans="3:58 15024:15416" s="1" customFormat="1" ht="15" hidden="1" customHeight="1" x14ac:dyDescent="0.25">
      <c r="C112" s="15"/>
      <c r="D112" s="14" t="s">
        <v>48</v>
      </c>
      <c r="E112" s="60"/>
      <c r="F112" s="20" t="s">
        <v>28</v>
      </c>
      <c r="G112" s="33">
        <v>0</v>
      </c>
      <c r="H112" s="33">
        <v>0</v>
      </c>
      <c r="I112" s="33"/>
      <c r="J112" s="33"/>
      <c r="K112" s="33"/>
      <c r="L112" s="33"/>
      <c r="M112" s="33"/>
      <c r="N112" s="33"/>
      <c r="O112" s="33"/>
      <c r="P112" s="33"/>
      <c r="Q112" s="33"/>
      <c r="R112" s="33"/>
      <c r="S112" s="1913"/>
      <c r="T112" s="33"/>
      <c r="U112" s="33"/>
      <c r="V112" s="33"/>
      <c r="W112" s="33"/>
      <c r="X112" s="33"/>
      <c r="Y112" s="33"/>
      <c r="Z112" s="33"/>
      <c r="AA112" s="33"/>
      <c r="AB112" s="33"/>
      <c r="AC112" s="33"/>
      <c r="AD112" s="33"/>
      <c r="AE112" s="33"/>
      <c r="AF112" s="33"/>
      <c r="AG112" s="33"/>
      <c r="AH112" s="33"/>
      <c r="AJ112" s="54">
        <v>0</v>
      </c>
      <c r="AN112" s="140"/>
      <c r="AO112" s="141"/>
      <c r="AP112" s="141"/>
      <c r="AQ112" s="141"/>
      <c r="AR112" s="141"/>
      <c r="AS112" s="141"/>
      <c r="AT112" s="141"/>
      <c r="AU112" s="141"/>
      <c r="AV112" s="141"/>
      <c r="AW112" s="141"/>
      <c r="AZ112" s="508"/>
      <c r="BA112" s="508"/>
      <c r="BF112" s="141"/>
    </row>
    <row r="113" spans="3:58 15024:15416" ht="15" hidden="1" customHeight="1" x14ac:dyDescent="0.25">
      <c r="C113" s="8"/>
      <c r="D113" s="47" t="s">
        <v>30</v>
      </c>
      <c r="E113" s="48"/>
      <c r="F113" s="49"/>
      <c r="G113" s="94"/>
      <c r="H113" s="94"/>
      <c r="I113" s="94"/>
      <c r="J113" s="94"/>
      <c r="K113" s="94"/>
      <c r="L113" s="94"/>
      <c r="M113" s="94"/>
      <c r="N113" s="94"/>
      <c r="O113" s="94"/>
      <c r="P113" s="94"/>
      <c r="Q113" s="94"/>
      <c r="R113" s="94"/>
      <c r="S113" s="1916"/>
      <c r="T113" s="94"/>
      <c r="U113" s="94"/>
      <c r="V113" s="94"/>
      <c r="W113" s="94"/>
      <c r="X113" s="94"/>
      <c r="Y113" s="94"/>
      <c r="Z113" s="94"/>
      <c r="AA113" s="94"/>
      <c r="AB113" s="94"/>
      <c r="AC113" s="94"/>
      <c r="AD113" s="94"/>
      <c r="AE113" s="94"/>
      <c r="AF113" s="94"/>
      <c r="AG113" s="94"/>
      <c r="AH113" s="94"/>
      <c r="AI113" s="3"/>
      <c r="AJ113" s="78" t="s">
        <v>130</v>
      </c>
      <c r="AN113" s="140"/>
      <c r="AO113" s="140"/>
      <c r="AP113" s="140"/>
      <c r="AQ113" s="140"/>
      <c r="AR113" s="140"/>
      <c r="AS113" s="140"/>
      <c r="AT113" s="140"/>
      <c r="AU113" s="140"/>
      <c r="AV113" s="140"/>
      <c r="AW113" s="140"/>
    </row>
    <row r="114" spans="3:58 15024:15416" s="1" customFormat="1" ht="15" hidden="1" customHeight="1" x14ac:dyDescent="0.25">
      <c r="C114" s="15"/>
      <c r="D114" s="30" t="s">
        <v>29</v>
      </c>
      <c r="E114" s="60"/>
      <c r="F114" s="13"/>
      <c r="G114" s="33"/>
      <c r="H114" s="33"/>
      <c r="I114" s="33"/>
      <c r="J114" s="33"/>
      <c r="K114" s="33"/>
      <c r="L114" s="33"/>
      <c r="M114" s="33"/>
      <c r="N114" s="33"/>
      <c r="O114" s="33"/>
      <c r="P114" s="33"/>
      <c r="Q114" s="33"/>
      <c r="R114" s="33"/>
      <c r="S114" s="1913"/>
      <c r="T114" s="33"/>
      <c r="U114" s="33"/>
      <c r="V114" s="33"/>
      <c r="W114" s="33"/>
      <c r="X114" s="33"/>
      <c r="Y114" s="33"/>
      <c r="Z114" s="33"/>
      <c r="AA114" s="33"/>
      <c r="AB114" s="33"/>
      <c r="AC114" s="33"/>
      <c r="AD114" s="33"/>
      <c r="AE114" s="33"/>
      <c r="AF114" s="33"/>
      <c r="AG114" s="33"/>
      <c r="AH114" s="33"/>
      <c r="AJ114" s="63" t="s">
        <v>29</v>
      </c>
      <c r="AN114" s="141"/>
      <c r="AO114" s="141"/>
      <c r="AP114" s="141"/>
      <c r="AQ114" s="141"/>
      <c r="AR114" s="141"/>
      <c r="AS114" s="141"/>
      <c r="AT114" s="141"/>
      <c r="AU114" s="141"/>
      <c r="AV114" s="141"/>
      <c r="AW114" s="141"/>
      <c r="AZ114" s="508"/>
      <c r="BA114" s="508"/>
      <c r="BF114" s="141"/>
    </row>
    <row r="115" spans="3:58 15024:15416" s="1" customFormat="1" ht="15" hidden="1" customHeight="1" x14ac:dyDescent="0.25">
      <c r="C115" s="15"/>
      <c r="D115" s="14" t="s">
        <v>49</v>
      </c>
      <c r="E115" s="125">
        <v>0.3</v>
      </c>
      <c r="F115" s="20" t="s">
        <v>25</v>
      </c>
      <c r="G115" s="34" t="e">
        <v>#DIV/0!</v>
      </c>
      <c r="H115" s="34" t="e">
        <v>#DIV/0!</v>
      </c>
      <c r="I115" s="34"/>
      <c r="J115" s="34"/>
      <c r="K115" s="34"/>
      <c r="L115" s="34"/>
      <c r="M115" s="34"/>
      <c r="N115" s="34"/>
      <c r="O115" s="34"/>
      <c r="P115" s="34"/>
      <c r="Q115" s="34"/>
      <c r="R115" s="34"/>
      <c r="S115" s="1914"/>
      <c r="T115" s="34"/>
      <c r="U115" s="34"/>
      <c r="V115" s="34"/>
      <c r="W115" s="34"/>
      <c r="X115" s="34"/>
      <c r="Y115" s="34"/>
      <c r="Z115" s="34"/>
      <c r="AA115" s="34"/>
      <c r="AB115" s="34"/>
      <c r="AC115" s="34"/>
      <c r="AD115" s="34"/>
      <c r="AE115" s="34"/>
      <c r="AF115" s="34"/>
      <c r="AG115" s="34"/>
      <c r="AH115" s="34"/>
      <c r="AJ115" s="58" t="e">
        <v>#DIV/0!</v>
      </c>
      <c r="AN115" s="141"/>
      <c r="AO115" s="141"/>
      <c r="AP115" s="141"/>
      <c r="AQ115" s="141"/>
      <c r="AR115" s="141"/>
      <c r="AS115" s="141"/>
      <c r="AT115" s="141"/>
      <c r="AU115" s="141"/>
      <c r="AV115" s="141"/>
      <c r="AW115" s="141"/>
      <c r="AZ115" s="508"/>
      <c r="BA115" s="508"/>
      <c r="BF115" s="141"/>
    </row>
    <row r="116" spans="3:58 15024:15416" s="1" customFormat="1" ht="15" hidden="1" customHeight="1" x14ac:dyDescent="0.25">
      <c r="C116" s="15"/>
      <c r="D116" s="14" t="s">
        <v>48</v>
      </c>
      <c r="E116" s="125">
        <v>0.3</v>
      </c>
      <c r="F116" s="20" t="s">
        <v>25</v>
      </c>
      <c r="G116" s="34" t="e">
        <v>#DIV/0!</v>
      </c>
      <c r="H116" s="34" t="e">
        <v>#DIV/0!</v>
      </c>
      <c r="I116" s="34"/>
      <c r="J116" s="34"/>
      <c r="K116" s="34"/>
      <c r="L116" s="34"/>
      <c r="M116" s="34"/>
      <c r="N116" s="34"/>
      <c r="O116" s="34"/>
      <c r="P116" s="34"/>
      <c r="Q116" s="34"/>
      <c r="R116" s="34"/>
      <c r="S116" s="1914"/>
      <c r="T116" s="34"/>
      <c r="U116" s="34"/>
      <c r="V116" s="34"/>
      <c r="W116" s="34"/>
      <c r="X116" s="34"/>
      <c r="Y116" s="34"/>
      <c r="Z116" s="34"/>
      <c r="AA116" s="34"/>
      <c r="AB116" s="34"/>
      <c r="AC116" s="34"/>
      <c r="AD116" s="34"/>
      <c r="AE116" s="34"/>
      <c r="AF116" s="34"/>
      <c r="AG116" s="34"/>
      <c r="AH116" s="34"/>
      <c r="AJ116" s="58" t="e">
        <v>#DIV/0!</v>
      </c>
      <c r="AN116" s="141"/>
      <c r="AO116" s="141"/>
      <c r="AP116" s="141"/>
      <c r="AQ116" s="141"/>
      <c r="AR116" s="141"/>
      <c r="AS116" s="141"/>
      <c r="AT116" s="141"/>
      <c r="AU116" s="141"/>
      <c r="AV116" s="141"/>
      <c r="AW116" s="141"/>
      <c r="AZ116" s="508"/>
      <c r="BA116" s="508"/>
      <c r="BF116" s="141"/>
    </row>
    <row r="117" spans="3:58 15024:15416" s="1" customFormat="1" ht="15" hidden="1" customHeight="1" x14ac:dyDescent="0.25">
      <c r="C117" s="15"/>
      <c r="D117" s="30" t="s">
        <v>28</v>
      </c>
      <c r="E117" s="125"/>
      <c r="F117" s="13"/>
      <c r="G117" s="34"/>
      <c r="H117" s="34"/>
      <c r="I117" s="34"/>
      <c r="J117" s="34"/>
      <c r="K117" s="34"/>
      <c r="L117" s="34"/>
      <c r="M117" s="34"/>
      <c r="N117" s="34"/>
      <c r="O117" s="34"/>
      <c r="P117" s="34"/>
      <c r="Q117" s="34"/>
      <c r="R117" s="34"/>
      <c r="S117" s="1914"/>
      <c r="T117" s="34"/>
      <c r="U117" s="34"/>
      <c r="V117" s="34"/>
      <c r="W117" s="34"/>
      <c r="X117" s="34"/>
      <c r="Y117" s="34"/>
      <c r="Z117" s="34"/>
      <c r="AA117" s="34"/>
      <c r="AB117" s="34"/>
      <c r="AC117" s="34"/>
      <c r="AD117" s="34"/>
      <c r="AE117" s="34"/>
      <c r="AF117" s="34"/>
      <c r="AG117" s="34"/>
      <c r="AH117" s="34"/>
      <c r="AJ117" s="63" t="s">
        <v>28</v>
      </c>
      <c r="AN117" s="141"/>
      <c r="AO117" s="141"/>
      <c r="AP117" s="141"/>
      <c r="AQ117" s="141"/>
      <c r="AR117" s="141"/>
      <c r="AS117" s="141"/>
      <c r="AT117" s="141"/>
      <c r="AU117" s="141"/>
      <c r="AV117" s="141"/>
      <c r="AW117" s="141"/>
      <c r="AZ117" s="508"/>
      <c r="BA117" s="508"/>
      <c r="BF117" s="141"/>
    </row>
    <row r="118" spans="3:58 15024:15416" s="1" customFormat="1" ht="15" hidden="1" customHeight="1" x14ac:dyDescent="0.25">
      <c r="C118" s="15"/>
      <c r="D118" s="14" t="s">
        <v>49</v>
      </c>
      <c r="E118" s="125">
        <v>0.5</v>
      </c>
      <c r="F118" s="20" t="s">
        <v>25</v>
      </c>
      <c r="G118" s="34" t="e">
        <v>#DIV/0!</v>
      </c>
      <c r="H118" s="34" t="e">
        <v>#DIV/0!</v>
      </c>
      <c r="I118" s="34"/>
      <c r="J118" s="34"/>
      <c r="K118" s="34"/>
      <c r="L118" s="34"/>
      <c r="M118" s="34"/>
      <c r="N118" s="34"/>
      <c r="O118" s="34"/>
      <c r="P118" s="34"/>
      <c r="Q118" s="34"/>
      <c r="R118" s="34"/>
      <c r="S118" s="1914"/>
      <c r="T118" s="34"/>
      <c r="U118" s="34"/>
      <c r="V118" s="34"/>
      <c r="W118" s="34"/>
      <c r="X118" s="34"/>
      <c r="Y118" s="34"/>
      <c r="Z118" s="34"/>
      <c r="AA118" s="34"/>
      <c r="AB118" s="34"/>
      <c r="AC118" s="34"/>
      <c r="AD118" s="34"/>
      <c r="AE118" s="34"/>
      <c r="AF118" s="34"/>
      <c r="AG118" s="34"/>
      <c r="AH118" s="34"/>
      <c r="AJ118" s="58" t="e">
        <v>#DIV/0!</v>
      </c>
      <c r="AN118" s="141"/>
      <c r="AO118" s="141"/>
      <c r="AP118" s="141"/>
      <c r="AQ118" s="141"/>
      <c r="AR118" s="141"/>
      <c r="AS118" s="141"/>
      <c r="AT118" s="141"/>
      <c r="AU118" s="141"/>
      <c r="AV118" s="141"/>
      <c r="AW118" s="141"/>
      <c r="AZ118" s="508"/>
      <c r="BA118" s="508"/>
      <c r="BF118" s="141"/>
    </row>
    <row r="119" spans="3:58 15024:15416" s="1" customFormat="1" ht="15.75" hidden="1" customHeight="1" x14ac:dyDescent="0.25">
      <c r="C119" s="19"/>
      <c r="D119" s="14" t="s">
        <v>48</v>
      </c>
      <c r="E119" s="125">
        <v>0.5</v>
      </c>
      <c r="F119" s="20" t="s">
        <v>25</v>
      </c>
      <c r="G119" s="34" t="e">
        <v>#DIV/0!</v>
      </c>
      <c r="H119" s="34" t="e">
        <v>#DIV/0!</v>
      </c>
      <c r="I119" s="34"/>
      <c r="J119" s="34"/>
      <c r="K119" s="34"/>
      <c r="L119" s="34"/>
      <c r="M119" s="34"/>
      <c r="N119" s="34"/>
      <c r="O119" s="34"/>
      <c r="P119" s="34"/>
      <c r="Q119" s="34"/>
      <c r="R119" s="34"/>
      <c r="S119" s="1914"/>
      <c r="T119" s="34"/>
      <c r="U119" s="34"/>
      <c r="V119" s="34"/>
      <c r="W119" s="34"/>
      <c r="X119" s="34"/>
      <c r="Y119" s="34"/>
      <c r="Z119" s="34"/>
      <c r="AA119" s="34"/>
      <c r="AB119" s="34"/>
      <c r="AC119" s="34"/>
      <c r="AD119" s="34"/>
      <c r="AE119" s="34"/>
      <c r="AF119" s="34"/>
      <c r="AG119" s="34"/>
      <c r="AH119" s="34"/>
      <c r="AJ119" s="58" t="e">
        <v>#DIV/0!</v>
      </c>
      <c r="AN119" s="141"/>
      <c r="AO119" s="141"/>
      <c r="AP119" s="141"/>
      <c r="AQ119" s="141"/>
      <c r="AR119" s="141"/>
      <c r="AS119" s="141"/>
      <c r="AT119" s="141"/>
      <c r="AU119" s="141"/>
      <c r="AV119" s="141"/>
      <c r="AW119" s="141"/>
      <c r="AZ119" s="508"/>
      <c r="BA119" s="508"/>
      <c r="BF119" s="141"/>
    </row>
    <row r="120" spans="3:58 15024:15416" s="1" customFormat="1" ht="15" hidden="1" customHeight="1" x14ac:dyDescent="0.25">
      <c r="C120" s="8">
        <v>5</v>
      </c>
      <c r="D120" s="47" t="s">
        <v>47</v>
      </c>
      <c r="E120" s="48"/>
      <c r="F120" s="49"/>
      <c r="G120" s="94"/>
      <c r="H120" s="94"/>
      <c r="I120" s="94"/>
      <c r="J120" s="94"/>
      <c r="K120" s="94"/>
      <c r="L120" s="94"/>
      <c r="M120" s="94"/>
      <c r="N120" s="94"/>
      <c r="O120" s="94"/>
      <c r="P120" s="94"/>
      <c r="Q120" s="94"/>
      <c r="R120" s="94"/>
      <c r="S120" s="1916"/>
      <c r="T120" s="94"/>
      <c r="U120" s="94"/>
      <c r="V120" s="94"/>
      <c r="W120" s="94"/>
      <c r="X120" s="94"/>
      <c r="Y120" s="94"/>
      <c r="Z120" s="94"/>
      <c r="AA120" s="94"/>
      <c r="AB120" s="94"/>
      <c r="AC120" s="94"/>
      <c r="AD120" s="94"/>
      <c r="AE120" s="94"/>
      <c r="AF120" s="94"/>
      <c r="AG120" s="94"/>
      <c r="AH120" s="94"/>
      <c r="AI120" s="3"/>
      <c r="AJ120" s="78" t="s">
        <v>129</v>
      </c>
      <c r="AN120" s="140"/>
      <c r="AO120" s="140"/>
      <c r="AP120" s="141"/>
      <c r="AQ120" s="141"/>
      <c r="AR120" s="140"/>
      <c r="AS120" s="141"/>
      <c r="AT120" s="140"/>
      <c r="AU120" s="140"/>
      <c r="AV120" s="140"/>
      <c r="AW120" s="140"/>
      <c r="AZ120" s="508"/>
      <c r="BA120" s="508"/>
      <c r="BF120" s="140"/>
      <c r="VEV120" s="46"/>
      <c r="VEW120" s="46"/>
      <c r="VEX120" s="46"/>
      <c r="VEY120" s="46"/>
      <c r="VEZ120" s="46"/>
      <c r="VFA120" s="46"/>
      <c r="VFB120" s="46"/>
      <c r="VFC120" s="46"/>
      <c r="VFD120" s="46"/>
      <c r="VFE120" s="46"/>
      <c r="VFF120" s="46"/>
      <c r="VFG120" s="46"/>
      <c r="VFH120" s="46"/>
      <c r="VFI120" s="46"/>
      <c r="VFJ120" s="46"/>
      <c r="VFK120" s="46"/>
      <c r="VFL120" s="46"/>
      <c r="VFM120" s="46"/>
      <c r="VFN120" s="46"/>
      <c r="VFO120" s="46"/>
      <c r="VFP120" s="46"/>
      <c r="VFQ120" s="46"/>
      <c r="VFR120" s="46"/>
      <c r="VFS120" s="46"/>
      <c r="VFT120" s="46"/>
      <c r="VFU120" s="46"/>
      <c r="VFV120" s="46"/>
      <c r="VFW120" s="46"/>
      <c r="VFX120" s="46"/>
      <c r="VFY120" s="46"/>
      <c r="VFZ120" s="46"/>
      <c r="VGA120" s="46"/>
      <c r="VGB120" s="46"/>
      <c r="VGC120" s="46"/>
      <c r="VGD120" s="46"/>
      <c r="VGE120" s="46"/>
      <c r="VGF120" s="46"/>
      <c r="VGG120" s="46"/>
      <c r="VGH120" s="46"/>
      <c r="VGI120" s="46"/>
      <c r="VGJ120" s="46"/>
      <c r="VGK120" s="46"/>
      <c r="VGL120" s="46"/>
      <c r="VGM120" s="46"/>
      <c r="VGN120" s="46"/>
      <c r="VGO120" s="46"/>
      <c r="VGP120" s="46"/>
      <c r="VGQ120" s="46"/>
      <c r="VGR120" s="46"/>
      <c r="VGS120" s="46"/>
      <c r="VGT120" s="46"/>
      <c r="VGU120" s="46"/>
      <c r="VGV120" s="46"/>
      <c r="VGW120" s="46"/>
      <c r="VGX120" s="46"/>
      <c r="VGY120" s="46"/>
      <c r="VGZ120" s="46"/>
      <c r="VHA120" s="46"/>
      <c r="VHB120" s="46"/>
      <c r="VHC120" s="46"/>
      <c r="VHD120" s="46"/>
      <c r="VHE120" s="46"/>
      <c r="VHF120" s="46"/>
      <c r="VHG120" s="46"/>
      <c r="VHH120" s="46"/>
      <c r="VHI120" s="46"/>
      <c r="VHJ120" s="46"/>
      <c r="VHK120" s="46"/>
      <c r="VHL120" s="46"/>
      <c r="VHM120" s="46"/>
      <c r="VHN120" s="46"/>
      <c r="VHO120" s="46"/>
      <c r="VHP120" s="46"/>
      <c r="VHQ120" s="46"/>
      <c r="VHR120" s="46"/>
      <c r="VHS120" s="46"/>
      <c r="VHT120" s="46"/>
      <c r="VHU120" s="46"/>
      <c r="VHV120" s="46"/>
      <c r="VHW120" s="46"/>
      <c r="VHX120" s="46"/>
      <c r="VHY120" s="46"/>
      <c r="VHZ120" s="46"/>
      <c r="VIA120" s="46"/>
      <c r="VIB120" s="46"/>
      <c r="VIC120" s="46"/>
      <c r="VID120" s="46"/>
      <c r="VIE120" s="46"/>
      <c r="VIF120" s="46"/>
      <c r="VIG120" s="46"/>
      <c r="VIH120" s="46"/>
      <c r="VII120" s="46"/>
      <c r="VIJ120" s="46"/>
      <c r="VIK120" s="46"/>
      <c r="VIL120" s="46"/>
      <c r="VIM120" s="46"/>
      <c r="VIN120" s="46"/>
      <c r="VIO120" s="46"/>
      <c r="VIP120" s="46"/>
      <c r="VIQ120" s="46"/>
      <c r="VIR120" s="46"/>
      <c r="VIS120" s="46"/>
      <c r="VIT120" s="46"/>
      <c r="VIU120" s="46"/>
      <c r="VIV120" s="46"/>
      <c r="VIW120" s="46"/>
      <c r="VIX120" s="46"/>
      <c r="VIY120" s="46"/>
      <c r="VIZ120" s="46"/>
      <c r="VJA120" s="46"/>
      <c r="VJB120" s="46"/>
      <c r="VJC120" s="46"/>
      <c r="VJD120" s="46"/>
      <c r="VJE120" s="46"/>
      <c r="VJF120" s="46"/>
      <c r="VJG120" s="46"/>
      <c r="VJH120" s="46"/>
      <c r="VJI120" s="46"/>
      <c r="VJJ120" s="46"/>
      <c r="VJK120" s="46"/>
      <c r="VJL120" s="46"/>
      <c r="VJM120" s="46"/>
      <c r="VJN120" s="46"/>
      <c r="VJO120" s="46"/>
      <c r="VJP120" s="46"/>
      <c r="VJQ120" s="46"/>
      <c r="VJR120" s="46"/>
      <c r="VJS120" s="46"/>
      <c r="VJT120" s="46"/>
      <c r="VJU120" s="46"/>
      <c r="VJV120" s="46"/>
      <c r="VJW120" s="46"/>
      <c r="VJX120" s="46"/>
      <c r="VJY120" s="46"/>
      <c r="VJZ120" s="46"/>
      <c r="VKA120" s="46"/>
      <c r="VKB120" s="46"/>
      <c r="VKC120" s="46"/>
      <c r="VKD120" s="46"/>
      <c r="VKE120" s="46"/>
      <c r="VKF120" s="46"/>
      <c r="VKG120" s="46"/>
      <c r="VKH120" s="46"/>
      <c r="VKI120" s="46"/>
      <c r="VKJ120" s="46"/>
      <c r="VKK120" s="46"/>
      <c r="VKL120" s="46"/>
      <c r="VKM120" s="46"/>
      <c r="VKN120" s="46"/>
      <c r="VKO120" s="46"/>
      <c r="VKP120" s="46"/>
      <c r="VKQ120" s="46"/>
      <c r="VKR120" s="46"/>
      <c r="VKS120" s="46"/>
      <c r="VKT120" s="46"/>
      <c r="VKU120" s="46"/>
      <c r="VKV120" s="46"/>
      <c r="VKW120" s="46"/>
      <c r="VKX120" s="46"/>
      <c r="VKY120" s="46"/>
      <c r="VKZ120" s="46"/>
      <c r="VLA120" s="46"/>
      <c r="VLB120" s="46"/>
      <c r="VLC120" s="46"/>
      <c r="VLD120" s="46"/>
      <c r="VLE120" s="46"/>
      <c r="VLF120" s="46"/>
      <c r="VLG120" s="46"/>
      <c r="VLH120" s="46"/>
      <c r="VLI120" s="46"/>
      <c r="VLJ120" s="46"/>
      <c r="VLK120" s="46"/>
      <c r="VLL120" s="46"/>
      <c r="VLM120" s="46"/>
      <c r="VLN120" s="46"/>
      <c r="VLO120" s="46"/>
      <c r="VLP120" s="46"/>
      <c r="VLQ120" s="46"/>
      <c r="VLR120" s="46"/>
      <c r="VLS120" s="46"/>
      <c r="VLT120" s="46"/>
      <c r="VLU120" s="46"/>
      <c r="VLV120" s="46"/>
      <c r="VLW120" s="46"/>
      <c r="VLX120" s="46"/>
      <c r="VLY120" s="46"/>
      <c r="VLZ120" s="46"/>
      <c r="VMA120" s="46"/>
      <c r="VMB120" s="46"/>
      <c r="VMC120" s="46"/>
      <c r="VMD120" s="46"/>
      <c r="VME120" s="46"/>
      <c r="VMF120" s="46"/>
      <c r="VMG120" s="46"/>
      <c r="VMH120" s="46"/>
      <c r="VMI120" s="46"/>
      <c r="VMJ120" s="46"/>
      <c r="VMK120" s="46"/>
      <c r="VML120" s="46"/>
      <c r="VMM120" s="46"/>
      <c r="VMN120" s="46"/>
      <c r="VMO120" s="46"/>
      <c r="VMP120" s="46"/>
      <c r="VMQ120" s="46"/>
      <c r="VMR120" s="46"/>
      <c r="VMS120" s="46"/>
      <c r="VMT120" s="46"/>
      <c r="VMU120" s="46"/>
      <c r="VMV120" s="46"/>
      <c r="VMW120" s="46"/>
      <c r="VMX120" s="46"/>
      <c r="VMY120" s="46"/>
      <c r="VMZ120" s="46"/>
      <c r="VNA120" s="46"/>
      <c r="VNB120" s="46"/>
      <c r="VNC120" s="46"/>
      <c r="VND120" s="46"/>
      <c r="VNE120" s="46"/>
      <c r="VNF120" s="46"/>
      <c r="VNG120" s="46"/>
      <c r="VNH120" s="46"/>
      <c r="VNI120" s="46"/>
      <c r="VNJ120" s="46"/>
      <c r="VNK120" s="46"/>
      <c r="VNL120" s="46"/>
      <c r="VNM120" s="46"/>
      <c r="VNN120" s="46"/>
      <c r="VNO120" s="46"/>
      <c r="VNP120" s="46"/>
      <c r="VNQ120" s="46"/>
      <c r="VNR120" s="46"/>
      <c r="VNS120" s="46"/>
      <c r="VNT120" s="46"/>
      <c r="VNU120" s="46"/>
      <c r="VNV120" s="46"/>
      <c r="VNW120" s="46"/>
      <c r="VNX120" s="46"/>
      <c r="VNY120" s="46"/>
      <c r="VNZ120" s="46"/>
      <c r="VOA120" s="46"/>
      <c r="VOB120" s="46"/>
      <c r="VOC120" s="46"/>
      <c r="VOD120" s="46"/>
      <c r="VOE120" s="46"/>
      <c r="VOF120" s="46"/>
      <c r="VOG120" s="46"/>
      <c r="VOH120" s="46"/>
      <c r="VOI120" s="46"/>
      <c r="VOJ120" s="46"/>
      <c r="VOK120" s="46"/>
      <c r="VOL120" s="46"/>
      <c r="VOM120" s="46"/>
      <c r="VON120" s="46"/>
      <c r="VOO120" s="46"/>
      <c r="VOP120" s="46"/>
      <c r="VOQ120" s="46"/>
      <c r="VOR120" s="46"/>
      <c r="VOS120" s="46"/>
      <c r="VOT120" s="46"/>
      <c r="VOU120" s="46"/>
      <c r="VOV120" s="46"/>
      <c r="VOW120" s="46"/>
      <c r="VOX120" s="46"/>
      <c r="VOY120" s="46"/>
      <c r="VOZ120" s="46"/>
      <c r="VPA120" s="46"/>
      <c r="VPB120" s="46"/>
      <c r="VPC120" s="46"/>
      <c r="VPD120" s="46"/>
      <c r="VPE120" s="46"/>
      <c r="VPF120" s="46"/>
      <c r="VPG120" s="46"/>
      <c r="VPH120" s="46"/>
      <c r="VPI120" s="46"/>
      <c r="VPJ120" s="46"/>
      <c r="VPK120" s="46"/>
      <c r="VPL120" s="46"/>
      <c r="VPM120" s="46"/>
      <c r="VPN120" s="46"/>
      <c r="VPO120" s="46"/>
      <c r="VPP120" s="46"/>
      <c r="VPQ120" s="46"/>
      <c r="VPR120" s="46"/>
      <c r="VPS120" s="46"/>
      <c r="VPT120" s="46"/>
      <c r="VPU120" s="46"/>
      <c r="VPV120" s="46"/>
      <c r="VPW120" s="46"/>
      <c r="VPX120" s="46"/>
      <c r="VPY120" s="46"/>
      <c r="VPZ120" s="46"/>
      <c r="VQA120" s="46"/>
      <c r="VQB120" s="46"/>
      <c r="VQC120" s="46"/>
      <c r="VQD120" s="46"/>
      <c r="VQE120" s="46"/>
      <c r="VQF120" s="46"/>
      <c r="VQG120" s="46"/>
      <c r="VQH120" s="46"/>
      <c r="VQI120" s="46"/>
      <c r="VQJ120" s="46"/>
      <c r="VQK120" s="46"/>
      <c r="VQL120" s="46"/>
      <c r="VQM120" s="46"/>
      <c r="VQN120" s="46"/>
      <c r="VQO120" s="46"/>
      <c r="VQP120" s="46"/>
      <c r="VQQ120" s="46"/>
      <c r="VQR120" s="46"/>
      <c r="VQS120" s="46"/>
      <c r="VQT120" s="46"/>
      <c r="VQU120" s="46"/>
      <c r="VQV120" s="46"/>
      <c r="VQW120" s="46"/>
      <c r="VQX120" s="46"/>
      <c r="VQY120" s="46"/>
      <c r="VQZ120" s="46"/>
      <c r="VRA120" s="46"/>
      <c r="VRB120" s="46"/>
      <c r="VRC120" s="46"/>
      <c r="VRD120" s="46"/>
      <c r="VRE120" s="46"/>
      <c r="VRF120" s="46"/>
      <c r="VRG120" s="46"/>
      <c r="VRH120" s="46"/>
      <c r="VRI120" s="46"/>
      <c r="VRJ120" s="46"/>
      <c r="VRK120" s="46"/>
      <c r="VRL120" s="46"/>
      <c r="VRM120" s="46"/>
      <c r="VRN120" s="46"/>
      <c r="VRO120" s="46"/>
      <c r="VRP120" s="46"/>
      <c r="VRQ120" s="46"/>
      <c r="VRR120" s="46"/>
      <c r="VRS120" s="46"/>
      <c r="VRT120" s="46"/>
      <c r="VRU120" s="46"/>
      <c r="VRV120" s="46"/>
      <c r="VRW120" s="46"/>
      <c r="VRX120" s="46"/>
      <c r="VRY120" s="46"/>
      <c r="VRZ120" s="46"/>
      <c r="VSA120" s="46"/>
      <c r="VSB120" s="46"/>
      <c r="VSC120" s="46"/>
      <c r="VSD120" s="46"/>
      <c r="VSE120" s="46"/>
      <c r="VSF120" s="46"/>
      <c r="VSG120" s="46"/>
      <c r="VSH120" s="46"/>
      <c r="VSI120" s="46"/>
      <c r="VSJ120" s="46"/>
      <c r="VSK120" s="46"/>
      <c r="VSL120" s="46"/>
      <c r="VSM120" s="46"/>
      <c r="VSN120" s="46"/>
      <c r="VSO120" s="46"/>
      <c r="VSP120" s="46"/>
      <c r="VSQ120" s="46"/>
      <c r="VSR120" s="46"/>
      <c r="VSS120" s="46"/>
      <c r="VST120" s="46"/>
      <c r="VSU120" s="46"/>
      <c r="VSV120" s="46"/>
      <c r="VSW120" s="46"/>
      <c r="VSX120" s="46"/>
      <c r="VSY120" s="46"/>
      <c r="VSZ120" s="46"/>
      <c r="VTA120" s="46"/>
      <c r="VTB120" s="46"/>
      <c r="VTC120" s="46"/>
      <c r="VTD120" s="46"/>
      <c r="VTE120" s="46"/>
      <c r="VTF120" s="46"/>
      <c r="VTG120" s="46"/>
      <c r="VTH120" s="46"/>
      <c r="VTI120" s="46"/>
      <c r="VTJ120" s="46"/>
      <c r="VTK120" s="46"/>
      <c r="VTL120" s="46"/>
      <c r="VTM120" s="46"/>
      <c r="VTN120" s="46"/>
      <c r="VTO120" s="46"/>
      <c r="VTP120" s="46"/>
      <c r="VTQ120" s="46"/>
      <c r="VTR120" s="46"/>
      <c r="VTS120" s="46"/>
      <c r="VTT120" s="46"/>
      <c r="VTU120" s="46"/>
      <c r="VTV120" s="46"/>
      <c r="VTW120" s="46"/>
      <c r="VTX120" s="46"/>
    </row>
    <row r="121" spans="3:58 15024:15416" s="1" customFormat="1" ht="15" hidden="1" customHeight="1" x14ac:dyDescent="0.25">
      <c r="C121" s="15"/>
      <c r="D121" s="28" t="s">
        <v>46</v>
      </c>
      <c r="E121" s="90"/>
      <c r="F121" s="20" t="s">
        <v>14</v>
      </c>
      <c r="G121" s="34"/>
      <c r="H121" s="34"/>
      <c r="I121" s="34"/>
      <c r="J121" s="34"/>
      <c r="K121" s="34"/>
      <c r="L121" s="34"/>
      <c r="M121" s="34"/>
      <c r="N121" s="34"/>
      <c r="O121" s="34"/>
      <c r="P121" s="34"/>
      <c r="Q121" s="34"/>
      <c r="R121" s="34"/>
      <c r="S121" s="1914"/>
      <c r="T121" s="34"/>
      <c r="U121" s="34"/>
      <c r="V121" s="34"/>
      <c r="W121" s="34"/>
      <c r="X121" s="34"/>
      <c r="Y121" s="34"/>
      <c r="Z121" s="34"/>
      <c r="AA121" s="34"/>
      <c r="AB121" s="34"/>
      <c r="AC121" s="34"/>
      <c r="AD121" s="34"/>
      <c r="AE121" s="34"/>
      <c r="AF121" s="34"/>
      <c r="AG121" s="34"/>
      <c r="AH121" s="34"/>
      <c r="AI121" s="2"/>
      <c r="AJ121" s="89">
        <v>0</v>
      </c>
      <c r="AN121" s="140"/>
      <c r="AO121" s="141"/>
      <c r="AP121" s="141"/>
      <c r="AQ121" s="141"/>
      <c r="AR121" s="140"/>
      <c r="AS121" s="141"/>
      <c r="AT121" s="141"/>
      <c r="AU121" s="141"/>
      <c r="AV121" s="141"/>
      <c r="AW121" s="141"/>
      <c r="AZ121" s="508"/>
      <c r="BA121" s="508"/>
      <c r="BF121" s="141"/>
    </row>
    <row r="122" spans="3:58 15024:15416" s="1" customFormat="1" ht="15" hidden="1" customHeight="1" x14ac:dyDescent="0.25">
      <c r="C122" s="15"/>
      <c r="D122" s="30" t="s">
        <v>39</v>
      </c>
      <c r="E122" s="60"/>
      <c r="F122" s="20" t="s">
        <v>14</v>
      </c>
      <c r="G122" s="34">
        <v>0</v>
      </c>
      <c r="H122" s="34">
        <v>0</v>
      </c>
      <c r="I122" s="34"/>
      <c r="J122" s="34"/>
      <c r="K122" s="34"/>
      <c r="L122" s="34"/>
      <c r="M122" s="34"/>
      <c r="N122" s="34"/>
      <c r="O122" s="34"/>
      <c r="P122" s="34"/>
      <c r="Q122" s="34"/>
      <c r="R122" s="34"/>
      <c r="S122" s="1914"/>
      <c r="T122" s="34"/>
      <c r="U122" s="34"/>
      <c r="V122" s="34"/>
      <c r="W122" s="34"/>
      <c r="X122" s="34"/>
      <c r="Y122" s="34"/>
      <c r="Z122" s="34"/>
      <c r="AA122" s="34"/>
      <c r="AB122" s="34"/>
      <c r="AC122" s="34"/>
      <c r="AD122" s="34"/>
      <c r="AE122" s="34"/>
      <c r="AF122" s="34"/>
      <c r="AG122" s="34"/>
      <c r="AH122" s="34"/>
      <c r="AJ122" s="58">
        <v>0</v>
      </c>
      <c r="AN122" s="149"/>
      <c r="AO122" s="145"/>
      <c r="AP122" s="145"/>
      <c r="AQ122" s="145"/>
      <c r="AR122" s="145"/>
      <c r="AS122" s="145"/>
      <c r="AT122" s="141"/>
      <c r="AU122" s="141"/>
      <c r="AV122" s="141"/>
      <c r="AW122" s="141"/>
      <c r="AZ122" s="508"/>
      <c r="BA122" s="508"/>
      <c r="BF122" s="141"/>
    </row>
    <row r="123" spans="3:58 15024:15416" s="1" customFormat="1" ht="15" hidden="1" customHeight="1" x14ac:dyDescent="0.25">
      <c r="C123" s="15"/>
      <c r="D123" s="30" t="s">
        <v>38</v>
      </c>
      <c r="E123" s="60"/>
      <c r="F123" s="20" t="s">
        <v>14</v>
      </c>
      <c r="G123" s="34">
        <v>0</v>
      </c>
      <c r="H123" s="34">
        <v>0</v>
      </c>
      <c r="I123" s="34"/>
      <c r="J123" s="34"/>
      <c r="K123" s="34"/>
      <c r="L123" s="34"/>
      <c r="M123" s="34"/>
      <c r="N123" s="34"/>
      <c r="O123" s="34"/>
      <c r="P123" s="34"/>
      <c r="Q123" s="34"/>
      <c r="R123" s="34"/>
      <c r="S123" s="1914"/>
      <c r="T123" s="34"/>
      <c r="U123" s="34"/>
      <c r="V123" s="34"/>
      <c r="W123" s="34"/>
      <c r="X123" s="34"/>
      <c r="Y123" s="34"/>
      <c r="Z123" s="34"/>
      <c r="AA123" s="34"/>
      <c r="AB123" s="34"/>
      <c r="AC123" s="34"/>
      <c r="AD123" s="34"/>
      <c r="AE123" s="34"/>
      <c r="AF123" s="34"/>
      <c r="AG123" s="34"/>
      <c r="AH123" s="34"/>
      <c r="AJ123" s="58">
        <v>0</v>
      </c>
      <c r="AN123" s="141"/>
      <c r="AO123" s="141"/>
      <c r="AP123" s="141"/>
      <c r="AQ123" s="141"/>
      <c r="AR123" s="141"/>
      <c r="AS123" s="141"/>
      <c r="AT123" s="141"/>
      <c r="AU123" s="141"/>
      <c r="AV123" s="141"/>
      <c r="AW123" s="141"/>
      <c r="AZ123" s="508"/>
      <c r="BA123" s="508"/>
      <c r="BF123" s="141"/>
    </row>
    <row r="124" spans="3:58 15024:15416" s="1" customFormat="1" ht="15" hidden="1" customHeight="1" x14ac:dyDescent="0.25">
      <c r="C124" s="15"/>
      <c r="D124" s="30" t="s">
        <v>50</v>
      </c>
      <c r="E124" s="60"/>
      <c r="F124" s="13" t="s">
        <v>14</v>
      </c>
      <c r="G124" s="34">
        <v>0</v>
      </c>
      <c r="H124" s="34">
        <v>0</v>
      </c>
      <c r="I124" s="34"/>
      <c r="J124" s="34"/>
      <c r="K124" s="34"/>
      <c r="L124" s="34"/>
      <c r="M124" s="34"/>
      <c r="N124" s="34"/>
      <c r="O124" s="34"/>
      <c r="P124" s="34"/>
      <c r="Q124" s="34"/>
      <c r="R124" s="34"/>
      <c r="S124" s="1914"/>
      <c r="T124" s="34"/>
      <c r="U124" s="34"/>
      <c r="V124" s="34"/>
      <c r="W124" s="34"/>
      <c r="X124" s="34"/>
      <c r="Y124" s="34"/>
      <c r="Z124" s="34"/>
      <c r="AA124" s="34"/>
      <c r="AB124" s="34"/>
      <c r="AC124" s="34"/>
      <c r="AD124" s="34"/>
      <c r="AE124" s="34"/>
      <c r="AF124" s="34"/>
      <c r="AG124" s="34"/>
      <c r="AH124" s="34"/>
      <c r="AJ124" s="58">
        <v>0</v>
      </c>
      <c r="AZ124" s="508"/>
      <c r="BA124" s="508"/>
      <c r="BF124" s="141"/>
    </row>
    <row r="125" spans="3:58 15024:15416" s="1" customFormat="1" ht="15" hidden="1" customHeight="1" x14ac:dyDescent="0.25">
      <c r="C125" s="15"/>
      <c r="D125" s="30" t="s">
        <v>29</v>
      </c>
      <c r="E125" s="60"/>
      <c r="F125" s="13"/>
      <c r="G125" s="33"/>
      <c r="H125" s="33"/>
      <c r="I125" s="33"/>
      <c r="J125" s="33"/>
      <c r="K125" s="33"/>
      <c r="L125" s="33"/>
      <c r="M125" s="33"/>
      <c r="N125" s="33"/>
      <c r="O125" s="33"/>
      <c r="P125" s="33"/>
      <c r="Q125" s="33"/>
      <c r="R125" s="33"/>
      <c r="S125" s="1913"/>
      <c r="T125" s="33"/>
      <c r="U125" s="33"/>
      <c r="V125" s="33"/>
      <c r="W125" s="33"/>
      <c r="X125" s="33"/>
      <c r="Y125" s="33"/>
      <c r="Z125" s="33"/>
      <c r="AA125" s="33"/>
      <c r="AB125" s="33"/>
      <c r="AC125" s="33"/>
      <c r="AD125" s="33"/>
      <c r="AE125" s="33"/>
      <c r="AF125" s="33"/>
      <c r="AG125" s="33"/>
      <c r="AH125" s="33"/>
      <c r="AJ125" s="63" t="s">
        <v>29</v>
      </c>
      <c r="AN125" s="141"/>
      <c r="AO125" s="141"/>
      <c r="AP125" s="141"/>
      <c r="AQ125" s="141"/>
      <c r="AR125" s="141"/>
      <c r="AS125" s="141"/>
      <c r="AT125" s="141"/>
      <c r="AU125" s="141"/>
      <c r="AV125" s="141"/>
      <c r="AW125" s="141"/>
      <c r="AZ125" s="508"/>
      <c r="BA125" s="508"/>
      <c r="BF125" s="141"/>
    </row>
    <row r="126" spans="3:58 15024:15416" s="16" customFormat="1" ht="15" hidden="1" customHeight="1" x14ac:dyDescent="0.25">
      <c r="C126" s="17"/>
      <c r="D126" s="11" t="s">
        <v>45</v>
      </c>
      <c r="E126" s="53"/>
      <c r="F126" s="32" t="s">
        <v>31</v>
      </c>
      <c r="G126" s="33"/>
      <c r="H126" s="33"/>
      <c r="I126" s="33"/>
      <c r="J126" s="33"/>
      <c r="K126" s="33"/>
      <c r="L126" s="33"/>
      <c r="M126" s="33"/>
      <c r="N126" s="33"/>
      <c r="O126" s="33"/>
      <c r="P126" s="33"/>
      <c r="Q126" s="33"/>
      <c r="R126" s="33"/>
      <c r="S126" s="1913"/>
      <c r="T126" s="33"/>
      <c r="U126" s="33"/>
      <c r="V126" s="33"/>
      <c r="W126" s="33"/>
      <c r="X126" s="33"/>
      <c r="Y126" s="33"/>
      <c r="Z126" s="33"/>
      <c r="AA126" s="33"/>
      <c r="AB126" s="33"/>
      <c r="AC126" s="33"/>
      <c r="AD126" s="33"/>
      <c r="AE126" s="33"/>
      <c r="AF126" s="33"/>
      <c r="AG126" s="33"/>
      <c r="AH126" s="33"/>
      <c r="AJ126" s="91">
        <v>0</v>
      </c>
      <c r="AN126" s="147"/>
      <c r="AO126" s="147"/>
      <c r="AP126" s="147"/>
      <c r="AQ126" s="147"/>
      <c r="AR126" s="147"/>
      <c r="AS126" s="147"/>
      <c r="AT126" s="147"/>
      <c r="AU126" s="147"/>
      <c r="AV126" s="147"/>
      <c r="AW126" s="147"/>
      <c r="AZ126" s="508"/>
      <c r="BA126" s="508"/>
      <c r="BF126" s="147"/>
    </row>
    <row r="127" spans="3:58 15024:15416" s="16" customFormat="1" ht="15" hidden="1" customHeight="1" x14ac:dyDescent="0.25">
      <c r="C127" s="17"/>
      <c r="D127" s="11" t="s">
        <v>44</v>
      </c>
      <c r="E127" s="53"/>
      <c r="F127" s="32" t="s">
        <v>31</v>
      </c>
      <c r="G127" s="33"/>
      <c r="H127" s="33"/>
      <c r="I127" s="33"/>
      <c r="J127" s="33"/>
      <c r="K127" s="33"/>
      <c r="L127" s="33"/>
      <c r="M127" s="33"/>
      <c r="N127" s="33"/>
      <c r="O127" s="33"/>
      <c r="P127" s="33"/>
      <c r="Q127" s="33"/>
      <c r="R127" s="33"/>
      <c r="S127" s="1913"/>
      <c r="T127" s="33"/>
      <c r="U127" s="33"/>
      <c r="V127" s="33"/>
      <c r="W127" s="33"/>
      <c r="X127" s="33"/>
      <c r="Y127" s="33"/>
      <c r="Z127" s="33"/>
      <c r="AA127" s="33"/>
      <c r="AB127" s="33"/>
      <c r="AC127" s="33"/>
      <c r="AD127" s="33"/>
      <c r="AE127" s="33"/>
      <c r="AF127" s="33"/>
      <c r="AG127" s="33"/>
      <c r="AH127" s="33"/>
      <c r="AJ127" s="91">
        <v>0</v>
      </c>
      <c r="AN127" s="147"/>
      <c r="AO127" s="147"/>
      <c r="AP127" s="147"/>
      <c r="AQ127" s="147"/>
      <c r="AR127" s="147"/>
      <c r="AS127" s="147"/>
      <c r="AT127" s="147"/>
      <c r="AU127" s="147"/>
      <c r="AV127" s="147"/>
      <c r="AW127" s="147"/>
      <c r="AZ127" s="508"/>
      <c r="BA127" s="508"/>
      <c r="BF127" s="147"/>
    </row>
    <row r="128" spans="3:58 15024:15416" s="1" customFormat="1" ht="15" hidden="1" customHeight="1" x14ac:dyDescent="0.25">
      <c r="C128" s="15"/>
      <c r="D128" s="30" t="s">
        <v>28</v>
      </c>
      <c r="E128" s="60"/>
      <c r="F128" s="13"/>
      <c r="G128" s="33"/>
      <c r="H128" s="33"/>
      <c r="I128" s="33"/>
      <c r="J128" s="33"/>
      <c r="K128" s="33"/>
      <c r="L128" s="33"/>
      <c r="M128" s="33"/>
      <c r="N128" s="33"/>
      <c r="O128" s="33"/>
      <c r="P128" s="33"/>
      <c r="Q128" s="33"/>
      <c r="R128" s="33"/>
      <c r="S128" s="1913"/>
      <c r="T128" s="33"/>
      <c r="U128" s="33"/>
      <c r="V128" s="33"/>
      <c r="W128" s="33"/>
      <c r="X128" s="33"/>
      <c r="Y128" s="33"/>
      <c r="Z128" s="33"/>
      <c r="AA128" s="33"/>
      <c r="AB128" s="33"/>
      <c r="AC128" s="33"/>
      <c r="AD128" s="33"/>
      <c r="AE128" s="33"/>
      <c r="AF128" s="33"/>
      <c r="AG128" s="33"/>
      <c r="AH128" s="33"/>
      <c r="AJ128" s="63" t="s">
        <v>28</v>
      </c>
      <c r="AN128" s="141"/>
      <c r="AO128" s="141"/>
      <c r="AP128" s="141"/>
      <c r="AQ128" s="141"/>
      <c r="AR128" s="141"/>
      <c r="AS128" s="141"/>
      <c r="AT128" s="141"/>
      <c r="AU128" s="141"/>
      <c r="AV128" s="141"/>
      <c r="AW128" s="141"/>
      <c r="AZ128" s="508"/>
      <c r="BA128" s="508"/>
      <c r="BF128" s="141"/>
    </row>
    <row r="129" spans="3:58 15024:15416" s="1" customFormat="1" ht="15" hidden="1" customHeight="1" x14ac:dyDescent="0.25">
      <c r="C129" s="15"/>
      <c r="D129" s="11" t="s">
        <v>45</v>
      </c>
      <c r="E129" s="60"/>
      <c r="F129" s="20" t="s">
        <v>28</v>
      </c>
      <c r="G129" s="33">
        <v>0</v>
      </c>
      <c r="H129" s="33">
        <v>0</v>
      </c>
      <c r="I129" s="33"/>
      <c r="J129" s="33"/>
      <c r="K129" s="33"/>
      <c r="L129" s="33"/>
      <c r="M129" s="33"/>
      <c r="N129" s="33"/>
      <c r="O129" s="33"/>
      <c r="P129" s="33"/>
      <c r="Q129" s="33"/>
      <c r="R129" s="33"/>
      <c r="S129" s="1913"/>
      <c r="T129" s="33"/>
      <c r="U129" s="33"/>
      <c r="V129" s="33"/>
      <c r="W129" s="33"/>
      <c r="X129" s="33"/>
      <c r="Y129" s="33"/>
      <c r="Z129" s="33"/>
      <c r="AA129" s="33"/>
      <c r="AB129" s="33"/>
      <c r="AC129" s="33"/>
      <c r="AD129" s="33"/>
      <c r="AE129" s="33"/>
      <c r="AF129" s="33"/>
      <c r="AG129" s="33"/>
      <c r="AH129" s="33"/>
      <c r="AJ129" s="54">
        <v>0</v>
      </c>
      <c r="AN129" s="141"/>
      <c r="AO129" s="141"/>
      <c r="AP129" s="141"/>
      <c r="AQ129" s="141"/>
      <c r="AR129" s="141"/>
      <c r="AS129" s="141"/>
      <c r="AT129" s="141"/>
      <c r="AU129" s="141"/>
      <c r="AV129" s="141"/>
      <c r="AW129" s="141"/>
      <c r="AZ129" s="508"/>
      <c r="BA129" s="508"/>
      <c r="BF129" s="141"/>
    </row>
    <row r="130" spans="3:58 15024:15416" s="1" customFormat="1" ht="15" hidden="1" customHeight="1" x14ac:dyDescent="0.25">
      <c r="C130" s="15"/>
      <c r="D130" s="11" t="s">
        <v>44</v>
      </c>
      <c r="E130" s="60"/>
      <c r="F130" s="20" t="s">
        <v>28</v>
      </c>
      <c r="G130" s="33">
        <v>0</v>
      </c>
      <c r="H130" s="33">
        <v>0</v>
      </c>
      <c r="I130" s="33"/>
      <c r="J130" s="33"/>
      <c r="K130" s="33"/>
      <c r="L130" s="33"/>
      <c r="M130" s="33"/>
      <c r="N130" s="33"/>
      <c r="O130" s="33"/>
      <c r="P130" s="33"/>
      <c r="Q130" s="33"/>
      <c r="R130" s="33"/>
      <c r="S130" s="1913"/>
      <c r="T130" s="33"/>
      <c r="U130" s="33"/>
      <c r="V130" s="33"/>
      <c r="W130" s="33"/>
      <c r="X130" s="33"/>
      <c r="Y130" s="33"/>
      <c r="Z130" s="33"/>
      <c r="AA130" s="33"/>
      <c r="AB130" s="33"/>
      <c r="AC130" s="33"/>
      <c r="AD130" s="33"/>
      <c r="AE130" s="33"/>
      <c r="AF130" s="33"/>
      <c r="AG130" s="33"/>
      <c r="AH130" s="33"/>
      <c r="AJ130" s="54">
        <v>0</v>
      </c>
      <c r="AN130" s="141"/>
      <c r="AO130" s="141"/>
      <c r="AP130" s="141"/>
      <c r="AQ130" s="141"/>
      <c r="AR130" s="141"/>
      <c r="AS130" s="141"/>
      <c r="AT130" s="141"/>
      <c r="AU130" s="141"/>
      <c r="AV130" s="141"/>
      <c r="AW130" s="141"/>
      <c r="AZ130" s="508"/>
      <c r="BA130" s="508"/>
      <c r="BF130" s="141"/>
    </row>
    <row r="131" spans="3:58 15024:15416" s="1" customFormat="1" ht="15" hidden="1" customHeight="1" x14ac:dyDescent="0.25">
      <c r="C131" s="15"/>
      <c r="D131" s="30" t="s">
        <v>36</v>
      </c>
      <c r="E131" s="60"/>
      <c r="F131" s="20" t="s">
        <v>35</v>
      </c>
      <c r="G131" s="33">
        <v>0</v>
      </c>
      <c r="H131" s="33">
        <v>0</v>
      </c>
      <c r="I131" s="33"/>
      <c r="J131" s="33"/>
      <c r="K131" s="33"/>
      <c r="L131" s="33"/>
      <c r="M131" s="33"/>
      <c r="N131" s="33"/>
      <c r="O131" s="33"/>
      <c r="P131" s="33"/>
      <c r="Q131" s="33"/>
      <c r="R131" s="33"/>
      <c r="S131" s="1913"/>
      <c r="T131" s="33"/>
      <c r="U131" s="33"/>
      <c r="V131" s="33"/>
      <c r="W131" s="33"/>
      <c r="X131" s="33"/>
      <c r="Y131" s="33"/>
      <c r="Z131" s="33"/>
      <c r="AA131" s="33"/>
      <c r="AB131" s="33"/>
      <c r="AC131" s="33"/>
      <c r="AD131" s="33"/>
      <c r="AE131" s="33"/>
      <c r="AF131" s="33"/>
      <c r="AG131" s="33"/>
      <c r="AH131" s="33"/>
      <c r="AJ131" s="54">
        <v>0</v>
      </c>
      <c r="AN131" s="141"/>
      <c r="AO131" s="141"/>
      <c r="AP131" s="141"/>
      <c r="AQ131" s="141"/>
      <c r="AR131" s="141"/>
      <c r="AS131" s="141"/>
      <c r="AT131" s="141"/>
      <c r="AU131" s="141"/>
      <c r="AV131" s="141"/>
      <c r="AW131" s="141"/>
      <c r="AZ131" s="508"/>
      <c r="BA131" s="508"/>
      <c r="BF131" s="141"/>
    </row>
    <row r="132" spans="3:58 15024:15416" s="1" customFormat="1" ht="15" hidden="1" customHeight="1" x14ac:dyDescent="0.25">
      <c r="C132" s="15"/>
      <c r="D132" s="30" t="s">
        <v>34</v>
      </c>
      <c r="E132" s="60"/>
      <c r="F132" s="20" t="s">
        <v>33</v>
      </c>
      <c r="G132" s="33">
        <v>0</v>
      </c>
      <c r="H132" s="33">
        <v>0</v>
      </c>
      <c r="I132" s="33"/>
      <c r="J132" s="33"/>
      <c r="K132" s="33"/>
      <c r="L132" s="33"/>
      <c r="M132" s="33"/>
      <c r="N132" s="33"/>
      <c r="O132" s="33"/>
      <c r="P132" s="33"/>
      <c r="Q132" s="33"/>
      <c r="R132" s="33"/>
      <c r="S132" s="1913"/>
      <c r="T132" s="33"/>
      <c r="U132" s="33"/>
      <c r="V132" s="33"/>
      <c r="W132" s="33"/>
      <c r="X132" s="33"/>
      <c r="Y132" s="33"/>
      <c r="Z132" s="33"/>
      <c r="AA132" s="33"/>
      <c r="AB132" s="33"/>
      <c r="AC132" s="33"/>
      <c r="AD132" s="33"/>
      <c r="AE132" s="33"/>
      <c r="AF132" s="33"/>
      <c r="AG132" s="33"/>
      <c r="AH132" s="33"/>
      <c r="AJ132" s="54">
        <v>0</v>
      </c>
      <c r="AN132" s="141"/>
      <c r="AO132" s="141"/>
      <c r="AP132" s="141"/>
      <c r="AQ132" s="141"/>
      <c r="AR132" s="141"/>
      <c r="AS132" s="141"/>
      <c r="AT132" s="141"/>
      <c r="AU132" s="141"/>
      <c r="AV132" s="141"/>
      <c r="AW132" s="141"/>
      <c r="AZ132" s="508"/>
      <c r="BA132" s="508"/>
      <c r="BF132" s="141"/>
    </row>
    <row r="133" spans="3:58 15024:15416" s="1" customFormat="1" ht="15" hidden="1" customHeight="1" x14ac:dyDescent="0.25">
      <c r="C133" s="8"/>
      <c r="D133" s="47" t="s">
        <v>32</v>
      </c>
      <c r="E133" s="48"/>
      <c r="F133" s="49"/>
      <c r="G133" s="94"/>
      <c r="H133" s="94"/>
      <c r="I133" s="94"/>
      <c r="J133" s="94"/>
      <c r="K133" s="94"/>
      <c r="L133" s="94"/>
      <c r="M133" s="94"/>
      <c r="N133" s="94"/>
      <c r="O133" s="94"/>
      <c r="P133" s="94"/>
      <c r="Q133" s="94"/>
      <c r="R133" s="94"/>
      <c r="S133" s="1916"/>
      <c r="T133" s="94"/>
      <c r="U133" s="94"/>
      <c r="V133" s="94"/>
      <c r="W133" s="94"/>
      <c r="X133" s="94"/>
      <c r="Y133" s="94"/>
      <c r="Z133" s="94"/>
      <c r="AA133" s="94"/>
      <c r="AB133" s="94"/>
      <c r="AC133" s="94"/>
      <c r="AD133" s="94"/>
      <c r="AE133" s="94"/>
      <c r="AF133" s="94"/>
      <c r="AG133" s="94"/>
      <c r="AH133" s="94"/>
      <c r="AI133" s="3"/>
      <c r="AJ133" s="78" t="s">
        <v>130</v>
      </c>
      <c r="AN133" s="140"/>
      <c r="AO133" s="140"/>
      <c r="AP133" s="140"/>
      <c r="AQ133" s="140"/>
      <c r="AR133" s="140"/>
      <c r="AS133" s="140"/>
      <c r="AT133" s="140"/>
      <c r="AU133" s="140"/>
      <c r="AV133" s="140"/>
      <c r="AW133" s="140"/>
      <c r="AZ133" s="508"/>
      <c r="BA133" s="508"/>
      <c r="BF133" s="140"/>
      <c r="VEV133" s="46"/>
      <c r="VEW133" s="46"/>
      <c r="VEX133" s="46"/>
      <c r="VEY133" s="46"/>
      <c r="VEZ133" s="46"/>
      <c r="VFA133" s="46"/>
      <c r="VFB133" s="46"/>
      <c r="VFC133" s="46"/>
      <c r="VFD133" s="46"/>
      <c r="VFE133" s="46"/>
      <c r="VFF133" s="46"/>
      <c r="VFG133" s="46"/>
      <c r="VFH133" s="46"/>
      <c r="VFI133" s="46"/>
      <c r="VFJ133" s="46"/>
      <c r="VFK133" s="46"/>
      <c r="VFL133" s="46"/>
      <c r="VFM133" s="46"/>
      <c r="VFN133" s="46"/>
      <c r="VFO133" s="46"/>
      <c r="VFP133" s="46"/>
      <c r="VFQ133" s="46"/>
      <c r="VFR133" s="46"/>
      <c r="VFS133" s="46"/>
      <c r="VFT133" s="46"/>
      <c r="VFU133" s="46"/>
      <c r="VFV133" s="46"/>
      <c r="VFW133" s="46"/>
      <c r="VFX133" s="46"/>
      <c r="VFY133" s="46"/>
      <c r="VFZ133" s="46"/>
      <c r="VGA133" s="46"/>
      <c r="VGB133" s="46"/>
      <c r="VGC133" s="46"/>
      <c r="VGD133" s="46"/>
      <c r="VGE133" s="46"/>
      <c r="VGF133" s="46"/>
      <c r="VGG133" s="46"/>
      <c r="VGH133" s="46"/>
      <c r="VGI133" s="46"/>
      <c r="VGJ133" s="46"/>
      <c r="VGK133" s="46"/>
      <c r="VGL133" s="46"/>
      <c r="VGM133" s="46"/>
      <c r="VGN133" s="46"/>
      <c r="VGO133" s="46"/>
      <c r="VGP133" s="46"/>
      <c r="VGQ133" s="46"/>
      <c r="VGR133" s="46"/>
      <c r="VGS133" s="46"/>
      <c r="VGT133" s="46"/>
      <c r="VGU133" s="46"/>
      <c r="VGV133" s="46"/>
      <c r="VGW133" s="46"/>
      <c r="VGX133" s="46"/>
      <c r="VGY133" s="46"/>
      <c r="VGZ133" s="46"/>
      <c r="VHA133" s="46"/>
      <c r="VHB133" s="46"/>
      <c r="VHC133" s="46"/>
      <c r="VHD133" s="46"/>
      <c r="VHE133" s="46"/>
      <c r="VHF133" s="46"/>
      <c r="VHG133" s="46"/>
      <c r="VHH133" s="46"/>
      <c r="VHI133" s="46"/>
      <c r="VHJ133" s="46"/>
      <c r="VHK133" s="46"/>
      <c r="VHL133" s="46"/>
      <c r="VHM133" s="46"/>
      <c r="VHN133" s="46"/>
      <c r="VHO133" s="46"/>
      <c r="VHP133" s="46"/>
      <c r="VHQ133" s="46"/>
      <c r="VHR133" s="46"/>
      <c r="VHS133" s="46"/>
      <c r="VHT133" s="46"/>
      <c r="VHU133" s="46"/>
      <c r="VHV133" s="46"/>
      <c r="VHW133" s="46"/>
      <c r="VHX133" s="46"/>
      <c r="VHY133" s="46"/>
      <c r="VHZ133" s="46"/>
      <c r="VIA133" s="46"/>
      <c r="VIB133" s="46"/>
      <c r="VIC133" s="46"/>
      <c r="VID133" s="46"/>
      <c r="VIE133" s="46"/>
      <c r="VIF133" s="46"/>
      <c r="VIG133" s="46"/>
      <c r="VIH133" s="46"/>
      <c r="VII133" s="46"/>
      <c r="VIJ133" s="46"/>
      <c r="VIK133" s="46"/>
      <c r="VIL133" s="46"/>
      <c r="VIM133" s="46"/>
      <c r="VIN133" s="46"/>
      <c r="VIO133" s="46"/>
      <c r="VIP133" s="46"/>
      <c r="VIQ133" s="46"/>
      <c r="VIR133" s="46"/>
      <c r="VIS133" s="46"/>
      <c r="VIT133" s="46"/>
      <c r="VIU133" s="46"/>
      <c r="VIV133" s="46"/>
      <c r="VIW133" s="46"/>
      <c r="VIX133" s="46"/>
      <c r="VIY133" s="46"/>
      <c r="VIZ133" s="46"/>
      <c r="VJA133" s="46"/>
      <c r="VJB133" s="46"/>
      <c r="VJC133" s="46"/>
      <c r="VJD133" s="46"/>
      <c r="VJE133" s="46"/>
      <c r="VJF133" s="46"/>
      <c r="VJG133" s="46"/>
      <c r="VJH133" s="46"/>
      <c r="VJI133" s="46"/>
      <c r="VJJ133" s="46"/>
      <c r="VJK133" s="46"/>
      <c r="VJL133" s="46"/>
      <c r="VJM133" s="46"/>
      <c r="VJN133" s="46"/>
      <c r="VJO133" s="46"/>
      <c r="VJP133" s="46"/>
      <c r="VJQ133" s="46"/>
      <c r="VJR133" s="46"/>
      <c r="VJS133" s="46"/>
      <c r="VJT133" s="46"/>
      <c r="VJU133" s="46"/>
      <c r="VJV133" s="46"/>
      <c r="VJW133" s="46"/>
      <c r="VJX133" s="46"/>
      <c r="VJY133" s="46"/>
      <c r="VJZ133" s="46"/>
      <c r="VKA133" s="46"/>
      <c r="VKB133" s="46"/>
      <c r="VKC133" s="46"/>
      <c r="VKD133" s="46"/>
      <c r="VKE133" s="46"/>
      <c r="VKF133" s="46"/>
      <c r="VKG133" s="46"/>
      <c r="VKH133" s="46"/>
      <c r="VKI133" s="46"/>
      <c r="VKJ133" s="46"/>
      <c r="VKK133" s="46"/>
      <c r="VKL133" s="46"/>
      <c r="VKM133" s="46"/>
      <c r="VKN133" s="46"/>
      <c r="VKO133" s="46"/>
      <c r="VKP133" s="46"/>
      <c r="VKQ133" s="46"/>
      <c r="VKR133" s="46"/>
      <c r="VKS133" s="46"/>
      <c r="VKT133" s="46"/>
      <c r="VKU133" s="46"/>
      <c r="VKV133" s="46"/>
      <c r="VKW133" s="46"/>
      <c r="VKX133" s="46"/>
      <c r="VKY133" s="46"/>
      <c r="VKZ133" s="46"/>
      <c r="VLA133" s="46"/>
      <c r="VLB133" s="46"/>
      <c r="VLC133" s="46"/>
      <c r="VLD133" s="46"/>
      <c r="VLE133" s="46"/>
      <c r="VLF133" s="46"/>
      <c r="VLG133" s="46"/>
      <c r="VLH133" s="46"/>
      <c r="VLI133" s="46"/>
      <c r="VLJ133" s="46"/>
      <c r="VLK133" s="46"/>
      <c r="VLL133" s="46"/>
      <c r="VLM133" s="46"/>
      <c r="VLN133" s="46"/>
      <c r="VLO133" s="46"/>
      <c r="VLP133" s="46"/>
      <c r="VLQ133" s="46"/>
      <c r="VLR133" s="46"/>
      <c r="VLS133" s="46"/>
      <c r="VLT133" s="46"/>
      <c r="VLU133" s="46"/>
      <c r="VLV133" s="46"/>
      <c r="VLW133" s="46"/>
      <c r="VLX133" s="46"/>
      <c r="VLY133" s="46"/>
      <c r="VLZ133" s="46"/>
      <c r="VMA133" s="46"/>
      <c r="VMB133" s="46"/>
      <c r="VMC133" s="46"/>
      <c r="VMD133" s="46"/>
      <c r="VME133" s="46"/>
      <c r="VMF133" s="46"/>
      <c r="VMG133" s="46"/>
      <c r="VMH133" s="46"/>
      <c r="VMI133" s="46"/>
      <c r="VMJ133" s="46"/>
      <c r="VMK133" s="46"/>
      <c r="VML133" s="46"/>
      <c r="VMM133" s="46"/>
      <c r="VMN133" s="46"/>
      <c r="VMO133" s="46"/>
      <c r="VMP133" s="46"/>
      <c r="VMQ133" s="46"/>
      <c r="VMR133" s="46"/>
      <c r="VMS133" s="46"/>
      <c r="VMT133" s="46"/>
      <c r="VMU133" s="46"/>
      <c r="VMV133" s="46"/>
      <c r="VMW133" s="46"/>
      <c r="VMX133" s="46"/>
      <c r="VMY133" s="46"/>
      <c r="VMZ133" s="46"/>
      <c r="VNA133" s="46"/>
      <c r="VNB133" s="46"/>
      <c r="VNC133" s="46"/>
      <c r="VND133" s="46"/>
      <c r="VNE133" s="46"/>
      <c r="VNF133" s="46"/>
      <c r="VNG133" s="46"/>
      <c r="VNH133" s="46"/>
      <c r="VNI133" s="46"/>
      <c r="VNJ133" s="46"/>
      <c r="VNK133" s="46"/>
      <c r="VNL133" s="46"/>
      <c r="VNM133" s="46"/>
      <c r="VNN133" s="46"/>
      <c r="VNO133" s="46"/>
      <c r="VNP133" s="46"/>
      <c r="VNQ133" s="46"/>
      <c r="VNR133" s="46"/>
      <c r="VNS133" s="46"/>
      <c r="VNT133" s="46"/>
      <c r="VNU133" s="46"/>
      <c r="VNV133" s="46"/>
      <c r="VNW133" s="46"/>
      <c r="VNX133" s="46"/>
      <c r="VNY133" s="46"/>
      <c r="VNZ133" s="46"/>
      <c r="VOA133" s="46"/>
      <c r="VOB133" s="46"/>
      <c r="VOC133" s="46"/>
      <c r="VOD133" s="46"/>
      <c r="VOE133" s="46"/>
      <c r="VOF133" s="46"/>
      <c r="VOG133" s="46"/>
      <c r="VOH133" s="46"/>
      <c r="VOI133" s="46"/>
      <c r="VOJ133" s="46"/>
      <c r="VOK133" s="46"/>
      <c r="VOL133" s="46"/>
      <c r="VOM133" s="46"/>
      <c r="VON133" s="46"/>
      <c r="VOO133" s="46"/>
      <c r="VOP133" s="46"/>
      <c r="VOQ133" s="46"/>
      <c r="VOR133" s="46"/>
      <c r="VOS133" s="46"/>
      <c r="VOT133" s="46"/>
      <c r="VOU133" s="46"/>
      <c r="VOV133" s="46"/>
      <c r="VOW133" s="46"/>
      <c r="VOX133" s="46"/>
      <c r="VOY133" s="46"/>
      <c r="VOZ133" s="46"/>
      <c r="VPA133" s="46"/>
      <c r="VPB133" s="46"/>
      <c r="VPC133" s="46"/>
      <c r="VPD133" s="46"/>
      <c r="VPE133" s="46"/>
      <c r="VPF133" s="46"/>
      <c r="VPG133" s="46"/>
      <c r="VPH133" s="46"/>
      <c r="VPI133" s="46"/>
      <c r="VPJ133" s="46"/>
      <c r="VPK133" s="46"/>
      <c r="VPL133" s="46"/>
      <c r="VPM133" s="46"/>
      <c r="VPN133" s="46"/>
      <c r="VPO133" s="46"/>
      <c r="VPP133" s="46"/>
      <c r="VPQ133" s="46"/>
      <c r="VPR133" s="46"/>
      <c r="VPS133" s="46"/>
      <c r="VPT133" s="46"/>
      <c r="VPU133" s="46"/>
      <c r="VPV133" s="46"/>
      <c r="VPW133" s="46"/>
      <c r="VPX133" s="46"/>
      <c r="VPY133" s="46"/>
      <c r="VPZ133" s="46"/>
      <c r="VQA133" s="46"/>
      <c r="VQB133" s="46"/>
      <c r="VQC133" s="46"/>
      <c r="VQD133" s="46"/>
      <c r="VQE133" s="46"/>
      <c r="VQF133" s="46"/>
      <c r="VQG133" s="46"/>
      <c r="VQH133" s="46"/>
      <c r="VQI133" s="46"/>
      <c r="VQJ133" s="46"/>
      <c r="VQK133" s="46"/>
      <c r="VQL133" s="46"/>
      <c r="VQM133" s="46"/>
      <c r="VQN133" s="46"/>
      <c r="VQO133" s="46"/>
      <c r="VQP133" s="46"/>
      <c r="VQQ133" s="46"/>
      <c r="VQR133" s="46"/>
      <c r="VQS133" s="46"/>
      <c r="VQT133" s="46"/>
      <c r="VQU133" s="46"/>
      <c r="VQV133" s="46"/>
      <c r="VQW133" s="46"/>
      <c r="VQX133" s="46"/>
      <c r="VQY133" s="46"/>
      <c r="VQZ133" s="46"/>
      <c r="VRA133" s="46"/>
      <c r="VRB133" s="46"/>
      <c r="VRC133" s="46"/>
      <c r="VRD133" s="46"/>
      <c r="VRE133" s="46"/>
      <c r="VRF133" s="46"/>
      <c r="VRG133" s="46"/>
      <c r="VRH133" s="46"/>
      <c r="VRI133" s="46"/>
      <c r="VRJ133" s="46"/>
      <c r="VRK133" s="46"/>
      <c r="VRL133" s="46"/>
      <c r="VRM133" s="46"/>
      <c r="VRN133" s="46"/>
      <c r="VRO133" s="46"/>
      <c r="VRP133" s="46"/>
      <c r="VRQ133" s="46"/>
      <c r="VRR133" s="46"/>
      <c r="VRS133" s="46"/>
      <c r="VRT133" s="46"/>
      <c r="VRU133" s="46"/>
      <c r="VRV133" s="46"/>
      <c r="VRW133" s="46"/>
      <c r="VRX133" s="46"/>
      <c r="VRY133" s="46"/>
      <c r="VRZ133" s="46"/>
      <c r="VSA133" s="46"/>
      <c r="VSB133" s="46"/>
      <c r="VSC133" s="46"/>
      <c r="VSD133" s="46"/>
      <c r="VSE133" s="46"/>
      <c r="VSF133" s="46"/>
      <c r="VSG133" s="46"/>
      <c r="VSH133" s="46"/>
      <c r="VSI133" s="46"/>
      <c r="VSJ133" s="46"/>
      <c r="VSK133" s="46"/>
      <c r="VSL133" s="46"/>
      <c r="VSM133" s="46"/>
      <c r="VSN133" s="46"/>
      <c r="VSO133" s="46"/>
      <c r="VSP133" s="46"/>
      <c r="VSQ133" s="46"/>
      <c r="VSR133" s="46"/>
      <c r="VSS133" s="46"/>
      <c r="VST133" s="46"/>
      <c r="VSU133" s="46"/>
      <c r="VSV133" s="46"/>
      <c r="VSW133" s="46"/>
      <c r="VSX133" s="46"/>
      <c r="VSY133" s="46"/>
      <c r="VSZ133" s="46"/>
      <c r="VTA133" s="46"/>
      <c r="VTB133" s="46"/>
      <c r="VTC133" s="46"/>
      <c r="VTD133" s="46"/>
      <c r="VTE133" s="46"/>
      <c r="VTF133" s="46"/>
      <c r="VTG133" s="46"/>
      <c r="VTH133" s="46"/>
      <c r="VTI133" s="46"/>
      <c r="VTJ133" s="46"/>
      <c r="VTK133" s="46"/>
      <c r="VTL133" s="46"/>
      <c r="VTM133" s="46"/>
      <c r="VTN133" s="46"/>
      <c r="VTO133" s="46"/>
      <c r="VTP133" s="46"/>
      <c r="VTQ133" s="46"/>
      <c r="VTR133" s="46"/>
      <c r="VTS133" s="46"/>
      <c r="VTT133" s="46"/>
      <c r="VTU133" s="46"/>
      <c r="VTV133" s="46"/>
      <c r="VTW133" s="46"/>
      <c r="VTX133" s="46"/>
    </row>
    <row r="134" spans="3:58 15024:15416" s="1" customFormat="1" ht="15" hidden="1" customHeight="1" x14ac:dyDescent="0.25">
      <c r="C134" s="15"/>
      <c r="D134" s="30" t="s">
        <v>29</v>
      </c>
      <c r="E134" s="60"/>
      <c r="F134" s="13"/>
      <c r="G134" s="33"/>
      <c r="H134" s="33"/>
      <c r="I134" s="33"/>
      <c r="J134" s="33"/>
      <c r="K134" s="33"/>
      <c r="L134" s="33"/>
      <c r="M134" s="33"/>
      <c r="N134" s="33"/>
      <c r="O134" s="33"/>
      <c r="P134" s="33"/>
      <c r="Q134" s="33"/>
      <c r="R134" s="33"/>
      <c r="S134" s="1913"/>
      <c r="T134" s="33"/>
      <c r="U134" s="33"/>
      <c r="V134" s="33"/>
      <c r="W134" s="33"/>
      <c r="X134" s="33"/>
      <c r="Y134" s="33"/>
      <c r="Z134" s="33"/>
      <c r="AA134" s="33"/>
      <c r="AB134" s="33"/>
      <c r="AC134" s="33"/>
      <c r="AD134" s="33"/>
      <c r="AE134" s="33"/>
      <c r="AF134" s="33"/>
      <c r="AG134" s="33"/>
      <c r="AH134" s="33"/>
      <c r="AJ134" s="63" t="s">
        <v>29</v>
      </c>
      <c r="AZ134" s="508"/>
      <c r="BA134" s="508"/>
      <c r="BF134" s="141"/>
    </row>
    <row r="135" spans="3:58 15024:15416" s="1" customFormat="1" ht="15" hidden="1" customHeight="1" x14ac:dyDescent="0.25">
      <c r="C135" s="15"/>
      <c r="D135" s="11" t="s">
        <v>45</v>
      </c>
      <c r="E135" s="60"/>
      <c r="F135" s="20" t="s">
        <v>31</v>
      </c>
      <c r="G135" s="33"/>
      <c r="H135" s="33"/>
      <c r="I135" s="33"/>
      <c r="J135" s="33"/>
      <c r="K135" s="33"/>
      <c r="L135" s="33"/>
      <c r="M135" s="33"/>
      <c r="N135" s="33"/>
      <c r="O135" s="33"/>
      <c r="P135" s="33"/>
      <c r="Q135" s="33"/>
      <c r="R135" s="33"/>
      <c r="S135" s="1913"/>
      <c r="T135" s="33"/>
      <c r="U135" s="33"/>
      <c r="V135" s="33"/>
      <c r="W135" s="33"/>
      <c r="X135" s="33"/>
      <c r="Y135" s="33"/>
      <c r="Z135" s="33"/>
      <c r="AA135" s="33"/>
      <c r="AB135" s="33"/>
      <c r="AC135" s="33"/>
      <c r="AD135" s="33"/>
      <c r="AE135" s="33"/>
      <c r="AF135" s="33"/>
      <c r="AG135" s="33"/>
      <c r="AH135" s="33"/>
      <c r="AJ135" s="54">
        <v>0</v>
      </c>
      <c r="AZ135" s="508"/>
      <c r="BA135" s="508"/>
      <c r="BF135" s="141"/>
    </row>
    <row r="136" spans="3:58 15024:15416" s="1" customFormat="1" ht="15" hidden="1" customHeight="1" x14ac:dyDescent="0.25">
      <c r="C136" s="15"/>
      <c r="D136" s="11" t="s">
        <v>44</v>
      </c>
      <c r="E136" s="60"/>
      <c r="F136" s="20" t="s">
        <v>31</v>
      </c>
      <c r="G136" s="33"/>
      <c r="H136" s="33"/>
      <c r="I136" s="33"/>
      <c r="J136" s="33"/>
      <c r="K136" s="33"/>
      <c r="L136" s="33"/>
      <c r="M136" s="33"/>
      <c r="N136" s="33"/>
      <c r="O136" s="33"/>
      <c r="P136" s="33"/>
      <c r="Q136" s="33"/>
      <c r="R136" s="33"/>
      <c r="S136" s="1913"/>
      <c r="T136" s="33"/>
      <c r="U136" s="33"/>
      <c r="V136" s="33"/>
      <c r="W136" s="33"/>
      <c r="X136" s="33"/>
      <c r="Y136" s="33"/>
      <c r="Z136" s="33"/>
      <c r="AA136" s="33"/>
      <c r="AB136" s="33"/>
      <c r="AC136" s="33"/>
      <c r="AD136" s="33"/>
      <c r="AE136" s="33"/>
      <c r="AF136" s="33"/>
      <c r="AG136" s="33"/>
      <c r="AH136" s="33"/>
      <c r="AJ136" s="54">
        <v>0</v>
      </c>
      <c r="AZ136" s="508"/>
      <c r="BA136" s="508"/>
      <c r="BF136" s="141"/>
    </row>
    <row r="137" spans="3:58 15024:15416" s="1" customFormat="1" ht="15" hidden="1" customHeight="1" x14ac:dyDescent="0.25">
      <c r="C137" s="15"/>
      <c r="D137" s="30" t="s">
        <v>28</v>
      </c>
      <c r="E137" s="60"/>
      <c r="F137" s="13"/>
      <c r="G137" s="33"/>
      <c r="H137" s="33"/>
      <c r="I137" s="33"/>
      <c r="J137" s="33"/>
      <c r="K137" s="33"/>
      <c r="L137" s="33"/>
      <c r="M137" s="33"/>
      <c r="N137" s="33"/>
      <c r="O137" s="33"/>
      <c r="P137" s="33"/>
      <c r="Q137" s="33"/>
      <c r="R137" s="33"/>
      <c r="S137" s="1913"/>
      <c r="T137" s="33"/>
      <c r="U137" s="33"/>
      <c r="V137" s="33"/>
      <c r="W137" s="33"/>
      <c r="X137" s="33"/>
      <c r="Y137" s="33"/>
      <c r="Z137" s="33"/>
      <c r="AA137" s="33"/>
      <c r="AB137" s="33"/>
      <c r="AC137" s="33"/>
      <c r="AD137" s="33"/>
      <c r="AE137" s="33"/>
      <c r="AF137" s="33"/>
      <c r="AG137" s="33"/>
      <c r="AH137" s="33"/>
      <c r="AJ137" s="63" t="s">
        <v>28</v>
      </c>
      <c r="AZ137" s="508"/>
      <c r="BA137" s="508"/>
      <c r="BF137" s="141"/>
    </row>
    <row r="138" spans="3:58 15024:15416" s="1" customFormat="1" ht="15" hidden="1" customHeight="1" x14ac:dyDescent="0.25">
      <c r="C138" s="15"/>
      <c r="D138" s="11" t="s">
        <v>45</v>
      </c>
      <c r="E138" s="60"/>
      <c r="F138" s="20" t="s">
        <v>28</v>
      </c>
      <c r="G138" s="33">
        <v>0</v>
      </c>
      <c r="H138" s="33">
        <v>0</v>
      </c>
      <c r="I138" s="33"/>
      <c r="J138" s="33"/>
      <c r="K138" s="33"/>
      <c r="L138" s="33"/>
      <c r="M138" s="33"/>
      <c r="N138" s="33"/>
      <c r="O138" s="33"/>
      <c r="P138" s="33"/>
      <c r="Q138" s="33"/>
      <c r="R138" s="33"/>
      <c r="S138" s="1913"/>
      <c r="T138" s="33"/>
      <c r="U138" s="33"/>
      <c r="V138" s="33"/>
      <c r="W138" s="33"/>
      <c r="X138" s="33"/>
      <c r="Y138" s="33"/>
      <c r="Z138" s="33"/>
      <c r="AA138" s="33"/>
      <c r="AB138" s="33"/>
      <c r="AC138" s="33"/>
      <c r="AD138" s="33"/>
      <c r="AE138" s="33"/>
      <c r="AF138" s="33"/>
      <c r="AG138" s="33"/>
      <c r="AH138" s="33"/>
      <c r="AJ138" s="54">
        <v>0</v>
      </c>
      <c r="AZ138" s="508"/>
      <c r="BA138" s="508"/>
      <c r="BF138" s="141"/>
    </row>
    <row r="139" spans="3:58 15024:15416" s="1" customFormat="1" ht="15" hidden="1" customHeight="1" x14ac:dyDescent="0.25">
      <c r="C139" s="15"/>
      <c r="D139" s="11" t="s">
        <v>44</v>
      </c>
      <c r="E139" s="60"/>
      <c r="F139" s="20" t="s">
        <v>28</v>
      </c>
      <c r="G139" s="33">
        <v>0</v>
      </c>
      <c r="H139" s="33">
        <v>0</v>
      </c>
      <c r="I139" s="33"/>
      <c r="J139" s="33"/>
      <c r="K139" s="33"/>
      <c r="L139" s="33"/>
      <c r="M139" s="33"/>
      <c r="N139" s="33"/>
      <c r="O139" s="33"/>
      <c r="P139" s="33"/>
      <c r="Q139" s="33"/>
      <c r="R139" s="33"/>
      <c r="S139" s="1913"/>
      <c r="T139" s="33"/>
      <c r="U139" s="33"/>
      <c r="V139" s="33"/>
      <c r="W139" s="33"/>
      <c r="X139" s="33"/>
      <c r="Y139" s="33"/>
      <c r="Z139" s="33"/>
      <c r="AA139" s="33"/>
      <c r="AB139" s="33"/>
      <c r="AC139" s="33"/>
      <c r="AD139" s="33"/>
      <c r="AE139" s="33"/>
      <c r="AF139" s="33"/>
      <c r="AG139" s="33"/>
      <c r="AH139" s="33"/>
      <c r="AJ139" s="54">
        <v>0</v>
      </c>
      <c r="AZ139" s="508"/>
      <c r="BA139" s="508"/>
      <c r="BF139" s="141"/>
    </row>
    <row r="140" spans="3:58 15024:15416" s="1" customFormat="1" ht="15" hidden="1" customHeight="1" x14ac:dyDescent="0.25">
      <c r="C140" s="8"/>
      <c r="D140" s="47" t="s">
        <v>30</v>
      </c>
      <c r="E140" s="48"/>
      <c r="F140" s="49"/>
      <c r="G140" s="94"/>
      <c r="H140" s="94"/>
      <c r="I140" s="94"/>
      <c r="J140" s="94"/>
      <c r="K140" s="94"/>
      <c r="L140" s="94"/>
      <c r="M140" s="94"/>
      <c r="N140" s="94"/>
      <c r="O140" s="94"/>
      <c r="P140" s="94"/>
      <c r="Q140" s="94"/>
      <c r="R140" s="94"/>
      <c r="S140" s="1916"/>
      <c r="T140" s="94"/>
      <c r="U140" s="94"/>
      <c r="V140" s="94"/>
      <c r="W140" s="94"/>
      <c r="X140" s="94"/>
      <c r="Y140" s="94"/>
      <c r="Z140" s="94"/>
      <c r="AA140" s="94"/>
      <c r="AB140" s="94"/>
      <c r="AC140" s="94"/>
      <c r="AD140" s="94"/>
      <c r="AE140" s="94"/>
      <c r="AF140" s="94"/>
      <c r="AG140" s="94"/>
      <c r="AH140" s="94"/>
      <c r="AI140" s="3"/>
      <c r="AJ140" s="78" t="s">
        <v>130</v>
      </c>
      <c r="AZ140" s="508"/>
      <c r="BA140" s="508"/>
      <c r="BF140" s="140"/>
      <c r="VEV140" s="46"/>
      <c r="VEW140" s="46"/>
      <c r="VEX140" s="46"/>
      <c r="VEY140" s="46"/>
      <c r="VEZ140" s="46"/>
      <c r="VFA140" s="46"/>
      <c r="VFB140" s="46"/>
      <c r="VFC140" s="46"/>
      <c r="VFD140" s="46"/>
      <c r="VFE140" s="46"/>
      <c r="VFF140" s="46"/>
      <c r="VFG140" s="46"/>
      <c r="VFH140" s="46"/>
      <c r="VFI140" s="46"/>
      <c r="VFJ140" s="46"/>
      <c r="VFK140" s="46"/>
      <c r="VFL140" s="46"/>
      <c r="VFM140" s="46"/>
      <c r="VFN140" s="46"/>
      <c r="VFO140" s="46"/>
      <c r="VFP140" s="46"/>
      <c r="VFQ140" s="46"/>
      <c r="VFR140" s="46"/>
      <c r="VFS140" s="46"/>
      <c r="VFT140" s="46"/>
      <c r="VFU140" s="46"/>
      <c r="VFV140" s="46"/>
      <c r="VFW140" s="46"/>
      <c r="VFX140" s="46"/>
      <c r="VFY140" s="46"/>
      <c r="VFZ140" s="46"/>
      <c r="VGA140" s="46"/>
      <c r="VGB140" s="46"/>
      <c r="VGC140" s="46"/>
      <c r="VGD140" s="46"/>
      <c r="VGE140" s="46"/>
      <c r="VGF140" s="46"/>
      <c r="VGG140" s="46"/>
      <c r="VGH140" s="46"/>
      <c r="VGI140" s="46"/>
      <c r="VGJ140" s="46"/>
      <c r="VGK140" s="46"/>
      <c r="VGL140" s="46"/>
      <c r="VGM140" s="46"/>
      <c r="VGN140" s="46"/>
      <c r="VGO140" s="46"/>
      <c r="VGP140" s="46"/>
      <c r="VGQ140" s="46"/>
      <c r="VGR140" s="46"/>
      <c r="VGS140" s="46"/>
      <c r="VGT140" s="46"/>
      <c r="VGU140" s="46"/>
      <c r="VGV140" s="46"/>
      <c r="VGW140" s="46"/>
      <c r="VGX140" s="46"/>
      <c r="VGY140" s="46"/>
      <c r="VGZ140" s="46"/>
      <c r="VHA140" s="46"/>
      <c r="VHB140" s="46"/>
      <c r="VHC140" s="46"/>
      <c r="VHD140" s="46"/>
      <c r="VHE140" s="46"/>
      <c r="VHF140" s="46"/>
      <c r="VHG140" s="46"/>
      <c r="VHH140" s="46"/>
      <c r="VHI140" s="46"/>
      <c r="VHJ140" s="46"/>
      <c r="VHK140" s="46"/>
      <c r="VHL140" s="46"/>
      <c r="VHM140" s="46"/>
      <c r="VHN140" s="46"/>
      <c r="VHO140" s="46"/>
      <c r="VHP140" s="46"/>
      <c r="VHQ140" s="46"/>
      <c r="VHR140" s="46"/>
      <c r="VHS140" s="46"/>
      <c r="VHT140" s="46"/>
      <c r="VHU140" s="46"/>
      <c r="VHV140" s="46"/>
      <c r="VHW140" s="46"/>
      <c r="VHX140" s="46"/>
      <c r="VHY140" s="46"/>
      <c r="VHZ140" s="46"/>
      <c r="VIA140" s="46"/>
      <c r="VIB140" s="46"/>
      <c r="VIC140" s="46"/>
      <c r="VID140" s="46"/>
      <c r="VIE140" s="46"/>
      <c r="VIF140" s="46"/>
      <c r="VIG140" s="46"/>
      <c r="VIH140" s="46"/>
      <c r="VII140" s="46"/>
      <c r="VIJ140" s="46"/>
      <c r="VIK140" s="46"/>
      <c r="VIL140" s="46"/>
      <c r="VIM140" s="46"/>
      <c r="VIN140" s="46"/>
      <c r="VIO140" s="46"/>
      <c r="VIP140" s="46"/>
      <c r="VIQ140" s="46"/>
      <c r="VIR140" s="46"/>
      <c r="VIS140" s="46"/>
      <c r="VIT140" s="46"/>
      <c r="VIU140" s="46"/>
      <c r="VIV140" s="46"/>
      <c r="VIW140" s="46"/>
      <c r="VIX140" s="46"/>
      <c r="VIY140" s="46"/>
      <c r="VIZ140" s="46"/>
      <c r="VJA140" s="46"/>
      <c r="VJB140" s="46"/>
      <c r="VJC140" s="46"/>
      <c r="VJD140" s="46"/>
      <c r="VJE140" s="46"/>
      <c r="VJF140" s="46"/>
      <c r="VJG140" s="46"/>
      <c r="VJH140" s="46"/>
      <c r="VJI140" s="46"/>
      <c r="VJJ140" s="46"/>
      <c r="VJK140" s="46"/>
      <c r="VJL140" s="46"/>
      <c r="VJM140" s="46"/>
      <c r="VJN140" s="46"/>
      <c r="VJO140" s="46"/>
      <c r="VJP140" s="46"/>
      <c r="VJQ140" s="46"/>
      <c r="VJR140" s="46"/>
      <c r="VJS140" s="46"/>
      <c r="VJT140" s="46"/>
      <c r="VJU140" s="46"/>
      <c r="VJV140" s="46"/>
      <c r="VJW140" s="46"/>
      <c r="VJX140" s="46"/>
      <c r="VJY140" s="46"/>
      <c r="VJZ140" s="46"/>
      <c r="VKA140" s="46"/>
      <c r="VKB140" s="46"/>
      <c r="VKC140" s="46"/>
      <c r="VKD140" s="46"/>
      <c r="VKE140" s="46"/>
      <c r="VKF140" s="46"/>
      <c r="VKG140" s="46"/>
      <c r="VKH140" s="46"/>
      <c r="VKI140" s="46"/>
      <c r="VKJ140" s="46"/>
      <c r="VKK140" s="46"/>
      <c r="VKL140" s="46"/>
      <c r="VKM140" s="46"/>
      <c r="VKN140" s="46"/>
      <c r="VKO140" s="46"/>
      <c r="VKP140" s="46"/>
      <c r="VKQ140" s="46"/>
      <c r="VKR140" s="46"/>
      <c r="VKS140" s="46"/>
      <c r="VKT140" s="46"/>
      <c r="VKU140" s="46"/>
      <c r="VKV140" s="46"/>
      <c r="VKW140" s="46"/>
      <c r="VKX140" s="46"/>
      <c r="VKY140" s="46"/>
      <c r="VKZ140" s="46"/>
      <c r="VLA140" s="46"/>
      <c r="VLB140" s="46"/>
      <c r="VLC140" s="46"/>
      <c r="VLD140" s="46"/>
      <c r="VLE140" s="46"/>
      <c r="VLF140" s="46"/>
      <c r="VLG140" s="46"/>
      <c r="VLH140" s="46"/>
      <c r="VLI140" s="46"/>
      <c r="VLJ140" s="46"/>
      <c r="VLK140" s="46"/>
      <c r="VLL140" s="46"/>
      <c r="VLM140" s="46"/>
      <c r="VLN140" s="46"/>
      <c r="VLO140" s="46"/>
      <c r="VLP140" s="46"/>
      <c r="VLQ140" s="46"/>
      <c r="VLR140" s="46"/>
      <c r="VLS140" s="46"/>
      <c r="VLT140" s="46"/>
      <c r="VLU140" s="46"/>
      <c r="VLV140" s="46"/>
      <c r="VLW140" s="46"/>
      <c r="VLX140" s="46"/>
      <c r="VLY140" s="46"/>
      <c r="VLZ140" s="46"/>
      <c r="VMA140" s="46"/>
      <c r="VMB140" s="46"/>
      <c r="VMC140" s="46"/>
      <c r="VMD140" s="46"/>
      <c r="VME140" s="46"/>
      <c r="VMF140" s="46"/>
      <c r="VMG140" s="46"/>
      <c r="VMH140" s="46"/>
      <c r="VMI140" s="46"/>
      <c r="VMJ140" s="46"/>
      <c r="VMK140" s="46"/>
      <c r="VML140" s="46"/>
      <c r="VMM140" s="46"/>
      <c r="VMN140" s="46"/>
      <c r="VMO140" s="46"/>
      <c r="VMP140" s="46"/>
      <c r="VMQ140" s="46"/>
      <c r="VMR140" s="46"/>
      <c r="VMS140" s="46"/>
      <c r="VMT140" s="46"/>
      <c r="VMU140" s="46"/>
      <c r="VMV140" s="46"/>
      <c r="VMW140" s="46"/>
      <c r="VMX140" s="46"/>
      <c r="VMY140" s="46"/>
      <c r="VMZ140" s="46"/>
      <c r="VNA140" s="46"/>
      <c r="VNB140" s="46"/>
      <c r="VNC140" s="46"/>
      <c r="VND140" s="46"/>
      <c r="VNE140" s="46"/>
      <c r="VNF140" s="46"/>
      <c r="VNG140" s="46"/>
      <c r="VNH140" s="46"/>
      <c r="VNI140" s="46"/>
      <c r="VNJ140" s="46"/>
      <c r="VNK140" s="46"/>
      <c r="VNL140" s="46"/>
      <c r="VNM140" s="46"/>
      <c r="VNN140" s="46"/>
      <c r="VNO140" s="46"/>
      <c r="VNP140" s="46"/>
      <c r="VNQ140" s="46"/>
      <c r="VNR140" s="46"/>
      <c r="VNS140" s="46"/>
      <c r="VNT140" s="46"/>
      <c r="VNU140" s="46"/>
      <c r="VNV140" s="46"/>
      <c r="VNW140" s="46"/>
      <c r="VNX140" s="46"/>
      <c r="VNY140" s="46"/>
      <c r="VNZ140" s="46"/>
      <c r="VOA140" s="46"/>
      <c r="VOB140" s="46"/>
      <c r="VOC140" s="46"/>
      <c r="VOD140" s="46"/>
      <c r="VOE140" s="46"/>
      <c r="VOF140" s="46"/>
      <c r="VOG140" s="46"/>
      <c r="VOH140" s="46"/>
      <c r="VOI140" s="46"/>
      <c r="VOJ140" s="46"/>
      <c r="VOK140" s="46"/>
      <c r="VOL140" s="46"/>
      <c r="VOM140" s="46"/>
      <c r="VON140" s="46"/>
      <c r="VOO140" s="46"/>
      <c r="VOP140" s="46"/>
      <c r="VOQ140" s="46"/>
      <c r="VOR140" s="46"/>
      <c r="VOS140" s="46"/>
      <c r="VOT140" s="46"/>
      <c r="VOU140" s="46"/>
      <c r="VOV140" s="46"/>
      <c r="VOW140" s="46"/>
      <c r="VOX140" s="46"/>
      <c r="VOY140" s="46"/>
      <c r="VOZ140" s="46"/>
      <c r="VPA140" s="46"/>
      <c r="VPB140" s="46"/>
      <c r="VPC140" s="46"/>
      <c r="VPD140" s="46"/>
      <c r="VPE140" s="46"/>
      <c r="VPF140" s="46"/>
      <c r="VPG140" s="46"/>
      <c r="VPH140" s="46"/>
      <c r="VPI140" s="46"/>
      <c r="VPJ140" s="46"/>
      <c r="VPK140" s="46"/>
      <c r="VPL140" s="46"/>
      <c r="VPM140" s="46"/>
      <c r="VPN140" s="46"/>
      <c r="VPO140" s="46"/>
      <c r="VPP140" s="46"/>
      <c r="VPQ140" s="46"/>
      <c r="VPR140" s="46"/>
      <c r="VPS140" s="46"/>
      <c r="VPT140" s="46"/>
      <c r="VPU140" s="46"/>
      <c r="VPV140" s="46"/>
      <c r="VPW140" s="46"/>
      <c r="VPX140" s="46"/>
      <c r="VPY140" s="46"/>
      <c r="VPZ140" s="46"/>
      <c r="VQA140" s="46"/>
      <c r="VQB140" s="46"/>
      <c r="VQC140" s="46"/>
      <c r="VQD140" s="46"/>
      <c r="VQE140" s="46"/>
      <c r="VQF140" s="46"/>
      <c r="VQG140" s="46"/>
      <c r="VQH140" s="46"/>
      <c r="VQI140" s="46"/>
      <c r="VQJ140" s="46"/>
      <c r="VQK140" s="46"/>
      <c r="VQL140" s="46"/>
      <c r="VQM140" s="46"/>
      <c r="VQN140" s="46"/>
      <c r="VQO140" s="46"/>
      <c r="VQP140" s="46"/>
      <c r="VQQ140" s="46"/>
      <c r="VQR140" s="46"/>
      <c r="VQS140" s="46"/>
      <c r="VQT140" s="46"/>
      <c r="VQU140" s="46"/>
      <c r="VQV140" s="46"/>
      <c r="VQW140" s="46"/>
      <c r="VQX140" s="46"/>
      <c r="VQY140" s="46"/>
      <c r="VQZ140" s="46"/>
      <c r="VRA140" s="46"/>
      <c r="VRB140" s="46"/>
      <c r="VRC140" s="46"/>
      <c r="VRD140" s="46"/>
      <c r="VRE140" s="46"/>
      <c r="VRF140" s="46"/>
      <c r="VRG140" s="46"/>
      <c r="VRH140" s="46"/>
      <c r="VRI140" s="46"/>
      <c r="VRJ140" s="46"/>
      <c r="VRK140" s="46"/>
      <c r="VRL140" s="46"/>
      <c r="VRM140" s="46"/>
      <c r="VRN140" s="46"/>
      <c r="VRO140" s="46"/>
      <c r="VRP140" s="46"/>
      <c r="VRQ140" s="46"/>
      <c r="VRR140" s="46"/>
      <c r="VRS140" s="46"/>
      <c r="VRT140" s="46"/>
      <c r="VRU140" s="46"/>
      <c r="VRV140" s="46"/>
      <c r="VRW140" s="46"/>
      <c r="VRX140" s="46"/>
      <c r="VRY140" s="46"/>
      <c r="VRZ140" s="46"/>
      <c r="VSA140" s="46"/>
      <c r="VSB140" s="46"/>
      <c r="VSC140" s="46"/>
      <c r="VSD140" s="46"/>
      <c r="VSE140" s="46"/>
      <c r="VSF140" s="46"/>
      <c r="VSG140" s="46"/>
      <c r="VSH140" s="46"/>
      <c r="VSI140" s="46"/>
      <c r="VSJ140" s="46"/>
      <c r="VSK140" s="46"/>
      <c r="VSL140" s="46"/>
      <c r="VSM140" s="46"/>
      <c r="VSN140" s="46"/>
      <c r="VSO140" s="46"/>
      <c r="VSP140" s="46"/>
      <c r="VSQ140" s="46"/>
      <c r="VSR140" s="46"/>
      <c r="VSS140" s="46"/>
      <c r="VST140" s="46"/>
      <c r="VSU140" s="46"/>
      <c r="VSV140" s="46"/>
      <c r="VSW140" s="46"/>
      <c r="VSX140" s="46"/>
      <c r="VSY140" s="46"/>
      <c r="VSZ140" s="46"/>
      <c r="VTA140" s="46"/>
      <c r="VTB140" s="46"/>
      <c r="VTC140" s="46"/>
      <c r="VTD140" s="46"/>
      <c r="VTE140" s="46"/>
      <c r="VTF140" s="46"/>
      <c r="VTG140" s="46"/>
      <c r="VTH140" s="46"/>
      <c r="VTI140" s="46"/>
      <c r="VTJ140" s="46"/>
      <c r="VTK140" s="46"/>
      <c r="VTL140" s="46"/>
      <c r="VTM140" s="46"/>
      <c r="VTN140" s="46"/>
      <c r="VTO140" s="46"/>
      <c r="VTP140" s="46"/>
      <c r="VTQ140" s="46"/>
      <c r="VTR140" s="46"/>
      <c r="VTS140" s="46"/>
      <c r="VTT140" s="46"/>
      <c r="VTU140" s="46"/>
      <c r="VTV140" s="46"/>
      <c r="VTW140" s="46"/>
      <c r="VTX140" s="46"/>
    </row>
    <row r="141" spans="3:58 15024:15416" s="1" customFormat="1" ht="15" hidden="1" customHeight="1" x14ac:dyDescent="0.25">
      <c r="C141" s="15"/>
      <c r="D141" s="30" t="s">
        <v>29</v>
      </c>
      <c r="E141" s="60"/>
      <c r="F141" s="13"/>
      <c r="G141" s="33"/>
      <c r="H141" s="33"/>
      <c r="I141" s="33"/>
      <c r="J141" s="33"/>
      <c r="K141" s="33"/>
      <c r="L141" s="33"/>
      <c r="M141" s="33"/>
      <c r="N141" s="33"/>
      <c r="O141" s="33"/>
      <c r="P141" s="33"/>
      <c r="Q141" s="33"/>
      <c r="R141" s="33"/>
      <c r="S141" s="1913"/>
      <c r="T141" s="33"/>
      <c r="U141" s="33"/>
      <c r="V141" s="33"/>
      <c r="W141" s="33"/>
      <c r="X141" s="33"/>
      <c r="Y141" s="33"/>
      <c r="Z141" s="33"/>
      <c r="AA141" s="33"/>
      <c r="AB141" s="33"/>
      <c r="AC141" s="33"/>
      <c r="AD141" s="33"/>
      <c r="AE141" s="33"/>
      <c r="AF141" s="33"/>
      <c r="AG141" s="33"/>
      <c r="AH141" s="33"/>
      <c r="AJ141" s="63" t="s">
        <v>29</v>
      </c>
      <c r="AZ141" s="508"/>
      <c r="BA141" s="508"/>
      <c r="BF141" s="141"/>
    </row>
    <row r="142" spans="3:58 15024:15416" s="1" customFormat="1" ht="15" hidden="1" customHeight="1" x14ac:dyDescent="0.25">
      <c r="C142" s="15"/>
      <c r="D142" s="11" t="s">
        <v>45</v>
      </c>
      <c r="E142" s="125">
        <v>0.3</v>
      </c>
      <c r="F142" s="20" t="s">
        <v>25</v>
      </c>
      <c r="G142" s="34" t="e">
        <v>#DIV/0!</v>
      </c>
      <c r="H142" s="34" t="e">
        <v>#DIV/0!</v>
      </c>
      <c r="I142" s="34"/>
      <c r="J142" s="34"/>
      <c r="K142" s="34"/>
      <c r="L142" s="34"/>
      <c r="M142" s="34"/>
      <c r="N142" s="34"/>
      <c r="O142" s="34"/>
      <c r="P142" s="34"/>
      <c r="Q142" s="34"/>
      <c r="R142" s="34"/>
      <c r="S142" s="1914"/>
      <c r="T142" s="34"/>
      <c r="U142" s="34"/>
      <c r="V142" s="34"/>
      <c r="W142" s="34"/>
      <c r="X142" s="34"/>
      <c r="Y142" s="34"/>
      <c r="Z142" s="34"/>
      <c r="AA142" s="34"/>
      <c r="AB142" s="34"/>
      <c r="AC142" s="34"/>
      <c r="AD142" s="34"/>
      <c r="AE142" s="34"/>
      <c r="AF142" s="34"/>
      <c r="AG142" s="34"/>
      <c r="AH142" s="34"/>
      <c r="AJ142" s="58" t="e">
        <v>#DIV/0!</v>
      </c>
      <c r="AZ142" s="508"/>
      <c r="BA142" s="508"/>
      <c r="BF142" s="141"/>
    </row>
    <row r="143" spans="3:58 15024:15416" s="1" customFormat="1" ht="15" hidden="1" customHeight="1" x14ac:dyDescent="0.25">
      <c r="C143" s="15"/>
      <c r="D143" s="11" t="s">
        <v>44</v>
      </c>
      <c r="E143" s="125">
        <v>0.3</v>
      </c>
      <c r="F143" s="20" t="s">
        <v>25</v>
      </c>
      <c r="G143" s="34" t="e">
        <v>#DIV/0!</v>
      </c>
      <c r="H143" s="34" t="e">
        <v>#DIV/0!</v>
      </c>
      <c r="I143" s="34"/>
      <c r="J143" s="34"/>
      <c r="K143" s="34"/>
      <c r="L143" s="34"/>
      <c r="M143" s="34"/>
      <c r="N143" s="34"/>
      <c r="O143" s="34"/>
      <c r="P143" s="34"/>
      <c r="Q143" s="34"/>
      <c r="R143" s="34"/>
      <c r="S143" s="1914"/>
      <c r="T143" s="34"/>
      <c r="U143" s="34"/>
      <c r="V143" s="34"/>
      <c r="W143" s="34"/>
      <c r="X143" s="34"/>
      <c r="Y143" s="34"/>
      <c r="Z143" s="34"/>
      <c r="AA143" s="34"/>
      <c r="AB143" s="34"/>
      <c r="AC143" s="34"/>
      <c r="AD143" s="34"/>
      <c r="AE143" s="34"/>
      <c r="AF143" s="34"/>
      <c r="AG143" s="34"/>
      <c r="AH143" s="34"/>
      <c r="AJ143" s="58" t="e">
        <v>#DIV/0!</v>
      </c>
      <c r="AZ143" s="508"/>
      <c r="BA143" s="508"/>
      <c r="BF143" s="141"/>
    </row>
    <row r="144" spans="3:58 15024:15416" s="1" customFormat="1" ht="15" hidden="1" customHeight="1" x14ac:dyDescent="0.25">
      <c r="C144" s="15"/>
      <c r="D144" s="30" t="s">
        <v>28</v>
      </c>
      <c r="E144" s="125"/>
      <c r="F144" s="13"/>
      <c r="G144" s="34"/>
      <c r="H144" s="34"/>
      <c r="I144" s="34"/>
      <c r="J144" s="34"/>
      <c r="K144" s="34"/>
      <c r="L144" s="34"/>
      <c r="M144" s="34"/>
      <c r="N144" s="34"/>
      <c r="O144" s="34"/>
      <c r="P144" s="34"/>
      <c r="Q144" s="34"/>
      <c r="R144" s="34"/>
      <c r="S144" s="1914"/>
      <c r="T144" s="34"/>
      <c r="U144" s="34"/>
      <c r="V144" s="34"/>
      <c r="W144" s="34"/>
      <c r="X144" s="34"/>
      <c r="Y144" s="34"/>
      <c r="Z144" s="34"/>
      <c r="AA144" s="34"/>
      <c r="AB144" s="34"/>
      <c r="AC144" s="34"/>
      <c r="AD144" s="34"/>
      <c r="AE144" s="34"/>
      <c r="AF144" s="34"/>
      <c r="AG144" s="34"/>
      <c r="AH144" s="34"/>
      <c r="AJ144" s="63" t="s">
        <v>28</v>
      </c>
      <c r="AZ144" s="508"/>
      <c r="BA144" s="508"/>
      <c r="BF144" s="141"/>
    </row>
    <row r="145" spans="3:58" s="1" customFormat="1" ht="15" hidden="1" customHeight="1" x14ac:dyDescent="0.25">
      <c r="C145" s="15"/>
      <c r="D145" s="11" t="s">
        <v>45</v>
      </c>
      <c r="E145" s="125">
        <v>0.5</v>
      </c>
      <c r="F145" s="20" t="s">
        <v>25</v>
      </c>
      <c r="G145" s="34" t="e">
        <v>#DIV/0!</v>
      </c>
      <c r="H145" s="34" t="e">
        <v>#DIV/0!</v>
      </c>
      <c r="I145" s="34"/>
      <c r="J145" s="34"/>
      <c r="K145" s="34"/>
      <c r="L145" s="34"/>
      <c r="M145" s="34"/>
      <c r="N145" s="34"/>
      <c r="O145" s="34"/>
      <c r="P145" s="34"/>
      <c r="Q145" s="34"/>
      <c r="R145" s="34"/>
      <c r="S145" s="1914"/>
      <c r="T145" s="34"/>
      <c r="U145" s="34"/>
      <c r="V145" s="34"/>
      <c r="W145" s="34"/>
      <c r="X145" s="34"/>
      <c r="Y145" s="34"/>
      <c r="Z145" s="34"/>
      <c r="AA145" s="34"/>
      <c r="AB145" s="34"/>
      <c r="AC145" s="34"/>
      <c r="AD145" s="34"/>
      <c r="AE145" s="34"/>
      <c r="AF145" s="34"/>
      <c r="AG145" s="34"/>
      <c r="AH145" s="34"/>
      <c r="AJ145" s="58" t="e">
        <v>#DIV/0!</v>
      </c>
      <c r="AZ145" s="508"/>
      <c r="BA145" s="508"/>
      <c r="BF145" s="141"/>
    </row>
    <row r="146" spans="3:58" s="1" customFormat="1" ht="15" hidden="1" customHeight="1" x14ac:dyDescent="0.25">
      <c r="C146" s="15"/>
      <c r="D146" s="11" t="s">
        <v>44</v>
      </c>
      <c r="E146" s="125">
        <v>0.5</v>
      </c>
      <c r="F146" s="20" t="s">
        <v>25</v>
      </c>
      <c r="G146" s="34" t="e">
        <v>#DIV/0!</v>
      </c>
      <c r="H146" s="34" t="e">
        <v>#DIV/0!</v>
      </c>
      <c r="I146" s="34"/>
      <c r="J146" s="34"/>
      <c r="K146" s="34"/>
      <c r="L146" s="34"/>
      <c r="M146" s="34"/>
      <c r="N146" s="34"/>
      <c r="O146" s="34"/>
      <c r="P146" s="34"/>
      <c r="Q146" s="34"/>
      <c r="R146" s="34"/>
      <c r="S146" s="1914"/>
      <c r="T146" s="34"/>
      <c r="U146" s="34"/>
      <c r="V146" s="34"/>
      <c r="W146" s="34"/>
      <c r="X146" s="34"/>
      <c r="Y146" s="34"/>
      <c r="Z146" s="34"/>
      <c r="AA146" s="34"/>
      <c r="AB146" s="34"/>
      <c r="AC146" s="34"/>
      <c r="AD146" s="34"/>
      <c r="AE146" s="34"/>
      <c r="AF146" s="34"/>
      <c r="AG146" s="34"/>
      <c r="AH146" s="34"/>
      <c r="AJ146" s="58" t="e">
        <v>#DIV/0!</v>
      </c>
      <c r="AZ146" s="508"/>
      <c r="BA146" s="508"/>
      <c r="BF146" s="141"/>
    </row>
    <row r="147" spans="3:58" s="1" customFormat="1" ht="15" hidden="1" customHeight="1" x14ac:dyDescent="0.25">
      <c r="C147" s="15"/>
      <c r="D147" s="47" t="s">
        <v>43</v>
      </c>
      <c r="E147" s="126"/>
      <c r="F147" s="92"/>
      <c r="G147" s="281"/>
      <c r="H147" s="281"/>
      <c r="I147" s="281"/>
      <c r="J147" s="281"/>
      <c r="K147" s="281"/>
      <c r="L147" s="281"/>
      <c r="M147" s="281"/>
      <c r="N147" s="281"/>
      <c r="O147" s="281"/>
      <c r="P147" s="281"/>
      <c r="Q147" s="281"/>
      <c r="R147" s="281"/>
      <c r="S147" s="1928"/>
      <c r="T147" s="281"/>
      <c r="U147" s="281"/>
      <c r="V147" s="281"/>
      <c r="W147" s="281"/>
      <c r="X147" s="281"/>
      <c r="Y147" s="281"/>
      <c r="Z147" s="281"/>
      <c r="AA147" s="281"/>
      <c r="AB147" s="281"/>
      <c r="AC147" s="281"/>
      <c r="AD147" s="281"/>
      <c r="AE147" s="281"/>
      <c r="AF147" s="281"/>
      <c r="AG147" s="281"/>
      <c r="AH147" s="281"/>
      <c r="AI147" s="18"/>
      <c r="AJ147" s="78" t="s">
        <v>129</v>
      </c>
      <c r="AZ147" s="508"/>
      <c r="BA147" s="508"/>
    </row>
    <row r="148" spans="3:58" s="1" customFormat="1" ht="15" hidden="1" customHeight="1" x14ac:dyDescent="0.25">
      <c r="C148" s="15"/>
      <c r="D148" s="28" t="s">
        <v>113</v>
      </c>
      <c r="E148" s="125"/>
      <c r="F148" s="20" t="s">
        <v>14</v>
      </c>
      <c r="G148" s="42"/>
      <c r="H148" s="42"/>
      <c r="I148" s="42"/>
      <c r="J148" s="42"/>
      <c r="K148" s="42"/>
      <c r="L148" s="42"/>
      <c r="M148" s="42"/>
      <c r="N148" s="42"/>
      <c r="O148" s="42"/>
      <c r="P148" s="42"/>
      <c r="Q148" s="42"/>
      <c r="R148" s="42"/>
      <c r="S148" s="1915"/>
      <c r="T148" s="42"/>
      <c r="U148" s="42"/>
      <c r="V148" s="42"/>
      <c r="W148" s="42"/>
      <c r="X148" s="42"/>
      <c r="Y148" s="42"/>
      <c r="Z148" s="42"/>
      <c r="AA148" s="42"/>
      <c r="AB148" s="42"/>
      <c r="AC148" s="42"/>
      <c r="AD148" s="42"/>
      <c r="AE148" s="42"/>
      <c r="AF148" s="42"/>
      <c r="AG148" s="42"/>
      <c r="AH148" s="42"/>
      <c r="AI148" s="35"/>
      <c r="AJ148" s="89">
        <v>0</v>
      </c>
      <c r="AZ148" s="508"/>
      <c r="BA148" s="508"/>
    </row>
    <row r="149" spans="3:58" s="1" customFormat="1" ht="15" hidden="1" customHeight="1" x14ac:dyDescent="0.25">
      <c r="C149" s="15"/>
      <c r="D149" s="28" t="s">
        <v>114</v>
      </c>
      <c r="E149" s="125"/>
      <c r="F149" s="20" t="s">
        <v>14</v>
      </c>
      <c r="G149" s="34"/>
      <c r="H149" s="34"/>
      <c r="I149" s="34"/>
      <c r="J149" s="34"/>
      <c r="K149" s="34"/>
      <c r="L149" s="34"/>
      <c r="M149" s="34"/>
      <c r="N149" s="34"/>
      <c r="O149" s="34"/>
      <c r="P149" s="34"/>
      <c r="Q149" s="34"/>
      <c r="R149" s="34"/>
      <c r="S149" s="1914"/>
      <c r="T149" s="34"/>
      <c r="U149" s="34"/>
      <c r="V149" s="34"/>
      <c r="W149" s="34"/>
      <c r="X149" s="34"/>
      <c r="Y149" s="34"/>
      <c r="Z149" s="34"/>
      <c r="AA149" s="34"/>
      <c r="AB149" s="34"/>
      <c r="AC149" s="34"/>
      <c r="AD149" s="34"/>
      <c r="AE149" s="34"/>
      <c r="AF149" s="34"/>
      <c r="AG149" s="34"/>
      <c r="AH149" s="34"/>
      <c r="AI149" s="36"/>
      <c r="AJ149" s="93">
        <v>0</v>
      </c>
      <c r="AZ149" s="508"/>
      <c r="BA149" s="508"/>
    </row>
    <row r="150" spans="3:58" s="1" customFormat="1" ht="15" hidden="1" customHeight="1" x14ac:dyDescent="0.25">
      <c r="C150" s="15"/>
      <c r="D150" s="30" t="s">
        <v>39</v>
      </c>
      <c r="E150" s="125"/>
      <c r="F150" s="20" t="s">
        <v>14</v>
      </c>
      <c r="G150" s="34">
        <v>0</v>
      </c>
      <c r="H150" s="34">
        <v>0</v>
      </c>
      <c r="I150" s="34"/>
      <c r="J150" s="34"/>
      <c r="K150" s="34"/>
      <c r="L150" s="34"/>
      <c r="M150" s="34"/>
      <c r="N150" s="34"/>
      <c r="O150" s="34"/>
      <c r="P150" s="34"/>
      <c r="Q150" s="34"/>
      <c r="R150" s="34"/>
      <c r="S150" s="1914"/>
      <c r="T150" s="34"/>
      <c r="U150" s="34"/>
      <c r="V150" s="34"/>
      <c r="W150" s="34"/>
      <c r="X150" s="34"/>
      <c r="Y150" s="34"/>
      <c r="Z150" s="34"/>
      <c r="AA150" s="34"/>
      <c r="AB150" s="34"/>
      <c r="AC150" s="34"/>
      <c r="AD150" s="34"/>
      <c r="AE150" s="34"/>
      <c r="AF150" s="34"/>
      <c r="AG150" s="34"/>
      <c r="AH150" s="34"/>
      <c r="AI150" s="18"/>
      <c r="AJ150" s="58">
        <v>0</v>
      </c>
      <c r="AZ150" s="508"/>
      <c r="BA150" s="508"/>
    </row>
    <row r="151" spans="3:58" s="1" customFormat="1" ht="15" hidden="1" customHeight="1" x14ac:dyDescent="0.25">
      <c r="C151" s="15"/>
      <c r="D151" s="30" t="s">
        <v>38</v>
      </c>
      <c r="E151" s="125"/>
      <c r="F151" s="20" t="s">
        <v>14</v>
      </c>
      <c r="G151" s="34">
        <v>0</v>
      </c>
      <c r="H151" s="34">
        <v>0</v>
      </c>
      <c r="I151" s="34"/>
      <c r="J151" s="34"/>
      <c r="K151" s="34"/>
      <c r="L151" s="34"/>
      <c r="M151" s="34"/>
      <c r="N151" s="34"/>
      <c r="O151" s="34"/>
      <c r="P151" s="34"/>
      <c r="Q151" s="34"/>
      <c r="R151" s="34"/>
      <c r="S151" s="1914"/>
      <c r="T151" s="34"/>
      <c r="U151" s="34"/>
      <c r="V151" s="34"/>
      <c r="W151" s="34"/>
      <c r="X151" s="34"/>
      <c r="Y151" s="34"/>
      <c r="Z151" s="34"/>
      <c r="AA151" s="34"/>
      <c r="AB151" s="34"/>
      <c r="AC151" s="34"/>
      <c r="AD151" s="34"/>
      <c r="AE151" s="34"/>
      <c r="AF151" s="34"/>
      <c r="AG151" s="34"/>
      <c r="AH151" s="34"/>
      <c r="AI151" s="18"/>
      <c r="AJ151" s="58">
        <v>0</v>
      </c>
      <c r="AZ151" s="508"/>
      <c r="BA151" s="508"/>
    </row>
    <row r="152" spans="3:58" s="1" customFormat="1" ht="15" hidden="1" customHeight="1" x14ac:dyDescent="0.25">
      <c r="C152" s="15"/>
      <c r="D152" s="30" t="s">
        <v>29</v>
      </c>
      <c r="E152" s="125"/>
      <c r="F152" s="13"/>
      <c r="G152" s="33"/>
      <c r="H152" s="33"/>
      <c r="I152" s="33"/>
      <c r="J152" s="33"/>
      <c r="K152" s="33"/>
      <c r="L152" s="33"/>
      <c r="M152" s="33"/>
      <c r="N152" s="33"/>
      <c r="O152" s="33"/>
      <c r="P152" s="33"/>
      <c r="Q152" s="33"/>
      <c r="R152" s="33"/>
      <c r="S152" s="1913"/>
      <c r="T152" s="33"/>
      <c r="U152" s="33"/>
      <c r="V152" s="33"/>
      <c r="W152" s="33"/>
      <c r="X152" s="33"/>
      <c r="Y152" s="33"/>
      <c r="Z152" s="33"/>
      <c r="AA152" s="33"/>
      <c r="AB152" s="33"/>
      <c r="AC152" s="33"/>
      <c r="AD152" s="33"/>
      <c r="AE152" s="33"/>
      <c r="AF152" s="33"/>
      <c r="AG152" s="33"/>
      <c r="AH152" s="33"/>
      <c r="AI152" s="6"/>
      <c r="AJ152" s="63" t="s">
        <v>29</v>
      </c>
      <c r="AZ152" s="508"/>
      <c r="BA152" s="508"/>
    </row>
    <row r="153" spans="3:58" s="1" customFormat="1" ht="15" hidden="1" customHeight="1" x14ac:dyDescent="0.2">
      <c r="C153" s="15"/>
      <c r="D153" s="11" t="s">
        <v>42</v>
      </c>
      <c r="E153" s="125"/>
      <c r="F153" s="32" t="s">
        <v>31</v>
      </c>
      <c r="G153" s="33"/>
      <c r="H153" s="33"/>
      <c r="I153" s="33"/>
      <c r="J153" s="33"/>
      <c r="K153" s="33"/>
      <c r="L153" s="33"/>
      <c r="M153" s="33"/>
      <c r="N153" s="33"/>
      <c r="O153" s="33"/>
      <c r="P153" s="33"/>
      <c r="Q153" s="33"/>
      <c r="R153" s="33"/>
      <c r="S153" s="1913"/>
      <c r="T153" s="33"/>
      <c r="U153" s="33"/>
      <c r="V153" s="33"/>
      <c r="W153" s="33"/>
      <c r="X153" s="33"/>
      <c r="Y153" s="33"/>
      <c r="Z153" s="33"/>
      <c r="AA153" s="33"/>
      <c r="AB153" s="33"/>
      <c r="AC153" s="33"/>
      <c r="AD153" s="33"/>
      <c r="AE153" s="33"/>
      <c r="AF153" s="33"/>
      <c r="AG153" s="33"/>
      <c r="AH153" s="33"/>
      <c r="AI153" s="37"/>
      <c r="AJ153" s="91">
        <v>0</v>
      </c>
      <c r="AZ153" s="508"/>
      <c r="BA153" s="508"/>
    </row>
    <row r="154" spans="3:58" s="1" customFormat="1" ht="15" hidden="1" customHeight="1" x14ac:dyDescent="0.2">
      <c r="C154" s="15"/>
      <c r="D154" s="11" t="s">
        <v>41</v>
      </c>
      <c r="E154" s="125"/>
      <c r="F154" s="32" t="s">
        <v>31</v>
      </c>
      <c r="G154" s="33"/>
      <c r="H154" s="33"/>
      <c r="I154" s="33"/>
      <c r="J154" s="33"/>
      <c r="K154" s="33"/>
      <c r="L154" s="33"/>
      <c r="M154" s="33"/>
      <c r="N154" s="33"/>
      <c r="O154" s="33"/>
      <c r="P154" s="33"/>
      <c r="Q154" s="33"/>
      <c r="R154" s="33"/>
      <c r="S154" s="1913"/>
      <c r="T154" s="33"/>
      <c r="U154" s="33"/>
      <c r="V154" s="33"/>
      <c r="W154" s="33"/>
      <c r="X154" s="33"/>
      <c r="Y154" s="33"/>
      <c r="Z154" s="33"/>
      <c r="AA154" s="33"/>
      <c r="AB154" s="33"/>
      <c r="AC154" s="33"/>
      <c r="AD154" s="33"/>
      <c r="AE154" s="33"/>
      <c r="AF154" s="33"/>
      <c r="AG154" s="33"/>
      <c r="AH154" s="33"/>
      <c r="AI154" s="37"/>
      <c r="AJ154" s="91">
        <v>0</v>
      </c>
      <c r="AZ154" s="508"/>
      <c r="BA154" s="508"/>
    </row>
    <row r="155" spans="3:58" s="1" customFormat="1" ht="15" hidden="1" customHeight="1" x14ac:dyDescent="0.25">
      <c r="C155" s="15"/>
      <c r="D155" s="30" t="s">
        <v>28</v>
      </c>
      <c r="E155" s="125"/>
      <c r="F155" s="13"/>
      <c r="G155" s="33"/>
      <c r="H155" s="33"/>
      <c r="I155" s="33"/>
      <c r="J155" s="33"/>
      <c r="K155" s="33"/>
      <c r="L155" s="33"/>
      <c r="M155" s="33"/>
      <c r="N155" s="33"/>
      <c r="O155" s="33"/>
      <c r="P155" s="33"/>
      <c r="Q155" s="33"/>
      <c r="R155" s="33"/>
      <c r="S155" s="1913"/>
      <c r="T155" s="33"/>
      <c r="U155" s="33"/>
      <c r="V155" s="33"/>
      <c r="W155" s="33"/>
      <c r="X155" s="33"/>
      <c r="Y155" s="33"/>
      <c r="Z155" s="33"/>
      <c r="AA155" s="33"/>
      <c r="AB155" s="33"/>
      <c r="AC155" s="33"/>
      <c r="AD155" s="33"/>
      <c r="AE155" s="33"/>
      <c r="AF155" s="33"/>
      <c r="AG155" s="33"/>
      <c r="AH155" s="33"/>
      <c r="AI155" s="6"/>
      <c r="AJ155" s="63" t="s">
        <v>28</v>
      </c>
      <c r="AZ155" s="508"/>
      <c r="BA155" s="508"/>
    </row>
    <row r="156" spans="3:58" s="1" customFormat="1" ht="15" hidden="1" customHeight="1" x14ac:dyDescent="0.25">
      <c r="C156" s="15"/>
      <c r="D156" s="11" t="s">
        <v>42</v>
      </c>
      <c r="E156" s="125"/>
      <c r="F156" s="20" t="s">
        <v>28</v>
      </c>
      <c r="G156" s="33">
        <v>0</v>
      </c>
      <c r="H156" s="33">
        <v>0</v>
      </c>
      <c r="I156" s="33"/>
      <c r="J156" s="33"/>
      <c r="K156" s="33"/>
      <c r="L156" s="33"/>
      <c r="M156" s="33"/>
      <c r="N156" s="33"/>
      <c r="O156" s="33"/>
      <c r="P156" s="33"/>
      <c r="Q156" s="33"/>
      <c r="R156" s="33"/>
      <c r="S156" s="1913"/>
      <c r="T156" s="33"/>
      <c r="U156" s="33"/>
      <c r="V156" s="33"/>
      <c r="W156" s="33"/>
      <c r="X156" s="33"/>
      <c r="Y156" s="33"/>
      <c r="Z156" s="33"/>
      <c r="AA156" s="33"/>
      <c r="AB156" s="33"/>
      <c r="AC156" s="33"/>
      <c r="AD156" s="33"/>
      <c r="AE156" s="33"/>
      <c r="AF156" s="33"/>
      <c r="AG156" s="33"/>
      <c r="AH156" s="33"/>
      <c r="AI156" s="6"/>
      <c r="AJ156" s="54">
        <v>0</v>
      </c>
      <c r="AZ156" s="508"/>
      <c r="BA156" s="508"/>
    </row>
    <row r="157" spans="3:58" s="1" customFormat="1" ht="15" hidden="1" customHeight="1" x14ac:dyDescent="0.25">
      <c r="C157" s="15"/>
      <c r="D157" s="11" t="s">
        <v>41</v>
      </c>
      <c r="E157" s="125"/>
      <c r="F157" s="20" t="s">
        <v>28</v>
      </c>
      <c r="G157" s="33">
        <v>0</v>
      </c>
      <c r="H157" s="33">
        <v>0</v>
      </c>
      <c r="I157" s="33"/>
      <c r="J157" s="33"/>
      <c r="K157" s="33"/>
      <c r="L157" s="33"/>
      <c r="M157" s="33"/>
      <c r="N157" s="33"/>
      <c r="O157" s="33"/>
      <c r="P157" s="33"/>
      <c r="Q157" s="33"/>
      <c r="R157" s="33"/>
      <c r="S157" s="1913"/>
      <c r="T157" s="33"/>
      <c r="U157" s="33"/>
      <c r="V157" s="33"/>
      <c r="W157" s="33"/>
      <c r="X157" s="33"/>
      <c r="Y157" s="33"/>
      <c r="Z157" s="33"/>
      <c r="AA157" s="33"/>
      <c r="AB157" s="33"/>
      <c r="AC157" s="33"/>
      <c r="AD157" s="33"/>
      <c r="AE157" s="33"/>
      <c r="AF157" s="33"/>
      <c r="AG157" s="33"/>
      <c r="AH157" s="33"/>
      <c r="AI157" s="6"/>
      <c r="AJ157" s="54">
        <v>0</v>
      </c>
      <c r="AZ157" s="508"/>
      <c r="BA157" s="508"/>
    </row>
    <row r="158" spans="3:58" s="1" customFormat="1" ht="15" hidden="1" customHeight="1" x14ac:dyDescent="0.25">
      <c r="C158" s="15"/>
      <c r="D158" s="30" t="s">
        <v>36</v>
      </c>
      <c r="E158" s="125"/>
      <c r="F158" s="20" t="s">
        <v>35</v>
      </c>
      <c r="G158" s="33">
        <v>0</v>
      </c>
      <c r="H158" s="33">
        <v>0</v>
      </c>
      <c r="I158" s="33"/>
      <c r="J158" s="33"/>
      <c r="K158" s="33"/>
      <c r="L158" s="33"/>
      <c r="M158" s="33"/>
      <c r="N158" s="33"/>
      <c r="O158" s="33"/>
      <c r="P158" s="33"/>
      <c r="Q158" s="33"/>
      <c r="R158" s="33"/>
      <c r="S158" s="1913"/>
      <c r="T158" s="33"/>
      <c r="U158" s="33"/>
      <c r="V158" s="33"/>
      <c r="W158" s="33"/>
      <c r="X158" s="33"/>
      <c r="Y158" s="33"/>
      <c r="Z158" s="33"/>
      <c r="AA158" s="33"/>
      <c r="AB158" s="33"/>
      <c r="AC158" s="33"/>
      <c r="AD158" s="33"/>
      <c r="AE158" s="33"/>
      <c r="AF158" s="33"/>
      <c r="AG158" s="33"/>
      <c r="AH158" s="33"/>
      <c r="AI158" s="6"/>
      <c r="AJ158" s="54">
        <v>0</v>
      </c>
      <c r="AZ158" s="508"/>
      <c r="BA158" s="508"/>
    </row>
    <row r="159" spans="3:58" s="1" customFormat="1" ht="15" hidden="1" customHeight="1" x14ac:dyDescent="0.25">
      <c r="C159" s="15"/>
      <c r="D159" s="30" t="s">
        <v>34</v>
      </c>
      <c r="E159" s="125"/>
      <c r="F159" s="20" t="s">
        <v>33</v>
      </c>
      <c r="G159" s="33">
        <v>0</v>
      </c>
      <c r="H159" s="33">
        <v>0</v>
      </c>
      <c r="I159" s="33"/>
      <c r="J159" s="33"/>
      <c r="K159" s="33"/>
      <c r="L159" s="33"/>
      <c r="M159" s="33"/>
      <c r="N159" s="33"/>
      <c r="O159" s="33"/>
      <c r="P159" s="33"/>
      <c r="Q159" s="33"/>
      <c r="R159" s="33"/>
      <c r="S159" s="1913"/>
      <c r="T159" s="33"/>
      <c r="U159" s="33"/>
      <c r="V159" s="33"/>
      <c r="W159" s="33"/>
      <c r="X159" s="33"/>
      <c r="Y159" s="33"/>
      <c r="Z159" s="33"/>
      <c r="AA159" s="33"/>
      <c r="AB159" s="33"/>
      <c r="AC159" s="33"/>
      <c r="AD159" s="33"/>
      <c r="AE159" s="33"/>
      <c r="AF159" s="33"/>
      <c r="AG159" s="33"/>
      <c r="AH159" s="33"/>
      <c r="AI159" s="6"/>
      <c r="AJ159" s="54">
        <v>0</v>
      </c>
      <c r="AZ159" s="508"/>
      <c r="BA159" s="508"/>
    </row>
    <row r="160" spans="3:58" s="1" customFormat="1" ht="15" hidden="1" customHeight="1" x14ac:dyDescent="0.25">
      <c r="C160" s="15"/>
      <c r="D160" s="47" t="s">
        <v>32</v>
      </c>
      <c r="E160" s="126"/>
      <c r="F160" s="49"/>
      <c r="G160" s="94"/>
      <c r="H160" s="94"/>
      <c r="I160" s="94"/>
      <c r="J160" s="94"/>
      <c r="K160" s="94"/>
      <c r="L160" s="94"/>
      <c r="M160" s="94"/>
      <c r="N160" s="94"/>
      <c r="O160" s="94"/>
      <c r="P160" s="94"/>
      <c r="Q160" s="94"/>
      <c r="R160" s="94"/>
      <c r="S160" s="1916"/>
      <c r="T160" s="94"/>
      <c r="U160" s="94"/>
      <c r="V160" s="94"/>
      <c r="W160" s="94"/>
      <c r="X160" s="94"/>
      <c r="Y160" s="94"/>
      <c r="Z160" s="94"/>
      <c r="AA160" s="94"/>
      <c r="AB160" s="94"/>
      <c r="AC160" s="94"/>
      <c r="AD160" s="94"/>
      <c r="AE160" s="94"/>
      <c r="AF160" s="94"/>
      <c r="AG160" s="94"/>
      <c r="AH160" s="94"/>
      <c r="AI160" s="18"/>
      <c r="AJ160" s="78" t="s">
        <v>130</v>
      </c>
      <c r="AZ160" s="508"/>
      <c r="BA160" s="508"/>
    </row>
    <row r="161" spans="3:58 15024:15416" s="1" customFormat="1" ht="15" hidden="1" customHeight="1" x14ac:dyDescent="0.25">
      <c r="C161" s="15"/>
      <c r="D161" s="30" t="s">
        <v>29</v>
      </c>
      <c r="E161" s="125"/>
      <c r="F161" s="13"/>
      <c r="G161" s="33"/>
      <c r="H161" s="33"/>
      <c r="I161" s="33"/>
      <c r="J161" s="33"/>
      <c r="K161" s="33"/>
      <c r="L161" s="33"/>
      <c r="M161" s="33"/>
      <c r="N161" s="33"/>
      <c r="O161" s="33"/>
      <c r="P161" s="33"/>
      <c r="Q161" s="33"/>
      <c r="R161" s="33"/>
      <c r="S161" s="1913"/>
      <c r="T161" s="33"/>
      <c r="U161" s="33"/>
      <c r="V161" s="33"/>
      <c r="W161" s="33"/>
      <c r="X161" s="33"/>
      <c r="Y161" s="33"/>
      <c r="Z161" s="33"/>
      <c r="AA161" s="33"/>
      <c r="AB161" s="33"/>
      <c r="AC161" s="33"/>
      <c r="AD161" s="33"/>
      <c r="AE161" s="33"/>
      <c r="AF161" s="33"/>
      <c r="AG161" s="33"/>
      <c r="AH161" s="33"/>
      <c r="AI161" s="18"/>
      <c r="AJ161" s="63" t="s">
        <v>29</v>
      </c>
      <c r="AZ161" s="508"/>
      <c r="BA161" s="508"/>
    </row>
    <row r="162" spans="3:58 15024:15416" s="1" customFormat="1" ht="15" hidden="1" customHeight="1" x14ac:dyDescent="0.25">
      <c r="C162" s="15"/>
      <c r="D162" s="11" t="s">
        <v>42</v>
      </c>
      <c r="E162" s="125"/>
      <c r="F162" s="20" t="s">
        <v>31</v>
      </c>
      <c r="G162" s="33"/>
      <c r="H162" s="33"/>
      <c r="I162" s="33"/>
      <c r="J162" s="33"/>
      <c r="K162" s="33"/>
      <c r="L162" s="33"/>
      <c r="M162" s="33"/>
      <c r="N162" s="33"/>
      <c r="O162" s="33"/>
      <c r="P162" s="33"/>
      <c r="Q162" s="33"/>
      <c r="R162" s="33"/>
      <c r="S162" s="1913"/>
      <c r="T162" s="33"/>
      <c r="U162" s="33"/>
      <c r="V162" s="33"/>
      <c r="W162" s="33"/>
      <c r="X162" s="33"/>
      <c r="Y162" s="33"/>
      <c r="Z162" s="33"/>
      <c r="AA162" s="33"/>
      <c r="AB162" s="33"/>
      <c r="AC162" s="33"/>
      <c r="AD162" s="33"/>
      <c r="AE162" s="33"/>
      <c r="AF162" s="33"/>
      <c r="AG162" s="33"/>
      <c r="AH162" s="33"/>
      <c r="AI162" s="18"/>
      <c r="AJ162" s="54">
        <v>0</v>
      </c>
      <c r="AZ162" s="508"/>
      <c r="BA162" s="508"/>
    </row>
    <row r="163" spans="3:58 15024:15416" s="1" customFormat="1" ht="15" hidden="1" customHeight="1" x14ac:dyDescent="0.25">
      <c r="C163" s="15"/>
      <c r="D163" s="11" t="s">
        <v>41</v>
      </c>
      <c r="E163" s="125"/>
      <c r="F163" s="20" t="s">
        <v>31</v>
      </c>
      <c r="G163" s="33"/>
      <c r="H163" s="33"/>
      <c r="I163" s="33"/>
      <c r="J163" s="33"/>
      <c r="K163" s="33"/>
      <c r="L163" s="33"/>
      <c r="M163" s="33"/>
      <c r="N163" s="33"/>
      <c r="O163" s="33"/>
      <c r="P163" s="33"/>
      <c r="Q163" s="33"/>
      <c r="R163" s="33"/>
      <c r="S163" s="1913"/>
      <c r="T163" s="33"/>
      <c r="U163" s="33"/>
      <c r="V163" s="33"/>
      <c r="W163" s="33"/>
      <c r="X163" s="33"/>
      <c r="Y163" s="33"/>
      <c r="Z163" s="33"/>
      <c r="AA163" s="33"/>
      <c r="AB163" s="33"/>
      <c r="AC163" s="33"/>
      <c r="AD163" s="33"/>
      <c r="AE163" s="33"/>
      <c r="AF163" s="33"/>
      <c r="AG163" s="33"/>
      <c r="AH163" s="33"/>
      <c r="AI163" s="18"/>
      <c r="AJ163" s="54">
        <v>0</v>
      </c>
      <c r="AZ163" s="508"/>
      <c r="BA163" s="508"/>
    </row>
    <row r="164" spans="3:58 15024:15416" s="1" customFormat="1" ht="15" hidden="1" customHeight="1" x14ac:dyDescent="0.25">
      <c r="C164" s="15"/>
      <c r="D164" s="30" t="s">
        <v>28</v>
      </c>
      <c r="E164" s="125"/>
      <c r="F164" s="13"/>
      <c r="G164" s="33"/>
      <c r="H164" s="33"/>
      <c r="I164" s="33"/>
      <c r="J164" s="33"/>
      <c r="K164" s="33"/>
      <c r="L164" s="33"/>
      <c r="M164" s="33"/>
      <c r="N164" s="33"/>
      <c r="O164" s="33"/>
      <c r="P164" s="33"/>
      <c r="Q164" s="33"/>
      <c r="R164" s="33"/>
      <c r="S164" s="1913"/>
      <c r="T164" s="33"/>
      <c r="U164" s="33"/>
      <c r="V164" s="33"/>
      <c r="W164" s="33"/>
      <c r="X164" s="33"/>
      <c r="Y164" s="33"/>
      <c r="Z164" s="33"/>
      <c r="AA164" s="33"/>
      <c r="AB164" s="33"/>
      <c r="AC164" s="33"/>
      <c r="AD164" s="33"/>
      <c r="AE164" s="33"/>
      <c r="AF164" s="33"/>
      <c r="AG164" s="33"/>
      <c r="AH164" s="33"/>
      <c r="AI164" s="18"/>
      <c r="AJ164" s="63" t="s">
        <v>28</v>
      </c>
      <c r="AZ164" s="508"/>
      <c r="BA164" s="508"/>
    </row>
    <row r="165" spans="3:58 15024:15416" s="1" customFormat="1" ht="15" hidden="1" customHeight="1" x14ac:dyDescent="0.25">
      <c r="C165" s="15"/>
      <c r="D165" s="11" t="s">
        <v>42</v>
      </c>
      <c r="E165" s="125"/>
      <c r="F165" s="20" t="s">
        <v>28</v>
      </c>
      <c r="G165" s="33">
        <v>0</v>
      </c>
      <c r="H165" s="33">
        <v>0</v>
      </c>
      <c r="I165" s="33"/>
      <c r="J165" s="33"/>
      <c r="K165" s="33"/>
      <c r="L165" s="33"/>
      <c r="M165" s="33"/>
      <c r="N165" s="33"/>
      <c r="O165" s="33"/>
      <c r="P165" s="33"/>
      <c r="Q165" s="33"/>
      <c r="R165" s="33"/>
      <c r="S165" s="1913"/>
      <c r="T165" s="33"/>
      <c r="U165" s="33"/>
      <c r="V165" s="33"/>
      <c r="W165" s="33"/>
      <c r="X165" s="33"/>
      <c r="Y165" s="33"/>
      <c r="Z165" s="33"/>
      <c r="AA165" s="33"/>
      <c r="AB165" s="33"/>
      <c r="AC165" s="33"/>
      <c r="AD165" s="33"/>
      <c r="AE165" s="33"/>
      <c r="AF165" s="33"/>
      <c r="AG165" s="33"/>
      <c r="AH165" s="33"/>
      <c r="AI165" s="18"/>
      <c r="AJ165" s="54">
        <v>0</v>
      </c>
      <c r="AZ165" s="508"/>
      <c r="BA165" s="508"/>
    </row>
    <row r="166" spans="3:58 15024:15416" s="1" customFormat="1" ht="15" hidden="1" customHeight="1" x14ac:dyDescent="0.25">
      <c r="C166" s="15"/>
      <c r="D166" s="11" t="s">
        <v>41</v>
      </c>
      <c r="E166" s="125"/>
      <c r="F166" s="20" t="s">
        <v>28</v>
      </c>
      <c r="G166" s="33">
        <v>0</v>
      </c>
      <c r="H166" s="33">
        <v>0</v>
      </c>
      <c r="I166" s="33"/>
      <c r="J166" s="33"/>
      <c r="K166" s="33"/>
      <c r="L166" s="33"/>
      <c r="M166" s="33"/>
      <c r="N166" s="33"/>
      <c r="O166" s="33"/>
      <c r="P166" s="33"/>
      <c r="Q166" s="33"/>
      <c r="R166" s="33"/>
      <c r="S166" s="1913"/>
      <c r="T166" s="33"/>
      <c r="U166" s="33"/>
      <c r="V166" s="33"/>
      <c r="W166" s="33"/>
      <c r="X166" s="33"/>
      <c r="Y166" s="33"/>
      <c r="Z166" s="33"/>
      <c r="AA166" s="33"/>
      <c r="AB166" s="33"/>
      <c r="AC166" s="33"/>
      <c r="AD166" s="33"/>
      <c r="AE166" s="33"/>
      <c r="AF166" s="33"/>
      <c r="AG166" s="33"/>
      <c r="AH166" s="33"/>
      <c r="AI166" s="18"/>
      <c r="AJ166" s="54">
        <v>0</v>
      </c>
      <c r="AZ166" s="508"/>
      <c r="BA166" s="508"/>
    </row>
    <row r="167" spans="3:58 15024:15416" s="1" customFormat="1" ht="15" hidden="1" customHeight="1" x14ac:dyDescent="0.25">
      <c r="C167" s="15"/>
      <c r="D167" s="47" t="s">
        <v>30</v>
      </c>
      <c r="E167" s="126"/>
      <c r="F167" s="92"/>
      <c r="G167" s="94"/>
      <c r="H167" s="94"/>
      <c r="I167" s="94"/>
      <c r="J167" s="94"/>
      <c r="K167" s="94"/>
      <c r="L167" s="94"/>
      <c r="M167" s="94"/>
      <c r="N167" s="94"/>
      <c r="O167" s="94"/>
      <c r="P167" s="94"/>
      <c r="Q167" s="94"/>
      <c r="R167" s="94"/>
      <c r="S167" s="1916"/>
      <c r="T167" s="94"/>
      <c r="U167" s="94"/>
      <c r="V167" s="94"/>
      <c r="W167" s="94"/>
      <c r="X167" s="94"/>
      <c r="Y167" s="94"/>
      <c r="Z167" s="94"/>
      <c r="AA167" s="94"/>
      <c r="AB167" s="94"/>
      <c r="AC167" s="94"/>
      <c r="AD167" s="94"/>
      <c r="AE167" s="94"/>
      <c r="AF167" s="94"/>
      <c r="AG167" s="94"/>
      <c r="AH167" s="94"/>
      <c r="AI167" s="18"/>
      <c r="AJ167" s="95"/>
      <c r="AZ167" s="508"/>
      <c r="BA167" s="508"/>
    </row>
    <row r="168" spans="3:58 15024:15416" s="1" customFormat="1" ht="15" hidden="1" customHeight="1" x14ac:dyDescent="0.25">
      <c r="C168" s="15"/>
      <c r="D168" s="30" t="s">
        <v>29</v>
      </c>
      <c r="E168" s="125"/>
      <c r="F168" s="20"/>
      <c r="G168" s="33"/>
      <c r="H168" s="33"/>
      <c r="I168" s="33"/>
      <c r="J168" s="33"/>
      <c r="K168" s="33"/>
      <c r="L168" s="33"/>
      <c r="M168" s="33"/>
      <c r="N168" s="33"/>
      <c r="O168" s="33"/>
      <c r="P168" s="33"/>
      <c r="Q168" s="33"/>
      <c r="R168" s="33"/>
      <c r="S168" s="1913"/>
      <c r="T168" s="33"/>
      <c r="U168" s="33"/>
      <c r="V168" s="33"/>
      <c r="W168" s="33"/>
      <c r="X168" s="33"/>
      <c r="Y168" s="33"/>
      <c r="Z168" s="33"/>
      <c r="AA168" s="33"/>
      <c r="AB168" s="33"/>
      <c r="AC168" s="33"/>
      <c r="AD168" s="33"/>
      <c r="AE168" s="33"/>
      <c r="AF168" s="33"/>
      <c r="AG168" s="33"/>
      <c r="AH168" s="33"/>
      <c r="AI168" s="18"/>
      <c r="AJ168" s="54"/>
      <c r="AZ168" s="508"/>
      <c r="BA168" s="508"/>
    </row>
    <row r="169" spans="3:58 15024:15416" s="1" customFormat="1" ht="15" hidden="1" customHeight="1" x14ac:dyDescent="0.25">
      <c r="C169" s="15"/>
      <c r="D169" s="11" t="s">
        <v>42</v>
      </c>
      <c r="E169" s="125"/>
      <c r="F169" s="20" t="s">
        <v>25</v>
      </c>
      <c r="G169" s="33" t="e">
        <v>#DIV/0!</v>
      </c>
      <c r="H169" s="33" t="e">
        <v>#DIV/0!</v>
      </c>
      <c r="I169" s="33"/>
      <c r="J169" s="33"/>
      <c r="K169" s="33"/>
      <c r="L169" s="33"/>
      <c r="M169" s="33"/>
      <c r="N169" s="33"/>
      <c r="O169" s="33"/>
      <c r="P169" s="33"/>
      <c r="Q169" s="33"/>
      <c r="R169" s="33"/>
      <c r="S169" s="1913"/>
      <c r="T169" s="33"/>
      <c r="U169" s="33"/>
      <c r="V169" s="33"/>
      <c r="W169" s="33"/>
      <c r="X169" s="33"/>
      <c r="Y169" s="33"/>
      <c r="Z169" s="33"/>
      <c r="AA169" s="33"/>
      <c r="AB169" s="33"/>
      <c r="AC169" s="33"/>
      <c r="AD169" s="33"/>
      <c r="AE169" s="33"/>
      <c r="AF169" s="33"/>
      <c r="AG169" s="33"/>
      <c r="AH169" s="33"/>
      <c r="AI169" s="37"/>
      <c r="AJ169" s="54" t="e">
        <v>#DIV/0!</v>
      </c>
      <c r="AZ169" s="508"/>
      <c r="BA169" s="508"/>
    </row>
    <row r="170" spans="3:58 15024:15416" s="1" customFormat="1" ht="15" hidden="1" customHeight="1" x14ac:dyDescent="0.25">
      <c r="C170" s="15"/>
      <c r="D170" s="11" t="s">
        <v>90</v>
      </c>
      <c r="E170" s="125"/>
      <c r="F170" s="20" t="s">
        <v>25</v>
      </c>
      <c r="G170" s="33" t="e">
        <v>#DIV/0!</v>
      </c>
      <c r="H170" s="33" t="e">
        <v>#DIV/0!</v>
      </c>
      <c r="I170" s="33"/>
      <c r="J170" s="33"/>
      <c r="K170" s="33"/>
      <c r="L170" s="33"/>
      <c r="M170" s="33"/>
      <c r="N170" s="33"/>
      <c r="O170" s="33"/>
      <c r="P170" s="33"/>
      <c r="Q170" s="33"/>
      <c r="R170" s="33"/>
      <c r="S170" s="1913"/>
      <c r="T170" s="33"/>
      <c r="U170" s="33"/>
      <c r="V170" s="33"/>
      <c r="W170" s="33"/>
      <c r="X170" s="33"/>
      <c r="Y170" s="33"/>
      <c r="Z170" s="33"/>
      <c r="AA170" s="33"/>
      <c r="AB170" s="33"/>
      <c r="AC170" s="33"/>
      <c r="AD170" s="33"/>
      <c r="AE170" s="33"/>
      <c r="AF170" s="33"/>
      <c r="AG170" s="33"/>
      <c r="AH170" s="33"/>
      <c r="AI170" s="37"/>
      <c r="AJ170" s="54" t="e">
        <v>#DIV/0!</v>
      </c>
      <c r="AZ170" s="508"/>
      <c r="BA170" s="508"/>
    </row>
    <row r="171" spans="3:58 15024:15416" s="1" customFormat="1" ht="15" hidden="1" customHeight="1" x14ac:dyDescent="0.25">
      <c r="C171" s="15"/>
      <c r="D171" s="30" t="s">
        <v>28</v>
      </c>
      <c r="E171" s="125"/>
      <c r="F171" s="13"/>
      <c r="G171" s="33"/>
      <c r="H171" s="33"/>
      <c r="I171" s="33"/>
      <c r="J171" s="33"/>
      <c r="K171" s="33"/>
      <c r="L171" s="33"/>
      <c r="M171" s="33"/>
      <c r="N171" s="33"/>
      <c r="O171" s="33"/>
      <c r="P171" s="33"/>
      <c r="Q171" s="33"/>
      <c r="R171" s="33"/>
      <c r="S171" s="1913"/>
      <c r="T171" s="33"/>
      <c r="U171" s="33"/>
      <c r="V171" s="33"/>
      <c r="W171" s="33"/>
      <c r="X171" s="33"/>
      <c r="Y171" s="33"/>
      <c r="Z171" s="33"/>
      <c r="AA171" s="33"/>
      <c r="AB171" s="33"/>
      <c r="AC171" s="33"/>
      <c r="AD171" s="33"/>
      <c r="AE171" s="33"/>
      <c r="AF171" s="33"/>
      <c r="AG171" s="33"/>
      <c r="AH171" s="33"/>
      <c r="AI171" s="37"/>
      <c r="AJ171" s="54"/>
      <c r="AZ171" s="508"/>
      <c r="BA171" s="508"/>
    </row>
    <row r="172" spans="3:58 15024:15416" s="1" customFormat="1" ht="15" hidden="1" customHeight="1" x14ac:dyDescent="0.25">
      <c r="C172" s="15"/>
      <c r="D172" s="11" t="s">
        <v>42</v>
      </c>
      <c r="E172" s="125"/>
      <c r="F172" s="20" t="s">
        <v>25</v>
      </c>
      <c r="G172" s="33" t="e">
        <v>#DIV/0!</v>
      </c>
      <c r="H172" s="33" t="e">
        <v>#DIV/0!</v>
      </c>
      <c r="I172" s="33"/>
      <c r="J172" s="33"/>
      <c r="K172" s="33"/>
      <c r="L172" s="33"/>
      <c r="M172" s="33"/>
      <c r="N172" s="33"/>
      <c r="O172" s="33"/>
      <c r="P172" s="33"/>
      <c r="Q172" s="33"/>
      <c r="R172" s="33"/>
      <c r="S172" s="1913"/>
      <c r="T172" s="33"/>
      <c r="U172" s="33"/>
      <c r="V172" s="33"/>
      <c r="W172" s="33"/>
      <c r="X172" s="33"/>
      <c r="Y172" s="33"/>
      <c r="Z172" s="33"/>
      <c r="AA172" s="33"/>
      <c r="AB172" s="33"/>
      <c r="AC172" s="33"/>
      <c r="AD172" s="33"/>
      <c r="AE172" s="33"/>
      <c r="AF172" s="33"/>
      <c r="AG172" s="33"/>
      <c r="AH172" s="33"/>
      <c r="AI172" s="37"/>
      <c r="AJ172" s="54" t="e">
        <v>#DIV/0!</v>
      </c>
      <c r="AZ172" s="508"/>
      <c r="BA172" s="508"/>
    </row>
    <row r="173" spans="3:58 15024:15416" s="1" customFormat="1" ht="15.75" hidden="1" customHeight="1" x14ac:dyDescent="0.25">
      <c r="C173" s="19"/>
      <c r="D173" s="11" t="s">
        <v>90</v>
      </c>
      <c r="E173" s="125"/>
      <c r="F173" s="20" t="s">
        <v>25</v>
      </c>
      <c r="G173" s="33" t="e">
        <v>#DIV/0!</v>
      </c>
      <c r="H173" s="33" t="e">
        <v>#DIV/0!</v>
      </c>
      <c r="I173" s="33"/>
      <c r="J173" s="33"/>
      <c r="K173" s="33"/>
      <c r="L173" s="33"/>
      <c r="M173" s="33"/>
      <c r="N173" s="33"/>
      <c r="O173" s="33"/>
      <c r="P173" s="33"/>
      <c r="Q173" s="33"/>
      <c r="R173" s="33"/>
      <c r="S173" s="1913"/>
      <c r="T173" s="33"/>
      <c r="U173" s="33"/>
      <c r="V173" s="33"/>
      <c r="W173" s="33"/>
      <c r="X173" s="33"/>
      <c r="Y173" s="33"/>
      <c r="Z173" s="33"/>
      <c r="AA173" s="33"/>
      <c r="AB173" s="33"/>
      <c r="AC173" s="33"/>
      <c r="AD173" s="33"/>
      <c r="AE173" s="33"/>
      <c r="AF173" s="33"/>
      <c r="AG173" s="33"/>
      <c r="AH173" s="33"/>
      <c r="AI173" s="37"/>
      <c r="AJ173" s="54" t="e">
        <v>#DIV/0!</v>
      </c>
      <c r="AZ173" s="508"/>
      <c r="BA173" s="508"/>
    </row>
    <row r="174" spans="3:58 15024:15416" s="1" customFormat="1" ht="15" hidden="1" customHeight="1" x14ac:dyDescent="0.25">
      <c r="C174" s="8">
        <v>6</v>
      </c>
      <c r="D174" s="47" t="s">
        <v>40</v>
      </c>
      <c r="E174" s="48"/>
      <c r="F174" s="49"/>
      <c r="G174" s="94"/>
      <c r="H174" s="94"/>
      <c r="I174" s="94"/>
      <c r="J174" s="94"/>
      <c r="K174" s="94"/>
      <c r="L174" s="94"/>
      <c r="M174" s="94"/>
      <c r="N174" s="94"/>
      <c r="O174" s="94"/>
      <c r="P174" s="94"/>
      <c r="Q174" s="94"/>
      <c r="R174" s="94"/>
      <c r="S174" s="1916"/>
      <c r="T174" s="94"/>
      <c r="U174" s="94"/>
      <c r="V174" s="94"/>
      <c r="W174" s="94"/>
      <c r="X174" s="94"/>
      <c r="Y174" s="94"/>
      <c r="Z174" s="94"/>
      <c r="AA174" s="94"/>
      <c r="AB174" s="94"/>
      <c r="AC174" s="94"/>
      <c r="AD174" s="94"/>
      <c r="AE174" s="94"/>
      <c r="AF174" s="94"/>
      <c r="AG174" s="94"/>
      <c r="AH174" s="94"/>
      <c r="AI174" s="3"/>
      <c r="AJ174" s="78" t="s">
        <v>129</v>
      </c>
      <c r="AZ174" s="508"/>
      <c r="BA174" s="508"/>
      <c r="BF174" s="140"/>
      <c r="VEV174" s="46"/>
      <c r="VEW174" s="46"/>
      <c r="VEX174" s="46"/>
      <c r="VEY174" s="46"/>
      <c r="VEZ174" s="46"/>
      <c r="VFA174" s="46"/>
      <c r="VFB174" s="46"/>
      <c r="VFC174" s="46"/>
      <c r="VFD174" s="46"/>
      <c r="VFE174" s="46"/>
      <c r="VFF174" s="46"/>
      <c r="VFG174" s="46"/>
      <c r="VFH174" s="46"/>
      <c r="VFI174" s="46"/>
      <c r="VFJ174" s="46"/>
      <c r="VFK174" s="46"/>
      <c r="VFL174" s="46"/>
      <c r="VFM174" s="46"/>
      <c r="VFN174" s="46"/>
      <c r="VFO174" s="46"/>
      <c r="VFP174" s="46"/>
      <c r="VFQ174" s="46"/>
      <c r="VFR174" s="46"/>
      <c r="VFS174" s="46"/>
      <c r="VFT174" s="46"/>
      <c r="VFU174" s="46"/>
      <c r="VFV174" s="46"/>
      <c r="VFW174" s="46"/>
      <c r="VFX174" s="46"/>
      <c r="VFY174" s="46"/>
      <c r="VFZ174" s="46"/>
      <c r="VGA174" s="46"/>
      <c r="VGB174" s="46"/>
      <c r="VGC174" s="46"/>
      <c r="VGD174" s="46"/>
      <c r="VGE174" s="46"/>
      <c r="VGF174" s="46"/>
      <c r="VGG174" s="46"/>
      <c r="VGH174" s="46"/>
      <c r="VGI174" s="46"/>
      <c r="VGJ174" s="46"/>
      <c r="VGK174" s="46"/>
      <c r="VGL174" s="46"/>
      <c r="VGM174" s="46"/>
      <c r="VGN174" s="46"/>
      <c r="VGO174" s="46"/>
      <c r="VGP174" s="46"/>
      <c r="VGQ174" s="46"/>
      <c r="VGR174" s="46"/>
      <c r="VGS174" s="46"/>
      <c r="VGT174" s="46"/>
      <c r="VGU174" s="46"/>
      <c r="VGV174" s="46"/>
      <c r="VGW174" s="46"/>
      <c r="VGX174" s="46"/>
      <c r="VGY174" s="46"/>
      <c r="VGZ174" s="46"/>
      <c r="VHA174" s="46"/>
      <c r="VHB174" s="46"/>
      <c r="VHC174" s="46"/>
      <c r="VHD174" s="46"/>
      <c r="VHE174" s="46"/>
      <c r="VHF174" s="46"/>
      <c r="VHG174" s="46"/>
      <c r="VHH174" s="46"/>
      <c r="VHI174" s="46"/>
      <c r="VHJ174" s="46"/>
      <c r="VHK174" s="46"/>
      <c r="VHL174" s="46"/>
      <c r="VHM174" s="46"/>
      <c r="VHN174" s="46"/>
      <c r="VHO174" s="46"/>
      <c r="VHP174" s="46"/>
      <c r="VHQ174" s="46"/>
      <c r="VHR174" s="46"/>
      <c r="VHS174" s="46"/>
      <c r="VHT174" s="46"/>
      <c r="VHU174" s="46"/>
      <c r="VHV174" s="46"/>
      <c r="VHW174" s="46"/>
      <c r="VHX174" s="46"/>
      <c r="VHY174" s="46"/>
      <c r="VHZ174" s="46"/>
      <c r="VIA174" s="46"/>
      <c r="VIB174" s="46"/>
      <c r="VIC174" s="46"/>
      <c r="VID174" s="46"/>
      <c r="VIE174" s="46"/>
      <c r="VIF174" s="46"/>
      <c r="VIG174" s="46"/>
      <c r="VIH174" s="46"/>
      <c r="VII174" s="46"/>
      <c r="VIJ174" s="46"/>
      <c r="VIK174" s="46"/>
      <c r="VIL174" s="46"/>
      <c r="VIM174" s="46"/>
      <c r="VIN174" s="46"/>
      <c r="VIO174" s="46"/>
      <c r="VIP174" s="46"/>
      <c r="VIQ174" s="46"/>
      <c r="VIR174" s="46"/>
      <c r="VIS174" s="46"/>
      <c r="VIT174" s="46"/>
      <c r="VIU174" s="46"/>
      <c r="VIV174" s="46"/>
      <c r="VIW174" s="46"/>
      <c r="VIX174" s="46"/>
      <c r="VIY174" s="46"/>
      <c r="VIZ174" s="46"/>
      <c r="VJA174" s="46"/>
      <c r="VJB174" s="46"/>
      <c r="VJC174" s="46"/>
      <c r="VJD174" s="46"/>
      <c r="VJE174" s="46"/>
      <c r="VJF174" s="46"/>
      <c r="VJG174" s="46"/>
      <c r="VJH174" s="46"/>
      <c r="VJI174" s="46"/>
      <c r="VJJ174" s="46"/>
      <c r="VJK174" s="46"/>
      <c r="VJL174" s="46"/>
      <c r="VJM174" s="46"/>
      <c r="VJN174" s="46"/>
      <c r="VJO174" s="46"/>
      <c r="VJP174" s="46"/>
      <c r="VJQ174" s="46"/>
      <c r="VJR174" s="46"/>
      <c r="VJS174" s="46"/>
      <c r="VJT174" s="46"/>
      <c r="VJU174" s="46"/>
      <c r="VJV174" s="46"/>
      <c r="VJW174" s="46"/>
      <c r="VJX174" s="46"/>
      <c r="VJY174" s="46"/>
      <c r="VJZ174" s="46"/>
      <c r="VKA174" s="46"/>
      <c r="VKB174" s="46"/>
      <c r="VKC174" s="46"/>
      <c r="VKD174" s="46"/>
      <c r="VKE174" s="46"/>
      <c r="VKF174" s="46"/>
      <c r="VKG174" s="46"/>
      <c r="VKH174" s="46"/>
      <c r="VKI174" s="46"/>
      <c r="VKJ174" s="46"/>
      <c r="VKK174" s="46"/>
      <c r="VKL174" s="46"/>
      <c r="VKM174" s="46"/>
      <c r="VKN174" s="46"/>
      <c r="VKO174" s="46"/>
      <c r="VKP174" s="46"/>
      <c r="VKQ174" s="46"/>
      <c r="VKR174" s="46"/>
      <c r="VKS174" s="46"/>
      <c r="VKT174" s="46"/>
      <c r="VKU174" s="46"/>
      <c r="VKV174" s="46"/>
      <c r="VKW174" s="46"/>
      <c r="VKX174" s="46"/>
      <c r="VKY174" s="46"/>
      <c r="VKZ174" s="46"/>
      <c r="VLA174" s="46"/>
      <c r="VLB174" s="46"/>
      <c r="VLC174" s="46"/>
      <c r="VLD174" s="46"/>
      <c r="VLE174" s="46"/>
      <c r="VLF174" s="46"/>
      <c r="VLG174" s="46"/>
      <c r="VLH174" s="46"/>
      <c r="VLI174" s="46"/>
      <c r="VLJ174" s="46"/>
      <c r="VLK174" s="46"/>
      <c r="VLL174" s="46"/>
      <c r="VLM174" s="46"/>
      <c r="VLN174" s="46"/>
      <c r="VLO174" s="46"/>
      <c r="VLP174" s="46"/>
      <c r="VLQ174" s="46"/>
      <c r="VLR174" s="46"/>
      <c r="VLS174" s="46"/>
      <c r="VLT174" s="46"/>
      <c r="VLU174" s="46"/>
      <c r="VLV174" s="46"/>
      <c r="VLW174" s="46"/>
      <c r="VLX174" s="46"/>
      <c r="VLY174" s="46"/>
      <c r="VLZ174" s="46"/>
      <c r="VMA174" s="46"/>
      <c r="VMB174" s="46"/>
      <c r="VMC174" s="46"/>
      <c r="VMD174" s="46"/>
      <c r="VME174" s="46"/>
      <c r="VMF174" s="46"/>
      <c r="VMG174" s="46"/>
      <c r="VMH174" s="46"/>
      <c r="VMI174" s="46"/>
      <c r="VMJ174" s="46"/>
      <c r="VMK174" s="46"/>
      <c r="VML174" s="46"/>
      <c r="VMM174" s="46"/>
      <c r="VMN174" s="46"/>
      <c r="VMO174" s="46"/>
      <c r="VMP174" s="46"/>
      <c r="VMQ174" s="46"/>
      <c r="VMR174" s="46"/>
      <c r="VMS174" s="46"/>
      <c r="VMT174" s="46"/>
      <c r="VMU174" s="46"/>
      <c r="VMV174" s="46"/>
      <c r="VMW174" s="46"/>
      <c r="VMX174" s="46"/>
      <c r="VMY174" s="46"/>
      <c r="VMZ174" s="46"/>
      <c r="VNA174" s="46"/>
      <c r="VNB174" s="46"/>
      <c r="VNC174" s="46"/>
      <c r="VND174" s="46"/>
      <c r="VNE174" s="46"/>
      <c r="VNF174" s="46"/>
      <c r="VNG174" s="46"/>
      <c r="VNH174" s="46"/>
      <c r="VNI174" s="46"/>
      <c r="VNJ174" s="46"/>
      <c r="VNK174" s="46"/>
      <c r="VNL174" s="46"/>
      <c r="VNM174" s="46"/>
      <c r="VNN174" s="46"/>
      <c r="VNO174" s="46"/>
      <c r="VNP174" s="46"/>
      <c r="VNQ174" s="46"/>
      <c r="VNR174" s="46"/>
      <c r="VNS174" s="46"/>
      <c r="VNT174" s="46"/>
      <c r="VNU174" s="46"/>
      <c r="VNV174" s="46"/>
      <c r="VNW174" s="46"/>
      <c r="VNX174" s="46"/>
      <c r="VNY174" s="46"/>
      <c r="VNZ174" s="46"/>
      <c r="VOA174" s="46"/>
      <c r="VOB174" s="46"/>
      <c r="VOC174" s="46"/>
      <c r="VOD174" s="46"/>
      <c r="VOE174" s="46"/>
      <c r="VOF174" s="46"/>
      <c r="VOG174" s="46"/>
      <c r="VOH174" s="46"/>
      <c r="VOI174" s="46"/>
      <c r="VOJ174" s="46"/>
      <c r="VOK174" s="46"/>
      <c r="VOL174" s="46"/>
      <c r="VOM174" s="46"/>
      <c r="VON174" s="46"/>
      <c r="VOO174" s="46"/>
      <c r="VOP174" s="46"/>
      <c r="VOQ174" s="46"/>
      <c r="VOR174" s="46"/>
      <c r="VOS174" s="46"/>
      <c r="VOT174" s="46"/>
      <c r="VOU174" s="46"/>
      <c r="VOV174" s="46"/>
      <c r="VOW174" s="46"/>
      <c r="VOX174" s="46"/>
      <c r="VOY174" s="46"/>
      <c r="VOZ174" s="46"/>
      <c r="VPA174" s="46"/>
      <c r="VPB174" s="46"/>
      <c r="VPC174" s="46"/>
      <c r="VPD174" s="46"/>
      <c r="VPE174" s="46"/>
      <c r="VPF174" s="46"/>
      <c r="VPG174" s="46"/>
      <c r="VPH174" s="46"/>
      <c r="VPI174" s="46"/>
      <c r="VPJ174" s="46"/>
      <c r="VPK174" s="46"/>
      <c r="VPL174" s="46"/>
      <c r="VPM174" s="46"/>
      <c r="VPN174" s="46"/>
      <c r="VPO174" s="46"/>
      <c r="VPP174" s="46"/>
      <c r="VPQ174" s="46"/>
      <c r="VPR174" s="46"/>
      <c r="VPS174" s="46"/>
      <c r="VPT174" s="46"/>
      <c r="VPU174" s="46"/>
      <c r="VPV174" s="46"/>
      <c r="VPW174" s="46"/>
      <c r="VPX174" s="46"/>
      <c r="VPY174" s="46"/>
      <c r="VPZ174" s="46"/>
      <c r="VQA174" s="46"/>
      <c r="VQB174" s="46"/>
      <c r="VQC174" s="46"/>
      <c r="VQD174" s="46"/>
      <c r="VQE174" s="46"/>
      <c r="VQF174" s="46"/>
      <c r="VQG174" s="46"/>
      <c r="VQH174" s="46"/>
      <c r="VQI174" s="46"/>
      <c r="VQJ174" s="46"/>
      <c r="VQK174" s="46"/>
      <c r="VQL174" s="46"/>
      <c r="VQM174" s="46"/>
      <c r="VQN174" s="46"/>
      <c r="VQO174" s="46"/>
      <c r="VQP174" s="46"/>
      <c r="VQQ174" s="46"/>
      <c r="VQR174" s="46"/>
      <c r="VQS174" s="46"/>
      <c r="VQT174" s="46"/>
      <c r="VQU174" s="46"/>
      <c r="VQV174" s="46"/>
      <c r="VQW174" s="46"/>
      <c r="VQX174" s="46"/>
      <c r="VQY174" s="46"/>
      <c r="VQZ174" s="46"/>
      <c r="VRA174" s="46"/>
      <c r="VRB174" s="46"/>
      <c r="VRC174" s="46"/>
      <c r="VRD174" s="46"/>
      <c r="VRE174" s="46"/>
      <c r="VRF174" s="46"/>
      <c r="VRG174" s="46"/>
      <c r="VRH174" s="46"/>
      <c r="VRI174" s="46"/>
      <c r="VRJ174" s="46"/>
      <c r="VRK174" s="46"/>
      <c r="VRL174" s="46"/>
      <c r="VRM174" s="46"/>
      <c r="VRN174" s="46"/>
      <c r="VRO174" s="46"/>
      <c r="VRP174" s="46"/>
      <c r="VRQ174" s="46"/>
      <c r="VRR174" s="46"/>
      <c r="VRS174" s="46"/>
      <c r="VRT174" s="46"/>
      <c r="VRU174" s="46"/>
      <c r="VRV174" s="46"/>
      <c r="VRW174" s="46"/>
      <c r="VRX174" s="46"/>
      <c r="VRY174" s="46"/>
      <c r="VRZ174" s="46"/>
      <c r="VSA174" s="46"/>
      <c r="VSB174" s="46"/>
      <c r="VSC174" s="46"/>
      <c r="VSD174" s="46"/>
      <c r="VSE174" s="46"/>
      <c r="VSF174" s="46"/>
      <c r="VSG174" s="46"/>
      <c r="VSH174" s="46"/>
      <c r="VSI174" s="46"/>
      <c r="VSJ174" s="46"/>
      <c r="VSK174" s="46"/>
      <c r="VSL174" s="46"/>
      <c r="VSM174" s="46"/>
      <c r="VSN174" s="46"/>
      <c r="VSO174" s="46"/>
      <c r="VSP174" s="46"/>
      <c r="VSQ174" s="46"/>
      <c r="VSR174" s="46"/>
      <c r="VSS174" s="46"/>
      <c r="VST174" s="46"/>
      <c r="VSU174" s="46"/>
      <c r="VSV174" s="46"/>
      <c r="VSW174" s="46"/>
      <c r="VSX174" s="46"/>
      <c r="VSY174" s="46"/>
      <c r="VSZ174" s="46"/>
      <c r="VTA174" s="46"/>
      <c r="VTB174" s="46"/>
      <c r="VTC174" s="46"/>
      <c r="VTD174" s="46"/>
      <c r="VTE174" s="46"/>
      <c r="VTF174" s="46"/>
      <c r="VTG174" s="46"/>
      <c r="VTH174" s="46"/>
      <c r="VTI174" s="46"/>
      <c r="VTJ174" s="46"/>
      <c r="VTK174" s="46"/>
      <c r="VTL174" s="46"/>
      <c r="VTM174" s="46"/>
      <c r="VTN174" s="46"/>
      <c r="VTO174" s="46"/>
      <c r="VTP174" s="46"/>
      <c r="VTQ174" s="46"/>
      <c r="VTR174" s="46"/>
      <c r="VTS174" s="46"/>
      <c r="VTT174" s="46"/>
      <c r="VTU174" s="46"/>
      <c r="VTV174" s="46"/>
      <c r="VTW174" s="46"/>
      <c r="VTX174" s="46"/>
    </row>
    <row r="175" spans="3:58 15024:15416" s="1" customFormat="1" ht="15" hidden="1" customHeight="1" x14ac:dyDescent="0.25">
      <c r="C175" s="15"/>
      <c r="D175" s="28" t="s">
        <v>114</v>
      </c>
      <c r="E175" s="90"/>
      <c r="F175" s="20" t="s">
        <v>14</v>
      </c>
      <c r="G175" s="42"/>
      <c r="H175" s="42"/>
      <c r="I175" s="42"/>
      <c r="J175" s="42"/>
      <c r="K175" s="42"/>
      <c r="L175" s="42"/>
      <c r="M175" s="42"/>
      <c r="N175" s="42"/>
      <c r="O175" s="42"/>
      <c r="P175" s="42"/>
      <c r="Q175" s="42"/>
      <c r="R175" s="42"/>
      <c r="S175" s="1915"/>
      <c r="T175" s="42"/>
      <c r="U175" s="42"/>
      <c r="V175" s="42"/>
      <c r="W175" s="42"/>
      <c r="X175" s="42"/>
      <c r="Y175" s="42"/>
      <c r="Z175" s="42"/>
      <c r="AA175" s="42"/>
      <c r="AB175" s="42"/>
      <c r="AC175" s="42"/>
      <c r="AD175" s="42"/>
      <c r="AE175" s="42"/>
      <c r="AF175" s="42"/>
      <c r="AG175" s="42"/>
      <c r="AH175" s="42"/>
      <c r="AI175" s="2"/>
      <c r="AJ175" s="89">
        <v>0</v>
      </c>
      <c r="AZ175" s="508"/>
      <c r="BA175" s="508"/>
      <c r="BF175" s="141"/>
    </row>
    <row r="176" spans="3:58 15024:15416" s="1" customFormat="1" ht="15" hidden="1" customHeight="1" x14ac:dyDescent="0.25">
      <c r="C176" s="15"/>
      <c r="D176" s="30" t="s">
        <v>39</v>
      </c>
      <c r="E176" s="60"/>
      <c r="F176" s="20" t="s">
        <v>14</v>
      </c>
      <c r="G176" s="34">
        <v>0</v>
      </c>
      <c r="H176" s="34">
        <v>0</v>
      </c>
      <c r="I176" s="34"/>
      <c r="J176" s="34"/>
      <c r="K176" s="34"/>
      <c r="L176" s="34"/>
      <c r="M176" s="34"/>
      <c r="N176" s="34"/>
      <c r="O176" s="34"/>
      <c r="P176" s="34"/>
      <c r="Q176" s="34"/>
      <c r="R176" s="34"/>
      <c r="S176" s="1914"/>
      <c r="T176" s="34"/>
      <c r="U176" s="34"/>
      <c r="V176" s="34"/>
      <c r="W176" s="34"/>
      <c r="X176" s="34"/>
      <c r="Y176" s="34"/>
      <c r="Z176" s="34"/>
      <c r="AA176" s="34"/>
      <c r="AB176" s="34"/>
      <c r="AC176" s="34"/>
      <c r="AD176" s="34"/>
      <c r="AE176" s="34"/>
      <c r="AF176" s="34"/>
      <c r="AG176" s="34"/>
      <c r="AH176" s="34"/>
      <c r="AJ176" s="58">
        <v>0</v>
      </c>
      <c r="AZ176" s="508"/>
      <c r="BA176" s="508"/>
      <c r="BF176" s="141"/>
    </row>
    <row r="177" spans="3:58 15024:15416" s="1" customFormat="1" ht="15" hidden="1" customHeight="1" x14ac:dyDescent="0.25">
      <c r="C177" s="15"/>
      <c r="D177" s="30" t="s">
        <v>38</v>
      </c>
      <c r="E177" s="60"/>
      <c r="F177" s="20" t="s">
        <v>14</v>
      </c>
      <c r="G177" s="34">
        <v>0</v>
      </c>
      <c r="H177" s="34">
        <v>0</v>
      </c>
      <c r="I177" s="34"/>
      <c r="J177" s="34"/>
      <c r="K177" s="34"/>
      <c r="L177" s="34"/>
      <c r="M177" s="34"/>
      <c r="N177" s="34"/>
      <c r="O177" s="34"/>
      <c r="P177" s="34"/>
      <c r="Q177" s="34"/>
      <c r="R177" s="34"/>
      <c r="S177" s="1914"/>
      <c r="T177" s="34"/>
      <c r="U177" s="34"/>
      <c r="V177" s="34"/>
      <c r="W177" s="34"/>
      <c r="X177" s="34"/>
      <c r="Y177" s="34"/>
      <c r="Z177" s="34"/>
      <c r="AA177" s="34"/>
      <c r="AB177" s="34"/>
      <c r="AC177" s="34"/>
      <c r="AD177" s="34"/>
      <c r="AE177" s="34"/>
      <c r="AF177" s="34"/>
      <c r="AG177" s="34"/>
      <c r="AH177" s="34"/>
      <c r="AJ177" s="58">
        <v>0</v>
      </c>
      <c r="AZ177" s="508"/>
      <c r="BA177" s="508"/>
      <c r="BF177" s="141"/>
    </row>
    <row r="178" spans="3:58 15024:15416" s="1" customFormat="1" ht="15" hidden="1" customHeight="1" x14ac:dyDescent="0.25">
      <c r="C178" s="15"/>
      <c r="D178" s="30" t="s">
        <v>29</v>
      </c>
      <c r="E178" s="60"/>
      <c r="F178" s="13"/>
      <c r="G178" s="33"/>
      <c r="H178" s="33"/>
      <c r="I178" s="33"/>
      <c r="J178" s="33"/>
      <c r="K178" s="33"/>
      <c r="L178" s="33"/>
      <c r="M178" s="33"/>
      <c r="N178" s="33"/>
      <c r="O178" s="33"/>
      <c r="P178" s="33"/>
      <c r="Q178" s="33"/>
      <c r="R178" s="33"/>
      <c r="S178" s="1913"/>
      <c r="T178" s="33"/>
      <c r="U178" s="33"/>
      <c r="V178" s="33"/>
      <c r="W178" s="33"/>
      <c r="X178" s="33"/>
      <c r="Y178" s="33"/>
      <c r="Z178" s="33"/>
      <c r="AA178" s="33"/>
      <c r="AB178" s="33"/>
      <c r="AC178" s="33"/>
      <c r="AD178" s="33"/>
      <c r="AE178" s="33"/>
      <c r="AF178" s="33"/>
      <c r="AG178" s="33"/>
      <c r="AH178" s="33"/>
      <c r="AJ178" s="63" t="s">
        <v>29</v>
      </c>
      <c r="AZ178" s="508"/>
      <c r="BA178" s="508"/>
      <c r="BF178" s="141"/>
    </row>
    <row r="179" spans="3:58 15024:15416" s="1" customFormat="1" ht="15" hidden="1" customHeight="1" x14ac:dyDescent="0.2">
      <c r="C179" s="15"/>
      <c r="D179" s="11" t="s">
        <v>115</v>
      </c>
      <c r="E179" s="60"/>
      <c r="F179" s="32" t="s">
        <v>31</v>
      </c>
      <c r="G179" s="33"/>
      <c r="H179" s="33"/>
      <c r="I179" s="33"/>
      <c r="J179" s="33"/>
      <c r="K179" s="33"/>
      <c r="L179" s="33"/>
      <c r="M179" s="33"/>
      <c r="N179" s="33"/>
      <c r="O179" s="33"/>
      <c r="P179" s="33"/>
      <c r="Q179" s="33"/>
      <c r="R179" s="33"/>
      <c r="S179" s="1913"/>
      <c r="T179" s="33"/>
      <c r="U179" s="33"/>
      <c r="V179" s="33"/>
      <c r="W179" s="33"/>
      <c r="X179" s="33"/>
      <c r="Y179" s="33"/>
      <c r="Z179" s="33"/>
      <c r="AA179" s="33"/>
      <c r="AB179" s="33"/>
      <c r="AC179" s="33"/>
      <c r="AD179" s="33"/>
      <c r="AE179" s="33"/>
      <c r="AF179" s="33"/>
      <c r="AG179" s="33"/>
      <c r="AH179" s="33"/>
      <c r="AJ179" s="91">
        <v>0</v>
      </c>
      <c r="AZ179" s="508"/>
      <c r="BA179" s="508"/>
      <c r="BF179" s="141"/>
    </row>
    <row r="180" spans="3:58 15024:15416" s="16" customFormat="1" ht="15" hidden="1" customHeight="1" x14ac:dyDescent="0.25">
      <c r="C180" s="17"/>
      <c r="D180" s="11" t="s">
        <v>27</v>
      </c>
      <c r="E180" s="53"/>
      <c r="F180" s="32" t="s">
        <v>31</v>
      </c>
      <c r="G180" s="33"/>
      <c r="H180" s="33"/>
      <c r="I180" s="33"/>
      <c r="J180" s="33"/>
      <c r="K180" s="33"/>
      <c r="L180" s="33"/>
      <c r="M180" s="33"/>
      <c r="N180" s="33"/>
      <c r="O180" s="33"/>
      <c r="P180" s="33"/>
      <c r="Q180" s="33"/>
      <c r="R180" s="33"/>
      <c r="S180" s="1913"/>
      <c r="T180" s="33"/>
      <c r="U180" s="33"/>
      <c r="V180" s="33"/>
      <c r="W180" s="33"/>
      <c r="X180" s="33"/>
      <c r="Y180" s="33"/>
      <c r="Z180" s="33"/>
      <c r="AA180" s="33"/>
      <c r="AB180" s="33"/>
      <c r="AC180" s="33"/>
      <c r="AD180" s="33"/>
      <c r="AE180" s="33"/>
      <c r="AF180" s="33"/>
      <c r="AG180" s="33"/>
      <c r="AH180" s="33"/>
      <c r="AJ180" s="91">
        <v>0</v>
      </c>
      <c r="AZ180" s="508"/>
      <c r="BA180" s="508"/>
      <c r="BF180" s="147"/>
    </row>
    <row r="181" spans="3:58 15024:15416" s="16" customFormat="1" ht="15" hidden="1" customHeight="1" x14ac:dyDescent="0.25">
      <c r="C181" s="17"/>
      <c r="D181" s="11" t="s">
        <v>26</v>
      </c>
      <c r="E181" s="53"/>
      <c r="F181" s="32" t="s">
        <v>31</v>
      </c>
      <c r="G181" s="33"/>
      <c r="H181" s="33"/>
      <c r="I181" s="33"/>
      <c r="J181" s="33"/>
      <c r="K181" s="33"/>
      <c r="L181" s="33"/>
      <c r="M181" s="33"/>
      <c r="N181" s="33"/>
      <c r="O181" s="33"/>
      <c r="P181" s="33"/>
      <c r="Q181" s="33"/>
      <c r="R181" s="33"/>
      <c r="S181" s="1913"/>
      <c r="T181" s="33"/>
      <c r="U181" s="33"/>
      <c r="V181" s="33"/>
      <c r="W181" s="33"/>
      <c r="X181" s="33"/>
      <c r="Y181" s="33"/>
      <c r="Z181" s="33"/>
      <c r="AA181" s="33"/>
      <c r="AB181" s="33"/>
      <c r="AC181" s="33"/>
      <c r="AD181" s="33"/>
      <c r="AE181" s="33"/>
      <c r="AF181" s="33"/>
      <c r="AG181" s="33"/>
      <c r="AH181" s="33"/>
      <c r="AJ181" s="91">
        <v>0</v>
      </c>
      <c r="AZ181" s="508"/>
      <c r="BA181" s="508"/>
      <c r="BF181" s="147"/>
    </row>
    <row r="182" spans="3:58 15024:15416" s="16" customFormat="1" ht="15" hidden="1" customHeight="1" x14ac:dyDescent="0.25">
      <c r="C182" s="17"/>
      <c r="D182" s="11" t="s">
        <v>37</v>
      </c>
      <c r="E182" s="53"/>
      <c r="F182" s="32" t="s">
        <v>31</v>
      </c>
      <c r="G182" s="33"/>
      <c r="H182" s="33"/>
      <c r="I182" s="33"/>
      <c r="J182" s="33"/>
      <c r="K182" s="33"/>
      <c r="L182" s="33"/>
      <c r="M182" s="33"/>
      <c r="N182" s="33"/>
      <c r="O182" s="33"/>
      <c r="P182" s="33"/>
      <c r="Q182" s="33"/>
      <c r="R182" s="33"/>
      <c r="S182" s="1913"/>
      <c r="T182" s="33"/>
      <c r="U182" s="33"/>
      <c r="V182" s="33"/>
      <c r="W182" s="33"/>
      <c r="X182" s="33"/>
      <c r="Y182" s="33"/>
      <c r="Z182" s="33"/>
      <c r="AA182" s="33"/>
      <c r="AB182" s="33"/>
      <c r="AC182" s="33"/>
      <c r="AD182" s="33"/>
      <c r="AE182" s="33"/>
      <c r="AF182" s="33"/>
      <c r="AG182" s="33"/>
      <c r="AH182" s="33"/>
      <c r="AJ182" s="91">
        <v>0</v>
      </c>
      <c r="AZ182" s="508"/>
      <c r="BA182" s="508"/>
      <c r="BF182" s="147"/>
    </row>
    <row r="183" spans="3:58 15024:15416" s="1" customFormat="1" ht="15" hidden="1" customHeight="1" x14ac:dyDescent="0.25">
      <c r="C183" s="15"/>
      <c r="D183" s="30" t="s">
        <v>28</v>
      </c>
      <c r="E183" s="60"/>
      <c r="F183" s="13"/>
      <c r="G183" s="33"/>
      <c r="H183" s="33"/>
      <c r="I183" s="33"/>
      <c r="J183" s="33"/>
      <c r="K183" s="33"/>
      <c r="L183" s="33"/>
      <c r="M183" s="33"/>
      <c r="N183" s="33"/>
      <c r="O183" s="33"/>
      <c r="P183" s="33"/>
      <c r="Q183" s="33"/>
      <c r="R183" s="33"/>
      <c r="S183" s="1913"/>
      <c r="T183" s="33"/>
      <c r="U183" s="33"/>
      <c r="V183" s="33"/>
      <c r="W183" s="33"/>
      <c r="X183" s="33"/>
      <c r="Y183" s="33"/>
      <c r="Z183" s="33"/>
      <c r="AA183" s="33"/>
      <c r="AB183" s="33"/>
      <c r="AC183" s="33"/>
      <c r="AD183" s="33"/>
      <c r="AE183" s="33"/>
      <c r="AF183" s="33"/>
      <c r="AG183" s="33"/>
      <c r="AH183" s="33"/>
      <c r="AJ183" s="63" t="s">
        <v>28</v>
      </c>
      <c r="AZ183" s="508"/>
      <c r="BA183" s="508"/>
      <c r="BF183" s="141"/>
    </row>
    <row r="184" spans="3:58 15024:15416" s="1" customFormat="1" ht="15" hidden="1" customHeight="1" x14ac:dyDescent="0.25">
      <c r="C184" s="15"/>
      <c r="D184" s="11" t="s">
        <v>115</v>
      </c>
      <c r="E184" s="60"/>
      <c r="F184" s="20" t="s">
        <v>28</v>
      </c>
      <c r="G184" s="33">
        <v>0</v>
      </c>
      <c r="H184" s="33">
        <v>0</v>
      </c>
      <c r="I184" s="33"/>
      <c r="J184" s="33"/>
      <c r="K184" s="33"/>
      <c r="L184" s="33"/>
      <c r="M184" s="33"/>
      <c r="N184" s="33"/>
      <c r="O184" s="33"/>
      <c r="P184" s="33"/>
      <c r="Q184" s="33"/>
      <c r="R184" s="33"/>
      <c r="S184" s="1913"/>
      <c r="T184" s="33"/>
      <c r="U184" s="33"/>
      <c r="V184" s="33"/>
      <c r="W184" s="33"/>
      <c r="X184" s="33"/>
      <c r="Y184" s="33"/>
      <c r="Z184" s="33"/>
      <c r="AA184" s="33"/>
      <c r="AB184" s="33"/>
      <c r="AC184" s="33"/>
      <c r="AD184" s="33"/>
      <c r="AE184" s="33"/>
      <c r="AF184" s="33"/>
      <c r="AG184" s="33"/>
      <c r="AH184" s="33"/>
      <c r="AJ184" s="63"/>
      <c r="AZ184" s="508"/>
      <c r="BA184" s="508"/>
      <c r="BF184" s="141"/>
    </row>
    <row r="185" spans="3:58 15024:15416" s="1" customFormat="1" ht="15" hidden="1" customHeight="1" x14ac:dyDescent="0.25">
      <c r="C185" s="15"/>
      <c r="D185" s="11" t="s">
        <v>27</v>
      </c>
      <c r="E185" s="60"/>
      <c r="F185" s="20" t="s">
        <v>28</v>
      </c>
      <c r="G185" s="33">
        <v>0</v>
      </c>
      <c r="H185" s="33">
        <v>0</v>
      </c>
      <c r="I185" s="33"/>
      <c r="J185" s="33"/>
      <c r="K185" s="33"/>
      <c r="L185" s="33"/>
      <c r="M185" s="33"/>
      <c r="N185" s="33"/>
      <c r="O185" s="33"/>
      <c r="P185" s="33"/>
      <c r="Q185" s="33"/>
      <c r="R185" s="33"/>
      <c r="S185" s="1913"/>
      <c r="T185" s="33"/>
      <c r="U185" s="33"/>
      <c r="V185" s="33"/>
      <c r="W185" s="33"/>
      <c r="X185" s="33"/>
      <c r="Y185" s="33"/>
      <c r="Z185" s="33"/>
      <c r="AA185" s="33"/>
      <c r="AB185" s="33"/>
      <c r="AC185" s="33"/>
      <c r="AD185" s="33"/>
      <c r="AE185" s="33"/>
      <c r="AF185" s="33"/>
      <c r="AG185" s="33"/>
      <c r="AH185" s="33"/>
      <c r="AJ185" s="54">
        <v>0</v>
      </c>
      <c r="AZ185" s="508"/>
      <c r="BA185" s="508"/>
      <c r="BF185" s="141"/>
    </row>
    <row r="186" spans="3:58 15024:15416" s="1" customFormat="1" ht="15" hidden="1" customHeight="1" x14ac:dyDescent="0.25">
      <c r="C186" s="15"/>
      <c r="D186" s="11" t="s">
        <v>26</v>
      </c>
      <c r="E186" s="60"/>
      <c r="F186" s="20" t="s">
        <v>28</v>
      </c>
      <c r="G186" s="33">
        <v>0</v>
      </c>
      <c r="H186" s="33">
        <v>0</v>
      </c>
      <c r="I186" s="33"/>
      <c r="J186" s="33"/>
      <c r="K186" s="33"/>
      <c r="L186" s="33"/>
      <c r="M186" s="33"/>
      <c r="N186" s="33"/>
      <c r="O186" s="33"/>
      <c r="P186" s="33"/>
      <c r="Q186" s="33"/>
      <c r="R186" s="33"/>
      <c r="S186" s="1913"/>
      <c r="T186" s="33"/>
      <c r="U186" s="33"/>
      <c r="V186" s="33"/>
      <c r="W186" s="33"/>
      <c r="X186" s="33"/>
      <c r="Y186" s="33"/>
      <c r="Z186" s="33"/>
      <c r="AA186" s="33"/>
      <c r="AB186" s="33"/>
      <c r="AC186" s="33"/>
      <c r="AD186" s="33"/>
      <c r="AE186" s="33"/>
      <c r="AF186" s="33"/>
      <c r="AG186" s="33"/>
      <c r="AH186" s="33"/>
      <c r="AJ186" s="54">
        <v>0</v>
      </c>
      <c r="AZ186" s="508"/>
      <c r="BA186" s="508"/>
      <c r="BF186" s="141"/>
    </row>
    <row r="187" spans="3:58 15024:15416" s="1" customFormat="1" ht="15" hidden="1" customHeight="1" x14ac:dyDescent="0.25">
      <c r="C187" s="15"/>
      <c r="D187" s="11" t="s">
        <v>37</v>
      </c>
      <c r="E187" s="60"/>
      <c r="F187" s="20" t="s">
        <v>28</v>
      </c>
      <c r="G187" s="33">
        <v>0</v>
      </c>
      <c r="H187" s="33">
        <v>0</v>
      </c>
      <c r="I187" s="33"/>
      <c r="J187" s="33"/>
      <c r="K187" s="33"/>
      <c r="L187" s="33"/>
      <c r="M187" s="33"/>
      <c r="N187" s="33"/>
      <c r="O187" s="33"/>
      <c r="P187" s="33"/>
      <c r="Q187" s="33"/>
      <c r="R187" s="33"/>
      <c r="S187" s="1913"/>
      <c r="T187" s="33"/>
      <c r="U187" s="33"/>
      <c r="V187" s="33"/>
      <c r="W187" s="33"/>
      <c r="X187" s="33"/>
      <c r="Y187" s="33"/>
      <c r="Z187" s="33"/>
      <c r="AA187" s="33"/>
      <c r="AB187" s="33"/>
      <c r="AC187" s="33"/>
      <c r="AD187" s="33"/>
      <c r="AE187" s="33"/>
      <c r="AF187" s="33"/>
      <c r="AG187" s="33"/>
      <c r="AH187" s="33"/>
      <c r="AJ187" s="54">
        <v>0</v>
      </c>
      <c r="AZ187" s="508"/>
      <c r="BA187" s="508"/>
      <c r="BF187" s="141"/>
    </row>
    <row r="188" spans="3:58 15024:15416" s="1" customFormat="1" ht="15" hidden="1" customHeight="1" x14ac:dyDescent="0.25">
      <c r="C188" s="15"/>
      <c r="D188" s="30" t="s">
        <v>36</v>
      </c>
      <c r="E188" s="60"/>
      <c r="F188" s="20" t="s">
        <v>35</v>
      </c>
      <c r="G188" s="33">
        <v>0</v>
      </c>
      <c r="H188" s="33">
        <v>0</v>
      </c>
      <c r="I188" s="33"/>
      <c r="J188" s="33"/>
      <c r="K188" s="33"/>
      <c r="L188" s="33"/>
      <c r="M188" s="33"/>
      <c r="N188" s="33"/>
      <c r="O188" s="33"/>
      <c r="P188" s="33"/>
      <c r="Q188" s="33"/>
      <c r="R188" s="33"/>
      <c r="S188" s="1913"/>
      <c r="T188" s="33"/>
      <c r="U188" s="33"/>
      <c r="V188" s="33"/>
      <c r="W188" s="33"/>
      <c r="X188" s="33"/>
      <c r="Y188" s="33"/>
      <c r="Z188" s="33"/>
      <c r="AA188" s="33"/>
      <c r="AB188" s="33"/>
      <c r="AC188" s="33"/>
      <c r="AD188" s="33"/>
      <c r="AE188" s="33"/>
      <c r="AF188" s="33"/>
      <c r="AG188" s="33"/>
      <c r="AH188" s="33"/>
      <c r="AJ188" s="54">
        <v>0</v>
      </c>
      <c r="AZ188" s="508"/>
      <c r="BA188" s="508"/>
      <c r="BF188" s="141"/>
    </row>
    <row r="189" spans="3:58 15024:15416" s="1" customFormat="1" ht="15" hidden="1" customHeight="1" x14ac:dyDescent="0.25">
      <c r="C189" s="15"/>
      <c r="D189" s="30" t="s">
        <v>34</v>
      </c>
      <c r="E189" s="60"/>
      <c r="F189" s="20" t="s">
        <v>33</v>
      </c>
      <c r="G189" s="33">
        <v>0</v>
      </c>
      <c r="H189" s="33">
        <v>0</v>
      </c>
      <c r="I189" s="33"/>
      <c r="J189" s="33"/>
      <c r="K189" s="33"/>
      <c r="L189" s="33"/>
      <c r="M189" s="33"/>
      <c r="N189" s="33"/>
      <c r="O189" s="33"/>
      <c r="P189" s="33"/>
      <c r="Q189" s="33"/>
      <c r="R189" s="33"/>
      <c r="S189" s="1913"/>
      <c r="T189" s="33"/>
      <c r="U189" s="33"/>
      <c r="V189" s="33"/>
      <c r="W189" s="33"/>
      <c r="X189" s="33"/>
      <c r="Y189" s="33"/>
      <c r="Z189" s="33"/>
      <c r="AA189" s="33"/>
      <c r="AB189" s="33"/>
      <c r="AC189" s="33"/>
      <c r="AD189" s="33"/>
      <c r="AE189" s="33"/>
      <c r="AF189" s="33"/>
      <c r="AG189" s="33"/>
      <c r="AH189" s="33"/>
      <c r="AJ189" s="54">
        <v>0</v>
      </c>
      <c r="AZ189" s="508"/>
      <c r="BA189" s="508"/>
      <c r="BF189" s="141"/>
    </row>
    <row r="190" spans="3:58 15024:15416" s="1" customFormat="1" ht="15" hidden="1" customHeight="1" x14ac:dyDescent="0.25">
      <c r="C190" s="8"/>
      <c r="D190" s="47" t="s">
        <v>32</v>
      </c>
      <c r="E190" s="48"/>
      <c r="F190" s="49"/>
      <c r="G190" s="94"/>
      <c r="H190" s="94"/>
      <c r="I190" s="94"/>
      <c r="J190" s="94"/>
      <c r="K190" s="94"/>
      <c r="L190" s="94"/>
      <c r="M190" s="94"/>
      <c r="N190" s="94"/>
      <c r="O190" s="94"/>
      <c r="P190" s="94"/>
      <c r="Q190" s="94"/>
      <c r="R190" s="94"/>
      <c r="S190" s="1916"/>
      <c r="T190" s="94"/>
      <c r="U190" s="94"/>
      <c r="V190" s="94"/>
      <c r="W190" s="94"/>
      <c r="X190" s="94"/>
      <c r="Y190" s="94"/>
      <c r="Z190" s="94"/>
      <c r="AA190" s="94"/>
      <c r="AB190" s="94"/>
      <c r="AC190" s="94"/>
      <c r="AD190" s="94"/>
      <c r="AE190" s="94"/>
      <c r="AF190" s="94"/>
      <c r="AG190" s="94"/>
      <c r="AH190" s="94"/>
      <c r="AI190" s="3"/>
      <c r="AJ190" s="78" t="s">
        <v>130</v>
      </c>
      <c r="AZ190" s="508"/>
      <c r="BA190" s="508"/>
      <c r="BF190" s="140"/>
      <c r="VEV190" s="46"/>
      <c r="VEW190" s="46"/>
      <c r="VEX190" s="46"/>
      <c r="VEY190" s="46"/>
      <c r="VEZ190" s="46"/>
      <c r="VFA190" s="46"/>
      <c r="VFB190" s="46"/>
      <c r="VFC190" s="46"/>
      <c r="VFD190" s="46"/>
      <c r="VFE190" s="46"/>
      <c r="VFF190" s="46"/>
      <c r="VFG190" s="46"/>
      <c r="VFH190" s="46"/>
      <c r="VFI190" s="46"/>
      <c r="VFJ190" s="46"/>
      <c r="VFK190" s="46"/>
      <c r="VFL190" s="46"/>
      <c r="VFM190" s="46"/>
      <c r="VFN190" s="46"/>
      <c r="VFO190" s="46"/>
      <c r="VFP190" s="46"/>
      <c r="VFQ190" s="46"/>
      <c r="VFR190" s="46"/>
      <c r="VFS190" s="46"/>
      <c r="VFT190" s="46"/>
      <c r="VFU190" s="46"/>
      <c r="VFV190" s="46"/>
      <c r="VFW190" s="46"/>
      <c r="VFX190" s="46"/>
      <c r="VFY190" s="46"/>
      <c r="VFZ190" s="46"/>
      <c r="VGA190" s="46"/>
      <c r="VGB190" s="46"/>
      <c r="VGC190" s="46"/>
      <c r="VGD190" s="46"/>
      <c r="VGE190" s="46"/>
      <c r="VGF190" s="46"/>
      <c r="VGG190" s="46"/>
      <c r="VGH190" s="46"/>
      <c r="VGI190" s="46"/>
      <c r="VGJ190" s="46"/>
      <c r="VGK190" s="46"/>
      <c r="VGL190" s="46"/>
      <c r="VGM190" s="46"/>
      <c r="VGN190" s="46"/>
      <c r="VGO190" s="46"/>
      <c r="VGP190" s="46"/>
      <c r="VGQ190" s="46"/>
      <c r="VGR190" s="46"/>
      <c r="VGS190" s="46"/>
      <c r="VGT190" s="46"/>
      <c r="VGU190" s="46"/>
      <c r="VGV190" s="46"/>
      <c r="VGW190" s="46"/>
      <c r="VGX190" s="46"/>
      <c r="VGY190" s="46"/>
      <c r="VGZ190" s="46"/>
      <c r="VHA190" s="46"/>
      <c r="VHB190" s="46"/>
      <c r="VHC190" s="46"/>
      <c r="VHD190" s="46"/>
      <c r="VHE190" s="46"/>
      <c r="VHF190" s="46"/>
      <c r="VHG190" s="46"/>
      <c r="VHH190" s="46"/>
      <c r="VHI190" s="46"/>
      <c r="VHJ190" s="46"/>
      <c r="VHK190" s="46"/>
      <c r="VHL190" s="46"/>
      <c r="VHM190" s="46"/>
      <c r="VHN190" s="46"/>
      <c r="VHO190" s="46"/>
      <c r="VHP190" s="46"/>
      <c r="VHQ190" s="46"/>
      <c r="VHR190" s="46"/>
      <c r="VHS190" s="46"/>
      <c r="VHT190" s="46"/>
      <c r="VHU190" s="46"/>
      <c r="VHV190" s="46"/>
      <c r="VHW190" s="46"/>
      <c r="VHX190" s="46"/>
      <c r="VHY190" s="46"/>
      <c r="VHZ190" s="46"/>
      <c r="VIA190" s="46"/>
      <c r="VIB190" s="46"/>
      <c r="VIC190" s="46"/>
      <c r="VID190" s="46"/>
      <c r="VIE190" s="46"/>
      <c r="VIF190" s="46"/>
      <c r="VIG190" s="46"/>
      <c r="VIH190" s="46"/>
      <c r="VII190" s="46"/>
      <c r="VIJ190" s="46"/>
      <c r="VIK190" s="46"/>
      <c r="VIL190" s="46"/>
      <c r="VIM190" s="46"/>
      <c r="VIN190" s="46"/>
      <c r="VIO190" s="46"/>
      <c r="VIP190" s="46"/>
      <c r="VIQ190" s="46"/>
      <c r="VIR190" s="46"/>
      <c r="VIS190" s="46"/>
      <c r="VIT190" s="46"/>
      <c r="VIU190" s="46"/>
      <c r="VIV190" s="46"/>
      <c r="VIW190" s="46"/>
      <c r="VIX190" s="46"/>
      <c r="VIY190" s="46"/>
      <c r="VIZ190" s="46"/>
      <c r="VJA190" s="46"/>
      <c r="VJB190" s="46"/>
      <c r="VJC190" s="46"/>
      <c r="VJD190" s="46"/>
      <c r="VJE190" s="46"/>
      <c r="VJF190" s="46"/>
      <c r="VJG190" s="46"/>
      <c r="VJH190" s="46"/>
      <c r="VJI190" s="46"/>
      <c r="VJJ190" s="46"/>
      <c r="VJK190" s="46"/>
      <c r="VJL190" s="46"/>
      <c r="VJM190" s="46"/>
      <c r="VJN190" s="46"/>
      <c r="VJO190" s="46"/>
      <c r="VJP190" s="46"/>
      <c r="VJQ190" s="46"/>
      <c r="VJR190" s="46"/>
      <c r="VJS190" s="46"/>
      <c r="VJT190" s="46"/>
      <c r="VJU190" s="46"/>
      <c r="VJV190" s="46"/>
      <c r="VJW190" s="46"/>
      <c r="VJX190" s="46"/>
      <c r="VJY190" s="46"/>
      <c r="VJZ190" s="46"/>
      <c r="VKA190" s="46"/>
      <c r="VKB190" s="46"/>
      <c r="VKC190" s="46"/>
      <c r="VKD190" s="46"/>
      <c r="VKE190" s="46"/>
      <c r="VKF190" s="46"/>
      <c r="VKG190" s="46"/>
      <c r="VKH190" s="46"/>
      <c r="VKI190" s="46"/>
      <c r="VKJ190" s="46"/>
      <c r="VKK190" s="46"/>
      <c r="VKL190" s="46"/>
      <c r="VKM190" s="46"/>
      <c r="VKN190" s="46"/>
      <c r="VKO190" s="46"/>
      <c r="VKP190" s="46"/>
      <c r="VKQ190" s="46"/>
      <c r="VKR190" s="46"/>
      <c r="VKS190" s="46"/>
      <c r="VKT190" s="46"/>
      <c r="VKU190" s="46"/>
      <c r="VKV190" s="46"/>
      <c r="VKW190" s="46"/>
      <c r="VKX190" s="46"/>
      <c r="VKY190" s="46"/>
      <c r="VKZ190" s="46"/>
      <c r="VLA190" s="46"/>
      <c r="VLB190" s="46"/>
      <c r="VLC190" s="46"/>
      <c r="VLD190" s="46"/>
      <c r="VLE190" s="46"/>
      <c r="VLF190" s="46"/>
      <c r="VLG190" s="46"/>
      <c r="VLH190" s="46"/>
      <c r="VLI190" s="46"/>
      <c r="VLJ190" s="46"/>
      <c r="VLK190" s="46"/>
      <c r="VLL190" s="46"/>
      <c r="VLM190" s="46"/>
      <c r="VLN190" s="46"/>
      <c r="VLO190" s="46"/>
      <c r="VLP190" s="46"/>
      <c r="VLQ190" s="46"/>
      <c r="VLR190" s="46"/>
      <c r="VLS190" s="46"/>
      <c r="VLT190" s="46"/>
      <c r="VLU190" s="46"/>
      <c r="VLV190" s="46"/>
      <c r="VLW190" s="46"/>
      <c r="VLX190" s="46"/>
      <c r="VLY190" s="46"/>
      <c r="VLZ190" s="46"/>
      <c r="VMA190" s="46"/>
      <c r="VMB190" s="46"/>
      <c r="VMC190" s="46"/>
      <c r="VMD190" s="46"/>
      <c r="VME190" s="46"/>
      <c r="VMF190" s="46"/>
      <c r="VMG190" s="46"/>
      <c r="VMH190" s="46"/>
      <c r="VMI190" s="46"/>
      <c r="VMJ190" s="46"/>
      <c r="VMK190" s="46"/>
      <c r="VML190" s="46"/>
      <c r="VMM190" s="46"/>
      <c r="VMN190" s="46"/>
      <c r="VMO190" s="46"/>
      <c r="VMP190" s="46"/>
      <c r="VMQ190" s="46"/>
      <c r="VMR190" s="46"/>
      <c r="VMS190" s="46"/>
      <c r="VMT190" s="46"/>
      <c r="VMU190" s="46"/>
      <c r="VMV190" s="46"/>
      <c r="VMW190" s="46"/>
      <c r="VMX190" s="46"/>
      <c r="VMY190" s="46"/>
      <c r="VMZ190" s="46"/>
      <c r="VNA190" s="46"/>
      <c r="VNB190" s="46"/>
      <c r="VNC190" s="46"/>
      <c r="VND190" s="46"/>
      <c r="VNE190" s="46"/>
      <c r="VNF190" s="46"/>
      <c r="VNG190" s="46"/>
      <c r="VNH190" s="46"/>
      <c r="VNI190" s="46"/>
      <c r="VNJ190" s="46"/>
      <c r="VNK190" s="46"/>
      <c r="VNL190" s="46"/>
      <c r="VNM190" s="46"/>
      <c r="VNN190" s="46"/>
      <c r="VNO190" s="46"/>
      <c r="VNP190" s="46"/>
      <c r="VNQ190" s="46"/>
      <c r="VNR190" s="46"/>
      <c r="VNS190" s="46"/>
      <c r="VNT190" s="46"/>
      <c r="VNU190" s="46"/>
      <c r="VNV190" s="46"/>
      <c r="VNW190" s="46"/>
      <c r="VNX190" s="46"/>
      <c r="VNY190" s="46"/>
      <c r="VNZ190" s="46"/>
      <c r="VOA190" s="46"/>
      <c r="VOB190" s="46"/>
      <c r="VOC190" s="46"/>
      <c r="VOD190" s="46"/>
      <c r="VOE190" s="46"/>
      <c r="VOF190" s="46"/>
      <c r="VOG190" s="46"/>
      <c r="VOH190" s="46"/>
      <c r="VOI190" s="46"/>
      <c r="VOJ190" s="46"/>
      <c r="VOK190" s="46"/>
      <c r="VOL190" s="46"/>
      <c r="VOM190" s="46"/>
      <c r="VON190" s="46"/>
      <c r="VOO190" s="46"/>
      <c r="VOP190" s="46"/>
      <c r="VOQ190" s="46"/>
      <c r="VOR190" s="46"/>
      <c r="VOS190" s="46"/>
      <c r="VOT190" s="46"/>
      <c r="VOU190" s="46"/>
      <c r="VOV190" s="46"/>
      <c r="VOW190" s="46"/>
      <c r="VOX190" s="46"/>
      <c r="VOY190" s="46"/>
      <c r="VOZ190" s="46"/>
      <c r="VPA190" s="46"/>
      <c r="VPB190" s="46"/>
      <c r="VPC190" s="46"/>
      <c r="VPD190" s="46"/>
      <c r="VPE190" s="46"/>
      <c r="VPF190" s="46"/>
      <c r="VPG190" s="46"/>
      <c r="VPH190" s="46"/>
      <c r="VPI190" s="46"/>
      <c r="VPJ190" s="46"/>
      <c r="VPK190" s="46"/>
      <c r="VPL190" s="46"/>
      <c r="VPM190" s="46"/>
      <c r="VPN190" s="46"/>
      <c r="VPO190" s="46"/>
      <c r="VPP190" s="46"/>
      <c r="VPQ190" s="46"/>
      <c r="VPR190" s="46"/>
      <c r="VPS190" s="46"/>
      <c r="VPT190" s="46"/>
      <c r="VPU190" s="46"/>
      <c r="VPV190" s="46"/>
      <c r="VPW190" s="46"/>
      <c r="VPX190" s="46"/>
      <c r="VPY190" s="46"/>
      <c r="VPZ190" s="46"/>
      <c r="VQA190" s="46"/>
      <c r="VQB190" s="46"/>
      <c r="VQC190" s="46"/>
      <c r="VQD190" s="46"/>
      <c r="VQE190" s="46"/>
      <c r="VQF190" s="46"/>
      <c r="VQG190" s="46"/>
      <c r="VQH190" s="46"/>
      <c r="VQI190" s="46"/>
      <c r="VQJ190" s="46"/>
      <c r="VQK190" s="46"/>
      <c r="VQL190" s="46"/>
      <c r="VQM190" s="46"/>
      <c r="VQN190" s="46"/>
      <c r="VQO190" s="46"/>
      <c r="VQP190" s="46"/>
      <c r="VQQ190" s="46"/>
      <c r="VQR190" s="46"/>
      <c r="VQS190" s="46"/>
      <c r="VQT190" s="46"/>
      <c r="VQU190" s="46"/>
      <c r="VQV190" s="46"/>
      <c r="VQW190" s="46"/>
      <c r="VQX190" s="46"/>
      <c r="VQY190" s="46"/>
      <c r="VQZ190" s="46"/>
      <c r="VRA190" s="46"/>
      <c r="VRB190" s="46"/>
      <c r="VRC190" s="46"/>
      <c r="VRD190" s="46"/>
      <c r="VRE190" s="46"/>
      <c r="VRF190" s="46"/>
      <c r="VRG190" s="46"/>
      <c r="VRH190" s="46"/>
      <c r="VRI190" s="46"/>
      <c r="VRJ190" s="46"/>
      <c r="VRK190" s="46"/>
      <c r="VRL190" s="46"/>
      <c r="VRM190" s="46"/>
      <c r="VRN190" s="46"/>
      <c r="VRO190" s="46"/>
      <c r="VRP190" s="46"/>
      <c r="VRQ190" s="46"/>
      <c r="VRR190" s="46"/>
      <c r="VRS190" s="46"/>
      <c r="VRT190" s="46"/>
      <c r="VRU190" s="46"/>
      <c r="VRV190" s="46"/>
      <c r="VRW190" s="46"/>
      <c r="VRX190" s="46"/>
      <c r="VRY190" s="46"/>
      <c r="VRZ190" s="46"/>
      <c r="VSA190" s="46"/>
      <c r="VSB190" s="46"/>
      <c r="VSC190" s="46"/>
      <c r="VSD190" s="46"/>
      <c r="VSE190" s="46"/>
      <c r="VSF190" s="46"/>
      <c r="VSG190" s="46"/>
      <c r="VSH190" s="46"/>
      <c r="VSI190" s="46"/>
      <c r="VSJ190" s="46"/>
      <c r="VSK190" s="46"/>
      <c r="VSL190" s="46"/>
      <c r="VSM190" s="46"/>
      <c r="VSN190" s="46"/>
      <c r="VSO190" s="46"/>
      <c r="VSP190" s="46"/>
      <c r="VSQ190" s="46"/>
      <c r="VSR190" s="46"/>
      <c r="VSS190" s="46"/>
      <c r="VST190" s="46"/>
      <c r="VSU190" s="46"/>
      <c r="VSV190" s="46"/>
      <c r="VSW190" s="46"/>
      <c r="VSX190" s="46"/>
      <c r="VSY190" s="46"/>
      <c r="VSZ190" s="46"/>
      <c r="VTA190" s="46"/>
      <c r="VTB190" s="46"/>
      <c r="VTC190" s="46"/>
      <c r="VTD190" s="46"/>
      <c r="VTE190" s="46"/>
      <c r="VTF190" s="46"/>
      <c r="VTG190" s="46"/>
      <c r="VTH190" s="46"/>
      <c r="VTI190" s="46"/>
      <c r="VTJ190" s="46"/>
      <c r="VTK190" s="46"/>
      <c r="VTL190" s="46"/>
      <c r="VTM190" s="46"/>
      <c r="VTN190" s="46"/>
      <c r="VTO190" s="46"/>
      <c r="VTP190" s="46"/>
      <c r="VTQ190" s="46"/>
      <c r="VTR190" s="46"/>
      <c r="VTS190" s="46"/>
      <c r="VTT190" s="46"/>
      <c r="VTU190" s="46"/>
      <c r="VTV190" s="46"/>
      <c r="VTW190" s="46"/>
      <c r="VTX190" s="46"/>
    </row>
    <row r="191" spans="3:58 15024:15416" s="1" customFormat="1" ht="15" hidden="1" customHeight="1" x14ac:dyDescent="0.25">
      <c r="C191" s="15"/>
      <c r="D191" s="30" t="s">
        <v>29</v>
      </c>
      <c r="E191" s="60"/>
      <c r="F191" s="13"/>
      <c r="G191" s="33"/>
      <c r="H191" s="33"/>
      <c r="I191" s="33"/>
      <c r="J191" s="33"/>
      <c r="K191" s="33"/>
      <c r="L191" s="33"/>
      <c r="M191" s="33"/>
      <c r="N191" s="33"/>
      <c r="O191" s="33"/>
      <c r="P191" s="33"/>
      <c r="Q191" s="33"/>
      <c r="R191" s="33"/>
      <c r="S191" s="1913"/>
      <c r="T191" s="33"/>
      <c r="U191" s="33"/>
      <c r="V191" s="33"/>
      <c r="W191" s="33"/>
      <c r="X191" s="33"/>
      <c r="Y191" s="33"/>
      <c r="Z191" s="33"/>
      <c r="AA191" s="33"/>
      <c r="AB191" s="33"/>
      <c r="AC191" s="33"/>
      <c r="AD191" s="33"/>
      <c r="AE191" s="33"/>
      <c r="AF191" s="33"/>
      <c r="AG191" s="33"/>
      <c r="AH191" s="33"/>
      <c r="AJ191" s="63" t="s">
        <v>29</v>
      </c>
      <c r="AZ191" s="508"/>
      <c r="BA191" s="508"/>
      <c r="BF191" s="141"/>
    </row>
    <row r="192" spans="3:58 15024:15416" s="1" customFormat="1" ht="15" hidden="1" customHeight="1" x14ac:dyDescent="0.25">
      <c r="C192" s="15"/>
      <c r="D192" s="11" t="s">
        <v>115</v>
      </c>
      <c r="E192" s="60"/>
      <c r="F192" s="20" t="s">
        <v>31</v>
      </c>
      <c r="G192" s="33">
        <v>0</v>
      </c>
      <c r="H192" s="33">
        <v>0</v>
      </c>
      <c r="I192" s="33"/>
      <c r="J192" s="33"/>
      <c r="K192" s="33"/>
      <c r="L192" s="33"/>
      <c r="M192" s="33"/>
      <c r="N192" s="33"/>
      <c r="O192" s="33"/>
      <c r="P192" s="33"/>
      <c r="Q192" s="33"/>
      <c r="R192" s="33"/>
      <c r="S192" s="1913"/>
      <c r="T192" s="33"/>
      <c r="U192" s="33"/>
      <c r="V192" s="33"/>
      <c r="W192" s="33"/>
      <c r="X192" s="33"/>
      <c r="Y192" s="33"/>
      <c r="Z192" s="33"/>
      <c r="AA192" s="33"/>
      <c r="AB192" s="33"/>
      <c r="AC192" s="33"/>
      <c r="AD192" s="33"/>
      <c r="AE192" s="33"/>
      <c r="AF192" s="33"/>
      <c r="AG192" s="33"/>
      <c r="AH192" s="33"/>
      <c r="AJ192" s="63"/>
      <c r="AZ192" s="508"/>
      <c r="BA192" s="508"/>
      <c r="BF192" s="141"/>
    </row>
    <row r="193" spans="3:58 15024:15416" s="1" customFormat="1" ht="15" hidden="1" customHeight="1" x14ac:dyDescent="0.25">
      <c r="C193" s="15"/>
      <c r="D193" s="11" t="s">
        <v>27</v>
      </c>
      <c r="E193" s="60"/>
      <c r="F193" s="20" t="s">
        <v>31</v>
      </c>
      <c r="G193" s="33">
        <v>0</v>
      </c>
      <c r="H193" s="33">
        <v>0</v>
      </c>
      <c r="I193" s="33"/>
      <c r="J193" s="33"/>
      <c r="K193" s="33"/>
      <c r="L193" s="33"/>
      <c r="M193" s="33"/>
      <c r="N193" s="33"/>
      <c r="O193" s="33"/>
      <c r="P193" s="33"/>
      <c r="Q193" s="33"/>
      <c r="R193" s="33"/>
      <c r="S193" s="1913"/>
      <c r="T193" s="33"/>
      <c r="U193" s="33"/>
      <c r="V193" s="33"/>
      <c r="W193" s="33"/>
      <c r="X193" s="33"/>
      <c r="Y193" s="33"/>
      <c r="Z193" s="33"/>
      <c r="AA193" s="33"/>
      <c r="AB193" s="33"/>
      <c r="AC193" s="33"/>
      <c r="AD193" s="33"/>
      <c r="AE193" s="33"/>
      <c r="AF193" s="33"/>
      <c r="AG193" s="33"/>
      <c r="AH193" s="33"/>
      <c r="AJ193" s="54">
        <v>0</v>
      </c>
      <c r="AZ193" s="508"/>
      <c r="BA193" s="508"/>
      <c r="BF193" s="141"/>
    </row>
    <row r="194" spans="3:58 15024:15416" s="1" customFormat="1" ht="15" hidden="1" customHeight="1" x14ac:dyDescent="0.25">
      <c r="C194" s="15"/>
      <c r="D194" s="11" t="s">
        <v>26</v>
      </c>
      <c r="E194" s="60"/>
      <c r="F194" s="20" t="s">
        <v>31</v>
      </c>
      <c r="G194" s="33">
        <v>0</v>
      </c>
      <c r="H194" s="33">
        <v>0</v>
      </c>
      <c r="I194" s="33"/>
      <c r="J194" s="33"/>
      <c r="K194" s="33"/>
      <c r="L194" s="33"/>
      <c r="M194" s="33"/>
      <c r="N194" s="33"/>
      <c r="O194" s="33"/>
      <c r="P194" s="33"/>
      <c r="Q194" s="33"/>
      <c r="R194" s="33"/>
      <c r="S194" s="1913"/>
      <c r="T194" s="33"/>
      <c r="U194" s="33"/>
      <c r="V194" s="33"/>
      <c r="W194" s="33"/>
      <c r="X194" s="33"/>
      <c r="Y194" s="33"/>
      <c r="Z194" s="33"/>
      <c r="AA194" s="33"/>
      <c r="AB194" s="33"/>
      <c r="AC194" s="33"/>
      <c r="AD194" s="33"/>
      <c r="AE194" s="33"/>
      <c r="AF194" s="33"/>
      <c r="AG194" s="33"/>
      <c r="AH194" s="33"/>
      <c r="AJ194" s="54">
        <v>0</v>
      </c>
      <c r="AZ194" s="508"/>
      <c r="BA194" s="508"/>
      <c r="BF194" s="141"/>
    </row>
    <row r="195" spans="3:58 15024:15416" s="1" customFormat="1" ht="15" hidden="1" customHeight="1" x14ac:dyDescent="0.25">
      <c r="C195" s="15"/>
      <c r="D195" s="30" t="s">
        <v>28</v>
      </c>
      <c r="E195" s="60"/>
      <c r="F195" s="13"/>
      <c r="G195" s="33"/>
      <c r="H195" s="33"/>
      <c r="I195" s="33"/>
      <c r="J195" s="33"/>
      <c r="K195" s="33"/>
      <c r="L195" s="33"/>
      <c r="M195" s="33"/>
      <c r="N195" s="33"/>
      <c r="O195" s="33"/>
      <c r="P195" s="33"/>
      <c r="Q195" s="33"/>
      <c r="R195" s="33"/>
      <c r="S195" s="1913"/>
      <c r="T195" s="33"/>
      <c r="U195" s="33"/>
      <c r="V195" s="33"/>
      <c r="W195" s="33"/>
      <c r="X195" s="33"/>
      <c r="Y195" s="33"/>
      <c r="Z195" s="33"/>
      <c r="AA195" s="33"/>
      <c r="AB195" s="33"/>
      <c r="AC195" s="33"/>
      <c r="AD195" s="33"/>
      <c r="AE195" s="33"/>
      <c r="AF195" s="33"/>
      <c r="AG195" s="33"/>
      <c r="AH195" s="33"/>
      <c r="AJ195" s="63" t="s">
        <v>28</v>
      </c>
      <c r="AZ195" s="508"/>
      <c r="BA195" s="508"/>
      <c r="BF195" s="141"/>
    </row>
    <row r="196" spans="3:58 15024:15416" s="1" customFormat="1" ht="15" hidden="1" customHeight="1" x14ac:dyDescent="0.25">
      <c r="C196" s="15"/>
      <c r="D196" s="11" t="s">
        <v>115</v>
      </c>
      <c r="E196" s="60"/>
      <c r="F196" s="20" t="s">
        <v>28</v>
      </c>
      <c r="G196" s="33">
        <v>0</v>
      </c>
      <c r="H196" s="33">
        <v>0</v>
      </c>
      <c r="I196" s="33"/>
      <c r="J196" s="33"/>
      <c r="K196" s="33"/>
      <c r="L196" s="33"/>
      <c r="M196" s="33"/>
      <c r="N196" s="33"/>
      <c r="O196" s="33"/>
      <c r="P196" s="33"/>
      <c r="Q196" s="33"/>
      <c r="R196" s="33"/>
      <c r="S196" s="1913"/>
      <c r="T196" s="33"/>
      <c r="U196" s="33"/>
      <c r="V196" s="33"/>
      <c r="W196" s="33"/>
      <c r="X196" s="33"/>
      <c r="Y196" s="33"/>
      <c r="Z196" s="33"/>
      <c r="AA196" s="33"/>
      <c r="AB196" s="33"/>
      <c r="AC196" s="33"/>
      <c r="AD196" s="33"/>
      <c r="AE196" s="33"/>
      <c r="AF196" s="33"/>
      <c r="AG196" s="33"/>
      <c r="AH196" s="33"/>
      <c r="AJ196" s="63"/>
      <c r="AZ196" s="508"/>
      <c r="BA196" s="508"/>
      <c r="BF196" s="141"/>
    </row>
    <row r="197" spans="3:58 15024:15416" s="1" customFormat="1" ht="15" hidden="1" customHeight="1" x14ac:dyDescent="0.25">
      <c r="C197" s="15"/>
      <c r="D197" s="11" t="s">
        <v>27</v>
      </c>
      <c r="E197" s="60"/>
      <c r="F197" s="20" t="s">
        <v>28</v>
      </c>
      <c r="G197" s="33">
        <v>0</v>
      </c>
      <c r="H197" s="33">
        <v>0</v>
      </c>
      <c r="I197" s="33"/>
      <c r="J197" s="33"/>
      <c r="K197" s="33"/>
      <c r="L197" s="33"/>
      <c r="M197" s="33"/>
      <c r="N197" s="33"/>
      <c r="O197" s="33"/>
      <c r="P197" s="33"/>
      <c r="Q197" s="33"/>
      <c r="R197" s="33"/>
      <c r="S197" s="1913"/>
      <c r="T197" s="33"/>
      <c r="U197" s="33"/>
      <c r="V197" s="33"/>
      <c r="W197" s="33"/>
      <c r="X197" s="33"/>
      <c r="Y197" s="33"/>
      <c r="Z197" s="33"/>
      <c r="AA197" s="33"/>
      <c r="AB197" s="33"/>
      <c r="AC197" s="33"/>
      <c r="AD197" s="33"/>
      <c r="AE197" s="33"/>
      <c r="AF197" s="33"/>
      <c r="AG197" s="33"/>
      <c r="AH197" s="33"/>
      <c r="AJ197" s="54">
        <v>0</v>
      </c>
      <c r="AZ197" s="508"/>
      <c r="BA197" s="508"/>
      <c r="BF197" s="141"/>
    </row>
    <row r="198" spans="3:58 15024:15416" s="1" customFormat="1" ht="15" hidden="1" customHeight="1" x14ac:dyDescent="0.25">
      <c r="C198" s="15"/>
      <c r="D198" s="11" t="s">
        <v>26</v>
      </c>
      <c r="E198" s="60"/>
      <c r="F198" s="20" t="s">
        <v>28</v>
      </c>
      <c r="G198" s="33">
        <v>0</v>
      </c>
      <c r="H198" s="33">
        <v>0</v>
      </c>
      <c r="I198" s="33"/>
      <c r="J198" s="33"/>
      <c r="K198" s="33"/>
      <c r="L198" s="33"/>
      <c r="M198" s="33"/>
      <c r="N198" s="33"/>
      <c r="O198" s="33"/>
      <c r="P198" s="33"/>
      <c r="Q198" s="33"/>
      <c r="R198" s="33"/>
      <c r="S198" s="1913"/>
      <c r="T198" s="33"/>
      <c r="U198" s="33"/>
      <c r="V198" s="33"/>
      <c r="W198" s="33"/>
      <c r="X198" s="33"/>
      <c r="Y198" s="33"/>
      <c r="Z198" s="33"/>
      <c r="AA198" s="33"/>
      <c r="AB198" s="33"/>
      <c r="AC198" s="33"/>
      <c r="AD198" s="33"/>
      <c r="AE198" s="33"/>
      <c r="AF198" s="33"/>
      <c r="AG198" s="33"/>
      <c r="AH198" s="33"/>
      <c r="AJ198" s="54">
        <v>0</v>
      </c>
      <c r="AZ198" s="508"/>
      <c r="BA198" s="508"/>
      <c r="BF198" s="141"/>
    </row>
    <row r="199" spans="3:58 15024:15416" s="1" customFormat="1" ht="15" hidden="1" customHeight="1" x14ac:dyDescent="0.25">
      <c r="C199" s="8"/>
      <c r="D199" s="47" t="s">
        <v>30</v>
      </c>
      <c r="E199" s="48"/>
      <c r="F199" s="49"/>
      <c r="G199" s="94"/>
      <c r="H199" s="94"/>
      <c r="I199" s="94"/>
      <c r="J199" s="94"/>
      <c r="K199" s="94"/>
      <c r="L199" s="94"/>
      <c r="M199" s="94"/>
      <c r="N199" s="94"/>
      <c r="O199" s="94"/>
      <c r="P199" s="94"/>
      <c r="Q199" s="94"/>
      <c r="R199" s="94"/>
      <c r="S199" s="1916"/>
      <c r="T199" s="94"/>
      <c r="U199" s="94"/>
      <c r="V199" s="94"/>
      <c r="W199" s="94"/>
      <c r="X199" s="94"/>
      <c r="Y199" s="94"/>
      <c r="Z199" s="94"/>
      <c r="AA199" s="94"/>
      <c r="AB199" s="94"/>
      <c r="AC199" s="94"/>
      <c r="AD199" s="94"/>
      <c r="AE199" s="94"/>
      <c r="AF199" s="94"/>
      <c r="AG199" s="94"/>
      <c r="AH199" s="94"/>
      <c r="AI199" s="3"/>
      <c r="AJ199" s="78" t="s">
        <v>130</v>
      </c>
      <c r="AZ199" s="508"/>
      <c r="BA199" s="508"/>
      <c r="BF199" s="140"/>
      <c r="VEV199" s="46"/>
      <c r="VEW199" s="46"/>
      <c r="VEX199" s="46"/>
      <c r="VEY199" s="46"/>
      <c r="VEZ199" s="46"/>
      <c r="VFA199" s="46"/>
      <c r="VFB199" s="46"/>
      <c r="VFC199" s="46"/>
      <c r="VFD199" s="46"/>
      <c r="VFE199" s="46"/>
      <c r="VFF199" s="46"/>
      <c r="VFG199" s="46"/>
      <c r="VFH199" s="46"/>
      <c r="VFI199" s="46"/>
      <c r="VFJ199" s="46"/>
      <c r="VFK199" s="46"/>
      <c r="VFL199" s="46"/>
      <c r="VFM199" s="46"/>
      <c r="VFN199" s="46"/>
      <c r="VFO199" s="46"/>
      <c r="VFP199" s="46"/>
      <c r="VFQ199" s="46"/>
      <c r="VFR199" s="46"/>
      <c r="VFS199" s="46"/>
      <c r="VFT199" s="46"/>
      <c r="VFU199" s="46"/>
      <c r="VFV199" s="46"/>
      <c r="VFW199" s="46"/>
      <c r="VFX199" s="46"/>
      <c r="VFY199" s="46"/>
      <c r="VFZ199" s="46"/>
      <c r="VGA199" s="46"/>
      <c r="VGB199" s="46"/>
      <c r="VGC199" s="46"/>
      <c r="VGD199" s="46"/>
      <c r="VGE199" s="46"/>
      <c r="VGF199" s="46"/>
      <c r="VGG199" s="46"/>
      <c r="VGH199" s="46"/>
      <c r="VGI199" s="46"/>
      <c r="VGJ199" s="46"/>
      <c r="VGK199" s="46"/>
      <c r="VGL199" s="46"/>
      <c r="VGM199" s="46"/>
      <c r="VGN199" s="46"/>
      <c r="VGO199" s="46"/>
      <c r="VGP199" s="46"/>
      <c r="VGQ199" s="46"/>
      <c r="VGR199" s="46"/>
      <c r="VGS199" s="46"/>
      <c r="VGT199" s="46"/>
      <c r="VGU199" s="46"/>
      <c r="VGV199" s="46"/>
      <c r="VGW199" s="46"/>
      <c r="VGX199" s="46"/>
      <c r="VGY199" s="46"/>
      <c r="VGZ199" s="46"/>
      <c r="VHA199" s="46"/>
      <c r="VHB199" s="46"/>
      <c r="VHC199" s="46"/>
      <c r="VHD199" s="46"/>
      <c r="VHE199" s="46"/>
      <c r="VHF199" s="46"/>
      <c r="VHG199" s="46"/>
      <c r="VHH199" s="46"/>
      <c r="VHI199" s="46"/>
      <c r="VHJ199" s="46"/>
      <c r="VHK199" s="46"/>
      <c r="VHL199" s="46"/>
      <c r="VHM199" s="46"/>
      <c r="VHN199" s="46"/>
      <c r="VHO199" s="46"/>
      <c r="VHP199" s="46"/>
      <c r="VHQ199" s="46"/>
      <c r="VHR199" s="46"/>
      <c r="VHS199" s="46"/>
      <c r="VHT199" s="46"/>
      <c r="VHU199" s="46"/>
      <c r="VHV199" s="46"/>
      <c r="VHW199" s="46"/>
      <c r="VHX199" s="46"/>
      <c r="VHY199" s="46"/>
      <c r="VHZ199" s="46"/>
      <c r="VIA199" s="46"/>
      <c r="VIB199" s="46"/>
      <c r="VIC199" s="46"/>
      <c r="VID199" s="46"/>
      <c r="VIE199" s="46"/>
      <c r="VIF199" s="46"/>
      <c r="VIG199" s="46"/>
      <c r="VIH199" s="46"/>
      <c r="VII199" s="46"/>
      <c r="VIJ199" s="46"/>
      <c r="VIK199" s="46"/>
      <c r="VIL199" s="46"/>
      <c r="VIM199" s="46"/>
      <c r="VIN199" s="46"/>
      <c r="VIO199" s="46"/>
      <c r="VIP199" s="46"/>
      <c r="VIQ199" s="46"/>
      <c r="VIR199" s="46"/>
      <c r="VIS199" s="46"/>
      <c r="VIT199" s="46"/>
      <c r="VIU199" s="46"/>
      <c r="VIV199" s="46"/>
      <c r="VIW199" s="46"/>
      <c r="VIX199" s="46"/>
      <c r="VIY199" s="46"/>
      <c r="VIZ199" s="46"/>
      <c r="VJA199" s="46"/>
      <c r="VJB199" s="46"/>
      <c r="VJC199" s="46"/>
      <c r="VJD199" s="46"/>
      <c r="VJE199" s="46"/>
      <c r="VJF199" s="46"/>
      <c r="VJG199" s="46"/>
      <c r="VJH199" s="46"/>
      <c r="VJI199" s="46"/>
      <c r="VJJ199" s="46"/>
      <c r="VJK199" s="46"/>
      <c r="VJL199" s="46"/>
      <c r="VJM199" s="46"/>
      <c r="VJN199" s="46"/>
      <c r="VJO199" s="46"/>
      <c r="VJP199" s="46"/>
      <c r="VJQ199" s="46"/>
      <c r="VJR199" s="46"/>
      <c r="VJS199" s="46"/>
      <c r="VJT199" s="46"/>
      <c r="VJU199" s="46"/>
      <c r="VJV199" s="46"/>
      <c r="VJW199" s="46"/>
      <c r="VJX199" s="46"/>
      <c r="VJY199" s="46"/>
      <c r="VJZ199" s="46"/>
      <c r="VKA199" s="46"/>
      <c r="VKB199" s="46"/>
      <c r="VKC199" s="46"/>
      <c r="VKD199" s="46"/>
      <c r="VKE199" s="46"/>
      <c r="VKF199" s="46"/>
      <c r="VKG199" s="46"/>
      <c r="VKH199" s="46"/>
      <c r="VKI199" s="46"/>
      <c r="VKJ199" s="46"/>
      <c r="VKK199" s="46"/>
      <c r="VKL199" s="46"/>
      <c r="VKM199" s="46"/>
      <c r="VKN199" s="46"/>
      <c r="VKO199" s="46"/>
      <c r="VKP199" s="46"/>
      <c r="VKQ199" s="46"/>
      <c r="VKR199" s="46"/>
      <c r="VKS199" s="46"/>
      <c r="VKT199" s="46"/>
      <c r="VKU199" s="46"/>
      <c r="VKV199" s="46"/>
      <c r="VKW199" s="46"/>
      <c r="VKX199" s="46"/>
      <c r="VKY199" s="46"/>
      <c r="VKZ199" s="46"/>
      <c r="VLA199" s="46"/>
      <c r="VLB199" s="46"/>
      <c r="VLC199" s="46"/>
      <c r="VLD199" s="46"/>
      <c r="VLE199" s="46"/>
      <c r="VLF199" s="46"/>
      <c r="VLG199" s="46"/>
      <c r="VLH199" s="46"/>
      <c r="VLI199" s="46"/>
      <c r="VLJ199" s="46"/>
      <c r="VLK199" s="46"/>
      <c r="VLL199" s="46"/>
      <c r="VLM199" s="46"/>
      <c r="VLN199" s="46"/>
      <c r="VLO199" s="46"/>
      <c r="VLP199" s="46"/>
      <c r="VLQ199" s="46"/>
      <c r="VLR199" s="46"/>
      <c r="VLS199" s="46"/>
      <c r="VLT199" s="46"/>
      <c r="VLU199" s="46"/>
      <c r="VLV199" s="46"/>
      <c r="VLW199" s="46"/>
      <c r="VLX199" s="46"/>
      <c r="VLY199" s="46"/>
      <c r="VLZ199" s="46"/>
      <c r="VMA199" s="46"/>
      <c r="VMB199" s="46"/>
      <c r="VMC199" s="46"/>
      <c r="VMD199" s="46"/>
      <c r="VME199" s="46"/>
      <c r="VMF199" s="46"/>
      <c r="VMG199" s="46"/>
      <c r="VMH199" s="46"/>
      <c r="VMI199" s="46"/>
      <c r="VMJ199" s="46"/>
      <c r="VMK199" s="46"/>
      <c r="VML199" s="46"/>
      <c r="VMM199" s="46"/>
      <c r="VMN199" s="46"/>
      <c r="VMO199" s="46"/>
      <c r="VMP199" s="46"/>
      <c r="VMQ199" s="46"/>
      <c r="VMR199" s="46"/>
      <c r="VMS199" s="46"/>
      <c r="VMT199" s="46"/>
      <c r="VMU199" s="46"/>
      <c r="VMV199" s="46"/>
      <c r="VMW199" s="46"/>
      <c r="VMX199" s="46"/>
      <c r="VMY199" s="46"/>
      <c r="VMZ199" s="46"/>
      <c r="VNA199" s="46"/>
      <c r="VNB199" s="46"/>
      <c r="VNC199" s="46"/>
      <c r="VND199" s="46"/>
      <c r="VNE199" s="46"/>
      <c r="VNF199" s="46"/>
      <c r="VNG199" s="46"/>
      <c r="VNH199" s="46"/>
      <c r="VNI199" s="46"/>
      <c r="VNJ199" s="46"/>
      <c r="VNK199" s="46"/>
      <c r="VNL199" s="46"/>
      <c r="VNM199" s="46"/>
      <c r="VNN199" s="46"/>
      <c r="VNO199" s="46"/>
      <c r="VNP199" s="46"/>
      <c r="VNQ199" s="46"/>
      <c r="VNR199" s="46"/>
      <c r="VNS199" s="46"/>
      <c r="VNT199" s="46"/>
      <c r="VNU199" s="46"/>
      <c r="VNV199" s="46"/>
      <c r="VNW199" s="46"/>
      <c r="VNX199" s="46"/>
      <c r="VNY199" s="46"/>
      <c r="VNZ199" s="46"/>
      <c r="VOA199" s="46"/>
      <c r="VOB199" s="46"/>
      <c r="VOC199" s="46"/>
      <c r="VOD199" s="46"/>
      <c r="VOE199" s="46"/>
      <c r="VOF199" s="46"/>
      <c r="VOG199" s="46"/>
      <c r="VOH199" s="46"/>
      <c r="VOI199" s="46"/>
      <c r="VOJ199" s="46"/>
      <c r="VOK199" s="46"/>
      <c r="VOL199" s="46"/>
      <c r="VOM199" s="46"/>
      <c r="VON199" s="46"/>
      <c r="VOO199" s="46"/>
      <c r="VOP199" s="46"/>
      <c r="VOQ199" s="46"/>
      <c r="VOR199" s="46"/>
      <c r="VOS199" s="46"/>
      <c r="VOT199" s="46"/>
      <c r="VOU199" s="46"/>
      <c r="VOV199" s="46"/>
      <c r="VOW199" s="46"/>
      <c r="VOX199" s="46"/>
      <c r="VOY199" s="46"/>
      <c r="VOZ199" s="46"/>
      <c r="VPA199" s="46"/>
      <c r="VPB199" s="46"/>
      <c r="VPC199" s="46"/>
      <c r="VPD199" s="46"/>
      <c r="VPE199" s="46"/>
      <c r="VPF199" s="46"/>
      <c r="VPG199" s="46"/>
      <c r="VPH199" s="46"/>
      <c r="VPI199" s="46"/>
      <c r="VPJ199" s="46"/>
      <c r="VPK199" s="46"/>
      <c r="VPL199" s="46"/>
      <c r="VPM199" s="46"/>
      <c r="VPN199" s="46"/>
      <c r="VPO199" s="46"/>
      <c r="VPP199" s="46"/>
      <c r="VPQ199" s="46"/>
      <c r="VPR199" s="46"/>
      <c r="VPS199" s="46"/>
      <c r="VPT199" s="46"/>
      <c r="VPU199" s="46"/>
      <c r="VPV199" s="46"/>
      <c r="VPW199" s="46"/>
      <c r="VPX199" s="46"/>
      <c r="VPY199" s="46"/>
      <c r="VPZ199" s="46"/>
      <c r="VQA199" s="46"/>
      <c r="VQB199" s="46"/>
      <c r="VQC199" s="46"/>
      <c r="VQD199" s="46"/>
      <c r="VQE199" s="46"/>
      <c r="VQF199" s="46"/>
      <c r="VQG199" s="46"/>
      <c r="VQH199" s="46"/>
      <c r="VQI199" s="46"/>
      <c r="VQJ199" s="46"/>
      <c r="VQK199" s="46"/>
      <c r="VQL199" s="46"/>
      <c r="VQM199" s="46"/>
      <c r="VQN199" s="46"/>
      <c r="VQO199" s="46"/>
      <c r="VQP199" s="46"/>
      <c r="VQQ199" s="46"/>
      <c r="VQR199" s="46"/>
      <c r="VQS199" s="46"/>
      <c r="VQT199" s="46"/>
      <c r="VQU199" s="46"/>
      <c r="VQV199" s="46"/>
      <c r="VQW199" s="46"/>
      <c r="VQX199" s="46"/>
      <c r="VQY199" s="46"/>
      <c r="VQZ199" s="46"/>
      <c r="VRA199" s="46"/>
      <c r="VRB199" s="46"/>
      <c r="VRC199" s="46"/>
      <c r="VRD199" s="46"/>
      <c r="VRE199" s="46"/>
      <c r="VRF199" s="46"/>
      <c r="VRG199" s="46"/>
      <c r="VRH199" s="46"/>
      <c r="VRI199" s="46"/>
      <c r="VRJ199" s="46"/>
      <c r="VRK199" s="46"/>
      <c r="VRL199" s="46"/>
      <c r="VRM199" s="46"/>
      <c r="VRN199" s="46"/>
      <c r="VRO199" s="46"/>
      <c r="VRP199" s="46"/>
      <c r="VRQ199" s="46"/>
      <c r="VRR199" s="46"/>
      <c r="VRS199" s="46"/>
      <c r="VRT199" s="46"/>
      <c r="VRU199" s="46"/>
      <c r="VRV199" s="46"/>
      <c r="VRW199" s="46"/>
      <c r="VRX199" s="46"/>
      <c r="VRY199" s="46"/>
      <c r="VRZ199" s="46"/>
      <c r="VSA199" s="46"/>
      <c r="VSB199" s="46"/>
      <c r="VSC199" s="46"/>
      <c r="VSD199" s="46"/>
      <c r="VSE199" s="46"/>
      <c r="VSF199" s="46"/>
      <c r="VSG199" s="46"/>
      <c r="VSH199" s="46"/>
      <c r="VSI199" s="46"/>
      <c r="VSJ199" s="46"/>
      <c r="VSK199" s="46"/>
      <c r="VSL199" s="46"/>
      <c r="VSM199" s="46"/>
      <c r="VSN199" s="46"/>
      <c r="VSO199" s="46"/>
      <c r="VSP199" s="46"/>
      <c r="VSQ199" s="46"/>
      <c r="VSR199" s="46"/>
      <c r="VSS199" s="46"/>
      <c r="VST199" s="46"/>
      <c r="VSU199" s="46"/>
      <c r="VSV199" s="46"/>
      <c r="VSW199" s="46"/>
      <c r="VSX199" s="46"/>
      <c r="VSY199" s="46"/>
      <c r="VSZ199" s="46"/>
      <c r="VTA199" s="46"/>
      <c r="VTB199" s="46"/>
      <c r="VTC199" s="46"/>
      <c r="VTD199" s="46"/>
      <c r="VTE199" s="46"/>
      <c r="VTF199" s="46"/>
      <c r="VTG199" s="46"/>
      <c r="VTH199" s="46"/>
      <c r="VTI199" s="46"/>
      <c r="VTJ199" s="46"/>
      <c r="VTK199" s="46"/>
      <c r="VTL199" s="46"/>
      <c r="VTM199" s="46"/>
      <c r="VTN199" s="46"/>
      <c r="VTO199" s="46"/>
      <c r="VTP199" s="46"/>
      <c r="VTQ199" s="46"/>
      <c r="VTR199" s="46"/>
      <c r="VTS199" s="46"/>
      <c r="VTT199" s="46"/>
      <c r="VTU199" s="46"/>
      <c r="VTV199" s="46"/>
      <c r="VTW199" s="46"/>
      <c r="VTX199" s="46"/>
    </row>
    <row r="200" spans="3:58 15024:15416" s="1" customFormat="1" ht="15" hidden="1" customHeight="1" x14ac:dyDescent="0.25">
      <c r="C200" s="15"/>
      <c r="D200" s="30" t="s">
        <v>29</v>
      </c>
      <c r="E200" s="60"/>
      <c r="F200" s="13"/>
      <c r="G200" s="33"/>
      <c r="H200" s="33"/>
      <c r="I200" s="33"/>
      <c r="J200" s="33"/>
      <c r="K200" s="33"/>
      <c r="L200" s="33"/>
      <c r="M200" s="33"/>
      <c r="N200" s="33"/>
      <c r="O200" s="33"/>
      <c r="P200" s="33"/>
      <c r="Q200" s="33"/>
      <c r="R200" s="33"/>
      <c r="S200" s="1913"/>
      <c r="T200" s="33"/>
      <c r="U200" s="33"/>
      <c r="V200" s="33"/>
      <c r="W200" s="33"/>
      <c r="X200" s="33"/>
      <c r="Y200" s="33"/>
      <c r="Z200" s="33"/>
      <c r="AA200" s="33"/>
      <c r="AB200" s="33"/>
      <c r="AC200" s="33"/>
      <c r="AD200" s="33"/>
      <c r="AE200" s="33"/>
      <c r="AF200" s="33"/>
      <c r="AG200" s="33"/>
      <c r="AH200" s="33"/>
      <c r="AJ200" s="63" t="s">
        <v>29</v>
      </c>
      <c r="AZ200" s="508"/>
      <c r="BA200" s="508"/>
      <c r="BF200" s="141"/>
    </row>
    <row r="201" spans="3:58 15024:15416" s="1" customFormat="1" ht="15" hidden="1" customHeight="1" x14ac:dyDescent="0.25">
      <c r="C201" s="15"/>
      <c r="D201" s="11" t="s">
        <v>115</v>
      </c>
      <c r="E201" s="125">
        <v>0.3</v>
      </c>
      <c r="F201" s="20" t="s">
        <v>25</v>
      </c>
      <c r="G201" s="34" t="e">
        <v>#DIV/0!</v>
      </c>
      <c r="H201" s="34" t="e">
        <v>#DIV/0!</v>
      </c>
      <c r="I201" s="34"/>
      <c r="J201" s="34"/>
      <c r="K201" s="34"/>
      <c r="L201" s="34"/>
      <c r="M201" s="34"/>
      <c r="N201" s="34"/>
      <c r="O201" s="34"/>
      <c r="P201" s="34"/>
      <c r="Q201" s="34"/>
      <c r="R201" s="34"/>
      <c r="S201" s="1914"/>
      <c r="T201" s="34"/>
      <c r="U201" s="34"/>
      <c r="V201" s="34"/>
      <c r="W201" s="34"/>
      <c r="X201" s="34"/>
      <c r="Y201" s="34"/>
      <c r="Z201" s="34"/>
      <c r="AA201" s="34"/>
      <c r="AB201" s="34"/>
      <c r="AC201" s="34"/>
      <c r="AD201" s="34"/>
      <c r="AE201" s="34"/>
      <c r="AF201" s="34"/>
      <c r="AG201" s="34"/>
      <c r="AH201" s="34"/>
      <c r="AJ201" s="63"/>
      <c r="AZ201" s="508"/>
      <c r="BA201" s="508"/>
      <c r="BF201" s="141"/>
    </row>
    <row r="202" spans="3:58 15024:15416" s="1" customFormat="1" ht="15" hidden="1" customHeight="1" x14ac:dyDescent="0.25">
      <c r="C202" s="15"/>
      <c r="D202" s="11" t="s">
        <v>27</v>
      </c>
      <c r="E202" s="125">
        <v>0.3</v>
      </c>
      <c r="F202" s="20" t="s">
        <v>25</v>
      </c>
      <c r="G202" s="34" t="e">
        <v>#DIV/0!</v>
      </c>
      <c r="H202" s="34" t="e">
        <v>#DIV/0!</v>
      </c>
      <c r="I202" s="34"/>
      <c r="J202" s="34"/>
      <c r="K202" s="34"/>
      <c r="L202" s="34"/>
      <c r="M202" s="34"/>
      <c r="N202" s="34"/>
      <c r="O202" s="34"/>
      <c r="P202" s="34"/>
      <c r="Q202" s="34"/>
      <c r="R202" s="34"/>
      <c r="S202" s="1914"/>
      <c r="T202" s="34"/>
      <c r="U202" s="34"/>
      <c r="V202" s="34"/>
      <c r="W202" s="34"/>
      <c r="X202" s="34"/>
      <c r="Y202" s="34"/>
      <c r="Z202" s="34"/>
      <c r="AA202" s="34"/>
      <c r="AB202" s="34"/>
      <c r="AC202" s="34"/>
      <c r="AD202" s="34"/>
      <c r="AE202" s="34"/>
      <c r="AF202" s="34"/>
      <c r="AG202" s="34"/>
      <c r="AH202" s="34"/>
      <c r="AJ202" s="58" t="e">
        <v>#DIV/0!</v>
      </c>
      <c r="AZ202" s="508"/>
      <c r="BA202" s="508"/>
      <c r="BF202" s="141"/>
    </row>
    <row r="203" spans="3:58 15024:15416" s="1" customFormat="1" ht="15" hidden="1" customHeight="1" x14ac:dyDescent="0.25">
      <c r="C203" s="15"/>
      <c r="D203" s="11" t="s">
        <v>26</v>
      </c>
      <c r="E203" s="125">
        <v>0.3</v>
      </c>
      <c r="F203" s="20" t="s">
        <v>25</v>
      </c>
      <c r="G203" s="34" t="e">
        <v>#DIV/0!</v>
      </c>
      <c r="H203" s="34" t="e">
        <v>#DIV/0!</v>
      </c>
      <c r="I203" s="34"/>
      <c r="J203" s="34"/>
      <c r="K203" s="34"/>
      <c r="L203" s="34"/>
      <c r="M203" s="34"/>
      <c r="N203" s="34"/>
      <c r="O203" s="34"/>
      <c r="P203" s="34"/>
      <c r="Q203" s="34"/>
      <c r="R203" s="34"/>
      <c r="S203" s="1914"/>
      <c r="T203" s="34"/>
      <c r="U203" s="34"/>
      <c r="V203" s="34"/>
      <c r="W203" s="34"/>
      <c r="X203" s="34"/>
      <c r="Y203" s="34"/>
      <c r="Z203" s="34"/>
      <c r="AA203" s="34"/>
      <c r="AB203" s="34"/>
      <c r="AC203" s="34"/>
      <c r="AD203" s="34"/>
      <c r="AE203" s="34"/>
      <c r="AF203" s="34"/>
      <c r="AG203" s="34"/>
      <c r="AH203" s="34"/>
      <c r="AJ203" s="58" t="e">
        <v>#DIV/0!</v>
      </c>
      <c r="AZ203" s="508"/>
      <c r="BA203" s="508"/>
      <c r="BF203" s="141"/>
    </row>
    <row r="204" spans="3:58 15024:15416" s="1" customFormat="1" ht="15" hidden="1" customHeight="1" x14ac:dyDescent="0.25">
      <c r="C204" s="15"/>
      <c r="D204" s="30" t="s">
        <v>28</v>
      </c>
      <c r="E204" s="125"/>
      <c r="F204" s="13"/>
      <c r="G204" s="34"/>
      <c r="H204" s="34"/>
      <c r="I204" s="34"/>
      <c r="J204" s="34"/>
      <c r="K204" s="34"/>
      <c r="L204" s="34"/>
      <c r="M204" s="34"/>
      <c r="N204" s="34"/>
      <c r="O204" s="34"/>
      <c r="P204" s="34"/>
      <c r="Q204" s="34"/>
      <c r="R204" s="34"/>
      <c r="S204" s="1914"/>
      <c r="T204" s="34"/>
      <c r="U204" s="34"/>
      <c r="V204" s="34"/>
      <c r="W204" s="34"/>
      <c r="X204" s="34"/>
      <c r="Y204" s="34"/>
      <c r="Z204" s="34"/>
      <c r="AA204" s="34"/>
      <c r="AB204" s="34"/>
      <c r="AC204" s="34"/>
      <c r="AD204" s="34"/>
      <c r="AE204" s="34"/>
      <c r="AF204" s="34"/>
      <c r="AG204" s="34"/>
      <c r="AH204" s="34"/>
      <c r="AJ204" s="63" t="s">
        <v>28</v>
      </c>
      <c r="AZ204" s="508"/>
      <c r="BA204" s="508"/>
      <c r="BF204" s="141"/>
    </row>
    <row r="205" spans="3:58 15024:15416" s="1" customFormat="1" ht="15" hidden="1" customHeight="1" x14ac:dyDescent="0.25">
      <c r="C205" s="15"/>
      <c r="D205" s="11" t="s">
        <v>115</v>
      </c>
      <c r="E205" s="125">
        <v>0.5</v>
      </c>
      <c r="F205" s="20" t="s">
        <v>25</v>
      </c>
      <c r="G205" s="34" t="e">
        <v>#DIV/0!</v>
      </c>
      <c r="H205" s="34" t="e">
        <v>#DIV/0!</v>
      </c>
      <c r="I205" s="34"/>
      <c r="J205" s="34"/>
      <c r="K205" s="34"/>
      <c r="L205" s="34"/>
      <c r="M205" s="34"/>
      <c r="N205" s="34"/>
      <c r="O205" s="34"/>
      <c r="P205" s="34"/>
      <c r="Q205" s="34"/>
      <c r="R205" s="34"/>
      <c r="S205" s="1914"/>
      <c r="T205" s="34"/>
      <c r="U205" s="34"/>
      <c r="V205" s="34"/>
      <c r="W205" s="34"/>
      <c r="X205" s="34"/>
      <c r="Y205" s="34"/>
      <c r="Z205" s="34"/>
      <c r="AA205" s="34"/>
      <c r="AB205" s="34"/>
      <c r="AC205" s="34"/>
      <c r="AD205" s="34"/>
      <c r="AE205" s="34"/>
      <c r="AF205" s="34"/>
      <c r="AG205" s="34"/>
      <c r="AH205" s="34"/>
      <c r="AJ205" s="63"/>
      <c r="AZ205" s="508"/>
      <c r="BA205" s="508"/>
      <c r="BF205" s="141"/>
    </row>
    <row r="206" spans="3:58 15024:15416" s="1" customFormat="1" ht="15" hidden="1" customHeight="1" x14ac:dyDescent="0.25">
      <c r="C206" s="15"/>
      <c r="D206" s="11" t="s">
        <v>27</v>
      </c>
      <c r="E206" s="125">
        <v>0.5</v>
      </c>
      <c r="F206" s="20" t="s">
        <v>25</v>
      </c>
      <c r="G206" s="34" t="e">
        <v>#DIV/0!</v>
      </c>
      <c r="H206" s="34" t="e">
        <v>#DIV/0!</v>
      </c>
      <c r="I206" s="34"/>
      <c r="J206" s="34"/>
      <c r="K206" s="34"/>
      <c r="L206" s="34"/>
      <c r="M206" s="34"/>
      <c r="N206" s="34"/>
      <c r="O206" s="34"/>
      <c r="P206" s="34"/>
      <c r="Q206" s="34"/>
      <c r="R206" s="34"/>
      <c r="S206" s="1914"/>
      <c r="T206" s="34"/>
      <c r="U206" s="34"/>
      <c r="V206" s="34"/>
      <c r="W206" s="34"/>
      <c r="X206" s="34"/>
      <c r="Y206" s="34"/>
      <c r="Z206" s="34"/>
      <c r="AA206" s="34"/>
      <c r="AB206" s="34"/>
      <c r="AC206" s="34"/>
      <c r="AD206" s="34"/>
      <c r="AE206" s="34"/>
      <c r="AF206" s="34"/>
      <c r="AG206" s="34"/>
      <c r="AH206" s="34"/>
      <c r="AJ206" s="58" t="e">
        <v>#DIV/0!</v>
      </c>
      <c r="AZ206" s="508"/>
      <c r="BA206" s="508"/>
      <c r="BF206" s="141"/>
    </row>
    <row r="207" spans="3:58 15024:15416" s="1" customFormat="1" ht="15.75" hidden="1" customHeight="1" x14ac:dyDescent="0.25">
      <c r="C207" s="19"/>
      <c r="D207" s="11" t="s">
        <v>26</v>
      </c>
      <c r="E207" s="125">
        <v>0.5</v>
      </c>
      <c r="F207" s="20" t="s">
        <v>25</v>
      </c>
      <c r="G207" s="34" t="e">
        <v>#DIV/0!</v>
      </c>
      <c r="H207" s="34" t="e">
        <v>#DIV/0!</v>
      </c>
      <c r="I207" s="34"/>
      <c r="J207" s="34"/>
      <c r="K207" s="34"/>
      <c r="L207" s="34"/>
      <c r="M207" s="34"/>
      <c r="N207" s="34"/>
      <c r="O207" s="34"/>
      <c r="P207" s="34"/>
      <c r="Q207" s="34"/>
      <c r="R207" s="34"/>
      <c r="S207" s="1914"/>
      <c r="T207" s="34"/>
      <c r="U207" s="34"/>
      <c r="V207" s="34"/>
      <c r="W207" s="34"/>
      <c r="X207" s="34"/>
      <c r="Y207" s="34"/>
      <c r="Z207" s="34"/>
      <c r="AA207" s="34"/>
      <c r="AB207" s="34"/>
      <c r="AC207" s="34"/>
      <c r="AD207" s="34"/>
      <c r="AE207" s="34"/>
      <c r="AF207" s="34"/>
      <c r="AG207" s="34"/>
      <c r="AH207" s="34"/>
      <c r="AJ207" s="58" t="e">
        <v>#DIV/0!</v>
      </c>
      <c r="AZ207" s="508"/>
      <c r="BA207" s="508"/>
      <c r="BF207" s="141"/>
    </row>
    <row r="208" spans="3:58 15024:15416" s="1" customFormat="1" ht="15" hidden="1" customHeight="1" x14ac:dyDescent="0.25">
      <c r="C208" s="8">
        <v>7</v>
      </c>
      <c r="D208" s="47" t="s">
        <v>86</v>
      </c>
      <c r="E208" s="126"/>
      <c r="F208" s="127"/>
      <c r="G208" s="282"/>
      <c r="H208" s="282"/>
      <c r="I208" s="282"/>
      <c r="J208" s="282"/>
      <c r="K208" s="282"/>
      <c r="L208" s="282"/>
      <c r="M208" s="282"/>
      <c r="N208" s="282"/>
      <c r="O208" s="282"/>
      <c r="P208" s="282"/>
      <c r="Q208" s="282"/>
      <c r="R208" s="282"/>
      <c r="S208" s="1929"/>
      <c r="T208" s="282"/>
      <c r="U208" s="282"/>
      <c r="V208" s="282"/>
      <c r="W208" s="282"/>
      <c r="X208" s="282"/>
      <c r="Y208" s="282"/>
      <c r="Z208" s="282"/>
      <c r="AA208" s="282"/>
      <c r="AB208" s="282"/>
      <c r="AC208" s="282"/>
      <c r="AD208" s="282"/>
      <c r="AE208" s="282"/>
      <c r="AF208" s="282"/>
      <c r="AG208" s="282"/>
      <c r="AH208" s="282"/>
      <c r="AI208" s="128"/>
      <c r="AJ208" s="78" t="s">
        <v>129</v>
      </c>
      <c r="AZ208" s="508"/>
      <c r="BA208" s="508"/>
    </row>
    <row r="209" spans="3:53" s="1" customFormat="1" ht="15" hidden="1" customHeight="1" x14ac:dyDescent="0.25">
      <c r="C209" s="15"/>
      <c r="D209" s="26" t="s">
        <v>91</v>
      </c>
      <c r="E209" s="125"/>
      <c r="F209" s="20" t="s">
        <v>14</v>
      </c>
      <c r="G209" s="42"/>
      <c r="H209" s="42"/>
      <c r="I209" s="42"/>
      <c r="J209" s="42"/>
      <c r="K209" s="42"/>
      <c r="L209" s="42"/>
      <c r="M209" s="42"/>
      <c r="N209" s="42"/>
      <c r="O209" s="42"/>
      <c r="P209" s="42"/>
      <c r="Q209" s="42"/>
      <c r="R209" s="42"/>
      <c r="S209" s="1915"/>
      <c r="T209" s="42"/>
      <c r="U209" s="42"/>
      <c r="V209" s="42"/>
      <c r="W209" s="42"/>
      <c r="X209" s="42"/>
      <c r="Y209" s="42"/>
      <c r="Z209" s="42"/>
      <c r="AA209" s="42"/>
      <c r="AB209" s="42"/>
      <c r="AC209" s="42"/>
      <c r="AD209" s="42"/>
      <c r="AE209" s="42"/>
      <c r="AF209" s="42"/>
      <c r="AG209" s="42"/>
      <c r="AH209" s="42"/>
      <c r="AI209" s="18"/>
      <c r="AJ209" s="89">
        <v>0</v>
      </c>
      <c r="AZ209" s="508"/>
      <c r="BA209" s="508"/>
    </row>
    <row r="210" spans="3:53" s="1" customFormat="1" ht="15" hidden="1" customHeight="1" x14ac:dyDescent="0.25">
      <c r="C210" s="15"/>
      <c r="D210" s="11" t="s">
        <v>92</v>
      </c>
      <c r="E210" s="125"/>
      <c r="F210" s="20" t="s">
        <v>14</v>
      </c>
      <c r="G210" s="34"/>
      <c r="H210" s="34"/>
      <c r="I210" s="34"/>
      <c r="J210" s="34"/>
      <c r="K210" s="34"/>
      <c r="L210" s="34"/>
      <c r="M210" s="34"/>
      <c r="N210" s="34"/>
      <c r="O210" s="34"/>
      <c r="P210" s="34"/>
      <c r="Q210" s="34"/>
      <c r="R210" s="34"/>
      <c r="S210" s="1914"/>
      <c r="T210" s="34"/>
      <c r="U210" s="34"/>
      <c r="V210" s="34"/>
      <c r="W210" s="34"/>
      <c r="X210" s="34"/>
      <c r="Y210" s="34"/>
      <c r="Z210" s="34"/>
      <c r="AA210" s="34"/>
      <c r="AB210" s="34"/>
      <c r="AC210" s="34"/>
      <c r="AD210" s="34"/>
      <c r="AE210" s="34"/>
      <c r="AF210" s="34"/>
      <c r="AG210" s="34"/>
      <c r="AH210" s="34"/>
      <c r="AI210" s="18"/>
      <c r="AJ210" s="89">
        <v>0</v>
      </c>
      <c r="AZ210" s="508"/>
      <c r="BA210" s="508"/>
    </row>
    <row r="211" spans="3:53" s="1" customFormat="1" ht="15" hidden="1" customHeight="1" x14ac:dyDescent="0.25">
      <c r="C211" s="15"/>
      <c r="D211" s="11" t="s">
        <v>39</v>
      </c>
      <c r="E211" s="125"/>
      <c r="F211" s="20" t="s">
        <v>14</v>
      </c>
      <c r="G211" s="34">
        <v>0</v>
      </c>
      <c r="H211" s="34">
        <v>0</v>
      </c>
      <c r="I211" s="34"/>
      <c r="J211" s="34"/>
      <c r="K211" s="34"/>
      <c r="L211" s="34"/>
      <c r="M211" s="34"/>
      <c r="N211" s="34"/>
      <c r="O211" s="34"/>
      <c r="P211" s="34"/>
      <c r="Q211" s="34"/>
      <c r="R211" s="34"/>
      <c r="S211" s="1914"/>
      <c r="T211" s="34"/>
      <c r="U211" s="34"/>
      <c r="V211" s="34"/>
      <c r="W211" s="34"/>
      <c r="X211" s="34"/>
      <c r="Y211" s="34"/>
      <c r="Z211" s="34"/>
      <c r="AA211" s="34"/>
      <c r="AB211" s="34"/>
      <c r="AC211" s="34"/>
      <c r="AD211" s="34"/>
      <c r="AE211" s="34"/>
      <c r="AF211" s="34"/>
      <c r="AG211" s="34"/>
      <c r="AH211" s="34"/>
      <c r="AI211" s="18"/>
      <c r="AJ211" s="89">
        <v>0</v>
      </c>
      <c r="AZ211" s="508"/>
      <c r="BA211" s="508"/>
    </row>
    <row r="212" spans="3:53" s="1" customFormat="1" ht="15" hidden="1" customHeight="1" x14ac:dyDescent="0.25">
      <c r="C212" s="15"/>
      <c r="D212" s="11" t="s">
        <v>38</v>
      </c>
      <c r="E212" s="125"/>
      <c r="F212" s="20" t="s">
        <v>14</v>
      </c>
      <c r="G212" s="34">
        <v>0</v>
      </c>
      <c r="H212" s="34">
        <v>0</v>
      </c>
      <c r="I212" s="34"/>
      <c r="J212" s="34"/>
      <c r="K212" s="34"/>
      <c r="L212" s="34"/>
      <c r="M212" s="34"/>
      <c r="N212" s="34"/>
      <c r="O212" s="34"/>
      <c r="P212" s="34"/>
      <c r="Q212" s="34"/>
      <c r="R212" s="34"/>
      <c r="S212" s="1914"/>
      <c r="T212" s="34"/>
      <c r="U212" s="34"/>
      <c r="V212" s="34"/>
      <c r="W212" s="34"/>
      <c r="X212" s="34"/>
      <c r="Y212" s="34"/>
      <c r="Z212" s="34"/>
      <c r="AA212" s="34"/>
      <c r="AB212" s="34"/>
      <c r="AC212" s="34"/>
      <c r="AD212" s="34"/>
      <c r="AE212" s="34"/>
      <c r="AF212" s="34"/>
      <c r="AG212" s="34"/>
      <c r="AH212" s="34"/>
      <c r="AI212" s="18"/>
      <c r="AJ212" s="89">
        <v>0</v>
      </c>
      <c r="AZ212" s="508"/>
      <c r="BA212" s="508"/>
    </row>
    <row r="213" spans="3:53" s="1" customFormat="1" ht="15" hidden="1" customHeight="1" x14ac:dyDescent="0.25">
      <c r="C213" s="15"/>
      <c r="D213" s="30" t="s">
        <v>50</v>
      </c>
      <c r="E213" s="125"/>
      <c r="F213" s="13" t="s">
        <v>14</v>
      </c>
      <c r="G213" s="34">
        <v>0</v>
      </c>
      <c r="H213" s="34">
        <v>0</v>
      </c>
      <c r="I213" s="34"/>
      <c r="J213" s="34"/>
      <c r="K213" s="34"/>
      <c r="L213" s="34"/>
      <c r="M213" s="34"/>
      <c r="N213" s="34"/>
      <c r="O213" s="34"/>
      <c r="P213" s="34"/>
      <c r="Q213" s="34"/>
      <c r="R213" s="34"/>
      <c r="S213" s="1914"/>
      <c r="T213" s="34"/>
      <c r="U213" s="34"/>
      <c r="V213" s="34"/>
      <c r="W213" s="34"/>
      <c r="X213" s="34"/>
      <c r="Y213" s="34"/>
      <c r="Z213" s="34"/>
      <c r="AA213" s="34"/>
      <c r="AB213" s="34"/>
      <c r="AC213" s="34"/>
      <c r="AD213" s="34"/>
      <c r="AE213" s="34"/>
      <c r="AF213" s="34"/>
      <c r="AG213" s="34"/>
      <c r="AH213" s="34"/>
      <c r="AI213" s="18"/>
      <c r="AJ213" s="58">
        <v>0</v>
      </c>
      <c r="AZ213" s="508"/>
      <c r="BA213" s="508"/>
    </row>
    <row r="214" spans="3:53" s="1" customFormat="1" ht="15" hidden="1" customHeight="1" x14ac:dyDescent="0.25">
      <c r="C214" s="15"/>
      <c r="D214" s="11" t="s">
        <v>29</v>
      </c>
      <c r="E214" s="125"/>
      <c r="F214" s="20"/>
      <c r="G214" s="34"/>
      <c r="H214" s="34"/>
      <c r="I214" s="34"/>
      <c r="J214" s="34"/>
      <c r="K214" s="34"/>
      <c r="L214" s="34"/>
      <c r="M214" s="34"/>
      <c r="N214" s="34"/>
      <c r="O214" s="34"/>
      <c r="P214" s="34"/>
      <c r="Q214" s="34"/>
      <c r="R214" s="34"/>
      <c r="S214" s="1914"/>
      <c r="T214" s="34"/>
      <c r="U214" s="34"/>
      <c r="V214" s="34"/>
      <c r="W214" s="34"/>
      <c r="X214" s="34"/>
      <c r="Y214" s="34"/>
      <c r="Z214" s="34"/>
      <c r="AA214" s="34"/>
      <c r="AB214" s="34"/>
      <c r="AC214" s="34"/>
      <c r="AD214" s="34"/>
      <c r="AE214" s="34"/>
      <c r="AF214" s="34"/>
      <c r="AG214" s="34"/>
      <c r="AH214" s="34"/>
      <c r="AI214" s="18"/>
      <c r="AJ214" s="58" t="s">
        <v>29</v>
      </c>
      <c r="AZ214" s="508"/>
      <c r="BA214" s="508"/>
    </row>
    <row r="215" spans="3:53" s="1" customFormat="1" ht="15" hidden="1" customHeight="1" x14ac:dyDescent="0.25">
      <c r="C215" s="15"/>
      <c r="D215" s="11" t="s">
        <v>87</v>
      </c>
      <c r="E215" s="125"/>
      <c r="F215" s="20" t="s">
        <v>31</v>
      </c>
      <c r="G215" s="33"/>
      <c r="H215" s="33"/>
      <c r="I215" s="33"/>
      <c r="J215" s="33"/>
      <c r="K215" s="33"/>
      <c r="L215" s="33"/>
      <c r="M215" s="33"/>
      <c r="N215" s="33"/>
      <c r="O215" s="33"/>
      <c r="P215" s="33"/>
      <c r="Q215" s="33"/>
      <c r="R215" s="33"/>
      <c r="S215" s="1913"/>
      <c r="T215" s="33"/>
      <c r="U215" s="33"/>
      <c r="V215" s="33"/>
      <c r="W215" s="33"/>
      <c r="X215" s="33"/>
      <c r="Y215" s="33"/>
      <c r="Z215" s="33"/>
      <c r="AA215" s="33"/>
      <c r="AB215" s="33"/>
      <c r="AC215" s="33"/>
      <c r="AD215" s="33"/>
      <c r="AE215" s="33"/>
      <c r="AF215" s="33"/>
      <c r="AG215" s="33"/>
      <c r="AH215" s="33"/>
      <c r="AI215" s="18"/>
      <c r="AJ215" s="91">
        <v>0</v>
      </c>
      <c r="AZ215" s="508"/>
      <c r="BA215" s="508"/>
    </row>
    <row r="216" spans="3:53" s="1" customFormat="1" ht="15" hidden="1" customHeight="1" x14ac:dyDescent="0.25">
      <c r="C216" s="15"/>
      <c r="D216" s="11" t="s">
        <v>116</v>
      </c>
      <c r="E216" s="125"/>
      <c r="F216" s="20" t="s">
        <v>31</v>
      </c>
      <c r="G216" s="33"/>
      <c r="H216" s="33"/>
      <c r="I216" s="33"/>
      <c r="J216" s="33"/>
      <c r="K216" s="33"/>
      <c r="L216" s="33"/>
      <c r="M216" s="33"/>
      <c r="N216" s="33"/>
      <c r="O216" s="33"/>
      <c r="P216" s="33"/>
      <c r="Q216" s="33"/>
      <c r="R216" s="33"/>
      <c r="S216" s="1913"/>
      <c r="T216" s="33"/>
      <c r="U216" s="33"/>
      <c r="V216" s="33"/>
      <c r="W216" s="33"/>
      <c r="X216" s="33"/>
      <c r="Y216" s="33"/>
      <c r="Z216" s="33"/>
      <c r="AA216" s="33"/>
      <c r="AB216" s="33"/>
      <c r="AC216" s="33"/>
      <c r="AD216" s="33"/>
      <c r="AE216" s="33"/>
      <c r="AF216" s="33"/>
      <c r="AG216" s="33"/>
      <c r="AH216" s="33"/>
      <c r="AI216" s="18"/>
      <c r="AJ216" s="91">
        <v>0</v>
      </c>
      <c r="AZ216" s="508"/>
      <c r="BA216" s="508"/>
    </row>
    <row r="217" spans="3:53" s="1" customFormat="1" ht="15" hidden="1" customHeight="1" x14ac:dyDescent="0.25">
      <c r="C217" s="15"/>
      <c r="D217" s="38" t="s">
        <v>28</v>
      </c>
      <c r="E217" s="125"/>
      <c r="F217" s="20"/>
      <c r="G217" s="34"/>
      <c r="H217" s="34"/>
      <c r="I217" s="34"/>
      <c r="J217" s="34"/>
      <c r="K217" s="34"/>
      <c r="L217" s="34"/>
      <c r="M217" s="34"/>
      <c r="N217" s="34"/>
      <c r="O217" s="34"/>
      <c r="P217" s="34"/>
      <c r="Q217" s="34"/>
      <c r="R217" s="34"/>
      <c r="S217" s="1914"/>
      <c r="T217" s="34"/>
      <c r="U217" s="34"/>
      <c r="V217" s="34"/>
      <c r="W217" s="34"/>
      <c r="X217" s="34"/>
      <c r="Y217" s="34"/>
      <c r="Z217" s="34"/>
      <c r="AA217" s="34"/>
      <c r="AB217" s="34"/>
      <c r="AC217" s="34"/>
      <c r="AD217" s="34"/>
      <c r="AE217" s="34"/>
      <c r="AF217" s="34"/>
      <c r="AG217" s="34"/>
      <c r="AH217" s="34"/>
      <c r="AI217" s="18"/>
      <c r="AJ217" s="58" t="s">
        <v>28</v>
      </c>
      <c r="AZ217" s="508"/>
      <c r="BA217" s="508"/>
    </row>
    <row r="218" spans="3:53" s="1" customFormat="1" ht="15" hidden="1" customHeight="1" x14ac:dyDescent="0.25">
      <c r="C218" s="15"/>
      <c r="D218" s="11" t="s">
        <v>87</v>
      </c>
      <c r="E218" s="125"/>
      <c r="F218" s="20" t="s">
        <v>28</v>
      </c>
      <c r="G218" s="33">
        <v>0</v>
      </c>
      <c r="H218" s="33">
        <v>0</v>
      </c>
      <c r="I218" s="33"/>
      <c r="J218" s="33"/>
      <c r="K218" s="33"/>
      <c r="L218" s="33"/>
      <c r="M218" s="33"/>
      <c r="N218" s="33"/>
      <c r="O218" s="33"/>
      <c r="P218" s="33"/>
      <c r="Q218" s="33"/>
      <c r="R218" s="33"/>
      <c r="S218" s="1913"/>
      <c r="T218" s="33"/>
      <c r="U218" s="33"/>
      <c r="V218" s="33"/>
      <c r="W218" s="33"/>
      <c r="X218" s="33"/>
      <c r="Y218" s="33"/>
      <c r="Z218" s="33"/>
      <c r="AA218" s="33"/>
      <c r="AB218" s="33"/>
      <c r="AC218" s="33"/>
      <c r="AD218" s="33"/>
      <c r="AE218" s="33"/>
      <c r="AF218" s="33"/>
      <c r="AG218" s="33"/>
      <c r="AH218" s="33"/>
      <c r="AI218" s="6"/>
      <c r="AJ218" s="54">
        <v>0</v>
      </c>
      <c r="AZ218" s="508"/>
      <c r="BA218" s="508"/>
    </row>
    <row r="219" spans="3:53" s="1" customFormat="1" ht="15" hidden="1" customHeight="1" x14ac:dyDescent="0.25">
      <c r="C219" s="15"/>
      <c r="D219" s="11" t="s">
        <v>116</v>
      </c>
      <c r="E219" s="125"/>
      <c r="F219" s="20" t="s">
        <v>28</v>
      </c>
      <c r="G219" s="33">
        <v>0</v>
      </c>
      <c r="H219" s="33">
        <v>0</v>
      </c>
      <c r="I219" s="33"/>
      <c r="J219" s="33"/>
      <c r="K219" s="33"/>
      <c r="L219" s="33"/>
      <c r="M219" s="33"/>
      <c r="N219" s="33"/>
      <c r="O219" s="33"/>
      <c r="P219" s="33"/>
      <c r="Q219" s="33"/>
      <c r="R219" s="33"/>
      <c r="S219" s="1913"/>
      <c r="T219" s="33"/>
      <c r="U219" s="33"/>
      <c r="V219" s="33"/>
      <c r="W219" s="33"/>
      <c r="X219" s="33"/>
      <c r="Y219" s="33"/>
      <c r="Z219" s="33"/>
      <c r="AA219" s="33"/>
      <c r="AB219" s="33"/>
      <c r="AC219" s="33"/>
      <c r="AD219" s="33"/>
      <c r="AE219" s="33"/>
      <c r="AF219" s="33"/>
      <c r="AG219" s="33"/>
      <c r="AH219" s="33"/>
      <c r="AI219" s="6"/>
      <c r="AJ219" s="54"/>
      <c r="AZ219" s="508"/>
      <c r="BA219" s="508"/>
    </row>
    <row r="220" spans="3:53" s="1" customFormat="1" ht="15" hidden="1" customHeight="1" x14ac:dyDescent="0.25">
      <c r="C220" s="15"/>
      <c r="D220" s="11" t="s">
        <v>36</v>
      </c>
      <c r="E220" s="125"/>
      <c r="F220" s="20" t="s">
        <v>35</v>
      </c>
      <c r="G220" s="33">
        <v>0</v>
      </c>
      <c r="H220" s="33">
        <v>0</v>
      </c>
      <c r="I220" s="33"/>
      <c r="J220" s="33"/>
      <c r="K220" s="33"/>
      <c r="L220" s="33"/>
      <c r="M220" s="33"/>
      <c r="N220" s="33"/>
      <c r="O220" s="33"/>
      <c r="P220" s="33"/>
      <c r="Q220" s="33"/>
      <c r="R220" s="33"/>
      <c r="S220" s="1913"/>
      <c r="T220" s="33"/>
      <c r="U220" s="33"/>
      <c r="V220" s="33"/>
      <c r="W220" s="33"/>
      <c r="X220" s="33"/>
      <c r="Y220" s="33"/>
      <c r="Z220" s="33"/>
      <c r="AA220" s="33"/>
      <c r="AB220" s="33"/>
      <c r="AC220" s="33"/>
      <c r="AD220" s="33"/>
      <c r="AE220" s="33"/>
      <c r="AF220" s="33"/>
      <c r="AG220" s="33"/>
      <c r="AH220" s="33"/>
      <c r="AI220" s="6"/>
      <c r="AJ220" s="54">
        <v>0</v>
      </c>
      <c r="AZ220" s="508"/>
      <c r="BA220" s="508"/>
    </row>
    <row r="221" spans="3:53" s="1" customFormat="1" ht="15" hidden="1" customHeight="1" x14ac:dyDescent="0.25">
      <c r="C221" s="15"/>
      <c r="D221" s="11" t="s">
        <v>34</v>
      </c>
      <c r="E221" s="125"/>
      <c r="F221" s="20" t="s">
        <v>33</v>
      </c>
      <c r="G221" s="33">
        <v>0</v>
      </c>
      <c r="H221" s="33">
        <v>0</v>
      </c>
      <c r="I221" s="33"/>
      <c r="J221" s="33"/>
      <c r="K221" s="33"/>
      <c r="L221" s="33"/>
      <c r="M221" s="33"/>
      <c r="N221" s="33"/>
      <c r="O221" s="33"/>
      <c r="P221" s="33"/>
      <c r="Q221" s="33"/>
      <c r="R221" s="33"/>
      <c r="S221" s="1913"/>
      <c r="T221" s="33"/>
      <c r="U221" s="33"/>
      <c r="V221" s="33"/>
      <c r="W221" s="33"/>
      <c r="X221" s="33"/>
      <c r="Y221" s="33"/>
      <c r="Z221" s="33"/>
      <c r="AA221" s="33"/>
      <c r="AB221" s="33"/>
      <c r="AC221" s="33"/>
      <c r="AD221" s="33"/>
      <c r="AE221" s="33"/>
      <c r="AF221" s="33"/>
      <c r="AG221" s="33"/>
      <c r="AH221" s="33"/>
      <c r="AI221" s="6"/>
      <c r="AJ221" s="96">
        <v>0</v>
      </c>
      <c r="AZ221" s="508"/>
      <c r="BA221" s="508"/>
    </row>
    <row r="222" spans="3:53" s="1" customFormat="1" ht="15" hidden="1" customHeight="1" x14ac:dyDescent="0.25">
      <c r="C222" s="15"/>
      <c r="D222" s="47" t="s">
        <v>32</v>
      </c>
      <c r="E222" s="126"/>
      <c r="F222" s="92"/>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97"/>
      <c r="AJ222" s="98" t="s">
        <v>130</v>
      </c>
      <c r="AZ222" s="508"/>
      <c r="BA222" s="508"/>
    </row>
    <row r="223" spans="3:53" s="1" customFormat="1" ht="15" hidden="1" customHeight="1" x14ac:dyDescent="0.25">
      <c r="C223" s="15"/>
      <c r="D223" s="11" t="s">
        <v>29</v>
      </c>
      <c r="E223" s="125"/>
      <c r="F223" s="20"/>
      <c r="G223" s="34"/>
      <c r="H223" s="34"/>
      <c r="I223" s="34"/>
      <c r="J223" s="34"/>
      <c r="K223" s="34"/>
      <c r="L223" s="34"/>
      <c r="M223" s="34"/>
      <c r="N223" s="34"/>
      <c r="O223" s="34"/>
      <c r="P223" s="34"/>
      <c r="Q223" s="34"/>
      <c r="R223" s="34"/>
      <c r="S223" s="1914"/>
      <c r="T223" s="34"/>
      <c r="U223" s="34"/>
      <c r="V223" s="34"/>
      <c r="W223" s="34"/>
      <c r="X223" s="34"/>
      <c r="Y223" s="34"/>
      <c r="Z223" s="34"/>
      <c r="AA223" s="34"/>
      <c r="AB223" s="34"/>
      <c r="AC223" s="34"/>
      <c r="AD223" s="34"/>
      <c r="AE223" s="34"/>
      <c r="AF223" s="34"/>
      <c r="AG223" s="34"/>
      <c r="AH223" s="34"/>
      <c r="AI223" s="18"/>
      <c r="AJ223" s="58"/>
      <c r="AZ223" s="508"/>
      <c r="BA223" s="508"/>
    </row>
    <row r="224" spans="3:53" s="1" customFormat="1" ht="15" hidden="1" customHeight="1" x14ac:dyDescent="0.25">
      <c r="C224" s="15"/>
      <c r="D224" s="11" t="s">
        <v>87</v>
      </c>
      <c r="E224" s="125"/>
      <c r="F224" s="20" t="s">
        <v>31</v>
      </c>
      <c r="G224" s="33"/>
      <c r="H224" s="33"/>
      <c r="I224" s="33"/>
      <c r="J224" s="33"/>
      <c r="K224" s="33"/>
      <c r="L224" s="33"/>
      <c r="M224" s="33"/>
      <c r="N224" s="33"/>
      <c r="O224" s="33"/>
      <c r="P224" s="33"/>
      <c r="Q224" s="33"/>
      <c r="R224" s="33"/>
      <c r="S224" s="1913"/>
      <c r="T224" s="33"/>
      <c r="U224" s="33"/>
      <c r="V224" s="33"/>
      <c r="W224" s="33"/>
      <c r="X224" s="33"/>
      <c r="Y224" s="33"/>
      <c r="Z224" s="33"/>
      <c r="AA224" s="33"/>
      <c r="AB224" s="33"/>
      <c r="AC224" s="33"/>
      <c r="AD224" s="33"/>
      <c r="AE224" s="33"/>
      <c r="AF224" s="33"/>
      <c r="AG224" s="33"/>
      <c r="AH224" s="33"/>
      <c r="AI224" s="18"/>
      <c r="AJ224" s="91">
        <v>0</v>
      </c>
      <c r="AZ224" s="508"/>
      <c r="BA224" s="508"/>
    </row>
    <row r="225" spans="3:53" s="1" customFormat="1" ht="15" hidden="1" customHeight="1" x14ac:dyDescent="0.25">
      <c r="C225" s="15"/>
      <c r="D225" s="11" t="s">
        <v>116</v>
      </c>
      <c r="E225" s="125"/>
      <c r="F225" s="20" t="s">
        <v>31</v>
      </c>
      <c r="G225" s="33"/>
      <c r="H225" s="33"/>
      <c r="I225" s="33"/>
      <c r="J225" s="33"/>
      <c r="K225" s="33"/>
      <c r="L225" s="33"/>
      <c r="M225" s="33"/>
      <c r="N225" s="33"/>
      <c r="O225" s="33"/>
      <c r="P225" s="33"/>
      <c r="Q225" s="33"/>
      <c r="R225" s="33"/>
      <c r="S225" s="1913"/>
      <c r="T225" s="33"/>
      <c r="U225" s="33"/>
      <c r="V225" s="33"/>
      <c r="W225" s="33"/>
      <c r="X225" s="33"/>
      <c r="Y225" s="33"/>
      <c r="Z225" s="33"/>
      <c r="AA225" s="33"/>
      <c r="AB225" s="33"/>
      <c r="AC225" s="33"/>
      <c r="AD225" s="33"/>
      <c r="AE225" s="33"/>
      <c r="AF225" s="33"/>
      <c r="AG225" s="33"/>
      <c r="AH225" s="33"/>
      <c r="AI225" s="18"/>
      <c r="AJ225" s="91">
        <v>0</v>
      </c>
      <c r="AZ225" s="508"/>
      <c r="BA225" s="508"/>
    </row>
    <row r="226" spans="3:53" s="1" customFormat="1" ht="15" hidden="1" customHeight="1" x14ac:dyDescent="0.25">
      <c r="C226" s="15"/>
      <c r="D226" s="11" t="s">
        <v>28</v>
      </c>
      <c r="E226" s="125"/>
      <c r="F226" s="20"/>
      <c r="G226" s="34"/>
      <c r="H226" s="34"/>
      <c r="I226" s="34"/>
      <c r="J226" s="34"/>
      <c r="K226" s="34"/>
      <c r="L226" s="34"/>
      <c r="M226" s="34"/>
      <c r="N226" s="34"/>
      <c r="O226" s="34"/>
      <c r="P226" s="34"/>
      <c r="Q226" s="34"/>
      <c r="R226" s="34"/>
      <c r="S226" s="1914"/>
      <c r="T226" s="34"/>
      <c r="U226" s="34"/>
      <c r="V226" s="34"/>
      <c r="W226" s="34"/>
      <c r="X226" s="34"/>
      <c r="Y226" s="34"/>
      <c r="Z226" s="34"/>
      <c r="AA226" s="34"/>
      <c r="AB226" s="34"/>
      <c r="AC226" s="34"/>
      <c r="AD226" s="34"/>
      <c r="AE226" s="34"/>
      <c r="AF226" s="34"/>
      <c r="AG226" s="34"/>
      <c r="AH226" s="34"/>
      <c r="AI226" s="18"/>
      <c r="AJ226" s="58"/>
      <c r="AZ226" s="508"/>
      <c r="BA226" s="508"/>
    </row>
    <row r="227" spans="3:53" s="1" customFormat="1" ht="15" hidden="1" customHeight="1" x14ac:dyDescent="0.25">
      <c r="C227" s="15"/>
      <c r="D227" s="11" t="s">
        <v>87</v>
      </c>
      <c r="E227" s="125"/>
      <c r="F227" s="20" t="s">
        <v>28</v>
      </c>
      <c r="G227" s="33">
        <v>0</v>
      </c>
      <c r="H227" s="33">
        <v>0</v>
      </c>
      <c r="I227" s="33"/>
      <c r="J227" s="33"/>
      <c r="K227" s="33"/>
      <c r="L227" s="33"/>
      <c r="M227" s="33"/>
      <c r="N227" s="33"/>
      <c r="O227" s="33"/>
      <c r="P227" s="33"/>
      <c r="Q227" s="33"/>
      <c r="R227" s="33"/>
      <c r="S227" s="1913"/>
      <c r="T227" s="33"/>
      <c r="U227" s="33"/>
      <c r="V227" s="33"/>
      <c r="W227" s="33"/>
      <c r="X227" s="33"/>
      <c r="Y227" s="33"/>
      <c r="Z227" s="33"/>
      <c r="AA227" s="33"/>
      <c r="AB227" s="33"/>
      <c r="AC227" s="33"/>
      <c r="AD227" s="33"/>
      <c r="AE227" s="33"/>
      <c r="AF227" s="33"/>
      <c r="AG227" s="33"/>
      <c r="AH227" s="33"/>
      <c r="AI227" s="18"/>
      <c r="AJ227" s="91">
        <v>0</v>
      </c>
      <c r="AZ227" s="508"/>
      <c r="BA227" s="508"/>
    </row>
    <row r="228" spans="3:53" s="1" customFormat="1" ht="15" hidden="1" customHeight="1" x14ac:dyDescent="0.25">
      <c r="C228" s="15"/>
      <c r="D228" s="11" t="s">
        <v>116</v>
      </c>
      <c r="E228" s="125"/>
      <c r="F228" s="20" t="s">
        <v>28</v>
      </c>
      <c r="G228" s="33">
        <v>0</v>
      </c>
      <c r="H228" s="33">
        <v>0</v>
      </c>
      <c r="I228" s="33"/>
      <c r="J228" s="33"/>
      <c r="K228" s="33"/>
      <c r="L228" s="33"/>
      <c r="M228" s="33"/>
      <c r="N228" s="33"/>
      <c r="O228" s="33"/>
      <c r="P228" s="33"/>
      <c r="Q228" s="33"/>
      <c r="R228" s="33"/>
      <c r="S228" s="1913"/>
      <c r="T228" s="33"/>
      <c r="U228" s="33"/>
      <c r="V228" s="33"/>
      <c r="W228" s="33"/>
      <c r="X228" s="33"/>
      <c r="Y228" s="33"/>
      <c r="Z228" s="33"/>
      <c r="AA228" s="33"/>
      <c r="AB228" s="33"/>
      <c r="AC228" s="33"/>
      <c r="AD228" s="33"/>
      <c r="AE228" s="33"/>
      <c r="AF228" s="33"/>
      <c r="AG228" s="33"/>
      <c r="AH228" s="33"/>
      <c r="AI228" s="18"/>
      <c r="AJ228" s="91">
        <v>0</v>
      </c>
      <c r="AZ228" s="508"/>
      <c r="BA228" s="508"/>
    </row>
    <row r="229" spans="3:53" s="1" customFormat="1" ht="15" hidden="1" customHeight="1" x14ac:dyDescent="0.25">
      <c r="C229" s="15"/>
      <c r="D229" s="47" t="s">
        <v>30</v>
      </c>
      <c r="E229" s="129"/>
      <c r="F229" s="99"/>
      <c r="G229" s="268"/>
      <c r="H229" s="268"/>
      <c r="I229" s="268"/>
      <c r="J229" s="268"/>
      <c r="K229" s="268"/>
      <c r="L229" s="268"/>
      <c r="M229" s="268"/>
      <c r="N229" s="268"/>
      <c r="O229" s="268"/>
      <c r="P229" s="268"/>
      <c r="Q229" s="268"/>
      <c r="R229" s="268"/>
      <c r="S229" s="1919"/>
      <c r="T229" s="268"/>
      <c r="U229" s="268"/>
      <c r="V229" s="268"/>
      <c r="W229" s="268"/>
      <c r="X229" s="268"/>
      <c r="Y229" s="268"/>
      <c r="Z229" s="268"/>
      <c r="AA229" s="268"/>
      <c r="AB229" s="268"/>
      <c r="AC229" s="268"/>
      <c r="AD229" s="268"/>
      <c r="AE229" s="268"/>
      <c r="AF229" s="268"/>
      <c r="AG229" s="268"/>
      <c r="AH229" s="268"/>
      <c r="AI229" s="18"/>
      <c r="AJ229" s="78" t="s">
        <v>130</v>
      </c>
      <c r="AZ229" s="508"/>
      <c r="BA229" s="508"/>
    </row>
    <row r="230" spans="3:53" s="1" customFormat="1" ht="15" hidden="1" customHeight="1" x14ac:dyDescent="0.25">
      <c r="C230" s="15"/>
      <c r="D230" s="30" t="s">
        <v>29</v>
      </c>
      <c r="E230" s="125"/>
      <c r="F230" s="20"/>
      <c r="G230" s="33"/>
      <c r="H230" s="33"/>
      <c r="I230" s="33"/>
      <c r="J230" s="33"/>
      <c r="K230" s="33"/>
      <c r="L230" s="33"/>
      <c r="M230" s="33"/>
      <c r="N230" s="33"/>
      <c r="O230" s="33"/>
      <c r="P230" s="33"/>
      <c r="Q230" s="33"/>
      <c r="R230" s="33"/>
      <c r="S230" s="1913"/>
      <c r="T230" s="33"/>
      <c r="U230" s="33"/>
      <c r="V230" s="33"/>
      <c r="W230" s="33"/>
      <c r="X230" s="33"/>
      <c r="Y230" s="33"/>
      <c r="Z230" s="33"/>
      <c r="AA230" s="33"/>
      <c r="AB230" s="33"/>
      <c r="AC230" s="33"/>
      <c r="AD230" s="33"/>
      <c r="AE230" s="33"/>
      <c r="AF230" s="33"/>
      <c r="AG230" s="33"/>
      <c r="AH230" s="33"/>
      <c r="AI230" s="18"/>
      <c r="AJ230" s="91"/>
      <c r="AZ230" s="508"/>
      <c r="BA230" s="508"/>
    </row>
    <row r="231" spans="3:53" s="1" customFormat="1" ht="15" hidden="1" customHeight="1" x14ac:dyDescent="0.25">
      <c r="C231" s="15"/>
      <c r="D231" s="11" t="s">
        <v>87</v>
      </c>
      <c r="E231" s="125">
        <v>0.3</v>
      </c>
      <c r="F231" s="20" t="s">
        <v>25</v>
      </c>
      <c r="G231" s="33" t="e">
        <v>#DIV/0!</v>
      </c>
      <c r="H231" s="33" t="e">
        <v>#DIV/0!</v>
      </c>
      <c r="I231" s="33"/>
      <c r="J231" s="33"/>
      <c r="K231" s="33"/>
      <c r="L231" s="33"/>
      <c r="M231" s="33"/>
      <c r="N231" s="33"/>
      <c r="O231" s="33"/>
      <c r="P231" s="33"/>
      <c r="Q231" s="33"/>
      <c r="R231" s="33"/>
      <c r="S231" s="1913"/>
      <c r="T231" s="33"/>
      <c r="U231" s="33"/>
      <c r="V231" s="33"/>
      <c r="W231" s="33"/>
      <c r="X231" s="33"/>
      <c r="Y231" s="33"/>
      <c r="Z231" s="33"/>
      <c r="AA231" s="33"/>
      <c r="AB231" s="33"/>
      <c r="AC231" s="33"/>
      <c r="AD231" s="33"/>
      <c r="AE231" s="33"/>
      <c r="AF231" s="33"/>
      <c r="AG231" s="33"/>
      <c r="AH231" s="33"/>
      <c r="AI231" s="18"/>
      <c r="AJ231" s="100" t="e">
        <v>#DIV/0!</v>
      </c>
      <c r="AZ231" s="508"/>
      <c r="BA231" s="508"/>
    </row>
    <row r="232" spans="3:53" s="1" customFormat="1" ht="15" hidden="1" customHeight="1" x14ac:dyDescent="0.25">
      <c r="C232" s="15"/>
      <c r="D232" s="11" t="s">
        <v>116</v>
      </c>
      <c r="E232" s="125">
        <v>0.3</v>
      </c>
      <c r="F232" s="20" t="s">
        <v>25</v>
      </c>
      <c r="G232" s="33" t="e">
        <v>#DIV/0!</v>
      </c>
      <c r="H232" s="33" t="e">
        <v>#DIV/0!</v>
      </c>
      <c r="I232" s="33"/>
      <c r="J232" s="33"/>
      <c r="K232" s="33"/>
      <c r="L232" s="33"/>
      <c r="M232" s="33"/>
      <c r="N232" s="33"/>
      <c r="O232" s="33"/>
      <c r="P232" s="33"/>
      <c r="Q232" s="33"/>
      <c r="R232" s="33"/>
      <c r="S232" s="1913"/>
      <c r="T232" s="33"/>
      <c r="U232" s="33"/>
      <c r="V232" s="33"/>
      <c r="W232" s="33"/>
      <c r="X232" s="33"/>
      <c r="Y232" s="33"/>
      <c r="Z232" s="33"/>
      <c r="AA232" s="33"/>
      <c r="AB232" s="33"/>
      <c r="AC232" s="33"/>
      <c r="AD232" s="33"/>
      <c r="AE232" s="33"/>
      <c r="AF232" s="33"/>
      <c r="AG232" s="33"/>
      <c r="AH232" s="33"/>
      <c r="AI232" s="18"/>
      <c r="AJ232" s="100" t="e">
        <v>#DIV/0!</v>
      </c>
      <c r="AZ232" s="508"/>
      <c r="BA232" s="508"/>
    </row>
    <row r="233" spans="3:53" s="1" customFormat="1" ht="15" hidden="1" customHeight="1" x14ac:dyDescent="0.25">
      <c r="C233" s="15"/>
      <c r="D233" s="30" t="s">
        <v>28</v>
      </c>
      <c r="E233" s="125"/>
      <c r="F233" s="20"/>
      <c r="G233" s="33"/>
      <c r="H233" s="33"/>
      <c r="I233" s="33"/>
      <c r="J233" s="33"/>
      <c r="K233" s="33"/>
      <c r="L233" s="33"/>
      <c r="M233" s="33"/>
      <c r="N233" s="33"/>
      <c r="O233" s="33"/>
      <c r="P233" s="33"/>
      <c r="Q233" s="33"/>
      <c r="R233" s="33"/>
      <c r="S233" s="1913"/>
      <c r="T233" s="33"/>
      <c r="U233" s="33"/>
      <c r="V233" s="33"/>
      <c r="W233" s="33"/>
      <c r="X233" s="33"/>
      <c r="Y233" s="33"/>
      <c r="Z233" s="33"/>
      <c r="AA233" s="33"/>
      <c r="AB233" s="33"/>
      <c r="AC233" s="33"/>
      <c r="AD233" s="33"/>
      <c r="AE233" s="33"/>
      <c r="AF233" s="33"/>
      <c r="AG233" s="33"/>
      <c r="AH233" s="33"/>
      <c r="AI233" s="18"/>
      <c r="AJ233" s="91"/>
      <c r="AZ233" s="508"/>
      <c r="BA233" s="508"/>
    </row>
    <row r="234" spans="3:53" s="1" customFormat="1" ht="15" hidden="1" customHeight="1" x14ac:dyDescent="0.25">
      <c r="C234" s="15"/>
      <c r="D234" s="11" t="s">
        <v>87</v>
      </c>
      <c r="E234" s="125">
        <v>0.5</v>
      </c>
      <c r="F234" s="20" t="s">
        <v>25</v>
      </c>
      <c r="G234" s="33" t="e">
        <v>#DIV/0!</v>
      </c>
      <c r="H234" s="33" t="e">
        <v>#DIV/0!</v>
      </c>
      <c r="I234" s="33"/>
      <c r="J234" s="33"/>
      <c r="K234" s="33"/>
      <c r="L234" s="33"/>
      <c r="M234" s="33"/>
      <c r="N234" s="33"/>
      <c r="O234" s="33"/>
      <c r="P234" s="33"/>
      <c r="Q234" s="33"/>
      <c r="R234" s="33"/>
      <c r="S234" s="1913"/>
      <c r="T234" s="33"/>
      <c r="U234" s="33"/>
      <c r="V234" s="33"/>
      <c r="W234" s="33"/>
      <c r="X234" s="33"/>
      <c r="Y234" s="33"/>
      <c r="Z234" s="33"/>
      <c r="AA234" s="33"/>
      <c r="AB234" s="33"/>
      <c r="AC234" s="33"/>
      <c r="AD234" s="33"/>
      <c r="AE234" s="33"/>
      <c r="AF234" s="33"/>
      <c r="AG234" s="33"/>
      <c r="AH234" s="33"/>
      <c r="AI234" s="18"/>
      <c r="AJ234" s="58" t="e">
        <v>#DIV/0!</v>
      </c>
      <c r="AZ234" s="508"/>
      <c r="BA234" s="508"/>
    </row>
    <row r="235" spans="3:53" s="1" customFormat="1" ht="15" hidden="1" customHeight="1" x14ac:dyDescent="0.25">
      <c r="C235" s="15"/>
      <c r="D235" s="11" t="s">
        <v>116</v>
      </c>
      <c r="E235" s="125">
        <v>0.5</v>
      </c>
      <c r="F235" s="20" t="s">
        <v>25</v>
      </c>
      <c r="G235" s="33" t="e">
        <v>#DIV/0!</v>
      </c>
      <c r="H235" s="33" t="e">
        <v>#DIV/0!</v>
      </c>
      <c r="I235" s="33"/>
      <c r="J235" s="33"/>
      <c r="K235" s="33"/>
      <c r="L235" s="33"/>
      <c r="M235" s="33"/>
      <c r="N235" s="33"/>
      <c r="O235" s="33"/>
      <c r="P235" s="33"/>
      <c r="Q235" s="33"/>
      <c r="R235" s="33"/>
      <c r="S235" s="1913"/>
      <c r="T235" s="33"/>
      <c r="U235" s="33"/>
      <c r="V235" s="33"/>
      <c r="W235" s="33"/>
      <c r="X235" s="33"/>
      <c r="Y235" s="33"/>
      <c r="Z235" s="33"/>
      <c r="AA235" s="33"/>
      <c r="AB235" s="33"/>
      <c r="AC235" s="33"/>
      <c r="AD235" s="33"/>
      <c r="AE235" s="33"/>
      <c r="AF235" s="33"/>
      <c r="AG235" s="33"/>
      <c r="AH235" s="33"/>
      <c r="AI235" s="18"/>
      <c r="AJ235" s="58" t="e">
        <v>#DIV/0!</v>
      </c>
      <c r="AZ235" s="508"/>
      <c r="BA235" s="508"/>
    </row>
    <row r="236" spans="3:53" s="1" customFormat="1" ht="15" hidden="1" customHeight="1" x14ac:dyDescent="0.25">
      <c r="C236" s="15"/>
      <c r="D236" s="101" t="s">
        <v>93</v>
      </c>
      <c r="E236" s="130"/>
      <c r="F236" s="102" t="s">
        <v>14</v>
      </c>
      <c r="G236" s="284">
        <v>0</v>
      </c>
      <c r="H236" s="284">
        <v>0</v>
      </c>
      <c r="I236" s="284"/>
      <c r="J236" s="284"/>
      <c r="K236" s="284"/>
      <c r="L236" s="284"/>
      <c r="M236" s="284"/>
      <c r="N236" s="284"/>
      <c r="O236" s="284"/>
      <c r="P236" s="284"/>
      <c r="Q236" s="284"/>
      <c r="R236" s="284"/>
      <c r="S236" s="1930"/>
      <c r="T236" s="284"/>
      <c r="U236" s="284"/>
      <c r="V236" s="284"/>
      <c r="W236" s="284"/>
      <c r="X236" s="284"/>
      <c r="Y236" s="284"/>
      <c r="Z236" s="284"/>
      <c r="AA236" s="284"/>
      <c r="AB236" s="284"/>
      <c r="AC236" s="284"/>
      <c r="AD236" s="284"/>
      <c r="AE236" s="284"/>
      <c r="AF236" s="284"/>
      <c r="AG236" s="284"/>
      <c r="AH236" s="284"/>
      <c r="AI236" s="131"/>
      <c r="AJ236" s="103">
        <v>0</v>
      </c>
      <c r="AZ236" s="508"/>
      <c r="BA236" s="508"/>
    </row>
    <row r="237" spans="3:53" s="1" customFormat="1" ht="15" hidden="1" customHeight="1" x14ac:dyDescent="0.25">
      <c r="C237" s="15"/>
      <c r="D237" s="71" t="s">
        <v>117</v>
      </c>
      <c r="E237" s="132"/>
      <c r="F237" s="65" t="s">
        <v>14</v>
      </c>
      <c r="G237" s="285">
        <v>0</v>
      </c>
      <c r="H237" s="285">
        <v>0</v>
      </c>
      <c r="I237" s="285"/>
      <c r="J237" s="285"/>
      <c r="K237" s="285"/>
      <c r="L237" s="285"/>
      <c r="M237" s="285"/>
      <c r="N237" s="285"/>
      <c r="O237" s="285"/>
      <c r="P237" s="285"/>
      <c r="Q237" s="285"/>
      <c r="R237" s="285"/>
      <c r="S237" s="1931"/>
      <c r="T237" s="285"/>
      <c r="U237" s="285"/>
      <c r="V237" s="285"/>
      <c r="W237" s="285"/>
      <c r="X237" s="285"/>
      <c r="Y237" s="285"/>
      <c r="Z237" s="285"/>
      <c r="AA237" s="285"/>
      <c r="AB237" s="285"/>
      <c r="AC237" s="285"/>
      <c r="AD237" s="285"/>
      <c r="AE237" s="285"/>
      <c r="AF237" s="285"/>
      <c r="AG237" s="285"/>
      <c r="AH237" s="285"/>
      <c r="AI237" s="131"/>
      <c r="AJ237" s="57">
        <v>0</v>
      </c>
      <c r="AZ237" s="508"/>
      <c r="BA237" s="508"/>
    </row>
    <row r="238" spans="3:53" s="1" customFormat="1" ht="15" hidden="1" customHeight="1" x14ac:dyDescent="0.25">
      <c r="C238" s="15"/>
      <c r="D238" s="104" t="s">
        <v>88</v>
      </c>
      <c r="E238" s="133"/>
      <c r="F238" s="105" t="s">
        <v>14</v>
      </c>
      <c r="G238" s="286">
        <v>0</v>
      </c>
      <c r="H238" s="286">
        <v>0</v>
      </c>
      <c r="I238" s="286"/>
      <c r="J238" s="286"/>
      <c r="K238" s="286"/>
      <c r="L238" s="286"/>
      <c r="M238" s="286"/>
      <c r="N238" s="286"/>
      <c r="O238" s="286"/>
      <c r="P238" s="286"/>
      <c r="Q238" s="286"/>
      <c r="R238" s="286"/>
      <c r="S238" s="1932"/>
      <c r="T238" s="286"/>
      <c r="U238" s="286"/>
      <c r="V238" s="286"/>
      <c r="W238" s="286"/>
      <c r="X238" s="286"/>
      <c r="Y238" s="286"/>
      <c r="Z238" s="286"/>
      <c r="AA238" s="286"/>
      <c r="AB238" s="286"/>
      <c r="AC238" s="286"/>
      <c r="AD238" s="286"/>
      <c r="AE238" s="286"/>
      <c r="AF238" s="286"/>
      <c r="AG238" s="286"/>
      <c r="AH238" s="286"/>
      <c r="AI238" s="131"/>
      <c r="AJ238" s="106">
        <v>0</v>
      </c>
      <c r="AZ238" s="508"/>
      <c r="BA238" s="508"/>
    </row>
    <row r="239" spans="3:53" s="1" customFormat="1" ht="15" hidden="1" customHeight="1" x14ac:dyDescent="0.25">
      <c r="C239" s="15"/>
      <c r="D239" s="107" t="s">
        <v>89</v>
      </c>
      <c r="E239" s="134"/>
      <c r="F239" s="108" t="s">
        <v>85</v>
      </c>
      <c r="G239" s="287">
        <v>0</v>
      </c>
      <c r="H239" s="287">
        <v>0</v>
      </c>
      <c r="I239" s="287"/>
      <c r="J239" s="287"/>
      <c r="K239" s="287"/>
      <c r="L239" s="287"/>
      <c r="M239" s="287"/>
      <c r="N239" s="287"/>
      <c r="O239" s="287"/>
      <c r="P239" s="287"/>
      <c r="Q239" s="287"/>
      <c r="R239" s="287"/>
      <c r="S239" s="1933"/>
      <c r="T239" s="287"/>
      <c r="U239" s="287"/>
      <c r="V239" s="287"/>
      <c r="W239" s="287"/>
      <c r="X239" s="287"/>
      <c r="Y239" s="287"/>
      <c r="Z239" s="287"/>
      <c r="AA239" s="287"/>
      <c r="AB239" s="287"/>
      <c r="AC239" s="287"/>
      <c r="AD239" s="287"/>
      <c r="AE239" s="287"/>
      <c r="AF239" s="287"/>
      <c r="AG239" s="287"/>
      <c r="AH239" s="287"/>
      <c r="AI239" s="131"/>
      <c r="AJ239" s="109">
        <v>0</v>
      </c>
      <c r="AZ239" s="508"/>
      <c r="BA239" s="508"/>
    </row>
    <row r="240" spans="3:53" s="1" customFormat="1" ht="15" hidden="1" customHeight="1" x14ac:dyDescent="0.25">
      <c r="C240" s="15"/>
      <c r="D240" s="110" t="s">
        <v>94</v>
      </c>
      <c r="E240" s="134"/>
      <c r="F240" s="111" t="s">
        <v>14</v>
      </c>
      <c r="G240" s="288">
        <v>0</v>
      </c>
      <c r="H240" s="288">
        <v>0</v>
      </c>
      <c r="I240" s="288"/>
      <c r="J240" s="288"/>
      <c r="K240" s="288"/>
      <c r="L240" s="288"/>
      <c r="M240" s="288"/>
      <c r="N240" s="288"/>
      <c r="O240" s="288"/>
      <c r="P240" s="288"/>
      <c r="Q240" s="288"/>
      <c r="R240" s="288"/>
      <c r="S240" s="1934"/>
      <c r="T240" s="288"/>
      <c r="U240" s="288"/>
      <c r="V240" s="288"/>
      <c r="W240" s="288"/>
      <c r="X240" s="288"/>
      <c r="Y240" s="288"/>
      <c r="Z240" s="288"/>
      <c r="AA240" s="288"/>
      <c r="AB240" s="288"/>
      <c r="AC240" s="288"/>
      <c r="AD240" s="288"/>
      <c r="AE240" s="288"/>
      <c r="AF240" s="288"/>
      <c r="AG240" s="288"/>
      <c r="AH240" s="288"/>
      <c r="AI240" s="113"/>
      <c r="AJ240" s="114">
        <v>0</v>
      </c>
      <c r="AZ240" s="508"/>
      <c r="BA240" s="508"/>
    </row>
    <row r="241" spans="3:58 15024:15416" s="1" customFormat="1" x14ac:dyDescent="0.25">
      <c r="C241" s="8">
        <v>4</v>
      </c>
      <c r="D241" s="75" t="s">
        <v>24</v>
      </c>
      <c r="E241" s="48"/>
      <c r="F241" s="77"/>
      <c r="G241" s="94"/>
      <c r="H241" s="94"/>
      <c r="I241" s="94"/>
      <c r="J241" s="94"/>
      <c r="K241" s="94"/>
      <c r="L241" s="94"/>
      <c r="M241" s="94"/>
      <c r="N241" s="94"/>
      <c r="O241" s="94"/>
      <c r="P241" s="94"/>
      <c r="Q241" s="94"/>
      <c r="R241" s="94"/>
      <c r="S241" s="1916"/>
      <c r="T241" s="1916"/>
      <c r="U241" s="94"/>
      <c r="V241" s="94"/>
      <c r="W241" s="94"/>
      <c r="X241" s="94"/>
      <c r="Y241" s="94"/>
      <c r="Z241" s="94"/>
      <c r="AA241" s="94"/>
      <c r="AB241" s="94"/>
      <c r="AC241" s="94"/>
      <c r="AD241" s="94"/>
      <c r="AE241" s="94"/>
      <c r="AF241" s="94"/>
      <c r="AG241" s="94"/>
      <c r="AH241" s="94"/>
      <c r="AJ241" s="81" t="s">
        <v>131</v>
      </c>
      <c r="AZ241" s="508"/>
      <c r="BA241" s="508"/>
      <c r="BC241" s="3"/>
      <c r="BF241" s="140"/>
      <c r="VEV241" s="46"/>
      <c r="VEW241" s="46"/>
      <c r="VEX241" s="46"/>
      <c r="VEY241" s="46"/>
      <c r="VEZ241" s="46"/>
      <c r="VFA241" s="46"/>
      <c r="VFB241" s="46"/>
      <c r="VFC241" s="46"/>
      <c r="VFD241" s="46"/>
      <c r="VFE241" s="46"/>
      <c r="VFF241" s="46"/>
      <c r="VFG241" s="46"/>
      <c r="VFH241" s="46"/>
      <c r="VFI241" s="46"/>
      <c r="VFJ241" s="46"/>
      <c r="VFK241" s="46"/>
      <c r="VFL241" s="46"/>
      <c r="VFM241" s="46"/>
      <c r="VFN241" s="46"/>
      <c r="VFO241" s="46"/>
      <c r="VFP241" s="46"/>
      <c r="VFQ241" s="46"/>
      <c r="VFR241" s="46"/>
      <c r="VFS241" s="46"/>
      <c r="VFT241" s="46"/>
      <c r="VFU241" s="46"/>
      <c r="VFV241" s="46"/>
      <c r="VFW241" s="46"/>
      <c r="VFX241" s="46"/>
      <c r="VFY241" s="46"/>
      <c r="VFZ241" s="46"/>
      <c r="VGA241" s="46"/>
      <c r="VGB241" s="46"/>
      <c r="VGC241" s="46"/>
      <c r="VGD241" s="46"/>
      <c r="VGE241" s="46"/>
      <c r="VGF241" s="46"/>
      <c r="VGG241" s="46"/>
      <c r="VGH241" s="46"/>
      <c r="VGI241" s="46"/>
      <c r="VGJ241" s="46"/>
      <c r="VGK241" s="46"/>
      <c r="VGL241" s="46"/>
      <c r="VGM241" s="46"/>
      <c r="VGN241" s="46"/>
      <c r="VGO241" s="46"/>
      <c r="VGP241" s="46"/>
      <c r="VGQ241" s="46"/>
      <c r="VGR241" s="46"/>
      <c r="VGS241" s="46"/>
      <c r="VGT241" s="46"/>
      <c r="VGU241" s="46"/>
      <c r="VGV241" s="46"/>
      <c r="VGW241" s="46"/>
      <c r="VGX241" s="46"/>
      <c r="VGY241" s="46"/>
      <c r="VGZ241" s="46"/>
      <c r="VHA241" s="46"/>
      <c r="VHB241" s="46"/>
      <c r="VHC241" s="46"/>
      <c r="VHD241" s="46"/>
      <c r="VHE241" s="46"/>
      <c r="VHF241" s="46"/>
      <c r="VHG241" s="46"/>
      <c r="VHH241" s="46"/>
      <c r="VHI241" s="46"/>
      <c r="VHJ241" s="46"/>
      <c r="VHK241" s="46"/>
      <c r="VHL241" s="46"/>
      <c r="VHM241" s="46"/>
      <c r="VHN241" s="46"/>
      <c r="VHO241" s="46"/>
      <c r="VHP241" s="46"/>
      <c r="VHQ241" s="46"/>
      <c r="VHR241" s="46"/>
      <c r="VHS241" s="46"/>
      <c r="VHT241" s="46"/>
      <c r="VHU241" s="46"/>
      <c r="VHV241" s="46"/>
      <c r="VHW241" s="46"/>
      <c r="VHX241" s="46"/>
      <c r="VHY241" s="46"/>
      <c r="VHZ241" s="46"/>
      <c r="VIA241" s="46"/>
      <c r="VIB241" s="46"/>
      <c r="VIC241" s="46"/>
      <c r="VID241" s="46"/>
      <c r="VIE241" s="46"/>
      <c r="VIF241" s="46"/>
      <c r="VIG241" s="46"/>
      <c r="VIH241" s="46"/>
      <c r="VII241" s="46"/>
      <c r="VIJ241" s="46"/>
      <c r="VIK241" s="46"/>
      <c r="VIL241" s="46"/>
      <c r="VIM241" s="46"/>
      <c r="VIN241" s="46"/>
      <c r="VIO241" s="46"/>
      <c r="VIP241" s="46"/>
      <c r="VIQ241" s="46"/>
      <c r="VIR241" s="46"/>
      <c r="VIS241" s="46"/>
      <c r="VIT241" s="46"/>
      <c r="VIU241" s="46"/>
      <c r="VIV241" s="46"/>
      <c r="VIW241" s="46"/>
      <c r="VIX241" s="46"/>
      <c r="VIY241" s="46"/>
      <c r="VIZ241" s="46"/>
      <c r="VJA241" s="46"/>
      <c r="VJB241" s="46"/>
      <c r="VJC241" s="46"/>
      <c r="VJD241" s="46"/>
      <c r="VJE241" s="46"/>
      <c r="VJF241" s="46"/>
      <c r="VJG241" s="46"/>
      <c r="VJH241" s="46"/>
      <c r="VJI241" s="46"/>
      <c r="VJJ241" s="46"/>
      <c r="VJK241" s="46"/>
      <c r="VJL241" s="46"/>
      <c r="VJM241" s="46"/>
      <c r="VJN241" s="46"/>
      <c r="VJO241" s="46"/>
      <c r="VJP241" s="46"/>
      <c r="VJQ241" s="46"/>
      <c r="VJR241" s="46"/>
      <c r="VJS241" s="46"/>
      <c r="VJT241" s="46"/>
      <c r="VJU241" s="46"/>
      <c r="VJV241" s="46"/>
      <c r="VJW241" s="46"/>
      <c r="VJX241" s="46"/>
      <c r="VJY241" s="46"/>
      <c r="VJZ241" s="46"/>
      <c r="VKA241" s="46"/>
      <c r="VKB241" s="46"/>
      <c r="VKC241" s="46"/>
      <c r="VKD241" s="46"/>
      <c r="VKE241" s="46"/>
      <c r="VKF241" s="46"/>
      <c r="VKG241" s="46"/>
      <c r="VKH241" s="46"/>
      <c r="VKI241" s="46"/>
      <c r="VKJ241" s="46"/>
      <c r="VKK241" s="46"/>
      <c r="VKL241" s="46"/>
      <c r="VKM241" s="46"/>
      <c r="VKN241" s="46"/>
      <c r="VKO241" s="46"/>
      <c r="VKP241" s="46"/>
      <c r="VKQ241" s="46"/>
      <c r="VKR241" s="46"/>
      <c r="VKS241" s="46"/>
      <c r="VKT241" s="46"/>
      <c r="VKU241" s="46"/>
      <c r="VKV241" s="46"/>
      <c r="VKW241" s="46"/>
      <c r="VKX241" s="46"/>
      <c r="VKY241" s="46"/>
      <c r="VKZ241" s="46"/>
      <c r="VLA241" s="46"/>
      <c r="VLB241" s="46"/>
      <c r="VLC241" s="46"/>
      <c r="VLD241" s="46"/>
      <c r="VLE241" s="46"/>
      <c r="VLF241" s="46"/>
      <c r="VLG241" s="46"/>
      <c r="VLH241" s="46"/>
      <c r="VLI241" s="46"/>
      <c r="VLJ241" s="46"/>
      <c r="VLK241" s="46"/>
      <c r="VLL241" s="46"/>
      <c r="VLM241" s="46"/>
      <c r="VLN241" s="46"/>
      <c r="VLO241" s="46"/>
      <c r="VLP241" s="46"/>
      <c r="VLQ241" s="46"/>
      <c r="VLR241" s="46"/>
      <c r="VLS241" s="46"/>
      <c r="VLT241" s="46"/>
      <c r="VLU241" s="46"/>
      <c r="VLV241" s="46"/>
      <c r="VLW241" s="46"/>
      <c r="VLX241" s="46"/>
      <c r="VLY241" s="46"/>
      <c r="VLZ241" s="46"/>
      <c r="VMA241" s="46"/>
      <c r="VMB241" s="46"/>
      <c r="VMC241" s="46"/>
      <c r="VMD241" s="46"/>
      <c r="VME241" s="46"/>
      <c r="VMF241" s="46"/>
      <c r="VMG241" s="46"/>
      <c r="VMH241" s="46"/>
      <c r="VMI241" s="46"/>
      <c r="VMJ241" s="46"/>
      <c r="VMK241" s="46"/>
      <c r="VML241" s="46"/>
      <c r="VMM241" s="46"/>
      <c r="VMN241" s="46"/>
      <c r="VMO241" s="46"/>
      <c r="VMP241" s="46"/>
      <c r="VMQ241" s="46"/>
      <c r="VMR241" s="46"/>
      <c r="VMS241" s="46"/>
      <c r="VMT241" s="46"/>
      <c r="VMU241" s="46"/>
      <c r="VMV241" s="46"/>
      <c r="VMW241" s="46"/>
      <c r="VMX241" s="46"/>
      <c r="VMY241" s="46"/>
      <c r="VMZ241" s="46"/>
      <c r="VNA241" s="46"/>
      <c r="VNB241" s="46"/>
      <c r="VNC241" s="46"/>
      <c r="VND241" s="46"/>
      <c r="VNE241" s="46"/>
      <c r="VNF241" s="46"/>
      <c r="VNG241" s="46"/>
      <c r="VNH241" s="46"/>
      <c r="VNI241" s="46"/>
      <c r="VNJ241" s="46"/>
      <c r="VNK241" s="46"/>
      <c r="VNL241" s="46"/>
      <c r="VNM241" s="46"/>
      <c r="VNN241" s="46"/>
      <c r="VNO241" s="46"/>
      <c r="VNP241" s="46"/>
      <c r="VNQ241" s="46"/>
      <c r="VNR241" s="46"/>
      <c r="VNS241" s="46"/>
      <c r="VNT241" s="46"/>
      <c r="VNU241" s="46"/>
      <c r="VNV241" s="46"/>
      <c r="VNW241" s="46"/>
      <c r="VNX241" s="46"/>
      <c r="VNY241" s="46"/>
      <c r="VNZ241" s="46"/>
      <c r="VOA241" s="46"/>
      <c r="VOB241" s="46"/>
      <c r="VOC241" s="46"/>
      <c r="VOD241" s="46"/>
      <c r="VOE241" s="46"/>
      <c r="VOF241" s="46"/>
      <c r="VOG241" s="46"/>
      <c r="VOH241" s="46"/>
      <c r="VOI241" s="46"/>
      <c r="VOJ241" s="46"/>
      <c r="VOK241" s="46"/>
      <c r="VOL241" s="46"/>
      <c r="VOM241" s="46"/>
      <c r="VON241" s="46"/>
      <c r="VOO241" s="46"/>
      <c r="VOP241" s="46"/>
      <c r="VOQ241" s="46"/>
      <c r="VOR241" s="46"/>
      <c r="VOS241" s="46"/>
      <c r="VOT241" s="46"/>
      <c r="VOU241" s="46"/>
      <c r="VOV241" s="46"/>
      <c r="VOW241" s="46"/>
      <c r="VOX241" s="46"/>
      <c r="VOY241" s="46"/>
      <c r="VOZ241" s="46"/>
      <c r="VPA241" s="46"/>
      <c r="VPB241" s="46"/>
      <c r="VPC241" s="46"/>
      <c r="VPD241" s="46"/>
      <c r="VPE241" s="46"/>
      <c r="VPF241" s="46"/>
      <c r="VPG241" s="46"/>
      <c r="VPH241" s="46"/>
      <c r="VPI241" s="46"/>
      <c r="VPJ241" s="46"/>
      <c r="VPK241" s="46"/>
      <c r="VPL241" s="46"/>
      <c r="VPM241" s="46"/>
      <c r="VPN241" s="46"/>
      <c r="VPO241" s="46"/>
      <c r="VPP241" s="46"/>
      <c r="VPQ241" s="46"/>
      <c r="VPR241" s="46"/>
      <c r="VPS241" s="46"/>
      <c r="VPT241" s="46"/>
      <c r="VPU241" s="46"/>
      <c r="VPV241" s="46"/>
      <c r="VPW241" s="46"/>
      <c r="VPX241" s="46"/>
      <c r="VPY241" s="46"/>
      <c r="VPZ241" s="46"/>
      <c r="VQA241" s="46"/>
      <c r="VQB241" s="46"/>
      <c r="VQC241" s="46"/>
      <c r="VQD241" s="46"/>
      <c r="VQE241" s="46"/>
      <c r="VQF241" s="46"/>
      <c r="VQG241" s="46"/>
      <c r="VQH241" s="46"/>
      <c r="VQI241" s="46"/>
      <c r="VQJ241" s="46"/>
      <c r="VQK241" s="46"/>
      <c r="VQL241" s="46"/>
      <c r="VQM241" s="46"/>
      <c r="VQN241" s="46"/>
      <c r="VQO241" s="46"/>
      <c r="VQP241" s="46"/>
      <c r="VQQ241" s="46"/>
      <c r="VQR241" s="46"/>
      <c r="VQS241" s="46"/>
      <c r="VQT241" s="46"/>
      <c r="VQU241" s="46"/>
      <c r="VQV241" s="46"/>
      <c r="VQW241" s="46"/>
      <c r="VQX241" s="46"/>
      <c r="VQY241" s="46"/>
      <c r="VQZ241" s="46"/>
      <c r="VRA241" s="46"/>
      <c r="VRB241" s="46"/>
      <c r="VRC241" s="46"/>
      <c r="VRD241" s="46"/>
      <c r="VRE241" s="46"/>
      <c r="VRF241" s="46"/>
      <c r="VRG241" s="46"/>
      <c r="VRH241" s="46"/>
      <c r="VRI241" s="46"/>
      <c r="VRJ241" s="46"/>
      <c r="VRK241" s="46"/>
      <c r="VRL241" s="46"/>
      <c r="VRM241" s="46"/>
      <c r="VRN241" s="46"/>
      <c r="VRO241" s="46"/>
      <c r="VRP241" s="46"/>
      <c r="VRQ241" s="46"/>
      <c r="VRR241" s="46"/>
      <c r="VRS241" s="46"/>
      <c r="VRT241" s="46"/>
      <c r="VRU241" s="46"/>
      <c r="VRV241" s="46"/>
      <c r="VRW241" s="46"/>
      <c r="VRX241" s="46"/>
      <c r="VRY241" s="46"/>
      <c r="VRZ241" s="46"/>
      <c r="VSA241" s="46"/>
      <c r="VSB241" s="46"/>
      <c r="VSC241" s="46"/>
      <c r="VSD241" s="46"/>
      <c r="VSE241" s="46"/>
      <c r="VSF241" s="46"/>
      <c r="VSG241" s="46"/>
      <c r="VSH241" s="46"/>
      <c r="VSI241" s="46"/>
      <c r="VSJ241" s="46"/>
      <c r="VSK241" s="46"/>
      <c r="VSL241" s="46"/>
      <c r="VSM241" s="46"/>
      <c r="VSN241" s="46"/>
      <c r="VSO241" s="46"/>
      <c r="VSP241" s="46"/>
      <c r="VSQ241" s="46"/>
      <c r="VSR241" s="46"/>
      <c r="VSS241" s="46"/>
      <c r="VST241" s="46"/>
      <c r="VSU241" s="46"/>
      <c r="VSV241" s="46"/>
      <c r="VSW241" s="46"/>
      <c r="VSX241" s="46"/>
      <c r="VSY241" s="46"/>
      <c r="VSZ241" s="46"/>
      <c r="VTA241" s="46"/>
      <c r="VTB241" s="46"/>
      <c r="VTC241" s="46"/>
      <c r="VTD241" s="46"/>
      <c r="VTE241" s="46"/>
      <c r="VTF241" s="46"/>
      <c r="VTG241" s="46"/>
      <c r="VTH241" s="46"/>
      <c r="VTI241" s="46"/>
      <c r="VTJ241" s="46"/>
      <c r="VTK241" s="46"/>
      <c r="VTL241" s="46"/>
      <c r="VTM241" s="46"/>
      <c r="VTN241" s="46"/>
      <c r="VTO241" s="46"/>
      <c r="VTP241" s="46"/>
      <c r="VTQ241" s="46"/>
      <c r="VTR241" s="46"/>
      <c r="VTS241" s="46"/>
      <c r="VTT241" s="46"/>
      <c r="VTU241" s="46"/>
      <c r="VTV241" s="46"/>
      <c r="VTW241" s="46"/>
      <c r="VTX241" s="46"/>
    </row>
    <row r="242" spans="3:58 15024:15416" s="62" customFormat="1" x14ac:dyDescent="0.25">
      <c r="C242" s="68"/>
      <c r="D242" s="232" t="s">
        <v>22</v>
      </c>
      <c r="E242" s="256">
        <v>1460.001</v>
      </c>
      <c r="F242" s="233" t="s">
        <v>19</v>
      </c>
      <c r="G242" s="289">
        <v>916.76589999999999</v>
      </c>
      <c r="H242" s="289">
        <v>1022.3454</v>
      </c>
      <c r="I242" s="289">
        <v>987.41690000000006</v>
      </c>
      <c r="J242" s="289">
        <v>1169.4065000000001</v>
      </c>
      <c r="K242" s="289">
        <v>1526.9196999999999</v>
      </c>
      <c r="L242" s="289">
        <v>1084.3062</v>
      </c>
      <c r="M242" s="289">
        <v>992.11590000000001</v>
      </c>
      <c r="N242" s="289">
        <v>1138.9911</v>
      </c>
      <c r="O242" s="289">
        <v>1135.1665</v>
      </c>
      <c r="P242" s="289">
        <v>1119.9851000000001</v>
      </c>
      <c r="Q242" s="289">
        <v>958.32470000000001</v>
      </c>
      <c r="R242" s="1962">
        <v>955.85969999999998</v>
      </c>
      <c r="S242" s="1962">
        <v>862.62549999999999</v>
      </c>
      <c r="T242" s="1962">
        <v>874.02970000000005</v>
      </c>
      <c r="U242" s="289">
        <v>885.95519999999999</v>
      </c>
      <c r="V242" s="1985">
        <v>931.30070000000001</v>
      </c>
      <c r="W242" s="1985">
        <v>991.88610000000006</v>
      </c>
      <c r="X242" s="1985">
        <v>1092.0011999999999</v>
      </c>
      <c r="Y242" s="1985">
        <v>1216.5795000000001</v>
      </c>
      <c r="Z242" s="1985">
        <v>1247.8788999999999</v>
      </c>
      <c r="AA242" s="1947">
        <v>1296.2383</v>
      </c>
      <c r="AB242" s="289">
        <v>1292.4739</v>
      </c>
      <c r="AC242" s="289">
        <v>1214.0168000000001</v>
      </c>
      <c r="AD242" s="289">
        <v>1042.5034000000001</v>
      </c>
      <c r="AE242" s="289">
        <v>1157.3200999999999</v>
      </c>
      <c r="AF242" s="289">
        <v>1258.0242000000001</v>
      </c>
      <c r="AG242" s="289">
        <v>1228.3477</v>
      </c>
      <c r="AH242" s="289">
        <v>1048.2668000000001</v>
      </c>
      <c r="AJ242" s="2093">
        <v>26890.591961393569</v>
      </c>
      <c r="AZ242" s="2098"/>
      <c r="BA242" s="2098"/>
      <c r="BF242" s="142"/>
    </row>
    <row r="243" spans="3:58 15024:15416" s="62" customFormat="1" x14ac:dyDescent="0.25">
      <c r="C243" s="68"/>
      <c r="D243" s="232"/>
      <c r="E243" s="256"/>
      <c r="F243" s="233"/>
      <c r="G243" s="289"/>
      <c r="H243" s="289"/>
      <c r="I243" s="289"/>
      <c r="J243" s="289"/>
      <c r="K243" s="1787"/>
      <c r="L243" s="289"/>
      <c r="M243" s="289"/>
      <c r="N243" s="289"/>
      <c r="O243" s="289"/>
      <c r="P243" s="289"/>
      <c r="Q243" s="289"/>
      <c r="R243" s="1962"/>
      <c r="S243" s="1962"/>
      <c r="T243" s="1962"/>
      <c r="U243" s="289"/>
      <c r="V243" s="1985"/>
      <c r="W243" s="1985"/>
      <c r="X243" s="289"/>
      <c r="Y243" s="289"/>
      <c r="Z243" s="289"/>
      <c r="AA243" s="1947"/>
      <c r="AB243" s="289"/>
      <c r="AC243" s="289"/>
      <c r="AD243" s="289"/>
      <c r="AE243" s="289"/>
      <c r="AF243" s="289"/>
      <c r="AG243" s="289"/>
      <c r="AH243" s="289"/>
      <c r="AJ243" s="54">
        <f>AJ242/AJ6</f>
        <v>960.37828433548464</v>
      </c>
      <c r="AZ243" s="2098"/>
      <c r="BA243" s="2098"/>
      <c r="BF243" s="142"/>
    </row>
    <row r="244" spans="3:58 15024:15416" s="1" customFormat="1" x14ac:dyDescent="0.25">
      <c r="C244" s="8"/>
      <c r="D244" s="232" t="s">
        <v>23</v>
      </c>
      <c r="E244" s="250"/>
      <c r="F244" s="233" t="s">
        <v>19</v>
      </c>
      <c r="G244" s="289">
        <v>928.98320000000001</v>
      </c>
      <c r="H244" s="289">
        <v>1101.6285</v>
      </c>
      <c r="I244" s="289">
        <v>1052.0098</v>
      </c>
      <c r="J244" s="289">
        <v>1021.7295</v>
      </c>
      <c r="K244" s="289">
        <v>1503.6766</v>
      </c>
      <c r="L244" s="289">
        <v>1067.8369</v>
      </c>
      <c r="M244" s="289">
        <v>1002.9376999999999</v>
      </c>
      <c r="N244" s="289">
        <v>1149.3793000000001</v>
      </c>
      <c r="O244" s="289">
        <v>1194.2364</v>
      </c>
      <c r="P244" s="289">
        <v>1159.9094</v>
      </c>
      <c r="Q244" s="289">
        <v>1280.5253</v>
      </c>
      <c r="R244" s="1962">
        <v>995.78779999999995</v>
      </c>
      <c r="S244" s="1962">
        <v>982.13189999999997</v>
      </c>
      <c r="T244" s="1962">
        <v>927.38099999999997</v>
      </c>
      <c r="U244" s="289">
        <v>886.94489999999996</v>
      </c>
      <c r="V244" s="1985">
        <v>1048.0418</v>
      </c>
      <c r="W244" s="1985">
        <v>998.32579999999996</v>
      </c>
      <c r="X244" s="1985">
        <v>1061.8026</v>
      </c>
      <c r="Y244" s="289">
        <v>1127.8771999999999</v>
      </c>
      <c r="Z244" s="289">
        <v>1171.8284000000001</v>
      </c>
      <c r="AA244" s="1947">
        <v>1253.2360000000001</v>
      </c>
      <c r="AB244" s="289">
        <v>1207.6789000000001</v>
      </c>
      <c r="AC244" s="289">
        <v>1230.4124999999999</v>
      </c>
      <c r="AD244" s="289">
        <v>1099.3861999999999</v>
      </c>
      <c r="AE244" s="289">
        <v>1110.8110999999999</v>
      </c>
      <c r="AF244" s="289">
        <v>1240.1266000000001</v>
      </c>
      <c r="AG244" s="289">
        <v>1223.6445000000001</v>
      </c>
      <c r="AH244" s="289">
        <v>1095.5979</v>
      </c>
      <c r="AJ244" s="2093">
        <f>SUM(G244:AH244)</f>
        <v>31123.867699999992</v>
      </c>
      <c r="AZ244" s="508"/>
      <c r="BA244" s="508"/>
      <c r="BF244" s="141"/>
    </row>
    <row r="245" spans="3:58 15024:15416" s="1" customFormat="1" x14ac:dyDescent="0.25">
      <c r="C245" s="15"/>
      <c r="D245" s="28" t="s">
        <v>11</v>
      </c>
      <c r="E245" s="250"/>
      <c r="F245" s="13"/>
      <c r="G245" s="291"/>
      <c r="H245" s="291"/>
      <c r="I245" s="291"/>
      <c r="J245" s="291"/>
      <c r="K245" s="291"/>
      <c r="L245" s="291"/>
      <c r="M245" s="291"/>
      <c r="N245" s="291"/>
      <c r="O245" s="291"/>
      <c r="P245" s="291"/>
      <c r="Q245" s="291"/>
      <c r="R245" s="291"/>
      <c r="S245" s="1973"/>
      <c r="T245" s="1973"/>
      <c r="U245" s="1972"/>
      <c r="V245" s="291"/>
      <c r="W245" s="1986"/>
      <c r="X245" s="291"/>
      <c r="Y245" s="291"/>
      <c r="Z245" s="291"/>
      <c r="AA245" s="291"/>
      <c r="AB245" s="291"/>
      <c r="AC245" s="291"/>
      <c r="AD245" s="291"/>
      <c r="AE245" s="291"/>
      <c r="AF245" s="291"/>
      <c r="AG245" s="291"/>
      <c r="AH245" s="291"/>
      <c r="AJ245" s="115" t="s">
        <v>11</v>
      </c>
      <c r="AZ245" s="508"/>
      <c r="BA245" s="508"/>
      <c r="BF245" s="140"/>
      <c r="VEV245" s="46"/>
      <c r="VEW245" s="46"/>
      <c r="VEX245" s="46"/>
      <c r="VEY245" s="46"/>
      <c r="VEZ245" s="46"/>
      <c r="VFA245" s="46"/>
      <c r="VFB245" s="46"/>
      <c r="VFC245" s="46"/>
      <c r="VFD245" s="46"/>
      <c r="VFE245" s="46"/>
      <c r="VFF245" s="46"/>
      <c r="VFG245" s="46"/>
      <c r="VFH245" s="46"/>
      <c r="VFI245" s="46"/>
      <c r="VFJ245" s="46"/>
      <c r="VFK245" s="46"/>
      <c r="VFL245" s="46"/>
      <c r="VFM245" s="46"/>
      <c r="VFN245" s="46"/>
      <c r="VFO245" s="46"/>
      <c r="VFP245" s="46"/>
      <c r="VFQ245" s="46"/>
      <c r="VFR245" s="46"/>
      <c r="VFS245" s="46"/>
      <c r="VFT245" s="46"/>
      <c r="VFU245" s="46"/>
      <c r="VFV245" s="46"/>
      <c r="VFW245" s="46"/>
      <c r="VFX245" s="46"/>
      <c r="VFY245" s="46"/>
      <c r="VFZ245" s="46"/>
      <c r="VGA245" s="46"/>
      <c r="VGB245" s="46"/>
      <c r="VGC245" s="46"/>
      <c r="VGD245" s="46"/>
      <c r="VGE245" s="46"/>
      <c r="VGF245" s="46"/>
      <c r="VGG245" s="46"/>
      <c r="VGH245" s="46"/>
      <c r="VGI245" s="46"/>
      <c r="VGJ245" s="46"/>
      <c r="VGK245" s="46"/>
      <c r="VGL245" s="46"/>
      <c r="VGM245" s="46"/>
      <c r="VGN245" s="46"/>
      <c r="VGO245" s="46"/>
      <c r="VGP245" s="46"/>
      <c r="VGQ245" s="46"/>
      <c r="VGR245" s="46"/>
      <c r="VGS245" s="46"/>
      <c r="VGT245" s="46"/>
      <c r="VGU245" s="46"/>
      <c r="VGV245" s="46"/>
      <c r="VGW245" s="46"/>
      <c r="VGX245" s="46"/>
      <c r="VGY245" s="46"/>
      <c r="VGZ245" s="46"/>
      <c r="VHA245" s="46"/>
      <c r="VHB245" s="46"/>
      <c r="VHC245" s="46"/>
      <c r="VHD245" s="46"/>
      <c r="VHE245" s="46"/>
      <c r="VHF245" s="46"/>
      <c r="VHG245" s="46"/>
      <c r="VHH245" s="46"/>
      <c r="VHI245" s="46"/>
      <c r="VHJ245" s="46"/>
      <c r="VHK245" s="46"/>
      <c r="VHL245" s="46"/>
      <c r="VHM245" s="46"/>
      <c r="VHN245" s="46"/>
      <c r="VHO245" s="46"/>
      <c r="VHP245" s="46"/>
      <c r="VHQ245" s="46"/>
      <c r="VHR245" s="46"/>
      <c r="VHS245" s="46"/>
      <c r="VHT245" s="46"/>
      <c r="VHU245" s="46"/>
      <c r="VHV245" s="46"/>
      <c r="VHW245" s="46"/>
      <c r="VHX245" s="46"/>
      <c r="VHY245" s="46"/>
      <c r="VHZ245" s="46"/>
      <c r="VIA245" s="46"/>
      <c r="VIB245" s="46"/>
      <c r="VIC245" s="46"/>
      <c r="VID245" s="46"/>
      <c r="VIE245" s="46"/>
      <c r="VIF245" s="46"/>
      <c r="VIG245" s="46"/>
      <c r="VIH245" s="46"/>
      <c r="VII245" s="46"/>
      <c r="VIJ245" s="46"/>
      <c r="VIK245" s="46"/>
      <c r="VIL245" s="46"/>
      <c r="VIM245" s="46"/>
      <c r="VIN245" s="46"/>
      <c r="VIO245" s="46"/>
      <c r="VIP245" s="46"/>
      <c r="VIQ245" s="46"/>
      <c r="VIR245" s="46"/>
      <c r="VIS245" s="46"/>
      <c r="VIT245" s="46"/>
      <c r="VIU245" s="46"/>
      <c r="VIV245" s="46"/>
      <c r="VIW245" s="46"/>
      <c r="VIX245" s="46"/>
      <c r="VIY245" s="46"/>
      <c r="VIZ245" s="46"/>
      <c r="VJA245" s="46"/>
      <c r="VJB245" s="46"/>
      <c r="VJC245" s="46"/>
      <c r="VJD245" s="46"/>
      <c r="VJE245" s="46"/>
      <c r="VJF245" s="46"/>
      <c r="VJG245" s="46"/>
      <c r="VJH245" s="46"/>
      <c r="VJI245" s="46"/>
      <c r="VJJ245" s="46"/>
      <c r="VJK245" s="46"/>
      <c r="VJL245" s="46"/>
      <c r="VJM245" s="46"/>
      <c r="VJN245" s="46"/>
      <c r="VJO245" s="46"/>
      <c r="VJP245" s="46"/>
      <c r="VJQ245" s="46"/>
      <c r="VJR245" s="46"/>
      <c r="VJS245" s="46"/>
      <c r="VJT245" s="46"/>
      <c r="VJU245" s="46"/>
      <c r="VJV245" s="46"/>
      <c r="VJW245" s="46"/>
      <c r="VJX245" s="46"/>
      <c r="VJY245" s="46"/>
      <c r="VJZ245" s="46"/>
      <c r="VKA245" s="46"/>
      <c r="VKB245" s="46"/>
      <c r="VKC245" s="46"/>
      <c r="VKD245" s="46"/>
      <c r="VKE245" s="46"/>
      <c r="VKF245" s="46"/>
      <c r="VKG245" s="46"/>
      <c r="VKH245" s="46"/>
      <c r="VKI245" s="46"/>
      <c r="VKJ245" s="46"/>
      <c r="VKK245" s="46"/>
      <c r="VKL245" s="46"/>
      <c r="VKM245" s="46"/>
      <c r="VKN245" s="46"/>
      <c r="VKO245" s="46"/>
      <c r="VKP245" s="46"/>
      <c r="VKQ245" s="46"/>
      <c r="VKR245" s="46"/>
      <c r="VKS245" s="46"/>
      <c r="VKT245" s="46"/>
      <c r="VKU245" s="46"/>
      <c r="VKV245" s="46"/>
      <c r="VKW245" s="46"/>
      <c r="VKX245" s="46"/>
      <c r="VKY245" s="46"/>
      <c r="VKZ245" s="46"/>
      <c r="VLA245" s="46"/>
      <c r="VLB245" s="46"/>
      <c r="VLC245" s="46"/>
      <c r="VLD245" s="46"/>
      <c r="VLE245" s="46"/>
      <c r="VLF245" s="46"/>
      <c r="VLG245" s="46"/>
      <c r="VLH245" s="46"/>
      <c r="VLI245" s="46"/>
      <c r="VLJ245" s="46"/>
      <c r="VLK245" s="46"/>
      <c r="VLL245" s="46"/>
      <c r="VLM245" s="46"/>
      <c r="VLN245" s="46"/>
      <c r="VLO245" s="46"/>
      <c r="VLP245" s="46"/>
      <c r="VLQ245" s="46"/>
      <c r="VLR245" s="46"/>
      <c r="VLS245" s="46"/>
      <c r="VLT245" s="46"/>
      <c r="VLU245" s="46"/>
      <c r="VLV245" s="46"/>
      <c r="VLW245" s="46"/>
      <c r="VLX245" s="46"/>
      <c r="VLY245" s="46"/>
      <c r="VLZ245" s="46"/>
      <c r="VMA245" s="46"/>
      <c r="VMB245" s="46"/>
      <c r="VMC245" s="46"/>
      <c r="VMD245" s="46"/>
      <c r="VME245" s="46"/>
      <c r="VMF245" s="46"/>
      <c r="VMG245" s="46"/>
      <c r="VMH245" s="46"/>
      <c r="VMI245" s="46"/>
      <c r="VMJ245" s="46"/>
      <c r="VMK245" s="46"/>
      <c r="VML245" s="46"/>
      <c r="VMM245" s="46"/>
      <c r="VMN245" s="46"/>
      <c r="VMO245" s="46"/>
      <c r="VMP245" s="46"/>
      <c r="VMQ245" s="46"/>
      <c r="VMR245" s="46"/>
      <c r="VMS245" s="46"/>
      <c r="VMT245" s="46"/>
      <c r="VMU245" s="46"/>
      <c r="VMV245" s="46"/>
      <c r="VMW245" s="46"/>
      <c r="VMX245" s="46"/>
      <c r="VMY245" s="46"/>
      <c r="VMZ245" s="46"/>
      <c r="VNA245" s="46"/>
      <c r="VNB245" s="46"/>
      <c r="VNC245" s="46"/>
      <c r="VND245" s="46"/>
      <c r="VNE245" s="46"/>
      <c r="VNF245" s="46"/>
      <c r="VNG245" s="46"/>
      <c r="VNH245" s="46"/>
      <c r="VNI245" s="46"/>
      <c r="VNJ245" s="46"/>
      <c r="VNK245" s="46"/>
      <c r="VNL245" s="46"/>
      <c r="VNM245" s="46"/>
      <c r="VNN245" s="46"/>
      <c r="VNO245" s="46"/>
      <c r="VNP245" s="46"/>
      <c r="VNQ245" s="46"/>
      <c r="VNR245" s="46"/>
      <c r="VNS245" s="46"/>
      <c r="VNT245" s="46"/>
      <c r="VNU245" s="46"/>
      <c r="VNV245" s="46"/>
      <c r="VNW245" s="46"/>
      <c r="VNX245" s="46"/>
      <c r="VNY245" s="46"/>
      <c r="VNZ245" s="46"/>
      <c r="VOA245" s="46"/>
      <c r="VOB245" s="46"/>
      <c r="VOC245" s="46"/>
      <c r="VOD245" s="46"/>
      <c r="VOE245" s="46"/>
      <c r="VOF245" s="46"/>
      <c r="VOG245" s="46"/>
      <c r="VOH245" s="46"/>
      <c r="VOI245" s="46"/>
      <c r="VOJ245" s="46"/>
      <c r="VOK245" s="46"/>
      <c r="VOL245" s="46"/>
      <c r="VOM245" s="46"/>
      <c r="VON245" s="46"/>
      <c r="VOO245" s="46"/>
      <c r="VOP245" s="46"/>
      <c r="VOQ245" s="46"/>
      <c r="VOR245" s="46"/>
      <c r="VOS245" s="46"/>
      <c r="VOT245" s="46"/>
      <c r="VOU245" s="46"/>
      <c r="VOV245" s="46"/>
      <c r="VOW245" s="46"/>
      <c r="VOX245" s="46"/>
      <c r="VOY245" s="46"/>
      <c r="VOZ245" s="46"/>
      <c r="VPA245" s="46"/>
      <c r="VPB245" s="46"/>
      <c r="VPC245" s="46"/>
      <c r="VPD245" s="46"/>
      <c r="VPE245" s="46"/>
      <c r="VPF245" s="46"/>
      <c r="VPG245" s="46"/>
      <c r="VPH245" s="46"/>
      <c r="VPI245" s="46"/>
      <c r="VPJ245" s="46"/>
      <c r="VPK245" s="46"/>
      <c r="VPL245" s="46"/>
      <c r="VPM245" s="46"/>
      <c r="VPN245" s="46"/>
      <c r="VPO245" s="46"/>
      <c r="VPP245" s="46"/>
      <c r="VPQ245" s="46"/>
      <c r="VPR245" s="46"/>
      <c r="VPS245" s="46"/>
      <c r="VPT245" s="46"/>
      <c r="VPU245" s="46"/>
      <c r="VPV245" s="46"/>
      <c r="VPW245" s="46"/>
      <c r="VPX245" s="46"/>
      <c r="VPY245" s="46"/>
      <c r="VPZ245" s="46"/>
      <c r="VQA245" s="46"/>
      <c r="VQB245" s="46"/>
      <c r="VQC245" s="46"/>
      <c r="VQD245" s="46"/>
      <c r="VQE245" s="46"/>
      <c r="VQF245" s="46"/>
      <c r="VQG245" s="46"/>
      <c r="VQH245" s="46"/>
      <c r="VQI245" s="46"/>
      <c r="VQJ245" s="46"/>
      <c r="VQK245" s="46"/>
      <c r="VQL245" s="46"/>
      <c r="VQM245" s="46"/>
      <c r="VQN245" s="46"/>
      <c r="VQO245" s="46"/>
      <c r="VQP245" s="46"/>
      <c r="VQQ245" s="46"/>
      <c r="VQR245" s="46"/>
      <c r="VQS245" s="46"/>
      <c r="VQT245" s="46"/>
      <c r="VQU245" s="46"/>
      <c r="VQV245" s="46"/>
      <c r="VQW245" s="46"/>
      <c r="VQX245" s="46"/>
      <c r="VQY245" s="46"/>
      <c r="VQZ245" s="46"/>
      <c r="VRA245" s="46"/>
      <c r="VRB245" s="46"/>
      <c r="VRC245" s="46"/>
      <c r="VRD245" s="46"/>
      <c r="VRE245" s="46"/>
      <c r="VRF245" s="46"/>
      <c r="VRG245" s="46"/>
      <c r="VRH245" s="46"/>
      <c r="VRI245" s="46"/>
      <c r="VRJ245" s="46"/>
      <c r="VRK245" s="46"/>
      <c r="VRL245" s="46"/>
      <c r="VRM245" s="46"/>
      <c r="VRN245" s="46"/>
      <c r="VRO245" s="46"/>
      <c r="VRP245" s="46"/>
      <c r="VRQ245" s="46"/>
      <c r="VRR245" s="46"/>
      <c r="VRS245" s="46"/>
      <c r="VRT245" s="46"/>
      <c r="VRU245" s="46"/>
      <c r="VRV245" s="46"/>
      <c r="VRW245" s="46"/>
      <c r="VRX245" s="46"/>
      <c r="VRY245" s="46"/>
      <c r="VRZ245" s="46"/>
      <c r="VSA245" s="46"/>
      <c r="VSB245" s="46"/>
      <c r="VSC245" s="46"/>
      <c r="VSD245" s="46"/>
      <c r="VSE245" s="46"/>
      <c r="VSF245" s="46"/>
      <c r="VSG245" s="46"/>
      <c r="VSH245" s="46"/>
      <c r="VSI245" s="46"/>
      <c r="VSJ245" s="46"/>
      <c r="VSK245" s="46"/>
      <c r="VSL245" s="46"/>
      <c r="VSM245" s="46"/>
      <c r="VSN245" s="46"/>
      <c r="VSO245" s="46"/>
      <c r="VSP245" s="46"/>
      <c r="VSQ245" s="46"/>
      <c r="VSR245" s="46"/>
      <c r="VSS245" s="46"/>
      <c r="VST245" s="46"/>
      <c r="VSU245" s="46"/>
      <c r="VSV245" s="46"/>
      <c r="VSW245" s="46"/>
      <c r="VSX245" s="46"/>
      <c r="VSY245" s="46"/>
      <c r="VSZ245" s="46"/>
      <c r="VTA245" s="46"/>
      <c r="VTB245" s="46"/>
      <c r="VTC245" s="46"/>
      <c r="VTD245" s="46"/>
      <c r="VTE245" s="46"/>
      <c r="VTF245" s="46"/>
      <c r="VTG245" s="46"/>
      <c r="VTH245" s="46"/>
      <c r="VTI245" s="46"/>
      <c r="VTJ245" s="46"/>
      <c r="VTK245" s="46"/>
      <c r="VTL245" s="46"/>
      <c r="VTM245" s="46"/>
      <c r="VTN245" s="46"/>
      <c r="VTO245" s="46"/>
      <c r="VTP245" s="46"/>
      <c r="VTQ245" s="46"/>
      <c r="VTR245" s="46"/>
      <c r="VTS245" s="46"/>
      <c r="VTT245" s="46"/>
      <c r="VTU245" s="46"/>
      <c r="VTV245" s="46"/>
      <c r="VTW245" s="46"/>
      <c r="VTX245" s="46"/>
    </row>
    <row r="246" spans="3:58 15024:15416" s="1" customFormat="1" x14ac:dyDescent="0.25">
      <c r="C246" s="15"/>
      <c r="D246" s="232" t="s">
        <v>21</v>
      </c>
      <c r="E246" s="248">
        <v>298</v>
      </c>
      <c r="F246" s="233" t="s">
        <v>1019</v>
      </c>
      <c r="G246" s="271">
        <v>5761</v>
      </c>
      <c r="H246" s="271">
        <v>6011</v>
      </c>
      <c r="I246" s="271">
        <v>5295</v>
      </c>
      <c r="J246" s="271">
        <v>5554</v>
      </c>
      <c r="K246" s="271">
        <v>5178</v>
      </c>
      <c r="L246" s="271">
        <v>5060</v>
      </c>
      <c r="M246" s="271">
        <v>5360</v>
      </c>
      <c r="N246" s="271">
        <v>5337</v>
      </c>
      <c r="O246" s="271">
        <v>5615</v>
      </c>
      <c r="P246" s="271">
        <v>6082</v>
      </c>
      <c r="Q246" s="271">
        <v>6203</v>
      </c>
      <c r="R246" s="271">
        <v>5493</v>
      </c>
      <c r="S246" s="2010">
        <v>5510</v>
      </c>
      <c r="T246" s="2010">
        <v>5066</v>
      </c>
      <c r="U246" s="2010">
        <v>4960</v>
      </c>
      <c r="V246" s="1971">
        <v>5590</v>
      </c>
      <c r="W246" s="1971">
        <v>6651</v>
      </c>
      <c r="X246" s="1971">
        <v>6952</v>
      </c>
      <c r="Y246" s="271">
        <v>6743</v>
      </c>
      <c r="Z246" s="271">
        <v>6057</v>
      </c>
      <c r="AA246" s="271">
        <v>6591</v>
      </c>
      <c r="AB246" s="271">
        <v>6985</v>
      </c>
      <c r="AC246" s="271">
        <v>6434</v>
      </c>
      <c r="AD246" s="271">
        <v>5818</v>
      </c>
      <c r="AE246" s="271">
        <v>6594</v>
      </c>
      <c r="AF246" s="271">
        <v>5791</v>
      </c>
      <c r="AG246" s="271">
        <v>6464</v>
      </c>
      <c r="AH246" s="271">
        <v>5672</v>
      </c>
      <c r="AJ246" s="54">
        <f>SUM(G246:AH246)</f>
        <v>164827</v>
      </c>
      <c r="AZ246" s="508"/>
      <c r="BA246" s="508"/>
      <c r="BE246" s="39"/>
      <c r="BF246" s="140"/>
      <c r="VEV246" s="46"/>
      <c r="VEW246" s="46"/>
      <c r="VEX246" s="46"/>
      <c r="VEY246" s="46"/>
      <c r="VEZ246" s="46"/>
      <c r="VFA246" s="46"/>
      <c r="VFB246" s="46"/>
      <c r="VFC246" s="46"/>
      <c r="VFD246" s="46"/>
      <c r="VFE246" s="46"/>
      <c r="VFF246" s="46"/>
      <c r="VFG246" s="46"/>
      <c r="VFH246" s="46"/>
      <c r="VFI246" s="46"/>
      <c r="VFJ246" s="46"/>
      <c r="VFK246" s="46"/>
      <c r="VFL246" s="46"/>
      <c r="VFM246" s="46"/>
      <c r="VFN246" s="46"/>
      <c r="VFO246" s="46"/>
      <c r="VFP246" s="46"/>
      <c r="VFQ246" s="46"/>
      <c r="VFR246" s="46"/>
      <c r="VFS246" s="46"/>
      <c r="VFT246" s="46"/>
      <c r="VFU246" s="46"/>
      <c r="VFV246" s="46"/>
      <c r="VFW246" s="46"/>
      <c r="VFX246" s="46"/>
      <c r="VFY246" s="46"/>
      <c r="VFZ246" s="46"/>
      <c r="VGA246" s="46"/>
      <c r="VGB246" s="46"/>
      <c r="VGC246" s="46"/>
      <c r="VGD246" s="46"/>
      <c r="VGE246" s="46"/>
      <c r="VGF246" s="46"/>
      <c r="VGG246" s="46"/>
      <c r="VGH246" s="46"/>
      <c r="VGI246" s="46"/>
      <c r="VGJ246" s="46"/>
      <c r="VGK246" s="46"/>
      <c r="VGL246" s="46"/>
      <c r="VGM246" s="46"/>
      <c r="VGN246" s="46"/>
      <c r="VGO246" s="46"/>
      <c r="VGP246" s="46"/>
      <c r="VGQ246" s="46"/>
      <c r="VGR246" s="46"/>
      <c r="VGS246" s="46"/>
      <c r="VGT246" s="46"/>
      <c r="VGU246" s="46"/>
      <c r="VGV246" s="46"/>
      <c r="VGW246" s="46"/>
      <c r="VGX246" s="46"/>
      <c r="VGY246" s="46"/>
      <c r="VGZ246" s="46"/>
      <c r="VHA246" s="46"/>
      <c r="VHB246" s="46"/>
      <c r="VHC246" s="46"/>
      <c r="VHD246" s="46"/>
      <c r="VHE246" s="46"/>
      <c r="VHF246" s="46"/>
      <c r="VHG246" s="46"/>
      <c r="VHH246" s="46"/>
      <c r="VHI246" s="46"/>
      <c r="VHJ246" s="46"/>
      <c r="VHK246" s="46"/>
      <c r="VHL246" s="46"/>
      <c r="VHM246" s="46"/>
      <c r="VHN246" s="46"/>
      <c r="VHO246" s="46"/>
      <c r="VHP246" s="46"/>
      <c r="VHQ246" s="46"/>
      <c r="VHR246" s="46"/>
      <c r="VHS246" s="46"/>
      <c r="VHT246" s="46"/>
      <c r="VHU246" s="46"/>
      <c r="VHV246" s="46"/>
      <c r="VHW246" s="46"/>
      <c r="VHX246" s="46"/>
      <c r="VHY246" s="46"/>
      <c r="VHZ246" s="46"/>
      <c r="VIA246" s="46"/>
      <c r="VIB246" s="46"/>
      <c r="VIC246" s="46"/>
      <c r="VID246" s="46"/>
      <c r="VIE246" s="46"/>
      <c r="VIF246" s="46"/>
      <c r="VIG246" s="46"/>
      <c r="VIH246" s="46"/>
      <c r="VII246" s="46"/>
      <c r="VIJ246" s="46"/>
      <c r="VIK246" s="46"/>
      <c r="VIL246" s="46"/>
      <c r="VIM246" s="46"/>
      <c r="VIN246" s="46"/>
      <c r="VIO246" s="46"/>
      <c r="VIP246" s="46"/>
      <c r="VIQ246" s="46"/>
      <c r="VIR246" s="46"/>
      <c r="VIS246" s="46"/>
      <c r="VIT246" s="46"/>
      <c r="VIU246" s="46"/>
      <c r="VIV246" s="46"/>
      <c r="VIW246" s="46"/>
      <c r="VIX246" s="46"/>
      <c r="VIY246" s="46"/>
      <c r="VIZ246" s="46"/>
      <c r="VJA246" s="46"/>
      <c r="VJB246" s="46"/>
      <c r="VJC246" s="46"/>
      <c r="VJD246" s="46"/>
      <c r="VJE246" s="46"/>
      <c r="VJF246" s="46"/>
      <c r="VJG246" s="46"/>
      <c r="VJH246" s="46"/>
      <c r="VJI246" s="46"/>
      <c r="VJJ246" s="46"/>
      <c r="VJK246" s="46"/>
      <c r="VJL246" s="46"/>
      <c r="VJM246" s="46"/>
      <c r="VJN246" s="46"/>
      <c r="VJO246" s="46"/>
      <c r="VJP246" s="46"/>
      <c r="VJQ246" s="46"/>
      <c r="VJR246" s="46"/>
      <c r="VJS246" s="46"/>
      <c r="VJT246" s="46"/>
      <c r="VJU246" s="46"/>
      <c r="VJV246" s="46"/>
      <c r="VJW246" s="46"/>
      <c r="VJX246" s="46"/>
      <c r="VJY246" s="46"/>
      <c r="VJZ246" s="46"/>
      <c r="VKA246" s="46"/>
      <c r="VKB246" s="46"/>
      <c r="VKC246" s="46"/>
      <c r="VKD246" s="46"/>
      <c r="VKE246" s="46"/>
      <c r="VKF246" s="46"/>
      <c r="VKG246" s="46"/>
      <c r="VKH246" s="46"/>
      <c r="VKI246" s="46"/>
      <c r="VKJ246" s="46"/>
      <c r="VKK246" s="46"/>
      <c r="VKL246" s="46"/>
      <c r="VKM246" s="46"/>
      <c r="VKN246" s="46"/>
      <c r="VKO246" s="46"/>
      <c r="VKP246" s="46"/>
      <c r="VKQ246" s="46"/>
      <c r="VKR246" s="46"/>
      <c r="VKS246" s="46"/>
      <c r="VKT246" s="46"/>
      <c r="VKU246" s="46"/>
      <c r="VKV246" s="46"/>
      <c r="VKW246" s="46"/>
      <c r="VKX246" s="46"/>
      <c r="VKY246" s="46"/>
      <c r="VKZ246" s="46"/>
      <c r="VLA246" s="46"/>
      <c r="VLB246" s="46"/>
      <c r="VLC246" s="46"/>
      <c r="VLD246" s="46"/>
      <c r="VLE246" s="46"/>
      <c r="VLF246" s="46"/>
      <c r="VLG246" s="46"/>
      <c r="VLH246" s="46"/>
      <c r="VLI246" s="46"/>
      <c r="VLJ246" s="46"/>
      <c r="VLK246" s="46"/>
      <c r="VLL246" s="46"/>
      <c r="VLM246" s="46"/>
      <c r="VLN246" s="46"/>
      <c r="VLO246" s="46"/>
      <c r="VLP246" s="46"/>
      <c r="VLQ246" s="46"/>
      <c r="VLR246" s="46"/>
      <c r="VLS246" s="46"/>
      <c r="VLT246" s="46"/>
      <c r="VLU246" s="46"/>
      <c r="VLV246" s="46"/>
      <c r="VLW246" s="46"/>
      <c r="VLX246" s="46"/>
      <c r="VLY246" s="46"/>
      <c r="VLZ246" s="46"/>
      <c r="VMA246" s="46"/>
      <c r="VMB246" s="46"/>
      <c r="VMC246" s="46"/>
      <c r="VMD246" s="46"/>
      <c r="VME246" s="46"/>
      <c r="VMF246" s="46"/>
      <c r="VMG246" s="46"/>
      <c r="VMH246" s="46"/>
      <c r="VMI246" s="46"/>
      <c r="VMJ246" s="46"/>
      <c r="VMK246" s="46"/>
      <c r="VML246" s="46"/>
      <c r="VMM246" s="46"/>
      <c r="VMN246" s="46"/>
      <c r="VMO246" s="46"/>
      <c r="VMP246" s="46"/>
      <c r="VMQ246" s="46"/>
      <c r="VMR246" s="46"/>
      <c r="VMS246" s="46"/>
      <c r="VMT246" s="46"/>
      <c r="VMU246" s="46"/>
      <c r="VMV246" s="46"/>
      <c r="VMW246" s="46"/>
      <c r="VMX246" s="46"/>
      <c r="VMY246" s="46"/>
      <c r="VMZ246" s="46"/>
      <c r="VNA246" s="46"/>
      <c r="VNB246" s="46"/>
      <c r="VNC246" s="46"/>
      <c r="VND246" s="46"/>
      <c r="VNE246" s="46"/>
      <c r="VNF246" s="46"/>
      <c r="VNG246" s="46"/>
      <c r="VNH246" s="46"/>
      <c r="VNI246" s="46"/>
      <c r="VNJ246" s="46"/>
      <c r="VNK246" s="46"/>
      <c r="VNL246" s="46"/>
      <c r="VNM246" s="46"/>
      <c r="VNN246" s="46"/>
      <c r="VNO246" s="46"/>
      <c r="VNP246" s="46"/>
      <c r="VNQ246" s="46"/>
      <c r="VNR246" s="46"/>
      <c r="VNS246" s="46"/>
      <c r="VNT246" s="46"/>
      <c r="VNU246" s="46"/>
      <c r="VNV246" s="46"/>
      <c r="VNW246" s="46"/>
      <c r="VNX246" s="46"/>
      <c r="VNY246" s="46"/>
      <c r="VNZ246" s="46"/>
      <c r="VOA246" s="46"/>
      <c r="VOB246" s="46"/>
      <c r="VOC246" s="46"/>
      <c r="VOD246" s="46"/>
      <c r="VOE246" s="46"/>
      <c r="VOF246" s="46"/>
      <c r="VOG246" s="46"/>
      <c r="VOH246" s="46"/>
      <c r="VOI246" s="46"/>
      <c r="VOJ246" s="46"/>
      <c r="VOK246" s="46"/>
      <c r="VOL246" s="46"/>
      <c r="VOM246" s="46"/>
      <c r="VON246" s="46"/>
      <c r="VOO246" s="46"/>
      <c r="VOP246" s="46"/>
      <c r="VOQ246" s="46"/>
      <c r="VOR246" s="46"/>
      <c r="VOS246" s="46"/>
      <c r="VOT246" s="46"/>
      <c r="VOU246" s="46"/>
      <c r="VOV246" s="46"/>
      <c r="VOW246" s="46"/>
      <c r="VOX246" s="46"/>
      <c r="VOY246" s="46"/>
      <c r="VOZ246" s="46"/>
      <c r="VPA246" s="46"/>
      <c r="VPB246" s="46"/>
      <c r="VPC246" s="46"/>
      <c r="VPD246" s="46"/>
      <c r="VPE246" s="46"/>
      <c r="VPF246" s="46"/>
      <c r="VPG246" s="46"/>
      <c r="VPH246" s="46"/>
      <c r="VPI246" s="46"/>
      <c r="VPJ246" s="46"/>
      <c r="VPK246" s="46"/>
      <c r="VPL246" s="46"/>
      <c r="VPM246" s="46"/>
      <c r="VPN246" s="46"/>
      <c r="VPO246" s="46"/>
      <c r="VPP246" s="46"/>
      <c r="VPQ246" s="46"/>
      <c r="VPR246" s="46"/>
      <c r="VPS246" s="46"/>
      <c r="VPT246" s="46"/>
      <c r="VPU246" s="46"/>
      <c r="VPV246" s="46"/>
      <c r="VPW246" s="46"/>
      <c r="VPX246" s="46"/>
      <c r="VPY246" s="46"/>
      <c r="VPZ246" s="46"/>
      <c r="VQA246" s="46"/>
      <c r="VQB246" s="46"/>
      <c r="VQC246" s="46"/>
      <c r="VQD246" s="46"/>
      <c r="VQE246" s="46"/>
      <c r="VQF246" s="46"/>
      <c r="VQG246" s="46"/>
      <c r="VQH246" s="46"/>
      <c r="VQI246" s="46"/>
      <c r="VQJ246" s="46"/>
      <c r="VQK246" s="46"/>
      <c r="VQL246" s="46"/>
      <c r="VQM246" s="46"/>
      <c r="VQN246" s="46"/>
      <c r="VQO246" s="46"/>
      <c r="VQP246" s="46"/>
      <c r="VQQ246" s="46"/>
      <c r="VQR246" s="46"/>
      <c r="VQS246" s="46"/>
      <c r="VQT246" s="46"/>
      <c r="VQU246" s="46"/>
      <c r="VQV246" s="46"/>
      <c r="VQW246" s="46"/>
      <c r="VQX246" s="46"/>
      <c r="VQY246" s="46"/>
      <c r="VQZ246" s="46"/>
      <c r="VRA246" s="46"/>
      <c r="VRB246" s="46"/>
      <c r="VRC246" s="46"/>
      <c r="VRD246" s="46"/>
      <c r="VRE246" s="46"/>
      <c r="VRF246" s="46"/>
      <c r="VRG246" s="46"/>
      <c r="VRH246" s="46"/>
      <c r="VRI246" s="46"/>
      <c r="VRJ246" s="46"/>
      <c r="VRK246" s="46"/>
      <c r="VRL246" s="46"/>
      <c r="VRM246" s="46"/>
      <c r="VRN246" s="46"/>
      <c r="VRO246" s="46"/>
      <c r="VRP246" s="46"/>
      <c r="VRQ246" s="46"/>
      <c r="VRR246" s="46"/>
      <c r="VRS246" s="46"/>
      <c r="VRT246" s="46"/>
      <c r="VRU246" s="46"/>
      <c r="VRV246" s="46"/>
      <c r="VRW246" s="46"/>
      <c r="VRX246" s="46"/>
      <c r="VRY246" s="46"/>
      <c r="VRZ246" s="46"/>
      <c r="VSA246" s="46"/>
      <c r="VSB246" s="46"/>
      <c r="VSC246" s="46"/>
      <c r="VSD246" s="46"/>
      <c r="VSE246" s="46"/>
      <c r="VSF246" s="46"/>
      <c r="VSG246" s="46"/>
      <c r="VSH246" s="46"/>
      <c r="VSI246" s="46"/>
      <c r="VSJ246" s="46"/>
      <c r="VSK246" s="46"/>
      <c r="VSL246" s="46"/>
      <c r="VSM246" s="46"/>
      <c r="VSN246" s="46"/>
      <c r="VSO246" s="46"/>
      <c r="VSP246" s="46"/>
      <c r="VSQ246" s="46"/>
      <c r="VSR246" s="46"/>
      <c r="VSS246" s="46"/>
      <c r="VST246" s="46"/>
      <c r="VSU246" s="46"/>
      <c r="VSV246" s="46"/>
      <c r="VSW246" s="46"/>
      <c r="VSX246" s="46"/>
      <c r="VSY246" s="46"/>
      <c r="VSZ246" s="46"/>
      <c r="VTA246" s="46"/>
      <c r="VTB246" s="46"/>
      <c r="VTC246" s="46"/>
      <c r="VTD246" s="46"/>
      <c r="VTE246" s="46"/>
      <c r="VTF246" s="46"/>
      <c r="VTG246" s="46"/>
      <c r="VTH246" s="46"/>
      <c r="VTI246" s="46"/>
      <c r="VTJ246" s="46"/>
      <c r="VTK246" s="46"/>
      <c r="VTL246" s="46"/>
      <c r="VTM246" s="46"/>
      <c r="VTN246" s="46"/>
      <c r="VTO246" s="46"/>
      <c r="VTP246" s="46"/>
      <c r="VTQ246" s="46"/>
      <c r="VTR246" s="46"/>
      <c r="VTS246" s="46"/>
      <c r="VTT246" s="46"/>
      <c r="VTU246" s="46"/>
      <c r="VTV246" s="46"/>
      <c r="VTW246" s="46"/>
      <c r="VTX246" s="46"/>
    </row>
    <row r="247" spans="3:58 15024:15416" s="1" customFormat="1" hidden="1" x14ac:dyDescent="0.25">
      <c r="C247" s="15"/>
      <c r="D247" s="232" t="s">
        <v>21</v>
      </c>
      <c r="E247" s="248"/>
      <c r="F247" s="233" t="s">
        <v>1019</v>
      </c>
      <c r="G247" s="271"/>
      <c r="H247" s="271"/>
      <c r="I247" s="271"/>
      <c r="J247" s="271"/>
      <c r="K247" s="271"/>
      <c r="L247" s="271"/>
      <c r="M247" s="271"/>
      <c r="N247" s="271"/>
      <c r="O247" s="271"/>
      <c r="P247" s="271"/>
      <c r="Q247" s="271"/>
      <c r="R247" s="271"/>
      <c r="S247" s="2010"/>
      <c r="T247" s="2010"/>
      <c r="U247" s="1971"/>
      <c r="V247" s="1971"/>
      <c r="W247" s="1971"/>
      <c r="X247" s="1971"/>
      <c r="Y247" s="271"/>
      <c r="Z247" s="271"/>
      <c r="AA247" s="1632"/>
      <c r="AB247" s="271"/>
      <c r="AC247" s="271"/>
      <c r="AD247" s="1632"/>
      <c r="AE247" s="1632"/>
      <c r="AF247" s="1632"/>
      <c r="AG247" s="271"/>
      <c r="AH247" s="271"/>
      <c r="AJ247" s="54"/>
      <c r="AZ247" s="508"/>
      <c r="BA247" s="508"/>
      <c r="BE247" s="39"/>
      <c r="BF247" s="140"/>
      <c r="VEV247" s="46"/>
      <c r="VEW247" s="46"/>
      <c r="VEX247" s="46"/>
      <c r="VEY247" s="46"/>
      <c r="VEZ247" s="46"/>
      <c r="VFA247" s="46"/>
      <c r="VFB247" s="46"/>
      <c r="VFC247" s="46"/>
      <c r="VFD247" s="46"/>
      <c r="VFE247" s="46"/>
      <c r="VFF247" s="46"/>
      <c r="VFG247" s="46"/>
      <c r="VFH247" s="46"/>
      <c r="VFI247" s="46"/>
      <c r="VFJ247" s="46"/>
      <c r="VFK247" s="46"/>
      <c r="VFL247" s="46"/>
      <c r="VFM247" s="46"/>
      <c r="VFN247" s="46"/>
      <c r="VFO247" s="46"/>
      <c r="VFP247" s="46"/>
      <c r="VFQ247" s="46"/>
      <c r="VFR247" s="46"/>
      <c r="VFS247" s="46"/>
      <c r="VFT247" s="46"/>
      <c r="VFU247" s="46"/>
      <c r="VFV247" s="46"/>
      <c r="VFW247" s="46"/>
      <c r="VFX247" s="46"/>
      <c r="VFY247" s="46"/>
      <c r="VFZ247" s="46"/>
      <c r="VGA247" s="46"/>
      <c r="VGB247" s="46"/>
      <c r="VGC247" s="46"/>
      <c r="VGD247" s="46"/>
      <c r="VGE247" s="46"/>
      <c r="VGF247" s="46"/>
      <c r="VGG247" s="46"/>
      <c r="VGH247" s="46"/>
      <c r="VGI247" s="46"/>
      <c r="VGJ247" s="46"/>
      <c r="VGK247" s="46"/>
      <c r="VGL247" s="46"/>
      <c r="VGM247" s="46"/>
      <c r="VGN247" s="46"/>
      <c r="VGO247" s="46"/>
      <c r="VGP247" s="46"/>
      <c r="VGQ247" s="46"/>
      <c r="VGR247" s="46"/>
      <c r="VGS247" s="46"/>
      <c r="VGT247" s="46"/>
      <c r="VGU247" s="46"/>
      <c r="VGV247" s="46"/>
      <c r="VGW247" s="46"/>
      <c r="VGX247" s="46"/>
      <c r="VGY247" s="46"/>
      <c r="VGZ247" s="46"/>
      <c r="VHA247" s="46"/>
      <c r="VHB247" s="46"/>
      <c r="VHC247" s="46"/>
      <c r="VHD247" s="46"/>
      <c r="VHE247" s="46"/>
      <c r="VHF247" s="46"/>
      <c r="VHG247" s="46"/>
      <c r="VHH247" s="46"/>
      <c r="VHI247" s="46"/>
      <c r="VHJ247" s="46"/>
      <c r="VHK247" s="46"/>
      <c r="VHL247" s="46"/>
      <c r="VHM247" s="46"/>
      <c r="VHN247" s="46"/>
      <c r="VHO247" s="46"/>
      <c r="VHP247" s="46"/>
      <c r="VHQ247" s="46"/>
      <c r="VHR247" s="46"/>
      <c r="VHS247" s="46"/>
      <c r="VHT247" s="46"/>
      <c r="VHU247" s="46"/>
      <c r="VHV247" s="46"/>
      <c r="VHW247" s="46"/>
      <c r="VHX247" s="46"/>
      <c r="VHY247" s="46"/>
      <c r="VHZ247" s="46"/>
      <c r="VIA247" s="46"/>
      <c r="VIB247" s="46"/>
      <c r="VIC247" s="46"/>
      <c r="VID247" s="46"/>
      <c r="VIE247" s="46"/>
      <c r="VIF247" s="46"/>
      <c r="VIG247" s="46"/>
      <c r="VIH247" s="46"/>
      <c r="VII247" s="46"/>
      <c r="VIJ247" s="46"/>
      <c r="VIK247" s="46"/>
      <c r="VIL247" s="46"/>
      <c r="VIM247" s="46"/>
      <c r="VIN247" s="46"/>
      <c r="VIO247" s="46"/>
      <c r="VIP247" s="46"/>
      <c r="VIQ247" s="46"/>
      <c r="VIR247" s="46"/>
      <c r="VIS247" s="46"/>
      <c r="VIT247" s="46"/>
      <c r="VIU247" s="46"/>
      <c r="VIV247" s="46"/>
      <c r="VIW247" s="46"/>
      <c r="VIX247" s="46"/>
      <c r="VIY247" s="46"/>
      <c r="VIZ247" s="46"/>
      <c r="VJA247" s="46"/>
      <c r="VJB247" s="46"/>
      <c r="VJC247" s="46"/>
      <c r="VJD247" s="46"/>
      <c r="VJE247" s="46"/>
      <c r="VJF247" s="46"/>
      <c r="VJG247" s="46"/>
      <c r="VJH247" s="46"/>
      <c r="VJI247" s="46"/>
      <c r="VJJ247" s="46"/>
      <c r="VJK247" s="46"/>
      <c r="VJL247" s="46"/>
      <c r="VJM247" s="46"/>
      <c r="VJN247" s="46"/>
      <c r="VJO247" s="46"/>
      <c r="VJP247" s="46"/>
      <c r="VJQ247" s="46"/>
      <c r="VJR247" s="46"/>
      <c r="VJS247" s="46"/>
      <c r="VJT247" s="46"/>
      <c r="VJU247" s="46"/>
      <c r="VJV247" s="46"/>
      <c r="VJW247" s="46"/>
      <c r="VJX247" s="46"/>
      <c r="VJY247" s="46"/>
      <c r="VJZ247" s="46"/>
      <c r="VKA247" s="46"/>
      <c r="VKB247" s="46"/>
      <c r="VKC247" s="46"/>
      <c r="VKD247" s="46"/>
      <c r="VKE247" s="46"/>
      <c r="VKF247" s="46"/>
      <c r="VKG247" s="46"/>
      <c r="VKH247" s="46"/>
      <c r="VKI247" s="46"/>
      <c r="VKJ247" s="46"/>
      <c r="VKK247" s="46"/>
      <c r="VKL247" s="46"/>
      <c r="VKM247" s="46"/>
      <c r="VKN247" s="46"/>
      <c r="VKO247" s="46"/>
      <c r="VKP247" s="46"/>
      <c r="VKQ247" s="46"/>
      <c r="VKR247" s="46"/>
      <c r="VKS247" s="46"/>
      <c r="VKT247" s="46"/>
      <c r="VKU247" s="46"/>
      <c r="VKV247" s="46"/>
      <c r="VKW247" s="46"/>
      <c r="VKX247" s="46"/>
      <c r="VKY247" s="46"/>
      <c r="VKZ247" s="46"/>
      <c r="VLA247" s="46"/>
      <c r="VLB247" s="46"/>
      <c r="VLC247" s="46"/>
      <c r="VLD247" s="46"/>
      <c r="VLE247" s="46"/>
      <c r="VLF247" s="46"/>
      <c r="VLG247" s="46"/>
      <c r="VLH247" s="46"/>
      <c r="VLI247" s="46"/>
      <c r="VLJ247" s="46"/>
      <c r="VLK247" s="46"/>
      <c r="VLL247" s="46"/>
      <c r="VLM247" s="46"/>
      <c r="VLN247" s="46"/>
      <c r="VLO247" s="46"/>
      <c r="VLP247" s="46"/>
      <c r="VLQ247" s="46"/>
      <c r="VLR247" s="46"/>
      <c r="VLS247" s="46"/>
      <c r="VLT247" s="46"/>
      <c r="VLU247" s="46"/>
      <c r="VLV247" s="46"/>
      <c r="VLW247" s="46"/>
      <c r="VLX247" s="46"/>
      <c r="VLY247" s="46"/>
      <c r="VLZ247" s="46"/>
      <c r="VMA247" s="46"/>
      <c r="VMB247" s="46"/>
      <c r="VMC247" s="46"/>
      <c r="VMD247" s="46"/>
      <c r="VME247" s="46"/>
      <c r="VMF247" s="46"/>
      <c r="VMG247" s="46"/>
      <c r="VMH247" s="46"/>
      <c r="VMI247" s="46"/>
      <c r="VMJ247" s="46"/>
      <c r="VMK247" s="46"/>
      <c r="VML247" s="46"/>
      <c r="VMM247" s="46"/>
      <c r="VMN247" s="46"/>
      <c r="VMO247" s="46"/>
      <c r="VMP247" s="46"/>
      <c r="VMQ247" s="46"/>
      <c r="VMR247" s="46"/>
      <c r="VMS247" s="46"/>
      <c r="VMT247" s="46"/>
      <c r="VMU247" s="46"/>
      <c r="VMV247" s="46"/>
      <c r="VMW247" s="46"/>
      <c r="VMX247" s="46"/>
      <c r="VMY247" s="46"/>
      <c r="VMZ247" s="46"/>
      <c r="VNA247" s="46"/>
      <c r="VNB247" s="46"/>
      <c r="VNC247" s="46"/>
      <c r="VND247" s="46"/>
      <c r="VNE247" s="46"/>
      <c r="VNF247" s="46"/>
      <c r="VNG247" s="46"/>
      <c r="VNH247" s="46"/>
      <c r="VNI247" s="46"/>
      <c r="VNJ247" s="46"/>
      <c r="VNK247" s="46"/>
      <c r="VNL247" s="46"/>
      <c r="VNM247" s="46"/>
      <c r="VNN247" s="46"/>
      <c r="VNO247" s="46"/>
      <c r="VNP247" s="46"/>
      <c r="VNQ247" s="46"/>
      <c r="VNR247" s="46"/>
      <c r="VNS247" s="46"/>
      <c r="VNT247" s="46"/>
      <c r="VNU247" s="46"/>
      <c r="VNV247" s="46"/>
      <c r="VNW247" s="46"/>
      <c r="VNX247" s="46"/>
      <c r="VNY247" s="46"/>
      <c r="VNZ247" s="46"/>
      <c r="VOA247" s="46"/>
      <c r="VOB247" s="46"/>
      <c r="VOC247" s="46"/>
      <c r="VOD247" s="46"/>
      <c r="VOE247" s="46"/>
      <c r="VOF247" s="46"/>
      <c r="VOG247" s="46"/>
      <c r="VOH247" s="46"/>
      <c r="VOI247" s="46"/>
      <c r="VOJ247" s="46"/>
      <c r="VOK247" s="46"/>
      <c r="VOL247" s="46"/>
      <c r="VOM247" s="46"/>
      <c r="VON247" s="46"/>
      <c r="VOO247" s="46"/>
      <c r="VOP247" s="46"/>
      <c r="VOQ247" s="46"/>
      <c r="VOR247" s="46"/>
      <c r="VOS247" s="46"/>
      <c r="VOT247" s="46"/>
      <c r="VOU247" s="46"/>
      <c r="VOV247" s="46"/>
      <c r="VOW247" s="46"/>
      <c r="VOX247" s="46"/>
      <c r="VOY247" s="46"/>
      <c r="VOZ247" s="46"/>
      <c r="VPA247" s="46"/>
      <c r="VPB247" s="46"/>
      <c r="VPC247" s="46"/>
      <c r="VPD247" s="46"/>
      <c r="VPE247" s="46"/>
      <c r="VPF247" s="46"/>
      <c r="VPG247" s="46"/>
      <c r="VPH247" s="46"/>
      <c r="VPI247" s="46"/>
      <c r="VPJ247" s="46"/>
      <c r="VPK247" s="46"/>
      <c r="VPL247" s="46"/>
      <c r="VPM247" s="46"/>
      <c r="VPN247" s="46"/>
      <c r="VPO247" s="46"/>
      <c r="VPP247" s="46"/>
      <c r="VPQ247" s="46"/>
      <c r="VPR247" s="46"/>
      <c r="VPS247" s="46"/>
      <c r="VPT247" s="46"/>
      <c r="VPU247" s="46"/>
      <c r="VPV247" s="46"/>
      <c r="VPW247" s="46"/>
      <c r="VPX247" s="46"/>
      <c r="VPY247" s="46"/>
      <c r="VPZ247" s="46"/>
      <c r="VQA247" s="46"/>
      <c r="VQB247" s="46"/>
      <c r="VQC247" s="46"/>
      <c r="VQD247" s="46"/>
      <c r="VQE247" s="46"/>
      <c r="VQF247" s="46"/>
      <c r="VQG247" s="46"/>
      <c r="VQH247" s="46"/>
      <c r="VQI247" s="46"/>
      <c r="VQJ247" s="46"/>
      <c r="VQK247" s="46"/>
      <c r="VQL247" s="46"/>
      <c r="VQM247" s="46"/>
      <c r="VQN247" s="46"/>
      <c r="VQO247" s="46"/>
      <c r="VQP247" s="46"/>
      <c r="VQQ247" s="46"/>
      <c r="VQR247" s="46"/>
      <c r="VQS247" s="46"/>
      <c r="VQT247" s="46"/>
      <c r="VQU247" s="46"/>
      <c r="VQV247" s="46"/>
      <c r="VQW247" s="46"/>
      <c r="VQX247" s="46"/>
      <c r="VQY247" s="46"/>
      <c r="VQZ247" s="46"/>
      <c r="VRA247" s="46"/>
      <c r="VRB247" s="46"/>
      <c r="VRC247" s="46"/>
      <c r="VRD247" s="46"/>
      <c r="VRE247" s="46"/>
      <c r="VRF247" s="46"/>
      <c r="VRG247" s="46"/>
      <c r="VRH247" s="46"/>
      <c r="VRI247" s="46"/>
      <c r="VRJ247" s="46"/>
      <c r="VRK247" s="46"/>
      <c r="VRL247" s="46"/>
      <c r="VRM247" s="46"/>
      <c r="VRN247" s="46"/>
      <c r="VRO247" s="46"/>
      <c r="VRP247" s="46"/>
      <c r="VRQ247" s="46"/>
      <c r="VRR247" s="46"/>
      <c r="VRS247" s="46"/>
      <c r="VRT247" s="46"/>
      <c r="VRU247" s="46"/>
      <c r="VRV247" s="46"/>
      <c r="VRW247" s="46"/>
      <c r="VRX247" s="46"/>
      <c r="VRY247" s="46"/>
      <c r="VRZ247" s="46"/>
      <c r="VSA247" s="46"/>
      <c r="VSB247" s="46"/>
      <c r="VSC247" s="46"/>
      <c r="VSD247" s="46"/>
      <c r="VSE247" s="46"/>
      <c r="VSF247" s="46"/>
      <c r="VSG247" s="46"/>
      <c r="VSH247" s="46"/>
      <c r="VSI247" s="46"/>
      <c r="VSJ247" s="46"/>
      <c r="VSK247" s="46"/>
      <c r="VSL247" s="46"/>
      <c r="VSM247" s="46"/>
      <c r="VSN247" s="46"/>
      <c r="VSO247" s="46"/>
      <c r="VSP247" s="46"/>
      <c r="VSQ247" s="46"/>
      <c r="VSR247" s="46"/>
      <c r="VSS247" s="46"/>
      <c r="VST247" s="46"/>
      <c r="VSU247" s="46"/>
      <c r="VSV247" s="46"/>
      <c r="VSW247" s="46"/>
      <c r="VSX247" s="46"/>
      <c r="VSY247" s="46"/>
      <c r="VSZ247" s="46"/>
      <c r="VTA247" s="46"/>
      <c r="VTB247" s="46"/>
      <c r="VTC247" s="46"/>
      <c r="VTD247" s="46"/>
      <c r="VTE247" s="46"/>
      <c r="VTF247" s="46"/>
      <c r="VTG247" s="46"/>
      <c r="VTH247" s="46"/>
      <c r="VTI247" s="46"/>
      <c r="VTJ247" s="46"/>
      <c r="VTK247" s="46"/>
      <c r="VTL247" s="46"/>
      <c r="VTM247" s="46"/>
      <c r="VTN247" s="46"/>
      <c r="VTO247" s="46"/>
      <c r="VTP247" s="46"/>
      <c r="VTQ247" s="46"/>
      <c r="VTR247" s="46"/>
      <c r="VTS247" s="46"/>
      <c r="VTT247" s="46"/>
      <c r="VTU247" s="46"/>
      <c r="VTV247" s="46"/>
      <c r="VTW247" s="46"/>
      <c r="VTX247" s="46"/>
    </row>
    <row r="248" spans="3:58 15024:15416" s="1" customFormat="1" x14ac:dyDescent="0.25">
      <c r="C248" s="15"/>
      <c r="D248" s="232"/>
      <c r="E248" s="248"/>
      <c r="F248" s="233" t="s">
        <v>19</v>
      </c>
      <c r="G248" s="271">
        <f t="shared" ref="G248:I248" si="180">G246/25.3</f>
        <v>227.70750988142291</v>
      </c>
      <c r="H248" s="271">
        <f t="shared" si="180"/>
        <v>237.5889328063241</v>
      </c>
      <c r="I248" s="271">
        <f t="shared" si="180"/>
        <v>209.2885375494071</v>
      </c>
      <c r="J248" s="271">
        <f>J246/25.3</f>
        <v>219.52569169960475</v>
      </c>
      <c r="K248" s="271">
        <f>K246/25.3</f>
        <v>204.66403162055335</v>
      </c>
      <c r="L248" s="271">
        <f t="shared" ref="L248:P248" si="181">L246/25.3</f>
        <v>200</v>
      </c>
      <c r="M248" s="271">
        <f t="shared" si="181"/>
        <v>211.85770750988141</v>
      </c>
      <c r="N248" s="271">
        <f t="shared" si="181"/>
        <v>210.9486166007905</v>
      </c>
      <c r="O248" s="271">
        <f t="shared" si="181"/>
        <v>221.93675889328063</v>
      </c>
      <c r="P248" s="271">
        <f t="shared" si="181"/>
        <v>240.39525691699603</v>
      </c>
      <c r="Q248" s="271">
        <f t="shared" ref="Q248:AB248" si="182">Q246/25.3</f>
        <v>245.17786561264822</v>
      </c>
      <c r="R248" s="271">
        <f t="shared" si="182"/>
        <v>217.11462450592884</v>
      </c>
      <c r="S248" s="271">
        <f t="shared" si="182"/>
        <v>217.78656126482213</v>
      </c>
      <c r="T248" s="271">
        <f t="shared" si="182"/>
        <v>200.23715415019763</v>
      </c>
      <c r="U248" s="271">
        <f t="shared" si="182"/>
        <v>196.04743083003953</v>
      </c>
      <c r="V248" s="271">
        <f t="shared" si="182"/>
        <v>220.9486166007905</v>
      </c>
      <c r="W248" s="271">
        <f t="shared" si="182"/>
        <v>262.88537549407113</v>
      </c>
      <c r="X248" s="271">
        <f t="shared" si="182"/>
        <v>274.78260869565219</v>
      </c>
      <c r="Y248" s="271">
        <f t="shared" si="182"/>
        <v>266.52173913043475</v>
      </c>
      <c r="Z248" s="271">
        <f t="shared" si="182"/>
        <v>239.40711462450591</v>
      </c>
      <c r="AA248" s="271">
        <f t="shared" si="182"/>
        <v>260.51383399209487</v>
      </c>
      <c r="AB248" s="271">
        <f t="shared" si="182"/>
        <v>276.08695652173913</v>
      </c>
      <c r="AC248" s="271">
        <f>AC246/25.3</f>
        <v>254.30830039525691</v>
      </c>
      <c r="AD248" s="271">
        <f>AD246/25.3</f>
        <v>229.96047430830038</v>
      </c>
      <c r="AE248" s="271">
        <f>AE246/25.3</f>
        <v>260.63241106719369</v>
      </c>
      <c r="AF248" s="271">
        <f>AF246/25.3</f>
        <v>228.89328063241106</v>
      </c>
      <c r="AG248" s="271">
        <f t="shared" ref="AG248:AH248" si="183">AG246/25.3</f>
        <v>255.49407114624506</v>
      </c>
      <c r="AH248" s="271">
        <f t="shared" si="183"/>
        <v>224.18972332015809</v>
      </c>
      <c r="AJ248" s="1148">
        <f>SUM(G248:AH248)</f>
        <v>6514.9011857707501</v>
      </c>
      <c r="AZ248" s="508"/>
      <c r="BA248" s="508"/>
      <c r="BE248" s="39"/>
      <c r="BF248" s="140"/>
      <c r="VEV248" s="46"/>
      <c r="VEW248" s="46"/>
      <c r="VEX248" s="46"/>
      <c r="VEY248" s="46"/>
      <c r="VEZ248" s="46"/>
      <c r="VFA248" s="46"/>
      <c r="VFB248" s="46"/>
      <c r="VFC248" s="46"/>
      <c r="VFD248" s="46"/>
      <c r="VFE248" s="46"/>
      <c r="VFF248" s="46"/>
      <c r="VFG248" s="46"/>
      <c r="VFH248" s="46"/>
      <c r="VFI248" s="46"/>
      <c r="VFJ248" s="46"/>
      <c r="VFK248" s="46"/>
      <c r="VFL248" s="46"/>
      <c r="VFM248" s="46"/>
      <c r="VFN248" s="46"/>
      <c r="VFO248" s="46"/>
      <c r="VFP248" s="46"/>
      <c r="VFQ248" s="46"/>
      <c r="VFR248" s="46"/>
      <c r="VFS248" s="46"/>
      <c r="VFT248" s="46"/>
      <c r="VFU248" s="46"/>
      <c r="VFV248" s="46"/>
      <c r="VFW248" s="46"/>
      <c r="VFX248" s="46"/>
      <c r="VFY248" s="46"/>
      <c r="VFZ248" s="46"/>
      <c r="VGA248" s="46"/>
      <c r="VGB248" s="46"/>
      <c r="VGC248" s="46"/>
      <c r="VGD248" s="46"/>
      <c r="VGE248" s="46"/>
      <c r="VGF248" s="46"/>
      <c r="VGG248" s="46"/>
      <c r="VGH248" s="46"/>
      <c r="VGI248" s="46"/>
      <c r="VGJ248" s="46"/>
      <c r="VGK248" s="46"/>
      <c r="VGL248" s="46"/>
      <c r="VGM248" s="46"/>
      <c r="VGN248" s="46"/>
      <c r="VGO248" s="46"/>
      <c r="VGP248" s="46"/>
      <c r="VGQ248" s="46"/>
      <c r="VGR248" s="46"/>
      <c r="VGS248" s="46"/>
      <c r="VGT248" s="46"/>
      <c r="VGU248" s="46"/>
      <c r="VGV248" s="46"/>
      <c r="VGW248" s="46"/>
      <c r="VGX248" s="46"/>
      <c r="VGY248" s="46"/>
      <c r="VGZ248" s="46"/>
      <c r="VHA248" s="46"/>
      <c r="VHB248" s="46"/>
      <c r="VHC248" s="46"/>
      <c r="VHD248" s="46"/>
      <c r="VHE248" s="46"/>
      <c r="VHF248" s="46"/>
      <c r="VHG248" s="46"/>
      <c r="VHH248" s="46"/>
      <c r="VHI248" s="46"/>
      <c r="VHJ248" s="46"/>
      <c r="VHK248" s="46"/>
      <c r="VHL248" s="46"/>
      <c r="VHM248" s="46"/>
      <c r="VHN248" s="46"/>
      <c r="VHO248" s="46"/>
      <c r="VHP248" s="46"/>
      <c r="VHQ248" s="46"/>
      <c r="VHR248" s="46"/>
      <c r="VHS248" s="46"/>
      <c r="VHT248" s="46"/>
      <c r="VHU248" s="46"/>
      <c r="VHV248" s="46"/>
      <c r="VHW248" s="46"/>
      <c r="VHX248" s="46"/>
      <c r="VHY248" s="46"/>
      <c r="VHZ248" s="46"/>
      <c r="VIA248" s="46"/>
      <c r="VIB248" s="46"/>
      <c r="VIC248" s="46"/>
      <c r="VID248" s="46"/>
      <c r="VIE248" s="46"/>
      <c r="VIF248" s="46"/>
      <c r="VIG248" s="46"/>
      <c r="VIH248" s="46"/>
      <c r="VII248" s="46"/>
      <c r="VIJ248" s="46"/>
      <c r="VIK248" s="46"/>
      <c r="VIL248" s="46"/>
      <c r="VIM248" s="46"/>
      <c r="VIN248" s="46"/>
      <c r="VIO248" s="46"/>
      <c r="VIP248" s="46"/>
      <c r="VIQ248" s="46"/>
      <c r="VIR248" s="46"/>
      <c r="VIS248" s="46"/>
      <c r="VIT248" s="46"/>
      <c r="VIU248" s="46"/>
      <c r="VIV248" s="46"/>
      <c r="VIW248" s="46"/>
      <c r="VIX248" s="46"/>
      <c r="VIY248" s="46"/>
      <c r="VIZ248" s="46"/>
      <c r="VJA248" s="46"/>
      <c r="VJB248" s="46"/>
      <c r="VJC248" s="46"/>
      <c r="VJD248" s="46"/>
      <c r="VJE248" s="46"/>
      <c r="VJF248" s="46"/>
      <c r="VJG248" s="46"/>
      <c r="VJH248" s="46"/>
      <c r="VJI248" s="46"/>
      <c r="VJJ248" s="46"/>
      <c r="VJK248" s="46"/>
      <c r="VJL248" s="46"/>
      <c r="VJM248" s="46"/>
      <c r="VJN248" s="46"/>
      <c r="VJO248" s="46"/>
      <c r="VJP248" s="46"/>
      <c r="VJQ248" s="46"/>
      <c r="VJR248" s="46"/>
      <c r="VJS248" s="46"/>
      <c r="VJT248" s="46"/>
      <c r="VJU248" s="46"/>
      <c r="VJV248" s="46"/>
      <c r="VJW248" s="46"/>
      <c r="VJX248" s="46"/>
      <c r="VJY248" s="46"/>
      <c r="VJZ248" s="46"/>
      <c r="VKA248" s="46"/>
      <c r="VKB248" s="46"/>
      <c r="VKC248" s="46"/>
      <c r="VKD248" s="46"/>
      <c r="VKE248" s="46"/>
      <c r="VKF248" s="46"/>
      <c r="VKG248" s="46"/>
      <c r="VKH248" s="46"/>
      <c r="VKI248" s="46"/>
      <c r="VKJ248" s="46"/>
      <c r="VKK248" s="46"/>
      <c r="VKL248" s="46"/>
      <c r="VKM248" s="46"/>
      <c r="VKN248" s="46"/>
      <c r="VKO248" s="46"/>
      <c r="VKP248" s="46"/>
      <c r="VKQ248" s="46"/>
      <c r="VKR248" s="46"/>
      <c r="VKS248" s="46"/>
      <c r="VKT248" s="46"/>
      <c r="VKU248" s="46"/>
      <c r="VKV248" s="46"/>
      <c r="VKW248" s="46"/>
      <c r="VKX248" s="46"/>
      <c r="VKY248" s="46"/>
      <c r="VKZ248" s="46"/>
      <c r="VLA248" s="46"/>
      <c r="VLB248" s="46"/>
      <c r="VLC248" s="46"/>
      <c r="VLD248" s="46"/>
      <c r="VLE248" s="46"/>
      <c r="VLF248" s="46"/>
      <c r="VLG248" s="46"/>
      <c r="VLH248" s="46"/>
      <c r="VLI248" s="46"/>
      <c r="VLJ248" s="46"/>
      <c r="VLK248" s="46"/>
      <c r="VLL248" s="46"/>
      <c r="VLM248" s="46"/>
      <c r="VLN248" s="46"/>
      <c r="VLO248" s="46"/>
      <c r="VLP248" s="46"/>
      <c r="VLQ248" s="46"/>
      <c r="VLR248" s="46"/>
      <c r="VLS248" s="46"/>
      <c r="VLT248" s="46"/>
      <c r="VLU248" s="46"/>
      <c r="VLV248" s="46"/>
      <c r="VLW248" s="46"/>
      <c r="VLX248" s="46"/>
      <c r="VLY248" s="46"/>
      <c r="VLZ248" s="46"/>
      <c r="VMA248" s="46"/>
      <c r="VMB248" s="46"/>
      <c r="VMC248" s="46"/>
      <c r="VMD248" s="46"/>
      <c r="VME248" s="46"/>
      <c r="VMF248" s="46"/>
      <c r="VMG248" s="46"/>
      <c r="VMH248" s="46"/>
      <c r="VMI248" s="46"/>
      <c r="VMJ248" s="46"/>
      <c r="VMK248" s="46"/>
      <c r="VML248" s="46"/>
      <c r="VMM248" s="46"/>
      <c r="VMN248" s="46"/>
      <c r="VMO248" s="46"/>
      <c r="VMP248" s="46"/>
      <c r="VMQ248" s="46"/>
      <c r="VMR248" s="46"/>
      <c r="VMS248" s="46"/>
      <c r="VMT248" s="46"/>
      <c r="VMU248" s="46"/>
      <c r="VMV248" s="46"/>
      <c r="VMW248" s="46"/>
      <c r="VMX248" s="46"/>
      <c r="VMY248" s="46"/>
      <c r="VMZ248" s="46"/>
      <c r="VNA248" s="46"/>
      <c r="VNB248" s="46"/>
      <c r="VNC248" s="46"/>
      <c r="VND248" s="46"/>
      <c r="VNE248" s="46"/>
      <c r="VNF248" s="46"/>
      <c r="VNG248" s="46"/>
      <c r="VNH248" s="46"/>
      <c r="VNI248" s="46"/>
      <c r="VNJ248" s="46"/>
      <c r="VNK248" s="46"/>
      <c r="VNL248" s="46"/>
      <c r="VNM248" s="46"/>
      <c r="VNN248" s="46"/>
      <c r="VNO248" s="46"/>
      <c r="VNP248" s="46"/>
      <c r="VNQ248" s="46"/>
      <c r="VNR248" s="46"/>
      <c r="VNS248" s="46"/>
      <c r="VNT248" s="46"/>
      <c r="VNU248" s="46"/>
      <c r="VNV248" s="46"/>
      <c r="VNW248" s="46"/>
      <c r="VNX248" s="46"/>
      <c r="VNY248" s="46"/>
      <c r="VNZ248" s="46"/>
      <c r="VOA248" s="46"/>
      <c r="VOB248" s="46"/>
      <c r="VOC248" s="46"/>
      <c r="VOD248" s="46"/>
      <c r="VOE248" s="46"/>
      <c r="VOF248" s="46"/>
      <c r="VOG248" s="46"/>
      <c r="VOH248" s="46"/>
      <c r="VOI248" s="46"/>
      <c r="VOJ248" s="46"/>
      <c r="VOK248" s="46"/>
      <c r="VOL248" s="46"/>
      <c r="VOM248" s="46"/>
      <c r="VON248" s="46"/>
      <c r="VOO248" s="46"/>
      <c r="VOP248" s="46"/>
      <c r="VOQ248" s="46"/>
      <c r="VOR248" s="46"/>
      <c r="VOS248" s="46"/>
      <c r="VOT248" s="46"/>
      <c r="VOU248" s="46"/>
      <c r="VOV248" s="46"/>
      <c r="VOW248" s="46"/>
      <c r="VOX248" s="46"/>
      <c r="VOY248" s="46"/>
      <c r="VOZ248" s="46"/>
      <c r="VPA248" s="46"/>
      <c r="VPB248" s="46"/>
      <c r="VPC248" s="46"/>
      <c r="VPD248" s="46"/>
      <c r="VPE248" s="46"/>
      <c r="VPF248" s="46"/>
      <c r="VPG248" s="46"/>
      <c r="VPH248" s="46"/>
      <c r="VPI248" s="46"/>
      <c r="VPJ248" s="46"/>
      <c r="VPK248" s="46"/>
      <c r="VPL248" s="46"/>
      <c r="VPM248" s="46"/>
      <c r="VPN248" s="46"/>
      <c r="VPO248" s="46"/>
      <c r="VPP248" s="46"/>
      <c r="VPQ248" s="46"/>
      <c r="VPR248" s="46"/>
      <c r="VPS248" s="46"/>
      <c r="VPT248" s="46"/>
      <c r="VPU248" s="46"/>
      <c r="VPV248" s="46"/>
      <c r="VPW248" s="46"/>
      <c r="VPX248" s="46"/>
      <c r="VPY248" s="46"/>
      <c r="VPZ248" s="46"/>
      <c r="VQA248" s="46"/>
      <c r="VQB248" s="46"/>
      <c r="VQC248" s="46"/>
      <c r="VQD248" s="46"/>
      <c r="VQE248" s="46"/>
      <c r="VQF248" s="46"/>
      <c r="VQG248" s="46"/>
      <c r="VQH248" s="46"/>
      <c r="VQI248" s="46"/>
      <c r="VQJ248" s="46"/>
      <c r="VQK248" s="46"/>
      <c r="VQL248" s="46"/>
      <c r="VQM248" s="46"/>
      <c r="VQN248" s="46"/>
      <c r="VQO248" s="46"/>
      <c r="VQP248" s="46"/>
      <c r="VQQ248" s="46"/>
      <c r="VQR248" s="46"/>
      <c r="VQS248" s="46"/>
      <c r="VQT248" s="46"/>
      <c r="VQU248" s="46"/>
      <c r="VQV248" s="46"/>
      <c r="VQW248" s="46"/>
      <c r="VQX248" s="46"/>
      <c r="VQY248" s="46"/>
      <c r="VQZ248" s="46"/>
      <c r="VRA248" s="46"/>
      <c r="VRB248" s="46"/>
      <c r="VRC248" s="46"/>
      <c r="VRD248" s="46"/>
      <c r="VRE248" s="46"/>
      <c r="VRF248" s="46"/>
      <c r="VRG248" s="46"/>
      <c r="VRH248" s="46"/>
      <c r="VRI248" s="46"/>
      <c r="VRJ248" s="46"/>
      <c r="VRK248" s="46"/>
      <c r="VRL248" s="46"/>
      <c r="VRM248" s="46"/>
      <c r="VRN248" s="46"/>
      <c r="VRO248" s="46"/>
      <c r="VRP248" s="46"/>
      <c r="VRQ248" s="46"/>
      <c r="VRR248" s="46"/>
      <c r="VRS248" s="46"/>
      <c r="VRT248" s="46"/>
      <c r="VRU248" s="46"/>
      <c r="VRV248" s="46"/>
      <c r="VRW248" s="46"/>
      <c r="VRX248" s="46"/>
      <c r="VRY248" s="46"/>
      <c r="VRZ248" s="46"/>
      <c r="VSA248" s="46"/>
      <c r="VSB248" s="46"/>
      <c r="VSC248" s="46"/>
      <c r="VSD248" s="46"/>
      <c r="VSE248" s="46"/>
      <c r="VSF248" s="46"/>
      <c r="VSG248" s="46"/>
      <c r="VSH248" s="46"/>
      <c r="VSI248" s="46"/>
      <c r="VSJ248" s="46"/>
      <c r="VSK248" s="46"/>
      <c r="VSL248" s="46"/>
      <c r="VSM248" s="46"/>
      <c r="VSN248" s="46"/>
      <c r="VSO248" s="46"/>
      <c r="VSP248" s="46"/>
      <c r="VSQ248" s="46"/>
      <c r="VSR248" s="46"/>
      <c r="VSS248" s="46"/>
      <c r="VST248" s="46"/>
      <c r="VSU248" s="46"/>
      <c r="VSV248" s="46"/>
      <c r="VSW248" s="46"/>
      <c r="VSX248" s="46"/>
      <c r="VSY248" s="46"/>
      <c r="VSZ248" s="46"/>
      <c r="VTA248" s="46"/>
      <c r="VTB248" s="46"/>
      <c r="VTC248" s="46"/>
      <c r="VTD248" s="46"/>
      <c r="VTE248" s="46"/>
      <c r="VTF248" s="46"/>
      <c r="VTG248" s="46"/>
      <c r="VTH248" s="46"/>
      <c r="VTI248" s="46"/>
      <c r="VTJ248" s="46"/>
      <c r="VTK248" s="46"/>
      <c r="VTL248" s="46"/>
      <c r="VTM248" s="46"/>
      <c r="VTN248" s="46"/>
      <c r="VTO248" s="46"/>
      <c r="VTP248" s="46"/>
      <c r="VTQ248" s="46"/>
      <c r="VTR248" s="46"/>
      <c r="VTS248" s="46"/>
      <c r="VTT248" s="46"/>
      <c r="VTU248" s="46"/>
      <c r="VTV248" s="46"/>
      <c r="VTW248" s="46"/>
      <c r="VTX248" s="46"/>
    </row>
    <row r="249" spans="3:58 15024:15416" s="1" customFormat="1" x14ac:dyDescent="0.25">
      <c r="C249" s="15"/>
      <c r="D249" s="74" t="s">
        <v>375</v>
      </c>
      <c r="E249" s="912"/>
      <c r="F249" s="69"/>
      <c r="G249" s="269">
        <f t="shared" ref="G249:H249" si="184">G248/G9*1000</f>
        <v>0.11327931553165047</v>
      </c>
      <c r="H249" s="269">
        <f t="shared" si="184"/>
        <v>0.10716217324110044</v>
      </c>
      <c r="I249" s="269">
        <f t="shared" ref="I249:J249" si="185">I248/I9*1000</f>
        <v>0.10395654425617681</v>
      </c>
      <c r="J249" s="269">
        <f t="shared" si="185"/>
        <v>0.10157898273711277</v>
      </c>
      <c r="K249" s="269">
        <f t="shared" ref="K249:N249" si="186">K248/K9*1000</f>
        <v>9.5388718672467121E-2</v>
      </c>
      <c r="L249" s="269">
        <f t="shared" si="186"/>
        <v>0.10946098673606493</v>
      </c>
      <c r="M249" s="269">
        <f t="shared" si="186"/>
        <v>0.10522082283806337</v>
      </c>
      <c r="N249" s="269">
        <f t="shared" si="186"/>
        <v>0.11019397118315538</v>
      </c>
      <c r="O249" s="269">
        <f t="shared" ref="O249:P249" si="187">O248/O9*1000</f>
        <v>0.10899502452756868</v>
      </c>
      <c r="P249" s="269">
        <f t="shared" si="187"/>
        <v>9.813124738420205E-2</v>
      </c>
      <c r="Q249" s="269">
        <f t="shared" ref="Q249:R249" si="188">Q248/Q9*1000</f>
        <v>0.11109101296449851</v>
      </c>
      <c r="R249" s="269">
        <f t="shared" si="188"/>
        <v>0.10640062478880769</v>
      </c>
      <c r="S249" s="269">
        <f t="shared" ref="S249:U249" si="189">S248/S9*1000</f>
        <v>0.10480317935337652</v>
      </c>
      <c r="T249" s="269">
        <f t="shared" si="189"/>
        <v>0.12628000589672292</v>
      </c>
      <c r="U249" s="269">
        <f t="shared" si="189"/>
        <v>0.11034152617756271</v>
      </c>
      <c r="V249" s="269">
        <f t="shared" ref="V249:W249" si="190">V248/V9*1000</f>
        <v>0.11430341557029225</v>
      </c>
      <c r="W249" s="269">
        <f t="shared" si="190"/>
        <v>0.10743692704879033</v>
      </c>
      <c r="X249" s="269">
        <f t="shared" ref="X249:Y249" si="191">X248/X9*1000</f>
        <v>0.10780540469432494</v>
      </c>
      <c r="Y249" s="269">
        <f t="shared" si="191"/>
        <v>0.10793596259703714</v>
      </c>
      <c r="Z249" s="269">
        <f t="shared" ref="Z249:AB249" si="192">Z248/Z9*1000</f>
        <v>9.940133221416983E-2</v>
      </c>
      <c r="AA249" s="269">
        <f t="shared" si="192"/>
        <v>0.10963574835874736</v>
      </c>
      <c r="AB249" s="269">
        <f t="shared" si="192"/>
        <v>0.10582601722800897</v>
      </c>
      <c r="AC249" s="269">
        <f t="shared" ref="AC249:AD249" si="193">AC248/AC9*1000</f>
        <v>0.10623925334801761</v>
      </c>
      <c r="AD249" s="269">
        <f t="shared" si="193"/>
        <v>0.10111628450232139</v>
      </c>
      <c r="AE249" s="269">
        <f t="shared" ref="AE249:AF249" si="194">AE248/AE9*1000</f>
        <v>0.10667561020487425</v>
      </c>
      <c r="AF249" s="269">
        <f t="shared" si="194"/>
        <v>0.11057438078819339</v>
      </c>
      <c r="AG249" s="269">
        <f t="shared" ref="AG249:AH249" si="195">AG248/AG9*1000</f>
        <v>0.12071810329090622</v>
      </c>
      <c r="AH249" s="269">
        <f t="shared" si="195"/>
        <v>0.10320513274351709</v>
      </c>
      <c r="AI249" s="62"/>
      <c r="AJ249" s="84">
        <f>(AJ248/AJ9)*1000</f>
        <v>0.10726317706578635</v>
      </c>
      <c r="AL249" s="39"/>
      <c r="AZ249" s="508"/>
      <c r="BA249" s="508"/>
      <c r="BE249" s="39"/>
      <c r="BF249" s="140"/>
      <c r="VEV249" s="46"/>
      <c r="VEW249" s="46"/>
      <c r="VEX249" s="46"/>
      <c r="VEY249" s="46"/>
      <c r="VEZ249" s="46"/>
      <c r="VFA249" s="46"/>
      <c r="VFB249" s="46"/>
      <c r="VFC249" s="46"/>
      <c r="VFD249" s="46"/>
      <c r="VFE249" s="46"/>
      <c r="VFF249" s="46"/>
      <c r="VFG249" s="46"/>
      <c r="VFH249" s="46"/>
      <c r="VFI249" s="46"/>
      <c r="VFJ249" s="46"/>
      <c r="VFK249" s="46"/>
      <c r="VFL249" s="46"/>
      <c r="VFM249" s="46"/>
      <c r="VFN249" s="46"/>
      <c r="VFO249" s="46"/>
      <c r="VFP249" s="46"/>
      <c r="VFQ249" s="46"/>
      <c r="VFR249" s="46"/>
      <c r="VFS249" s="46"/>
      <c r="VFT249" s="46"/>
      <c r="VFU249" s="46"/>
      <c r="VFV249" s="46"/>
      <c r="VFW249" s="46"/>
      <c r="VFX249" s="46"/>
      <c r="VFY249" s="46"/>
      <c r="VFZ249" s="46"/>
      <c r="VGA249" s="46"/>
      <c r="VGB249" s="46"/>
      <c r="VGC249" s="46"/>
      <c r="VGD249" s="46"/>
      <c r="VGE249" s="46"/>
      <c r="VGF249" s="46"/>
      <c r="VGG249" s="46"/>
      <c r="VGH249" s="46"/>
      <c r="VGI249" s="46"/>
      <c r="VGJ249" s="46"/>
      <c r="VGK249" s="46"/>
      <c r="VGL249" s="46"/>
      <c r="VGM249" s="46"/>
      <c r="VGN249" s="46"/>
      <c r="VGO249" s="46"/>
      <c r="VGP249" s="46"/>
      <c r="VGQ249" s="46"/>
      <c r="VGR249" s="46"/>
      <c r="VGS249" s="46"/>
      <c r="VGT249" s="46"/>
      <c r="VGU249" s="46"/>
      <c r="VGV249" s="46"/>
      <c r="VGW249" s="46"/>
      <c r="VGX249" s="46"/>
      <c r="VGY249" s="46"/>
      <c r="VGZ249" s="46"/>
      <c r="VHA249" s="46"/>
      <c r="VHB249" s="46"/>
      <c r="VHC249" s="46"/>
      <c r="VHD249" s="46"/>
      <c r="VHE249" s="46"/>
      <c r="VHF249" s="46"/>
      <c r="VHG249" s="46"/>
      <c r="VHH249" s="46"/>
      <c r="VHI249" s="46"/>
      <c r="VHJ249" s="46"/>
      <c r="VHK249" s="46"/>
      <c r="VHL249" s="46"/>
      <c r="VHM249" s="46"/>
      <c r="VHN249" s="46"/>
      <c r="VHO249" s="46"/>
      <c r="VHP249" s="46"/>
      <c r="VHQ249" s="46"/>
      <c r="VHR249" s="46"/>
      <c r="VHS249" s="46"/>
      <c r="VHT249" s="46"/>
      <c r="VHU249" s="46"/>
      <c r="VHV249" s="46"/>
      <c r="VHW249" s="46"/>
      <c r="VHX249" s="46"/>
      <c r="VHY249" s="46"/>
      <c r="VHZ249" s="46"/>
      <c r="VIA249" s="46"/>
      <c r="VIB249" s="46"/>
      <c r="VIC249" s="46"/>
      <c r="VID249" s="46"/>
      <c r="VIE249" s="46"/>
      <c r="VIF249" s="46"/>
      <c r="VIG249" s="46"/>
      <c r="VIH249" s="46"/>
      <c r="VII249" s="46"/>
      <c r="VIJ249" s="46"/>
      <c r="VIK249" s="46"/>
      <c r="VIL249" s="46"/>
      <c r="VIM249" s="46"/>
      <c r="VIN249" s="46"/>
      <c r="VIO249" s="46"/>
      <c r="VIP249" s="46"/>
      <c r="VIQ249" s="46"/>
      <c r="VIR249" s="46"/>
      <c r="VIS249" s="46"/>
      <c r="VIT249" s="46"/>
      <c r="VIU249" s="46"/>
      <c r="VIV249" s="46"/>
      <c r="VIW249" s="46"/>
      <c r="VIX249" s="46"/>
      <c r="VIY249" s="46"/>
      <c r="VIZ249" s="46"/>
      <c r="VJA249" s="46"/>
      <c r="VJB249" s="46"/>
      <c r="VJC249" s="46"/>
      <c r="VJD249" s="46"/>
      <c r="VJE249" s="46"/>
      <c r="VJF249" s="46"/>
      <c r="VJG249" s="46"/>
      <c r="VJH249" s="46"/>
      <c r="VJI249" s="46"/>
      <c r="VJJ249" s="46"/>
      <c r="VJK249" s="46"/>
      <c r="VJL249" s="46"/>
      <c r="VJM249" s="46"/>
      <c r="VJN249" s="46"/>
      <c r="VJO249" s="46"/>
      <c r="VJP249" s="46"/>
      <c r="VJQ249" s="46"/>
      <c r="VJR249" s="46"/>
      <c r="VJS249" s="46"/>
      <c r="VJT249" s="46"/>
      <c r="VJU249" s="46"/>
      <c r="VJV249" s="46"/>
      <c r="VJW249" s="46"/>
      <c r="VJX249" s="46"/>
      <c r="VJY249" s="46"/>
      <c r="VJZ249" s="46"/>
      <c r="VKA249" s="46"/>
      <c r="VKB249" s="46"/>
      <c r="VKC249" s="46"/>
      <c r="VKD249" s="46"/>
      <c r="VKE249" s="46"/>
      <c r="VKF249" s="46"/>
      <c r="VKG249" s="46"/>
      <c r="VKH249" s="46"/>
      <c r="VKI249" s="46"/>
      <c r="VKJ249" s="46"/>
      <c r="VKK249" s="46"/>
      <c r="VKL249" s="46"/>
      <c r="VKM249" s="46"/>
      <c r="VKN249" s="46"/>
      <c r="VKO249" s="46"/>
      <c r="VKP249" s="46"/>
      <c r="VKQ249" s="46"/>
      <c r="VKR249" s="46"/>
      <c r="VKS249" s="46"/>
      <c r="VKT249" s="46"/>
      <c r="VKU249" s="46"/>
      <c r="VKV249" s="46"/>
      <c r="VKW249" s="46"/>
      <c r="VKX249" s="46"/>
      <c r="VKY249" s="46"/>
      <c r="VKZ249" s="46"/>
      <c r="VLA249" s="46"/>
      <c r="VLB249" s="46"/>
      <c r="VLC249" s="46"/>
      <c r="VLD249" s="46"/>
      <c r="VLE249" s="46"/>
      <c r="VLF249" s="46"/>
      <c r="VLG249" s="46"/>
      <c r="VLH249" s="46"/>
      <c r="VLI249" s="46"/>
      <c r="VLJ249" s="46"/>
      <c r="VLK249" s="46"/>
      <c r="VLL249" s="46"/>
      <c r="VLM249" s="46"/>
      <c r="VLN249" s="46"/>
      <c r="VLO249" s="46"/>
      <c r="VLP249" s="46"/>
      <c r="VLQ249" s="46"/>
      <c r="VLR249" s="46"/>
      <c r="VLS249" s="46"/>
      <c r="VLT249" s="46"/>
      <c r="VLU249" s="46"/>
      <c r="VLV249" s="46"/>
      <c r="VLW249" s="46"/>
      <c r="VLX249" s="46"/>
      <c r="VLY249" s="46"/>
      <c r="VLZ249" s="46"/>
      <c r="VMA249" s="46"/>
      <c r="VMB249" s="46"/>
      <c r="VMC249" s="46"/>
      <c r="VMD249" s="46"/>
      <c r="VME249" s="46"/>
      <c r="VMF249" s="46"/>
      <c r="VMG249" s="46"/>
      <c r="VMH249" s="46"/>
      <c r="VMI249" s="46"/>
      <c r="VMJ249" s="46"/>
      <c r="VMK249" s="46"/>
      <c r="VML249" s="46"/>
      <c r="VMM249" s="46"/>
      <c r="VMN249" s="46"/>
      <c r="VMO249" s="46"/>
      <c r="VMP249" s="46"/>
      <c r="VMQ249" s="46"/>
      <c r="VMR249" s="46"/>
      <c r="VMS249" s="46"/>
      <c r="VMT249" s="46"/>
      <c r="VMU249" s="46"/>
      <c r="VMV249" s="46"/>
      <c r="VMW249" s="46"/>
      <c r="VMX249" s="46"/>
      <c r="VMY249" s="46"/>
      <c r="VMZ249" s="46"/>
      <c r="VNA249" s="46"/>
      <c r="VNB249" s="46"/>
      <c r="VNC249" s="46"/>
      <c r="VND249" s="46"/>
      <c r="VNE249" s="46"/>
      <c r="VNF249" s="46"/>
      <c r="VNG249" s="46"/>
      <c r="VNH249" s="46"/>
      <c r="VNI249" s="46"/>
      <c r="VNJ249" s="46"/>
      <c r="VNK249" s="46"/>
      <c r="VNL249" s="46"/>
      <c r="VNM249" s="46"/>
      <c r="VNN249" s="46"/>
      <c r="VNO249" s="46"/>
      <c r="VNP249" s="46"/>
      <c r="VNQ249" s="46"/>
      <c r="VNR249" s="46"/>
      <c r="VNS249" s="46"/>
      <c r="VNT249" s="46"/>
      <c r="VNU249" s="46"/>
      <c r="VNV249" s="46"/>
      <c r="VNW249" s="46"/>
      <c r="VNX249" s="46"/>
      <c r="VNY249" s="46"/>
      <c r="VNZ249" s="46"/>
      <c r="VOA249" s="46"/>
      <c r="VOB249" s="46"/>
      <c r="VOC249" s="46"/>
      <c r="VOD249" s="46"/>
      <c r="VOE249" s="46"/>
      <c r="VOF249" s="46"/>
      <c r="VOG249" s="46"/>
      <c r="VOH249" s="46"/>
      <c r="VOI249" s="46"/>
      <c r="VOJ249" s="46"/>
      <c r="VOK249" s="46"/>
      <c r="VOL249" s="46"/>
      <c r="VOM249" s="46"/>
      <c r="VON249" s="46"/>
      <c r="VOO249" s="46"/>
      <c r="VOP249" s="46"/>
      <c r="VOQ249" s="46"/>
      <c r="VOR249" s="46"/>
      <c r="VOS249" s="46"/>
      <c r="VOT249" s="46"/>
      <c r="VOU249" s="46"/>
      <c r="VOV249" s="46"/>
      <c r="VOW249" s="46"/>
      <c r="VOX249" s="46"/>
      <c r="VOY249" s="46"/>
      <c r="VOZ249" s="46"/>
      <c r="VPA249" s="46"/>
      <c r="VPB249" s="46"/>
      <c r="VPC249" s="46"/>
      <c r="VPD249" s="46"/>
      <c r="VPE249" s="46"/>
      <c r="VPF249" s="46"/>
      <c r="VPG249" s="46"/>
      <c r="VPH249" s="46"/>
      <c r="VPI249" s="46"/>
      <c r="VPJ249" s="46"/>
      <c r="VPK249" s="46"/>
      <c r="VPL249" s="46"/>
      <c r="VPM249" s="46"/>
      <c r="VPN249" s="46"/>
      <c r="VPO249" s="46"/>
      <c r="VPP249" s="46"/>
      <c r="VPQ249" s="46"/>
      <c r="VPR249" s="46"/>
      <c r="VPS249" s="46"/>
      <c r="VPT249" s="46"/>
      <c r="VPU249" s="46"/>
      <c r="VPV249" s="46"/>
      <c r="VPW249" s="46"/>
      <c r="VPX249" s="46"/>
      <c r="VPY249" s="46"/>
      <c r="VPZ249" s="46"/>
      <c r="VQA249" s="46"/>
      <c r="VQB249" s="46"/>
      <c r="VQC249" s="46"/>
      <c r="VQD249" s="46"/>
      <c r="VQE249" s="46"/>
      <c r="VQF249" s="46"/>
      <c r="VQG249" s="46"/>
      <c r="VQH249" s="46"/>
      <c r="VQI249" s="46"/>
      <c r="VQJ249" s="46"/>
      <c r="VQK249" s="46"/>
      <c r="VQL249" s="46"/>
      <c r="VQM249" s="46"/>
      <c r="VQN249" s="46"/>
      <c r="VQO249" s="46"/>
      <c r="VQP249" s="46"/>
      <c r="VQQ249" s="46"/>
      <c r="VQR249" s="46"/>
      <c r="VQS249" s="46"/>
      <c r="VQT249" s="46"/>
      <c r="VQU249" s="46"/>
      <c r="VQV249" s="46"/>
      <c r="VQW249" s="46"/>
      <c r="VQX249" s="46"/>
      <c r="VQY249" s="46"/>
      <c r="VQZ249" s="46"/>
      <c r="VRA249" s="46"/>
      <c r="VRB249" s="46"/>
      <c r="VRC249" s="46"/>
      <c r="VRD249" s="46"/>
      <c r="VRE249" s="46"/>
      <c r="VRF249" s="46"/>
      <c r="VRG249" s="46"/>
      <c r="VRH249" s="46"/>
      <c r="VRI249" s="46"/>
      <c r="VRJ249" s="46"/>
      <c r="VRK249" s="46"/>
      <c r="VRL249" s="46"/>
      <c r="VRM249" s="46"/>
      <c r="VRN249" s="46"/>
      <c r="VRO249" s="46"/>
      <c r="VRP249" s="46"/>
      <c r="VRQ249" s="46"/>
      <c r="VRR249" s="46"/>
      <c r="VRS249" s="46"/>
      <c r="VRT249" s="46"/>
      <c r="VRU249" s="46"/>
      <c r="VRV249" s="46"/>
      <c r="VRW249" s="46"/>
      <c r="VRX249" s="46"/>
      <c r="VRY249" s="46"/>
      <c r="VRZ249" s="46"/>
      <c r="VSA249" s="46"/>
      <c r="VSB249" s="46"/>
      <c r="VSC249" s="46"/>
      <c r="VSD249" s="46"/>
      <c r="VSE249" s="46"/>
      <c r="VSF249" s="46"/>
      <c r="VSG249" s="46"/>
      <c r="VSH249" s="46"/>
      <c r="VSI249" s="46"/>
      <c r="VSJ249" s="46"/>
      <c r="VSK249" s="46"/>
      <c r="VSL249" s="46"/>
      <c r="VSM249" s="46"/>
      <c r="VSN249" s="46"/>
      <c r="VSO249" s="46"/>
      <c r="VSP249" s="46"/>
      <c r="VSQ249" s="46"/>
      <c r="VSR249" s="46"/>
      <c r="VSS249" s="46"/>
      <c r="VST249" s="46"/>
      <c r="VSU249" s="46"/>
      <c r="VSV249" s="46"/>
      <c r="VSW249" s="46"/>
      <c r="VSX249" s="46"/>
      <c r="VSY249" s="46"/>
      <c r="VSZ249" s="46"/>
      <c r="VTA249" s="46"/>
      <c r="VTB249" s="46"/>
      <c r="VTC249" s="46"/>
      <c r="VTD249" s="46"/>
      <c r="VTE249" s="46"/>
      <c r="VTF249" s="46"/>
      <c r="VTG249" s="46"/>
      <c r="VTH249" s="46"/>
      <c r="VTI249" s="46"/>
      <c r="VTJ249" s="46"/>
      <c r="VTK249" s="46"/>
      <c r="VTL249" s="46"/>
      <c r="VTM249" s="46"/>
      <c r="VTN249" s="46"/>
      <c r="VTO249" s="46"/>
      <c r="VTP249" s="46"/>
      <c r="VTQ249" s="46"/>
      <c r="VTR249" s="46"/>
      <c r="VTS249" s="46"/>
      <c r="VTT249" s="46"/>
      <c r="VTU249" s="46"/>
      <c r="VTV249" s="46"/>
      <c r="VTW249" s="46"/>
      <c r="VTX249" s="46"/>
    </row>
    <row r="250" spans="3:58 15024:15416" s="1" customFormat="1" ht="15" customHeight="1" x14ac:dyDescent="0.25">
      <c r="C250" s="15"/>
      <c r="D250" s="14" t="s">
        <v>1135</v>
      </c>
      <c r="E250" s="248">
        <v>1168.001</v>
      </c>
      <c r="F250" s="20" t="s">
        <v>19</v>
      </c>
      <c r="G250" s="33">
        <f t="shared" ref="G250:H250" si="196">G242-G248</f>
        <v>689.05839011857711</v>
      </c>
      <c r="H250" s="33">
        <f t="shared" si="196"/>
        <v>784.75646719367592</v>
      </c>
      <c r="I250" s="33">
        <f t="shared" ref="I250:J250" si="197">I242-I248</f>
        <v>778.12836245059293</v>
      </c>
      <c r="J250" s="33">
        <f t="shared" si="197"/>
        <v>949.8808083003953</v>
      </c>
      <c r="K250" s="33">
        <f t="shared" ref="K250:N250" si="198">K242-K248</f>
        <v>1322.2556683794467</v>
      </c>
      <c r="L250" s="33">
        <f t="shared" si="198"/>
        <v>884.30619999999999</v>
      </c>
      <c r="M250" s="33">
        <f t="shared" si="198"/>
        <v>780.25819249011863</v>
      </c>
      <c r="N250" s="33">
        <f t="shared" si="198"/>
        <v>928.04248339920946</v>
      </c>
      <c r="O250" s="33">
        <f t="shared" ref="O250:P250" si="199">O242-O248</f>
        <v>913.22974110671942</v>
      </c>
      <c r="P250" s="33">
        <f t="shared" si="199"/>
        <v>879.5898430830041</v>
      </c>
      <c r="Q250" s="33">
        <f t="shared" ref="Q250:R250" si="200">Q242-Q248</f>
        <v>713.14683438735176</v>
      </c>
      <c r="R250" s="33">
        <f t="shared" si="200"/>
        <v>738.7450754940711</v>
      </c>
      <c r="S250" s="33">
        <f t="shared" ref="S250:U250" si="201">S242-S248</f>
        <v>644.83893873517786</v>
      </c>
      <c r="T250" s="33">
        <f t="shared" si="201"/>
        <v>673.79254584980242</v>
      </c>
      <c r="U250" s="33">
        <f t="shared" si="201"/>
        <v>689.90776916996049</v>
      </c>
      <c r="V250" s="33">
        <f t="shared" ref="V250:W250" si="202">V242-V248</f>
        <v>710.3520833992095</v>
      </c>
      <c r="W250" s="33">
        <f t="shared" si="202"/>
        <v>729.00072450592893</v>
      </c>
      <c r="X250" s="33">
        <f t="shared" ref="X250:Y250" si="203">X242-X248</f>
        <v>817.21859130434768</v>
      </c>
      <c r="Y250" s="33">
        <f t="shared" si="203"/>
        <v>950.0577608695653</v>
      </c>
      <c r="Z250" s="33">
        <f t="shared" ref="Z250:AB250" si="204">Z242-Z248</f>
        <v>1008.4717853754941</v>
      </c>
      <c r="AA250" s="33">
        <f t="shared" si="204"/>
        <v>1035.724466007905</v>
      </c>
      <c r="AB250" s="33">
        <f t="shared" si="204"/>
        <v>1016.3869434782608</v>
      </c>
      <c r="AC250" s="33">
        <f t="shared" ref="AC250:AD250" si="205">AC242-AC248</f>
        <v>959.70849960474322</v>
      </c>
      <c r="AD250" s="33">
        <f t="shared" si="205"/>
        <v>812.54292569169968</v>
      </c>
      <c r="AE250" s="33">
        <f t="shared" ref="AE250:AF250" si="206">AE242-AE248</f>
        <v>896.68768893280617</v>
      </c>
      <c r="AF250" s="33">
        <f t="shared" si="206"/>
        <v>1029.1309193675891</v>
      </c>
      <c r="AG250" s="33">
        <f t="shared" ref="AG250:AH250" si="207">AG242-AG248</f>
        <v>972.85362885375503</v>
      </c>
      <c r="AH250" s="33">
        <f t="shared" si="207"/>
        <v>824.07707667984198</v>
      </c>
      <c r="AJ250" s="567">
        <f>SUM(G250:AH250)</f>
        <v>24132.150414229247</v>
      </c>
      <c r="AZ250" s="508"/>
      <c r="BA250" s="508"/>
      <c r="BF250" s="140"/>
      <c r="VEV250" s="46"/>
      <c r="VEW250" s="46"/>
      <c r="VEX250" s="46"/>
      <c r="VEY250" s="46"/>
      <c r="VEZ250" s="46"/>
      <c r="VFA250" s="46"/>
      <c r="VFB250" s="46"/>
      <c r="VFC250" s="46"/>
      <c r="VFD250" s="46"/>
      <c r="VFE250" s="46"/>
      <c r="VFF250" s="46"/>
      <c r="VFG250" s="46"/>
      <c r="VFH250" s="46"/>
      <c r="VFI250" s="46"/>
      <c r="VFJ250" s="46"/>
      <c r="VFK250" s="46"/>
      <c r="VFL250" s="46"/>
      <c r="VFM250" s="46"/>
      <c r="VFN250" s="46"/>
      <c r="VFO250" s="46"/>
      <c r="VFP250" s="46"/>
      <c r="VFQ250" s="46"/>
      <c r="VFR250" s="46"/>
      <c r="VFS250" s="46"/>
      <c r="VFT250" s="46"/>
      <c r="VFU250" s="46"/>
      <c r="VFV250" s="46"/>
      <c r="VFW250" s="46"/>
      <c r="VFX250" s="46"/>
      <c r="VFY250" s="46"/>
      <c r="VFZ250" s="46"/>
      <c r="VGA250" s="46"/>
      <c r="VGB250" s="46"/>
      <c r="VGC250" s="46"/>
      <c r="VGD250" s="46"/>
      <c r="VGE250" s="46"/>
      <c r="VGF250" s="46"/>
      <c r="VGG250" s="46"/>
      <c r="VGH250" s="46"/>
      <c r="VGI250" s="46"/>
      <c r="VGJ250" s="46"/>
      <c r="VGK250" s="46"/>
      <c r="VGL250" s="46"/>
      <c r="VGM250" s="46"/>
      <c r="VGN250" s="46"/>
      <c r="VGO250" s="46"/>
      <c r="VGP250" s="46"/>
      <c r="VGQ250" s="46"/>
      <c r="VGR250" s="46"/>
      <c r="VGS250" s="46"/>
      <c r="VGT250" s="46"/>
      <c r="VGU250" s="46"/>
      <c r="VGV250" s="46"/>
      <c r="VGW250" s="46"/>
      <c r="VGX250" s="46"/>
      <c r="VGY250" s="46"/>
      <c r="VGZ250" s="46"/>
      <c r="VHA250" s="46"/>
      <c r="VHB250" s="46"/>
      <c r="VHC250" s="46"/>
      <c r="VHD250" s="46"/>
      <c r="VHE250" s="46"/>
      <c r="VHF250" s="46"/>
      <c r="VHG250" s="46"/>
      <c r="VHH250" s="46"/>
      <c r="VHI250" s="46"/>
      <c r="VHJ250" s="46"/>
      <c r="VHK250" s="46"/>
      <c r="VHL250" s="46"/>
      <c r="VHM250" s="46"/>
      <c r="VHN250" s="46"/>
      <c r="VHO250" s="46"/>
      <c r="VHP250" s="46"/>
      <c r="VHQ250" s="46"/>
      <c r="VHR250" s="46"/>
      <c r="VHS250" s="46"/>
      <c r="VHT250" s="46"/>
      <c r="VHU250" s="46"/>
      <c r="VHV250" s="46"/>
      <c r="VHW250" s="46"/>
      <c r="VHX250" s="46"/>
      <c r="VHY250" s="46"/>
      <c r="VHZ250" s="46"/>
      <c r="VIA250" s="46"/>
      <c r="VIB250" s="46"/>
      <c r="VIC250" s="46"/>
      <c r="VID250" s="46"/>
      <c r="VIE250" s="46"/>
      <c r="VIF250" s="46"/>
      <c r="VIG250" s="46"/>
      <c r="VIH250" s="46"/>
      <c r="VII250" s="46"/>
      <c r="VIJ250" s="46"/>
      <c r="VIK250" s="46"/>
      <c r="VIL250" s="46"/>
      <c r="VIM250" s="46"/>
      <c r="VIN250" s="46"/>
      <c r="VIO250" s="46"/>
      <c r="VIP250" s="46"/>
      <c r="VIQ250" s="46"/>
      <c r="VIR250" s="46"/>
      <c r="VIS250" s="46"/>
      <c r="VIT250" s="46"/>
      <c r="VIU250" s="46"/>
      <c r="VIV250" s="46"/>
      <c r="VIW250" s="46"/>
      <c r="VIX250" s="46"/>
      <c r="VIY250" s="46"/>
      <c r="VIZ250" s="46"/>
      <c r="VJA250" s="46"/>
      <c r="VJB250" s="46"/>
      <c r="VJC250" s="46"/>
      <c r="VJD250" s="46"/>
      <c r="VJE250" s="46"/>
      <c r="VJF250" s="46"/>
      <c r="VJG250" s="46"/>
      <c r="VJH250" s="46"/>
      <c r="VJI250" s="46"/>
      <c r="VJJ250" s="46"/>
      <c r="VJK250" s="46"/>
      <c r="VJL250" s="46"/>
      <c r="VJM250" s="46"/>
      <c r="VJN250" s="46"/>
      <c r="VJO250" s="46"/>
      <c r="VJP250" s="46"/>
      <c r="VJQ250" s="46"/>
      <c r="VJR250" s="46"/>
      <c r="VJS250" s="46"/>
      <c r="VJT250" s="46"/>
      <c r="VJU250" s="46"/>
      <c r="VJV250" s="46"/>
      <c r="VJW250" s="46"/>
      <c r="VJX250" s="46"/>
      <c r="VJY250" s="46"/>
      <c r="VJZ250" s="46"/>
      <c r="VKA250" s="46"/>
      <c r="VKB250" s="46"/>
      <c r="VKC250" s="46"/>
      <c r="VKD250" s="46"/>
      <c r="VKE250" s="46"/>
      <c r="VKF250" s="46"/>
      <c r="VKG250" s="46"/>
      <c r="VKH250" s="46"/>
      <c r="VKI250" s="46"/>
      <c r="VKJ250" s="46"/>
      <c r="VKK250" s="46"/>
      <c r="VKL250" s="46"/>
      <c r="VKM250" s="46"/>
      <c r="VKN250" s="46"/>
      <c r="VKO250" s="46"/>
      <c r="VKP250" s="46"/>
      <c r="VKQ250" s="46"/>
      <c r="VKR250" s="46"/>
      <c r="VKS250" s="46"/>
      <c r="VKT250" s="46"/>
      <c r="VKU250" s="46"/>
      <c r="VKV250" s="46"/>
      <c r="VKW250" s="46"/>
      <c r="VKX250" s="46"/>
      <c r="VKY250" s="46"/>
      <c r="VKZ250" s="46"/>
      <c r="VLA250" s="46"/>
      <c r="VLB250" s="46"/>
      <c r="VLC250" s="46"/>
      <c r="VLD250" s="46"/>
      <c r="VLE250" s="46"/>
      <c r="VLF250" s="46"/>
      <c r="VLG250" s="46"/>
      <c r="VLH250" s="46"/>
      <c r="VLI250" s="46"/>
      <c r="VLJ250" s="46"/>
      <c r="VLK250" s="46"/>
      <c r="VLL250" s="46"/>
      <c r="VLM250" s="46"/>
      <c r="VLN250" s="46"/>
      <c r="VLO250" s="46"/>
      <c r="VLP250" s="46"/>
      <c r="VLQ250" s="46"/>
      <c r="VLR250" s="46"/>
      <c r="VLS250" s="46"/>
      <c r="VLT250" s="46"/>
      <c r="VLU250" s="46"/>
      <c r="VLV250" s="46"/>
      <c r="VLW250" s="46"/>
      <c r="VLX250" s="46"/>
      <c r="VLY250" s="46"/>
      <c r="VLZ250" s="46"/>
      <c r="VMA250" s="46"/>
      <c r="VMB250" s="46"/>
      <c r="VMC250" s="46"/>
      <c r="VMD250" s="46"/>
      <c r="VME250" s="46"/>
      <c r="VMF250" s="46"/>
      <c r="VMG250" s="46"/>
      <c r="VMH250" s="46"/>
      <c r="VMI250" s="46"/>
      <c r="VMJ250" s="46"/>
      <c r="VMK250" s="46"/>
      <c r="VML250" s="46"/>
      <c r="VMM250" s="46"/>
      <c r="VMN250" s="46"/>
      <c r="VMO250" s="46"/>
      <c r="VMP250" s="46"/>
      <c r="VMQ250" s="46"/>
      <c r="VMR250" s="46"/>
      <c r="VMS250" s="46"/>
      <c r="VMT250" s="46"/>
      <c r="VMU250" s="46"/>
      <c r="VMV250" s="46"/>
      <c r="VMW250" s="46"/>
      <c r="VMX250" s="46"/>
      <c r="VMY250" s="46"/>
      <c r="VMZ250" s="46"/>
      <c r="VNA250" s="46"/>
      <c r="VNB250" s="46"/>
      <c r="VNC250" s="46"/>
      <c r="VND250" s="46"/>
      <c r="VNE250" s="46"/>
      <c r="VNF250" s="46"/>
      <c r="VNG250" s="46"/>
      <c r="VNH250" s="46"/>
      <c r="VNI250" s="46"/>
      <c r="VNJ250" s="46"/>
      <c r="VNK250" s="46"/>
      <c r="VNL250" s="46"/>
      <c r="VNM250" s="46"/>
      <c r="VNN250" s="46"/>
      <c r="VNO250" s="46"/>
      <c r="VNP250" s="46"/>
      <c r="VNQ250" s="46"/>
      <c r="VNR250" s="46"/>
      <c r="VNS250" s="46"/>
      <c r="VNT250" s="46"/>
      <c r="VNU250" s="46"/>
      <c r="VNV250" s="46"/>
      <c r="VNW250" s="46"/>
      <c r="VNX250" s="46"/>
      <c r="VNY250" s="46"/>
      <c r="VNZ250" s="46"/>
      <c r="VOA250" s="46"/>
      <c r="VOB250" s="46"/>
      <c r="VOC250" s="46"/>
      <c r="VOD250" s="46"/>
      <c r="VOE250" s="46"/>
      <c r="VOF250" s="46"/>
      <c r="VOG250" s="46"/>
      <c r="VOH250" s="46"/>
      <c r="VOI250" s="46"/>
      <c r="VOJ250" s="46"/>
      <c r="VOK250" s="46"/>
      <c r="VOL250" s="46"/>
      <c r="VOM250" s="46"/>
      <c r="VON250" s="46"/>
      <c r="VOO250" s="46"/>
      <c r="VOP250" s="46"/>
      <c r="VOQ250" s="46"/>
      <c r="VOR250" s="46"/>
      <c r="VOS250" s="46"/>
      <c r="VOT250" s="46"/>
      <c r="VOU250" s="46"/>
      <c r="VOV250" s="46"/>
      <c r="VOW250" s="46"/>
      <c r="VOX250" s="46"/>
      <c r="VOY250" s="46"/>
      <c r="VOZ250" s="46"/>
      <c r="VPA250" s="46"/>
      <c r="VPB250" s="46"/>
      <c r="VPC250" s="46"/>
      <c r="VPD250" s="46"/>
      <c r="VPE250" s="46"/>
      <c r="VPF250" s="46"/>
      <c r="VPG250" s="46"/>
      <c r="VPH250" s="46"/>
      <c r="VPI250" s="46"/>
      <c r="VPJ250" s="46"/>
      <c r="VPK250" s="46"/>
      <c r="VPL250" s="46"/>
      <c r="VPM250" s="46"/>
      <c r="VPN250" s="46"/>
      <c r="VPO250" s="46"/>
      <c r="VPP250" s="46"/>
      <c r="VPQ250" s="46"/>
      <c r="VPR250" s="46"/>
      <c r="VPS250" s="46"/>
      <c r="VPT250" s="46"/>
      <c r="VPU250" s="46"/>
      <c r="VPV250" s="46"/>
      <c r="VPW250" s="46"/>
      <c r="VPX250" s="46"/>
      <c r="VPY250" s="46"/>
      <c r="VPZ250" s="46"/>
      <c r="VQA250" s="46"/>
      <c r="VQB250" s="46"/>
      <c r="VQC250" s="46"/>
      <c r="VQD250" s="46"/>
      <c r="VQE250" s="46"/>
      <c r="VQF250" s="46"/>
      <c r="VQG250" s="46"/>
      <c r="VQH250" s="46"/>
      <c r="VQI250" s="46"/>
      <c r="VQJ250" s="46"/>
      <c r="VQK250" s="46"/>
      <c r="VQL250" s="46"/>
      <c r="VQM250" s="46"/>
      <c r="VQN250" s="46"/>
      <c r="VQO250" s="46"/>
      <c r="VQP250" s="46"/>
      <c r="VQQ250" s="46"/>
      <c r="VQR250" s="46"/>
      <c r="VQS250" s="46"/>
      <c r="VQT250" s="46"/>
      <c r="VQU250" s="46"/>
      <c r="VQV250" s="46"/>
      <c r="VQW250" s="46"/>
      <c r="VQX250" s="46"/>
      <c r="VQY250" s="46"/>
      <c r="VQZ250" s="46"/>
      <c r="VRA250" s="46"/>
      <c r="VRB250" s="46"/>
      <c r="VRC250" s="46"/>
      <c r="VRD250" s="46"/>
      <c r="VRE250" s="46"/>
      <c r="VRF250" s="46"/>
      <c r="VRG250" s="46"/>
      <c r="VRH250" s="46"/>
      <c r="VRI250" s="46"/>
      <c r="VRJ250" s="46"/>
      <c r="VRK250" s="46"/>
      <c r="VRL250" s="46"/>
      <c r="VRM250" s="46"/>
      <c r="VRN250" s="46"/>
      <c r="VRO250" s="46"/>
      <c r="VRP250" s="46"/>
      <c r="VRQ250" s="46"/>
      <c r="VRR250" s="46"/>
      <c r="VRS250" s="46"/>
      <c r="VRT250" s="46"/>
      <c r="VRU250" s="46"/>
      <c r="VRV250" s="46"/>
      <c r="VRW250" s="46"/>
      <c r="VRX250" s="46"/>
      <c r="VRY250" s="46"/>
      <c r="VRZ250" s="46"/>
      <c r="VSA250" s="46"/>
      <c r="VSB250" s="46"/>
      <c r="VSC250" s="46"/>
      <c r="VSD250" s="46"/>
      <c r="VSE250" s="46"/>
      <c r="VSF250" s="46"/>
      <c r="VSG250" s="46"/>
      <c r="VSH250" s="46"/>
      <c r="VSI250" s="46"/>
      <c r="VSJ250" s="46"/>
      <c r="VSK250" s="46"/>
      <c r="VSL250" s="46"/>
      <c r="VSM250" s="46"/>
      <c r="VSN250" s="46"/>
      <c r="VSO250" s="46"/>
      <c r="VSP250" s="46"/>
      <c r="VSQ250" s="46"/>
      <c r="VSR250" s="46"/>
      <c r="VSS250" s="46"/>
      <c r="VST250" s="46"/>
      <c r="VSU250" s="46"/>
      <c r="VSV250" s="46"/>
      <c r="VSW250" s="46"/>
      <c r="VSX250" s="46"/>
      <c r="VSY250" s="46"/>
      <c r="VSZ250" s="46"/>
      <c r="VTA250" s="46"/>
      <c r="VTB250" s="46"/>
      <c r="VTC250" s="46"/>
      <c r="VTD250" s="46"/>
      <c r="VTE250" s="46"/>
      <c r="VTF250" s="46"/>
      <c r="VTG250" s="46"/>
      <c r="VTH250" s="46"/>
      <c r="VTI250" s="46"/>
      <c r="VTJ250" s="46"/>
      <c r="VTK250" s="46"/>
      <c r="VTL250" s="46"/>
      <c r="VTM250" s="46"/>
      <c r="VTN250" s="46"/>
      <c r="VTO250" s="46"/>
      <c r="VTP250" s="46"/>
      <c r="VTQ250" s="46"/>
      <c r="VTR250" s="46"/>
      <c r="VTS250" s="46"/>
      <c r="VTT250" s="46"/>
      <c r="VTU250" s="46"/>
      <c r="VTV250" s="46"/>
      <c r="VTW250" s="46"/>
      <c r="VTX250" s="46"/>
    </row>
    <row r="251" spans="3:58 15024:15416" s="2" customFormat="1" ht="15.75" thickBot="1" x14ac:dyDescent="0.3">
      <c r="C251" s="40"/>
      <c r="D251" s="41" t="s">
        <v>1</v>
      </c>
      <c r="E251" s="257">
        <v>1460.001</v>
      </c>
      <c r="F251" s="25" t="s">
        <v>19</v>
      </c>
      <c r="G251" s="292">
        <f t="shared" ref="G251:H251" si="208">G248+G250</f>
        <v>916.76589999999999</v>
      </c>
      <c r="H251" s="292">
        <f t="shared" si="208"/>
        <v>1022.3454</v>
      </c>
      <c r="I251" s="292">
        <f t="shared" ref="I251:J251" si="209">I248+I250</f>
        <v>987.41690000000006</v>
      </c>
      <c r="J251" s="292">
        <f t="shared" si="209"/>
        <v>1169.4065000000001</v>
      </c>
      <c r="K251" s="292">
        <f t="shared" ref="K251:N251" si="210">K248+K250</f>
        <v>1526.9196999999999</v>
      </c>
      <c r="L251" s="292">
        <f t="shared" si="210"/>
        <v>1084.3062</v>
      </c>
      <c r="M251" s="292">
        <f t="shared" si="210"/>
        <v>992.11590000000001</v>
      </c>
      <c r="N251" s="292">
        <f t="shared" si="210"/>
        <v>1138.9911</v>
      </c>
      <c r="O251" s="292">
        <f t="shared" ref="O251:P251" si="211">O248+O250</f>
        <v>1135.1665</v>
      </c>
      <c r="P251" s="292">
        <f t="shared" si="211"/>
        <v>1119.9851000000001</v>
      </c>
      <c r="Q251" s="292">
        <f t="shared" ref="Q251:R251" si="212">Q248+Q250</f>
        <v>958.32470000000001</v>
      </c>
      <c r="R251" s="292">
        <f t="shared" si="212"/>
        <v>955.85969999999998</v>
      </c>
      <c r="S251" s="292">
        <f t="shared" ref="S251:U251" si="213">S248+S250</f>
        <v>862.62549999999999</v>
      </c>
      <c r="T251" s="292">
        <f t="shared" si="213"/>
        <v>874.02970000000005</v>
      </c>
      <c r="U251" s="292">
        <f t="shared" si="213"/>
        <v>885.95519999999999</v>
      </c>
      <c r="V251" s="292">
        <f t="shared" ref="V251:W251" si="214">V248+V250</f>
        <v>931.30070000000001</v>
      </c>
      <c r="W251" s="292">
        <f t="shared" si="214"/>
        <v>991.88610000000006</v>
      </c>
      <c r="X251" s="292">
        <f t="shared" ref="X251:Y251" si="215">X248+X250</f>
        <v>1092.0011999999999</v>
      </c>
      <c r="Y251" s="292">
        <f t="shared" si="215"/>
        <v>1216.5795000000001</v>
      </c>
      <c r="Z251" s="292">
        <f t="shared" ref="Z251:AB251" si="216">Z248+Z250</f>
        <v>1247.8788999999999</v>
      </c>
      <c r="AA251" s="292">
        <f t="shared" si="216"/>
        <v>1296.2383</v>
      </c>
      <c r="AB251" s="292">
        <f t="shared" si="216"/>
        <v>1292.4739</v>
      </c>
      <c r="AC251" s="292">
        <f t="shared" ref="AC251:AD251" si="217">AC248+AC250</f>
        <v>1214.0168000000001</v>
      </c>
      <c r="AD251" s="292">
        <f t="shared" si="217"/>
        <v>1042.5034000000001</v>
      </c>
      <c r="AE251" s="292">
        <f t="shared" ref="AE251:AF251" si="218">AE248+AE250</f>
        <v>1157.3200999999999</v>
      </c>
      <c r="AF251" s="292">
        <f t="shared" si="218"/>
        <v>1258.0242000000001</v>
      </c>
      <c r="AG251" s="292">
        <f t="shared" ref="AG251:AH251" si="219">AG248+AG250</f>
        <v>1228.3477</v>
      </c>
      <c r="AH251" s="292">
        <f t="shared" si="219"/>
        <v>1048.2668000000001</v>
      </c>
      <c r="AJ251" s="116">
        <f>SUM(G251:AH251)</f>
        <v>30647.051600000003</v>
      </c>
      <c r="AZ251" s="2097"/>
      <c r="BA251" s="2097"/>
      <c r="BF251" s="150"/>
    </row>
    <row r="252" spans="3:58 15024:15416" s="2" customFormat="1" x14ac:dyDescent="0.25">
      <c r="C252" s="8">
        <v>5</v>
      </c>
      <c r="D252" s="117" t="s">
        <v>18</v>
      </c>
      <c r="E252" s="118"/>
      <c r="F252" s="118"/>
      <c r="G252" s="293"/>
      <c r="H252" s="293"/>
      <c r="I252" s="293"/>
      <c r="J252" s="293"/>
      <c r="K252" s="293"/>
      <c r="L252" s="293"/>
      <c r="M252" s="293"/>
      <c r="N252" s="293"/>
      <c r="O252" s="293"/>
      <c r="P252" s="293"/>
      <c r="Q252" s="293"/>
      <c r="R252" s="293"/>
      <c r="S252" s="1935"/>
      <c r="T252" s="1935"/>
      <c r="U252" s="293"/>
      <c r="V252" s="293"/>
      <c r="W252" s="293"/>
      <c r="X252" s="293"/>
      <c r="Y252" s="293"/>
      <c r="Z252" s="293"/>
      <c r="AA252" s="293"/>
      <c r="AB252" s="293"/>
      <c r="AC252" s="293"/>
      <c r="AD252" s="293"/>
      <c r="AE252" s="293"/>
      <c r="AF252" s="293"/>
      <c r="AG252" s="293"/>
      <c r="AH252" s="293"/>
      <c r="AJ252" s="135" t="s">
        <v>132</v>
      </c>
      <c r="AZ252" s="2097"/>
      <c r="BA252" s="2097"/>
      <c r="BF252" s="150"/>
    </row>
    <row r="253" spans="3:58 15024:15416" s="2" customFormat="1" x14ac:dyDescent="0.25">
      <c r="C253" s="8"/>
      <c r="D253" s="232" t="s">
        <v>4</v>
      </c>
      <c r="E253" s="1700">
        <v>408000</v>
      </c>
      <c r="F253" s="233" t="s">
        <v>14</v>
      </c>
      <c r="G253" s="294">
        <f>181.875*1000</f>
        <v>181875</v>
      </c>
      <c r="H253" s="294">
        <f>180.61*1000</f>
        <v>180610</v>
      </c>
      <c r="I253" s="294">
        <f>204.088*1000</f>
        <v>204088</v>
      </c>
      <c r="J253" s="1633">
        <v>263.916</v>
      </c>
      <c r="K253" s="1633">
        <v>381.94099999999997</v>
      </c>
      <c r="L253" s="1633">
        <v>248.626</v>
      </c>
      <c r="M253" s="1633">
        <v>271.82100000000003</v>
      </c>
      <c r="N253" s="1633">
        <v>349.22500000000002</v>
      </c>
      <c r="O253" s="1633">
        <v>348.173</v>
      </c>
      <c r="P253" s="1633">
        <v>327.06099999999998</v>
      </c>
      <c r="Q253" s="1633">
        <v>137.32900000000001</v>
      </c>
      <c r="R253" s="2028">
        <v>145.87299999999999</v>
      </c>
      <c r="S253" s="2028">
        <v>152.971</v>
      </c>
      <c r="T253" s="2028">
        <v>168.49</v>
      </c>
      <c r="U253" s="1974">
        <v>172.518</v>
      </c>
      <c r="V253" s="1633">
        <v>177.63399999999999</v>
      </c>
      <c r="W253" s="1633">
        <v>168.75399999999999</v>
      </c>
      <c r="X253" s="1633">
        <v>184.767</v>
      </c>
      <c r="Y253" s="1633">
        <v>344.38299999999998</v>
      </c>
      <c r="Z253" s="1633">
        <v>390.52300000000002</v>
      </c>
      <c r="AA253" s="1633">
        <v>419.48700000000002</v>
      </c>
      <c r="AB253" s="1633">
        <v>385.67</v>
      </c>
      <c r="AC253" s="1633">
        <v>349.53899999999999</v>
      </c>
      <c r="AD253" s="1633">
        <v>200.91800000000001</v>
      </c>
      <c r="AE253" s="1633">
        <v>275.512</v>
      </c>
      <c r="AF253" s="1633">
        <v>419.34</v>
      </c>
      <c r="AG253" s="294">
        <v>393308</v>
      </c>
      <c r="AH253" s="1633">
        <v>241.21600000000001</v>
      </c>
      <c r="AJ253" s="788">
        <f>SUM(G253:AH253)</f>
        <v>966406.68699999992</v>
      </c>
      <c r="AZ253" s="2097"/>
      <c r="BA253" s="2097"/>
      <c r="BF253" s="150"/>
    </row>
    <row r="254" spans="3:58 15024:15416" s="2" customFormat="1" x14ac:dyDescent="0.25">
      <c r="C254" s="8"/>
      <c r="D254" s="2076" t="s">
        <v>1127</v>
      </c>
      <c r="E254" s="118"/>
      <c r="F254" s="118"/>
      <c r="G254" s="2075"/>
      <c r="H254" s="2075"/>
      <c r="I254" s="2075"/>
      <c r="J254" s="2075"/>
      <c r="K254" s="2075"/>
      <c r="L254" s="2075"/>
      <c r="M254" s="2075"/>
      <c r="N254" s="2075"/>
      <c r="O254" s="2075"/>
      <c r="P254" s="2075"/>
      <c r="Q254" s="2075"/>
      <c r="R254" s="2075"/>
      <c r="S254" s="2075"/>
      <c r="T254" s="2075"/>
      <c r="U254" s="2075"/>
      <c r="V254" s="2075"/>
      <c r="W254" s="2075"/>
      <c r="X254" s="2075"/>
      <c r="Y254" s="2075"/>
      <c r="Z254" s="2075"/>
      <c r="AA254" s="2075"/>
      <c r="AB254" s="2075"/>
      <c r="AC254" s="2075"/>
      <c r="AD254" s="2075"/>
      <c r="AE254" s="2075"/>
      <c r="AF254" s="2075"/>
      <c r="AG254" s="2075"/>
      <c r="AH254" s="2075"/>
      <c r="AJ254" s="63">
        <f>(AJ256+AJ258+AJ260)</f>
        <v>16354.020878129748</v>
      </c>
      <c r="AL254" s="27"/>
      <c r="AZ254" s="2097"/>
      <c r="BA254" s="2097"/>
      <c r="BF254" s="150"/>
    </row>
    <row r="255" spans="3:58 15024:15416" s="1" customFormat="1" x14ac:dyDescent="0.25">
      <c r="C255" s="15"/>
      <c r="D255" s="232" t="s">
        <v>16</v>
      </c>
      <c r="E255" s="1890">
        <v>70000</v>
      </c>
      <c r="F255" s="233" t="s">
        <v>1029</v>
      </c>
      <c r="G255" s="271">
        <f>88.3*1000</f>
        <v>88300</v>
      </c>
      <c r="H255" s="271">
        <f>85.4*1000</f>
        <v>85400</v>
      </c>
      <c r="I255" s="271">
        <f>90.3*1000</f>
        <v>90300</v>
      </c>
      <c r="J255" s="1491">
        <f>84.1</f>
        <v>84.1</v>
      </c>
      <c r="K255" s="1491">
        <v>90.4</v>
      </c>
      <c r="L255" s="241">
        <v>88.7</v>
      </c>
      <c r="M255" s="1491">
        <v>86.6</v>
      </c>
      <c r="N255" s="241">
        <v>89.7</v>
      </c>
      <c r="O255" s="241">
        <v>84.8</v>
      </c>
      <c r="P255" s="241">
        <v>81.900000000000006</v>
      </c>
      <c r="Q255" s="241">
        <v>85.8</v>
      </c>
      <c r="R255" s="2011">
        <v>82</v>
      </c>
      <c r="S255" s="2011">
        <v>85.1</v>
      </c>
      <c r="T255" s="2011">
        <v>86.2</v>
      </c>
      <c r="U255" s="2011">
        <v>83.6</v>
      </c>
      <c r="V255" s="241">
        <v>85.3</v>
      </c>
      <c r="W255" s="241">
        <v>87.2</v>
      </c>
      <c r="X255" s="241">
        <v>92.5</v>
      </c>
      <c r="Y255" s="241">
        <v>83.9</v>
      </c>
      <c r="Z255" s="241">
        <v>84</v>
      </c>
      <c r="AA255" s="241">
        <v>88.2</v>
      </c>
      <c r="AB255" s="241">
        <v>96.6</v>
      </c>
      <c r="AC255" s="241">
        <v>88</v>
      </c>
      <c r="AD255" s="241">
        <v>93.7</v>
      </c>
      <c r="AE255" s="241">
        <v>92.3</v>
      </c>
      <c r="AF255" s="241">
        <v>86.8</v>
      </c>
      <c r="AG255" s="241">
        <v>91.5</v>
      </c>
      <c r="AH255" s="241">
        <v>89.9</v>
      </c>
      <c r="AJ255" s="788">
        <f>SUM(G255:AH255)</f>
        <v>266188.79999999999</v>
      </c>
      <c r="AZ255" s="508"/>
      <c r="BA255" s="508"/>
      <c r="BC255" s="2096"/>
      <c r="BF255" s="140"/>
      <c r="VEV255" s="46"/>
      <c r="VEW255" s="46"/>
      <c r="VEX255" s="46"/>
      <c r="VEY255" s="46"/>
      <c r="VEZ255" s="46"/>
      <c r="VFA255" s="46"/>
      <c r="VFB255" s="46"/>
      <c r="VFC255" s="46"/>
      <c r="VFD255" s="46"/>
      <c r="VFE255" s="46"/>
      <c r="VFF255" s="46"/>
      <c r="VFG255" s="46"/>
      <c r="VFH255" s="46"/>
      <c r="VFI255" s="46"/>
      <c r="VFJ255" s="46"/>
      <c r="VFK255" s="46"/>
      <c r="VFL255" s="46"/>
      <c r="VFM255" s="46"/>
      <c r="VFN255" s="46"/>
      <c r="VFO255" s="46"/>
      <c r="VFP255" s="46"/>
      <c r="VFQ255" s="46"/>
      <c r="VFR255" s="46"/>
      <c r="VFS255" s="46"/>
      <c r="VFT255" s="46"/>
      <c r="VFU255" s="46"/>
      <c r="VFV255" s="46"/>
      <c r="VFW255" s="46"/>
      <c r="VFX255" s="46"/>
      <c r="VFY255" s="46"/>
      <c r="VFZ255" s="46"/>
      <c r="VGA255" s="46"/>
      <c r="VGB255" s="46"/>
      <c r="VGC255" s="46"/>
      <c r="VGD255" s="46"/>
      <c r="VGE255" s="46"/>
      <c r="VGF255" s="46"/>
      <c r="VGG255" s="46"/>
      <c r="VGH255" s="46"/>
      <c r="VGI255" s="46"/>
      <c r="VGJ255" s="46"/>
      <c r="VGK255" s="46"/>
      <c r="VGL255" s="46"/>
      <c r="VGM255" s="46"/>
      <c r="VGN255" s="46"/>
      <c r="VGO255" s="46"/>
      <c r="VGP255" s="46"/>
      <c r="VGQ255" s="46"/>
      <c r="VGR255" s="46"/>
      <c r="VGS255" s="46"/>
      <c r="VGT255" s="46"/>
      <c r="VGU255" s="46"/>
      <c r="VGV255" s="46"/>
      <c r="VGW255" s="46"/>
      <c r="VGX255" s="46"/>
      <c r="VGY255" s="46"/>
      <c r="VGZ255" s="46"/>
      <c r="VHA255" s="46"/>
      <c r="VHB255" s="46"/>
      <c r="VHC255" s="46"/>
      <c r="VHD255" s="46"/>
      <c r="VHE255" s="46"/>
      <c r="VHF255" s="46"/>
      <c r="VHG255" s="46"/>
      <c r="VHH255" s="46"/>
      <c r="VHI255" s="46"/>
      <c r="VHJ255" s="46"/>
      <c r="VHK255" s="46"/>
      <c r="VHL255" s="46"/>
      <c r="VHM255" s="46"/>
      <c r="VHN255" s="46"/>
      <c r="VHO255" s="46"/>
      <c r="VHP255" s="46"/>
      <c r="VHQ255" s="46"/>
      <c r="VHR255" s="46"/>
      <c r="VHS255" s="46"/>
      <c r="VHT255" s="46"/>
      <c r="VHU255" s="46"/>
      <c r="VHV255" s="46"/>
      <c r="VHW255" s="46"/>
      <c r="VHX255" s="46"/>
      <c r="VHY255" s="46"/>
      <c r="VHZ255" s="46"/>
      <c r="VIA255" s="46"/>
      <c r="VIB255" s="46"/>
      <c r="VIC255" s="46"/>
      <c r="VID255" s="46"/>
      <c r="VIE255" s="46"/>
      <c r="VIF255" s="46"/>
      <c r="VIG255" s="46"/>
      <c r="VIH255" s="46"/>
      <c r="VII255" s="46"/>
      <c r="VIJ255" s="46"/>
      <c r="VIK255" s="46"/>
      <c r="VIL255" s="46"/>
      <c r="VIM255" s="46"/>
      <c r="VIN255" s="46"/>
      <c r="VIO255" s="46"/>
      <c r="VIP255" s="46"/>
      <c r="VIQ255" s="46"/>
      <c r="VIR255" s="46"/>
      <c r="VIS255" s="46"/>
      <c r="VIT255" s="46"/>
      <c r="VIU255" s="46"/>
      <c r="VIV255" s="46"/>
      <c r="VIW255" s="46"/>
      <c r="VIX255" s="46"/>
      <c r="VIY255" s="46"/>
      <c r="VIZ255" s="46"/>
      <c r="VJA255" s="46"/>
      <c r="VJB255" s="46"/>
      <c r="VJC255" s="46"/>
      <c r="VJD255" s="46"/>
      <c r="VJE255" s="46"/>
      <c r="VJF255" s="46"/>
      <c r="VJG255" s="46"/>
      <c r="VJH255" s="46"/>
      <c r="VJI255" s="46"/>
      <c r="VJJ255" s="46"/>
      <c r="VJK255" s="46"/>
      <c r="VJL255" s="46"/>
      <c r="VJM255" s="46"/>
      <c r="VJN255" s="46"/>
      <c r="VJO255" s="46"/>
      <c r="VJP255" s="46"/>
      <c r="VJQ255" s="46"/>
      <c r="VJR255" s="46"/>
      <c r="VJS255" s="46"/>
      <c r="VJT255" s="46"/>
      <c r="VJU255" s="46"/>
      <c r="VJV255" s="46"/>
      <c r="VJW255" s="46"/>
      <c r="VJX255" s="46"/>
      <c r="VJY255" s="46"/>
      <c r="VJZ255" s="46"/>
      <c r="VKA255" s="46"/>
      <c r="VKB255" s="46"/>
      <c r="VKC255" s="46"/>
      <c r="VKD255" s="46"/>
      <c r="VKE255" s="46"/>
      <c r="VKF255" s="46"/>
      <c r="VKG255" s="46"/>
      <c r="VKH255" s="46"/>
      <c r="VKI255" s="46"/>
      <c r="VKJ255" s="46"/>
      <c r="VKK255" s="46"/>
      <c r="VKL255" s="46"/>
      <c r="VKM255" s="46"/>
      <c r="VKN255" s="46"/>
      <c r="VKO255" s="46"/>
      <c r="VKP255" s="46"/>
      <c r="VKQ255" s="46"/>
      <c r="VKR255" s="46"/>
      <c r="VKS255" s="46"/>
      <c r="VKT255" s="46"/>
      <c r="VKU255" s="46"/>
      <c r="VKV255" s="46"/>
      <c r="VKW255" s="46"/>
      <c r="VKX255" s="46"/>
      <c r="VKY255" s="46"/>
      <c r="VKZ255" s="46"/>
      <c r="VLA255" s="46"/>
      <c r="VLB255" s="46"/>
      <c r="VLC255" s="46"/>
      <c r="VLD255" s="46"/>
      <c r="VLE255" s="46"/>
      <c r="VLF255" s="46"/>
      <c r="VLG255" s="46"/>
      <c r="VLH255" s="46"/>
      <c r="VLI255" s="46"/>
      <c r="VLJ255" s="46"/>
      <c r="VLK255" s="46"/>
      <c r="VLL255" s="46"/>
      <c r="VLM255" s="46"/>
      <c r="VLN255" s="46"/>
      <c r="VLO255" s="46"/>
      <c r="VLP255" s="46"/>
      <c r="VLQ255" s="46"/>
      <c r="VLR255" s="46"/>
      <c r="VLS255" s="46"/>
      <c r="VLT255" s="46"/>
      <c r="VLU255" s="46"/>
      <c r="VLV255" s="46"/>
      <c r="VLW255" s="46"/>
      <c r="VLX255" s="46"/>
      <c r="VLY255" s="46"/>
      <c r="VLZ255" s="46"/>
      <c r="VMA255" s="46"/>
      <c r="VMB255" s="46"/>
      <c r="VMC255" s="46"/>
      <c r="VMD255" s="46"/>
      <c r="VME255" s="46"/>
      <c r="VMF255" s="46"/>
      <c r="VMG255" s="46"/>
      <c r="VMH255" s="46"/>
      <c r="VMI255" s="46"/>
      <c r="VMJ255" s="46"/>
      <c r="VMK255" s="46"/>
      <c r="VML255" s="46"/>
      <c r="VMM255" s="46"/>
      <c r="VMN255" s="46"/>
      <c r="VMO255" s="46"/>
      <c r="VMP255" s="46"/>
      <c r="VMQ255" s="46"/>
      <c r="VMR255" s="46"/>
      <c r="VMS255" s="46"/>
      <c r="VMT255" s="46"/>
      <c r="VMU255" s="46"/>
      <c r="VMV255" s="46"/>
      <c r="VMW255" s="46"/>
      <c r="VMX255" s="46"/>
      <c r="VMY255" s="46"/>
      <c r="VMZ255" s="46"/>
      <c r="VNA255" s="46"/>
      <c r="VNB255" s="46"/>
      <c r="VNC255" s="46"/>
      <c r="VND255" s="46"/>
      <c r="VNE255" s="46"/>
      <c r="VNF255" s="46"/>
      <c r="VNG255" s="46"/>
      <c r="VNH255" s="46"/>
      <c r="VNI255" s="46"/>
      <c r="VNJ255" s="46"/>
      <c r="VNK255" s="46"/>
      <c r="VNL255" s="46"/>
      <c r="VNM255" s="46"/>
      <c r="VNN255" s="46"/>
      <c r="VNO255" s="46"/>
      <c r="VNP255" s="46"/>
      <c r="VNQ255" s="46"/>
      <c r="VNR255" s="46"/>
      <c r="VNS255" s="46"/>
      <c r="VNT255" s="46"/>
      <c r="VNU255" s="46"/>
      <c r="VNV255" s="46"/>
      <c r="VNW255" s="46"/>
      <c r="VNX255" s="46"/>
      <c r="VNY255" s="46"/>
      <c r="VNZ255" s="46"/>
      <c r="VOA255" s="46"/>
      <c r="VOB255" s="46"/>
      <c r="VOC255" s="46"/>
      <c r="VOD255" s="46"/>
      <c r="VOE255" s="46"/>
      <c r="VOF255" s="46"/>
      <c r="VOG255" s="46"/>
      <c r="VOH255" s="46"/>
      <c r="VOI255" s="46"/>
      <c r="VOJ255" s="46"/>
      <c r="VOK255" s="46"/>
      <c r="VOL255" s="46"/>
      <c r="VOM255" s="46"/>
      <c r="VON255" s="46"/>
      <c r="VOO255" s="46"/>
      <c r="VOP255" s="46"/>
      <c r="VOQ255" s="46"/>
      <c r="VOR255" s="46"/>
      <c r="VOS255" s="46"/>
      <c r="VOT255" s="46"/>
      <c r="VOU255" s="46"/>
      <c r="VOV255" s="46"/>
      <c r="VOW255" s="46"/>
      <c r="VOX255" s="46"/>
      <c r="VOY255" s="46"/>
      <c r="VOZ255" s="46"/>
      <c r="VPA255" s="46"/>
      <c r="VPB255" s="46"/>
      <c r="VPC255" s="46"/>
      <c r="VPD255" s="46"/>
      <c r="VPE255" s="46"/>
      <c r="VPF255" s="46"/>
      <c r="VPG255" s="46"/>
      <c r="VPH255" s="46"/>
      <c r="VPI255" s="46"/>
      <c r="VPJ255" s="46"/>
      <c r="VPK255" s="46"/>
      <c r="VPL255" s="46"/>
      <c r="VPM255" s="46"/>
      <c r="VPN255" s="46"/>
      <c r="VPO255" s="46"/>
      <c r="VPP255" s="46"/>
      <c r="VPQ255" s="46"/>
      <c r="VPR255" s="46"/>
      <c r="VPS255" s="46"/>
      <c r="VPT255" s="46"/>
      <c r="VPU255" s="46"/>
      <c r="VPV255" s="46"/>
      <c r="VPW255" s="46"/>
      <c r="VPX255" s="46"/>
      <c r="VPY255" s="46"/>
      <c r="VPZ255" s="46"/>
      <c r="VQA255" s="46"/>
      <c r="VQB255" s="46"/>
      <c r="VQC255" s="46"/>
      <c r="VQD255" s="46"/>
      <c r="VQE255" s="46"/>
      <c r="VQF255" s="46"/>
      <c r="VQG255" s="46"/>
      <c r="VQH255" s="46"/>
      <c r="VQI255" s="46"/>
      <c r="VQJ255" s="46"/>
      <c r="VQK255" s="46"/>
      <c r="VQL255" s="46"/>
      <c r="VQM255" s="46"/>
      <c r="VQN255" s="46"/>
      <c r="VQO255" s="46"/>
      <c r="VQP255" s="46"/>
      <c r="VQQ255" s="46"/>
      <c r="VQR255" s="46"/>
      <c r="VQS255" s="46"/>
      <c r="VQT255" s="46"/>
      <c r="VQU255" s="46"/>
      <c r="VQV255" s="46"/>
      <c r="VQW255" s="46"/>
      <c r="VQX255" s="46"/>
      <c r="VQY255" s="46"/>
      <c r="VQZ255" s="46"/>
      <c r="VRA255" s="46"/>
      <c r="VRB255" s="46"/>
      <c r="VRC255" s="46"/>
      <c r="VRD255" s="46"/>
      <c r="VRE255" s="46"/>
      <c r="VRF255" s="46"/>
      <c r="VRG255" s="46"/>
      <c r="VRH255" s="46"/>
      <c r="VRI255" s="46"/>
      <c r="VRJ255" s="46"/>
      <c r="VRK255" s="46"/>
      <c r="VRL255" s="46"/>
      <c r="VRM255" s="46"/>
      <c r="VRN255" s="46"/>
      <c r="VRO255" s="46"/>
      <c r="VRP255" s="46"/>
      <c r="VRQ255" s="46"/>
      <c r="VRR255" s="46"/>
      <c r="VRS255" s="46"/>
      <c r="VRT255" s="46"/>
      <c r="VRU255" s="46"/>
      <c r="VRV255" s="46"/>
      <c r="VRW255" s="46"/>
      <c r="VRX255" s="46"/>
      <c r="VRY255" s="46"/>
      <c r="VRZ255" s="46"/>
      <c r="VSA255" s="46"/>
      <c r="VSB255" s="46"/>
      <c r="VSC255" s="46"/>
      <c r="VSD255" s="46"/>
      <c r="VSE255" s="46"/>
      <c r="VSF255" s="46"/>
      <c r="VSG255" s="46"/>
      <c r="VSH255" s="46"/>
      <c r="VSI255" s="46"/>
      <c r="VSJ255" s="46"/>
      <c r="VSK255" s="46"/>
      <c r="VSL255" s="46"/>
      <c r="VSM255" s="46"/>
      <c r="VSN255" s="46"/>
      <c r="VSO255" s="46"/>
      <c r="VSP255" s="46"/>
      <c r="VSQ255" s="46"/>
      <c r="VSR255" s="46"/>
      <c r="VSS255" s="46"/>
      <c r="VST255" s="46"/>
      <c r="VSU255" s="46"/>
      <c r="VSV255" s="46"/>
      <c r="VSW255" s="46"/>
      <c r="VSX255" s="46"/>
      <c r="VSY255" s="46"/>
      <c r="VSZ255" s="46"/>
      <c r="VTA255" s="46"/>
      <c r="VTB255" s="46"/>
      <c r="VTC255" s="46"/>
      <c r="VTD255" s="46"/>
      <c r="VTE255" s="46"/>
      <c r="VTF255" s="46"/>
      <c r="VTG255" s="46"/>
      <c r="VTH255" s="46"/>
      <c r="VTI255" s="46"/>
      <c r="VTJ255" s="46"/>
      <c r="VTK255" s="46"/>
      <c r="VTL255" s="46"/>
      <c r="VTM255" s="46"/>
      <c r="VTN255" s="46"/>
      <c r="VTO255" s="46"/>
      <c r="VTP255" s="46"/>
      <c r="VTQ255" s="46"/>
      <c r="VTR255" s="46"/>
      <c r="VTS255" s="46"/>
      <c r="VTT255" s="46"/>
      <c r="VTU255" s="46"/>
      <c r="VTV255" s="46"/>
      <c r="VTW255" s="46"/>
      <c r="VTX255" s="46"/>
    </row>
    <row r="256" spans="3:58 15024:15416" s="1" customFormat="1" x14ac:dyDescent="0.25">
      <c r="C256" s="15"/>
      <c r="D256" s="14"/>
      <c r="E256" s="231">
        <v>28</v>
      </c>
      <c r="F256" s="20" t="s">
        <v>353</v>
      </c>
      <c r="G256" s="33">
        <f t="shared" ref="G256:J256" si="220">G255/G9*1000000</f>
        <v>43927.244940904668</v>
      </c>
      <c r="H256" s="33">
        <f t="shared" si="220"/>
        <v>38518.837921841041</v>
      </c>
      <c r="I256" s="33">
        <f t="shared" si="220"/>
        <v>44853.273171335037</v>
      </c>
      <c r="J256" s="33">
        <f t="shared" si="220"/>
        <v>38.914772945487385</v>
      </c>
      <c r="K256" s="33">
        <f t="shared" ref="K256:N256" si="221">K255/K9*1000000</f>
        <v>42.133149140628241</v>
      </c>
      <c r="L256" s="33">
        <f t="shared" si="221"/>
        <v>48.545947617444796</v>
      </c>
      <c r="M256" s="33">
        <f t="shared" si="221"/>
        <v>43.010581795100769</v>
      </c>
      <c r="N256" s="33">
        <f t="shared" si="221"/>
        <v>46.856904654818194</v>
      </c>
      <c r="O256" s="33">
        <f t="shared" ref="O256:P256" si="222">O255/O9*1000000</f>
        <v>41.645999184759923</v>
      </c>
      <c r="P256" s="33">
        <f t="shared" si="222"/>
        <v>33.432228504995656</v>
      </c>
      <c r="Q256" s="33">
        <f t="shared" ref="Q256:AH256" si="223">Q255/Q9*1000000</f>
        <v>38.876302673312189</v>
      </c>
      <c r="R256" s="33">
        <f t="shared" si="223"/>
        <v>40.185460802268423</v>
      </c>
      <c r="S256" s="33">
        <f t="shared" si="223"/>
        <v>40.95179478098008</v>
      </c>
      <c r="T256" s="33">
        <f t="shared" si="223"/>
        <v>54.362221409381583</v>
      </c>
      <c r="U256" s="33">
        <f t="shared" si="223"/>
        <v>47.052652255572447</v>
      </c>
      <c r="V256" s="33">
        <f t="shared" si="223"/>
        <v>44.128275153504831</v>
      </c>
      <c r="W256" s="33">
        <f t="shared" si="223"/>
        <v>35.637205078628668</v>
      </c>
      <c r="X256" s="33">
        <f t="shared" si="223"/>
        <v>36.290506089743083</v>
      </c>
      <c r="Y256" s="33">
        <f t="shared" si="223"/>
        <v>33.977818437765521</v>
      </c>
      <c r="Z256" s="33">
        <f t="shared" si="223"/>
        <v>34.876623942802333</v>
      </c>
      <c r="AA256" s="33">
        <f t="shared" si="223"/>
        <v>37.11846260546357</v>
      </c>
      <c r="AB256" s="33">
        <f t="shared" si="223"/>
        <v>37.027440169636272</v>
      </c>
      <c r="AC256" s="33">
        <f t="shared" si="223"/>
        <v>36.762678528757604</v>
      </c>
      <c r="AD256" s="33">
        <f t="shared" si="223"/>
        <v>41.200975456178782</v>
      </c>
      <c r="AE256" s="33">
        <f t="shared" si="223"/>
        <v>37.777952410421641</v>
      </c>
      <c r="AF256" s="33">
        <f t="shared" si="223"/>
        <v>41.931577134537079</v>
      </c>
      <c r="AG256" s="33">
        <f t="shared" si="223"/>
        <v>43.232731004530223</v>
      </c>
      <c r="AH256" s="33">
        <f t="shared" si="223"/>
        <v>41.385221839059831</v>
      </c>
      <c r="AJ256" s="1490">
        <f>AJ255/AJ9*1000000</f>
        <v>4382.6077438734465</v>
      </c>
      <c r="AZ256" s="508"/>
      <c r="BA256" s="508"/>
      <c r="BF256" s="140"/>
      <c r="VEV256" s="46"/>
      <c r="VEW256" s="46"/>
      <c r="VEX256" s="46"/>
      <c r="VEY256" s="46"/>
      <c r="VEZ256" s="46"/>
      <c r="VFA256" s="46"/>
      <c r="VFB256" s="46"/>
      <c r="VFC256" s="46"/>
      <c r="VFD256" s="46"/>
      <c r="VFE256" s="46"/>
      <c r="VFF256" s="46"/>
      <c r="VFG256" s="46"/>
      <c r="VFH256" s="46"/>
      <c r="VFI256" s="46"/>
      <c r="VFJ256" s="46"/>
      <c r="VFK256" s="46"/>
      <c r="VFL256" s="46"/>
      <c r="VFM256" s="46"/>
      <c r="VFN256" s="46"/>
      <c r="VFO256" s="46"/>
      <c r="VFP256" s="46"/>
      <c r="VFQ256" s="46"/>
      <c r="VFR256" s="46"/>
      <c r="VFS256" s="46"/>
      <c r="VFT256" s="46"/>
      <c r="VFU256" s="46"/>
      <c r="VFV256" s="46"/>
      <c r="VFW256" s="46"/>
      <c r="VFX256" s="46"/>
      <c r="VFY256" s="46"/>
      <c r="VFZ256" s="46"/>
      <c r="VGA256" s="46"/>
      <c r="VGB256" s="46"/>
      <c r="VGC256" s="46"/>
      <c r="VGD256" s="46"/>
      <c r="VGE256" s="46"/>
      <c r="VGF256" s="46"/>
      <c r="VGG256" s="46"/>
      <c r="VGH256" s="46"/>
      <c r="VGI256" s="46"/>
      <c r="VGJ256" s="46"/>
      <c r="VGK256" s="46"/>
      <c r="VGL256" s="46"/>
      <c r="VGM256" s="46"/>
      <c r="VGN256" s="46"/>
      <c r="VGO256" s="46"/>
      <c r="VGP256" s="46"/>
      <c r="VGQ256" s="46"/>
      <c r="VGR256" s="46"/>
      <c r="VGS256" s="46"/>
      <c r="VGT256" s="46"/>
      <c r="VGU256" s="46"/>
      <c r="VGV256" s="46"/>
      <c r="VGW256" s="46"/>
      <c r="VGX256" s="46"/>
      <c r="VGY256" s="46"/>
      <c r="VGZ256" s="46"/>
      <c r="VHA256" s="46"/>
      <c r="VHB256" s="46"/>
      <c r="VHC256" s="46"/>
      <c r="VHD256" s="46"/>
      <c r="VHE256" s="46"/>
      <c r="VHF256" s="46"/>
      <c r="VHG256" s="46"/>
      <c r="VHH256" s="46"/>
      <c r="VHI256" s="46"/>
      <c r="VHJ256" s="46"/>
      <c r="VHK256" s="46"/>
      <c r="VHL256" s="46"/>
      <c r="VHM256" s="46"/>
      <c r="VHN256" s="46"/>
      <c r="VHO256" s="46"/>
      <c r="VHP256" s="46"/>
      <c r="VHQ256" s="46"/>
      <c r="VHR256" s="46"/>
      <c r="VHS256" s="46"/>
      <c r="VHT256" s="46"/>
      <c r="VHU256" s="46"/>
      <c r="VHV256" s="46"/>
      <c r="VHW256" s="46"/>
      <c r="VHX256" s="46"/>
      <c r="VHY256" s="46"/>
      <c r="VHZ256" s="46"/>
      <c r="VIA256" s="46"/>
      <c r="VIB256" s="46"/>
      <c r="VIC256" s="46"/>
      <c r="VID256" s="46"/>
      <c r="VIE256" s="46"/>
      <c r="VIF256" s="46"/>
      <c r="VIG256" s="46"/>
      <c r="VIH256" s="46"/>
      <c r="VII256" s="46"/>
      <c r="VIJ256" s="46"/>
      <c r="VIK256" s="46"/>
      <c r="VIL256" s="46"/>
      <c r="VIM256" s="46"/>
      <c r="VIN256" s="46"/>
      <c r="VIO256" s="46"/>
      <c r="VIP256" s="46"/>
      <c r="VIQ256" s="46"/>
      <c r="VIR256" s="46"/>
      <c r="VIS256" s="46"/>
      <c r="VIT256" s="46"/>
      <c r="VIU256" s="46"/>
      <c r="VIV256" s="46"/>
      <c r="VIW256" s="46"/>
      <c r="VIX256" s="46"/>
      <c r="VIY256" s="46"/>
      <c r="VIZ256" s="46"/>
      <c r="VJA256" s="46"/>
      <c r="VJB256" s="46"/>
      <c r="VJC256" s="46"/>
      <c r="VJD256" s="46"/>
      <c r="VJE256" s="46"/>
      <c r="VJF256" s="46"/>
      <c r="VJG256" s="46"/>
      <c r="VJH256" s="46"/>
      <c r="VJI256" s="46"/>
      <c r="VJJ256" s="46"/>
      <c r="VJK256" s="46"/>
      <c r="VJL256" s="46"/>
      <c r="VJM256" s="46"/>
      <c r="VJN256" s="46"/>
      <c r="VJO256" s="46"/>
      <c r="VJP256" s="46"/>
      <c r="VJQ256" s="46"/>
      <c r="VJR256" s="46"/>
      <c r="VJS256" s="46"/>
      <c r="VJT256" s="46"/>
      <c r="VJU256" s="46"/>
      <c r="VJV256" s="46"/>
      <c r="VJW256" s="46"/>
      <c r="VJX256" s="46"/>
      <c r="VJY256" s="46"/>
      <c r="VJZ256" s="46"/>
      <c r="VKA256" s="46"/>
      <c r="VKB256" s="46"/>
      <c r="VKC256" s="46"/>
      <c r="VKD256" s="46"/>
      <c r="VKE256" s="46"/>
      <c r="VKF256" s="46"/>
      <c r="VKG256" s="46"/>
      <c r="VKH256" s="46"/>
      <c r="VKI256" s="46"/>
      <c r="VKJ256" s="46"/>
      <c r="VKK256" s="46"/>
      <c r="VKL256" s="46"/>
      <c r="VKM256" s="46"/>
      <c r="VKN256" s="46"/>
      <c r="VKO256" s="46"/>
      <c r="VKP256" s="46"/>
      <c r="VKQ256" s="46"/>
      <c r="VKR256" s="46"/>
      <c r="VKS256" s="46"/>
      <c r="VKT256" s="46"/>
      <c r="VKU256" s="46"/>
      <c r="VKV256" s="46"/>
      <c r="VKW256" s="46"/>
      <c r="VKX256" s="46"/>
      <c r="VKY256" s="46"/>
      <c r="VKZ256" s="46"/>
      <c r="VLA256" s="46"/>
      <c r="VLB256" s="46"/>
      <c r="VLC256" s="46"/>
      <c r="VLD256" s="46"/>
      <c r="VLE256" s="46"/>
      <c r="VLF256" s="46"/>
      <c r="VLG256" s="46"/>
      <c r="VLH256" s="46"/>
      <c r="VLI256" s="46"/>
      <c r="VLJ256" s="46"/>
      <c r="VLK256" s="46"/>
      <c r="VLL256" s="46"/>
      <c r="VLM256" s="46"/>
      <c r="VLN256" s="46"/>
      <c r="VLO256" s="46"/>
      <c r="VLP256" s="46"/>
      <c r="VLQ256" s="46"/>
      <c r="VLR256" s="46"/>
      <c r="VLS256" s="46"/>
      <c r="VLT256" s="46"/>
      <c r="VLU256" s="46"/>
      <c r="VLV256" s="46"/>
      <c r="VLW256" s="46"/>
      <c r="VLX256" s="46"/>
      <c r="VLY256" s="46"/>
      <c r="VLZ256" s="46"/>
      <c r="VMA256" s="46"/>
      <c r="VMB256" s="46"/>
      <c r="VMC256" s="46"/>
      <c r="VMD256" s="46"/>
      <c r="VME256" s="46"/>
      <c r="VMF256" s="46"/>
      <c r="VMG256" s="46"/>
      <c r="VMH256" s="46"/>
      <c r="VMI256" s="46"/>
      <c r="VMJ256" s="46"/>
      <c r="VMK256" s="46"/>
      <c r="VML256" s="46"/>
      <c r="VMM256" s="46"/>
      <c r="VMN256" s="46"/>
      <c r="VMO256" s="46"/>
      <c r="VMP256" s="46"/>
      <c r="VMQ256" s="46"/>
      <c r="VMR256" s="46"/>
      <c r="VMS256" s="46"/>
      <c r="VMT256" s="46"/>
      <c r="VMU256" s="46"/>
      <c r="VMV256" s="46"/>
      <c r="VMW256" s="46"/>
      <c r="VMX256" s="46"/>
      <c r="VMY256" s="46"/>
      <c r="VMZ256" s="46"/>
      <c r="VNA256" s="46"/>
      <c r="VNB256" s="46"/>
      <c r="VNC256" s="46"/>
      <c r="VND256" s="46"/>
      <c r="VNE256" s="46"/>
      <c r="VNF256" s="46"/>
      <c r="VNG256" s="46"/>
      <c r="VNH256" s="46"/>
      <c r="VNI256" s="46"/>
      <c r="VNJ256" s="46"/>
      <c r="VNK256" s="46"/>
      <c r="VNL256" s="46"/>
      <c r="VNM256" s="46"/>
      <c r="VNN256" s="46"/>
      <c r="VNO256" s="46"/>
      <c r="VNP256" s="46"/>
      <c r="VNQ256" s="46"/>
      <c r="VNR256" s="46"/>
      <c r="VNS256" s="46"/>
      <c r="VNT256" s="46"/>
      <c r="VNU256" s="46"/>
      <c r="VNV256" s="46"/>
      <c r="VNW256" s="46"/>
      <c r="VNX256" s="46"/>
      <c r="VNY256" s="46"/>
      <c r="VNZ256" s="46"/>
      <c r="VOA256" s="46"/>
      <c r="VOB256" s="46"/>
      <c r="VOC256" s="46"/>
      <c r="VOD256" s="46"/>
      <c r="VOE256" s="46"/>
      <c r="VOF256" s="46"/>
      <c r="VOG256" s="46"/>
      <c r="VOH256" s="46"/>
      <c r="VOI256" s="46"/>
      <c r="VOJ256" s="46"/>
      <c r="VOK256" s="46"/>
      <c r="VOL256" s="46"/>
      <c r="VOM256" s="46"/>
      <c r="VON256" s="46"/>
      <c r="VOO256" s="46"/>
      <c r="VOP256" s="46"/>
      <c r="VOQ256" s="46"/>
      <c r="VOR256" s="46"/>
      <c r="VOS256" s="46"/>
      <c r="VOT256" s="46"/>
      <c r="VOU256" s="46"/>
      <c r="VOV256" s="46"/>
      <c r="VOW256" s="46"/>
      <c r="VOX256" s="46"/>
      <c r="VOY256" s="46"/>
      <c r="VOZ256" s="46"/>
      <c r="VPA256" s="46"/>
      <c r="VPB256" s="46"/>
      <c r="VPC256" s="46"/>
      <c r="VPD256" s="46"/>
      <c r="VPE256" s="46"/>
      <c r="VPF256" s="46"/>
      <c r="VPG256" s="46"/>
      <c r="VPH256" s="46"/>
      <c r="VPI256" s="46"/>
      <c r="VPJ256" s="46"/>
      <c r="VPK256" s="46"/>
      <c r="VPL256" s="46"/>
      <c r="VPM256" s="46"/>
      <c r="VPN256" s="46"/>
      <c r="VPO256" s="46"/>
      <c r="VPP256" s="46"/>
      <c r="VPQ256" s="46"/>
      <c r="VPR256" s="46"/>
      <c r="VPS256" s="46"/>
      <c r="VPT256" s="46"/>
      <c r="VPU256" s="46"/>
      <c r="VPV256" s="46"/>
      <c r="VPW256" s="46"/>
      <c r="VPX256" s="46"/>
      <c r="VPY256" s="46"/>
      <c r="VPZ256" s="46"/>
      <c r="VQA256" s="46"/>
      <c r="VQB256" s="46"/>
      <c r="VQC256" s="46"/>
      <c r="VQD256" s="46"/>
      <c r="VQE256" s="46"/>
      <c r="VQF256" s="46"/>
      <c r="VQG256" s="46"/>
      <c r="VQH256" s="46"/>
      <c r="VQI256" s="46"/>
      <c r="VQJ256" s="46"/>
      <c r="VQK256" s="46"/>
      <c r="VQL256" s="46"/>
      <c r="VQM256" s="46"/>
      <c r="VQN256" s="46"/>
      <c r="VQO256" s="46"/>
      <c r="VQP256" s="46"/>
      <c r="VQQ256" s="46"/>
      <c r="VQR256" s="46"/>
      <c r="VQS256" s="46"/>
      <c r="VQT256" s="46"/>
      <c r="VQU256" s="46"/>
      <c r="VQV256" s="46"/>
      <c r="VQW256" s="46"/>
      <c r="VQX256" s="46"/>
      <c r="VQY256" s="46"/>
      <c r="VQZ256" s="46"/>
      <c r="VRA256" s="46"/>
      <c r="VRB256" s="46"/>
      <c r="VRC256" s="46"/>
      <c r="VRD256" s="46"/>
      <c r="VRE256" s="46"/>
      <c r="VRF256" s="46"/>
      <c r="VRG256" s="46"/>
      <c r="VRH256" s="46"/>
      <c r="VRI256" s="46"/>
      <c r="VRJ256" s="46"/>
      <c r="VRK256" s="46"/>
      <c r="VRL256" s="46"/>
      <c r="VRM256" s="46"/>
      <c r="VRN256" s="46"/>
      <c r="VRO256" s="46"/>
      <c r="VRP256" s="46"/>
      <c r="VRQ256" s="46"/>
      <c r="VRR256" s="46"/>
      <c r="VRS256" s="46"/>
      <c r="VRT256" s="46"/>
      <c r="VRU256" s="46"/>
      <c r="VRV256" s="46"/>
      <c r="VRW256" s="46"/>
      <c r="VRX256" s="46"/>
      <c r="VRY256" s="46"/>
      <c r="VRZ256" s="46"/>
      <c r="VSA256" s="46"/>
      <c r="VSB256" s="46"/>
      <c r="VSC256" s="46"/>
      <c r="VSD256" s="46"/>
      <c r="VSE256" s="46"/>
      <c r="VSF256" s="46"/>
      <c r="VSG256" s="46"/>
      <c r="VSH256" s="46"/>
      <c r="VSI256" s="46"/>
      <c r="VSJ256" s="46"/>
      <c r="VSK256" s="46"/>
      <c r="VSL256" s="46"/>
      <c r="VSM256" s="46"/>
      <c r="VSN256" s="46"/>
      <c r="VSO256" s="46"/>
      <c r="VSP256" s="46"/>
      <c r="VSQ256" s="46"/>
      <c r="VSR256" s="46"/>
      <c r="VSS256" s="46"/>
      <c r="VST256" s="46"/>
      <c r="VSU256" s="46"/>
      <c r="VSV256" s="46"/>
      <c r="VSW256" s="46"/>
      <c r="VSX256" s="46"/>
      <c r="VSY256" s="46"/>
      <c r="VSZ256" s="46"/>
      <c r="VTA256" s="46"/>
      <c r="VTB256" s="46"/>
      <c r="VTC256" s="46"/>
      <c r="VTD256" s="46"/>
      <c r="VTE256" s="46"/>
      <c r="VTF256" s="46"/>
      <c r="VTG256" s="46"/>
      <c r="VTH256" s="46"/>
      <c r="VTI256" s="46"/>
      <c r="VTJ256" s="46"/>
      <c r="VTK256" s="46"/>
      <c r="VTL256" s="46"/>
      <c r="VTM256" s="46"/>
      <c r="VTN256" s="46"/>
      <c r="VTO256" s="46"/>
      <c r="VTP256" s="46"/>
      <c r="VTQ256" s="46"/>
      <c r="VTR256" s="46"/>
      <c r="VTS256" s="46"/>
      <c r="VTT256" s="46"/>
      <c r="VTU256" s="46"/>
      <c r="VTV256" s="46"/>
      <c r="VTW256" s="46"/>
      <c r="VTX256" s="46"/>
    </row>
    <row r="257" spans="1:58 15024:15416" s="1" customFormat="1" x14ac:dyDescent="0.25">
      <c r="A257" s="1983"/>
      <c r="C257" s="15"/>
      <c r="D257" s="232" t="s">
        <v>15</v>
      </c>
      <c r="E257" s="1765">
        <v>112.8</v>
      </c>
      <c r="F257" s="233" t="s">
        <v>1029</v>
      </c>
      <c r="G257" s="271">
        <f>40.14*1000</f>
        <v>40140</v>
      </c>
      <c r="H257" s="271">
        <f>34.76*1000</f>
        <v>34760</v>
      </c>
      <c r="I257" s="271">
        <f>39.8*1000</f>
        <v>39800</v>
      </c>
      <c r="J257" s="1491">
        <f>35.17</f>
        <v>35.17</v>
      </c>
      <c r="K257" s="1491">
        <v>36.380000000000003</v>
      </c>
      <c r="L257" s="1491">
        <v>40.840000000000003</v>
      </c>
      <c r="M257" s="1491">
        <v>34.31</v>
      </c>
      <c r="N257" s="1491">
        <v>39.78</v>
      </c>
      <c r="O257" s="1491">
        <v>34.619999999999997</v>
      </c>
      <c r="P257" s="1491">
        <v>42.26</v>
      </c>
      <c r="Q257" s="1491">
        <v>35.89</v>
      </c>
      <c r="R257" s="1491">
        <v>40.75</v>
      </c>
      <c r="S257" s="1491">
        <v>47.15</v>
      </c>
      <c r="T257" s="1491">
        <v>52.51</v>
      </c>
      <c r="U257" s="1491">
        <v>54.42</v>
      </c>
      <c r="V257" s="1491">
        <v>40.909999999999997</v>
      </c>
      <c r="W257" s="1491">
        <v>43.91</v>
      </c>
      <c r="X257" s="1491">
        <v>38.47</v>
      </c>
      <c r="Y257" s="1491">
        <v>33.19</v>
      </c>
      <c r="Z257" s="1491">
        <v>38.479999999999997</v>
      </c>
      <c r="AA257" s="1491">
        <v>36.46</v>
      </c>
      <c r="AB257" s="1491">
        <v>37</v>
      </c>
      <c r="AC257" s="1491">
        <v>36.78</v>
      </c>
      <c r="AD257" s="1491">
        <v>37.39</v>
      </c>
      <c r="AE257" s="1491">
        <v>36.83</v>
      </c>
      <c r="AF257" s="1491">
        <v>20.87</v>
      </c>
      <c r="AG257" s="1491">
        <v>34.71</v>
      </c>
      <c r="AH257" s="1491">
        <v>32.29</v>
      </c>
      <c r="AJ257" s="788">
        <f>SUM(G257:AH257)</f>
        <v>115661.36999999998</v>
      </c>
      <c r="AZ257" s="508"/>
      <c r="BA257" s="508"/>
      <c r="BF257" s="140"/>
      <c r="VEV257" s="46"/>
      <c r="VEW257" s="46"/>
      <c r="VEX257" s="46"/>
      <c r="VEY257" s="46"/>
      <c r="VEZ257" s="46"/>
      <c r="VFA257" s="46"/>
      <c r="VFB257" s="46"/>
      <c r="VFC257" s="46"/>
      <c r="VFD257" s="46"/>
      <c r="VFE257" s="46"/>
      <c r="VFF257" s="46"/>
      <c r="VFG257" s="46"/>
      <c r="VFH257" s="46"/>
      <c r="VFI257" s="46"/>
      <c r="VFJ257" s="46"/>
      <c r="VFK257" s="46"/>
      <c r="VFL257" s="46"/>
      <c r="VFM257" s="46"/>
      <c r="VFN257" s="46"/>
      <c r="VFO257" s="46"/>
      <c r="VFP257" s="46"/>
      <c r="VFQ257" s="46"/>
      <c r="VFR257" s="46"/>
      <c r="VFS257" s="46"/>
      <c r="VFT257" s="46"/>
      <c r="VFU257" s="46"/>
      <c r="VFV257" s="46"/>
      <c r="VFW257" s="46"/>
      <c r="VFX257" s="46"/>
      <c r="VFY257" s="46"/>
      <c r="VFZ257" s="46"/>
      <c r="VGA257" s="46"/>
      <c r="VGB257" s="46"/>
      <c r="VGC257" s="46"/>
      <c r="VGD257" s="46"/>
      <c r="VGE257" s="46"/>
      <c r="VGF257" s="46"/>
      <c r="VGG257" s="46"/>
      <c r="VGH257" s="46"/>
      <c r="VGI257" s="46"/>
      <c r="VGJ257" s="46"/>
      <c r="VGK257" s="46"/>
      <c r="VGL257" s="46"/>
      <c r="VGM257" s="46"/>
      <c r="VGN257" s="46"/>
      <c r="VGO257" s="46"/>
      <c r="VGP257" s="46"/>
      <c r="VGQ257" s="46"/>
      <c r="VGR257" s="46"/>
      <c r="VGS257" s="46"/>
      <c r="VGT257" s="46"/>
      <c r="VGU257" s="46"/>
      <c r="VGV257" s="46"/>
      <c r="VGW257" s="46"/>
      <c r="VGX257" s="46"/>
      <c r="VGY257" s="46"/>
      <c r="VGZ257" s="46"/>
      <c r="VHA257" s="46"/>
      <c r="VHB257" s="46"/>
      <c r="VHC257" s="46"/>
      <c r="VHD257" s="46"/>
      <c r="VHE257" s="46"/>
      <c r="VHF257" s="46"/>
      <c r="VHG257" s="46"/>
      <c r="VHH257" s="46"/>
      <c r="VHI257" s="46"/>
      <c r="VHJ257" s="46"/>
      <c r="VHK257" s="46"/>
      <c r="VHL257" s="46"/>
      <c r="VHM257" s="46"/>
      <c r="VHN257" s="46"/>
      <c r="VHO257" s="46"/>
      <c r="VHP257" s="46"/>
      <c r="VHQ257" s="46"/>
      <c r="VHR257" s="46"/>
      <c r="VHS257" s="46"/>
      <c r="VHT257" s="46"/>
      <c r="VHU257" s="46"/>
      <c r="VHV257" s="46"/>
      <c r="VHW257" s="46"/>
      <c r="VHX257" s="46"/>
      <c r="VHY257" s="46"/>
      <c r="VHZ257" s="46"/>
      <c r="VIA257" s="46"/>
      <c r="VIB257" s="46"/>
      <c r="VIC257" s="46"/>
      <c r="VID257" s="46"/>
      <c r="VIE257" s="46"/>
      <c r="VIF257" s="46"/>
      <c r="VIG257" s="46"/>
      <c r="VIH257" s="46"/>
      <c r="VII257" s="46"/>
      <c r="VIJ257" s="46"/>
      <c r="VIK257" s="46"/>
      <c r="VIL257" s="46"/>
      <c r="VIM257" s="46"/>
      <c r="VIN257" s="46"/>
      <c r="VIO257" s="46"/>
      <c r="VIP257" s="46"/>
      <c r="VIQ257" s="46"/>
      <c r="VIR257" s="46"/>
      <c r="VIS257" s="46"/>
      <c r="VIT257" s="46"/>
      <c r="VIU257" s="46"/>
      <c r="VIV257" s="46"/>
      <c r="VIW257" s="46"/>
      <c r="VIX257" s="46"/>
      <c r="VIY257" s="46"/>
      <c r="VIZ257" s="46"/>
      <c r="VJA257" s="46"/>
      <c r="VJB257" s="46"/>
      <c r="VJC257" s="46"/>
      <c r="VJD257" s="46"/>
      <c r="VJE257" s="46"/>
      <c r="VJF257" s="46"/>
      <c r="VJG257" s="46"/>
      <c r="VJH257" s="46"/>
      <c r="VJI257" s="46"/>
      <c r="VJJ257" s="46"/>
      <c r="VJK257" s="46"/>
      <c r="VJL257" s="46"/>
      <c r="VJM257" s="46"/>
      <c r="VJN257" s="46"/>
      <c r="VJO257" s="46"/>
      <c r="VJP257" s="46"/>
      <c r="VJQ257" s="46"/>
      <c r="VJR257" s="46"/>
      <c r="VJS257" s="46"/>
      <c r="VJT257" s="46"/>
      <c r="VJU257" s="46"/>
      <c r="VJV257" s="46"/>
      <c r="VJW257" s="46"/>
      <c r="VJX257" s="46"/>
      <c r="VJY257" s="46"/>
      <c r="VJZ257" s="46"/>
      <c r="VKA257" s="46"/>
      <c r="VKB257" s="46"/>
      <c r="VKC257" s="46"/>
      <c r="VKD257" s="46"/>
      <c r="VKE257" s="46"/>
      <c r="VKF257" s="46"/>
      <c r="VKG257" s="46"/>
      <c r="VKH257" s="46"/>
      <c r="VKI257" s="46"/>
      <c r="VKJ257" s="46"/>
      <c r="VKK257" s="46"/>
      <c r="VKL257" s="46"/>
      <c r="VKM257" s="46"/>
      <c r="VKN257" s="46"/>
      <c r="VKO257" s="46"/>
      <c r="VKP257" s="46"/>
      <c r="VKQ257" s="46"/>
      <c r="VKR257" s="46"/>
      <c r="VKS257" s="46"/>
      <c r="VKT257" s="46"/>
      <c r="VKU257" s="46"/>
      <c r="VKV257" s="46"/>
      <c r="VKW257" s="46"/>
      <c r="VKX257" s="46"/>
      <c r="VKY257" s="46"/>
      <c r="VKZ257" s="46"/>
      <c r="VLA257" s="46"/>
      <c r="VLB257" s="46"/>
      <c r="VLC257" s="46"/>
      <c r="VLD257" s="46"/>
      <c r="VLE257" s="46"/>
      <c r="VLF257" s="46"/>
      <c r="VLG257" s="46"/>
      <c r="VLH257" s="46"/>
      <c r="VLI257" s="46"/>
      <c r="VLJ257" s="46"/>
      <c r="VLK257" s="46"/>
      <c r="VLL257" s="46"/>
      <c r="VLM257" s="46"/>
      <c r="VLN257" s="46"/>
      <c r="VLO257" s="46"/>
      <c r="VLP257" s="46"/>
      <c r="VLQ257" s="46"/>
      <c r="VLR257" s="46"/>
      <c r="VLS257" s="46"/>
      <c r="VLT257" s="46"/>
      <c r="VLU257" s="46"/>
      <c r="VLV257" s="46"/>
      <c r="VLW257" s="46"/>
      <c r="VLX257" s="46"/>
      <c r="VLY257" s="46"/>
      <c r="VLZ257" s="46"/>
      <c r="VMA257" s="46"/>
      <c r="VMB257" s="46"/>
      <c r="VMC257" s="46"/>
      <c r="VMD257" s="46"/>
      <c r="VME257" s="46"/>
      <c r="VMF257" s="46"/>
      <c r="VMG257" s="46"/>
      <c r="VMH257" s="46"/>
      <c r="VMI257" s="46"/>
      <c r="VMJ257" s="46"/>
      <c r="VMK257" s="46"/>
      <c r="VML257" s="46"/>
      <c r="VMM257" s="46"/>
      <c r="VMN257" s="46"/>
      <c r="VMO257" s="46"/>
      <c r="VMP257" s="46"/>
      <c r="VMQ257" s="46"/>
      <c r="VMR257" s="46"/>
      <c r="VMS257" s="46"/>
      <c r="VMT257" s="46"/>
      <c r="VMU257" s="46"/>
      <c r="VMV257" s="46"/>
      <c r="VMW257" s="46"/>
      <c r="VMX257" s="46"/>
      <c r="VMY257" s="46"/>
      <c r="VMZ257" s="46"/>
      <c r="VNA257" s="46"/>
      <c r="VNB257" s="46"/>
      <c r="VNC257" s="46"/>
      <c r="VND257" s="46"/>
      <c r="VNE257" s="46"/>
      <c r="VNF257" s="46"/>
      <c r="VNG257" s="46"/>
      <c r="VNH257" s="46"/>
      <c r="VNI257" s="46"/>
      <c r="VNJ257" s="46"/>
      <c r="VNK257" s="46"/>
      <c r="VNL257" s="46"/>
      <c r="VNM257" s="46"/>
      <c r="VNN257" s="46"/>
      <c r="VNO257" s="46"/>
      <c r="VNP257" s="46"/>
      <c r="VNQ257" s="46"/>
      <c r="VNR257" s="46"/>
      <c r="VNS257" s="46"/>
      <c r="VNT257" s="46"/>
      <c r="VNU257" s="46"/>
      <c r="VNV257" s="46"/>
      <c r="VNW257" s="46"/>
      <c r="VNX257" s="46"/>
      <c r="VNY257" s="46"/>
      <c r="VNZ257" s="46"/>
      <c r="VOA257" s="46"/>
      <c r="VOB257" s="46"/>
      <c r="VOC257" s="46"/>
      <c r="VOD257" s="46"/>
      <c r="VOE257" s="46"/>
      <c r="VOF257" s="46"/>
      <c r="VOG257" s="46"/>
      <c r="VOH257" s="46"/>
      <c r="VOI257" s="46"/>
      <c r="VOJ257" s="46"/>
      <c r="VOK257" s="46"/>
      <c r="VOL257" s="46"/>
      <c r="VOM257" s="46"/>
      <c r="VON257" s="46"/>
      <c r="VOO257" s="46"/>
      <c r="VOP257" s="46"/>
      <c r="VOQ257" s="46"/>
      <c r="VOR257" s="46"/>
      <c r="VOS257" s="46"/>
      <c r="VOT257" s="46"/>
      <c r="VOU257" s="46"/>
      <c r="VOV257" s="46"/>
      <c r="VOW257" s="46"/>
      <c r="VOX257" s="46"/>
      <c r="VOY257" s="46"/>
      <c r="VOZ257" s="46"/>
      <c r="VPA257" s="46"/>
      <c r="VPB257" s="46"/>
      <c r="VPC257" s="46"/>
      <c r="VPD257" s="46"/>
      <c r="VPE257" s="46"/>
      <c r="VPF257" s="46"/>
      <c r="VPG257" s="46"/>
      <c r="VPH257" s="46"/>
      <c r="VPI257" s="46"/>
      <c r="VPJ257" s="46"/>
      <c r="VPK257" s="46"/>
      <c r="VPL257" s="46"/>
      <c r="VPM257" s="46"/>
      <c r="VPN257" s="46"/>
      <c r="VPO257" s="46"/>
      <c r="VPP257" s="46"/>
      <c r="VPQ257" s="46"/>
      <c r="VPR257" s="46"/>
      <c r="VPS257" s="46"/>
      <c r="VPT257" s="46"/>
      <c r="VPU257" s="46"/>
      <c r="VPV257" s="46"/>
      <c r="VPW257" s="46"/>
      <c r="VPX257" s="46"/>
      <c r="VPY257" s="46"/>
      <c r="VPZ257" s="46"/>
      <c r="VQA257" s="46"/>
      <c r="VQB257" s="46"/>
      <c r="VQC257" s="46"/>
      <c r="VQD257" s="46"/>
      <c r="VQE257" s="46"/>
      <c r="VQF257" s="46"/>
      <c r="VQG257" s="46"/>
      <c r="VQH257" s="46"/>
      <c r="VQI257" s="46"/>
      <c r="VQJ257" s="46"/>
      <c r="VQK257" s="46"/>
      <c r="VQL257" s="46"/>
      <c r="VQM257" s="46"/>
      <c r="VQN257" s="46"/>
      <c r="VQO257" s="46"/>
      <c r="VQP257" s="46"/>
      <c r="VQQ257" s="46"/>
      <c r="VQR257" s="46"/>
      <c r="VQS257" s="46"/>
      <c r="VQT257" s="46"/>
      <c r="VQU257" s="46"/>
      <c r="VQV257" s="46"/>
      <c r="VQW257" s="46"/>
      <c r="VQX257" s="46"/>
      <c r="VQY257" s="46"/>
      <c r="VQZ257" s="46"/>
      <c r="VRA257" s="46"/>
      <c r="VRB257" s="46"/>
      <c r="VRC257" s="46"/>
      <c r="VRD257" s="46"/>
      <c r="VRE257" s="46"/>
      <c r="VRF257" s="46"/>
      <c r="VRG257" s="46"/>
      <c r="VRH257" s="46"/>
      <c r="VRI257" s="46"/>
      <c r="VRJ257" s="46"/>
      <c r="VRK257" s="46"/>
      <c r="VRL257" s="46"/>
      <c r="VRM257" s="46"/>
      <c r="VRN257" s="46"/>
      <c r="VRO257" s="46"/>
      <c r="VRP257" s="46"/>
      <c r="VRQ257" s="46"/>
      <c r="VRR257" s="46"/>
      <c r="VRS257" s="46"/>
      <c r="VRT257" s="46"/>
      <c r="VRU257" s="46"/>
      <c r="VRV257" s="46"/>
      <c r="VRW257" s="46"/>
      <c r="VRX257" s="46"/>
      <c r="VRY257" s="46"/>
      <c r="VRZ257" s="46"/>
      <c r="VSA257" s="46"/>
      <c r="VSB257" s="46"/>
      <c r="VSC257" s="46"/>
      <c r="VSD257" s="46"/>
      <c r="VSE257" s="46"/>
      <c r="VSF257" s="46"/>
      <c r="VSG257" s="46"/>
      <c r="VSH257" s="46"/>
      <c r="VSI257" s="46"/>
      <c r="VSJ257" s="46"/>
      <c r="VSK257" s="46"/>
      <c r="VSL257" s="46"/>
      <c r="VSM257" s="46"/>
      <c r="VSN257" s="46"/>
      <c r="VSO257" s="46"/>
      <c r="VSP257" s="46"/>
      <c r="VSQ257" s="46"/>
      <c r="VSR257" s="46"/>
      <c r="VSS257" s="46"/>
      <c r="VST257" s="46"/>
      <c r="VSU257" s="46"/>
      <c r="VSV257" s="46"/>
      <c r="VSW257" s="46"/>
      <c r="VSX257" s="46"/>
      <c r="VSY257" s="46"/>
      <c r="VSZ257" s="46"/>
      <c r="VTA257" s="46"/>
      <c r="VTB257" s="46"/>
      <c r="VTC257" s="46"/>
      <c r="VTD257" s="46"/>
      <c r="VTE257" s="46"/>
      <c r="VTF257" s="46"/>
      <c r="VTG257" s="46"/>
      <c r="VTH257" s="46"/>
      <c r="VTI257" s="46"/>
      <c r="VTJ257" s="46"/>
      <c r="VTK257" s="46"/>
      <c r="VTL257" s="46"/>
      <c r="VTM257" s="46"/>
      <c r="VTN257" s="46"/>
      <c r="VTO257" s="46"/>
      <c r="VTP257" s="46"/>
      <c r="VTQ257" s="46"/>
      <c r="VTR257" s="46"/>
      <c r="VTS257" s="46"/>
      <c r="VTT257" s="46"/>
      <c r="VTU257" s="46"/>
      <c r="VTV257" s="46"/>
      <c r="VTW257" s="46"/>
      <c r="VTX257" s="46"/>
    </row>
    <row r="258" spans="1:58 15024:15416" s="1" customFormat="1" x14ac:dyDescent="0.25">
      <c r="C258" s="15"/>
      <c r="D258" s="14"/>
      <c r="E258" s="231">
        <v>45.12</v>
      </c>
      <c r="F258" s="20" t="s">
        <v>353</v>
      </c>
      <c r="G258" s="33">
        <f t="shared" ref="G258:I258" si="224">G257/G29*1000000</f>
        <v>21736.999633384436</v>
      </c>
      <c r="H258" s="33">
        <f t="shared" si="224"/>
        <v>17934.332276329053</v>
      </c>
      <c r="I258" s="33">
        <f t="shared" si="224"/>
        <v>19928.098619052867</v>
      </c>
      <c r="J258" s="33">
        <f t="shared" ref="J258:L258" si="225">J257/J29*1000000</f>
        <v>17.185749265928582</v>
      </c>
      <c r="K258" s="33">
        <f t="shared" si="225"/>
        <v>16.417315710215878</v>
      </c>
      <c r="L258" s="33">
        <f t="shared" si="225"/>
        <v>22.227737429681106</v>
      </c>
      <c r="M258" s="33">
        <f t="shared" ref="M258:N258" si="226">M257/M29*1000000</f>
        <v>20.875696211465751</v>
      </c>
      <c r="N258" s="33">
        <f t="shared" si="226"/>
        <v>26.760451577575036</v>
      </c>
      <c r="O258" s="33">
        <f t="shared" ref="O258:P258" si="227">O257/O29*1000000</f>
        <v>31.50901993477942</v>
      </c>
      <c r="P258" s="33">
        <f t="shared" si="227"/>
        <v>32.898629249730647</v>
      </c>
      <c r="Q258" s="33">
        <f t="shared" ref="Q258:R258" si="228">Q257/Q29*1000000</f>
        <v>19.177704489153832</v>
      </c>
      <c r="R258" s="33">
        <f t="shared" si="228"/>
        <v>20.960219817412053</v>
      </c>
      <c r="S258" s="33">
        <f t="shared" ref="S258:U258" si="229">S257/S29*1000000</f>
        <v>24.566670504937562</v>
      </c>
      <c r="T258" s="33">
        <f t="shared" si="229"/>
        <v>26.593683860809339</v>
      </c>
      <c r="U258" s="33">
        <f t="shared" si="229"/>
        <v>26.542483092701644</v>
      </c>
      <c r="V258" s="33">
        <f t="shared" ref="V258:W258" si="230">V257/V29*1000000</f>
        <v>23.510967282917218</v>
      </c>
      <c r="W258" s="33">
        <f t="shared" si="230"/>
        <v>21.119613680853828</v>
      </c>
      <c r="X258" s="33">
        <f t="shared" ref="X258:AB258" si="231">X257/X29*1000000</f>
        <v>19.0111625718787</v>
      </c>
      <c r="Y258" s="33">
        <f t="shared" si="231"/>
        <v>22.527597834527022</v>
      </c>
      <c r="Z258" s="33">
        <f t="shared" si="231"/>
        <v>25.066427988412638</v>
      </c>
      <c r="AA258" s="33">
        <f t="shared" si="231"/>
        <v>24.711021345957686</v>
      </c>
      <c r="AB258" s="33">
        <f t="shared" si="231"/>
        <v>24.245378961825978</v>
      </c>
      <c r="AC258" s="33">
        <f t="shared" ref="AC258:AD258" si="232">AC257/AC29*1000000</f>
        <v>20.568640708124949</v>
      </c>
      <c r="AD258" s="33">
        <f t="shared" si="232"/>
        <v>18.311564984996661</v>
      </c>
      <c r="AE258" s="33">
        <f t="shared" ref="AE258:AH258" si="233">AE257/AE29*1000000</f>
        <v>18.385454574498777</v>
      </c>
      <c r="AF258" s="33">
        <f t="shared" si="233"/>
        <v>23.962477538765366</v>
      </c>
      <c r="AG258" s="33">
        <f t="shared" si="233"/>
        <v>20.141845947084569</v>
      </c>
      <c r="AH258" s="33">
        <f t="shared" si="233"/>
        <v>17.517286724728507</v>
      </c>
      <c r="AJ258" s="1490">
        <f>AJ257/AJ29*1000000</f>
        <v>2347.1091885760566</v>
      </c>
      <c r="AZ258" s="508"/>
      <c r="BA258" s="508"/>
      <c r="BF258" s="140"/>
      <c r="VEV258" s="46"/>
      <c r="VEW258" s="46"/>
      <c r="VEX258" s="46"/>
      <c r="VEY258" s="46"/>
      <c r="VEZ258" s="46"/>
      <c r="VFA258" s="46"/>
      <c r="VFB258" s="46"/>
      <c r="VFC258" s="46"/>
      <c r="VFD258" s="46"/>
      <c r="VFE258" s="46"/>
      <c r="VFF258" s="46"/>
      <c r="VFG258" s="46"/>
      <c r="VFH258" s="46"/>
      <c r="VFI258" s="46"/>
      <c r="VFJ258" s="46"/>
      <c r="VFK258" s="46"/>
      <c r="VFL258" s="46"/>
      <c r="VFM258" s="46"/>
      <c r="VFN258" s="46"/>
      <c r="VFO258" s="46"/>
      <c r="VFP258" s="46"/>
      <c r="VFQ258" s="46"/>
      <c r="VFR258" s="46"/>
      <c r="VFS258" s="46"/>
      <c r="VFT258" s="46"/>
      <c r="VFU258" s="46"/>
      <c r="VFV258" s="46"/>
      <c r="VFW258" s="46"/>
      <c r="VFX258" s="46"/>
      <c r="VFY258" s="46"/>
      <c r="VFZ258" s="46"/>
      <c r="VGA258" s="46"/>
      <c r="VGB258" s="46"/>
      <c r="VGC258" s="46"/>
      <c r="VGD258" s="46"/>
      <c r="VGE258" s="46"/>
      <c r="VGF258" s="46"/>
      <c r="VGG258" s="46"/>
      <c r="VGH258" s="46"/>
      <c r="VGI258" s="46"/>
      <c r="VGJ258" s="46"/>
      <c r="VGK258" s="46"/>
      <c r="VGL258" s="46"/>
      <c r="VGM258" s="46"/>
      <c r="VGN258" s="46"/>
      <c r="VGO258" s="46"/>
      <c r="VGP258" s="46"/>
      <c r="VGQ258" s="46"/>
      <c r="VGR258" s="46"/>
      <c r="VGS258" s="46"/>
      <c r="VGT258" s="46"/>
      <c r="VGU258" s="46"/>
      <c r="VGV258" s="46"/>
      <c r="VGW258" s="46"/>
      <c r="VGX258" s="46"/>
      <c r="VGY258" s="46"/>
      <c r="VGZ258" s="46"/>
      <c r="VHA258" s="46"/>
      <c r="VHB258" s="46"/>
      <c r="VHC258" s="46"/>
      <c r="VHD258" s="46"/>
      <c r="VHE258" s="46"/>
      <c r="VHF258" s="46"/>
      <c r="VHG258" s="46"/>
      <c r="VHH258" s="46"/>
      <c r="VHI258" s="46"/>
      <c r="VHJ258" s="46"/>
      <c r="VHK258" s="46"/>
      <c r="VHL258" s="46"/>
      <c r="VHM258" s="46"/>
      <c r="VHN258" s="46"/>
      <c r="VHO258" s="46"/>
      <c r="VHP258" s="46"/>
      <c r="VHQ258" s="46"/>
      <c r="VHR258" s="46"/>
      <c r="VHS258" s="46"/>
      <c r="VHT258" s="46"/>
      <c r="VHU258" s="46"/>
      <c r="VHV258" s="46"/>
      <c r="VHW258" s="46"/>
      <c r="VHX258" s="46"/>
      <c r="VHY258" s="46"/>
      <c r="VHZ258" s="46"/>
      <c r="VIA258" s="46"/>
      <c r="VIB258" s="46"/>
      <c r="VIC258" s="46"/>
      <c r="VID258" s="46"/>
      <c r="VIE258" s="46"/>
      <c r="VIF258" s="46"/>
      <c r="VIG258" s="46"/>
      <c r="VIH258" s="46"/>
      <c r="VII258" s="46"/>
      <c r="VIJ258" s="46"/>
      <c r="VIK258" s="46"/>
      <c r="VIL258" s="46"/>
      <c r="VIM258" s="46"/>
      <c r="VIN258" s="46"/>
      <c r="VIO258" s="46"/>
      <c r="VIP258" s="46"/>
      <c r="VIQ258" s="46"/>
      <c r="VIR258" s="46"/>
      <c r="VIS258" s="46"/>
      <c r="VIT258" s="46"/>
      <c r="VIU258" s="46"/>
      <c r="VIV258" s="46"/>
      <c r="VIW258" s="46"/>
      <c r="VIX258" s="46"/>
      <c r="VIY258" s="46"/>
      <c r="VIZ258" s="46"/>
      <c r="VJA258" s="46"/>
      <c r="VJB258" s="46"/>
      <c r="VJC258" s="46"/>
      <c r="VJD258" s="46"/>
      <c r="VJE258" s="46"/>
      <c r="VJF258" s="46"/>
      <c r="VJG258" s="46"/>
      <c r="VJH258" s="46"/>
      <c r="VJI258" s="46"/>
      <c r="VJJ258" s="46"/>
      <c r="VJK258" s="46"/>
      <c r="VJL258" s="46"/>
      <c r="VJM258" s="46"/>
      <c r="VJN258" s="46"/>
      <c r="VJO258" s="46"/>
      <c r="VJP258" s="46"/>
      <c r="VJQ258" s="46"/>
      <c r="VJR258" s="46"/>
      <c r="VJS258" s="46"/>
      <c r="VJT258" s="46"/>
      <c r="VJU258" s="46"/>
      <c r="VJV258" s="46"/>
      <c r="VJW258" s="46"/>
      <c r="VJX258" s="46"/>
      <c r="VJY258" s="46"/>
      <c r="VJZ258" s="46"/>
      <c r="VKA258" s="46"/>
      <c r="VKB258" s="46"/>
      <c r="VKC258" s="46"/>
      <c r="VKD258" s="46"/>
      <c r="VKE258" s="46"/>
      <c r="VKF258" s="46"/>
      <c r="VKG258" s="46"/>
      <c r="VKH258" s="46"/>
      <c r="VKI258" s="46"/>
      <c r="VKJ258" s="46"/>
      <c r="VKK258" s="46"/>
      <c r="VKL258" s="46"/>
      <c r="VKM258" s="46"/>
      <c r="VKN258" s="46"/>
      <c r="VKO258" s="46"/>
      <c r="VKP258" s="46"/>
      <c r="VKQ258" s="46"/>
      <c r="VKR258" s="46"/>
      <c r="VKS258" s="46"/>
      <c r="VKT258" s="46"/>
      <c r="VKU258" s="46"/>
      <c r="VKV258" s="46"/>
      <c r="VKW258" s="46"/>
      <c r="VKX258" s="46"/>
      <c r="VKY258" s="46"/>
      <c r="VKZ258" s="46"/>
      <c r="VLA258" s="46"/>
      <c r="VLB258" s="46"/>
      <c r="VLC258" s="46"/>
      <c r="VLD258" s="46"/>
      <c r="VLE258" s="46"/>
      <c r="VLF258" s="46"/>
      <c r="VLG258" s="46"/>
      <c r="VLH258" s="46"/>
      <c r="VLI258" s="46"/>
      <c r="VLJ258" s="46"/>
      <c r="VLK258" s="46"/>
      <c r="VLL258" s="46"/>
      <c r="VLM258" s="46"/>
      <c r="VLN258" s="46"/>
      <c r="VLO258" s="46"/>
      <c r="VLP258" s="46"/>
      <c r="VLQ258" s="46"/>
      <c r="VLR258" s="46"/>
      <c r="VLS258" s="46"/>
      <c r="VLT258" s="46"/>
      <c r="VLU258" s="46"/>
      <c r="VLV258" s="46"/>
      <c r="VLW258" s="46"/>
      <c r="VLX258" s="46"/>
      <c r="VLY258" s="46"/>
      <c r="VLZ258" s="46"/>
      <c r="VMA258" s="46"/>
      <c r="VMB258" s="46"/>
      <c r="VMC258" s="46"/>
      <c r="VMD258" s="46"/>
      <c r="VME258" s="46"/>
      <c r="VMF258" s="46"/>
      <c r="VMG258" s="46"/>
      <c r="VMH258" s="46"/>
      <c r="VMI258" s="46"/>
      <c r="VMJ258" s="46"/>
      <c r="VMK258" s="46"/>
      <c r="VML258" s="46"/>
      <c r="VMM258" s="46"/>
      <c r="VMN258" s="46"/>
      <c r="VMO258" s="46"/>
      <c r="VMP258" s="46"/>
      <c r="VMQ258" s="46"/>
      <c r="VMR258" s="46"/>
      <c r="VMS258" s="46"/>
      <c r="VMT258" s="46"/>
      <c r="VMU258" s="46"/>
      <c r="VMV258" s="46"/>
      <c r="VMW258" s="46"/>
      <c r="VMX258" s="46"/>
      <c r="VMY258" s="46"/>
      <c r="VMZ258" s="46"/>
      <c r="VNA258" s="46"/>
      <c r="VNB258" s="46"/>
      <c r="VNC258" s="46"/>
      <c r="VND258" s="46"/>
      <c r="VNE258" s="46"/>
      <c r="VNF258" s="46"/>
      <c r="VNG258" s="46"/>
      <c r="VNH258" s="46"/>
      <c r="VNI258" s="46"/>
      <c r="VNJ258" s="46"/>
      <c r="VNK258" s="46"/>
      <c r="VNL258" s="46"/>
      <c r="VNM258" s="46"/>
      <c r="VNN258" s="46"/>
      <c r="VNO258" s="46"/>
      <c r="VNP258" s="46"/>
      <c r="VNQ258" s="46"/>
      <c r="VNR258" s="46"/>
      <c r="VNS258" s="46"/>
      <c r="VNT258" s="46"/>
      <c r="VNU258" s="46"/>
      <c r="VNV258" s="46"/>
      <c r="VNW258" s="46"/>
      <c r="VNX258" s="46"/>
      <c r="VNY258" s="46"/>
      <c r="VNZ258" s="46"/>
      <c r="VOA258" s="46"/>
      <c r="VOB258" s="46"/>
      <c r="VOC258" s="46"/>
      <c r="VOD258" s="46"/>
      <c r="VOE258" s="46"/>
      <c r="VOF258" s="46"/>
      <c r="VOG258" s="46"/>
      <c r="VOH258" s="46"/>
      <c r="VOI258" s="46"/>
      <c r="VOJ258" s="46"/>
      <c r="VOK258" s="46"/>
      <c r="VOL258" s="46"/>
      <c r="VOM258" s="46"/>
      <c r="VON258" s="46"/>
      <c r="VOO258" s="46"/>
      <c r="VOP258" s="46"/>
      <c r="VOQ258" s="46"/>
      <c r="VOR258" s="46"/>
      <c r="VOS258" s="46"/>
      <c r="VOT258" s="46"/>
      <c r="VOU258" s="46"/>
      <c r="VOV258" s="46"/>
      <c r="VOW258" s="46"/>
      <c r="VOX258" s="46"/>
      <c r="VOY258" s="46"/>
      <c r="VOZ258" s="46"/>
      <c r="VPA258" s="46"/>
      <c r="VPB258" s="46"/>
      <c r="VPC258" s="46"/>
      <c r="VPD258" s="46"/>
      <c r="VPE258" s="46"/>
      <c r="VPF258" s="46"/>
      <c r="VPG258" s="46"/>
      <c r="VPH258" s="46"/>
      <c r="VPI258" s="46"/>
      <c r="VPJ258" s="46"/>
      <c r="VPK258" s="46"/>
      <c r="VPL258" s="46"/>
      <c r="VPM258" s="46"/>
      <c r="VPN258" s="46"/>
      <c r="VPO258" s="46"/>
      <c r="VPP258" s="46"/>
      <c r="VPQ258" s="46"/>
      <c r="VPR258" s="46"/>
      <c r="VPS258" s="46"/>
      <c r="VPT258" s="46"/>
      <c r="VPU258" s="46"/>
      <c r="VPV258" s="46"/>
      <c r="VPW258" s="46"/>
      <c r="VPX258" s="46"/>
      <c r="VPY258" s="46"/>
      <c r="VPZ258" s="46"/>
      <c r="VQA258" s="46"/>
      <c r="VQB258" s="46"/>
      <c r="VQC258" s="46"/>
      <c r="VQD258" s="46"/>
      <c r="VQE258" s="46"/>
      <c r="VQF258" s="46"/>
      <c r="VQG258" s="46"/>
      <c r="VQH258" s="46"/>
      <c r="VQI258" s="46"/>
      <c r="VQJ258" s="46"/>
      <c r="VQK258" s="46"/>
      <c r="VQL258" s="46"/>
      <c r="VQM258" s="46"/>
      <c r="VQN258" s="46"/>
      <c r="VQO258" s="46"/>
      <c r="VQP258" s="46"/>
      <c r="VQQ258" s="46"/>
      <c r="VQR258" s="46"/>
      <c r="VQS258" s="46"/>
      <c r="VQT258" s="46"/>
      <c r="VQU258" s="46"/>
      <c r="VQV258" s="46"/>
      <c r="VQW258" s="46"/>
      <c r="VQX258" s="46"/>
      <c r="VQY258" s="46"/>
      <c r="VQZ258" s="46"/>
      <c r="VRA258" s="46"/>
      <c r="VRB258" s="46"/>
      <c r="VRC258" s="46"/>
      <c r="VRD258" s="46"/>
      <c r="VRE258" s="46"/>
      <c r="VRF258" s="46"/>
      <c r="VRG258" s="46"/>
      <c r="VRH258" s="46"/>
      <c r="VRI258" s="46"/>
      <c r="VRJ258" s="46"/>
      <c r="VRK258" s="46"/>
      <c r="VRL258" s="46"/>
      <c r="VRM258" s="46"/>
      <c r="VRN258" s="46"/>
      <c r="VRO258" s="46"/>
      <c r="VRP258" s="46"/>
      <c r="VRQ258" s="46"/>
      <c r="VRR258" s="46"/>
      <c r="VRS258" s="46"/>
      <c r="VRT258" s="46"/>
      <c r="VRU258" s="46"/>
      <c r="VRV258" s="46"/>
      <c r="VRW258" s="46"/>
      <c r="VRX258" s="46"/>
      <c r="VRY258" s="46"/>
      <c r="VRZ258" s="46"/>
      <c r="VSA258" s="46"/>
      <c r="VSB258" s="46"/>
      <c r="VSC258" s="46"/>
      <c r="VSD258" s="46"/>
      <c r="VSE258" s="46"/>
      <c r="VSF258" s="46"/>
      <c r="VSG258" s="46"/>
      <c r="VSH258" s="46"/>
      <c r="VSI258" s="46"/>
      <c r="VSJ258" s="46"/>
      <c r="VSK258" s="46"/>
      <c r="VSL258" s="46"/>
      <c r="VSM258" s="46"/>
      <c r="VSN258" s="46"/>
      <c r="VSO258" s="46"/>
      <c r="VSP258" s="46"/>
      <c r="VSQ258" s="46"/>
      <c r="VSR258" s="46"/>
      <c r="VSS258" s="46"/>
      <c r="VST258" s="46"/>
      <c r="VSU258" s="46"/>
      <c r="VSV258" s="46"/>
      <c r="VSW258" s="46"/>
      <c r="VSX258" s="46"/>
      <c r="VSY258" s="46"/>
      <c r="VSZ258" s="46"/>
      <c r="VTA258" s="46"/>
      <c r="VTB258" s="46"/>
      <c r="VTC258" s="46"/>
      <c r="VTD258" s="46"/>
      <c r="VTE258" s="46"/>
      <c r="VTF258" s="46"/>
      <c r="VTG258" s="46"/>
      <c r="VTH258" s="46"/>
      <c r="VTI258" s="46"/>
      <c r="VTJ258" s="46"/>
      <c r="VTK258" s="46"/>
      <c r="VTL258" s="46"/>
      <c r="VTM258" s="46"/>
      <c r="VTN258" s="46"/>
      <c r="VTO258" s="46"/>
      <c r="VTP258" s="46"/>
      <c r="VTQ258" s="46"/>
      <c r="VTR258" s="46"/>
      <c r="VTS258" s="46"/>
      <c r="VTT258" s="46"/>
      <c r="VTU258" s="46"/>
      <c r="VTV258" s="46"/>
      <c r="VTW258" s="46"/>
      <c r="VTX258" s="46"/>
    </row>
    <row r="259" spans="1:58 15024:15416" s="1" customFormat="1" x14ac:dyDescent="0.25">
      <c r="C259" s="15"/>
      <c r="D259" s="14" t="s">
        <v>7</v>
      </c>
      <c r="E259" s="231">
        <v>106000</v>
      </c>
      <c r="F259" s="20" t="s">
        <v>14</v>
      </c>
      <c r="G259" s="268">
        <f>G253-G255-G257</f>
        <v>53435</v>
      </c>
      <c r="H259" s="268">
        <f t="shared" ref="H259:I259" si="234">H253-H255-H257</f>
        <v>60450</v>
      </c>
      <c r="I259" s="268">
        <f t="shared" si="234"/>
        <v>73988</v>
      </c>
      <c r="J259" s="268">
        <f t="shared" ref="J259:K259" si="235">J253-J255-J257</f>
        <v>144.64600000000002</v>
      </c>
      <c r="K259" s="268">
        <f t="shared" si="235"/>
        <v>255.16099999999994</v>
      </c>
      <c r="L259" s="268">
        <f t="shared" ref="L259" si="236">L253-L255-L257</f>
        <v>119.08599999999998</v>
      </c>
      <c r="M259" s="268">
        <f t="shared" ref="M259:N259" si="237">M253-M255-M257</f>
        <v>150.91100000000003</v>
      </c>
      <c r="N259" s="268">
        <f t="shared" si="237"/>
        <v>219.74500000000003</v>
      </c>
      <c r="O259" s="268">
        <f t="shared" ref="O259:P259" si="238">O253-O255-O257</f>
        <v>228.75299999999999</v>
      </c>
      <c r="P259" s="268">
        <f t="shared" si="238"/>
        <v>202.90099999999998</v>
      </c>
      <c r="Q259" s="268">
        <f t="shared" ref="Q259:R259" si="239">Q253-Q255-Q257</f>
        <v>15.63900000000001</v>
      </c>
      <c r="R259" s="268">
        <f t="shared" si="239"/>
        <v>23.12299999999999</v>
      </c>
      <c r="S259" s="268">
        <f t="shared" ref="S259:U259" si="240">S253-S255-S257</f>
        <v>20.721000000000011</v>
      </c>
      <c r="T259" s="268">
        <f t="shared" si="240"/>
        <v>29.780000000000008</v>
      </c>
      <c r="U259" s="268">
        <f t="shared" si="240"/>
        <v>34.498000000000005</v>
      </c>
      <c r="V259" s="268">
        <f t="shared" ref="V259:W259" si="241">V253-V255-V257</f>
        <v>51.423999999999992</v>
      </c>
      <c r="W259" s="268">
        <f t="shared" si="241"/>
        <v>37.643999999999991</v>
      </c>
      <c r="X259" s="268">
        <f t="shared" ref="X259:Y259" si="242">X253-X255-X257</f>
        <v>53.796999999999997</v>
      </c>
      <c r="Y259" s="268">
        <f t="shared" si="242"/>
        <v>227.29299999999995</v>
      </c>
      <c r="Z259" s="268">
        <f t="shared" ref="Z259:AB259" si="243">Z253-Z255-Z257</f>
        <v>268.04300000000001</v>
      </c>
      <c r="AA259" s="268">
        <f t="shared" si="243"/>
        <v>294.82700000000006</v>
      </c>
      <c r="AB259" s="268">
        <f t="shared" si="243"/>
        <v>252.07000000000005</v>
      </c>
      <c r="AC259" s="268">
        <f t="shared" ref="AC259:AD259" si="244">AC253-AC255-AC257</f>
        <v>224.75899999999999</v>
      </c>
      <c r="AD259" s="268">
        <f t="shared" si="244"/>
        <v>69.828000000000003</v>
      </c>
      <c r="AE259" s="268">
        <f t="shared" ref="AE259:AF259" si="245">AE253-AE255-AE257</f>
        <v>146.38200000000001</v>
      </c>
      <c r="AF259" s="268">
        <f t="shared" si="245"/>
        <v>311.66999999999996</v>
      </c>
      <c r="AG259" s="268">
        <f t="shared" ref="AG259:AH259" si="246">AG253-AG255-AG257</f>
        <v>393181.79</v>
      </c>
      <c r="AH259" s="268">
        <f t="shared" si="246"/>
        <v>119.02600000000001</v>
      </c>
      <c r="AJ259" s="54">
        <f>AJ253-AJ255-AJ257</f>
        <v>584556.51699999988</v>
      </c>
      <c r="AL259" s="3"/>
      <c r="AZ259" s="508"/>
      <c r="BA259" s="508"/>
      <c r="BF259" s="140"/>
      <c r="VEV259" s="46"/>
      <c r="VEW259" s="46"/>
      <c r="VEX259" s="46"/>
      <c r="VEY259" s="46"/>
      <c r="VEZ259" s="46"/>
      <c r="VFA259" s="46"/>
      <c r="VFB259" s="46"/>
      <c r="VFC259" s="46"/>
      <c r="VFD259" s="46"/>
      <c r="VFE259" s="46"/>
      <c r="VFF259" s="46"/>
      <c r="VFG259" s="46"/>
      <c r="VFH259" s="46"/>
      <c r="VFI259" s="46"/>
      <c r="VFJ259" s="46"/>
      <c r="VFK259" s="46"/>
      <c r="VFL259" s="46"/>
      <c r="VFM259" s="46"/>
      <c r="VFN259" s="46"/>
      <c r="VFO259" s="46"/>
      <c r="VFP259" s="46"/>
      <c r="VFQ259" s="46"/>
      <c r="VFR259" s="46"/>
      <c r="VFS259" s="46"/>
      <c r="VFT259" s="46"/>
      <c r="VFU259" s="46"/>
      <c r="VFV259" s="46"/>
      <c r="VFW259" s="46"/>
      <c r="VFX259" s="46"/>
      <c r="VFY259" s="46"/>
      <c r="VFZ259" s="46"/>
      <c r="VGA259" s="46"/>
      <c r="VGB259" s="46"/>
      <c r="VGC259" s="46"/>
      <c r="VGD259" s="46"/>
      <c r="VGE259" s="46"/>
      <c r="VGF259" s="46"/>
      <c r="VGG259" s="46"/>
      <c r="VGH259" s="46"/>
      <c r="VGI259" s="46"/>
      <c r="VGJ259" s="46"/>
      <c r="VGK259" s="46"/>
      <c r="VGL259" s="46"/>
      <c r="VGM259" s="46"/>
      <c r="VGN259" s="46"/>
      <c r="VGO259" s="46"/>
      <c r="VGP259" s="46"/>
      <c r="VGQ259" s="46"/>
      <c r="VGR259" s="46"/>
      <c r="VGS259" s="46"/>
      <c r="VGT259" s="46"/>
      <c r="VGU259" s="46"/>
      <c r="VGV259" s="46"/>
      <c r="VGW259" s="46"/>
      <c r="VGX259" s="46"/>
      <c r="VGY259" s="46"/>
      <c r="VGZ259" s="46"/>
      <c r="VHA259" s="46"/>
      <c r="VHB259" s="46"/>
      <c r="VHC259" s="46"/>
      <c r="VHD259" s="46"/>
      <c r="VHE259" s="46"/>
      <c r="VHF259" s="46"/>
      <c r="VHG259" s="46"/>
      <c r="VHH259" s="46"/>
      <c r="VHI259" s="46"/>
      <c r="VHJ259" s="46"/>
      <c r="VHK259" s="46"/>
      <c r="VHL259" s="46"/>
      <c r="VHM259" s="46"/>
      <c r="VHN259" s="46"/>
      <c r="VHO259" s="46"/>
      <c r="VHP259" s="46"/>
      <c r="VHQ259" s="46"/>
      <c r="VHR259" s="46"/>
      <c r="VHS259" s="46"/>
      <c r="VHT259" s="46"/>
      <c r="VHU259" s="46"/>
      <c r="VHV259" s="46"/>
      <c r="VHW259" s="46"/>
      <c r="VHX259" s="46"/>
      <c r="VHY259" s="46"/>
      <c r="VHZ259" s="46"/>
      <c r="VIA259" s="46"/>
      <c r="VIB259" s="46"/>
      <c r="VIC259" s="46"/>
      <c r="VID259" s="46"/>
      <c r="VIE259" s="46"/>
      <c r="VIF259" s="46"/>
      <c r="VIG259" s="46"/>
      <c r="VIH259" s="46"/>
      <c r="VII259" s="46"/>
      <c r="VIJ259" s="46"/>
      <c r="VIK259" s="46"/>
      <c r="VIL259" s="46"/>
      <c r="VIM259" s="46"/>
      <c r="VIN259" s="46"/>
      <c r="VIO259" s="46"/>
      <c r="VIP259" s="46"/>
      <c r="VIQ259" s="46"/>
      <c r="VIR259" s="46"/>
      <c r="VIS259" s="46"/>
      <c r="VIT259" s="46"/>
      <c r="VIU259" s="46"/>
      <c r="VIV259" s="46"/>
      <c r="VIW259" s="46"/>
      <c r="VIX259" s="46"/>
      <c r="VIY259" s="46"/>
      <c r="VIZ259" s="46"/>
      <c r="VJA259" s="46"/>
      <c r="VJB259" s="46"/>
      <c r="VJC259" s="46"/>
      <c r="VJD259" s="46"/>
      <c r="VJE259" s="46"/>
      <c r="VJF259" s="46"/>
      <c r="VJG259" s="46"/>
      <c r="VJH259" s="46"/>
      <c r="VJI259" s="46"/>
      <c r="VJJ259" s="46"/>
      <c r="VJK259" s="46"/>
      <c r="VJL259" s="46"/>
      <c r="VJM259" s="46"/>
      <c r="VJN259" s="46"/>
      <c r="VJO259" s="46"/>
      <c r="VJP259" s="46"/>
      <c r="VJQ259" s="46"/>
      <c r="VJR259" s="46"/>
      <c r="VJS259" s="46"/>
      <c r="VJT259" s="46"/>
      <c r="VJU259" s="46"/>
      <c r="VJV259" s="46"/>
      <c r="VJW259" s="46"/>
      <c r="VJX259" s="46"/>
      <c r="VJY259" s="46"/>
      <c r="VJZ259" s="46"/>
      <c r="VKA259" s="46"/>
      <c r="VKB259" s="46"/>
      <c r="VKC259" s="46"/>
      <c r="VKD259" s="46"/>
      <c r="VKE259" s="46"/>
      <c r="VKF259" s="46"/>
      <c r="VKG259" s="46"/>
      <c r="VKH259" s="46"/>
      <c r="VKI259" s="46"/>
      <c r="VKJ259" s="46"/>
      <c r="VKK259" s="46"/>
      <c r="VKL259" s="46"/>
      <c r="VKM259" s="46"/>
      <c r="VKN259" s="46"/>
      <c r="VKO259" s="46"/>
      <c r="VKP259" s="46"/>
      <c r="VKQ259" s="46"/>
      <c r="VKR259" s="46"/>
      <c r="VKS259" s="46"/>
      <c r="VKT259" s="46"/>
      <c r="VKU259" s="46"/>
      <c r="VKV259" s="46"/>
      <c r="VKW259" s="46"/>
      <c r="VKX259" s="46"/>
      <c r="VKY259" s="46"/>
      <c r="VKZ259" s="46"/>
      <c r="VLA259" s="46"/>
      <c r="VLB259" s="46"/>
      <c r="VLC259" s="46"/>
      <c r="VLD259" s="46"/>
      <c r="VLE259" s="46"/>
      <c r="VLF259" s="46"/>
      <c r="VLG259" s="46"/>
      <c r="VLH259" s="46"/>
      <c r="VLI259" s="46"/>
      <c r="VLJ259" s="46"/>
      <c r="VLK259" s="46"/>
      <c r="VLL259" s="46"/>
      <c r="VLM259" s="46"/>
      <c r="VLN259" s="46"/>
      <c r="VLO259" s="46"/>
      <c r="VLP259" s="46"/>
      <c r="VLQ259" s="46"/>
      <c r="VLR259" s="46"/>
      <c r="VLS259" s="46"/>
      <c r="VLT259" s="46"/>
      <c r="VLU259" s="46"/>
      <c r="VLV259" s="46"/>
      <c r="VLW259" s="46"/>
      <c r="VLX259" s="46"/>
      <c r="VLY259" s="46"/>
      <c r="VLZ259" s="46"/>
      <c r="VMA259" s="46"/>
      <c r="VMB259" s="46"/>
      <c r="VMC259" s="46"/>
      <c r="VMD259" s="46"/>
      <c r="VME259" s="46"/>
      <c r="VMF259" s="46"/>
      <c r="VMG259" s="46"/>
      <c r="VMH259" s="46"/>
      <c r="VMI259" s="46"/>
      <c r="VMJ259" s="46"/>
      <c r="VMK259" s="46"/>
      <c r="VML259" s="46"/>
      <c r="VMM259" s="46"/>
      <c r="VMN259" s="46"/>
      <c r="VMO259" s="46"/>
      <c r="VMP259" s="46"/>
      <c r="VMQ259" s="46"/>
      <c r="VMR259" s="46"/>
      <c r="VMS259" s="46"/>
      <c r="VMT259" s="46"/>
      <c r="VMU259" s="46"/>
      <c r="VMV259" s="46"/>
      <c r="VMW259" s="46"/>
      <c r="VMX259" s="46"/>
      <c r="VMY259" s="46"/>
      <c r="VMZ259" s="46"/>
      <c r="VNA259" s="46"/>
      <c r="VNB259" s="46"/>
      <c r="VNC259" s="46"/>
      <c r="VND259" s="46"/>
      <c r="VNE259" s="46"/>
      <c r="VNF259" s="46"/>
      <c r="VNG259" s="46"/>
      <c r="VNH259" s="46"/>
      <c r="VNI259" s="46"/>
      <c r="VNJ259" s="46"/>
      <c r="VNK259" s="46"/>
      <c r="VNL259" s="46"/>
      <c r="VNM259" s="46"/>
      <c r="VNN259" s="46"/>
      <c r="VNO259" s="46"/>
      <c r="VNP259" s="46"/>
      <c r="VNQ259" s="46"/>
      <c r="VNR259" s="46"/>
      <c r="VNS259" s="46"/>
      <c r="VNT259" s="46"/>
      <c r="VNU259" s="46"/>
      <c r="VNV259" s="46"/>
      <c r="VNW259" s="46"/>
      <c r="VNX259" s="46"/>
      <c r="VNY259" s="46"/>
      <c r="VNZ259" s="46"/>
      <c r="VOA259" s="46"/>
      <c r="VOB259" s="46"/>
      <c r="VOC259" s="46"/>
      <c r="VOD259" s="46"/>
      <c r="VOE259" s="46"/>
      <c r="VOF259" s="46"/>
      <c r="VOG259" s="46"/>
      <c r="VOH259" s="46"/>
      <c r="VOI259" s="46"/>
      <c r="VOJ259" s="46"/>
      <c r="VOK259" s="46"/>
      <c r="VOL259" s="46"/>
      <c r="VOM259" s="46"/>
      <c r="VON259" s="46"/>
      <c r="VOO259" s="46"/>
      <c r="VOP259" s="46"/>
      <c r="VOQ259" s="46"/>
      <c r="VOR259" s="46"/>
      <c r="VOS259" s="46"/>
      <c r="VOT259" s="46"/>
      <c r="VOU259" s="46"/>
      <c r="VOV259" s="46"/>
      <c r="VOW259" s="46"/>
      <c r="VOX259" s="46"/>
      <c r="VOY259" s="46"/>
      <c r="VOZ259" s="46"/>
      <c r="VPA259" s="46"/>
      <c r="VPB259" s="46"/>
      <c r="VPC259" s="46"/>
      <c r="VPD259" s="46"/>
      <c r="VPE259" s="46"/>
      <c r="VPF259" s="46"/>
      <c r="VPG259" s="46"/>
      <c r="VPH259" s="46"/>
      <c r="VPI259" s="46"/>
      <c r="VPJ259" s="46"/>
      <c r="VPK259" s="46"/>
      <c r="VPL259" s="46"/>
      <c r="VPM259" s="46"/>
      <c r="VPN259" s="46"/>
      <c r="VPO259" s="46"/>
      <c r="VPP259" s="46"/>
      <c r="VPQ259" s="46"/>
      <c r="VPR259" s="46"/>
      <c r="VPS259" s="46"/>
      <c r="VPT259" s="46"/>
      <c r="VPU259" s="46"/>
      <c r="VPV259" s="46"/>
      <c r="VPW259" s="46"/>
      <c r="VPX259" s="46"/>
      <c r="VPY259" s="46"/>
      <c r="VPZ259" s="46"/>
      <c r="VQA259" s="46"/>
      <c r="VQB259" s="46"/>
      <c r="VQC259" s="46"/>
      <c r="VQD259" s="46"/>
      <c r="VQE259" s="46"/>
      <c r="VQF259" s="46"/>
      <c r="VQG259" s="46"/>
      <c r="VQH259" s="46"/>
      <c r="VQI259" s="46"/>
      <c r="VQJ259" s="46"/>
      <c r="VQK259" s="46"/>
      <c r="VQL259" s="46"/>
      <c r="VQM259" s="46"/>
      <c r="VQN259" s="46"/>
      <c r="VQO259" s="46"/>
      <c r="VQP259" s="46"/>
      <c r="VQQ259" s="46"/>
      <c r="VQR259" s="46"/>
      <c r="VQS259" s="46"/>
      <c r="VQT259" s="46"/>
      <c r="VQU259" s="46"/>
      <c r="VQV259" s="46"/>
      <c r="VQW259" s="46"/>
      <c r="VQX259" s="46"/>
      <c r="VQY259" s="46"/>
      <c r="VQZ259" s="46"/>
      <c r="VRA259" s="46"/>
      <c r="VRB259" s="46"/>
      <c r="VRC259" s="46"/>
      <c r="VRD259" s="46"/>
      <c r="VRE259" s="46"/>
      <c r="VRF259" s="46"/>
      <c r="VRG259" s="46"/>
      <c r="VRH259" s="46"/>
      <c r="VRI259" s="46"/>
      <c r="VRJ259" s="46"/>
      <c r="VRK259" s="46"/>
      <c r="VRL259" s="46"/>
      <c r="VRM259" s="46"/>
      <c r="VRN259" s="46"/>
      <c r="VRO259" s="46"/>
      <c r="VRP259" s="46"/>
      <c r="VRQ259" s="46"/>
      <c r="VRR259" s="46"/>
      <c r="VRS259" s="46"/>
      <c r="VRT259" s="46"/>
      <c r="VRU259" s="46"/>
      <c r="VRV259" s="46"/>
      <c r="VRW259" s="46"/>
      <c r="VRX259" s="46"/>
      <c r="VRY259" s="46"/>
      <c r="VRZ259" s="46"/>
      <c r="VSA259" s="46"/>
      <c r="VSB259" s="46"/>
      <c r="VSC259" s="46"/>
      <c r="VSD259" s="46"/>
      <c r="VSE259" s="46"/>
      <c r="VSF259" s="46"/>
      <c r="VSG259" s="46"/>
      <c r="VSH259" s="46"/>
      <c r="VSI259" s="46"/>
      <c r="VSJ259" s="46"/>
      <c r="VSK259" s="46"/>
      <c r="VSL259" s="46"/>
      <c r="VSM259" s="46"/>
      <c r="VSN259" s="46"/>
      <c r="VSO259" s="46"/>
      <c r="VSP259" s="46"/>
      <c r="VSQ259" s="46"/>
      <c r="VSR259" s="46"/>
      <c r="VSS259" s="46"/>
      <c r="VST259" s="46"/>
      <c r="VSU259" s="46"/>
      <c r="VSV259" s="46"/>
      <c r="VSW259" s="46"/>
      <c r="VSX259" s="46"/>
      <c r="VSY259" s="46"/>
      <c r="VSZ259" s="46"/>
      <c r="VTA259" s="46"/>
      <c r="VTB259" s="46"/>
      <c r="VTC259" s="46"/>
      <c r="VTD259" s="46"/>
      <c r="VTE259" s="46"/>
      <c r="VTF259" s="46"/>
      <c r="VTG259" s="46"/>
      <c r="VTH259" s="46"/>
      <c r="VTI259" s="46"/>
      <c r="VTJ259" s="46"/>
      <c r="VTK259" s="46"/>
      <c r="VTL259" s="46"/>
      <c r="VTM259" s="46"/>
      <c r="VTN259" s="46"/>
      <c r="VTO259" s="46"/>
      <c r="VTP259" s="46"/>
      <c r="VTQ259" s="46"/>
      <c r="VTR259" s="46"/>
      <c r="VTS259" s="46"/>
      <c r="VTT259" s="46"/>
      <c r="VTU259" s="46"/>
      <c r="VTV259" s="46"/>
      <c r="VTW259" s="46"/>
      <c r="VTX259" s="46"/>
    </row>
    <row r="260" spans="1:58 15024:15416" s="1" customFormat="1" x14ac:dyDescent="0.25">
      <c r="C260" s="15"/>
      <c r="D260" s="14"/>
      <c r="E260" s="231"/>
      <c r="F260" s="20"/>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J260" s="54">
        <f>AJ259/AJ9*1000000</f>
        <v>9624.3039456802453</v>
      </c>
      <c r="AL260" s="3"/>
      <c r="AZ260" s="508"/>
      <c r="BA260" s="508"/>
      <c r="BF260" s="140"/>
      <c r="VEV260" s="46"/>
      <c r="VEW260" s="46"/>
      <c r="VEX260" s="46"/>
      <c r="VEY260" s="46"/>
      <c r="VEZ260" s="46"/>
      <c r="VFA260" s="46"/>
      <c r="VFB260" s="46"/>
      <c r="VFC260" s="46"/>
      <c r="VFD260" s="46"/>
      <c r="VFE260" s="46"/>
      <c r="VFF260" s="46"/>
      <c r="VFG260" s="46"/>
      <c r="VFH260" s="46"/>
      <c r="VFI260" s="46"/>
      <c r="VFJ260" s="46"/>
      <c r="VFK260" s="46"/>
      <c r="VFL260" s="46"/>
      <c r="VFM260" s="46"/>
      <c r="VFN260" s="46"/>
      <c r="VFO260" s="46"/>
      <c r="VFP260" s="46"/>
      <c r="VFQ260" s="46"/>
      <c r="VFR260" s="46"/>
      <c r="VFS260" s="46"/>
      <c r="VFT260" s="46"/>
      <c r="VFU260" s="46"/>
      <c r="VFV260" s="46"/>
      <c r="VFW260" s="46"/>
      <c r="VFX260" s="46"/>
      <c r="VFY260" s="46"/>
      <c r="VFZ260" s="46"/>
      <c r="VGA260" s="46"/>
      <c r="VGB260" s="46"/>
      <c r="VGC260" s="46"/>
      <c r="VGD260" s="46"/>
      <c r="VGE260" s="46"/>
      <c r="VGF260" s="46"/>
      <c r="VGG260" s="46"/>
      <c r="VGH260" s="46"/>
      <c r="VGI260" s="46"/>
      <c r="VGJ260" s="46"/>
      <c r="VGK260" s="46"/>
      <c r="VGL260" s="46"/>
      <c r="VGM260" s="46"/>
      <c r="VGN260" s="46"/>
      <c r="VGO260" s="46"/>
      <c r="VGP260" s="46"/>
      <c r="VGQ260" s="46"/>
      <c r="VGR260" s="46"/>
      <c r="VGS260" s="46"/>
      <c r="VGT260" s="46"/>
      <c r="VGU260" s="46"/>
      <c r="VGV260" s="46"/>
      <c r="VGW260" s="46"/>
      <c r="VGX260" s="46"/>
      <c r="VGY260" s="46"/>
      <c r="VGZ260" s="46"/>
      <c r="VHA260" s="46"/>
      <c r="VHB260" s="46"/>
      <c r="VHC260" s="46"/>
      <c r="VHD260" s="46"/>
      <c r="VHE260" s="46"/>
      <c r="VHF260" s="46"/>
      <c r="VHG260" s="46"/>
      <c r="VHH260" s="46"/>
      <c r="VHI260" s="46"/>
      <c r="VHJ260" s="46"/>
      <c r="VHK260" s="46"/>
      <c r="VHL260" s="46"/>
      <c r="VHM260" s="46"/>
      <c r="VHN260" s="46"/>
      <c r="VHO260" s="46"/>
      <c r="VHP260" s="46"/>
      <c r="VHQ260" s="46"/>
      <c r="VHR260" s="46"/>
      <c r="VHS260" s="46"/>
      <c r="VHT260" s="46"/>
      <c r="VHU260" s="46"/>
      <c r="VHV260" s="46"/>
      <c r="VHW260" s="46"/>
      <c r="VHX260" s="46"/>
      <c r="VHY260" s="46"/>
      <c r="VHZ260" s="46"/>
      <c r="VIA260" s="46"/>
      <c r="VIB260" s="46"/>
      <c r="VIC260" s="46"/>
      <c r="VID260" s="46"/>
      <c r="VIE260" s="46"/>
      <c r="VIF260" s="46"/>
      <c r="VIG260" s="46"/>
      <c r="VIH260" s="46"/>
      <c r="VII260" s="46"/>
      <c r="VIJ260" s="46"/>
      <c r="VIK260" s="46"/>
      <c r="VIL260" s="46"/>
      <c r="VIM260" s="46"/>
      <c r="VIN260" s="46"/>
      <c r="VIO260" s="46"/>
      <c r="VIP260" s="46"/>
      <c r="VIQ260" s="46"/>
      <c r="VIR260" s="46"/>
      <c r="VIS260" s="46"/>
      <c r="VIT260" s="46"/>
      <c r="VIU260" s="46"/>
      <c r="VIV260" s="46"/>
      <c r="VIW260" s="46"/>
      <c r="VIX260" s="46"/>
      <c r="VIY260" s="46"/>
      <c r="VIZ260" s="46"/>
      <c r="VJA260" s="46"/>
      <c r="VJB260" s="46"/>
      <c r="VJC260" s="46"/>
      <c r="VJD260" s="46"/>
      <c r="VJE260" s="46"/>
      <c r="VJF260" s="46"/>
      <c r="VJG260" s="46"/>
      <c r="VJH260" s="46"/>
      <c r="VJI260" s="46"/>
      <c r="VJJ260" s="46"/>
      <c r="VJK260" s="46"/>
      <c r="VJL260" s="46"/>
      <c r="VJM260" s="46"/>
      <c r="VJN260" s="46"/>
      <c r="VJO260" s="46"/>
      <c r="VJP260" s="46"/>
      <c r="VJQ260" s="46"/>
      <c r="VJR260" s="46"/>
      <c r="VJS260" s="46"/>
      <c r="VJT260" s="46"/>
      <c r="VJU260" s="46"/>
      <c r="VJV260" s="46"/>
      <c r="VJW260" s="46"/>
      <c r="VJX260" s="46"/>
      <c r="VJY260" s="46"/>
      <c r="VJZ260" s="46"/>
      <c r="VKA260" s="46"/>
      <c r="VKB260" s="46"/>
      <c r="VKC260" s="46"/>
      <c r="VKD260" s="46"/>
      <c r="VKE260" s="46"/>
      <c r="VKF260" s="46"/>
      <c r="VKG260" s="46"/>
      <c r="VKH260" s="46"/>
      <c r="VKI260" s="46"/>
      <c r="VKJ260" s="46"/>
      <c r="VKK260" s="46"/>
      <c r="VKL260" s="46"/>
      <c r="VKM260" s="46"/>
      <c r="VKN260" s="46"/>
      <c r="VKO260" s="46"/>
      <c r="VKP260" s="46"/>
      <c r="VKQ260" s="46"/>
      <c r="VKR260" s="46"/>
      <c r="VKS260" s="46"/>
      <c r="VKT260" s="46"/>
      <c r="VKU260" s="46"/>
      <c r="VKV260" s="46"/>
      <c r="VKW260" s="46"/>
      <c r="VKX260" s="46"/>
      <c r="VKY260" s="46"/>
      <c r="VKZ260" s="46"/>
      <c r="VLA260" s="46"/>
      <c r="VLB260" s="46"/>
      <c r="VLC260" s="46"/>
      <c r="VLD260" s="46"/>
      <c r="VLE260" s="46"/>
      <c r="VLF260" s="46"/>
      <c r="VLG260" s="46"/>
      <c r="VLH260" s="46"/>
      <c r="VLI260" s="46"/>
      <c r="VLJ260" s="46"/>
      <c r="VLK260" s="46"/>
      <c r="VLL260" s="46"/>
      <c r="VLM260" s="46"/>
      <c r="VLN260" s="46"/>
      <c r="VLO260" s="46"/>
      <c r="VLP260" s="46"/>
      <c r="VLQ260" s="46"/>
      <c r="VLR260" s="46"/>
      <c r="VLS260" s="46"/>
      <c r="VLT260" s="46"/>
      <c r="VLU260" s="46"/>
      <c r="VLV260" s="46"/>
      <c r="VLW260" s="46"/>
      <c r="VLX260" s="46"/>
      <c r="VLY260" s="46"/>
      <c r="VLZ260" s="46"/>
      <c r="VMA260" s="46"/>
      <c r="VMB260" s="46"/>
      <c r="VMC260" s="46"/>
      <c r="VMD260" s="46"/>
      <c r="VME260" s="46"/>
      <c r="VMF260" s="46"/>
      <c r="VMG260" s="46"/>
      <c r="VMH260" s="46"/>
      <c r="VMI260" s="46"/>
      <c r="VMJ260" s="46"/>
      <c r="VMK260" s="46"/>
      <c r="VML260" s="46"/>
      <c r="VMM260" s="46"/>
      <c r="VMN260" s="46"/>
      <c r="VMO260" s="46"/>
      <c r="VMP260" s="46"/>
      <c r="VMQ260" s="46"/>
      <c r="VMR260" s="46"/>
      <c r="VMS260" s="46"/>
      <c r="VMT260" s="46"/>
      <c r="VMU260" s="46"/>
      <c r="VMV260" s="46"/>
      <c r="VMW260" s="46"/>
      <c r="VMX260" s="46"/>
      <c r="VMY260" s="46"/>
      <c r="VMZ260" s="46"/>
      <c r="VNA260" s="46"/>
      <c r="VNB260" s="46"/>
      <c r="VNC260" s="46"/>
      <c r="VND260" s="46"/>
      <c r="VNE260" s="46"/>
      <c r="VNF260" s="46"/>
      <c r="VNG260" s="46"/>
      <c r="VNH260" s="46"/>
      <c r="VNI260" s="46"/>
      <c r="VNJ260" s="46"/>
      <c r="VNK260" s="46"/>
      <c r="VNL260" s="46"/>
      <c r="VNM260" s="46"/>
      <c r="VNN260" s="46"/>
      <c r="VNO260" s="46"/>
      <c r="VNP260" s="46"/>
      <c r="VNQ260" s="46"/>
      <c r="VNR260" s="46"/>
      <c r="VNS260" s="46"/>
      <c r="VNT260" s="46"/>
      <c r="VNU260" s="46"/>
      <c r="VNV260" s="46"/>
      <c r="VNW260" s="46"/>
      <c r="VNX260" s="46"/>
      <c r="VNY260" s="46"/>
      <c r="VNZ260" s="46"/>
      <c r="VOA260" s="46"/>
      <c r="VOB260" s="46"/>
      <c r="VOC260" s="46"/>
      <c r="VOD260" s="46"/>
      <c r="VOE260" s="46"/>
      <c r="VOF260" s="46"/>
      <c r="VOG260" s="46"/>
      <c r="VOH260" s="46"/>
      <c r="VOI260" s="46"/>
      <c r="VOJ260" s="46"/>
      <c r="VOK260" s="46"/>
      <c r="VOL260" s="46"/>
      <c r="VOM260" s="46"/>
      <c r="VON260" s="46"/>
      <c r="VOO260" s="46"/>
      <c r="VOP260" s="46"/>
      <c r="VOQ260" s="46"/>
      <c r="VOR260" s="46"/>
      <c r="VOS260" s="46"/>
      <c r="VOT260" s="46"/>
      <c r="VOU260" s="46"/>
      <c r="VOV260" s="46"/>
      <c r="VOW260" s="46"/>
      <c r="VOX260" s="46"/>
      <c r="VOY260" s="46"/>
      <c r="VOZ260" s="46"/>
      <c r="VPA260" s="46"/>
      <c r="VPB260" s="46"/>
      <c r="VPC260" s="46"/>
      <c r="VPD260" s="46"/>
      <c r="VPE260" s="46"/>
      <c r="VPF260" s="46"/>
      <c r="VPG260" s="46"/>
      <c r="VPH260" s="46"/>
      <c r="VPI260" s="46"/>
      <c r="VPJ260" s="46"/>
      <c r="VPK260" s="46"/>
      <c r="VPL260" s="46"/>
      <c r="VPM260" s="46"/>
      <c r="VPN260" s="46"/>
      <c r="VPO260" s="46"/>
      <c r="VPP260" s="46"/>
      <c r="VPQ260" s="46"/>
      <c r="VPR260" s="46"/>
      <c r="VPS260" s="46"/>
      <c r="VPT260" s="46"/>
      <c r="VPU260" s="46"/>
      <c r="VPV260" s="46"/>
      <c r="VPW260" s="46"/>
      <c r="VPX260" s="46"/>
      <c r="VPY260" s="46"/>
      <c r="VPZ260" s="46"/>
      <c r="VQA260" s="46"/>
      <c r="VQB260" s="46"/>
      <c r="VQC260" s="46"/>
      <c r="VQD260" s="46"/>
      <c r="VQE260" s="46"/>
      <c r="VQF260" s="46"/>
      <c r="VQG260" s="46"/>
      <c r="VQH260" s="46"/>
      <c r="VQI260" s="46"/>
      <c r="VQJ260" s="46"/>
      <c r="VQK260" s="46"/>
      <c r="VQL260" s="46"/>
      <c r="VQM260" s="46"/>
      <c r="VQN260" s="46"/>
      <c r="VQO260" s="46"/>
      <c r="VQP260" s="46"/>
      <c r="VQQ260" s="46"/>
      <c r="VQR260" s="46"/>
      <c r="VQS260" s="46"/>
      <c r="VQT260" s="46"/>
      <c r="VQU260" s="46"/>
      <c r="VQV260" s="46"/>
      <c r="VQW260" s="46"/>
      <c r="VQX260" s="46"/>
      <c r="VQY260" s="46"/>
      <c r="VQZ260" s="46"/>
      <c r="VRA260" s="46"/>
      <c r="VRB260" s="46"/>
      <c r="VRC260" s="46"/>
      <c r="VRD260" s="46"/>
      <c r="VRE260" s="46"/>
      <c r="VRF260" s="46"/>
      <c r="VRG260" s="46"/>
      <c r="VRH260" s="46"/>
      <c r="VRI260" s="46"/>
      <c r="VRJ260" s="46"/>
      <c r="VRK260" s="46"/>
      <c r="VRL260" s="46"/>
      <c r="VRM260" s="46"/>
      <c r="VRN260" s="46"/>
      <c r="VRO260" s="46"/>
      <c r="VRP260" s="46"/>
      <c r="VRQ260" s="46"/>
      <c r="VRR260" s="46"/>
      <c r="VRS260" s="46"/>
      <c r="VRT260" s="46"/>
      <c r="VRU260" s="46"/>
      <c r="VRV260" s="46"/>
      <c r="VRW260" s="46"/>
      <c r="VRX260" s="46"/>
      <c r="VRY260" s="46"/>
      <c r="VRZ260" s="46"/>
      <c r="VSA260" s="46"/>
      <c r="VSB260" s="46"/>
      <c r="VSC260" s="46"/>
      <c r="VSD260" s="46"/>
      <c r="VSE260" s="46"/>
      <c r="VSF260" s="46"/>
      <c r="VSG260" s="46"/>
      <c r="VSH260" s="46"/>
      <c r="VSI260" s="46"/>
      <c r="VSJ260" s="46"/>
      <c r="VSK260" s="46"/>
      <c r="VSL260" s="46"/>
      <c r="VSM260" s="46"/>
      <c r="VSN260" s="46"/>
      <c r="VSO260" s="46"/>
      <c r="VSP260" s="46"/>
      <c r="VSQ260" s="46"/>
      <c r="VSR260" s="46"/>
      <c r="VSS260" s="46"/>
      <c r="VST260" s="46"/>
      <c r="VSU260" s="46"/>
      <c r="VSV260" s="46"/>
      <c r="VSW260" s="46"/>
      <c r="VSX260" s="46"/>
      <c r="VSY260" s="46"/>
      <c r="VSZ260" s="46"/>
      <c r="VTA260" s="46"/>
      <c r="VTB260" s="46"/>
      <c r="VTC260" s="46"/>
      <c r="VTD260" s="46"/>
      <c r="VTE260" s="46"/>
      <c r="VTF260" s="46"/>
      <c r="VTG260" s="46"/>
      <c r="VTH260" s="46"/>
      <c r="VTI260" s="46"/>
      <c r="VTJ260" s="46"/>
      <c r="VTK260" s="46"/>
      <c r="VTL260" s="46"/>
      <c r="VTM260" s="46"/>
      <c r="VTN260" s="46"/>
      <c r="VTO260" s="46"/>
      <c r="VTP260" s="46"/>
      <c r="VTQ260" s="46"/>
      <c r="VTR260" s="46"/>
      <c r="VTS260" s="46"/>
      <c r="VTT260" s="46"/>
      <c r="VTU260" s="46"/>
      <c r="VTV260" s="46"/>
      <c r="VTW260" s="46"/>
      <c r="VTX260" s="46"/>
    </row>
    <row r="261" spans="1:58 15024:15416" s="2" customFormat="1" ht="15.75" thickBot="1" x14ac:dyDescent="0.3">
      <c r="C261" s="2081"/>
      <c r="D261" s="41" t="s">
        <v>1</v>
      </c>
      <c r="E261" s="2082">
        <v>408000</v>
      </c>
      <c r="F261" s="25" t="s">
        <v>14</v>
      </c>
      <c r="G261" s="1684">
        <f>SUM(G255,G257,G259)</f>
        <v>181875</v>
      </c>
      <c r="H261" s="1684">
        <f t="shared" ref="H261:I261" si="247">SUM(H255,H257,H259)</f>
        <v>180610</v>
      </c>
      <c r="I261" s="1684">
        <f t="shared" si="247"/>
        <v>204088</v>
      </c>
      <c r="J261" s="2083">
        <f t="shared" ref="J261:K261" si="248">SUM(J255,J257,J259)</f>
        <v>263.916</v>
      </c>
      <c r="K261" s="2083">
        <f t="shared" si="248"/>
        <v>381.94099999999992</v>
      </c>
      <c r="L261" s="2083">
        <f t="shared" ref="L261" si="249">SUM(L255,L257,L259)</f>
        <v>248.626</v>
      </c>
      <c r="M261" s="2083">
        <f t="shared" ref="M261:N261" si="250">SUM(M255,M257,M259)</f>
        <v>271.82100000000003</v>
      </c>
      <c r="N261" s="2083">
        <f t="shared" si="250"/>
        <v>349.22500000000002</v>
      </c>
      <c r="O261" s="2083">
        <f t="shared" ref="O261:P261" si="251">SUM(O255,O257,O259)</f>
        <v>348.173</v>
      </c>
      <c r="P261" s="2083">
        <f t="shared" si="251"/>
        <v>327.06099999999998</v>
      </c>
      <c r="Q261" s="2083">
        <f t="shared" ref="Q261:R261" si="252">SUM(Q255,Q257,Q259)</f>
        <v>137.32900000000001</v>
      </c>
      <c r="R261" s="2083">
        <f t="shared" si="252"/>
        <v>145.87299999999999</v>
      </c>
      <c r="S261" s="2083">
        <f t="shared" ref="S261:U261" si="253">SUM(S255,S257,S259)</f>
        <v>152.971</v>
      </c>
      <c r="T261" s="2083">
        <f t="shared" si="253"/>
        <v>168.49</v>
      </c>
      <c r="U261" s="2083">
        <f t="shared" si="253"/>
        <v>172.51799999999997</v>
      </c>
      <c r="V261" s="2083">
        <f t="shared" ref="V261:W261" si="254">SUM(V255,V257,V259)</f>
        <v>177.63399999999999</v>
      </c>
      <c r="W261" s="2083">
        <f t="shared" si="254"/>
        <v>168.75400000000002</v>
      </c>
      <c r="X261" s="2083">
        <f t="shared" ref="X261:Y261" si="255">SUM(X255,X257,X259)</f>
        <v>184.767</v>
      </c>
      <c r="Y261" s="2083">
        <f t="shared" si="255"/>
        <v>344.38299999999992</v>
      </c>
      <c r="Z261" s="2083">
        <f t="shared" ref="Z261:AB261" si="256">SUM(Z255,Z257,Z259)</f>
        <v>390.52300000000002</v>
      </c>
      <c r="AA261" s="2083">
        <f t="shared" si="256"/>
        <v>419.48700000000008</v>
      </c>
      <c r="AB261" s="2083">
        <f t="shared" si="256"/>
        <v>385.67000000000007</v>
      </c>
      <c r="AC261" s="2083">
        <f t="shared" ref="AC261:AD261" si="257">SUM(AC255,AC257,AC259)</f>
        <v>349.53899999999999</v>
      </c>
      <c r="AD261" s="2083">
        <f t="shared" si="257"/>
        <v>200.91800000000001</v>
      </c>
      <c r="AE261" s="2083">
        <f t="shared" ref="AE261:AF261" si="258">SUM(AE255,AE257,AE259)</f>
        <v>275.512</v>
      </c>
      <c r="AF261" s="2083">
        <f t="shared" si="258"/>
        <v>419.34</v>
      </c>
      <c r="AG261" s="1684">
        <f t="shared" ref="AG261:AH261" si="259">SUM(AG255,AG257,AG259)</f>
        <v>393308</v>
      </c>
      <c r="AH261" s="2083">
        <f t="shared" si="259"/>
        <v>241.21600000000001</v>
      </c>
      <c r="AJ261" s="2128">
        <f>AJ255+AJ257+AJ259</f>
        <v>966406.68699999992</v>
      </c>
      <c r="AZ261" s="2097"/>
      <c r="BA261" s="2097"/>
      <c r="BF261" s="150"/>
    </row>
    <row r="262" spans="1:58 15024:15416" s="2" customFormat="1" hidden="1" x14ac:dyDescent="0.25">
      <c r="C262" s="8"/>
      <c r="D262" s="2080" t="s">
        <v>1128</v>
      </c>
      <c r="E262" s="118"/>
      <c r="F262" s="118"/>
      <c r="G262" s="2075"/>
      <c r="H262" s="2075"/>
      <c r="I262" s="2075"/>
      <c r="J262" s="2075"/>
      <c r="K262" s="2075"/>
      <c r="L262" s="2075"/>
      <c r="M262" s="2075"/>
      <c r="N262" s="2075"/>
      <c r="O262" s="2075"/>
      <c r="P262" s="2075"/>
      <c r="Q262" s="2075"/>
      <c r="R262" s="2075"/>
      <c r="S262" s="2075"/>
      <c r="T262" s="2075"/>
      <c r="U262" s="2075"/>
      <c r="V262" s="2075"/>
      <c r="W262" s="2075"/>
      <c r="X262" s="2075"/>
      <c r="Y262" s="2075"/>
      <c r="Z262" s="2075"/>
      <c r="AA262" s="2075"/>
      <c r="AB262" s="2075"/>
      <c r="AC262" s="2075"/>
      <c r="AD262" s="2075"/>
      <c r="AE262" s="2075"/>
      <c r="AF262" s="2075"/>
      <c r="AG262" s="2075"/>
      <c r="AH262" s="2075"/>
      <c r="AJ262" s="63"/>
      <c r="AZ262" s="2097"/>
      <c r="BA262" s="2097"/>
      <c r="BF262" s="150"/>
    </row>
    <row r="263" spans="1:58 15024:15416" s="2" customFormat="1" hidden="1" x14ac:dyDescent="0.25">
      <c r="C263" s="15"/>
      <c r="D263" s="232" t="s">
        <v>16</v>
      </c>
      <c r="E263" s="1890">
        <v>70000</v>
      </c>
      <c r="F263" s="233" t="s">
        <v>1029</v>
      </c>
      <c r="G263" s="241"/>
      <c r="H263" s="241"/>
      <c r="I263" s="241"/>
      <c r="J263" s="241"/>
      <c r="K263" s="241"/>
      <c r="L263" s="241"/>
      <c r="M263" s="241"/>
      <c r="N263" s="241"/>
      <c r="O263" s="241"/>
      <c r="P263" s="241"/>
      <c r="Q263" s="241"/>
      <c r="R263" s="241"/>
      <c r="S263" s="241"/>
      <c r="T263" s="241"/>
      <c r="U263" s="241"/>
      <c r="V263" s="241"/>
      <c r="W263" s="241"/>
      <c r="X263" s="241"/>
      <c r="Y263" s="241"/>
      <c r="Z263" s="241"/>
      <c r="AA263" s="241"/>
      <c r="AB263" s="241"/>
      <c r="AC263" s="241"/>
      <c r="AD263" s="241"/>
      <c r="AE263" s="1632"/>
      <c r="AF263" s="1632"/>
      <c r="AG263" s="1632"/>
      <c r="AH263" s="1632"/>
      <c r="AJ263" s="2004">
        <f>SUM(G263:AH263)</f>
        <v>0</v>
      </c>
      <c r="AZ263" s="2097"/>
      <c r="BA263" s="2097"/>
      <c r="BF263" s="150"/>
    </row>
    <row r="264" spans="1:58 15024:15416" s="2" customFormat="1" hidden="1" x14ac:dyDescent="0.25">
      <c r="C264" s="15"/>
      <c r="D264" s="14"/>
      <c r="E264" s="231">
        <v>28</v>
      </c>
      <c r="F264" s="20" t="s">
        <v>353</v>
      </c>
      <c r="G264" s="33" t="e">
        <f t="shared" ref="G264:H264" si="260">G263/G17*1000000</f>
        <v>#DIV/0!</v>
      </c>
      <c r="H264" s="33" t="e">
        <f t="shared" si="260"/>
        <v>#DIV/0!</v>
      </c>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J264" s="1490">
        <f>AJ263/3193725*1000000</f>
        <v>0</v>
      </c>
      <c r="AZ264" s="2097"/>
      <c r="BA264" s="2097"/>
      <c r="BF264" s="150"/>
    </row>
    <row r="265" spans="1:58 15024:15416" s="2" customFormat="1" hidden="1" x14ac:dyDescent="0.25">
      <c r="C265" s="15"/>
      <c r="D265" s="232" t="s">
        <v>15</v>
      </c>
      <c r="E265" s="1765">
        <v>112.8</v>
      </c>
      <c r="F265" s="233" t="s">
        <v>1029</v>
      </c>
      <c r="G265" s="1491"/>
      <c r="H265" s="1491"/>
      <c r="I265" s="1491"/>
      <c r="J265" s="1491"/>
      <c r="K265" s="1491"/>
      <c r="L265" s="1491"/>
      <c r="M265" s="1491"/>
      <c r="N265" s="1491"/>
      <c r="O265" s="1491"/>
      <c r="P265" s="1491"/>
      <c r="Q265" s="1491"/>
      <c r="R265" s="1491"/>
      <c r="S265" s="1491"/>
      <c r="T265" s="1491"/>
      <c r="U265" s="1491"/>
      <c r="V265" s="1491"/>
      <c r="W265" s="1491"/>
      <c r="X265" s="1491"/>
      <c r="Y265" s="1491"/>
      <c r="Z265" s="1491"/>
      <c r="AA265" s="1491"/>
      <c r="AB265" s="1491"/>
      <c r="AC265" s="1491"/>
      <c r="AD265" s="1491"/>
      <c r="AE265" s="1491"/>
      <c r="AF265" s="1491"/>
      <c r="AG265" s="1491"/>
      <c r="AH265" s="1491"/>
      <c r="AJ265" s="2004">
        <f>SUM(G265:AH265)</f>
        <v>0</v>
      </c>
      <c r="AZ265" s="2097"/>
      <c r="BA265" s="2097"/>
      <c r="BF265" s="150"/>
    </row>
    <row r="266" spans="1:58 15024:15416" s="2" customFormat="1" hidden="1" x14ac:dyDescent="0.25">
      <c r="C266" s="15"/>
      <c r="D266" s="14"/>
      <c r="E266" s="231">
        <v>45.12</v>
      </c>
      <c r="F266" s="20" t="s">
        <v>353</v>
      </c>
      <c r="G266" s="33" t="e">
        <f t="shared" ref="G266:H266" si="261">G265/G37*1000000</f>
        <v>#DIV/0!</v>
      </c>
      <c r="H266" s="33" t="e">
        <f t="shared" si="261"/>
        <v>#DIV/0!</v>
      </c>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J266" s="1490" t="e">
        <f>AJ265/AJ37*1000000</f>
        <v>#DIV/0!</v>
      </c>
      <c r="AZ266" s="2097"/>
      <c r="BA266" s="2097"/>
      <c r="BF266" s="150"/>
    </row>
    <row r="267" spans="1:58 15024:15416" s="2" customFormat="1" hidden="1" x14ac:dyDescent="0.25">
      <c r="C267" s="15"/>
      <c r="D267" s="14" t="s">
        <v>7</v>
      </c>
      <c r="E267" s="231">
        <v>106000</v>
      </c>
      <c r="F267" s="20" t="s">
        <v>14</v>
      </c>
      <c r="G267" s="268"/>
      <c r="H267" s="268"/>
      <c r="I267" s="268"/>
      <c r="J267" s="268"/>
      <c r="K267" s="268"/>
      <c r="L267" s="268"/>
      <c r="M267" s="268"/>
      <c r="N267" s="268"/>
      <c r="O267" s="268"/>
      <c r="P267" s="268"/>
      <c r="Q267" s="268"/>
      <c r="R267" s="268"/>
      <c r="S267" s="268"/>
      <c r="T267" s="268"/>
      <c r="U267" s="268"/>
      <c r="V267" s="268"/>
      <c r="W267" s="268"/>
      <c r="X267" s="268"/>
      <c r="Y267" s="268"/>
      <c r="Z267" s="268"/>
      <c r="AA267" s="268"/>
      <c r="AB267" s="268"/>
      <c r="AC267" s="268"/>
      <c r="AD267" s="268"/>
      <c r="AE267" s="268"/>
      <c r="AF267" s="268"/>
      <c r="AG267" s="268"/>
      <c r="AH267" s="268"/>
      <c r="AJ267" s="567">
        <f>AJ253-AJ263-AJ265</f>
        <v>966406.68699999992</v>
      </c>
      <c r="AZ267" s="2097"/>
      <c r="BA267" s="2097"/>
      <c r="BF267" s="150"/>
    </row>
    <row r="268" spans="1:58 15024:15416" s="2" customFormat="1" hidden="1" x14ac:dyDescent="0.25">
      <c r="C268" s="15"/>
      <c r="D268" s="14"/>
      <c r="E268" s="231"/>
      <c r="F268" s="20"/>
      <c r="G268" s="33"/>
      <c r="H268" s="33"/>
      <c r="I268" s="33"/>
      <c r="J268" s="33"/>
      <c r="K268" s="33"/>
      <c r="L268" s="33"/>
      <c r="M268" s="33"/>
      <c r="N268" s="33"/>
      <c r="O268" s="33"/>
      <c r="P268" s="33"/>
      <c r="Q268" s="33"/>
      <c r="R268" s="1644"/>
      <c r="S268" s="1644"/>
      <c r="T268" s="1644"/>
      <c r="U268" s="1644"/>
      <c r="V268" s="1644"/>
      <c r="W268" s="1644"/>
      <c r="X268" s="1644"/>
      <c r="Y268" s="1644"/>
      <c r="Z268" s="1644"/>
      <c r="AA268" s="1644"/>
      <c r="AB268" s="1644"/>
      <c r="AC268" s="1644"/>
      <c r="AD268" s="1644"/>
      <c r="AE268" s="1644"/>
      <c r="AF268" s="1644"/>
      <c r="AG268" s="1644"/>
      <c r="AH268" s="1644"/>
      <c r="AJ268" s="1148"/>
      <c r="AZ268" s="2097"/>
      <c r="BA268" s="2097"/>
      <c r="BF268" s="150"/>
    </row>
    <row r="269" spans="1:58 15024:15416" s="2" customFormat="1" ht="15.75" hidden="1" thickBot="1" x14ac:dyDescent="0.3">
      <c r="C269" s="40"/>
      <c r="D269" s="28" t="s">
        <v>1</v>
      </c>
      <c r="E269" s="259">
        <v>408000</v>
      </c>
      <c r="F269" s="20" t="s">
        <v>14</v>
      </c>
      <c r="G269" s="1644">
        <f>SUM(G263,G265,G267)</f>
        <v>0</v>
      </c>
      <c r="H269" s="1644">
        <f t="shared" ref="H269" si="262">SUM(H263,H265,H267)</f>
        <v>0</v>
      </c>
      <c r="I269" s="1644"/>
      <c r="J269" s="1644"/>
      <c r="K269" s="1644"/>
      <c r="L269" s="1644"/>
      <c r="M269" s="1644"/>
      <c r="N269" s="1644"/>
      <c r="O269" s="1644"/>
      <c r="P269" s="1644"/>
      <c r="Q269" s="1644"/>
      <c r="R269" s="1644"/>
      <c r="S269" s="1644"/>
      <c r="T269" s="1644"/>
      <c r="U269" s="1644"/>
      <c r="V269" s="1644"/>
      <c r="W269" s="1644"/>
      <c r="X269" s="1644"/>
      <c r="Y269" s="1644"/>
      <c r="Z269" s="1644"/>
      <c r="AA269" s="1644"/>
      <c r="AB269" s="1644"/>
      <c r="AC269" s="1644"/>
      <c r="AD269" s="1644"/>
      <c r="AE269" s="1644"/>
      <c r="AF269" s="1644"/>
      <c r="AG269" s="1644"/>
      <c r="AH269" s="1644"/>
      <c r="AJ269" s="2077">
        <f>AJ263+AJ265+AJ267</f>
        <v>966406.68699999992</v>
      </c>
      <c r="AZ269" s="2097"/>
      <c r="BA269" s="2097"/>
      <c r="BF269" s="150"/>
    </row>
    <row r="270" spans="1:58 15024:15416" s="1" customFormat="1" x14ac:dyDescent="0.25">
      <c r="C270" s="8">
        <v>6</v>
      </c>
      <c r="D270" s="75" t="s">
        <v>13</v>
      </c>
      <c r="E270" s="76"/>
      <c r="F270" s="77"/>
      <c r="G270" s="94"/>
      <c r="H270" s="94"/>
      <c r="I270" s="94"/>
      <c r="J270" s="94"/>
      <c r="K270" s="94"/>
      <c r="L270" s="94"/>
      <c r="M270" s="94"/>
      <c r="N270" s="94"/>
      <c r="O270" s="94"/>
      <c r="P270" s="94"/>
      <c r="Q270" s="94"/>
      <c r="R270" s="94"/>
      <c r="S270" s="1916"/>
      <c r="T270" s="1916"/>
      <c r="U270" s="94"/>
      <c r="V270" s="94"/>
      <c r="W270" s="94"/>
      <c r="X270" s="94"/>
      <c r="Y270" s="94"/>
      <c r="Z270" s="94"/>
      <c r="AA270" s="94"/>
      <c r="AB270" s="94"/>
      <c r="AC270" s="94"/>
      <c r="AD270" s="94"/>
      <c r="AE270" s="94"/>
      <c r="AF270" s="94"/>
      <c r="AG270" s="94"/>
      <c r="AH270" s="94"/>
      <c r="AJ270" s="135" t="s">
        <v>133</v>
      </c>
      <c r="AZ270" s="508"/>
      <c r="BA270" s="508"/>
      <c r="BF270" s="140"/>
      <c r="VEV270" s="46"/>
      <c r="VEW270" s="46"/>
      <c r="VEX270" s="46"/>
      <c r="VEY270" s="46"/>
      <c r="VEZ270" s="46"/>
      <c r="VFA270" s="46"/>
      <c r="VFB270" s="46"/>
      <c r="VFC270" s="46"/>
      <c r="VFD270" s="46"/>
      <c r="VFE270" s="46"/>
      <c r="VFF270" s="46"/>
      <c r="VFG270" s="46"/>
      <c r="VFH270" s="46"/>
      <c r="VFI270" s="46"/>
      <c r="VFJ270" s="46"/>
      <c r="VFK270" s="46"/>
      <c r="VFL270" s="46"/>
      <c r="VFM270" s="46"/>
      <c r="VFN270" s="46"/>
      <c r="VFO270" s="46"/>
      <c r="VFP270" s="46"/>
      <c r="VFQ270" s="46"/>
      <c r="VFR270" s="46"/>
      <c r="VFS270" s="46"/>
      <c r="VFT270" s="46"/>
      <c r="VFU270" s="46"/>
      <c r="VFV270" s="46"/>
      <c r="VFW270" s="46"/>
      <c r="VFX270" s="46"/>
      <c r="VFY270" s="46"/>
      <c r="VFZ270" s="46"/>
      <c r="VGA270" s="46"/>
      <c r="VGB270" s="46"/>
      <c r="VGC270" s="46"/>
      <c r="VGD270" s="46"/>
      <c r="VGE270" s="46"/>
      <c r="VGF270" s="46"/>
      <c r="VGG270" s="46"/>
      <c r="VGH270" s="46"/>
      <c r="VGI270" s="46"/>
      <c r="VGJ270" s="46"/>
      <c r="VGK270" s="46"/>
      <c r="VGL270" s="46"/>
      <c r="VGM270" s="46"/>
      <c r="VGN270" s="46"/>
      <c r="VGO270" s="46"/>
      <c r="VGP270" s="46"/>
      <c r="VGQ270" s="46"/>
      <c r="VGR270" s="46"/>
      <c r="VGS270" s="46"/>
      <c r="VGT270" s="46"/>
      <c r="VGU270" s="46"/>
      <c r="VGV270" s="46"/>
      <c r="VGW270" s="46"/>
      <c r="VGX270" s="46"/>
      <c r="VGY270" s="46"/>
      <c r="VGZ270" s="46"/>
      <c r="VHA270" s="46"/>
      <c r="VHB270" s="46"/>
      <c r="VHC270" s="46"/>
      <c r="VHD270" s="46"/>
      <c r="VHE270" s="46"/>
      <c r="VHF270" s="46"/>
      <c r="VHG270" s="46"/>
      <c r="VHH270" s="46"/>
      <c r="VHI270" s="46"/>
      <c r="VHJ270" s="46"/>
      <c r="VHK270" s="46"/>
      <c r="VHL270" s="46"/>
      <c r="VHM270" s="46"/>
      <c r="VHN270" s="46"/>
      <c r="VHO270" s="46"/>
      <c r="VHP270" s="46"/>
      <c r="VHQ270" s="46"/>
      <c r="VHR270" s="46"/>
      <c r="VHS270" s="46"/>
      <c r="VHT270" s="46"/>
      <c r="VHU270" s="46"/>
      <c r="VHV270" s="46"/>
      <c r="VHW270" s="46"/>
      <c r="VHX270" s="46"/>
      <c r="VHY270" s="46"/>
      <c r="VHZ270" s="46"/>
      <c r="VIA270" s="46"/>
      <c r="VIB270" s="46"/>
      <c r="VIC270" s="46"/>
      <c r="VID270" s="46"/>
      <c r="VIE270" s="46"/>
      <c r="VIF270" s="46"/>
      <c r="VIG270" s="46"/>
      <c r="VIH270" s="46"/>
      <c r="VII270" s="46"/>
      <c r="VIJ270" s="46"/>
      <c r="VIK270" s="46"/>
      <c r="VIL270" s="46"/>
      <c r="VIM270" s="46"/>
      <c r="VIN270" s="46"/>
      <c r="VIO270" s="46"/>
      <c r="VIP270" s="46"/>
      <c r="VIQ270" s="46"/>
      <c r="VIR270" s="46"/>
      <c r="VIS270" s="46"/>
      <c r="VIT270" s="46"/>
      <c r="VIU270" s="46"/>
      <c r="VIV270" s="46"/>
      <c r="VIW270" s="46"/>
      <c r="VIX270" s="46"/>
      <c r="VIY270" s="46"/>
      <c r="VIZ270" s="46"/>
      <c r="VJA270" s="46"/>
      <c r="VJB270" s="46"/>
      <c r="VJC270" s="46"/>
      <c r="VJD270" s="46"/>
      <c r="VJE270" s="46"/>
      <c r="VJF270" s="46"/>
      <c r="VJG270" s="46"/>
      <c r="VJH270" s="46"/>
      <c r="VJI270" s="46"/>
      <c r="VJJ270" s="46"/>
      <c r="VJK270" s="46"/>
      <c r="VJL270" s="46"/>
      <c r="VJM270" s="46"/>
      <c r="VJN270" s="46"/>
      <c r="VJO270" s="46"/>
      <c r="VJP270" s="46"/>
      <c r="VJQ270" s="46"/>
      <c r="VJR270" s="46"/>
      <c r="VJS270" s="46"/>
      <c r="VJT270" s="46"/>
      <c r="VJU270" s="46"/>
      <c r="VJV270" s="46"/>
      <c r="VJW270" s="46"/>
      <c r="VJX270" s="46"/>
      <c r="VJY270" s="46"/>
      <c r="VJZ270" s="46"/>
      <c r="VKA270" s="46"/>
      <c r="VKB270" s="46"/>
      <c r="VKC270" s="46"/>
      <c r="VKD270" s="46"/>
      <c r="VKE270" s="46"/>
      <c r="VKF270" s="46"/>
      <c r="VKG270" s="46"/>
      <c r="VKH270" s="46"/>
      <c r="VKI270" s="46"/>
      <c r="VKJ270" s="46"/>
      <c r="VKK270" s="46"/>
      <c r="VKL270" s="46"/>
      <c r="VKM270" s="46"/>
      <c r="VKN270" s="46"/>
      <c r="VKO270" s="46"/>
      <c r="VKP270" s="46"/>
      <c r="VKQ270" s="46"/>
      <c r="VKR270" s="46"/>
      <c r="VKS270" s="46"/>
      <c r="VKT270" s="46"/>
      <c r="VKU270" s="46"/>
      <c r="VKV270" s="46"/>
      <c r="VKW270" s="46"/>
      <c r="VKX270" s="46"/>
      <c r="VKY270" s="46"/>
      <c r="VKZ270" s="46"/>
      <c r="VLA270" s="46"/>
      <c r="VLB270" s="46"/>
      <c r="VLC270" s="46"/>
      <c r="VLD270" s="46"/>
      <c r="VLE270" s="46"/>
      <c r="VLF270" s="46"/>
      <c r="VLG270" s="46"/>
      <c r="VLH270" s="46"/>
      <c r="VLI270" s="46"/>
      <c r="VLJ270" s="46"/>
      <c r="VLK270" s="46"/>
      <c r="VLL270" s="46"/>
      <c r="VLM270" s="46"/>
      <c r="VLN270" s="46"/>
      <c r="VLO270" s="46"/>
      <c r="VLP270" s="46"/>
      <c r="VLQ270" s="46"/>
      <c r="VLR270" s="46"/>
      <c r="VLS270" s="46"/>
      <c r="VLT270" s="46"/>
      <c r="VLU270" s="46"/>
      <c r="VLV270" s="46"/>
      <c r="VLW270" s="46"/>
      <c r="VLX270" s="46"/>
      <c r="VLY270" s="46"/>
      <c r="VLZ270" s="46"/>
      <c r="VMA270" s="46"/>
      <c r="VMB270" s="46"/>
      <c r="VMC270" s="46"/>
      <c r="VMD270" s="46"/>
      <c r="VME270" s="46"/>
      <c r="VMF270" s="46"/>
      <c r="VMG270" s="46"/>
      <c r="VMH270" s="46"/>
      <c r="VMI270" s="46"/>
      <c r="VMJ270" s="46"/>
      <c r="VMK270" s="46"/>
      <c r="VML270" s="46"/>
      <c r="VMM270" s="46"/>
      <c r="VMN270" s="46"/>
      <c r="VMO270" s="46"/>
      <c r="VMP270" s="46"/>
      <c r="VMQ270" s="46"/>
      <c r="VMR270" s="46"/>
      <c r="VMS270" s="46"/>
      <c r="VMT270" s="46"/>
      <c r="VMU270" s="46"/>
      <c r="VMV270" s="46"/>
      <c r="VMW270" s="46"/>
      <c r="VMX270" s="46"/>
      <c r="VMY270" s="46"/>
      <c r="VMZ270" s="46"/>
      <c r="VNA270" s="46"/>
      <c r="VNB270" s="46"/>
      <c r="VNC270" s="46"/>
      <c r="VND270" s="46"/>
      <c r="VNE270" s="46"/>
      <c r="VNF270" s="46"/>
      <c r="VNG270" s="46"/>
      <c r="VNH270" s="46"/>
      <c r="VNI270" s="46"/>
      <c r="VNJ270" s="46"/>
      <c r="VNK270" s="46"/>
      <c r="VNL270" s="46"/>
      <c r="VNM270" s="46"/>
      <c r="VNN270" s="46"/>
      <c r="VNO270" s="46"/>
      <c r="VNP270" s="46"/>
      <c r="VNQ270" s="46"/>
      <c r="VNR270" s="46"/>
      <c r="VNS270" s="46"/>
      <c r="VNT270" s="46"/>
      <c r="VNU270" s="46"/>
      <c r="VNV270" s="46"/>
      <c r="VNW270" s="46"/>
      <c r="VNX270" s="46"/>
      <c r="VNY270" s="46"/>
      <c r="VNZ270" s="46"/>
      <c r="VOA270" s="46"/>
      <c r="VOB270" s="46"/>
      <c r="VOC270" s="46"/>
      <c r="VOD270" s="46"/>
      <c r="VOE270" s="46"/>
      <c r="VOF270" s="46"/>
      <c r="VOG270" s="46"/>
      <c r="VOH270" s="46"/>
      <c r="VOI270" s="46"/>
      <c r="VOJ270" s="46"/>
      <c r="VOK270" s="46"/>
      <c r="VOL270" s="46"/>
      <c r="VOM270" s="46"/>
      <c r="VON270" s="46"/>
      <c r="VOO270" s="46"/>
      <c r="VOP270" s="46"/>
      <c r="VOQ270" s="46"/>
      <c r="VOR270" s="46"/>
      <c r="VOS270" s="46"/>
      <c r="VOT270" s="46"/>
      <c r="VOU270" s="46"/>
      <c r="VOV270" s="46"/>
      <c r="VOW270" s="46"/>
      <c r="VOX270" s="46"/>
      <c r="VOY270" s="46"/>
      <c r="VOZ270" s="46"/>
      <c r="VPA270" s="46"/>
      <c r="VPB270" s="46"/>
      <c r="VPC270" s="46"/>
      <c r="VPD270" s="46"/>
      <c r="VPE270" s="46"/>
      <c r="VPF270" s="46"/>
      <c r="VPG270" s="46"/>
      <c r="VPH270" s="46"/>
      <c r="VPI270" s="46"/>
      <c r="VPJ270" s="46"/>
      <c r="VPK270" s="46"/>
      <c r="VPL270" s="46"/>
      <c r="VPM270" s="46"/>
      <c r="VPN270" s="46"/>
      <c r="VPO270" s="46"/>
      <c r="VPP270" s="46"/>
      <c r="VPQ270" s="46"/>
      <c r="VPR270" s="46"/>
      <c r="VPS270" s="46"/>
      <c r="VPT270" s="46"/>
      <c r="VPU270" s="46"/>
      <c r="VPV270" s="46"/>
      <c r="VPW270" s="46"/>
      <c r="VPX270" s="46"/>
      <c r="VPY270" s="46"/>
      <c r="VPZ270" s="46"/>
      <c r="VQA270" s="46"/>
      <c r="VQB270" s="46"/>
      <c r="VQC270" s="46"/>
      <c r="VQD270" s="46"/>
      <c r="VQE270" s="46"/>
      <c r="VQF270" s="46"/>
      <c r="VQG270" s="46"/>
      <c r="VQH270" s="46"/>
      <c r="VQI270" s="46"/>
      <c r="VQJ270" s="46"/>
      <c r="VQK270" s="46"/>
      <c r="VQL270" s="46"/>
      <c r="VQM270" s="46"/>
      <c r="VQN270" s="46"/>
      <c r="VQO270" s="46"/>
      <c r="VQP270" s="46"/>
      <c r="VQQ270" s="46"/>
      <c r="VQR270" s="46"/>
      <c r="VQS270" s="46"/>
      <c r="VQT270" s="46"/>
      <c r="VQU270" s="46"/>
      <c r="VQV270" s="46"/>
      <c r="VQW270" s="46"/>
      <c r="VQX270" s="46"/>
      <c r="VQY270" s="46"/>
      <c r="VQZ270" s="46"/>
      <c r="VRA270" s="46"/>
      <c r="VRB270" s="46"/>
      <c r="VRC270" s="46"/>
      <c r="VRD270" s="46"/>
      <c r="VRE270" s="46"/>
      <c r="VRF270" s="46"/>
      <c r="VRG270" s="46"/>
      <c r="VRH270" s="46"/>
      <c r="VRI270" s="46"/>
      <c r="VRJ270" s="46"/>
      <c r="VRK270" s="46"/>
      <c r="VRL270" s="46"/>
      <c r="VRM270" s="46"/>
      <c r="VRN270" s="46"/>
      <c r="VRO270" s="46"/>
      <c r="VRP270" s="46"/>
      <c r="VRQ270" s="46"/>
      <c r="VRR270" s="46"/>
      <c r="VRS270" s="46"/>
      <c r="VRT270" s="46"/>
      <c r="VRU270" s="46"/>
      <c r="VRV270" s="46"/>
      <c r="VRW270" s="46"/>
      <c r="VRX270" s="46"/>
      <c r="VRY270" s="46"/>
      <c r="VRZ270" s="46"/>
      <c r="VSA270" s="46"/>
      <c r="VSB270" s="46"/>
      <c r="VSC270" s="46"/>
      <c r="VSD270" s="46"/>
      <c r="VSE270" s="46"/>
      <c r="VSF270" s="46"/>
      <c r="VSG270" s="46"/>
      <c r="VSH270" s="46"/>
      <c r="VSI270" s="46"/>
      <c r="VSJ270" s="46"/>
      <c r="VSK270" s="46"/>
      <c r="VSL270" s="46"/>
      <c r="VSM270" s="46"/>
      <c r="VSN270" s="46"/>
      <c r="VSO270" s="46"/>
      <c r="VSP270" s="46"/>
      <c r="VSQ270" s="46"/>
      <c r="VSR270" s="46"/>
      <c r="VSS270" s="46"/>
      <c r="VST270" s="46"/>
      <c r="VSU270" s="46"/>
      <c r="VSV270" s="46"/>
      <c r="VSW270" s="46"/>
      <c r="VSX270" s="46"/>
      <c r="VSY270" s="46"/>
      <c r="VSZ270" s="46"/>
      <c r="VTA270" s="46"/>
      <c r="VTB270" s="46"/>
      <c r="VTC270" s="46"/>
      <c r="VTD270" s="46"/>
      <c r="VTE270" s="46"/>
      <c r="VTF270" s="46"/>
      <c r="VTG270" s="46"/>
      <c r="VTH270" s="46"/>
      <c r="VTI270" s="46"/>
      <c r="VTJ270" s="46"/>
      <c r="VTK270" s="46"/>
      <c r="VTL270" s="46"/>
      <c r="VTM270" s="46"/>
      <c r="VTN270" s="46"/>
      <c r="VTO270" s="46"/>
      <c r="VTP270" s="46"/>
      <c r="VTQ270" s="46"/>
      <c r="VTR270" s="46"/>
      <c r="VTS270" s="46"/>
      <c r="VTT270" s="46"/>
      <c r="VTU270" s="46"/>
      <c r="VTV270" s="46"/>
      <c r="VTW270" s="46"/>
      <c r="VTX270" s="46"/>
    </row>
    <row r="271" spans="1:58 15024:15416" s="16" customFormat="1" x14ac:dyDescent="0.2">
      <c r="C271" s="17"/>
      <c r="D271" s="238" t="s">
        <v>12</v>
      </c>
      <c r="E271" s="260">
        <v>1100</v>
      </c>
      <c r="F271" s="239" t="s">
        <v>123</v>
      </c>
      <c r="G271" s="240">
        <v>823</v>
      </c>
      <c r="H271" s="240">
        <v>842</v>
      </c>
      <c r="I271" s="240">
        <v>597</v>
      </c>
      <c r="J271" s="240">
        <v>1043</v>
      </c>
      <c r="K271" s="240">
        <v>1075</v>
      </c>
      <c r="L271" s="240">
        <v>920</v>
      </c>
      <c r="M271" s="240">
        <v>973</v>
      </c>
      <c r="N271" s="240">
        <v>1038</v>
      </c>
      <c r="O271" s="240">
        <v>965</v>
      </c>
      <c r="P271" s="240">
        <v>948</v>
      </c>
      <c r="Q271" s="240">
        <v>865</v>
      </c>
      <c r="R271" s="1963">
        <v>1033</v>
      </c>
      <c r="S271" s="1977">
        <v>779</v>
      </c>
      <c r="T271" s="1977">
        <v>736</v>
      </c>
      <c r="U271" s="1976">
        <v>963</v>
      </c>
      <c r="V271" s="240">
        <v>1004</v>
      </c>
      <c r="W271" s="1988">
        <v>922</v>
      </c>
      <c r="X271" s="240">
        <v>707</v>
      </c>
      <c r="Y271" s="240">
        <v>956</v>
      </c>
      <c r="Z271" s="240">
        <v>1062</v>
      </c>
      <c r="AA271" s="1950">
        <v>1072</v>
      </c>
      <c r="AB271" s="240">
        <v>1102</v>
      </c>
      <c r="AC271" s="240">
        <v>1103</v>
      </c>
      <c r="AD271" s="240">
        <v>1039</v>
      </c>
      <c r="AE271" s="240">
        <v>784</v>
      </c>
      <c r="AF271" s="240">
        <v>1037</v>
      </c>
      <c r="AG271" s="240">
        <v>1005</v>
      </c>
      <c r="AH271" s="1950">
        <v>724</v>
      </c>
      <c r="AI271" s="722"/>
      <c r="AJ271" s="788">
        <f>SUM(G271:AH271)/AJ6</f>
        <v>932.75</v>
      </c>
      <c r="AM271" s="1559"/>
      <c r="AZ271" s="508"/>
      <c r="BA271" s="508"/>
      <c r="BF271" s="143"/>
    </row>
    <row r="272" spans="1:58 15024:15416" s="16" customFormat="1" x14ac:dyDescent="0.25">
      <c r="C272" s="17"/>
      <c r="D272" s="2078" t="s">
        <v>1129</v>
      </c>
      <c r="E272" s="1772"/>
      <c r="F272" s="2079"/>
      <c r="G272" s="1695"/>
      <c r="H272" s="1695"/>
      <c r="I272" s="1695"/>
      <c r="J272" s="1695"/>
      <c r="K272" s="1695"/>
      <c r="L272" s="1695"/>
      <c r="M272" s="1695"/>
      <c r="N272" s="1695"/>
      <c r="O272" s="1695"/>
      <c r="P272" s="1695"/>
      <c r="Q272" s="1695"/>
      <c r="R272" s="1695"/>
      <c r="S272" s="1695"/>
      <c r="T272" s="1695"/>
      <c r="U272" s="1695"/>
      <c r="V272" s="1695"/>
      <c r="W272" s="1695"/>
      <c r="X272" s="1695"/>
      <c r="Y272" s="1695"/>
      <c r="Z272" s="1695"/>
      <c r="AA272" s="1695"/>
      <c r="AB272" s="1695"/>
      <c r="AC272" s="1695"/>
      <c r="AD272" s="1695"/>
      <c r="AE272" s="1695"/>
      <c r="AF272" s="1695"/>
      <c r="AG272" s="1695"/>
      <c r="AH272" s="1695"/>
      <c r="AJ272" s="119">
        <f>AJ273+AJ275+AJ277</f>
        <v>15629</v>
      </c>
      <c r="AL272" s="138"/>
      <c r="AZ272" s="508"/>
      <c r="BA272" s="508"/>
      <c r="BF272" s="143"/>
    </row>
    <row r="273" spans="3:58" s="16" customFormat="1" x14ac:dyDescent="0.2">
      <c r="C273" s="17"/>
      <c r="D273" s="238" t="s">
        <v>10</v>
      </c>
      <c r="E273" s="261">
        <v>93.6</v>
      </c>
      <c r="F273" s="239" t="s">
        <v>1025</v>
      </c>
      <c r="G273" s="241">
        <v>210</v>
      </c>
      <c r="H273" s="241">
        <v>358</v>
      </c>
      <c r="I273" s="241">
        <v>276</v>
      </c>
      <c r="J273" s="241">
        <v>263</v>
      </c>
      <c r="K273" s="241">
        <v>262</v>
      </c>
      <c r="L273" s="241">
        <v>194</v>
      </c>
      <c r="M273" s="241">
        <v>240</v>
      </c>
      <c r="N273" s="241">
        <v>258</v>
      </c>
      <c r="O273" s="241">
        <v>265</v>
      </c>
      <c r="P273" s="241">
        <v>285</v>
      </c>
      <c r="Q273" s="241">
        <v>224</v>
      </c>
      <c r="R273" s="2031">
        <v>258</v>
      </c>
      <c r="S273" s="2031">
        <v>240</v>
      </c>
      <c r="T273" s="2031">
        <v>210</v>
      </c>
      <c r="U273" s="2031">
        <v>252</v>
      </c>
      <c r="V273" s="2032">
        <v>232</v>
      </c>
      <c r="W273" s="2032">
        <v>231</v>
      </c>
      <c r="X273" s="2032">
        <v>242</v>
      </c>
      <c r="Y273" s="2032">
        <v>224</v>
      </c>
      <c r="Z273" s="2032">
        <v>335</v>
      </c>
      <c r="AA273" s="1951">
        <v>259</v>
      </c>
      <c r="AB273" s="241">
        <v>223</v>
      </c>
      <c r="AC273" s="241">
        <v>249</v>
      </c>
      <c r="AD273" s="241">
        <v>235</v>
      </c>
      <c r="AE273" s="241">
        <v>210</v>
      </c>
      <c r="AF273" s="241">
        <v>183</v>
      </c>
      <c r="AG273" s="241">
        <v>224</v>
      </c>
      <c r="AH273" s="1951">
        <v>194</v>
      </c>
      <c r="AJ273" s="788">
        <f>SUM(G273:AH273)</f>
        <v>6836</v>
      </c>
      <c r="AZ273" s="508"/>
      <c r="BA273" s="508"/>
      <c r="BF273" s="143"/>
    </row>
    <row r="274" spans="3:58" s="16" customFormat="1" x14ac:dyDescent="0.25">
      <c r="C274" s="17"/>
      <c r="D274" s="31"/>
      <c r="E274" s="261">
        <v>3.7440000000000001E-2</v>
      </c>
      <c r="F274" s="32" t="s">
        <v>354</v>
      </c>
      <c r="G274" s="34">
        <f t="shared" ref="G274:J274" si="263">G273/(G9/1000)</f>
        <v>0.10447023145628517</v>
      </c>
      <c r="H274" s="34">
        <f t="shared" si="263"/>
        <v>0.16147241189717904</v>
      </c>
      <c r="I274" s="34">
        <f t="shared" si="263"/>
        <v>0.13709306085590775</v>
      </c>
      <c r="J274" s="34">
        <f t="shared" si="263"/>
        <v>0.12169542550134584</v>
      </c>
      <c r="K274" s="34">
        <f t="shared" ref="K274:P274" si="264">K273/(K9/1000)</f>
        <v>0.12211156056244024</v>
      </c>
      <c r="L274" s="34">
        <f t="shared" si="264"/>
        <v>0.10617715713398299</v>
      </c>
      <c r="M274" s="34">
        <f t="shared" si="264"/>
        <v>0.11919791721505986</v>
      </c>
      <c r="N274" s="34">
        <f t="shared" si="264"/>
        <v>0.13477236790349045</v>
      </c>
      <c r="O274" s="34">
        <f t="shared" si="264"/>
        <v>0.13014374745237475</v>
      </c>
      <c r="P274" s="34">
        <f t="shared" si="264"/>
        <v>0.11633925670236581</v>
      </c>
      <c r="Q274" s="34">
        <f t="shared" ref="Q274:AH274" si="265">Q273/(Q9/1000)</f>
        <v>0.10149524241051201</v>
      </c>
      <c r="R274" s="34">
        <f t="shared" si="265"/>
        <v>0.12643718154860065</v>
      </c>
      <c r="S274" s="34">
        <f t="shared" si="265"/>
        <v>0.11549272323660657</v>
      </c>
      <c r="T274" s="34">
        <f t="shared" si="265"/>
        <v>0.13243696631055837</v>
      </c>
      <c r="U274" s="34">
        <f t="shared" si="265"/>
        <v>0.14183335368904615</v>
      </c>
      <c r="V274" s="34">
        <f t="shared" si="265"/>
        <v>0.12002063113262745</v>
      </c>
      <c r="W274" s="34">
        <f t="shared" si="265"/>
        <v>9.4405898774807609E-2</v>
      </c>
      <c r="X274" s="34">
        <f t="shared" si="265"/>
        <v>9.4943810526679204E-2</v>
      </c>
      <c r="Y274" s="34">
        <f t="shared" si="265"/>
        <v>9.0715510489385892E-2</v>
      </c>
      <c r="Z274" s="34">
        <f t="shared" si="265"/>
        <v>0.13909129786712837</v>
      </c>
      <c r="AA274" s="34">
        <f t="shared" si="265"/>
        <v>0.10899866003191683</v>
      </c>
      <c r="AB274" s="34">
        <f t="shared" si="265"/>
        <v>8.5477423994087864E-2</v>
      </c>
      <c r="AC274" s="34">
        <f t="shared" si="265"/>
        <v>0.10402166992796186</v>
      </c>
      <c r="AD274" s="34">
        <f t="shared" si="265"/>
        <v>0.10333222232873014</v>
      </c>
      <c r="AE274" s="34">
        <f t="shared" si="265"/>
        <v>8.5952004400742618E-2</v>
      </c>
      <c r="AF274" s="34">
        <f t="shared" si="265"/>
        <v>8.8404131516362727E-2</v>
      </c>
      <c r="AG274" s="34">
        <f t="shared" si="265"/>
        <v>0.10583750540999748</v>
      </c>
      <c r="AH274" s="34">
        <f t="shared" si="265"/>
        <v>8.9307375270051226E-2</v>
      </c>
      <c r="AJ274" s="2103">
        <f>AJ273/AJ9*1000</f>
        <v>0.11254983882537087</v>
      </c>
      <c r="AZ274" s="508"/>
      <c r="BA274" s="508"/>
      <c r="BF274" s="143"/>
    </row>
    <row r="275" spans="3:58" s="16" customFormat="1" x14ac:dyDescent="0.2">
      <c r="C275" s="17"/>
      <c r="D275" s="238" t="s">
        <v>9</v>
      </c>
      <c r="E275" s="1766">
        <v>326</v>
      </c>
      <c r="F275" s="239" t="s">
        <v>1025</v>
      </c>
      <c r="G275" s="241">
        <v>87</v>
      </c>
      <c r="H275" s="241">
        <v>87</v>
      </c>
      <c r="I275" s="241">
        <v>80</v>
      </c>
      <c r="J275" s="241">
        <v>81</v>
      </c>
      <c r="K275" s="241">
        <v>94</v>
      </c>
      <c r="L275" s="241">
        <v>85</v>
      </c>
      <c r="M275" s="241">
        <v>78</v>
      </c>
      <c r="N275" s="241">
        <v>80</v>
      </c>
      <c r="O275" s="241">
        <v>73</v>
      </c>
      <c r="P275" s="241">
        <v>72</v>
      </c>
      <c r="Q275" s="241">
        <v>89</v>
      </c>
      <c r="R275" s="2012">
        <v>79</v>
      </c>
      <c r="S275" s="2012">
        <v>86</v>
      </c>
      <c r="T275" s="2012">
        <v>83</v>
      </c>
      <c r="U275" s="2016">
        <v>82</v>
      </c>
      <c r="V275" s="2016">
        <v>84</v>
      </c>
      <c r="W275" s="2016">
        <v>79</v>
      </c>
      <c r="X275" s="241">
        <v>89</v>
      </c>
      <c r="Y275" s="241">
        <v>74</v>
      </c>
      <c r="Z275" s="241">
        <v>84</v>
      </c>
      <c r="AA275" s="241">
        <v>73</v>
      </c>
      <c r="AB275" s="241">
        <v>88</v>
      </c>
      <c r="AC275" s="241">
        <v>73</v>
      </c>
      <c r="AD275" s="241">
        <v>87</v>
      </c>
      <c r="AE275" s="241">
        <v>87</v>
      </c>
      <c r="AF275" s="241">
        <v>35</v>
      </c>
      <c r="AG275" s="241">
        <v>72</v>
      </c>
      <c r="AH275" s="241">
        <v>83</v>
      </c>
      <c r="AJ275" s="788">
        <f>SUM(G275:AH275)</f>
        <v>2244</v>
      </c>
      <c r="AZ275" s="508"/>
      <c r="BA275" s="508"/>
      <c r="BF275" s="143"/>
    </row>
    <row r="276" spans="3:58" s="16" customFormat="1" x14ac:dyDescent="0.25">
      <c r="C276" s="17"/>
      <c r="D276" s="31"/>
      <c r="E276" s="261">
        <v>0.13039999999999999</v>
      </c>
      <c r="F276" s="32" t="s">
        <v>354</v>
      </c>
      <c r="G276" s="34">
        <f t="shared" ref="G276:J276" si="266">G275/G29*1000</f>
        <v>4.7113078428112756E-2</v>
      </c>
      <c r="H276" s="34">
        <f t="shared" si="266"/>
        <v>4.4887425432699302E-2</v>
      </c>
      <c r="I276" s="34">
        <f t="shared" si="266"/>
        <v>4.0056479636287168E-2</v>
      </c>
      <c r="J276" s="34">
        <f t="shared" si="266"/>
        <v>3.9580485940864801E-2</v>
      </c>
      <c r="K276" s="34">
        <f t="shared" ref="K276:P276" si="267">K275/K29*1000</f>
        <v>4.2419672258391765E-2</v>
      </c>
      <c r="L276" s="34">
        <f t="shared" si="267"/>
        <v>4.6262430987338246E-2</v>
      </c>
      <c r="M276" s="34">
        <f t="shared" si="267"/>
        <v>4.7458592378150068E-2</v>
      </c>
      <c r="N276" s="34">
        <f t="shared" si="267"/>
        <v>5.3816896083609927E-2</v>
      </c>
      <c r="O276" s="34">
        <f t="shared" si="267"/>
        <v>6.6440163351787929E-2</v>
      </c>
      <c r="P276" s="34">
        <f t="shared" si="267"/>
        <v>5.6050669805504175E-2</v>
      </c>
      <c r="Q276" s="34">
        <f t="shared" ref="Q276:AH276" si="268">Q275/Q29*1000</f>
        <v>4.7556859836575392E-2</v>
      </c>
      <c r="R276" s="34">
        <f t="shared" si="268"/>
        <v>4.0634536578541158E-2</v>
      </c>
      <c r="S276" s="34">
        <f t="shared" si="268"/>
        <v>4.4808773349408915E-2</v>
      </c>
      <c r="T276" s="34">
        <f t="shared" si="268"/>
        <v>4.2035341086405928E-2</v>
      </c>
      <c r="U276" s="34">
        <f t="shared" si="268"/>
        <v>3.9994186210980061E-2</v>
      </c>
      <c r="V276" s="34">
        <f t="shared" si="268"/>
        <v>4.8274780048033407E-2</v>
      </c>
      <c r="W276" s="34">
        <f t="shared" si="268"/>
        <v>3.7997027574298618E-2</v>
      </c>
      <c r="X276" s="34">
        <f t="shared" si="268"/>
        <v>4.3982154117421485E-2</v>
      </c>
      <c r="Y276" s="34">
        <f t="shared" si="268"/>
        <v>5.0227244343326295E-2</v>
      </c>
      <c r="Z276" s="34">
        <f t="shared" si="268"/>
        <v>5.471881369611907E-2</v>
      </c>
      <c r="AA276" s="34">
        <f t="shared" si="268"/>
        <v>4.9476263254385935E-2</v>
      </c>
      <c r="AB276" s="34">
        <f t="shared" si="268"/>
        <v>5.7664685098396923E-2</v>
      </c>
      <c r="AC276" s="34">
        <f t="shared" si="268"/>
        <v>4.0824110160226246E-2</v>
      </c>
      <c r="AD276" s="34">
        <f t="shared" si="268"/>
        <v>4.2607813685335907E-2</v>
      </c>
      <c r="AE276" s="34">
        <f t="shared" si="268"/>
        <v>4.3430207656296328E-2</v>
      </c>
      <c r="AF276" s="34">
        <f t="shared" si="268"/>
        <v>4.0186234492419155E-2</v>
      </c>
      <c r="AG276" s="34">
        <f t="shared" si="268"/>
        <v>4.1780838611065657E-2</v>
      </c>
      <c r="AH276" s="34">
        <f t="shared" si="268"/>
        <v>4.5027401615127471E-2</v>
      </c>
      <c r="AI276" s="1488"/>
      <c r="AJ276" s="2103">
        <f>(AJ275/AJ29)*1000</f>
        <v>4.5537356328778332E-2</v>
      </c>
      <c r="AZ276" s="508"/>
      <c r="BA276" s="508"/>
      <c r="BF276" s="143"/>
    </row>
    <row r="277" spans="3:58" s="16" customFormat="1" x14ac:dyDescent="0.2">
      <c r="C277" s="17"/>
      <c r="D277" s="238" t="s">
        <v>8</v>
      </c>
      <c r="E277" s="260">
        <v>491.59</v>
      </c>
      <c r="F277" s="239" t="s">
        <v>123</v>
      </c>
      <c r="G277" s="241">
        <v>225</v>
      </c>
      <c r="H277" s="241">
        <v>257</v>
      </c>
      <c r="I277" s="241">
        <v>224</v>
      </c>
      <c r="J277" s="241">
        <v>240</v>
      </c>
      <c r="K277" s="241">
        <v>303</v>
      </c>
      <c r="L277" s="241">
        <v>257</v>
      </c>
      <c r="M277" s="241">
        <v>288</v>
      </c>
      <c r="N277" s="241">
        <v>293</v>
      </c>
      <c r="O277" s="241">
        <v>261</v>
      </c>
      <c r="P277" s="241">
        <v>268</v>
      </c>
      <c r="Q277" s="241">
        <v>196</v>
      </c>
      <c r="R277" s="1964">
        <v>250</v>
      </c>
      <c r="S277" s="1970">
        <v>207</v>
      </c>
      <c r="T277" s="1970">
        <v>195</v>
      </c>
      <c r="U277" s="1978">
        <v>279</v>
      </c>
      <c r="V277" s="241">
        <v>292</v>
      </c>
      <c r="W277" s="241">
        <v>229</v>
      </c>
      <c r="X277" s="241">
        <v>34</v>
      </c>
      <c r="Y277" s="241">
        <v>233</v>
      </c>
      <c r="Z277" s="241">
        <v>323</v>
      </c>
      <c r="AA277" s="1952">
        <v>338</v>
      </c>
      <c r="AB277" s="241">
        <v>329</v>
      </c>
      <c r="AC277" s="241">
        <v>276</v>
      </c>
      <c r="AD277" s="241">
        <v>201</v>
      </c>
      <c r="AE277" s="241">
        <v>320</v>
      </c>
      <c r="AF277" s="241">
        <v>231</v>
      </c>
      <c r="AG277" s="241">
        <v>0</v>
      </c>
      <c r="AH277" s="1952">
        <v>0</v>
      </c>
      <c r="AJ277" s="788">
        <f>SUM(G277:AH277)</f>
        <v>6549</v>
      </c>
      <c r="AZ277" s="508"/>
      <c r="BA277" s="508"/>
      <c r="BF277" s="143"/>
    </row>
    <row r="278" spans="3:58" s="16" customFormat="1" x14ac:dyDescent="0.2">
      <c r="C278" s="17"/>
      <c r="D278" s="31" t="s">
        <v>7</v>
      </c>
      <c r="E278" s="260">
        <v>337.28</v>
      </c>
      <c r="F278" s="32" t="s">
        <v>123</v>
      </c>
      <c r="G278" s="34">
        <f t="shared" ref="G278:J278" si="269">G271-G273-G275-G277</f>
        <v>301</v>
      </c>
      <c r="H278" s="34">
        <f t="shared" si="269"/>
        <v>140</v>
      </c>
      <c r="I278" s="34">
        <f t="shared" si="269"/>
        <v>17</v>
      </c>
      <c r="J278" s="34">
        <f t="shared" si="269"/>
        <v>459</v>
      </c>
      <c r="K278" s="34">
        <f t="shared" ref="K278:P278" si="270">K271-K273-K275-K277</f>
        <v>416</v>
      </c>
      <c r="L278" s="34">
        <f t="shared" si="270"/>
        <v>384</v>
      </c>
      <c r="M278" s="34">
        <f t="shared" si="270"/>
        <v>367</v>
      </c>
      <c r="N278" s="34">
        <f t="shared" si="270"/>
        <v>407</v>
      </c>
      <c r="O278" s="34">
        <f t="shared" si="270"/>
        <v>366</v>
      </c>
      <c r="P278" s="34">
        <f t="shared" si="270"/>
        <v>323</v>
      </c>
      <c r="Q278" s="34">
        <f t="shared" ref="Q278:AH278" si="271">Q271-Q273-Q275-Q277</f>
        <v>356</v>
      </c>
      <c r="R278" s="34">
        <f t="shared" si="271"/>
        <v>446</v>
      </c>
      <c r="S278" s="34">
        <f t="shared" si="271"/>
        <v>246</v>
      </c>
      <c r="T278" s="34">
        <f t="shared" si="271"/>
        <v>248</v>
      </c>
      <c r="U278" s="34">
        <f t="shared" si="271"/>
        <v>350</v>
      </c>
      <c r="V278" s="34">
        <f t="shared" si="271"/>
        <v>396</v>
      </c>
      <c r="W278" s="34">
        <f t="shared" si="271"/>
        <v>383</v>
      </c>
      <c r="X278" s="34">
        <f t="shared" si="271"/>
        <v>342</v>
      </c>
      <c r="Y278" s="34">
        <f t="shared" si="271"/>
        <v>425</v>
      </c>
      <c r="Z278" s="34">
        <f t="shared" si="271"/>
        <v>320</v>
      </c>
      <c r="AA278" s="34">
        <f t="shared" si="271"/>
        <v>402</v>
      </c>
      <c r="AB278" s="34">
        <f t="shared" si="271"/>
        <v>462</v>
      </c>
      <c r="AC278" s="34">
        <f t="shared" si="271"/>
        <v>505</v>
      </c>
      <c r="AD278" s="34">
        <f t="shared" si="271"/>
        <v>516</v>
      </c>
      <c r="AE278" s="34">
        <f t="shared" si="271"/>
        <v>167</v>
      </c>
      <c r="AF278" s="34">
        <f t="shared" si="271"/>
        <v>588</v>
      </c>
      <c r="AG278" s="34">
        <f t="shared" si="271"/>
        <v>709</v>
      </c>
      <c r="AH278" s="34">
        <f t="shared" si="271"/>
        <v>447</v>
      </c>
      <c r="AJ278" s="54">
        <f>SUM(G278:AH278)</f>
        <v>10488</v>
      </c>
      <c r="AZ278" s="508"/>
      <c r="BA278" s="508"/>
      <c r="BF278" s="143"/>
    </row>
    <row r="279" spans="3:58" s="16" customFormat="1" x14ac:dyDescent="0.2">
      <c r="C279" s="17"/>
      <c r="D279" s="238" t="s">
        <v>6</v>
      </c>
      <c r="E279" s="260">
        <v>330</v>
      </c>
      <c r="F279" s="239" t="s">
        <v>123</v>
      </c>
      <c r="G279" s="241">
        <v>310</v>
      </c>
      <c r="H279" s="241">
        <v>230</v>
      </c>
      <c r="I279" s="241">
        <v>267</v>
      </c>
      <c r="J279" s="241">
        <v>278</v>
      </c>
      <c r="K279" s="241">
        <v>215</v>
      </c>
      <c r="L279" s="241">
        <v>318</v>
      </c>
      <c r="M279" s="241">
        <v>332</v>
      </c>
      <c r="N279" s="241">
        <v>321</v>
      </c>
      <c r="O279" s="241">
        <v>378</v>
      </c>
      <c r="P279" s="241">
        <v>209</v>
      </c>
      <c r="Q279" s="241">
        <v>392</v>
      </c>
      <c r="R279" s="1965">
        <v>321</v>
      </c>
      <c r="S279" s="1965">
        <v>421</v>
      </c>
      <c r="T279" s="1965">
        <v>260</v>
      </c>
      <c r="U279" s="1979">
        <v>316</v>
      </c>
      <c r="V279" s="241">
        <v>306</v>
      </c>
      <c r="W279" s="241">
        <v>355</v>
      </c>
      <c r="X279" s="241">
        <v>242</v>
      </c>
      <c r="Y279" s="241">
        <v>450</v>
      </c>
      <c r="Z279" s="241">
        <v>401</v>
      </c>
      <c r="AA279" s="1952">
        <v>303</v>
      </c>
      <c r="AB279" s="241">
        <v>344</v>
      </c>
      <c r="AC279" s="241">
        <v>302</v>
      </c>
      <c r="AD279" s="241">
        <v>329</v>
      </c>
      <c r="AE279" s="241">
        <v>258</v>
      </c>
      <c r="AF279" s="241">
        <v>458</v>
      </c>
      <c r="AG279" s="241">
        <v>345</v>
      </c>
      <c r="AH279" s="1952">
        <v>251</v>
      </c>
      <c r="AJ279" s="922">
        <f>SUM(G279:AH279)</f>
        <v>8912</v>
      </c>
      <c r="AZ279" s="508"/>
      <c r="BA279" s="508"/>
      <c r="BF279" s="143"/>
    </row>
    <row r="280" spans="3:58" s="16" customFormat="1" x14ac:dyDescent="0.2">
      <c r="C280" s="917"/>
      <c r="D280" s="918"/>
      <c r="E280" s="919"/>
      <c r="F280" s="920"/>
      <c r="G280" s="269"/>
      <c r="H280" s="269"/>
      <c r="I280" s="269"/>
      <c r="J280" s="269"/>
      <c r="K280" s="269"/>
      <c r="L280" s="269"/>
      <c r="M280" s="269"/>
      <c r="N280" s="269"/>
      <c r="O280" s="269"/>
      <c r="P280" s="269"/>
      <c r="Q280" s="269"/>
      <c r="R280" s="269"/>
      <c r="S280" s="1920"/>
      <c r="T280" s="1920"/>
      <c r="U280" s="269"/>
      <c r="V280" s="269"/>
      <c r="W280" s="269"/>
      <c r="X280" s="269"/>
      <c r="Y280" s="269"/>
      <c r="Z280" s="269"/>
      <c r="AA280" s="269"/>
      <c r="AB280" s="269"/>
      <c r="AC280" s="269"/>
      <c r="AD280" s="2092"/>
      <c r="AE280" s="2092"/>
      <c r="AF280" s="2092"/>
      <c r="AG280" s="2092"/>
      <c r="AH280" s="2092"/>
      <c r="AI280" s="773"/>
      <c r="AJ280" s="921" t="s">
        <v>346</v>
      </c>
      <c r="AZ280" s="508"/>
      <c r="BA280" s="508"/>
      <c r="BF280" s="143"/>
    </row>
    <row r="281" spans="3:58" s="16" customFormat="1" hidden="1" x14ac:dyDescent="0.25">
      <c r="C281" s="17"/>
      <c r="D281" s="2091" t="s">
        <v>1130</v>
      </c>
      <c r="E281" s="48"/>
      <c r="F281" s="49"/>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773"/>
      <c r="AJ281" s="2118">
        <f>AJ282+AJ284+AJ286</f>
        <v>0</v>
      </c>
      <c r="AZ281" s="508"/>
      <c r="BA281" s="508"/>
      <c r="BF281" s="143"/>
    </row>
    <row r="282" spans="3:58" s="16" customFormat="1" hidden="1" x14ac:dyDescent="0.2">
      <c r="C282" s="17"/>
      <c r="D282" s="238" t="s">
        <v>10</v>
      </c>
      <c r="E282" s="261">
        <v>93.6</v>
      </c>
      <c r="F282" s="239" t="s">
        <v>1025</v>
      </c>
      <c r="G282" s="241"/>
      <c r="H282" s="241"/>
      <c r="I282" s="241"/>
      <c r="J282" s="241"/>
      <c r="K282" s="241"/>
      <c r="L282" s="241"/>
      <c r="M282" s="241"/>
      <c r="N282" s="241"/>
      <c r="O282" s="241"/>
      <c r="P282" s="241"/>
      <c r="Q282" s="241"/>
      <c r="R282" s="241"/>
      <c r="S282" s="241"/>
      <c r="T282" s="241"/>
      <c r="U282" s="241"/>
      <c r="V282" s="241"/>
      <c r="W282" s="241"/>
      <c r="X282" s="241"/>
      <c r="Y282" s="241"/>
      <c r="Z282" s="241"/>
      <c r="AA282" s="241"/>
      <c r="AB282" s="241"/>
      <c r="AC282" s="241"/>
      <c r="AD282" s="241"/>
      <c r="AE282" s="241"/>
      <c r="AF282" s="241"/>
      <c r="AG282" s="241"/>
      <c r="AH282" s="241"/>
      <c r="AI282" s="773"/>
      <c r="AJ282" s="788">
        <f>SUM(G282:AH282)</f>
        <v>0</v>
      </c>
      <c r="AU282" s="2119"/>
      <c r="AZ282" s="508"/>
      <c r="BA282" s="508"/>
      <c r="BF282" s="143"/>
    </row>
    <row r="283" spans="3:58" s="16" customFormat="1" hidden="1" x14ac:dyDescent="0.25">
      <c r="C283" s="17"/>
      <c r="D283" s="31"/>
      <c r="E283" s="261">
        <v>3.7440000000000001E-2</v>
      </c>
      <c r="F283" s="32" t="s">
        <v>354</v>
      </c>
      <c r="G283" s="33">
        <f>G282/G29*1000000</f>
        <v>0</v>
      </c>
      <c r="H283" s="33" t="e">
        <f t="shared" ref="H283" si="272">H282/(H18/100000)</f>
        <v>#DIV/0!</v>
      </c>
      <c r="I283" s="33"/>
      <c r="J283" s="33"/>
      <c r="K283" s="33"/>
      <c r="L283" s="33"/>
      <c r="M283" s="33"/>
      <c r="N283" s="33"/>
      <c r="O283" s="33"/>
      <c r="P283" s="33"/>
      <c r="Q283" s="33"/>
      <c r="R283" s="33"/>
      <c r="S283" s="33"/>
      <c r="T283" s="33"/>
      <c r="U283" s="33"/>
      <c r="V283" s="33"/>
      <c r="W283" s="33"/>
      <c r="X283" s="33"/>
      <c r="Y283" s="33"/>
      <c r="Z283" s="33"/>
      <c r="AA283" s="33"/>
      <c r="AB283" s="33"/>
      <c r="AC283" s="34"/>
      <c r="AD283" s="34"/>
      <c r="AE283" s="33"/>
      <c r="AF283" s="33"/>
      <c r="AG283" s="33"/>
      <c r="AH283" s="33"/>
      <c r="AI283" s="773"/>
      <c r="AJ283" s="2103">
        <f>AJ282/AJ9*1000</f>
        <v>0</v>
      </c>
      <c r="AZ283" s="508"/>
      <c r="BA283" s="508"/>
      <c r="BF283" s="143"/>
    </row>
    <row r="284" spans="3:58" s="16" customFormat="1" hidden="1" x14ac:dyDescent="0.2">
      <c r="C284" s="17"/>
      <c r="D284" s="238" t="s">
        <v>9</v>
      </c>
      <c r="E284" s="1766">
        <v>326</v>
      </c>
      <c r="F284" s="239" t="s">
        <v>1025</v>
      </c>
      <c r="G284" s="241"/>
      <c r="H284" s="241"/>
      <c r="I284" s="241"/>
      <c r="J284" s="241"/>
      <c r="K284" s="241"/>
      <c r="L284" s="241"/>
      <c r="M284" s="241"/>
      <c r="N284" s="241"/>
      <c r="O284" s="241"/>
      <c r="P284" s="241"/>
      <c r="Q284" s="241"/>
      <c r="R284" s="241"/>
      <c r="S284" s="241"/>
      <c r="T284" s="241"/>
      <c r="U284" s="241"/>
      <c r="V284" s="241"/>
      <c r="W284" s="241"/>
      <c r="X284" s="241"/>
      <c r="Y284" s="241"/>
      <c r="Z284" s="241"/>
      <c r="AA284" s="241"/>
      <c r="AB284" s="241"/>
      <c r="AC284" s="241"/>
      <c r="AD284" s="241"/>
      <c r="AE284" s="241"/>
      <c r="AF284" s="241"/>
      <c r="AG284" s="241"/>
      <c r="AH284" s="241"/>
      <c r="AI284" s="773"/>
      <c r="AJ284" s="788">
        <f>SUM(G284:AH284)</f>
        <v>0</v>
      </c>
      <c r="AZ284" s="508"/>
      <c r="BA284" s="508"/>
      <c r="BF284" s="143"/>
    </row>
    <row r="285" spans="3:58" s="16" customFormat="1" hidden="1" x14ac:dyDescent="0.25">
      <c r="C285" s="17"/>
      <c r="D285" s="31"/>
      <c r="E285" s="261">
        <v>0.13039999999999999</v>
      </c>
      <c r="F285" s="32" t="s">
        <v>354</v>
      </c>
      <c r="G285" s="33" t="e">
        <f>G284/G38*1000000</f>
        <v>#DIV/0!</v>
      </c>
      <c r="H285" s="34">
        <f t="shared" ref="H285" si="273">H284/(H34/1000)</f>
        <v>0</v>
      </c>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773"/>
      <c r="AJ285" s="1490" t="e">
        <f>(AJ284/AJ38)*1000000</f>
        <v>#DIV/0!</v>
      </c>
      <c r="AZ285" s="508"/>
      <c r="BA285" s="508"/>
      <c r="BF285" s="143"/>
    </row>
    <row r="286" spans="3:58" s="16" customFormat="1" hidden="1" x14ac:dyDescent="0.2">
      <c r="C286" s="17"/>
      <c r="D286" s="238" t="s">
        <v>8</v>
      </c>
      <c r="E286" s="260">
        <v>491.59</v>
      </c>
      <c r="F286" s="239" t="s">
        <v>123</v>
      </c>
      <c r="G286" s="241"/>
      <c r="H286" s="241"/>
      <c r="I286" s="241"/>
      <c r="J286" s="241"/>
      <c r="K286" s="241"/>
      <c r="L286" s="241"/>
      <c r="M286" s="241"/>
      <c r="N286" s="241"/>
      <c r="O286" s="241"/>
      <c r="P286" s="241"/>
      <c r="Q286" s="241"/>
      <c r="R286" s="241"/>
      <c r="S286" s="241"/>
      <c r="T286" s="241"/>
      <c r="U286" s="241"/>
      <c r="V286" s="241"/>
      <c r="W286" s="241"/>
      <c r="X286" s="241"/>
      <c r="Y286" s="241"/>
      <c r="Z286" s="241"/>
      <c r="AA286" s="241"/>
      <c r="AB286" s="241"/>
      <c r="AC286" s="241"/>
      <c r="AD286" s="241"/>
      <c r="AE286" s="241"/>
      <c r="AF286" s="241"/>
      <c r="AG286" s="241"/>
      <c r="AH286" s="241"/>
      <c r="AI286" s="773"/>
      <c r="AJ286" s="788">
        <f>SUM(G286:AH286)</f>
        <v>0</v>
      </c>
      <c r="AZ286" s="508"/>
      <c r="BA286" s="508"/>
      <c r="BF286" s="143"/>
    </row>
    <row r="287" spans="3:58" s="16" customFormat="1" hidden="1" x14ac:dyDescent="0.2">
      <c r="C287" s="17"/>
      <c r="D287" s="31" t="s">
        <v>7</v>
      </c>
      <c r="E287" s="260">
        <v>337.28</v>
      </c>
      <c r="F287" s="32" t="s">
        <v>123</v>
      </c>
      <c r="G287" s="34">
        <f t="shared" ref="G287:H287" si="274">G280-G282-G284-G286</f>
        <v>0</v>
      </c>
      <c r="H287" s="34">
        <f t="shared" si="274"/>
        <v>0</v>
      </c>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773"/>
      <c r="AJ287" s="54">
        <f>SUM(G287:AH287)</f>
        <v>0</v>
      </c>
      <c r="AZ287" s="508"/>
      <c r="BA287" s="508"/>
      <c r="BF287" s="143"/>
    </row>
    <row r="288" spans="3:58" s="16" customFormat="1" hidden="1" x14ac:dyDescent="0.2">
      <c r="C288" s="17"/>
      <c r="D288" s="238" t="s">
        <v>6</v>
      </c>
      <c r="E288" s="260">
        <v>330</v>
      </c>
      <c r="F288" s="239" t="s">
        <v>123</v>
      </c>
      <c r="G288" s="241"/>
      <c r="H288" s="241"/>
      <c r="I288" s="241"/>
      <c r="J288" s="241"/>
      <c r="K288" s="241"/>
      <c r="L288" s="241"/>
      <c r="M288" s="241"/>
      <c r="N288" s="241"/>
      <c r="O288" s="241"/>
      <c r="P288" s="241"/>
      <c r="Q288" s="241"/>
      <c r="R288" s="241"/>
      <c r="S288" s="241"/>
      <c r="T288" s="241"/>
      <c r="U288" s="241"/>
      <c r="V288" s="241"/>
      <c r="W288" s="241"/>
      <c r="X288" s="241"/>
      <c r="Y288" s="241"/>
      <c r="Z288" s="241"/>
      <c r="AA288" s="241"/>
      <c r="AB288" s="241"/>
      <c r="AC288" s="241"/>
      <c r="AD288" s="241"/>
      <c r="AE288" s="241"/>
      <c r="AF288" s="241"/>
      <c r="AG288" s="241"/>
      <c r="AH288" s="241"/>
      <c r="AI288" s="773"/>
      <c r="AJ288" s="922"/>
      <c r="AZ288" s="508"/>
      <c r="BA288" s="508"/>
      <c r="BF288" s="143"/>
    </row>
    <row r="289" spans="3:58 15024:15416" s="16" customFormat="1" hidden="1" x14ac:dyDescent="0.2">
      <c r="C289" s="17"/>
      <c r="D289" s="918"/>
      <c r="E289" s="919"/>
      <c r="F289" s="920"/>
      <c r="G289" s="269"/>
      <c r="H289" s="269"/>
      <c r="I289" s="269"/>
      <c r="J289" s="269"/>
      <c r="K289" s="269"/>
      <c r="L289" s="269"/>
      <c r="M289" s="269"/>
      <c r="N289" s="269"/>
      <c r="O289" s="269"/>
      <c r="P289" s="269"/>
      <c r="Q289" s="269"/>
      <c r="R289" s="269"/>
      <c r="S289" s="269"/>
      <c r="T289" s="269"/>
      <c r="U289" s="269"/>
      <c r="V289" s="269"/>
      <c r="W289" s="269"/>
      <c r="X289" s="269"/>
      <c r="Y289" s="269"/>
      <c r="Z289" s="269"/>
      <c r="AA289" s="269"/>
      <c r="AB289" s="269"/>
      <c r="AC289" s="269"/>
      <c r="AD289" s="269"/>
      <c r="AE289" s="269"/>
      <c r="AF289" s="269"/>
      <c r="AG289" s="269"/>
      <c r="AH289" s="269"/>
      <c r="AI289" s="773"/>
      <c r="AJ289" s="921"/>
      <c r="AZ289" s="508"/>
      <c r="BA289" s="508"/>
      <c r="BF289" s="143"/>
    </row>
    <row r="290" spans="3:58 15024:15416" s="1" customFormat="1" x14ac:dyDescent="0.25">
      <c r="C290" s="83">
        <v>7</v>
      </c>
      <c r="D290" s="75" t="s">
        <v>5</v>
      </c>
      <c r="E290" s="76"/>
      <c r="F290" s="77"/>
      <c r="G290" s="94"/>
      <c r="H290" s="94"/>
      <c r="I290" s="94"/>
      <c r="J290" s="94"/>
      <c r="K290" s="94"/>
      <c r="L290" s="94"/>
      <c r="M290" s="94"/>
      <c r="N290" s="94"/>
      <c r="O290" s="94"/>
      <c r="P290" s="94"/>
      <c r="Q290" s="94"/>
      <c r="R290" s="94"/>
      <c r="S290" s="1916"/>
      <c r="T290" s="1916"/>
      <c r="U290" s="94"/>
      <c r="V290" s="94"/>
      <c r="W290" s="94"/>
      <c r="X290" s="94"/>
      <c r="Y290" s="94"/>
      <c r="Z290" s="94"/>
      <c r="AA290" s="94"/>
      <c r="AB290" s="94"/>
      <c r="AC290" s="94"/>
      <c r="AD290" s="94"/>
      <c r="AE290" s="94"/>
      <c r="AF290" s="94"/>
      <c r="AG290" s="94"/>
      <c r="AH290" s="94"/>
      <c r="AJ290" s="120" t="s">
        <v>134</v>
      </c>
      <c r="AZ290" s="508"/>
      <c r="BA290" s="508"/>
      <c r="BF290" s="140"/>
      <c r="VEV290" s="46"/>
      <c r="VEW290" s="46"/>
      <c r="VEX290" s="46"/>
      <c r="VEY290" s="46"/>
      <c r="VEZ290" s="46"/>
      <c r="VFA290" s="46"/>
      <c r="VFB290" s="46"/>
      <c r="VFC290" s="46"/>
      <c r="VFD290" s="46"/>
      <c r="VFE290" s="46"/>
      <c r="VFF290" s="46"/>
      <c r="VFG290" s="46"/>
      <c r="VFH290" s="46"/>
      <c r="VFI290" s="46"/>
      <c r="VFJ290" s="46"/>
      <c r="VFK290" s="46"/>
      <c r="VFL290" s="46"/>
      <c r="VFM290" s="46"/>
      <c r="VFN290" s="46"/>
      <c r="VFO290" s="46"/>
      <c r="VFP290" s="46"/>
      <c r="VFQ290" s="46"/>
      <c r="VFR290" s="46"/>
      <c r="VFS290" s="46"/>
      <c r="VFT290" s="46"/>
      <c r="VFU290" s="46"/>
      <c r="VFV290" s="46"/>
      <c r="VFW290" s="46"/>
      <c r="VFX290" s="46"/>
      <c r="VFY290" s="46"/>
      <c r="VFZ290" s="46"/>
      <c r="VGA290" s="46"/>
      <c r="VGB290" s="46"/>
      <c r="VGC290" s="46"/>
      <c r="VGD290" s="46"/>
      <c r="VGE290" s="46"/>
      <c r="VGF290" s="46"/>
      <c r="VGG290" s="46"/>
      <c r="VGH290" s="46"/>
      <c r="VGI290" s="46"/>
      <c r="VGJ290" s="46"/>
      <c r="VGK290" s="46"/>
      <c r="VGL290" s="46"/>
      <c r="VGM290" s="46"/>
      <c r="VGN290" s="46"/>
      <c r="VGO290" s="46"/>
      <c r="VGP290" s="46"/>
      <c r="VGQ290" s="46"/>
      <c r="VGR290" s="46"/>
      <c r="VGS290" s="46"/>
      <c r="VGT290" s="46"/>
      <c r="VGU290" s="46"/>
      <c r="VGV290" s="46"/>
      <c r="VGW290" s="46"/>
      <c r="VGX290" s="46"/>
      <c r="VGY290" s="46"/>
      <c r="VGZ290" s="46"/>
      <c r="VHA290" s="46"/>
      <c r="VHB290" s="46"/>
      <c r="VHC290" s="46"/>
      <c r="VHD290" s="46"/>
      <c r="VHE290" s="46"/>
      <c r="VHF290" s="46"/>
      <c r="VHG290" s="46"/>
      <c r="VHH290" s="46"/>
      <c r="VHI290" s="46"/>
      <c r="VHJ290" s="46"/>
      <c r="VHK290" s="46"/>
      <c r="VHL290" s="46"/>
      <c r="VHM290" s="46"/>
      <c r="VHN290" s="46"/>
      <c r="VHO290" s="46"/>
      <c r="VHP290" s="46"/>
      <c r="VHQ290" s="46"/>
      <c r="VHR290" s="46"/>
      <c r="VHS290" s="46"/>
      <c r="VHT290" s="46"/>
      <c r="VHU290" s="46"/>
      <c r="VHV290" s="46"/>
      <c r="VHW290" s="46"/>
      <c r="VHX290" s="46"/>
      <c r="VHY290" s="46"/>
      <c r="VHZ290" s="46"/>
      <c r="VIA290" s="46"/>
      <c r="VIB290" s="46"/>
      <c r="VIC290" s="46"/>
      <c r="VID290" s="46"/>
      <c r="VIE290" s="46"/>
      <c r="VIF290" s="46"/>
      <c r="VIG290" s="46"/>
      <c r="VIH290" s="46"/>
      <c r="VII290" s="46"/>
      <c r="VIJ290" s="46"/>
      <c r="VIK290" s="46"/>
      <c r="VIL290" s="46"/>
      <c r="VIM290" s="46"/>
      <c r="VIN290" s="46"/>
      <c r="VIO290" s="46"/>
      <c r="VIP290" s="46"/>
      <c r="VIQ290" s="46"/>
      <c r="VIR290" s="46"/>
      <c r="VIS290" s="46"/>
      <c r="VIT290" s="46"/>
      <c r="VIU290" s="46"/>
      <c r="VIV290" s="46"/>
      <c r="VIW290" s="46"/>
      <c r="VIX290" s="46"/>
      <c r="VIY290" s="46"/>
      <c r="VIZ290" s="46"/>
      <c r="VJA290" s="46"/>
      <c r="VJB290" s="46"/>
      <c r="VJC290" s="46"/>
      <c r="VJD290" s="46"/>
      <c r="VJE290" s="46"/>
      <c r="VJF290" s="46"/>
      <c r="VJG290" s="46"/>
      <c r="VJH290" s="46"/>
      <c r="VJI290" s="46"/>
      <c r="VJJ290" s="46"/>
      <c r="VJK290" s="46"/>
      <c r="VJL290" s="46"/>
      <c r="VJM290" s="46"/>
      <c r="VJN290" s="46"/>
      <c r="VJO290" s="46"/>
      <c r="VJP290" s="46"/>
      <c r="VJQ290" s="46"/>
      <c r="VJR290" s="46"/>
      <c r="VJS290" s="46"/>
      <c r="VJT290" s="46"/>
      <c r="VJU290" s="46"/>
      <c r="VJV290" s="46"/>
      <c r="VJW290" s="46"/>
      <c r="VJX290" s="46"/>
      <c r="VJY290" s="46"/>
      <c r="VJZ290" s="46"/>
      <c r="VKA290" s="46"/>
      <c r="VKB290" s="46"/>
      <c r="VKC290" s="46"/>
      <c r="VKD290" s="46"/>
      <c r="VKE290" s="46"/>
      <c r="VKF290" s="46"/>
      <c r="VKG290" s="46"/>
      <c r="VKH290" s="46"/>
      <c r="VKI290" s="46"/>
      <c r="VKJ290" s="46"/>
      <c r="VKK290" s="46"/>
      <c r="VKL290" s="46"/>
      <c r="VKM290" s="46"/>
      <c r="VKN290" s="46"/>
      <c r="VKO290" s="46"/>
      <c r="VKP290" s="46"/>
      <c r="VKQ290" s="46"/>
      <c r="VKR290" s="46"/>
      <c r="VKS290" s="46"/>
      <c r="VKT290" s="46"/>
      <c r="VKU290" s="46"/>
      <c r="VKV290" s="46"/>
      <c r="VKW290" s="46"/>
      <c r="VKX290" s="46"/>
      <c r="VKY290" s="46"/>
      <c r="VKZ290" s="46"/>
      <c r="VLA290" s="46"/>
      <c r="VLB290" s="46"/>
      <c r="VLC290" s="46"/>
      <c r="VLD290" s="46"/>
      <c r="VLE290" s="46"/>
      <c r="VLF290" s="46"/>
      <c r="VLG290" s="46"/>
      <c r="VLH290" s="46"/>
      <c r="VLI290" s="46"/>
      <c r="VLJ290" s="46"/>
      <c r="VLK290" s="46"/>
      <c r="VLL290" s="46"/>
      <c r="VLM290" s="46"/>
      <c r="VLN290" s="46"/>
      <c r="VLO290" s="46"/>
      <c r="VLP290" s="46"/>
      <c r="VLQ290" s="46"/>
      <c r="VLR290" s="46"/>
      <c r="VLS290" s="46"/>
      <c r="VLT290" s="46"/>
      <c r="VLU290" s="46"/>
      <c r="VLV290" s="46"/>
      <c r="VLW290" s="46"/>
      <c r="VLX290" s="46"/>
      <c r="VLY290" s="46"/>
      <c r="VLZ290" s="46"/>
      <c r="VMA290" s="46"/>
      <c r="VMB290" s="46"/>
      <c r="VMC290" s="46"/>
      <c r="VMD290" s="46"/>
      <c r="VME290" s="46"/>
      <c r="VMF290" s="46"/>
      <c r="VMG290" s="46"/>
      <c r="VMH290" s="46"/>
      <c r="VMI290" s="46"/>
      <c r="VMJ290" s="46"/>
      <c r="VMK290" s="46"/>
      <c r="VML290" s="46"/>
      <c r="VMM290" s="46"/>
      <c r="VMN290" s="46"/>
      <c r="VMO290" s="46"/>
      <c r="VMP290" s="46"/>
      <c r="VMQ290" s="46"/>
      <c r="VMR290" s="46"/>
      <c r="VMS290" s="46"/>
      <c r="VMT290" s="46"/>
      <c r="VMU290" s="46"/>
      <c r="VMV290" s="46"/>
      <c r="VMW290" s="46"/>
      <c r="VMX290" s="46"/>
      <c r="VMY290" s="46"/>
      <c r="VMZ290" s="46"/>
      <c r="VNA290" s="46"/>
      <c r="VNB290" s="46"/>
      <c r="VNC290" s="46"/>
      <c r="VND290" s="46"/>
      <c r="VNE290" s="46"/>
      <c r="VNF290" s="46"/>
      <c r="VNG290" s="46"/>
      <c r="VNH290" s="46"/>
      <c r="VNI290" s="46"/>
      <c r="VNJ290" s="46"/>
      <c r="VNK290" s="46"/>
      <c r="VNL290" s="46"/>
      <c r="VNM290" s="46"/>
      <c r="VNN290" s="46"/>
      <c r="VNO290" s="46"/>
      <c r="VNP290" s="46"/>
      <c r="VNQ290" s="46"/>
      <c r="VNR290" s="46"/>
      <c r="VNS290" s="46"/>
      <c r="VNT290" s="46"/>
      <c r="VNU290" s="46"/>
      <c r="VNV290" s="46"/>
      <c r="VNW290" s="46"/>
      <c r="VNX290" s="46"/>
      <c r="VNY290" s="46"/>
      <c r="VNZ290" s="46"/>
      <c r="VOA290" s="46"/>
      <c r="VOB290" s="46"/>
      <c r="VOC290" s="46"/>
      <c r="VOD290" s="46"/>
      <c r="VOE290" s="46"/>
      <c r="VOF290" s="46"/>
      <c r="VOG290" s="46"/>
      <c r="VOH290" s="46"/>
      <c r="VOI290" s="46"/>
      <c r="VOJ290" s="46"/>
      <c r="VOK290" s="46"/>
      <c r="VOL290" s="46"/>
      <c r="VOM290" s="46"/>
      <c r="VON290" s="46"/>
      <c r="VOO290" s="46"/>
      <c r="VOP290" s="46"/>
      <c r="VOQ290" s="46"/>
      <c r="VOR290" s="46"/>
      <c r="VOS290" s="46"/>
      <c r="VOT290" s="46"/>
      <c r="VOU290" s="46"/>
      <c r="VOV290" s="46"/>
      <c r="VOW290" s="46"/>
      <c r="VOX290" s="46"/>
      <c r="VOY290" s="46"/>
      <c r="VOZ290" s="46"/>
      <c r="VPA290" s="46"/>
      <c r="VPB290" s="46"/>
      <c r="VPC290" s="46"/>
      <c r="VPD290" s="46"/>
      <c r="VPE290" s="46"/>
      <c r="VPF290" s="46"/>
      <c r="VPG290" s="46"/>
      <c r="VPH290" s="46"/>
      <c r="VPI290" s="46"/>
      <c r="VPJ290" s="46"/>
      <c r="VPK290" s="46"/>
      <c r="VPL290" s="46"/>
      <c r="VPM290" s="46"/>
      <c r="VPN290" s="46"/>
      <c r="VPO290" s="46"/>
      <c r="VPP290" s="46"/>
      <c r="VPQ290" s="46"/>
      <c r="VPR290" s="46"/>
      <c r="VPS290" s="46"/>
      <c r="VPT290" s="46"/>
      <c r="VPU290" s="46"/>
      <c r="VPV290" s="46"/>
      <c r="VPW290" s="46"/>
      <c r="VPX290" s="46"/>
      <c r="VPY290" s="46"/>
      <c r="VPZ290" s="46"/>
      <c r="VQA290" s="46"/>
      <c r="VQB290" s="46"/>
      <c r="VQC290" s="46"/>
      <c r="VQD290" s="46"/>
      <c r="VQE290" s="46"/>
      <c r="VQF290" s="46"/>
      <c r="VQG290" s="46"/>
      <c r="VQH290" s="46"/>
      <c r="VQI290" s="46"/>
      <c r="VQJ290" s="46"/>
      <c r="VQK290" s="46"/>
      <c r="VQL290" s="46"/>
      <c r="VQM290" s="46"/>
      <c r="VQN290" s="46"/>
      <c r="VQO290" s="46"/>
      <c r="VQP290" s="46"/>
      <c r="VQQ290" s="46"/>
      <c r="VQR290" s="46"/>
      <c r="VQS290" s="46"/>
      <c r="VQT290" s="46"/>
      <c r="VQU290" s="46"/>
      <c r="VQV290" s="46"/>
      <c r="VQW290" s="46"/>
      <c r="VQX290" s="46"/>
      <c r="VQY290" s="46"/>
      <c r="VQZ290" s="46"/>
      <c r="VRA290" s="46"/>
      <c r="VRB290" s="46"/>
      <c r="VRC290" s="46"/>
      <c r="VRD290" s="46"/>
      <c r="VRE290" s="46"/>
      <c r="VRF290" s="46"/>
      <c r="VRG290" s="46"/>
      <c r="VRH290" s="46"/>
      <c r="VRI290" s="46"/>
      <c r="VRJ290" s="46"/>
      <c r="VRK290" s="46"/>
      <c r="VRL290" s="46"/>
      <c r="VRM290" s="46"/>
      <c r="VRN290" s="46"/>
      <c r="VRO290" s="46"/>
      <c r="VRP290" s="46"/>
      <c r="VRQ290" s="46"/>
      <c r="VRR290" s="46"/>
      <c r="VRS290" s="46"/>
      <c r="VRT290" s="46"/>
      <c r="VRU290" s="46"/>
      <c r="VRV290" s="46"/>
      <c r="VRW290" s="46"/>
      <c r="VRX290" s="46"/>
      <c r="VRY290" s="46"/>
      <c r="VRZ290" s="46"/>
      <c r="VSA290" s="46"/>
      <c r="VSB290" s="46"/>
      <c r="VSC290" s="46"/>
      <c r="VSD290" s="46"/>
      <c r="VSE290" s="46"/>
      <c r="VSF290" s="46"/>
      <c r="VSG290" s="46"/>
      <c r="VSH290" s="46"/>
      <c r="VSI290" s="46"/>
      <c r="VSJ290" s="46"/>
      <c r="VSK290" s="46"/>
      <c r="VSL290" s="46"/>
      <c r="VSM290" s="46"/>
      <c r="VSN290" s="46"/>
      <c r="VSO290" s="46"/>
      <c r="VSP290" s="46"/>
      <c r="VSQ290" s="46"/>
      <c r="VSR290" s="46"/>
      <c r="VSS290" s="46"/>
      <c r="VST290" s="46"/>
      <c r="VSU290" s="46"/>
      <c r="VSV290" s="46"/>
      <c r="VSW290" s="46"/>
      <c r="VSX290" s="46"/>
      <c r="VSY290" s="46"/>
      <c r="VSZ290" s="46"/>
      <c r="VTA290" s="46"/>
      <c r="VTB290" s="46"/>
      <c r="VTC290" s="46"/>
      <c r="VTD290" s="46"/>
      <c r="VTE290" s="46"/>
      <c r="VTF290" s="46"/>
      <c r="VTG290" s="46"/>
      <c r="VTH290" s="46"/>
      <c r="VTI290" s="46"/>
      <c r="VTJ290" s="46"/>
      <c r="VTK290" s="46"/>
      <c r="VTL290" s="46"/>
      <c r="VTM290" s="46"/>
      <c r="VTN290" s="46"/>
      <c r="VTO290" s="46"/>
      <c r="VTP290" s="46"/>
      <c r="VTQ290" s="46"/>
      <c r="VTR290" s="46"/>
      <c r="VTS290" s="46"/>
      <c r="VTT290" s="46"/>
      <c r="VTU290" s="46"/>
      <c r="VTV290" s="46"/>
      <c r="VTW290" s="46"/>
      <c r="VTX290" s="46"/>
    </row>
    <row r="291" spans="3:58 15024:15416" s="1" customFormat="1" x14ac:dyDescent="0.25">
      <c r="C291" s="83"/>
      <c r="D291" s="121" t="s">
        <v>4</v>
      </c>
      <c r="E291" s="1028"/>
      <c r="F291" s="122"/>
      <c r="G291" s="33"/>
      <c r="H291" s="33"/>
      <c r="I291" s="33"/>
      <c r="J291" s="33"/>
      <c r="K291" s="33"/>
      <c r="L291" s="33"/>
      <c r="M291" s="33"/>
      <c r="N291" s="33"/>
      <c r="O291" s="33"/>
      <c r="P291" s="33"/>
      <c r="Q291" s="33"/>
      <c r="R291" s="33"/>
      <c r="S291" s="1913"/>
      <c r="T291" s="1913"/>
      <c r="U291" s="33"/>
      <c r="V291" s="33"/>
      <c r="W291" s="33"/>
      <c r="X291" s="33"/>
      <c r="Y291" s="33"/>
      <c r="Z291" s="33"/>
      <c r="AA291" s="33"/>
      <c r="AB291" s="33"/>
      <c r="AC291" s="33"/>
      <c r="AD291" s="33"/>
      <c r="AE291" s="33"/>
      <c r="AF291" s="33"/>
      <c r="AG291" s="33"/>
      <c r="AH291" s="33"/>
      <c r="AJ291" s="52" t="s">
        <v>4</v>
      </c>
      <c r="AZ291" s="508"/>
      <c r="BA291" s="508"/>
      <c r="BF291" s="140"/>
      <c r="VEV291" s="46"/>
      <c r="VEW291" s="46"/>
      <c r="VEX291" s="46"/>
      <c r="VEY291" s="46"/>
      <c r="VEZ291" s="46"/>
      <c r="VFA291" s="46"/>
      <c r="VFB291" s="46"/>
      <c r="VFC291" s="46"/>
      <c r="VFD291" s="46"/>
      <c r="VFE291" s="46"/>
      <c r="VFF291" s="46"/>
      <c r="VFG291" s="46"/>
      <c r="VFH291" s="46"/>
      <c r="VFI291" s="46"/>
      <c r="VFJ291" s="46"/>
      <c r="VFK291" s="46"/>
      <c r="VFL291" s="46"/>
      <c r="VFM291" s="46"/>
      <c r="VFN291" s="46"/>
      <c r="VFO291" s="46"/>
      <c r="VFP291" s="46"/>
      <c r="VFQ291" s="46"/>
      <c r="VFR291" s="46"/>
      <c r="VFS291" s="46"/>
      <c r="VFT291" s="46"/>
      <c r="VFU291" s="46"/>
      <c r="VFV291" s="46"/>
      <c r="VFW291" s="46"/>
      <c r="VFX291" s="46"/>
      <c r="VFY291" s="46"/>
      <c r="VFZ291" s="46"/>
      <c r="VGA291" s="46"/>
      <c r="VGB291" s="46"/>
      <c r="VGC291" s="46"/>
      <c r="VGD291" s="46"/>
      <c r="VGE291" s="46"/>
      <c r="VGF291" s="46"/>
      <c r="VGG291" s="46"/>
      <c r="VGH291" s="46"/>
      <c r="VGI291" s="46"/>
      <c r="VGJ291" s="46"/>
      <c r="VGK291" s="46"/>
      <c r="VGL291" s="46"/>
      <c r="VGM291" s="46"/>
      <c r="VGN291" s="46"/>
      <c r="VGO291" s="46"/>
      <c r="VGP291" s="46"/>
      <c r="VGQ291" s="46"/>
      <c r="VGR291" s="46"/>
      <c r="VGS291" s="46"/>
      <c r="VGT291" s="46"/>
      <c r="VGU291" s="46"/>
      <c r="VGV291" s="46"/>
      <c r="VGW291" s="46"/>
      <c r="VGX291" s="46"/>
      <c r="VGY291" s="46"/>
      <c r="VGZ291" s="46"/>
      <c r="VHA291" s="46"/>
      <c r="VHB291" s="46"/>
      <c r="VHC291" s="46"/>
      <c r="VHD291" s="46"/>
      <c r="VHE291" s="46"/>
      <c r="VHF291" s="46"/>
      <c r="VHG291" s="46"/>
      <c r="VHH291" s="46"/>
      <c r="VHI291" s="46"/>
      <c r="VHJ291" s="46"/>
      <c r="VHK291" s="46"/>
      <c r="VHL291" s="46"/>
      <c r="VHM291" s="46"/>
      <c r="VHN291" s="46"/>
      <c r="VHO291" s="46"/>
      <c r="VHP291" s="46"/>
      <c r="VHQ291" s="46"/>
      <c r="VHR291" s="46"/>
      <c r="VHS291" s="46"/>
      <c r="VHT291" s="46"/>
      <c r="VHU291" s="46"/>
      <c r="VHV291" s="46"/>
      <c r="VHW291" s="46"/>
      <c r="VHX291" s="46"/>
      <c r="VHY291" s="46"/>
      <c r="VHZ291" s="46"/>
      <c r="VIA291" s="46"/>
      <c r="VIB291" s="46"/>
      <c r="VIC291" s="46"/>
      <c r="VID291" s="46"/>
      <c r="VIE291" s="46"/>
      <c r="VIF291" s="46"/>
      <c r="VIG291" s="46"/>
      <c r="VIH291" s="46"/>
      <c r="VII291" s="46"/>
      <c r="VIJ291" s="46"/>
      <c r="VIK291" s="46"/>
      <c r="VIL291" s="46"/>
      <c r="VIM291" s="46"/>
      <c r="VIN291" s="46"/>
      <c r="VIO291" s="46"/>
      <c r="VIP291" s="46"/>
      <c r="VIQ291" s="46"/>
      <c r="VIR291" s="46"/>
      <c r="VIS291" s="46"/>
      <c r="VIT291" s="46"/>
      <c r="VIU291" s="46"/>
      <c r="VIV291" s="46"/>
      <c r="VIW291" s="46"/>
      <c r="VIX291" s="46"/>
      <c r="VIY291" s="46"/>
      <c r="VIZ291" s="46"/>
      <c r="VJA291" s="46"/>
      <c r="VJB291" s="46"/>
      <c r="VJC291" s="46"/>
      <c r="VJD291" s="46"/>
      <c r="VJE291" s="46"/>
      <c r="VJF291" s="46"/>
      <c r="VJG291" s="46"/>
      <c r="VJH291" s="46"/>
      <c r="VJI291" s="46"/>
      <c r="VJJ291" s="46"/>
      <c r="VJK291" s="46"/>
      <c r="VJL291" s="46"/>
      <c r="VJM291" s="46"/>
      <c r="VJN291" s="46"/>
      <c r="VJO291" s="46"/>
      <c r="VJP291" s="46"/>
      <c r="VJQ291" s="46"/>
      <c r="VJR291" s="46"/>
      <c r="VJS291" s="46"/>
      <c r="VJT291" s="46"/>
      <c r="VJU291" s="46"/>
      <c r="VJV291" s="46"/>
      <c r="VJW291" s="46"/>
      <c r="VJX291" s="46"/>
      <c r="VJY291" s="46"/>
      <c r="VJZ291" s="46"/>
      <c r="VKA291" s="46"/>
      <c r="VKB291" s="46"/>
      <c r="VKC291" s="46"/>
      <c r="VKD291" s="46"/>
      <c r="VKE291" s="46"/>
      <c r="VKF291" s="46"/>
      <c r="VKG291" s="46"/>
      <c r="VKH291" s="46"/>
      <c r="VKI291" s="46"/>
      <c r="VKJ291" s="46"/>
      <c r="VKK291" s="46"/>
      <c r="VKL291" s="46"/>
      <c r="VKM291" s="46"/>
      <c r="VKN291" s="46"/>
      <c r="VKO291" s="46"/>
      <c r="VKP291" s="46"/>
      <c r="VKQ291" s="46"/>
      <c r="VKR291" s="46"/>
      <c r="VKS291" s="46"/>
      <c r="VKT291" s="46"/>
      <c r="VKU291" s="46"/>
      <c r="VKV291" s="46"/>
      <c r="VKW291" s="46"/>
      <c r="VKX291" s="46"/>
      <c r="VKY291" s="46"/>
      <c r="VKZ291" s="46"/>
      <c r="VLA291" s="46"/>
      <c r="VLB291" s="46"/>
      <c r="VLC291" s="46"/>
      <c r="VLD291" s="46"/>
      <c r="VLE291" s="46"/>
      <c r="VLF291" s="46"/>
      <c r="VLG291" s="46"/>
      <c r="VLH291" s="46"/>
      <c r="VLI291" s="46"/>
      <c r="VLJ291" s="46"/>
      <c r="VLK291" s="46"/>
      <c r="VLL291" s="46"/>
      <c r="VLM291" s="46"/>
      <c r="VLN291" s="46"/>
      <c r="VLO291" s="46"/>
      <c r="VLP291" s="46"/>
      <c r="VLQ291" s="46"/>
      <c r="VLR291" s="46"/>
      <c r="VLS291" s="46"/>
      <c r="VLT291" s="46"/>
      <c r="VLU291" s="46"/>
      <c r="VLV291" s="46"/>
      <c r="VLW291" s="46"/>
      <c r="VLX291" s="46"/>
      <c r="VLY291" s="46"/>
      <c r="VLZ291" s="46"/>
      <c r="VMA291" s="46"/>
      <c r="VMB291" s="46"/>
      <c r="VMC291" s="46"/>
      <c r="VMD291" s="46"/>
      <c r="VME291" s="46"/>
      <c r="VMF291" s="46"/>
      <c r="VMG291" s="46"/>
      <c r="VMH291" s="46"/>
      <c r="VMI291" s="46"/>
      <c r="VMJ291" s="46"/>
      <c r="VMK291" s="46"/>
      <c r="VML291" s="46"/>
      <c r="VMM291" s="46"/>
      <c r="VMN291" s="46"/>
      <c r="VMO291" s="46"/>
      <c r="VMP291" s="46"/>
      <c r="VMQ291" s="46"/>
      <c r="VMR291" s="46"/>
      <c r="VMS291" s="46"/>
      <c r="VMT291" s="46"/>
      <c r="VMU291" s="46"/>
      <c r="VMV291" s="46"/>
      <c r="VMW291" s="46"/>
      <c r="VMX291" s="46"/>
      <c r="VMY291" s="46"/>
      <c r="VMZ291" s="46"/>
      <c r="VNA291" s="46"/>
      <c r="VNB291" s="46"/>
      <c r="VNC291" s="46"/>
      <c r="VND291" s="46"/>
      <c r="VNE291" s="46"/>
      <c r="VNF291" s="46"/>
      <c r="VNG291" s="46"/>
      <c r="VNH291" s="46"/>
      <c r="VNI291" s="46"/>
      <c r="VNJ291" s="46"/>
      <c r="VNK291" s="46"/>
      <c r="VNL291" s="46"/>
      <c r="VNM291" s="46"/>
      <c r="VNN291" s="46"/>
      <c r="VNO291" s="46"/>
      <c r="VNP291" s="46"/>
      <c r="VNQ291" s="46"/>
      <c r="VNR291" s="46"/>
      <c r="VNS291" s="46"/>
      <c r="VNT291" s="46"/>
      <c r="VNU291" s="46"/>
      <c r="VNV291" s="46"/>
      <c r="VNW291" s="46"/>
      <c r="VNX291" s="46"/>
      <c r="VNY291" s="46"/>
      <c r="VNZ291" s="46"/>
      <c r="VOA291" s="46"/>
      <c r="VOB291" s="46"/>
      <c r="VOC291" s="46"/>
      <c r="VOD291" s="46"/>
      <c r="VOE291" s="46"/>
      <c r="VOF291" s="46"/>
      <c r="VOG291" s="46"/>
      <c r="VOH291" s="46"/>
      <c r="VOI291" s="46"/>
      <c r="VOJ291" s="46"/>
      <c r="VOK291" s="46"/>
      <c r="VOL291" s="46"/>
      <c r="VOM291" s="46"/>
      <c r="VON291" s="46"/>
      <c r="VOO291" s="46"/>
      <c r="VOP291" s="46"/>
      <c r="VOQ291" s="46"/>
      <c r="VOR291" s="46"/>
      <c r="VOS291" s="46"/>
      <c r="VOT291" s="46"/>
      <c r="VOU291" s="46"/>
      <c r="VOV291" s="46"/>
      <c r="VOW291" s="46"/>
      <c r="VOX291" s="46"/>
      <c r="VOY291" s="46"/>
      <c r="VOZ291" s="46"/>
      <c r="VPA291" s="46"/>
      <c r="VPB291" s="46"/>
      <c r="VPC291" s="46"/>
      <c r="VPD291" s="46"/>
      <c r="VPE291" s="46"/>
      <c r="VPF291" s="46"/>
      <c r="VPG291" s="46"/>
      <c r="VPH291" s="46"/>
      <c r="VPI291" s="46"/>
      <c r="VPJ291" s="46"/>
      <c r="VPK291" s="46"/>
      <c r="VPL291" s="46"/>
      <c r="VPM291" s="46"/>
      <c r="VPN291" s="46"/>
      <c r="VPO291" s="46"/>
      <c r="VPP291" s="46"/>
      <c r="VPQ291" s="46"/>
      <c r="VPR291" s="46"/>
      <c r="VPS291" s="46"/>
      <c r="VPT291" s="46"/>
      <c r="VPU291" s="46"/>
      <c r="VPV291" s="46"/>
      <c r="VPW291" s="46"/>
      <c r="VPX291" s="46"/>
      <c r="VPY291" s="46"/>
      <c r="VPZ291" s="46"/>
      <c r="VQA291" s="46"/>
      <c r="VQB291" s="46"/>
      <c r="VQC291" s="46"/>
      <c r="VQD291" s="46"/>
      <c r="VQE291" s="46"/>
      <c r="VQF291" s="46"/>
      <c r="VQG291" s="46"/>
      <c r="VQH291" s="46"/>
      <c r="VQI291" s="46"/>
      <c r="VQJ291" s="46"/>
      <c r="VQK291" s="46"/>
      <c r="VQL291" s="46"/>
      <c r="VQM291" s="46"/>
      <c r="VQN291" s="46"/>
      <c r="VQO291" s="46"/>
      <c r="VQP291" s="46"/>
      <c r="VQQ291" s="46"/>
      <c r="VQR291" s="46"/>
      <c r="VQS291" s="46"/>
      <c r="VQT291" s="46"/>
      <c r="VQU291" s="46"/>
      <c r="VQV291" s="46"/>
      <c r="VQW291" s="46"/>
      <c r="VQX291" s="46"/>
      <c r="VQY291" s="46"/>
      <c r="VQZ291" s="46"/>
      <c r="VRA291" s="46"/>
      <c r="VRB291" s="46"/>
      <c r="VRC291" s="46"/>
      <c r="VRD291" s="46"/>
      <c r="VRE291" s="46"/>
      <c r="VRF291" s="46"/>
      <c r="VRG291" s="46"/>
      <c r="VRH291" s="46"/>
      <c r="VRI291" s="46"/>
      <c r="VRJ291" s="46"/>
      <c r="VRK291" s="46"/>
      <c r="VRL291" s="46"/>
      <c r="VRM291" s="46"/>
      <c r="VRN291" s="46"/>
      <c r="VRO291" s="46"/>
      <c r="VRP291" s="46"/>
      <c r="VRQ291" s="46"/>
      <c r="VRR291" s="46"/>
      <c r="VRS291" s="46"/>
      <c r="VRT291" s="46"/>
      <c r="VRU291" s="46"/>
      <c r="VRV291" s="46"/>
      <c r="VRW291" s="46"/>
      <c r="VRX291" s="46"/>
      <c r="VRY291" s="46"/>
      <c r="VRZ291" s="46"/>
      <c r="VSA291" s="46"/>
      <c r="VSB291" s="46"/>
      <c r="VSC291" s="46"/>
      <c r="VSD291" s="46"/>
      <c r="VSE291" s="46"/>
      <c r="VSF291" s="46"/>
      <c r="VSG291" s="46"/>
      <c r="VSH291" s="46"/>
      <c r="VSI291" s="46"/>
      <c r="VSJ291" s="46"/>
      <c r="VSK291" s="46"/>
      <c r="VSL291" s="46"/>
      <c r="VSM291" s="46"/>
      <c r="VSN291" s="46"/>
      <c r="VSO291" s="46"/>
      <c r="VSP291" s="46"/>
      <c r="VSQ291" s="46"/>
      <c r="VSR291" s="46"/>
      <c r="VSS291" s="46"/>
      <c r="VST291" s="46"/>
      <c r="VSU291" s="46"/>
      <c r="VSV291" s="46"/>
      <c r="VSW291" s="46"/>
      <c r="VSX291" s="46"/>
      <c r="VSY291" s="46"/>
      <c r="VSZ291" s="46"/>
      <c r="VTA291" s="46"/>
      <c r="VTB291" s="46"/>
      <c r="VTC291" s="46"/>
      <c r="VTD291" s="46"/>
      <c r="VTE291" s="46"/>
      <c r="VTF291" s="46"/>
      <c r="VTG291" s="46"/>
      <c r="VTH291" s="46"/>
      <c r="VTI291" s="46"/>
      <c r="VTJ291" s="46"/>
      <c r="VTK291" s="46"/>
      <c r="VTL291" s="46"/>
      <c r="VTM291" s="46"/>
      <c r="VTN291" s="46"/>
      <c r="VTO291" s="46"/>
      <c r="VTP291" s="46"/>
      <c r="VTQ291" s="46"/>
      <c r="VTR291" s="46"/>
      <c r="VTS291" s="46"/>
      <c r="VTT291" s="46"/>
      <c r="VTU291" s="46"/>
      <c r="VTV291" s="46"/>
      <c r="VTW291" s="46"/>
      <c r="VTX291" s="46"/>
    </row>
    <row r="292" spans="3:58 15024:15416" s="1" customFormat="1" x14ac:dyDescent="0.25">
      <c r="C292" s="83"/>
      <c r="D292" s="232" t="s">
        <v>3</v>
      </c>
      <c r="E292" s="231">
        <v>50</v>
      </c>
      <c r="F292" s="242" t="s">
        <v>943</v>
      </c>
      <c r="G292" s="241">
        <v>42</v>
      </c>
      <c r="H292" s="241">
        <v>43</v>
      </c>
      <c r="I292" s="241">
        <v>44</v>
      </c>
      <c r="J292" s="241">
        <v>45</v>
      </c>
      <c r="K292" s="241">
        <v>45</v>
      </c>
      <c r="L292" s="241">
        <v>45</v>
      </c>
      <c r="M292" s="241">
        <v>46</v>
      </c>
      <c r="N292" s="241">
        <v>45</v>
      </c>
      <c r="O292" s="241">
        <v>43</v>
      </c>
      <c r="P292" s="241">
        <v>45</v>
      </c>
      <c r="Q292" s="241">
        <v>45</v>
      </c>
      <c r="R292" s="2049">
        <v>44</v>
      </c>
      <c r="S292" s="2050">
        <v>44</v>
      </c>
      <c r="T292" s="2050">
        <v>44</v>
      </c>
      <c r="U292" s="2051">
        <v>42</v>
      </c>
      <c r="V292" s="2051">
        <v>40</v>
      </c>
      <c r="W292" s="2052">
        <v>42</v>
      </c>
      <c r="X292" s="2046">
        <v>44</v>
      </c>
      <c r="Y292" s="2046">
        <v>43</v>
      </c>
      <c r="Z292" s="2046">
        <v>45</v>
      </c>
      <c r="AA292" s="2060">
        <v>44</v>
      </c>
      <c r="AB292" s="2060">
        <v>43</v>
      </c>
      <c r="AC292" s="241">
        <v>45</v>
      </c>
      <c r="AD292" s="241">
        <v>45</v>
      </c>
      <c r="AE292" s="241">
        <v>44</v>
      </c>
      <c r="AF292" s="241">
        <v>41</v>
      </c>
      <c r="AG292" s="241">
        <v>44</v>
      </c>
      <c r="AH292" s="2060">
        <v>45</v>
      </c>
      <c r="AI292" s="302"/>
      <c r="AJ292" s="925">
        <f>SUM(G292:AH292)/AJ6</f>
        <v>43.821428571428569</v>
      </c>
      <c r="AL292" s="1990">
        <f>AJ292/AJ9*100000</f>
        <v>7.2148840298592573E-2</v>
      </c>
      <c r="AU292" s="3"/>
      <c r="AZ292" s="508"/>
      <c r="BA292" s="508"/>
      <c r="BF292" s="140"/>
      <c r="VEV292" s="46"/>
      <c r="VEW292" s="46"/>
      <c r="VEX292" s="46"/>
      <c r="VEY292" s="46"/>
      <c r="VEZ292" s="46"/>
      <c r="VFA292" s="46"/>
      <c r="VFB292" s="46"/>
      <c r="VFC292" s="46"/>
      <c r="VFD292" s="46"/>
      <c r="VFE292" s="46"/>
      <c r="VFF292" s="46"/>
      <c r="VFG292" s="46"/>
      <c r="VFH292" s="46"/>
      <c r="VFI292" s="46"/>
      <c r="VFJ292" s="46"/>
      <c r="VFK292" s="46"/>
      <c r="VFL292" s="46"/>
      <c r="VFM292" s="46"/>
      <c r="VFN292" s="46"/>
      <c r="VFO292" s="46"/>
      <c r="VFP292" s="46"/>
      <c r="VFQ292" s="46"/>
      <c r="VFR292" s="46"/>
      <c r="VFS292" s="46"/>
      <c r="VFT292" s="46"/>
      <c r="VFU292" s="46"/>
      <c r="VFV292" s="46"/>
      <c r="VFW292" s="46"/>
      <c r="VFX292" s="46"/>
      <c r="VFY292" s="46"/>
      <c r="VFZ292" s="46"/>
      <c r="VGA292" s="46"/>
      <c r="VGB292" s="46"/>
      <c r="VGC292" s="46"/>
      <c r="VGD292" s="46"/>
      <c r="VGE292" s="46"/>
      <c r="VGF292" s="46"/>
      <c r="VGG292" s="46"/>
      <c r="VGH292" s="46"/>
      <c r="VGI292" s="46"/>
      <c r="VGJ292" s="46"/>
      <c r="VGK292" s="46"/>
      <c r="VGL292" s="46"/>
      <c r="VGM292" s="46"/>
      <c r="VGN292" s="46"/>
      <c r="VGO292" s="46"/>
      <c r="VGP292" s="46"/>
      <c r="VGQ292" s="46"/>
      <c r="VGR292" s="46"/>
      <c r="VGS292" s="46"/>
      <c r="VGT292" s="46"/>
      <c r="VGU292" s="46"/>
      <c r="VGV292" s="46"/>
      <c r="VGW292" s="46"/>
      <c r="VGX292" s="46"/>
      <c r="VGY292" s="46"/>
      <c r="VGZ292" s="46"/>
      <c r="VHA292" s="46"/>
      <c r="VHB292" s="46"/>
      <c r="VHC292" s="46"/>
      <c r="VHD292" s="46"/>
      <c r="VHE292" s="46"/>
      <c r="VHF292" s="46"/>
      <c r="VHG292" s="46"/>
      <c r="VHH292" s="46"/>
      <c r="VHI292" s="46"/>
      <c r="VHJ292" s="46"/>
      <c r="VHK292" s="46"/>
      <c r="VHL292" s="46"/>
      <c r="VHM292" s="46"/>
      <c r="VHN292" s="46"/>
      <c r="VHO292" s="46"/>
      <c r="VHP292" s="46"/>
      <c r="VHQ292" s="46"/>
      <c r="VHR292" s="46"/>
      <c r="VHS292" s="46"/>
      <c r="VHT292" s="46"/>
      <c r="VHU292" s="46"/>
      <c r="VHV292" s="46"/>
      <c r="VHW292" s="46"/>
      <c r="VHX292" s="46"/>
      <c r="VHY292" s="46"/>
      <c r="VHZ292" s="46"/>
      <c r="VIA292" s="46"/>
      <c r="VIB292" s="46"/>
      <c r="VIC292" s="46"/>
      <c r="VID292" s="46"/>
      <c r="VIE292" s="46"/>
      <c r="VIF292" s="46"/>
      <c r="VIG292" s="46"/>
      <c r="VIH292" s="46"/>
      <c r="VII292" s="46"/>
      <c r="VIJ292" s="46"/>
      <c r="VIK292" s="46"/>
      <c r="VIL292" s="46"/>
      <c r="VIM292" s="46"/>
      <c r="VIN292" s="46"/>
      <c r="VIO292" s="46"/>
      <c r="VIP292" s="46"/>
      <c r="VIQ292" s="46"/>
      <c r="VIR292" s="46"/>
      <c r="VIS292" s="46"/>
      <c r="VIT292" s="46"/>
      <c r="VIU292" s="46"/>
      <c r="VIV292" s="46"/>
      <c r="VIW292" s="46"/>
      <c r="VIX292" s="46"/>
      <c r="VIY292" s="46"/>
      <c r="VIZ292" s="46"/>
      <c r="VJA292" s="46"/>
      <c r="VJB292" s="46"/>
      <c r="VJC292" s="46"/>
      <c r="VJD292" s="46"/>
      <c r="VJE292" s="46"/>
      <c r="VJF292" s="46"/>
      <c r="VJG292" s="46"/>
      <c r="VJH292" s="46"/>
      <c r="VJI292" s="46"/>
      <c r="VJJ292" s="46"/>
      <c r="VJK292" s="46"/>
      <c r="VJL292" s="46"/>
      <c r="VJM292" s="46"/>
      <c r="VJN292" s="46"/>
      <c r="VJO292" s="46"/>
      <c r="VJP292" s="46"/>
      <c r="VJQ292" s="46"/>
      <c r="VJR292" s="46"/>
      <c r="VJS292" s="46"/>
      <c r="VJT292" s="46"/>
      <c r="VJU292" s="46"/>
      <c r="VJV292" s="46"/>
      <c r="VJW292" s="46"/>
      <c r="VJX292" s="46"/>
      <c r="VJY292" s="46"/>
      <c r="VJZ292" s="46"/>
      <c r="VKA292" s="46"/>
      <c r="VKB292" s="46"/>
      <c r="VKC292" s="46"/>
      <c r="VKD292" s="46"/>
      <c r="VKE292" s="46"/>
      <c r="VKF292" s="46"/>
      <c r="VKG292" s="46"/>
      <c r="VKH292" s="46"/>
      <c r="VKI292" s="46"/>
      <c r="VKJ292" s="46"/>
      <c r="VKK292" s="46"/>
      <c r="VKL292" s="46"/>
      <c r="VKM292" s="46"/>
      <c r="VKN292" s="46"/>
      <c r="VKO292" s="46"/>
      <c r="VKP292" s="46"/>
      <c r="VKQ292" s="46"/>
      <c r="VKR292" s="46"/>
      <c r="VKS292" s="46"/>
      <c r="VKT292" s="46"/>
      <c r="VKU292" s="46"/>
      <c r="VKV292" s="46"/>
      <c r="VKW292" s="46"/>
      <c r="VKX292" s="46"/>
      <c r="VKY292" s="46"/>
      <c r="VKZ292" s="46"/>
      <c r="VLA292" s="46"/>
      <c r="VLB292" s="46"/>
      <c r="VLC292" s="46"/>
      <c r="VLD292" s="46"/>
      <c r="VLE292" s="46"/>
      <c r="VLF292" s="46"/>
      <c r="VLG292" s="46"/>
      <c r="VLH292" s="46"/>
      <c r="VLI292" s="46"/>
      <c r="VLJ292" s="46"/>
      <c r="VLK292" s="46"/>
      <c r="VLL292" s="46"/>
      <c r="VLM292" s="46"/>
      <c r="VLN292" s="46"/>
      <c r="VLO292" s="46"/>
      <c r="VLP292" s="46"/>
      <c r="VLQ292" s="46"/>
      <c r="VLR292" s="46"/>
      <c r="VLS292" s="46"/>
      <c r="VLT292" s="46"/>
      <c r="VLU292" s="46"/>
      <c r="VLV292" s="46"/>
      <c r="VLW292" s="46"/>
      <c r="VLX292" s="46"/>
      <c r="VLY292" s="46"/>
      <c r="VLZ292" s="46"/>
      <c r="VMA292" s="46"/>
      <c r="VMB292" s="46"/>
      <c r="VMC292" s="46"/>
      <c r="VMD292" s="46"/>
      <c r="VME292" s="46"/>
      <c r="VMF292" s="46"/>
      <c r="VMG292" s="46"/>
      <c r="VMH292" s="46"/>
      <c r="VMI292" s="46"/>
      <c r="VMJ292" s="46"/>
      <c r="VMK292" s="46"/>
      <c r="VML292" s="46"/>
      <c r="VMM292" s="46"/>
      <c r="VMN292" s="46"/>
      <c r="VMO292" s="46"/>
      <c r="VMP292" s="46"/>
      <c r="VMQ292" s="46"/>
      <c r="VMR292" s="46"/>
      <c r="VMS292" s="46"/>
      <c r="VMT292" s="46"/>
      <c r="VMU292" s="46"/>
      <c r="VMV292" s="46"/>
      <c r="VMW292" s="46"/>
      <c r="VMX292" s="46"/>
      <c r="VMY292" s="46"/>
      <c r="VMZ292" s="46"/>
      <c r="VNA292" s="46"/>
      <c r="VNB292" s="46"/>
      <c r="VNC292" s="46"/>
      <c r="VND292" s="46"/>
      <c r="VNE292" s="46"/>
      <c r="VNF292" s="46"/>
      <c r="VNG292" s="46"/>
      <c r="VNH292" s="46"/>
      <c r="VNI292" s="46"/>
      <c r="VNJ292" s="46"/>
      <c r="VNK292" s="46"/>
      <c r="VNL292" s="46"/>
      <c r="VNM292" s="46"/>
      <c r="VNN292" s="46"/>
      <c r="VNO292" s="46"/>
      <c r="VNP292" s="46"/>
      <c r="VNQ292" s="46"/>
      <c r="VNR292" s="46"/>
      <c r="VNS292" s="46"/>
      <c r="VNT292" s="46"/>
      <c r="VNU292" s="46"/>
      <c r="VNV292" s="46"/>
      <c r="VNW292" s="46"/>
      <c r="VNX292" s="46"/>
      <c r="VNY292" s="46"/>
      <c r="VNZ292" s="46"/>
      <c r="VOA292" s="46"/>
      <c r="VOB292" s="46"/>
      <c r="VOC292" s="46"/>
      <c r="VOD292" s="46"/>
      <c r="VOE292" s="46"/>
      <c r="VOF292" s="46"/>
      <c r="VOG292" s="46"/>
      <c r="VOH292" s="46"/>
      <c r="VOI292" s="46"/>
      <c r="VOJ292" s="46"/>
      <c r="VOK292" s="46"/>
      <c r="VOL292" s="46"/>
      <c r="VOM292" s="46"/>
      <c r="VON292" s="46"/>
      <c r="VOO292" s="46"/>
      <c r="VOP292" s="46"/>
      <c r="VOQ292" s="46"/>
      <c r="VOR292" s="46"/>
      <c r="VOS292" s="46"/>
      <c r="VOT292" s="46"/>
      <c r="VOU292" s="46"/>
      <c r="VOV292" s="46"/>
      <c r="VOW292" s="46"/>
      <c r="VOX292" s="46"/>
      <c r="VOY292" s="46"/>
      <c r="VOZ292" s="46"/>
      <c r="VPA292" s="46"/>
      <c r="VPB292" s="46"/>
      <c r="VPC292" s="46"/>
      <c r="VPD292" s="46"/>
      <c r="VPE292" s="46"/>
      <c r="VPF292" s="46"/>
      <c r="VPG292" s="46"/>
      <c r="VPH292" s="46"/>
      <c r="VPI292" s="46"/>
      <c r="VPJ292" s="46"/>
      <c r="VPK292" s="46"/>
      <c r="VPL292" s="46"/>
      <c r="VPM292" s="46"/>
      <c r="VPN292" s="46"/>
      <c r="VPO292" s="46"/>
      <c r="VPP292" s="46"/>
      <c r="VPQ292" s="46"/>
      <c r="VPR292" s="46"/>
      <c r="VPS292" s="46"/>
      <c r="VPT292" s="46"/>
      <c r="VPU292" s="46"/>
      <c r="VPV292" s="46"/>
      <c r="VPW292" s="46"/>
      <c r="VPX292" s="46"/>
      <c r="VPY292" s="46"/>
      <c r="VPZ292" s="46"/>
      <c r="VQA292" s="46"/>
      <c r="VQB292" s="46"/>
      <c r="VQC292" s="46"/>
      <c r="VQD292" s="46"/>
      <c r="VQE292" s="46"/>
      <c r="VQF292" s="46"/>
      <c r="VQG292" s="46"/>
      <c r="VQH292" s="46"/>
      <c r="VQI292" s="46"/>
      <c r="VQJ292" s="46"/>
      <c r="VQK292" s="46"/>
      <c r="VQL292" s="46"/>
      <c r="VQM292" s="46"/>
      <c r="VQN292" s="46"/>
      <c r="VQO292" s="46"/>
      <c r="VQP292" s="46"/>
      <c r="VQQ292" s="46"/>
      <c r="VQR292" s="46"/>
      <c r="VQS292" s="46"/>
      <c r="VQT292" s="46"/>
      <c r="VQU292" s="46"/>
      <c r="VQV292" s="46"/>
      <c r="VQW292" s="46"/>
      <c r="VQX292" s="46"/>
      <c r="VQY292" s="46"/>
      <c r="VQZ292" s="46"/>
      <c r="VRA292" s="46"/>
      <c r="VRB292" s="46"/>
      <c r="VRC292" s="46"/>
      <c r="VRD292" s="46"/>
      <c r="VRE292" s="46"/>
      <c r="VRF292" s="46"/>
      <c r="VRG292" s="46"/>
      <c r="VRH292" s="46"/>
      <c r="VRI292" s="46"/>
      <c r="VRJ292" s="46"/>
      <c r="VRK292" s="46"/>
      <c r="VRL292" s="46"/>
      <c r="VRM292" s="46"/>
      <c r="VRN292" s="46"/>
      <c r="VRO292" s="46"/>
      <c r="VRP292" s="46"/>
      <c r="VRQ292" s="46"/>
      <c r="VRR292" s="46"/>
      <c r="VRS292" s="46"/>
      <c r="VRT292" s="46"/>
      <c r="VRU292" s="46"/>
      <c r="VRV292" s="46"/>
      <c r="VRW292" s="46"/>
      <c r="VRX292" s="46"/>
      <c r="VRY292" s="46"/>
      <c r="VRZ292" s="46"/>
      <c r="VSA292" s="46"/>
      <c r="VSB292" s="46"/>
      <c r="VSC292" s="46"/>
      <c r="VSD292" s="46"/>
      <c r="VSE292" s="46"/>
      <c r="VSF292" s="46"/>
      <c r="VSG292" s="46"/>
      <c r="VSH292" s="46"/>
      <c r="VSI292" s="46"/>
      <c r="VSJ292" s="46"/>
      <c r="VSK292" s="46"/>
      <c r="VSL292" s="46"/>
      <c r="VSM292" s="46"/>
      <c r="VSN292" s="46"/>
      <c r="VSO292" s="46"/>
      <c r="VSP292" s="46"/>
      <c r="VSQ292" s="46"/>
      <c r="VSR292" s="46"/>
      <c r="VSS292" s="46"/>
      <c r="VST292" s="46"/>
      <c r="VSU292" s="46"/>
      <c r="VSV292" s="46"/>
      <c r="VSW292" s="46"/>
      <c r="VSX292" s="46"/>
      <c r="VSY292" s="46"/>
      <c r="VSZ292" s="46"/>
      <c r="VTA292" s="46"/>
      <c r="VTB292" s="46"/>
      <c r="VTC292" s="46"/>
      <c r="VTD292" s="46"/>
      <c r="VTE292" s="46"/>
      <c r="VTF292" s="46"/>
      <c r="VTG292" s="46"/>
      <c r="VTH292" s="46"/>
      <c r="VTI292" s="46"/>
      <c r="VTJ292" s="46"/>
      <c r="VTK292" s="46"/>
      <c r="VTL292" s="46"/>
      <c r="VTM292" s="46"/>
      <c r="VTN292" s="46"/>
      <c r="VTO292" s="46"/>
      <c r="VTP292" s="46"/>
      <c r="VTQ292" s="46"/>
      <c r="VTR292" s="46"/>
      <c r="VTS292" s="46"/>
      <c r="VTT292" s="46"/>
      <c r="VTU292" s="46"/>
      <c r="VTV292" s="46"/>
      <c r="VTW292" s="46"/>
      <c r="VTX292" s="46"/>
    </row>
    <row r="293" spans="3:58 15024:15416" s="1" customFormat="1" x14ac:dyDescent="0.25">
      <c r="C293" s="83"/>
      <c r="D293" s="121" t="s">
        <v>1</v>
      </c>
      <c r="E293" s="13"/>
      <c r="F293" s="69" t="s">
        <v>0</v>
      </c>
      <c r="G293" s="278">
        <f>G292*1000</f>
        <v>42000</v>
      </c>
      <c r="H293" s="278">
        <f>H292*1000</f>
        <v>43000</v>
      </c>
      <c r="I293" s="278">
        <f>I292*1000</f>
        <v>44000</v>
      </c>
      <c r="J293" s="278">
        <f>J292*1000</f>
        <v>45000</v>
      </c>
      <c r="K293" s="278">
        <f>K292*1000</f>
        <v>45000</v>
      </c>
      <c r="L293" s="278">
        <f t="shared" ref="L293:N293" si="275">L292*1000</f>
        <v>45000</v>
      </c>
      <c r="M293" s="278">
        <f t="shared" si="275"/>
        <v>46000</v>
      </c>
      <c r="N293" s="278">
        <f t="shared" si="275"/>
        <v>45000</v>
      </c>
      <c r="O293" s="278">
        <f t="shared" ref="O293:P293" si="276">O292*1000</f>
        <v>43000</v>
      </c>
      <c r="P293" s="278">
        <f t="shared" si="276"/>
        <v>45000</v>
      </c>
      <c r="Q293" s="278">
        <f t="shared" ref="Q293:AH293" si="277">Q292*1000</f>
        <v>45000</v>
      </c>
      <c r="R293" s="278">
        <f t="shared" si="277"/>
        <v>44000</v>
      </c>
      <c r="S293" s="278">
        <f t="shared" si="277"/>
        <v>44000</v>
      </c>
      <c r="T293" s="278">
        <f t="shared" si="277"/>
        <v>44000</v>
      </c>
      <c r="U293" s="278">
        <f t="shared" si="277"/>
        <v>42000</v>
      </c>
      <c r="V293" s="278">
        <f t="shared" si="277"/>
        <v>40000</v>
      </c>
      <c r="W293" s="278">
        <f t="shared" si="277"/>
        <v>42000</v>
      </c>
      <c r="X293" s="278">
        <f t="shared" si="277"/>
        <v>44000</v>
      </c>
      <c r="Y293" s="278">
        <f t="shared" si="277"/>
        <v>43000</v>
      </c>
      <c r="Z293" s="278">
        <f t="shared" si="277"/>
        <v>45000</v>
      </c>
      <c r="AA293" s="278">
        <f t="shared" si="277"/>
        <v>44000</v>
      </c>
      <c r="AB293" s="278">
        <f t="shared" si="277"/>
        <v>43000</v>
      </c>
      <c r="AC293" s="278">
        <f t="shared" si="277"/>
        <v>45000</v>
      </c>
      <c r="AD293" s="278">
        <f t="shared" si="277"/>
        <v>45000</v>
      </c>
      <c r="AE293" s="278">
        <f t="shared" si="277"/>
        <v>44000</v>
      </c>
      <c r="AF293" s="278">
        <f t="shared" si="277"/>
        <v>41000</v>
      </c>
      <c r="AG293" s="278">
        <f t="shared" si="277"/>
        <v>44000</v>
      </c>
      <c r="AH293" s="278">
        <f t="shared" si="277"/>
        <v>45000</v>
      </c>
      <c r="AI293" s="62"/>
      <c r="AJ293" s="82">
        <f>SUM(G293:AH293)</f>
        <v>1227000</v>
      </c>
      <c r="AZ293" s="508"/>
      <c r="BA293" s="508"/>
      <c r="BF293" s="140"/>
      <c r="VEV293" s="46"/>
      <c r="VEW293" s="46"/>
      <c r="VEX293" s="46"/>
      <c r="VEY293" s="46"/>
      <c r="VEZ293" s="46"/>
      <c r="VFA293" s="46"/>
      <c r="VFB293" s="46"/>
      <c r="VFC293" s="46"/>
      <c r="VFD293" s="46"/>
      <c r="VFE293" s="46"/>
      <c r="VFF293" s="46"/>
      <c r="VFG293" s="46"/>
      <c r="VFH293" s="46"/>
      <c r="VFI293" s="46"/>
      <c r="VFJ293" s="46"/>
      <c r="VFK293" s="46"/>
      <c r="VFL293" s="46"/>
      <c r="VFM293" s="46"/>
      <c r="VFN293" s="46"/>
      <c r="VFO293" s="46"/>
      <c r="VFP293" s="46"/>
      <c r="VFQ293" s="46"/>
      <c r="VFR293" s="46"/>
      <c r="VFS293" s="46"/>
      <c r="VFT293" s="46"/>
      <c r="VFU293" s="46"/>
      <c r="VFV293" s="46"/>
      <c r="VFW293" s="46"/>
      <c r="VFX293" s="46"/>
      <c r="VFY293" s="46"/>
      <c r="VFZ293" s="46"/>
      <c r="VGA293" s="46"/>
      <c r="VGB293" s="46"/>
      <c r="VGC293" s="46"/>
      <c r="VGD293" s="46"/>
      <c r="VGE293" s="46"/>
      <c r="VGF293" s="46"/>
      <c r="VGG293" s="46"/>
      <c r="VGH293" s="46"/>
      <c r="VGI293" s="46"/>
      <c r="VGJ293" s="46"/>
      <c r="VGK293" s="46"/>
      <c r="VGL293" s="46"/>
      <c r="VGM293" s="46"/>
      <c r="VGN293" s="46"/>
      <c r="VGO293" s="46"/>
      <c r="VGP293" s="46"/>
      <c r="VGQ293" s="46"/>
      <c r="VGR293" s="46"/>
      <c r="VGS293" s="46"/>
      <c r="VGT293" s="46"/>
      <c r="VGU293" s="46"/>
      <c r="VGV293" s="46"/>
      <c r="VGW293" s="46"/>
      <c r="VGX293" s="46"/>
      <c r="VGY293" s="46"/>
      <c r="VGZ293" s="46"/>
      <c r="VHA293" s="46"/>
      <c r="VHB293" s="46"/>
      <c r="VHC293" s="46"/>
      <c r="VHD293" s="46"/>
      <c r="VHE293" s="46"/>
      <c r="VHF293" s="46"/>
      <c r="VHG293" s="46"/>
      <c r="VHH293" s="46"/>
      <c r="VHI293" s="46"/>
      <c r="VHJ293" s="46"/>
      <c r="VHK293" s="46"/>
      <c r="VHL293" s="46"/>
      <c r="VHM293" s="46"/>
      <c r="VHN293" s="46"/>
      <c r="VHO293" s="46"/>
      <c r="VHP293" s="46"/>
      <c r="VHQ293" s="46"/>
      <c r="VHR293" s="46"/>
      <c r="VHS293" s="46"/>
      <c r="VHT293" s="46"/>
      <c r="VHU293" s="46"/>
      <c r="VHV293" s="46"/>
      <c r="VHW293" s="46"/>
      <c r="VHX293" s="46"/>
      <c r="VHY293" s="46"/>
      <c r="VHZ293" s="46"/>
      <c r="VIA293" s="46"/>
      <c r="VIB293" s="46"/>
      <c r="VIC293" s="46"/>
      <c r="VID293" s="46"/>
      <c r="VIE293" s="46"/>
      <c r="VIF293" s="46"/>
      <c r="VIG293" s="46"/>
      <c r="VIH293" s="46"/>
      <c r="VII293" s="46"/>
      <c r="VIJ293" s="46"/>
      <c r="VIK293" s="46"/>
      <c r="VIL293" s="46"/>
      <c r="VIM293" s="46"/>
      <c r="VIN293" s="46"/>
      <c r="VIO293" s="46"/>
      <c r="VIP293" s="46"/>
      <c r="VIQ293" s="46"/>
      <c r="VIR293" s="46"/>
      <c r="VIS293" s="46"/>
      <c r="VIT293" s="46"/>
      <c r="VIU293" s="46"/>
      <c r="VIV293" s="46"/>
      <c r="VIW293" s="46"/>
      <c r="VIX293" s="46"/>
      <c r="VIY293" s="46"/>
      <c r="VIZ293" s="46"/>
      <c r="VJA293" s="46"/>
      <c r="VJB293" s="46"/>
      <c r="VJC293" s="46"/>
      <c r="VJD293" s="46"/>
      <c r="VJE293" s="46"/>
      <c r="VJF293" s="46"/>
      <c r="VJG293" s="46"/>
      <c r="VJH293" s="46"/>
      <c r="VJI293" s="46"/>
      <c r="VJJ293" s="46"/>
      <c r="VJK293" s="46"/>
      <c r="VJL293" s="46"/>
      <c r="VJM293" s="46"/>
      <c r="VJN293" s="46"/>
      <c r="VJO293" s="46"/>
      <c r="VJP293" s="46"/>
      <c r="VJQ293" s="46"/>
      <c r="VJR293" s="46"/>
      <c r="VJS293" s="46"/>
      <c r="VJT293" s="46"/>
      <c r="VJU293" s="46"/>
      <c r="VJV293" s="46"/>
      <c r="VJW293" s="46"/>
      <c r="VJX293" s="46"/>
      <c r="VJY293" s="46"/>
      <c r="VJZ293" s="46"/>
      <c r="VKA293" s="46"/>
      <c r="VKB293" s="46"/>
      <c r="VKC293" s="46"/>
      <c r="VKD293" s="46"/>
      <c r="VKE293" s="46"/>
      <c r="VKF293" s="46"/>
      <c r="VKG293" s="46"/>
      <c r="VKH293" s="46"/>
      <c r="VKI293" s="46"/>
      <c r="VKJ293" s="46"/>
      <c r="VKK293" s="46"/>
      <c r="VKL293" s="46"/>
      <c r="VKM293" s="46"/>
      <c r="VKN293" s="46"/>
      <c r="VKO293" s="46"/>
      <c r="VKP293" s="46"/>
      <c r="VKQ293" s="46"/>
      <c r="VKR293" s="46"/>
      <c r="VKS293" s="46"/>
      <c r="VKT293" s="46"/>
      <c r="VKU293" s="46"/>
      <c r="VKV293" s="46"/>
      <c r="VKW293" s="46"/>
      <c r="VKX293" s="46"/>
      <c r="VKY293" s="46"/>
      <c r="VKZ293" s="46"/>
      <c r="VLA293" s="46"/>
      <c r="VLB293" s="46"/>
      <c r="VLC293" s="46"/>
      <c r="VLD293" s="46"/>
      <c r="VLE293" s="46"/>
      <c r="VLF293" s="46"/>
      <c r="VLG293" s="46"/>
      <c r="VLH293" s="46"/>
      <c r="VLI293" s="46"/>
      <c r="VLJ293" s="46"/>
      <c r="VLK293" s="46"/>
      <c r="VLL293" s="46"/>
      <c r="VLM293" s="46"/>
      <c r="VLN293" s="46"/>
      <c r="VLO293" s="46"/>
      <c r="VLP293" s="46"/>
      <c r="VLQ293" s="46"/>
      <c r="VLR293" s="46"/>
      <c r="VLS293" s="46"/>
      <c r="VLT293" s="46"/>
      <c r="VLU293" s="46"/>
      <c r="VLV293" s="46"/>
      <c r="VLW293" s="46"/>
      <c r="VLX293" s="46"/>
      <c r="VLY293" s="46"/>
      <c r="VLZ293" s="46"/>
      <c r="VMA293" s="46"/>
      <c r="VMB293" s="46"/>
      <c r="VMC293" s="46"/>
      <c r="VMD293" s="46"/>
      <c r="VME293" s="46"/>
      <c r="VMF293" s="46"/>
      <c r="VMG293" s="46"/>
      <c r="VMH293" s="46"/>
      <c r="VMI293" s="46"/>
      <c r="VMJ293" s="46"/>
      <c r="VMK293" s="46"/>
      <c r="VML293" s="46"/>
      <c r="VMM293" s="46"/>
      <c r="VMN293" s="46"/>
      <c r="VMO293" s="46"/>
      <c r="VMP293" s="46"/>
      <c r="VMQ293" s="46"/>
      <c r="VMR293" s="46"/>
      <c r="VMS293" s="46"/>
      <c r="VMT293" s="46"/>
      <c r="VMU293" s="46"/>
      <c r="VMV293" s="46"/>
      <c r="VMW293" s="46"/>
      <c r="VMX293" s="46"/>
      <c r="VMY293" s="46"/>
      <c r="VMZ293" s="46"/>
      <c r="VNA293" s="46"/>
      <c r="VNB293" s="46"/>
      <c r="VNC293" s="46"/>
      <c r="VND293" s="46"/>
      <c r="VNE293" s="46"/>
      <c r="VNF293" s="46"/>
      <c r="VNG293" s="46"/>
      <c r="VNH293" s="46"/>
      <c r="VNI293" s="46"/>
      <c r="VNJ293" s="46"/>
      <c r="VNK293" s="46"/>
      <c r="VNL293" s="46"/>
      <c r="VNM293" s="46"/>
      <c r="VNN293" s="46"/>
      <c r="VNO293" s="46"/>
      <c r="VNP293" s="46"/>
      <c r="VNQ293" s="46"/>
      <c r="VNR293" s="46"/>
      <c r="VNS293" s="46"/>
      <c r="VNT293" s="46"/>
      <c r="VNU293" s="46"/>
      <c r="VNV293" s="46"/>
      <c r="VNW293" s="46"/>
      <c r="VNX293" s="46"/>
      <c r="VNY293" s="46"/>
      <c r="VNZ293" s="46"/>
      <c r="VOA293" s="46"/>
      <c r="VOB293" s="46"/>
      <c r="VOC293" s="46"/>
      <c r="VOD293" s="46"/>
      <c r="VOE293" s="46"/>
      <c r="VOF293" s="46"/>
      <c r="VOG293" s="46"/>
      <c r="VOH293" s="46"/>
      <c r="VOI293" s="46"/>
      <c r="VOJ293" s="46"/>
      <c r="VOK293" s="46"/>
      <c r="VOL293" s="46"/>
      <c r="VOM293" s="46"/>
      <c r="VON293" s="46"/>
      <c r="VOO293" s="46"/>
      <c r="VOP293" s="46"/>
      <c r="VOQ293" s="46"/>
      <c r="VOR293" s="46"/>
      <c r="VOS293" s="46"/>
      <c r="VOT293" s="46"/>
      <c r="VOU293" s="46"/>
      <c r="VOV293" s="46"/>
      <c r="VOW293" s="46"/>
      <c r="VOX293" s="46"/>
      <c r="VOY293" s="46"/>
      <c r="VOZ293" s="46"/>
      <c r="VPA293" s="46"/>
      <c r="VPB293" s="46"/>
      <c r="VPC293" s="46"/>
      <c r="VPD293" s="46"/>
      <c r="VPE293" s="46"/>
      <c r="VPF293" s="46"/>
      <c r="VPG293" s="46"/>
      <c r="VPH293" s="46"/>
      <c r="VPI293" s="46"/>
      <c r="VPJ293" s="46"/>
      <c r="VPK293" s="46"/>
      <c r="VPL293" s="46"/>
      <c r="VPM293" s="46"/>
      <c r="VPN293" s="46"/>
      <c r="VPO293" s="46"/>
      <c r="VPP293" s="46"/>
      <c r="VPQ293" s="46"/>
      <c r="VPR293" s="46"/>
      <c r="VPS293" s="46"/>
      <c r="VPT293" s="46"/>
      <c r="VPU293" s="46"/>
      <c r="VPV293" s="46"/>
      <c r="VPW293" s="46"/>
      <c r="VPX293" s="46"/>
      <c r="VPY293" s="46"/>
      <c r="VPZ293" s="46"/>
      <c r="VQA293" s="46"/>
      <c r="VQB293" s="46"/>
      <c r="VQC293" s="46"/>
      <c r="VQD293" s="46"/>
      <c r="VQE293" s="46"/>
      <c r="VQF293" s="46"/>
      <c r="VQG293" s="46"/>
      <c r="VQH293" s="46"/>
      <c r="VQI293" s="46"/>
      <c r="VQJ293" s="46"/>
      <c r="VQK293" s="46"/>
      <c r="VQL293" s="46"/>
      <c r="VQM293" s="46"/>
      <c r="VQN293" s="46"/>
      <c r="VQO293" s="46"/>
      <c r="VQP293" s="46"/>
      <c r="VQQ293" s="46"/>
      <c r="VQR293" s="46"/>
      <c r="VQS293" s="46"/>
      <c r="VQT293" s="46"/>
      <c r="VQU293" s="46"/>
      <c r="VQV293" s="46"/>
      <c r="VQW293" s="46"/>
      <c r="VQX293" s="46"/>
      <c r="VQY293" s="46"/>
      <c r="VQZ293" s="46"/>
      <c r="VRA293" s="46"/>
      <c r="VRB293" s="46"/>
      <c r="VRC293" s="46"/>
      <c r="VRD293" s="46"/>
      <c r="VRE293" s="46"/>
      <c r="VRF293" s="46"/>
      <c r="VRG293" s="46"/>
      <c r="VRH293" s="46"/>
      <c r="VRI293" s="46"/>
      <c r="VRJ293" s="46"/>
      <c r="VRK293" s="46"/>
      <c r="VRL293" s="46"/>
      <c r="VRM293" s="46"/>
      <c r="VRN293" s="46"/>
      <c r="VRO293" s="46"/>
      <c r="VRP293" s="46"/>
      <c r="VRQ293" s="46"/>
      <c r="VRR293" s="46"/>
      <c r="VRS293" s="46"/>
      <c r="VRT293" s="46"/>
      <c r="VRU293" s="46"/>
      <c r="VRV293" s="46"/>
      <c r="VRW293" s="46"/>
      <c r="VRX293" s="46"/>
      <c r="VRY293" s="46"/>
      <c r="VRZ293" s="46"/>
      <c r="VSA293" s="46"/>
      <c r="VSB293" s="46"/>
      <c r="VSC293" s="46"/>
      <c r="VSD293" s="46"/>
      <c r="VSE293" s="46"/>
      <c r="VSF293" s="46"/>
      <c r="VSG293" s="46"/>
      <c r="VSH293" s="46"/>
      <c r="VSI293" s="46"/>
      <c r="VSJ293" s="46"/>
      <c r="VSK293" s="46"/>
      <c r="VSL293" s="46"/>
      <c r="VSM293" s="46"/>
      <c r="VSN293" s="46"/>
      <c r="VSO293" s="46"/>
      <c r="VSP293" s="46"/>
      <c r="VSQ293" s="46"/>
      <c r="VSR293" s="46"/>
      <c r="VSS293" s="46"/>
      <c r="VST293" s="46"/>
      <c r="VSU293" s="46"/>
      <c r="VSV293" s="46"/>
      <c r="VSW293" s="46"/>
      <c r="VSX293" s="46"/>
      <c r="VSY293" s="46"/>
      <c r="VSZ293" s="46"/>
      <c r="VTA293" s="46"/>
      <c r="VTB293" s="46"/>
      <c r="VTC293" s="46"/>
      <c r="VTD293" s="46"/>
      <c r="VTE293" s="46"/>
      <c r="VTF293" s="46"/>
      <c r="VTG293" s="46"/>
      <c r="VTH293" s="46"/>
      <c r="VTI293" s="46"/>
      <c r="VTJ293" s="46"/>
      <c r="VTK293" s="46"/>
      <c r="VTL293" s="46"/>
      <c r="VTM293" s="46"/>
      <c r="VTN293" s="46"/>
      <c r="VTO293" s="46"/>
      <c r="VTP293" s="46"/>
      <c r="VTQ293" s="46"/>
      <c r="VTR293" s="46"/>
      <c r="VTS293" s="46"/>
      <c r="VTT293" s="46"/>
      <c r="VTU293" s="46"/>
      <c r="VTV293" s="46"/>
      <c r="VTW293" s="46"/>
      <c r="VTX293" s="46"/>
    </row>
    <row r="294" spans="3:58 15024:15416" s="1" customFormat="1" x14ac:dyDescent="0.25">
      <c r="C294" s="83"/>
      <c r="D294" s="117" t="s">
        <v>1125</v>
      </c>
      <c r="E294" s="118"/>
      <c r="F294" s="99"/>
      <c r="G294" s="2075"/>
      <c r="H294" s="2075"/>
      <c r="I294" s="2075"/>
      <c r="J294" s="2075"/>
      <c r="K294" s="2075"/>
      <c r="L294" s="2075"/>
      <c r="M294" s="2075"/>
      <c r="N294" s="2075"/>
      <c r="O294" s="2075"/>
      <c r="P294" s="2075"/>
      <c r="Q294" s="2075"/>
      <c r="R294" s="2075"/>
      <c r="S294" s="2075"/>
      <c r="T294" s="2075"/>
      <c r="U294" s="2075"/>
      <c r="V294" s="2075"/>
      <c r="W294" s="2075"/>
      <c r="X294" s="2075"/>
      <c r="Y294" s="2075"/>
      <c r="Z294" s="2075"/>
      <c r="AA294" s="2075"/>
      <c r="AB294" s="2075"/>
      <c r="AC294" s="2075"/>
      <c r="AD294" s="2075"/>
      <c r="AE294" s="2075"/>
      <c r="AF294" s="2075"/>
      <c r="AG294" s="2075"/>
      <c r="AH294" s="2075"/>
      <c r="AI294" s="62"/>
      <c r="AJ294" s="82"/>
      <c r="AZ294" s="508"/>
      <c r="BA294" s="508"/>
      <c r="BF294" s="140"/>
      <c r="VEV294" s="46"/>
      <c r="VEW294" s="46"/>
      <c r="VEX294" s="46"/>
      <c r="VEY294" s="46"/>
      <c r="VEZ294" s="46"/>
      <c r="VFA294" s="46"/>
      <c r="VFB294" s="46"/>
      <c r="VFC294" s="46"/>
      <c r="VFD294" s="46"/>
      <c r="VFE294" s="46"/>
      <c r="VFF294" s="46"/>
      <c r="VFG294" s="46"/>
      <c r="VFH294" s="46"/>
      <c r="VFI294" s="46"/>
      <c r="VFJ294" s="46"/>
      <c r="VFK294" s="46"/>
      <c r="VFL294" s="46"/>
      <c r="VFM294" s="46"/>
      <c r="VFN294" s="46"/>
      <c r="VFO294" s="46"/>
      <c r="VFP294" s="46"/>
      <c r="VFQ294" s="46"/>
      <c r="VFR294" s="46"/>
      <c r="VFS294" s="46"/>
      <c r="VFT294" s="46"/>
      <c r="VFU294" s="46"/>
      <c r="VFV294" s="46"/>
      <c r="VFW294" s="46"/>
      <c r="VFX294" s="46"/>
      <c r="VFY294" s="46"/>
      <c r="VFZ294" s="46"/>
      <c r="VGA294" s="46"/>
      <c r="VGB294" s="46"/>
      <c r="VGC294" s="46"/>
      <c r="VGD294" s="46"/>
      <c r="VGE294" s="46"/>
      <c r="VGF294" s="46"/>
      <c r="VGG294" s="46"/>
      <c r="VGH294" s="46"/>
      <c r="VGI294" s="46"/>
      <c r="VGJ294" s="46"/>
      <c r="VGK294" s="46"/>
      <c r="VGL294" s="46"/>
      <c r="VGM294" s="46"/>
      <c r="VGN294" s="46"/>
      <c r="VGO294" s="46"/>
      <c r="VGP294" s="46"/>
      <c r="VGQ294" s="46"/>
      <c r="VGR294" s="46"/>
      <c r="VGS294" s="46"/>
      <c r="VGT294" s="46"/>
      <c r="VGU294" s="46"/>
      <c r="VGV294" s="46"/>
      <c r="VGW294" s="46"/>
      <c r="VGX294" s="46"/>
      <c r="VGY294" s="46"/>
      <c r="VGZ294" s="46"/>
      <c r="VHA294" s="46"/>
      <c r="VHB294" s="46"/>
      <c r="VHC294" s="46"/>
      <c r="VHD294" s="46"/>
      <c r="VHE294" s="46"/>
      <c r="VHF294" s="46"/>
      <c r="VHG294" s="46"/>
      <c r="VHH294" s="46"/>
      <c r="VHI294" s="46"/>
      <c r="VHJ294" s="46"/>
      <c r="VHK294" s="46"/>
      <c r="VHL294" s="46"/>
      <c r="VHM294" s="46"/>
      <c r="VHN294" s="46"/>
      <c r="VHO294" s="46"/>
      <c r="VHP294" s="46"/>
      <c r="VHQ294" s="46"/>
      <c r="VHR294" s="46"/>
      <c r="VHS294" s="46"/>
      <c r="VHT294" s="46"/>
      <c r="VHU294" s="46"/>
      <c r="VHV294" s="46"/>
      <c r="VHW294" s="46"/>
      <c r="VHX294" s="46"/>
      <c r="VHY294" s="46"/>
      <c r="VHZ294" s="46"/>
      <c r="VIA294" s="46"/>
      <c r="VIB294" s="46"/>
      <c r="VIC294" s="46"/>
      <c r="VID294" s="46"/>
      <c r="VIE294" s="46"/>
      <c r="VIF294" s="46"/>
      <c r="VIG294" s="46"/>
      <c r="VIH294" s="46"/>
      <c r="VII294" s="46"/>
      <c r="VIJ294" s="46"/>
      <c r="VIK294" s="46"/>
      <c r="VIL294" s="46"/>
      <c r="VIM294" s="46"/>
      <c r="VIN294" s="46"/>
      <c r="VIO294" s="46"/>
      <c r="VIP294" s="46"/>
      <c r="VIQ294" s="46"/>
      <c r="VIR294" s="46"/>
      <c r="VIS294" s="46"/>
      <c r="VIT294" s="46"/>
      <c r="VIU294" s="46"/>
      <c r="VIV294" s="46"/>
      <c r="VIW294" s="46"/>
      <c r="VIX294" s="46"/>
      <c r="VIY294" s="46"/>
      <c r="VIZ294" s="46"/>
      <c r="VJA294" s="46"/>
      <c r="VJB294" s="46"/>
      <c r="VJC294" s="46"/>
      <c r="VJD294" s="46"/>
      <c r="VJE294" s="46"/>
      <c r="VJF294" s="46"/>
      <c r="VJG294" s="46"/>
      <c r="VJH294" s="46"/>
      <c r="VJI294" s="46"/>
      <c r="VJJ294" s="46"/>
      <c r="VJK294" s="46"/>
      <c r="VJL294" s="46"/>
      <c r="VJM294" s="46"/>
      <c r="VJN294" s="46"/>
      <c r="VJO294" s="46"/>
      <c r="VJP294" s="46"/>
      <c r="VJQ294" s="46"/>
      <c r="VJR294" s="46"/>
      <c r="VJS294" s="46"/>
      <c r="VJT294" s="46"/>
      <c r="VJU294" s="46"/>
      <c r="VJV294" s="46"/>
      <c r="VJW294" s="46"/>
      <c r="VJX294" s="46"/>
      <c r="VJY294" s="46"/>
      <c r="VJZ294" s="46"/>
      <c r="VKA294" s="46"/>
      <c r="VKB294" s="46"/>
      <c r="VKC294" s="46"/>
      <c r="VKD294" s="46"/>
      <c r="VKE294" s="46"/>
      <c r="VKF294" s="46"/>
      <c r="VKG294" s="46"/>
      <c r="VKH294" s="46"/>
      <c r="VKI294" s="46"/>
      <c r="VKJ294" s="46"/>
      <c r="VKK294" s="46"/>
      <c r="VKL294" s="46"/>
      <c r="VKM294" s="46"/>
      <c r="VKN294" s="46"/>
      <c r="VKO294" s="46"/>
      <c r="VKP294" s="46"/>
      <c r="VKQ294" s="46"/>
      <c r="VKR294" s="46"/>
      <c r="VKS294" s="46"/>
      <c r="VKT294" s="46"/>
      <c r="VKU294" s="46"/>
      <c r="VKV294" s="46"/>
      <c r="VKW294" s="46"/>
      <c r="VKX294" s="46"/>
      <c r="VKY294" s="46"/>
      <c r="VKZ294" s="46"/>
      <c r="VLA294" s="46"/>
      <c r="VLB294" s="46"/>
      <c r="VLC294" s="46"/>
      <c r="VLD294" s="46"/>
      <c r="VLE294" s="46"/>
      <c r="VLF294" s="46"/>
      <c r="VLG294" s="46"/>
      <c r="VLH294" s="46"/>
      <c r="VLI294" s="46"/>
      <c r="VLJ294" s="46"/>
      <c r="VLK294" s="46"/>
      <c r="VLL294" s="46"/>
      <c r="VLM294" s="46"/>
      <c r="VLN294" s="46"/>
      <c r="VLO294" s="46"/>
      <c r="VLP294" s="46"/>
      <c r="VLQ294" s="46"/>
      <c r="VLR294" s="46"/>
      <c r="VLS294" s="46"/>
      <c r="VLT294" s="46"/>
      <c r="VLU294" s="46"/>
      <c r="VLV294" s="46"/>
      <c r="VLW294" s="46"/>
      <c r="VLX294" s="46"/>
      <c r="VLY294" s="46"/>
      <c r="VLZ294" s="46"/>
      <c r="VMA294" s="46"/>
      <c r="VMB294" s="46"/>
      <c r="VMC294" s="46"/>
      <c r="VMD294" s="46"/>
      <c r="VME294" s="46"/>
      <c r="VMF294" s="46"/>
      <c r="VMG294" s="46"/>
      <c r="VMH294" s="46"/>
      <c r="VMI294" s="46"/>
      <c r="VMJ294" s="46"/>
      <c r="VMK294" s="46"/>
      <c r="VML294" s="46"/>
      <c r="VMM294" s="46"/>
      <c r="VMN294" s="46"/>
      <c r="VMO294" s="46"/>
      <c r="VMP294" s="46"/>
      <c r="VMQ294" s="46"/>
      <c r="VMR294" s="46"/>
      <c r="VMS294" s="46"/>
      <c r="VMT294" s="46"/>
      <c r="VMU294" s="46"/>
      <c r="VMV294" s="46"/>
      <c r="VMW294" s="46"/>
      <c r="VMX294" s="46"/>
      <c r="VMY294" s="46"/>
      <c r="VMZ294" s="46"/>
      <c r="VNA294" s="46"/>
      <c r="VNB294" s="46"/>
      <c r="VNC294" s="46"/>
      <c r="VND294" s="46"/>
      <c r="VNE294" s="46"/>
      <c r="VNF294" s="46"/>
      <c r="VNG294" s="46"/>
      <c r="VNH294" s="46"/>
      <c r="VNI294" s="46"/>
      <c r="VNJ294" s="46"/>
      <c r="VNK294" s="46"/>
      <c r="VNL294" s="46"/>
      <c r="VNM294" s="46"/>
      <c r="VNN294" s="46"/>
      <c r="VNO294" s="46"/>
      <c r="VNP294" s="46"/>
      <c r="VNQ294" s="46"/>
      <c r="VNR294" s="46"/>
      <c r="VNS294" s="46"/>
      <c r="VNT294" s="46"/>
      <c r="VNU294" s="46"/>
      <c r="VNV294" s="46"/>
      <c r="VNW294" s="46"/>
      <c r="VNX294" s="46"/>
      <c r="VNY294" s="46"/>
      <c r="VNZ294" s="46"/>
      <c r="VOA294" s="46"/>
      <c r="VOB294" s="46"/>
      <c r="VOC294" s="46"/>
      <c r="VOD294" s="46"/>
      <c r="VOE294" s="46"/>
      <c r="VOF294" s="46"/>
      <c r="VOG294" s="46"/>
      <c r="VOH294" s="46"/>
      <c r="VOI294" s="46"/>
      <c r="VOJ294" s="46"/>
      <c r="VOK294" s="46"/>
      <c r="VOL294" s="46"/>
      <c r="VOM294" s="46"/>
      <c r="VON294" s="46"/>
      <c r="VOO294" s="46"/>
      <c r="VOP294" s="46"/>
      <c r="VOQ294" s="46"/>
      <c r="VOR294" s="46"/>
      <c r="VOS294" s="46"/>
      <c r="VOT294" s="46"/>
      <c r="VOU294" s="46"/>
      <c r="VOV294" s="46"/>
      <c r="VOW294" s="46"/>
      <c r="VOX294" s="46"/>
      <c r="VOY294" s="46"/>
      <c r="VOZ294" s="46"/>
      <c r="VPA294" s="46"/>
      <c r="VPB294" s="46"/>
      <c r="VPC294" s="46"/>
      <c r="VPD294" s="46"/>
      <c r="VPE294" s="46"/>
      <c r="VPF294" s="46"/>
      <c r="VPG294" s="46"/>
      <c r="VPH294" s="46"/>
      <c r="VPI294" s="46"/>
      <c r="VPJ294" s="46"/>
      <c r="VPK294" s="46"/>
      <c r="VPL294" s="46"/>
      <c r="VPM294" s="46"/>
      <c r="VPN294" s="46"/>
      <c r="VPO294" s="46"/>
      <c r="VPP294" s="46"/>
      <c r="VPQ294" s="46"/>
      <c r="VPR294" s="46"/>
      <c r="VPS294" s="46"/>
      <c r="VPT294" s="46"/>
      <c r="VPU294" s="46"/>
      <c r="VPV294" s="46"/>
      <c r="VPW294" s="46"/>
      <c r="VPX294" s="46"/>
      <c r="VPY294" s="46"/>
      <c r="VPZ294" s="46"/>
      <c r="VQA294" s="46"/>
      <c r="VQB294" s="46"/>
      <c r="VQC294" s="46"/>
      <c r="VQD294" s="46"/>
      <c r="VQE294" s="46"/>
      <c r="VQF294" s="46"/>
      <c r="VQG294" s="46"/>
      <c r="VQH294" s="46"/>
      <c r="VQI294" s="46"/>
      <c r="VQJ294" s="46"/>
      <c r="VQK294" s="46"/>
      <c r="VQL294" s="46"/>
      <c r="VQM294" s="46"/>
      <c r="VQN294" s="46"/>
      <c r="VQO294" s="46"/>
      <c r="VQP294" s="46"/>
      <c r="VQQ294" s="46"/>
      <c r="VQR294" s="46"/>
      <c r="VQS294" s="46"/>
      <c r="VQT294" s="46"/>
      <c r="VQU294" s="46"/>
      <c r="VQV294" s="46"/>
      <c r="VQW294" s="46"/>
      <c r="VQX294" s="46"/>
      <c r="VQY294" s="46"/>
      <c r="VQZ294" s="46"/>
      <c r="VRA294" s="46"/>
      <c r="VRB294" s="46"/>
      <c r="VRC294" s="46"/>
      <c r="VRD294" s="46"/>
      <c r="VRE294" s="46"/>
      <c r="VRF294" s="46"/>
      <c r="VRG294" s="46"/>
      <c r="VRH294" s="46"/>
      <c r="VRI294" s="46"/>
      <c r="VRJ294" s="46"/>
      <c r="VRK294" s="46"/>
      <c r="VRL294" s="46"/>
      <c r="VRM294" s="46"/>
      <c r="VRN294" s="46"/>
      <c r="VRO294" s="46"/>
      <c r="VRP294" s="46"/>
      <c r="VRQ294" s="46"/>
      <c r="VRR294" s="46"/>
      <c r="VRS294" s="46"/>
      <c r="VRT294" s="46"/>
      <c r="VRU294" s="46"/>
      <c r="VRV294" s="46"/>
      <c r="VRW294" s="46"/>
      <c r="VRX294" s="46"/>
      <c r="VRY294" s="46"/>
      <c r="VRZ294" s="46"/>
      <c r="VSA294" s="46"/>
      <c r="VSB294" s="46"/>
      <c r="VSC294" s="46"/>
      <c r="VSD294" s="46"/>
      <c r="VSE294" s="46"/>
      <c r="VSF294" s="46"/>
      <c r="VSG294" s="46"/>
      <c r="VSH294" s="46"/>
      <c r="VSI294" s="46"/>
      <c r="VSJ294" s="46"/>
      <c r="VSK294" s="46"/>
      <c r="VSL294" s="46"/>
      <c r="VSM294" s="46"/>
      <c r="VSN294" s="46"/>
      <c r="VSO294" s="46"/>
      <c r="VSP294" s="46"/>
      <c r="VSQ294" s="46"/>
      <c r="VSR294" s="46"/>
      <c r="VSS294" s="46"/>
      <c r="VST294" s="46"/>
      <c r="VSU294" s="46"/>
      <c r="VSV294" s="46"/>
      <c r="VSW294" s="46"/>
      <c r="VSX294" s="46"/>
      <c r="VSY294" s="46"/>
      <c r="VSZ294" s="46"/>
      <c r="VTA294" s="46"/>
      <c r="VTB294" s="46"/>
      <c r="VTC294" s="46"/>
      <c r="VTD294" s="46"/>
      <c r="VTE294" s="46"/>
      <c r="VTF294" s="46"/>
      <c r="VTG294" s="46"/>
      <c r="VTH294" s="46"/>
      <c r="VTI294" s="46"/>
      <c r="VTJ294" s="46"/>
      <c r="VTK294" s="46"/>
      <c r="VTL294" s="46"/>
      <c r="VTM294" s="46"/>
      <c r="VTN294" s="46"/>
      <c r="VTO294" s="46"/>
      <c r="VTP294" s="46"/>
      <c r="VTQ294" s="46"/>
      <c r="VTR294" s="46"/>
      <c r="VTS294" s="46"/>
      <c r="VTT294" s="46"/>
      <c r="VTU294" s="46"/>
      <c r="VTV294" s="46"/>
      <c r="VTW294" s="46"/>
      <c r="VTX294" s="46"/>
    </row>
    <row r="295" spans="3:58 15024:15416" s="1" customFormat="1" x14ac:dyDescent="0.25">
      <c r="C295" s="83"/>
      <c r="D295" s="121" t="s">
        <v>16</v>
      </c>
      <c r="E295" s="13"/>
      <c r="F295" s="69"/>
      <c r="G295" s="278"/>
      <c r="H295" s="278"/>
      <c r="I295" s="278"/>
      <c r="J295" s="278"/>
      <c r="K295" s="278"/>
      <c r="L295" s="278"/>
      <c r="M295" s="278"/>
      <c r="N295" s="278"/>
      <c r="O295" s="278"/>
      <c r="P295" s="278"/>
      <c r="Q295" s="278"/>
      <c r="R295" s="278"/>
      <c r="S295" s="1975"/>
      <c r="T295" s="1975"/>
      <c r="U295" s="1980"/>
      <c r="V295" s="278"/>
      <c r="W295" s="278"/>
      <c r="X295" s="278"/>
      <c r="Y295" s="278"/>
      <c r="Z295" s="278"/>
      <c r="AA295" s="278"/>
      <c r="AB295" s="278"/>
      <c r="AC295" s="278"/>
      <c r="AD295" s="278"/>
      <c r="AE295" s="278"/>
      <c r="AF295" s="278"/>
      <c r="AG295" s="278"/>
      <c r="AH295" s="278"/>
      <c r="AI295" s="62"/>
      <c r="AJ295" s="123" t="s">
        <v>16</v>
      </c>
      <c r="AZ295" s="508"/>
      <c r="BA295" s="508"/>
      <c r="BF295" s="140"/>
      <c r="VEV295" s="46"/>
      <c r="VEW295" s="46"/>
      <c r="VEX295" s="46"/>
      <c r="VEY295" s="46"/>
      <c r="VEZ295" s="46"/>
      <c r="VFA295" s="46"/>
      <c r="VFB295" s="46"/>
      <c r="VFC295" s="46"/>
      <c r="VFD295" s="46"/>
      <c r="VFE295" s="46"/>
      <c r="VFF295" s="46"/>
      <c r="VFG295" s="46"/>
      <c r="VFH295" s="46"/>
      <c r="VFI295" s="46"/>
      <c r="VFJ295" s="46"/>
      <c r="VFK295" s="46"/>
      <c r="VFL295" s="46"/>
      <c r="VFM295" s="46"/>
      <c r="VFN295" s="46"/>
      <c r="VFO295" s="46"/>
      <c r="VFP295" s="46"/>
      <c r="VFQ295" s="46"/>
      <c r="VFR295" s="46"/>
      <c r="VFS295" s="46"/>
      <c r="VFT295" s="46"/>
      <c r="VFU295" s="46"/>
      <c r="VFV295" s="46"/>
      <c r="VFW295" s="46"/>
      <c r="VFX295" s="46"/>
      <c r="VFY295" s="46"/>
      <c r="VFZ295" s="46"/>
      <c r="VGA295" s="46"/>
      <c r="VGB295" s="46"/>
      <c r="VGC295" s="46"/>
      <c r="VGD295" s="46"/>
      <c r="VGE295" s="46"/>
      <c r="VGF295" s="46"/>
      <c r="VGG295" s="46"/>
      <c r="VGH295" s="46"/>
      <c r="VGI295" s="46"/>
      <c r="VGJ295" s="46"/>
      <c r="VGK295" s="46"/>
      <c r="VGL295" s="46"/>
      <c r="VGM295" s="46"/>
      <c r="VGN295" s="46"/>
      <c r="VGO295" s="46"/>
      <c r="VGP295" s="46"/>
      <c r="VGQ295" s="46"/>
      <c r="VGR295" s="46"/>
      <c r="VGS295" s="46"/>
      <c r="VGT295" s="46"/>
      <c r="VGU295" s="46"/>
      <c r="VGV295" s="46"/>
      <c r="VGW295" s="46"/>
      <c r="VGX295" s="46"/>
      <c r="VGY295" s="46"/>
      <c r="VGZ295" s="46"/>
      <c r="VHA295" s="46"/>
      <c r="VHB295" s="46"/>
      <c r="VHC295" s="46"/>
      <c r="VHD295" s="46"/>
      <c r="VHE295" s="46"/>
      <c r="VHF295" s="46"/>
      <c r="VHG295" s="46"/>
      <c r="VHH295" s="46"/>
      <c r="VHI295" s="46"/>
      <c r="VHJ295" s="46"/>
      <c r="VHK295" s="46"/>
      <c r="VHL295" s="46"/>
      <c r="VHM295" s="46"/>
      <c r="VHN295" s="46"/>
      <c r="VHO295" s="46"/>
      <c r="VHP295" s="46"/>
      <c r="VHQ295" s="46"/>
      <c r="VHR295" s="46"/>
      <c r="VHS295" s="46"/>
      <c r="VHT295" s="46"/>
      <c r="VHU295" s="46"/>
      <c r="VHV295" s="46"/>
      <c r="VHW295" s="46"/>
      <c r="VHX295" s="46"/>
      <c r="VHY295" s="46"/>
      <c r="VHZ295" s="46"/>
      <c r="VIA295" s="46"/>
      <c r="VIB295" s="46"/>
      <c r="VIC295" s="46"/>
      <c r="VID295" s="46"/>
      <c r="VIE295" s="46"/>
      <c r="VIF295" s="46"/>
      <c r="VIG295" s="46"/>
      <c r="VIH295" s="46"/>
      <c r="VII295" s="46"/>
      <c r="VIJ295" s="46"/>
      <c r="VIK295" s="46"/>
      <c r="VIL295" s="46"/>
      <c r="VIM295" s="46"/>
      <c r="VIN295" s="46"/>
      <c r="VIO295" s="46"/>
      <c r="VIP295" s="46"/>
      <c r="VIQ295" s="46"/>
      <c r="VIR295" s="46"/>
      <c r="VIS295" s="46"/>
      <c r="VIT295" s="46"/>
      <c r="VIU295" s="46"/>
      <c r="VIV295" s="46"/>
      <c r="VIW295" s="46"/>
      <c r="VIX295" s="46"/>
      <c r="VIY295" s="46"/>
      <c r="VIZ295" s="46"/>
      <c r="VJA295" s="46"/>
      <c r="VJB295" s="46"/>
      <c r="VJC295" s="46"/>
      <c r="VJD295" s="46"/>
      <c r="VJE295" s="46"/>
      <c r="VJF295" s="46"/>
      <c r="VJG295" s="46"/>
      <c r="VJH295" s="46"/>
      <c r="VJI295" s="46"/>
      <c r="VJJ295" s="46"/>
      <c r="VJK295" s="46"/>
      <c r="VJL295" s="46"/>
      <c r="VJM295" s="46"/>
      <c r="VJN295" s="46"/>
      <c r="VJO295" s="46"/>
      <c r="VJP295" s="46"/>
      <c r="VJQ295" s="46"/>
      <c r="VJR295" s="46"/>
      <c r="VJS295" s="46"/>
      <c r="VJT295" s="46"/>
      <c r="VJU295" s="46"/>
      <c r="VJV295" s="46"/>
      <c r="VJW295" s="46"/>
      <c r="VJX295" s="46"/>
      <c r="VJY295" s="46"/>
      <c r="VJZ295" s="46"/>
      <c r="VKA295" s="46"/>
      <c r="VKB295" s="46"/>
      <c r="VKC295" s="46"/>
      <c r="VKD295" s="46"/>
      <c r="VKE295" s="46"/>
      <c r="VKF295" s="46"/>
      <c r="VKG295" s="46"/>
      <c r="VKH295" s="46"/>
      <c r="VKI295" s="46"/>
      <c r="VKJ295" s="46"/>
      <c r="VKK295" s="46"/>
      <c r="VKL295" s="46"/>
      <c r="VKM295" s="46"/>
      <c r="VKN295" s="46"/>
      <c r="VKO295" s="46"/>
      <c r="VKP295" s="46"/>
      <c r="VKQ295" s="46"/>
      <c r="VKR295" s="46"/>
      <c r="VKS295" s="46"/>
      <c r="VKT295" s="46"/>
      <c r="VKU295" s="46"/>
      <c r="VKV295" s="46"/>
      <c r="VKW295" s="46"/>
      <c r="VKX295" s="46"/>
      <c r="VKY295" s="46"/>
      <c r="VKZ295" s="46"/>
      <c r="VLA295" s="46"/>
      <c r="VLB295" s="46"/>
      <c r="VLC295" s="46"/>
      <c r="VLD295" s="46"/>
      <c r="VLE295" s="46"/>
      <c r="VLF295" s="46"/>
      <c r="VLG295" s="46"/>
      <c r="VLH295" s="46"/>
      <c r="VLI295" s="46"/>
      <c r="VLJ295" s="46"/>
      <c r="VLK295" s="46"/>
      <c r="VLL295" s="46"/>
      <c r="VLM295" s="46"/>
      <c r="VLN295" s="46"/>
      <c r="VLO295" s="46"/>
      <c r="VLP295" s="46"/>
      <c r="VLQ295" s="46"/>
      <c r="VLR295" s="46"/>
      <c r="VLS295" s="46"/>
      <c r="VLT295" s="46"/>
      <c r="VLU295" s="46"/>
      <c r="VLV295" s="46"/>
      <c r="VLW295" s="46"/>
      <c r="VLX295" s="46"/>
      <c r="VLY295" s="46"/>
      <c r="VLZ295" s="46"/>
      <c r="VMA295" s="46"/>
      <c r="VMB295" s="46"/>
      <c r="VMC295" s="46"/>
      <c r="VMD295" s="46"/>
      <c r="VME295" s="46"/>
      <c r="VMF295" s="46"/>
      <c r="VMG295" s="46"/>
      <c r="VMH295" s="46"/>
      <c r="VMI295" s="46"/>
      <c r="VMJ295" s="46"/>
      <c r="VMK295" s="46"/>
      <c r="VML295" s="46"/>
      <c r="VMM295" s="46"/>
      <c r="VMN295" s="46"/>
      <c r="VMO295" s="46"/>
      <c r="VMP295" s="46"/>
      <c r="VMQ295" s="46"/>
      <c r="VMR295" s="46"/>
      <c r="VMS295" s="46"/>
      <c r="VMT295" s="46"/>
      <c r="VMU295" s="46"/>
      <c r="VMV295" s="46"/>
      <c r="VMW295" s="46"/>
      <c r="VMX295" s="46"/>
      <c r="VMY295" s="46"/>
      <c r="VMZ295" s="46"/>
      <c r="VNA295" s="46"/>
      <c r="VNB295" s="46"/>
      <c r="VNC295" s="46"/>
      <c r="VND295" s="46"/>
      <c r="VNE295" s="46"/>
      <c r="VNF295" s="46"/>
      <c r="VNG295" s="46"/>
      <c r="VNH295" s="46"/>
      <c r="VNI295" s="46"/>
      <c r="VNJ295" s="46"/>
      <c r="VNK295" s="46"/>
      <c r="VNL295" s="46"/>
      <c r="VNM295" s="46"/>
      <c r="VNN295" s="46"/>
      <c r="VNO295" s="46"/>
      <c r="VNP295" s="46"/>
      <c r="VNQ295" s="46"/>
      <c r="VNR295" s="46"/>
      <c r="VNS295" s="46"/>
      <c r="VNT295" s="46"/>
      <c r="VNU295" s="46"/>
      <c r="VNV295" s="46"/>
      <c r="VNW295" s="46"/>
      <c r="VNX295" s="46"/>
      <c r="VNY295" s="46"/>
      <c r="VNZ295" s="46"/>
      <c r="VOA295" s="46"/>
      <c r="VOB295" s="46"/>
      <c r="VOC295" s="46"/>
      <c r="VOD295" s="46"/>
      <c r="VOE295" s="46"/>
      <c r="VOF295" s="46"/>
      <c r="VOG295" s="46"/>
      <c r="VOH295" s="46"/>
      <c r="VOI295" s="46"/>
      <c r="VOJ295" s="46"/>
      <c r="VOK295" s="46"/>
      <c r="VOL295" s="46"/>
      <c r="VOM295" s="46"/>
      <c r="VON295" s="46"/>
      <c r="VOO295" s="46"/>
      <c r="VOP295" s="46"/>
      <c r="VOQ295" s="46"/>
      <c r="VOR295" s="46"/>
      <c r="VOS295" s="46"/>
      <c r="VOT295" s="46"/>
      <c r="VOU295" s="46"/>
      <c r="VOV295" s="46"/>
      <c r="VOW295" s="46"/>
      <c r="VOX295" s="46"/>
      <c r="VOY295" s="46"/>
      <c r="VOZ295" s="46"/>
      <c r="VPA295" s="46"/>
      <c r="VPB295" s="46"/>
      <c r="VPC295" s="46"/>
      <c r="VPD295" s="46"/>
      <c r="VPE295" s="46"/>
      <c r="VPF295" s="46"/>
      <c r="VPG295" s="46"/>
      <c r="VPH295" s="46"/>
      <c r="VPI295" s="46"/>
      <c r="VPJ295" s="46"/>
      <c r="VPK295" s="46"/>
      <c r="VPL295" s="46"/>
      <c r="VPM295" s="46"/>
      <c r="VPN295" s="46"/>
      <c r="VPO295" s="46"/>
      <c r="VPP295" s="46"/>
      <c r="VPQ295" s="46"/>
      <c r="VPR295" s="46"/>
      <c r="VPS295" s="46"/>
      <c r="VPT295" s="46"/>
      <c r="VPU295" s="46"/>
      <c r="VPV295" s="46"/>
      <c r="VPW295" s="46"/>
      <c r="VPX295" s="46"/>
      <c r="VPY295" s="46"/>
      <c r="VPZ295" s="46"/>
      <c r="VQA295" s="46"/>
      <c r="VQB295" s="46"/>
      <c r="VQC295" s="46"/>
      <c r="VQD295" s="46"/>
      <c r="VQE295" s="46"/>
      <c r="VQF295" s="46"/>
      <c r="VQG295" s="46"/>
      <c r="VQH295" s="46"/>
      <c r="VQI295" s="46"/>
      <c r="VQJ295" s="46"/>
      <c r="VQK295" s="46"/>
      <c r="VQL295" s="46"/>
      <c r="VQM295" s="46"/>
      <c r="VQN295" s="46"/>
      <c r="VQO295" s="46"/>
      <c r="VQP295" s="46"/>
      <c r="VQQ295" s="46"/>
      <c r="VQR295" s="46"/>
      <c r="VQS295" s="46"/>
      <c r="VQT295" s="46"/>
      <c r="VQU295" s="46"/>
      <c r="VQV295" s="46"/>
      <c r="VQW295" s="46"/>
      <c r="VQX295" s="46"/>
      <c r="VQY295" s="46"/>
      <c r="VQZ295" s="46"/>
      <c r="VRA295" s="46"/>
      <c r="VRB295" s="46"/>
      <c r="VRC295" s="46"/>
      <c r="VRD295" s="46"/>
      <c r="VRE295" s="46"/>
      <c r="VRF295" s="46"/>
      <c r="VRG295" s="46"/>
      <c r="VRH295" s="46"/>
      <c r="VRI295" s="46"/>
      <c r="VRJ295" s="46"/>
      <c r="VRK295" s="46"/>
      <c r="VRL295" s="46"/>
      <c r="VRM295" s="46"/>
      <c r="VRN295" s="46"/>
      <c r="VRO295" s="46"/>
      <c r="VRP295" s="46"/>
      <c r="VRQ295" s="46"/>
      <c r="VRR295" s="46"/>
      <c r="VRS295" s="46"/>
      <c r="VRT295" s="46"/>
      <c r="VRU295" s="46"/>
      <c r="VRV295" s="46"/>
      <c r="VRW295" s="46"/>
      <c r="VRX295" s="46"/>
      <c r="VRY295" s="46"/>
      <c r="VRZ295" s="46"/>
      <c r="VSA295" s="46"/>
      <c r="VSB295" s="46"/>
      <c r="VSC295" s="46"/>
      <c r="VSD295" s="46"/>
      <c r="VSE295" s="46"/>
      <c r="VSF295" s="46"/>
      <c r="VSG295" s="46"/>
      <c r="VSH295" s="46"/>
      <c r="VSI295" s="46"/>
      <c r="VSJ295" s="46"/>
      <c r="VSK295" s="46"/>
      <c r="VSL295" s="46"/>
      <c r="VSM295" s="46"/>
      <c r="VSN295" s="46"/>
      <c r="VSO295" s="46"/>
      <c r="VSP295" s="46"/>
      <c r="VSQ295" s="46"/>
      <c r="VSR295" s="46"/>
      <c r="VSS295" s="46"/>
      <c r="VST295" s="46"/>
      <c r="VSU295" s="46"/>
      <c r="VSV295" s="46"/>
      <c r="VSW295" s="46"/>
      <c r="VSX295" s="46"/>
      <c r="VSY295" s="46"/>
      <c r="VSZ295" s="46"/>
      <c r="VTA295" s="46"/>
      <c r="VTB295" s="46"/>
      <c r="VTC295" s="46"/>
      <c r="VTD295" s="46"/>
      <c r="VTE295" s="46"/>
      <c r="VTF295" s="46"/>
      <c r="VTG295" s="46"/>
      <c r="VTH295" s="46"/>
      <c r="VTI295" s="46"/>
      <c r="VTJ295" s="46"/>
      <c r="VTK295" s="46"/>
      <c r="VTL295" s="46"/>
      <c r="VTM295" s="46"/>
      <c r="VTN295" s="46"/>
      <c r="VTO295" s="46"/>
      <c r="VTP295" s="46"/>
      <c r="VTQ295" s="46"/>
      <c r="VTR295" s="46"/>
      <c r="VTS295" s="46"/>
      <c r="VTT295" s="46"/>
      <c r="VTU295" s="46"/>
      <c r="VTV295" s="46"/>
      <c r="VTW295" s="46"/>
      <c r="VTX295" s="46"/>
    </row>
    <row r="296" spans="3:58 15024:15416" x14ac:dyDescent="0.25">
      <c r="C296" s="15"/>
      <c r="D296" s="243" t="s">
        <v>941</v>
      </c>
      <c r="E296" s="262">
        <v>18374.400000000001</v>
      </c>
      <c r="F296" s="242" t="s">
        <v>1026</v>
      </c>
      <c r="G296" s="271">
        <v>13589</v>
      </c>
      <c r="H296" s="271">
        <v>13552</v>
      </c>
      <c r="I296" s="271">
        <v>13300</v>
      </c>
      <c r="J296" s="271">
        <v>13395</v>
      </c>
      <c r="K296" s="271">
        <v>13984</v>
      </c>
      <c r="L296" s="271">
        <v>14152</v>
      </c>
      <c r="M296" s="271">
        <v>14429</v>
      </c>
      <c r="N296" s="271">
        <v>14286</v>
      </c>
      <c r="O296" s="271">
        <v>14049</v>
      </c>
      <c r="P296" s="271">
        <v>14152</v>
      </c>
      <c r="Q296" s="271">
        <v>14016</v>
      </c>
      <c r="R296" s="2014">
        <v>14071</v>
      </c>
      <c r="S296" s="2008">
        <v>14033</v>
      </c>
      <c r="T296" s="2008">
        <v>13942</v>
      </c>
      <c r="U296" s="2008">
        <v>12991</v>
      </c>
      <c r="V296" s="2017">
        <v>12178</v>
      </c>
      <c r="W296" s="2017">
        <v>13039</v>
      </c>
      <c r="X296" s="2017">
        <v>13061</v>
      </c>
      <c r="Y296" s="2018">
        <v>13543</v>
      </c>
      <c r="Z296" s="2017">
        <v>14205</v>
      </c>
      <c r="AA296" s="1954">
        <v>14078</v>
      </c>
      <c r="AB296" s="271">
        <v>14553</v>
      </c>
      <c r="AC296" s="271">
        <v>14127</v>
      </c>
      <c r="AD296" s="271">
        <v>13928</v>
      </c>
      <c r="AE296" s="271">
        <v>14032</v>
      </c>
      <c r="AF296" s="271">
        <v>13919</v>
      </c>
      <c r="AG296" s="271">
        <v>13777</v>
      </c>
      <c r="AH296" s="1953">
        <v>13874</v>
      </c>
      <c r="AJ296" s="82">
        <f>SUM(G296:AH296)</f>
        <v>386255</v>
      </c>
      <c r="AL296" s="3"/>
    </row>
    <row r="297" spans="3:58 15024:15416" x14ac:dyDescent="0.25">
      <c r="C297" s="15"/>
      <c r="D297" s="915"/>
      <c r="E297" s="1697">
        <v>7.3497600000000007</v>
      </c>
      <c r="F297" s="61" t="s">
        <v>1017</v>
      </c>
      <c r="G297" s="1763">
        <f t="shared" ref="G297:J297" si="278">(G296/G9)*1000</f>
        <v>6.7602189298069488</v>
      </c>
      <c r="H297" s="1763">
        <f t="shared" si="278"/>
        <v>6.1124975587446109</v>
      </c>
      <c r="I297" s="1763">
        <f t="shared" si="278"/>
        <v>6.6062960484912061</v>
      </c>
      <c r="J297" s="1763">
        <f t="shared" si="278"/>
        <v>6.1981377360856555</v>
      </c>
      <c r="K297" s="1763">
        <f t="shared" ref="K297:N297" si="279">(K296/K9)*1000</f>
        <v>6.5175880263555896</v>
      </c>
      <c r="L297" s="1763">
        <f t="shared" si="279"/>
        <v>7.7454594214439547</v>
      </c>
      <c r="M297" s="1763">
        <f t="shared" si="279"/>
        <v>7.1662781145670778</v>
      </c>
      <c r="N297" s="1763">
        <f t="shared" si="279"/>
        <v>7.4626280925165291</v>
      </c>
      <c r="O297" s="1763">
        <f t="shared" ref="O297:P297" si="280">(O296/O9)*1000</f>
        <v>6.8995830488996717</v>
      </c>
      <c r="P297" s="1763">
        <f t="shared" si="280"/>
        <v>5.776958459129407</v>
      </c>
      <c r="Q297" s="1763">
        <f t="shared" ref="Q297:T297" si="281">(Q296/Q9)*1000</f>
        <v>6.3507023108291802</v>
      </c>
      <c r="R297" s="1763">
        <f t="shared" si="281"/>
        <v>6.8957270603502305</v>
      </c>
      <c r="S297" s="1763">
        <f t="shared" si="281"/>
        <v>6.7529557715804165</v>
      </c>
      <c r="T297" s="1763">
        <f t="shared" si="281"/>
        <v>8.792553258580023</v>
      </c>
      <c r="U297" s="1763">
        <f t="shared" ref="U297:AH297" si="282">(U296/U9)*1000</f>
        <v>7.311734514977771</v>
      </c>
      <c r="V297" s="1763">
        <f t="shared" si="282"/>
        <v>6.3000484738497295</v>
      </c>
      <c r="W297" s="1763">
        <f t="shared" si="282"/>
        <v>5.3288247364706338</v>
      </c>
      <c r="X297" s="1763">
        <f t="shared" si="282"/>
        <v>5.1242194598717239</v>
      </c>
      <c r="Y297" s="1763">
        <f t="shared" si="282"/>
        <v>5.4846435649899687</v>
      </c>
      <c r="Z297" s="1763">
        <f t="shared" si="282"/>
        <v>5.8978862274703232</v>
      </c>
      <c r="AA297" s="1763">
        <f t="shared" si="282"/>
        <v>5.9246453124684368</v>
      </c>
      <c r="AB297" s="1763">
        <f t="shared" si="282"/>
        <v>5.5782643559908562</v>
      </c>
      <c r="AC297" s="1763">
        <f t="shared" si="282"/>
        <v>5.9016631769972578</v>
      </c>
      <c r="AD297" s="1763">
        <f t="shared" si="282"/>
        <v>6.1243029472108654</v>
      </c>
      <c r="AE297" s="1763">
        <f t="shared" si="282"/>
        <v>5.743231075005812</v>
      </c>
      <c r="AF297" s="1763">
        <f t="shared" si="282"/>
        <v>6.724027904788267</v>
      </c>
      <c r="AG297" s="1763">
        <f t="shared" si="282"/>
        <v>6.5094790715782826</v>
      </c>
      <c r="AH297" s="1763">
        <f t="shared" si="282"/>
        <v>6.3868583736942828</v>
      </c>
      <c r="AI297" s="62"/>
      <c r="AJ297" s="1940">
        <f>(AJ296/AJ9)*1000</f>
        <v>6.3594116435771832</v>
      </c>
      <c r="AL297" s="1981"/>
      <c r="AR297" s="1981"/>
    </row>
    <row r="298" spans="3:58 15024:15416" x14ac:dyDescent="0.25">
      <c r="C298" s="15"/>
      <c r="D298" s="243" t="s">
        <v>118</v>
      </c>
      <c r="E298" s="262">
        <v>10946.28</v>
      </c>
      <c r="F298" s="242" t="s">
        <v>1026</v>
      </c>
      <c r="G298" s="271">
        <v>10769</v>
      </c>
      <c r="H298" s="271">
        <v>11077</v>
      </c>
      <c r="I298" s="271">
        <v>10783</v>
      </c>
      <c r="J298" s="271">
        <v>11143</v>
      </c>
      <c r="K298" s="271">
        <v>10462</v>
      </c>
      <c r="L298" s="271">
        <v>10280</v>
      </c>
      <c r="M298" s="271">
        <v>10451</v>
      </c>
      <c r="N298" s="271">
        <v>10013</v>
      </c>
      <c r="O298" s="271">
        <v>10230</v>
      </c>
      <c r="P298" s="271">
        <v>10942</v>
      </c>
      <c r="Q298" s="271">
        <v>11253</v>
      </c>
      <c r="R298" s="1966">
        <v>10134</v>
      </c>
      <c r="S298" s="1969">
        <v>10224</v>
      </c>
      <c r="T298" s="1969">
        <v>9658</v>
      </c>
      <c r="U298" s="1969">
        <v>9701</v>
      </c>
      <c r="V298" s="2018">
        <v>10107</v>
      </c>
      <c r="W298" s="2018">
        <v>10956</v>
      </c>
      <c r="X298" s="2018">
        <v>11284</v>
      </c>
      <c r="Y298" s="2018">
        <v>11205</v>
      </c>
      <c r="Z298" s="2018">
        <v>10630</v>
      </c>
      <c r="AA298" s="1954">
        <v>11113</v>
      </c>
      <c r="AB298" s="271">
        <v>11697</v>
      </c>
      <c r="AC298" s="271">
        <v>11223</v>
      </c>
      <c r="AD298" s="271">
        <v>10538</v>
      </c>
      <c r="AE298" s="271">
        <v>11463</v>
      </c>
      <c r="AF298" s="271">
        <v>10763</v>
      </c>
      <c r="AG298" s="271">
        <v>10661</v>
      </c>
      <c r="AH298" s="1954">
        <v>10671</v>
      </c>
      <c r="AJ298" s="82">
        <f>SUM(G298:AH298)</f>
        <v>299431</v>
      </c>
      <c r="AL298" s="3">
        <f>AJ296+AJ298</f>
        <v>685686</v>
      </c>
    </row>
    <row r="299" spans="3:58 15024:15416" x14ac:dyDescent="0.25">
      <c r="C299" s="15"/>
      <c r="D299" s="915"/>
      <c r="E299" s="1697">
        <v>4.3785120000000006</v>
      </c>
      <c r="F299" s="61" t="s">
        <v>1017</v>
      </c>
      <c r="G299" s="1763">
        <f t="shared" ref="G299:J299" si="283">(G298/G9)*1000</f>
        <v>5.3573329645368331</v>
      </c>
      <c r="H299" s="1763">
        <f t="shared" si="283"/>
        <v>4.9961729234219341</v>
      </c>
      <c r="I299" s="1763">
        <f t="shared" si="283"/>
        <v>5.356066939163961</v>
      </c>
      <c r="J299" s="1763">
        <f t="shared" si="283"/>
        <v>5.1560917352148161</v>
      </c>
      <c r="K299" s="1763">
        <f t="shared" ref="K299:N299" si="284">(K298/K9)*1000</f>
        <v>4.8760730786421753</v>
      </c>
      <c r="L299" s="1763">
        <f t="shared" si="284"/>
        <v>5.6262947182337379</v>
      </c>
      <c r="M299" s="1763">
        <f t="shared" si="284"/>
        <v>5.1905726367274605</v>
      </c>
      <c r="N299" s="1763">
        <f t="shared" si="284"/>
        <v>5.2305260458048446</v>
      </c>
      <c r="O299" s="1763">
        <f t="shared" ref="O299:P299" si="285">(O298/O9)*1000</f>
        <v>5.0240397601426183</v>
      </c>
      <c r="P299" s="1763">
        <f t="shared" si="285"/>
        <v>4.466611041534339</v>
      </c>
      <c r="Q299" s="1763">
        <f t="shared" ref="Q299:AH299" si="286">(Q298/Q9)*1000</f>
        <v>5.0987766198459443</v>
      </c>
      <c r="R299" s="1763">
        <f t="shared" si="286"/>
        <v>4.9663348752461971</v>
      </c>
      <c r="S299" s="1763">
        <f t="shared" si="286"/>
        <v>4.9199900098794398</v>
      </c>
      <c r="T299" s="1763">
        <f t="shared" si="286"/>
        <v>6.0908391458446323</v>
      </c>
      <c r="U299" s="1763">
        <f t="shared" si="286"/>
        <v>5.4600212862596686</v>
      </c>
      <c r="V299" s="1763">
        <f t="shared" si="286"/>
        <v>5.2286574088683864</v>
      </c>
      <c r="W299" s="1763">
        <f t="shared" si="286"/>
        <v>4.4775369133194456</v>
      </c>
      <c r="X299" s="1763">
        <f t="shared" si="286"/>
        <v>4.4270494131530924</v>
      </c>
      <c r="Y299" s="1763">
        <f t="shared" si="286"/>
        <v>4.5378004242570036</v>
      </c>
      <c r="Z299" s="1763">
        <f t="shared" si="286"/>
        <v>4.4135537203808202</v>
      </c>
      <c r="AA299" s="1763">
        <f t="shared" si="286"/>
        <v>4.6768421194389642</v>
      </c>
      <c r="AB299" s="1763">
        <f t="shared" si="286"/>
        <v>4.4835400379320438</v>
      </c>
      <c r="AC299" s="1763">
        <f t="shared" si="286"/>
        <v>4.688494785548257</v>
      </c>
      <c r="AD299" s="1763">
        <f t="shared" si="286"/>
        <v>4.6336806761708864</v>
      </c>
      <c r="AE299" s="1763">
        <f t="shared" si="286"/>
        <v>4.6917515545033934</v>
      </c>
      <c r="AF299" s="1763">
        <f t="shared" si="286"/>
        <v>5.1994189481454214</v>
      </c>
      <c r="AG299" s="1763">
        <f t="shared" si="286"/>
        <v>5.037203773107068</v>
      </c>
      <c r="AH299" s="1763">
        <f t="shared" si="286"/>
        <v>4.9123659871480241</v>
      </c>
      <c r="AI299" s="62"/>
      <c r="AJ299" s="1940">
        <f>AJ298/AJ9*1000</f>
        <v>4.9299167333703373</v>
      </c>
    </row>
    <row r="300" spans="3:58 15024:15416" x14ac:dyDescent="0.25">
      <c r="C300" s="15"/>
      <c r="D300" s="44" t="s">
        <v>15</v>
      </c>
      <c r="E300" s="524"/>
      <c r="F300" s="45"/>
      <c r="G300" s="295"/>
      <c r="H300" s="295"/>
      <c r="I300" s="295"/>
      <c r="J300" s="295"/>
      <c r="K300" s="295"/>
      <c r="L300" s="295"/>
      <c r="M300" s="295"/>
      <c r="N300" s="295"/>
      <c r="O300" s="295"/>
      <c r="P300" s="295"/>
      <c r="Q300" s="295"/>
      <c r="R300" s="295"/>
      <c r="S300" s="1936"/>
      <c r="T300" s="1936"/>
      <c r="U300" s="295"/>
      <c r="V300" s="295"/>
      <c r="W300" s="295"/>
      <c r="X300" s="295"/>
      <c r="Y300" s="295"/>
      <c r="Z300" s="295"/>
      <c r="AA300" s="295"/>
      <c r="AB300" s="295"/>
      <c r="AC300" s="295"/>
      <c r="AD300" s="295"/>
      <c r="AE300" s="295"/>
      <c r="AF300" s="295"/>
      <c r="AG300" s="295"/>
      <c r="AH300" s="295"/>
      <c r="AJ300" s="124" t="s">
        <v>15</v>
      </c>
    </row>
    <row r="301" spans="3:58 15024:15416" x14ac:dyDescent="0.25">
      <c r="C301" s="15"/>
      <c r="D301" s="243" t="s">
        <v>951</v>
      </c>
      <c r="E301" s="262">
        <v>10272</v>
      </c>
      <c r="F301" s="242" t="s">
        <v>1026</v>
      </c>
      <c r="G301" s="271">
        <v>7512</v>
      </c>
      <c r="H301" s="271">
        <v>7512</v>
      </c>
      <c r="I301" s="271">
        <v>7512</v>
      </c>
      <c r="J301" s="271">
        <v>7512</v>
      </c>
      <c r="K301" s="271">
        <v>7512</v>
      </c>
      <c r="L301" s="271">
        <v>7512</v>
      </c>
      <c r="M301" s="271">
        <v>7512</v>
      </c>
      <c r="N301" s="271">
        <v>7512</v>
      </c>
      <c r="O301" s="271">
        <v>7512</v>
      </c>
      <c r="P301" s="271">
        <v>7512</v>
      </c>
      <c r="Q301" s="271">
        <v>7512</v>
      </c>
      <c r="R301" s="271">
        <v>7512</v>
      </c>
      <c r="S301" s="271">
        <v>7512</v>
      </c>
      <c r="T301" s="271">
        <v>7512</v>
      </c>
      <c r="U301" s="271">
        <v>7512</v>
      </c>
      <c r="V301" s="271">
        <v>7512</v>
      </c>
      <c r="W301" s="271">
        <v>7512</v>
      </c>
      <c r="X301" s="271">
        <v>7512</v>
      </c>
      <c r="Y301" s="271">
        <v>7512</v>
      </c>
      <c r="Z301" s="271">
        <v>7512</v>
      </c>
      <c r="AA301" s="271">
        <v>7512</v>
      </c>
      <c r="AB301" s="271">
        <v>7512</v>
      </c>
      <c r="AC301" s="271">
        <v>7512</v>
      </c>
      <c r="AD301" s="271">
        <v>7512</v>
      </c>
      <c r="AE301" s="271">
        <v>7512</v>
      </c>
      <c r="AF301" s="271">
        <v>7512</v>
      </c>
      <c r="AG301" s="271">
        <v>7512</v>
      </c>
      <c r="AH301" s="271">
        <v>7512</v>
      </c>
      <c r="AJ301" s="82">
        <f>SUM(G301:AH301)</f>
        <v>210336</v>
      </c>
      <c r="AR301" s="3"/>
      <c r="AU301" s="3"/>
    </row>
    <row r="302" spans="3:58 15024:15416" x14ac:dyDescent="0.25">
      <c r="C302" s="15"/>
      <c r="D302" s="915"/>
      <c r="E302" s="1697">
        <v>4.1087999999999996</v>
      </c>
      <c r="F302" s="61" t="s">
        <v>1017</v>
      </c>
      <c r="G302" s="34">
        <f t="shared" ref="G302:J302" si="287">(G301/G29)*1000</f>
        <v>4.0679706339308392</v>
      </c>
      <c r="H302" s="34">
        <f t="shared" si="287"/>
        <v>3.8757970097751397</v>
      </c>
      <c r="I302" s="34">
        <f t="shared" si="287"/>
        <v>3.7613034378473649</v>
      </c>
      <c r="J302" s="34">
        <f t="shared" si="287"/>
        <v>3.6707235850342763</v>
      </c>
      <c r="K302" s="34">
        <f t="shared" ref="K302:N302" si="288">(K301/K29)*1000</f>
        <v>3.3899635957982861</v>
      </c>
      <c r="L302" s="34">
        <f t="shared" si="288"/>
        <v>4.088510371492764</v>
      </c>
      <c r="M302" s="34">
        <f t="shared" si="288"/>
        <v>4.5706275121110682</v>
      </c>
      <c r="N302" s="34">
        <f t="shared" si="288"/>
        <v>5.053406542250972</v>
      </c>
      <c r="O302" s="34">
        <f t="shared" ref="O302:P302" si="289">(O301/O29)*1000</f>
        <v>6.8369658506661768</v>
      </c>
      <c r="P302" s="34">
        <f t="shared" si="289"/>
        <v>5.8479532163742682</v>
      </c>
      <c r="Q302" s="34">
        <f t="shared" ref="Q302:AH302" si="290">(Q301/Q29)*1000</f>
        <v>4.0140127089028583</v>
      </c>
      <c r="R302" s="34">
        <f t="shared" si="290"/>
        <v>3.8638815035190022</v>
      </c>
      <c r="S302" s="34">
        <f t="shared" si="290"/>
        <v>3.913994248846044</v>
      </c>
      <c r="T302" s="34">
        <f t="shared" si="290"/>
        <v>3.8044515932660397</v>
      </c>
      <c r="U302" s="34">
        <f t="shared" si="290"/>
        <v>3.6638576441083202</v>
      </c>
      <c r="V302" s="34">
        <f t="shared" si="290"/>
        <v>4.3171446157241311</v>
      </c>
      <c r="W302" s="34">
        <f t="shared" si="290"/>
        <v>3.613084444786471</v>
      </c>
      <c r="X302" s="34">
        <f t="shared" si="290"/>
        <v>3.7122914801131479</v>
      </c>
      <c r="Y302" s="34">
        <f t="shared" si="290"/>
        <v>5.098744047392799</v>
      </c>
      <c r="Z302" s="34">
        <f t="shared" si="290"/>
        <v>4.8934253391100766</v>
      </c>
      <c r="AA302" s="34">
        <f t="shared" si="290"/>
        <v>5.0913108159855778</v>
      </c>
      <c r="AB302" s="34">
        <f t="shared" si="290"/>
        <v>4.9224672097631554</v>
      </c>
      <c r="AC302" s="34">
        <f t="shared" si="290"/>
        <v>4.2009687058030076</v>
      </c>
      <c r="AD302" s="34">
        <f t="shared" si="290"/>
        <v>3.678964326485556</v>
      </c>
      <c r="AE302" s="34">
        <f t="shared" si="290"/>
        <v>3.7499737921160694</v>
      </c>
      <c r="AF302" s="34">
        <f t="shared" si="290"/>
        <v>8.6251141002015039</v>
      </c>
      <c r="AG302" s="34">
        <f t="shared" si="290"/>
        <v>4.3591341617545165</v>
      </c>
      <c r="AH302" s="34">
        <f t="shared" si="290"/>
        <v>4.0752510955763563</v>
      </c>
      <c r="AJ302" s="1939">
        <f>(AJ301/AJ32)*1000</f>
        <v>5.2964688998646672</v>
      </c>
      <c r="AL302" s="139"/>
    </row>
    <row r="303" spans="3:58 15024:15416" x14ac:dyDescent="0.25">
      <c r="C303" s="15"/>
      <c r="D303" s="243" t="s">
        <v>120</v>
      </c>
      <c r="E303" s="262">
        <v>11201.3</v>
      </c>
      <c r="F303" s="242" t="s">
        <v>1026</v>
      </c>
      <c r="G303" s="271">
        <v>6656</v>
      </c>
      <c r="H303" s="271">
        <v>6567</v>
      </c>
      <c r="I303" s="271">
        <v>6712</v>
      </c>
      <c r="J303" s="271">
        <v>6752</v>
      </c>
      <c r="K303" s="271">
        <v>6787</v>
      </c>
      <c r="L303" s="271">
        <v>6721</v>
      </c>
      <c r="M303" s="271">
        <v>6277</v>
      </c>
      <c r="N303" s="1632">
        <v>6530</v>
      </c>
      <c r="O303" s="1632">
        <v>5677</v>
      </c>
      <c r="P303" s="271">
        <v>5773</v>
      </c>
      <c r="Q303" s="271">
        <v>6429</v>
      </c>
      <c r="R303" s="1967">
        <v>6465</v>
      </c>
      <c r="S303" s="1969">
        <v>6422</v>
      </c>
      <c r="T303" s="1969">
        <v>6616</v>
      </c>
      <c r="U303" s="2019">
        <v>6541</v>
      </c>
      <c r="V303" s="2019">
        <v>6492</v>
      </c>
      <c r="W303" s="2019">
        <v>6741</v>
      </c>
      <c r="X303" s="271">
        <v>6799</v>
      </c>
      <c r="Y303" s="271">
        <v>5979</v>
      </c>
      <c r="Z303" s="271">
        <v>6248</v>
      </c>
      <c r="AA303" s="271">
        <v>6292</v>
      </c>
      <c r="AB303" s="271">
        <v>6276</v>
      </c>
      <c r="AC303" s="271">
        <v>6334</v>
      </c>
      <c r="AD303" s="271">
        <v>6631</v>
      </c>
      <c r="AE303" s="271">
        <v>6137</v>
      </c>
      <c r="AF303" s="271">
        <v>4158</v>
      </c>
      <c r="AG303" s="271">
        <v>6077</v>
      </c>
      <c r="AH303" s="271">
        <v>6550</v>
      </c>
      <c r="AJ303" s="82">
        <f>SUM(G303:AH303)</f>
        <v>177639</v>
      </c>
      <c r="AL303" s="1982"/>
      <c r="AR303" s="139"/>
    </row>
    <row r="304" spans="3:58 15024:15416" ht="15.75" thickBot="1" x14ac:dyDescent="0.3">
      <c r="C304" s="19"/>
      <c r="D304" s="2053"/>
      <c r="E304" s="2054">
        <v>4.4805199999999994</v>
      </c>
      <c r="F304" s="2055" t="s">
        <v>1017</v>
      </c>
      <c r="G304" s="2056">
        <f t="shared" ref="G304:J304" si="291">(G303/G29)*1000</f>
        <v>3.604421264569178</v>
      </c>
      <c r="H304" s="2056">
        <f t="shared" si="291"/>
        <v>3.3882266990406471</v>
      </c>
      <c r="I304" s="2056">
        <f t="shared" si="291"/>
        <v>3.3607386414844931</v>
      </c>
      <c r="J304" s="2056">
        <f t="shared" si="291"/>
        <v>3.2993511243545575</v>
      </c>
      <c r="K304" s="2056">
        <f t="shared" ref="K304:N304" si="292">(K303/K29)*1000</f>
        <v>3.0627905916777118</v>
      </c>
      <c r="L304" s="2056">
        <f t="shared" si="292"/>
        <v>3.6579976313635334</v>
      </c>
      <c r="M304" s="2056">
        <f t="shared" si="292"/>
        <v>3.8191997994570248</v>
      </c>
      <c r="N304" s="2056">
        <f t="shared" si="292"/>
        <v>4.3928041428246605</v>
      </c>
      <c r="O304" s="2056">
        <f t="shared" ref="O304:P304" si="293">(O303/O29)*1000</f>
        <v>5.1668603746315078</v>
      </c>
      <c r="P304" s="2056">
        <f t="shared" si="293"/>
        <v>4.4941738442663279</v>
      </c>
      <c r="Q304" s="2056">
        <f t="shared" ref="Q304:AH304" si="294">(Q303/Q29)*1000</f>
        <v>3.4353151897679011</v>
      </c>
      <c r="R304" s="2056">
        <f t="shared" si="294"/>
        <v>3.3253453035477039</v>
      </c>
      <c r="S304" s="2056">
        <f t="shared" si="294"/>
        <v>3.3460690982546986</v>
      </c>
      <c r="T304" s="2056">
        <f t="shared" si="294"/>
        <v>3.3506724894898987</v>
      </c>
      <c r="U304" s="2056">
        <f t="shared" si="294"/>
        <v>3.1902679512929337</v>
      </c>
      <c r="V304" s="2056">
        <f t="shared" si="294"/>
        <v>3.7309508579980104</v>
      </c>
      <c r="W304" s="2056">
        <f t="shared" si="294"/>
        <v>3.24225269466262</v>
      </c>
      <c r="X304" s="2056">
        <f t="shared" si="294"/>
        <v>3.359940065666839</v>
      </c>
      <c r="Y304" s="2056">
        <f t="shared" si="294"/>
        <v>4.058225593631728</v>
      </c>
      <c r="Z304" s="2056">
        <f t="shared" si="294"/>
        <v>4.0700374758732369</v>
      </c>
      <c r="AA304" s="2056">
        <f t="shared" si="294"/>
        <v>4.264447238309538</v>
      </c>
      <c r="AB304" s="2056">
        <f t="shared" si="294"/>
        <v>4.1125404963356713</v>
      </c>
      <c r="AC304" s="2056">
        <f t="shared" si="294"/>
        <v>3.5421905993818221</v>
      </c>
      <c r="AD304" s="2056">
        <f t="shared" si="294"/>
        <v>3.2474989947984185</v>
      </c>
      <c r="AE304" s="2056">
        <f t="shared" si="294"/>
        <v>3.0635768320309267</v>
      </c>
      <c r="AF304" s="2056">
        <f t="shared" si="294"/>
        <v>4.774124657699395</v>
      </c>
      <c r="AG304" s="2056">
        <f t="shared" si="294"/>
        <v>3.5264188366589719</v>
      </c>
      <c r="AH304" s="2056">
        <f t="shared" si="294"/>
        <v>3.5533672358925896</v>
      </c>
      <c r="AI304" s="2059"/>
      <c r="AJ304" s="2058">
        <f>(AJ303/AJ32)*1000</f>
        <v>4.473126040730353</v>
      </c>
      <c r="AL304" s="3"/>
    </row>
    <row r="305" spans="3:58 15024:15416" hidden="1" x14ac:dyDescent="0.25">
      <c r="C305" s="15"/>
      <c r="D305" s="121" t="s">
        <v>4</v>
      </c>
      <c r="E305" s="1028"/>
      <c r="F305" s="122"/>
      <c r="G305" s="33"/>
      <c r="H305" s="33"/>
      <c r="I305" s="33"/>
      <c r="J305" s="33"/>
      <c r="K305" s="33"/>
      <c r="L305" s="33"/>
      <c r="M305" s="33"/>
      <c r="N305" s="33"/>
      <c r="O305" s="33"/>
      <c r="P305" s="33"/>
      <c r="Q305" s="33"/>
      <c r="R305" s="33"/>
      <c r="S305" s="1913"/>
      <c r="T305" s="33"/>
      <c r="U305" s="33"/>
      <c r="V305" s="33"/>
      <c r="W305" s="33"/>
      <c r="X305" s="33"/>
      <c r="Y305" s="33"/>
      <c r="Z305" s="33"/>
      <c r="AA305" s="33"/>
      <c r="AB305" s="33"/>
      <c r="AC305" s="33"/>
      <c r="AD305" s="33"/>
      <c r="AE305" s="33"/>
      <c r="AF305" s="33"/>
      <c r="AG305" s="33"/>
      <c r="AH305" s="33"/>
      <c r="AI305" s="62"/>
      <c r="AJ305" s="52" t="s">
        <v>4</v>
      </c>
      <c r="AL305" s="3"/>
    </row>
    <row r="306" spans="3:58 15024:15416" hidden="1" x14ac:dyDescent="0.25">
      <c r="C306" s="15"/>
      <c r="D306" s="232" t="s">
        <v>3</v>
      </c>
      <c r="E306" s="231">
        <v>50</v>
      </c>
      <c r="F306" s="242" t="s">
        <v>943</v>
      </c>
      <c r="G306" s="241"/>
      <c r="H306" s="241"/>
      <c r="I306" s="241"/>
      <c r="J306" s="241"/>
      <c r="K306" s="241">
        <v>24.8</v>
      </c>
      <c r="L306" s="241"/>
      <c r="M306" s="241">
        <v>22.6</v>
      </c>
      <c r="N306" s="2047"/>
      <c r="O306" s="2047"/>
      <c r="P306" s="2047"/>
      <c r="Q306" s="2048"/>
      <c r="R306" s="2049">
        <v>19.600000000000001</v>
      </c>
      <c r="S306" s="2050">
        <v>19.2</v>
      </c>
      <c r="T306" s="2051">
        <v>15.2</v>
      </c>
      <c r="U306" s="2051">
        <v>15.5</v>
      </c>
      <c r="V306" s="2051">
        <v>10.7</v>
      </c>
      <c r="W306" s="2052">
        <v>9.1999999999999993</v>
      </c>
      <c r="X306" s="2046"/>
      <c r="Y306" s="2046"/>
      <c r="Z306" s="2046"/>
      <c r="AA306" s="2060"/>
      <c r="AB306" s="2060"/>
      <c r="AC306" s="241"/>
      <c r="AD306" s="241"/>
      <c r="AE306" s="241"/>
      <c r="AF306" s="1632"/>
      <c r="AG306" s="241"/>
      <c r="AH306" s="241"/>
      <c r="AI306" s="62"/>
      <c r="AJ306" s="925">
        <f>SUM(G306:AH306)/3</f>
        <v>45.6</v>
      </c>
      <c r="AL306" s="3"/>
    </row>
    <row r="307" spans="3:58 15024:15416" hidden="1" x14ac:dyDescent="0.25">
      <c r="C307" s="15"/>
      <c r="D307" s="121" t="s">
        <v>1</v>
      </c>
      <c r="E307" s="13"/>
      <c r="F307" s="69" t="s">
        <v>0</v>
      </c>
      <c r="G307" s="278">
        <f>G306*1000</f>
        <v>0</v>
      </c>
      <c r="H307" s="278">
        <f>H306*1000</f>
        <v>0</v>
      </c>
      <c r="I307" s="278">
        <f t="shared" ref="I307:J307" si="295">I306*1000</f>
        <v>0</v>
      </c>
      <c r="J307" s="278">
        <f t="shared" si="295"/>
        <v>0</v>
      </c>
      <c r="K307" s="278">
        <f>K306*1000</f>
        <v>24800</v>
      </c>
      <c r="L307" s="278"/>
      <c r="M307" s="278">
        <v>22600</v>
      </c>
      <c r="N307" s="278"/>
      <c r="O307" s="278"/>
      <c r="P307" s="278"/>
      <c r="Q307" s="278"/>
      <c r="R307" s="278">
        <f t="shared" ref="R307" si="296">R306*1000</f>
        <v>19600</v>
      </c>
      <c r="S307" s="278">
        <f>S306*1000</f>
        <v>19200</v>
      </c>
      <c r="T307" s="278">
        <f t="shared" ref="T307" si="297">T306*1000</f>
        <v>15200</v>
      </c>
      <c r="U307" s="278">
        <f>U306*1000</f>
        <v>15500</v>
      </c>
      <c r="V307" s="278">
        <f>V306*1000</f>
        <v>10700</v>
      </c>
      <c r="W307" s="278">
        <v>9200</v>
      </c>
      <c r="X307" s="278">
        <f>X306*1000</f>
        <v>0</v>
      </c>
      <c r="Y307" s="278">
        <f t="shared" ref="Y307:AC307" si="298">Y306*1000</f>
        <v>0</v>
      </c>
      <c r="Z307" s="278">
        <f t="shared" si="298"/>
        <v>0</v>
      </c>
      <c r="AA307" s="278">
        <f t="shared" si="298"/>
        <v>0</v>
      </c>
      <c r="AB307" s="278">
        <f t="shared" si="298"/>
        <v>0</v>
      </c>
      <c r="AC307" s="278">
        <f t="shared" si="298"/>
        <v>0</v>
      </c>
      <c r="AD307" s="278">
        <f t="shared" ref="AD307" si="299">AD306*1000</f>
        <v>0</v>
      </c>
      <c r="AE307" s="278">
        <f t="shared" ref="AE307:AF307" si="300">AE306*1000</f>
        <v>0</v>
      </c>
      <c r="AF307" s="278">
        <f t="shared" si="300"/>
        <v>0</v>
      </c>
      <c r="AG307" s="278">
        <f t="shared" ref="AG307:AH307" si="301">AG306*1000</f>
        <v>0</v>
      </c>
      <c r="AH307" s="278">
        <f t="shared" si="301"/>
        <v>0</v>
      </c>
      <c r="AI307" s="62"/>
      <c r="AJ307" s="82">
        <f>SUM(G307:AH307)</f>
        <v>136800</v>
      </c>
      <c r="AL307" s="3"/>
    </row>
    <row r="308" spans="3:58 15024:15416" hidden="1" x14ac:dyDescent="0.25">
      <c r="C308" s="15"/>
      <c r="D308" s="117" t="s">
        <v>1126</v>
      </c>
      <c r="E308" s="2073"/>
      <c r="F308" s="118"/>
      <c r="G308" s="2074"/>
      <c r="H308" s="2074"/>
      <c r="I308" s="2074"/>
      <c r="J308" s="2074"/>
      <c r="K308" s="2074"/>
      <c r="L308" s="2074"/>
      <c r="M308" s="2074"/>
      <c r="N308" s="2074"/>
      <c r="O308" s="2074"/>
      <c r="P308" s="2074"/>
      <c r="Q308" s="2074"/>
      <c r="R308" s="2074"/>
      <c r="S308" s="2074"/>
      <c r="T308" s="2074"/>
      <c r="U308" s="2074"/>
      <c r="V308" s="2074"/>
      <c r="W308" s="2074"/>
      <c r="X308" s="2074"/>
      <c r="Y308" s="2074"/>
      <c r="Z308" s="2074"/>
      <c r="AA308" s="2074"/>
      <c r="AB308" s="2074"/>
      <c r="AC308" s="2074"/>
      <c r="AD308" s="2074"/>
      <c r="AE308" s="2074"/>
      <c r="AF308" s="2074"/>
      <c r="AG308" s="2074"/>
      <c r="AH308" s="2074"/>
      <c r="AI308" s="62"/>
      <c r="AJ308" s="1939"/>
      <c r="AL308" s="3"/>
    </row>
    <row r="309" spans="3:58 15024:15416" s="1" customFormat="1" hidden="1" x14ac:dyDescent="0.25">
      <c r="C309" s="83"/>
      <c r="D309" s="121" t="s">
        <v>16</v>
      </c>
      <c r="E309" s="13"/>
      <c r="F309" s="69"/>
      <c r="G309" s="278"/>
      <c r="H309" s="278"/>
      <c r="I309" s="278"/>
      <c r="J309" s="278"/>
      <c r="K309" s="278"/>
      <c r="L309" s="278"/>
      <c r="M309" s="278"/>
      <c r="N309" s="278"/>
      <c r="O309" s="278"/>
      <c r="P309" s="278"/>
      <c r="Q309" s="278"/>
      <c r="R309" s="278"/>
      <c r="S309" s="1975"/>
      <c r="T309" s="1980"/>
      <c r="U309" s="1980"/>
      <c r="V309" s="278"/>
      <c r="W309" s="1989"/>
      <c r="X309" s="278"/>
      <c r="Y309" s="278"/>
      <c r="Z309" s="278"/>
      <c r="AA309" s="278"/>
      <c r="AB309" s="278"/>
      <c r="AC309" s="278"/>
      <c r="AD309" s="278"/>
      <c r="AE309" s="278"/>
      <c r="AF309" s="278"/>
      <c r="AG309" s="278"/>
      <c r="AH309" s="278"/>
      <c r="AI309" s="62"/>
      <c r="AJ309" s="123" t="s">
        <v>16</v>
      </c>
      <c r="AZ309" s="508"/>
      <c r="BA309" s="508"/>
      <c r="BF309" s="140"/>
      <c r="VEV309" s="46"/>
      <c r="VEW309" s="46"/>
      <c r="VEX309" s="46"/>
      <c r="VEY309" s="46"/>
      <c r="VEZ309" s="46"/>
      <c r="VFA309" s="46"/>
      <c r="VFB309" s="46"/>
      <c r="VFC309" s="46"/>
      <c r="VFD309" s="46"/>
      <c r="VFE309" s="46"/>
      <c r="VFF309" s="46"/>
      <c r="VFG309" s="46"/>
      <c r="VFH309" s="46"/>
      <c r="VFI309" s="46"/>
      <c r="VFJ309" s="46"/>
      <c r="VFK309" s="46"/>
      <c r="VFL309" s="46"/>
      <c r="VFM309" s="46"/>
      <c r="VFN309" s="46"/>
      <c r="VFO309" s="46"/>
      <c r="VFP309" s="46"/>
      <c r="VFQ309" s="46"/>
      <c r="VFR309" s="46"/>
      <c r="VFS309" s="46"/>
      <c r="VFT309" s="46"/>
      <c r="VFU309" s="46"/>
      <c r="VFV309" s="46"/>
      <c r="VFW309" s="46"/>
      <c r="VFX309" s="46"/>
      <c r="VFY309" s="46"/>
      <c r="VFZ309" s="46"/>
      <c r="VGA309" s="46"/>
      <c r="VGB309" s="46"/>
      <c r="VGC309" s="46"/>
      <c r="VGD309" s="46"/>
      <c r="VGE309" s="46"/>
      <c r="VGF309" s="46"/>
      <c r="VGG309" s="46"/>
      <c r="VGH309" s="46"/>
      <c r="VGI309" s="46"/>
      <c r="VGJ309" s="46"/>
      <c r="VGK309" s="46"/>
      <c r="VGL309" s="46"/>
      <c r="VGM309" s="46"/>
      <c r="VGN309" s="46"/>
      <c r="VGO309" s="46"/>
      <c r="VGP309" s="46"/>
      <c r="VGQ309" s="46"/>
      <c r="VGR309" s="46"/>
      <c r="VGS309" s="46"/>
      <c r="VGT309" s="46"/>
      <c r="VGU309" s="46"/>
      <c r="VGV309" s="46"/>
      <c r="VGW309" s="46"/>
      <c r="VGX309" s="46"/>
      <c r="VGY309" s="46"/>
      <c r="VGZ309" s="46"/>
      <c r="VHA309" s="46"/>
      <c r="VHB309" s="46"/>
      <c r="VHC309" s="46"/>
      <c r="VHD309" s="46"/>
      <c r="VHE309" s="46"/>
      <c r="VHF309" s="46"/>
      <c r="VHG309" s="46"/>
      <c r="VHH309" s="46"/>
      <c r="VHI309" s="46"/>
      <c r="VHJ309" s="46"/>
      <c r="VHK309" s="46"/>
      <c r="VHL309" s="46"/>
      <c r="VHM309" s="46"/>
      <c r="VHN309" s="46"/>
      <c r="VHO309" s="46"/>
      <c r="VHP309" s="46"/>
      <c r="VHQ309" s="46"/>
      <c r="VHR309" s="46"/>
      <c r="VHS309" s="46"/>
      <c r="VHT309" s="46"/>
      <c r="VHU309" s="46"/>
      <c r="VHV309" s="46"/>
      <c r="VHW309" s="46"/>
      <c r="VHX309" s="46"/>
      <c r="VHY309" s="46"/>
      <c r="VHZ309" s="46"/>
      <c r="VIA309" s="46"/>
      <c r="VIB309" s="46"/>
      <c r="VIC309" s="46"/>
      <c r="VID309" s="46"/>
      <c r="VIE309" s="46"/>
      <c r="VIF309" s="46"/>
      <c r="VIG309" s="46"/>
      <c r="VIH309" s="46"/>
      <c r="VII309" s="46"/>
      <c r="VIJ309" s="46"/>
      <c r="VIK309" s="46"/>
      <c r="VIL309" s="46"/>
      <c r="VIM309" s="46"/>
      <c r="VIN309" s="46"/>
      <c r="VIO309" s="46"/>
      <c r="VIP309" s="46"/>
      <c r="VIQ309" s="46"/>
      <c r="VIR309" s="46"/>
      <c r="VIS309" s="46"/>
      <c r="VIT309" s="46"/>
      <c r="VIU309" s="46"/>
      <c r="VIV309" s="46"/>
      <c r="VIW309" s="46"/>
      <c r="VIX309" s="46"/>
      <c r="VIY309" s="46"/>
      <c r="VIZ309" s="46"/>
      <c r="VJA309" s="46"/>
      <c r="VJB309" s="46"/>
      <c r="VJC309" s="46"/>
      <c r="VJD309" s="46"/>
      <c r="VJE309" s="46"/>
      <c r="VJF309" s="46"/>
      <c r="VJG309" s="46"/>
      <c r="VJH309" s="46"/>
      <c r="VJI309" s="46"/>
      <c r="VJJ309" s="46"/>
      <c r="VJK309" s="46"/>
      <c r="VJL309" s="46"/>
      <c r="VJM309" s="46"/>
      <c r="VJN309" s="46"/>
      <c r="VJO309" s="46"/>
      <c r="VJP309" s="46"/>
      <c r="VJQ309" s="46"/>
      <c r="VJR309" s="46"/>
      <c r="VJS309" s="46"/>
      <c r="VJT309" s="46"/>
      <c r="VJU309" s="46"/>
      <c r="VJV309" s="46"/>
      <c r="VJW309" s="46"/>
      <c r="VJX309" s="46"/>
      <c r="VJY309" s="46"/>
      <c r="VJZ309" s="46"/>
      <c r="VKA309" s="46"/>
      <c r="VKB309" s="46"/>
      <c r="VKC309" s="46"/>
      <c r="VKD309" s="46"/>
      <c r="VKE309" s="46"/>
      <c r="VKF309" s="46"/>
      <c r="VKG309" s="46"/>
      <c r="VKH309" s="46"/>
      <c r="VKI309" s="46"/>
      <c r="VKJ309" s="46"/>
      <c r="VKK309" s="46"/>
      <c r="VKL309" s="46"/>
      <c r="VKM309" s="46"/>
      <c r="VKN309" s="46"/>
      <c r="VKO309" s="46"/>
      <c r="VKP309" s="46"/>
      <c r="VKQ309" s="46"/>
      <c r="VKR309" s="46"/>
      <c r="VKS309" s="46"/>
      <c r="VKT309" s="46"/>
      <c r="VKU309" s="46"/>
      <c r="VKV309" s="46"/>
      <c r="VKW309" s="46"/>
      <c r="VKX309" s="46"/>
      <c r="VKY309" s="46"/>
      <c r="VKZ309" s="46"/>
      <c r="VLA309" s="46"/>
      <c r="VLB309" s="46"/>
      <c r="VLC309" s="46"/>
      <c r="VLD309" s="46"/>
      <c r="VLE309" s="46"/>
      <c r="VLF309" s="46"/>
      <c r="VLG309" s="46"/>
      <c r="VLH309" s="46"/>
      <c r="VLI309" s="46"/>
      <c r="VLJ309" s="46"/>
      <c r="VLK309" s="46"/>
      <c r="VLL309" s="46"/>
      <c r="VLM309" s="46"/>
      <c r="VLN309" s="46"/>
      <c r="VLO309" s="46"/>
      <c r="VLP309" s="46"/>
      <c r="VLQ309" s="46"/>
      <c r="VLR309" s="46"/>
      <c r="VLS309" s="46"/>
      <c r="VLT309" s="46"/>
      <c r="VLU309" s="46"/>
      <c r="VLV309" s="46"/>
      <c r="VLW309" s="46"/>
      <c r="VLX309" s="46"/>
      <c r="VLY309" s="46"/>
      <c r="VLZ309" s="46"/>
      <c r="VMA309" s="46"/>
      <c r="VMB309" s="46"/>
      <c r="VMC309" s="46"/>
      <c r="VMD309" s="46"/>
      <c r="VME309" s="46"/>
      <c r="VMF309" s="46"/>
      <c r="VMG309" s="46"/>
      <c r="VMH309" s="46"/>
      <c r="VMI309" s="46"/>
      <c r="VMJ309" s="46"/>
      <c r="VMK309" s="46"/>
      <c r="VML309" s="46"/>
      <c r="VMM309" s="46"/>
      <c r="VMN309" s="46"/>
      <c r="VMO309" s="46"/>
      <c r="VMP309" s="46"/>
      <c r="VMQ309" s="46"/>
      <c r="VMR309" s="46"/>
      <c r="VMS309" s="46"/>
      <c r="VMT309" s="46"/>
      <c r="VMU309" s="46"/>
      <c r="VMV309" s="46"/>
      <c r="VMW309" s="46"/>
      <c r="VMX309" s="46"/>
      <c r="VMY309" s="46"/>
      <c r="VMZ309" s="46"/>
      <c r="VNA309" s="46"/>
      <c r="VNB309" s="46"/>
      <c r="VNC309" s="46"/>
      <c r="VND309" s="46"/>
      <c r="VNE309" s="46"/>
      <c r="VNF309" s="46"/>
      <c r="VNG309" s="46"/>
      <c r="VNH309" s="46"/>
      <c r="VNI309" s="46"/>
      <c r="VNJ309" s="46"/>
      <c r="VNK309" s="46"/>
      <c r="VNL309" s="46"/>
      <c r="VNM309" s="46"/>
      <c r="VNN309" s="46"/>
      <c r="VNO309" s="46"/>
      <c r="VNP309" s="46"/>
      <c r="VNQ309" s="46"/>
      <c r="VNR309" s="46"/>
      <c r="VNS309" s="46"/>
      <c r="VNT309" s="46"/>
      <c r="VNU309" s="46"/>
      <c r="VNV309" s="46"/>
      <c r="VNW309" s="46"/>
      <c r="VNX309" s="46"/>
      <c r="VNY309" s="46"/>
      <c r="VNZ309" s="46"/>
      <c r="VOA309" s="46"/>
      <c r="VOB309" s="46"/>
      <c r="VOC309" s="46"/>
      <c r="VOD309" s="46"/>
      <c r="VOE309" s="46"/>
      <c r="VOF309" s="46"/>
      <c r="VOG309" s="46"/>
      <c r="VOH309" s="46"/>
      <c r="VOI309" s="46"/>
      <c r="VOJ309" s="46"/>
      <c r="VOK309" s="46"/>
      <c r="VOL309" s="46"/>
      <c r="VOM309" s="46"/>
      <c r="VON309" s="46"/>
      <c r="VOO309" s="46"/>
      <c r="VOP309" s="46"/>
      <c r="VOQ309" s="46"/>
      <c r="VOR309" s="46"/>
      <c r="VOS309" s="46"/>
      <c r="VOT309" s="46"/>
      <c r="VOU309" s="46"/>
      <c r="VOV309" s="46"/>
      <c r="VOW309" s="46"/>
      <c r="VOX309" s="46"/>
      <c r="VOY309" s="46"/>
      <c r="VOZ309" s="46"/>
      <c r="VPA309" s="46"/>
      <c r="VPB309" s="46"/>
      <c r="VPC309" s="46"/>
      <c r="VPD309" s="46"/>
      <c r="VPE309" s="46"/>
      <c r="VPF309" s="46"/>
      <c r="VPG309" s="46"/>
      <c r="VPH309" s="46"/>
      <c r="VPI309" s="46"/>
      <c r="VPJ309" s="46"/>
      <c r="VPK309" s="46"/>
      <c r="VPL309" s="46"/>
      <c r="VPM309" s="46"/>
      <c r="VPN309" s="46"/>
      <c r="VPO309" s="46"/>
      <c r="VPP309" s="46"/>
      <c r="VPQ309" s="46"/>
      <c r="VPR309" s="46"/>
      <c r="VPS309" s="46"/>
      <c r="VPT309" s="46"/>
      <c r="VPU309" s="46"/>
      <c r="VPV309" s="46"/>
      <c r="VPW309" s="46"/>
      <c r="VPX309" s="46"/>
      <c r="VPY309" s="46"/>
      <c r="VPZ309" s="46"/>
      <c r="VQA309" s="46"/>
      <c r="VQB309" s="46"/>
      <c r="VQC309" s="46"/>
      <c r="VQD309" s="46"/>
      <c r="VQE309" s="46"/>
      <c r="VQF309" s="46"/>
      <c r="VQG309" s="46"/>
      <c r="VQH309" s="46"/>
      <c r="VQI309" s="46"/>
      <c r="VQJ309" s="46"/>
      <c r="VQK309" s="46"/>
      <c r="VQL309" s="46"/>
      <c r="VQM309" s="46"/>
      <c r="VQN309" s="46"/>
      <c r="VQO309" s="46"/>
      <c r="VQP309" s="46"/>
      <c r="VQQ309" s="46"/>
      <c r="VQR309" s="46"/>
      <c r="VQS309" s="46"/>
      <c r="VQT309" s="46"/>
      <c r="VQU309" s="46"/>
      <c r="VQV309" s="46"/>
      <c r="VQW309" s="46"/>
      <c r="VQX309" s="46"/>
      <c r="VQY309" s="46"/>
      <c r="VQZ309" s="46"/>
      <c r="VRA309" s="46"/>
      <c r="VRB309" s="46"/>
      <c r="VRC309" s="46"/>
      <c r="VRD309" s="46"/>
      <c r="VRE309" s="46"/>
      <c r="VRF309" s="46"/>
      <c r="VRG309" s="46"/>
      <c r="VRH309" s="46"/>
      <c r="VRI309" s="46"/>
      <c r="VRJ309" s="46"/>
      <c r="VRK309" s="46"/>
      <c r="VRL309" s="46"/>
      <c r="VRM309" s="46"/>
      <c r="VRN309" s="46"/>
      <c r="VRO309" s="46"/>
      <c r="VRP309" s="46"/>
      <c r="VRQ309" s="46"/>
      <c r="VRR309" s="46"/>
      <c r="VRS309" s="46"/>
      <c r="VRT309" s="46"/>
      <c r="VRU309" s="46"/>
      <c r="VRV309" s="46"/>
      <c r="VRW309" s="46"/>
      <c r="VRX309" s="46"/>
      <c r="VRY309" s="46"/>
      <c r="VRZ309" s="46"/>
      <c r="VSA309" s="46"/>
      <c r="VSB309" s="46"/>
      <c r="VSC309" s="46"/>
      <c r="VSD309" s="46"/>
      <c r="VSE309" s="46"/>
      <c r="VSF309" s="46"/>
      <c r="VSG309" s="46"/>
      <c r="VSH309" s="46"/>
      <c r="VSI309" s="46"/>
      <c r="VSJ309" s="46"/>
      <c r="VSK309" s="46"/>
      <c r="VSL309" s="46"/>
      <c r="VSM309" s="46"/>
      <c r="VSN309" s="46"/>
      <c r="VSO309" s="46"/>
      <c r="VSP309" s="46"/>
      <c r="VSQ309" s="46"/>
      <c r="VSR309" s="46"/>
      <c r="VSS309" s="46"/>
      <c r="VST309" s="46"/>
      <c r="VSU309" s="46"/>
      <c r="VSV309" s="46"/>
      <c r="VSW309" s="46"/>
      <c r="VSX309" s="46"/>
      <c r="VSY309" s="46"/>
      <c r="VSZ309" s="46"/>
      <c r="VTA309" s="46"/>
      <c r="VTB309" s="46"/>
      <c r="VTC309" s="46"/>
      <c r="VTD309" s="46"/>
      <c r="VTE309" s="46"/>
      <c r="VTF309" s="46"/>
      <c r="VTG309" s="46"/>
      <c r="VTH309" s="46"/>
      <c r="VTI309" s="46"/>
      <c r="VTJ309" s="46"/>
      <c r="VTK309" s="46"/>
      <c r="VTL309" s="46"/>
      <c r="VTM309" s="46"/>
      <c r="VTN309" s="46"/>
      <c r="VTO309" s="46"/>
      <c r="VTP309" s="46"/>
      <c r="VTQ309" s="46"/>
      <c r="VTR309" s="46"/>
      <c r="VTS309" s="46"/>
      <c r="VTT309" s="46"/>
      <c r="VTU309" s="46"/>
      <c r="VTV309" s="46"/>
      <c r="VTW309" s="46"/>
      <c r="VTX309" s="46"/>
    </row>
    <row r="310" spans="3:58 15024:15416" hidden="1" x14ac:dyDescent="0.25">
      <c r="C310" s="15"/>
      <c r="D310" s="243" t="s">
        <v>119</v>
      </c>
      <c r="E310" s="262">
        <v>18374.400000000001</v>
      </c>
      <c r="F310" s="242" t="s">
        <v>1026</v>
      </c>
      <c r="G310" s="271"/>
      <c r="H310" s="271"/>
      <c r="I310" s="271"/>
      <c r="J310" s="271"/>
      <c r="K310" s="271"/>
      <c r="L310" s="271"/>
      <c r="M310" s="271">
        <v>3070</v>
      </c>
      <c r="N310" s="2006"/>
      <c r="O310" s="271"/>
      <c r="P310" s="271"/>
      <c r="Q310" s="2013"/>
      <c r="R310" s="2014">
        <v>3030</v>
      </c>
      <c r="S310" s="2008">
        <v>3030</v>
      </c>
      <c r="T310" s="2017">
        <v>2970</v>
      </c>
      <c r="U310" s="2017"/>
      <c r="V310" s="2017"/>
      <c r="W310" s="2017"/>
      <c r="X310" s="271"/>
      <c r="Y310" s="271"/>
      <c r="Z310" s="271"/>
      <c r="AA310" s="1953"/>
      <c r="AB310" s="271"/>
      <c r="AC310" s="271"/>
      <c r="AD310" s="271"/>
      <c r="AE310" s="271"/>
      <c r="AF310" s="271"/>
      <c r="AG310" s="271"/>
      <c r="AH310" s="271"/>
      <c r="AJ310" s="925">
        <f>SUM(G310:AH310)</f>
        <v>12100</v>
      </c>
      <c r="AL310" s="3"/>
    </row>
    <row r="311" spans="3:58 15024:15416" hidden="1" x14ac:dyDescent="0.25">
      <c r="C311" s="15"/>
      <c r="D311" s="915"/>
      <c r="E311" s="1697">
        <f>E310/2500</f>
        <v>7.3497600000000007</v>
      </c>
      <c r="F311" s="61" t="s">
        <v>1017</v>
      </c>
      <c r="G311" s="1763">
        <f t="shared" ref="G311:K311" si="302">(G310/G19)*1000</f>
        <v>0</v>
      </c>
      <c r="H311" s="1763">
        <f t="shared" si="302"/>
        <v>0</v>
      </c>
      <c r="I311" s="1763">
        <f t="shared" si="302"/>
        <v>0</v>
      </c>
      <c r="J311" s="1763">
        <f t="shared" si="302"/>
        <v>0</v>
      </c>
      <c r="K311" s="1763">
        <f t="shared" si="302"/>
        <v>0</v>
      </c>
      <c r="L311" s="1763"/>
      <c r="M311" s="1763">
        <v>1.7646720698971086</v>
      </c>
      <c r="N311" s="1763"/>
      <c r="O311" s="1763"/>
      <c r="P311" s="1763"/>
      <c r="Q311" s="1763"/>
      <c r="R311" s="1763">
        <f t="shared" ref="R311:V311" si="303">(R310/R19)*1000</f>
        <v>1.5595188035248213</v>
      </c>
      <c r="S311" s="269">
        <f t="shared" si="303"/>
        <v>1.5366116749016543</v>
      </c>
      <c r="T311" s="1763">
        <f t="shared" si="303"/>
        <v>1.9745213613959136</v>
      </c>
      <c r="U311" s="1763">
        <f t="shared" si="303"/>
        <v>0</v>
      </c>
      <c r="V311" s="1763">
        <f t="shared" si="303"/>
        <v>0</v>
      </c>
      <c r="W311" s="1763">
        <v>0</v>
      </c>
      <c r="X311" s="1763">
        <f>(X310/X19)*100</f>
        <v>0</v>
      </c>
      <c r="Y311" s="1763">
        <f t="shared" ref="Y311:AH311" si="304">(Y310/Y19)*1000</f>
        <v>0</v>
      </c>
      <c r="Z311" s="1763">
        <f t="shared" si="304"/>
        <v>0</v>
      </c>
      <c r="AA311" s="1763">
        <f t="shared" si="304"/>
        <v>0</v>
      </c>
      <c r="AB311" s="1763">
        <f t="shared" si="304"/>
        <v>0</v>
      </c>
      <c r="AC311" s="1763">
        <f t="shared" si="304"/>
        <v>0</v>
      </c>
      <c r="AD311" s="1763">
        <f t="shared" si="304"/>
        <v>0</v>
      </c>
      <c r="AE311" s="1763">
        <f t="shared" si="304"/>
        <v>0</v>
      </c>
      <c r="AF311" s="1763">
        <f t="shared" si="304"/>
        <v>0</v>
      </c>
      <c r="AG311" s="1763">
        <f t="shared" si="304"/>
        <v>0</v>
      </c>
      <c r="AH311" s="1763">
        <f t="shared" si="304"/>
        <v>0</v>
      </c>
      <c r="AI311" s="62"/>
      <c r="AJ311" s="1940">
        <f>(AJ310/AJ19)*1000</f>
        <v>0.20870165510243899</v>
      </c>
      <c r="AL311" s="1981"/>
      <c r="AR311" s="1981"/>
    </row>
    <row r="312" spans="3:58 15024:15416" hidden="1" x14ac:dyDescent="0.25">
      <c r="C312" s="15"/>
      <c r="D312" s="243" t="s">
        <v>118</v>
      </c>
      <c r="E312" s="262">
        <v>10946.28</v>
      </c>
      <c r="F312" s="242" t="s">
        <v>1026</v>
      </c>
      <c r="G312" s="271"/>
      <c r="H312" s="271"/>
      <c r="I312" s="271"/>
      <c r="J312" s="271"/>
      <c r="K312" s="271"/>
      <c r="L312" s="271"/>
      <c r="M312" s="271">
        <v>5535</v>
      </c>
      <c r="N312" s="2007"/>
      <c r="O312" s="271"/>
      <c r="P312" s="271"/>
      <c r="Q312" s="271"/>
      <c r="R312" s="1966">
        <v>4707.53</v>
      </c>
      <c r="S312" s="1969">
        <v>4309.88</v>
      </c>
      <c r="T312" s="2018">
        <v>1802.36</v>
      </c>
      <c r="U312" s="2018"/>
      <c r="V312" s="2018"/>
      <c r="W312" s="2018"/>
      <c r="X312" s="271"/>
      <c r="Y312" s="271"/>
      <c r="Z312" s="271"/>
      <c r="AA312" s="1954"/>
      <c r="AB312" s="271"/>
      <c r="AC312" s="271"/>
      <c r="AD312" s="271"/>
      <c r="AE312" s="271"/>
      <c r="AF312" s="271"/>
      <c r="AG312" s="271"/>
      <c r="AH312" s="241"/>
      <c r="AJ312" s="82">
        <f>SUM(G312:AH312)</f>
        <v>16354.77</v>
      </c>
      <c r="AL312" s="3">
        <f>AJ310+AJ312</f>
        <v>28454.77</v>
      </c>
    </row>
    <row r="313" spans="3:58 15024:15416" hidden="1" x14ac:dyDescent="0.25">
      <c r="C313" s="15"/>
      <c r="D313" s="915"/>
      <c r="E313" s="1697">
        <f>E312/2500</f>
        <v>4.3785120000000006</v>
      </c>
      <c r="F313" s="61" t="s">
        <v>1017</v>
      </c>
      <c r="G313" s="1763">
        <f t="shared" ref="G313:K313" si="305">(G312/G19)*1000</f>
        <v>0</v>
      </c>
      <c r="H313" s="1763">
        <f t="shared" si="305"/>
        <v>0</v>
      </c>
      <c r="I313" s="1763">
        <f t="shared" si="305"/>
        <v>0</v>
      </c>
      <c r="J313" s="1763">
        <f t="shared" si="305"/>
        <v>0</v>
      </c>
      <c r="K313" s="1763">
        <f t="shared" si="305"/>
        <v>0</v>
      </c>
      <c r="L313" s="1763"/>
      <c r="M313" s="1763">
        <v>3.1815830315571647</v>
      </c>
      <c r="N313" s="1763"/>
      <c r="O313" s="1763"/>
      <c r="P313" s="1763"/>
      <c r="Q313" s="1763"/>
      <c r="R313" s="1763">
        <f t="shared" ref="R313:AH313" si="306">(R312/R19)*1000</f>
        <v>2.4229312056624428</v>
      </c>
      <c r="S313" s="1763">
        <f t="shared" si="306"/>
        <v>2.1856805034406408</v>
      </c>
      <c r="T313" s="1763">
        <f t="shared" si="306"/>
        <v>1.1982485929042217</v>
      </c>
      <c r="U313" s="1763">
        <f t="shared" si="306"/>
        <v>0</v>
      </c>
      <c r="V313" s="1763">
        <f t="shared" si="306"/>
        <v>0</v>
      </c>
      <c r="W313" s="1763">
        <v>0</v>
      </c>
      <c r="X313" s="1763">
        <f t="shared" si="306"/>
        <v>0</v>
      </c>
      <c r="Y313" s="1763">
        <f t="shared" si="306"/>
        <v>0</v>
      </c>
      <c r="Z313" s="1763">
        <f t="shared" si="306"/>
        <v>0</v>
      </c>
      <c r="AA313" s="1763">
        <f t="shared" si="306"/>
        <v>0</v>
      </c>
      <c r="AB313" s="1763">
        <f t="shared" si="306"/>
        <v>0</v>
      </c>
      <c r="AC313" s="1763">
        <f t="shared" si="306"/>
        <v>0</v>
      </c>
      <c r="AD313" s="1763">
        <f t="shared" si="306"/>
        <v>0</v>
      </c>
      <c r="AE313" s="1763">
        <f t="shared" si="306"/>
        <v>0</v>
      </c>
      <c r="AF313" s="1763">
        <f t="shared" si="306"/>
        <v>0</v>
      </c>
      <c r="AG313" s="1763">
        <f t="shared" si="306"/>
        <v>0</v>
      </c>
      <c r="AH313" s="1763">
        <f t="shared" si="306"/>
        <v>0</v>
      </c>
      <c r="AI313" s="62"/>
      <c r="AJ313" s="1940">
        <f>AJ312/AJ19*1000</f>
        <v>0.28208822874543105</v>
      </c>
    </row>
    <row r="314" spans="3:58 15024:15416" hidden="1" x14ac:dyDescent="0.25">
      <c r="C314" s="15"/>
      <c r="D314" s="44" t="s">
        <v>15</v>
      </c>
      <c r="E314" s="524"/>
      <c r="F314" s="45"/>
      <c r="G314" s="295"/>
      <c r="H314" s="295"/>
      <c r="I314" s="295"/>
      <c r="J314" s="295"/>
      <c r="K314" s="295"/>
      <c r="L314" s="295"/>
      <c r="M314" s="295"/>
      <c r="N314" s="295"/>
      <c r="O314" s="295"/>
      <c r="P314" s="295"/>
      <c r="Q314" s="295"/>
      <c r="R314" s="295"/>
      <c r="S314" s="1936"/>
      <c r="T314" s="295"/>
      <c r="U314" s="295"/>
      <c r="V314" s="295"/>
      <c r="W314" s="295"/>
      <c r="X314" s="295"/>
      <c r="Y314" s="295"/>
      <c r="Z314" s="295"/>
      <c r="AA314" s="295"/>
      <c r="AB314" s="295"/>
      <c r="AC314" s="295"/>
      <c r="AD314" s="295"/>
      <c r="AE314" s="295"/>
      <c r="AF314" s="295"/>
      <c r="AG314" s="295"/>
      <c r="AH314" s="295"/>
      <c r="AJ314" s="124" t="s">
        <v>15</v>
      </c>
    </row>
    <row r="315" spans="3:58 15024:15416" hidden="1" x14ac:dyDescent="0.25">
      <c r="C315" s="15"/>
      <c r="D315" s="243" t="s">
        <v>119</v>
      </c>
      <c r="E315" s="262">
        <v>10272</v>
      </c>
      <c r="F315" s="242" t="s">
        <v>1026</v>
      </c>
      <c r="G315" s="271"/>
      <c r="H315" s="271"/>
      <c r="I315" s="271"/>
      <c r="J315" s="271"/>
      <c r="K315" s="271"/>
      <c r="L315" s="271"/>
      <c r="M315" s="271">
        <v>2778</v>
      </c>
      <c r="N315" s="271"/>
      <c r="O315" s="271"/>
      <c r="P315" s="271"/>
      <c r="Q315" s="271"/>
      <c r="R315" s="271"/>
      <c r="S315" s="271"/>
      <c r="T315" s="271"/>
      <c r="U315" s="271">
        <v>1134</v>
      </c>
      <c r="V315" s="271"/>
      <c r="W315" s="271"/>
      <c r="X315" s="271"/>
      <c r="Y315" s="271"/>
      <c r="Z315" s="271"/>
      <c r="AA315" s="271"/>
      <c r="AB315" s="271"/>
      <c r="AC315" s="271"/>
      <c r="AD315" s="271"/>
      <c r="AE315" s="271"/>
      <c r="AF315" s="271"/>
      <c r="AG315" s="271"/>
      <c r="AH315" s="271"/>
      <c r="AJ315" s="82">
        <f>SUM(G315:AH315)</f>
        <v>3912</v>
      </c>
      <c r="AR315" s="3"/>
      <c r="AU315" s="3"/>
    </row>
    <row r="316" spans="3:58 15024:15416" hidden="1" x14ac:dyDescent="0.25">
      <c r="C316" s="15"/>
      <c r="D316" s="915"/>
      <c r="E316" s="1697">
        <f>E315/2500</f>
        <v>4.1087999999999996</v>
      </c>
      <c r="F316" s="61" t="s">
        <v>1017</v>
      </c>
      <c r="G316" s="34" t="e">
        <f t="shared" ref="G316:K316" si="307">(G315/G39)*1000</f>
        <v>#DIV/0!</v>
      </c>
      <c r="H316" s="34" t="e">
        <f t="shared" si="307"/>
        <v>#DIV/0!</v>
      </c>
      <c r="I316" s="34" t="e">
        <f t="shared" si="307"/>
        <v>#DIV/0!</v>
      </c>
      <c r="J316" s="34" t="e">
        <f t="shared" si="307"/>
        <v>#DIV/0!</v>
      </c>
      <c r="K316" s="34" t="e">
        <f t="shared" si="307"/>
        <v>#DIV/0!</v>
      </c>
      <c r="L316" s="34"/>
      <c r="M316" s="910" t="e">
        <v>#DIV/0!</v>
      </c>
      <c r="N316" s="910"/>
      <c r="O316" s="1706"/>
      <c r="P316" s="1706"/>
      <c r="Q316" s="1706"/>
      <c r="R316" s="34" t="e">
        <f>(R315/R35)*1000</f>
        <v>#DIV/0!</v>
      </c>
      <c r="S316" s="34" t="e">
        <f>(S315/S39)*1000</f>
        <v>#DIV/0!</v>
      </c>
      <c r="T316" s="34" t="e">
        <f>(T315/T39)*1000</f>
        <v>#DIV/0!</v>
      </c>
      <c r="U316" s="34" t="e">
        <f>(U315/U39)*1000</f>
        <v>#DIV/0!</v>
      </c>
      <c r="V316" s="34" t="e">
        <f>(V315/V39)*1000</f>
        <v>#DIV/0!</v>
      </c>
      <c r="W316" s="34" t="e">
        <v>#DIV/0!</v>
      </c>
      <c r="X316" s="34" t="e">
        <f>(X315/X39)*10000</f>
        <v>#DIV/0!</v>
      </c>
      <c r="Y316" s="34" t="e">
        <f t="shared" ref="Y316:AH316" si="308">(Y315/Y39)*1000</f>
        <v>#DIV/0!</v>
      </c>
      <c r="Z316" s="34" t="e">
        <f t="shared" si="308"/>
        <v>#DIV/0!</v>
      </c>
      <c r="AA316" s="34" t="e">
        <f t="shared" si="308"/>
        <v>#DIV/0!</v>
      </c>
      <c r="AB316" s="34" t="e">
        <f t="shared" si="308"/>
        <v>#DIV/0!</v>
      </c>
      <c r="AC316" s="34" t="e">
        <f t="shared" si="308"/>
        <v>#DIV/0!</v>
      </c>
      <c r="AD316" s="34" t="e">
        <f t="shared" si="308"/>
        <v>#DIV/0!</v>
      </c>
      <c r="AE316" s="34" t="e">
        <f t="shared" si="308"/>
        <v>#DIV/0!</v>
      </c>
      <c r="AF316" s="34" t="e">
        <f t="shared" si="308"/>
        <v>#DIV/0!</v>
      </c>
      <c r="AG316" s="34" t="e">
        <f t="shared" si="308"/>
        <v>#DIV/0!</v>
      </c>
      <c r="AH316" s="34" t="e">
        <f t="shared" si="308"/>
        <v>#DIV/0!</v>
      </c>
      <c r="AJ316" s="1939" t="e">
        <f>(AJ315/AJ42)*100</f>
        <v>#DIV/0!</v>
      </c>
      <c r="AL316" s="139"/>
    </row>
    <row r="317" spans="3:58 15024:15416" hidden="1" x14ac:dyDescent="0.25">
      <c r="C317" s="15"/>
      <c r="D317" s="243" t="s">
        <v>120</v>
      </c>
      <c r="E317" s="262">
        <v>11201.3</v>
      </c>
      <c r="F317" s="242" t="s">
        <v>1026</v>
      </c>
      <c r="G317" s="271"/>
      <c r="H317" s="271"/>
      <c r="I317" s="271"/>
      <c r="J317" s="271"/>
      <c r="K317" s="271"/>
      <c r="L317" s="271"/>
      <c r="M317" s="271">
        <v>53534</v>
      </c>
      <c r="N317" s="2041"/>
      <c r="O317" s="271"/>
      <c r="P317" s="271"/>
      <c r="Q317" s="271"/>
      <c r="R317" s="1967"/>
      <c r="S317" s="1969"/>
      <c r="T317" s="2019"/>
      <c r="U317" s="2019">
        <v>1428</v>
      </c>
      <c r="V317" s="2019"/>
      <c r="W317" s="2019"/>
      <c r="X317" s="271"/>
      <c r="Y317" s="271">
        <v>0</v>
      </c>
      <c r="Z317" s="271"/>
      <c r="AA317" s="271"/>
      <c r="AB317" s="271"/>
      <c r="AC317" s="271"/>
      <c r="AD317" s="271"/>
      <c r="AE317" s="271"/>
      <c r="AF317" s="271"/>
      <c r="AG317" s="271"/>
      <c r="AH317" s="271"/>
      <c r="AJ317" s="82">
        <f>SUM(G317:AH317)</f>
        <v>54962</v>
      </c>
      <c r="AL317" s="1982"/>
      <c r="AR317" s="139"/>
    </row>
    <row r="318" spans="3:58 15024:15416" ht="15.75" hidden="1" thickBot="1" x14ac:dyDescent="0.3">
      <c r="C318" s="19"/>
      <c r="D318" s="2053"/>
      <c r="E318" s="2054">
        <f>E317/2500</f>
        <v>4.4805199999999994</v>
      </c>
      <c r="F318" s="2055" t="s">
        <v>1017</v>
      </c>
      <c r="G318" s="2056" t="e">
        <f t="shared" ref="G318:K318" si="309">(G317/G39)*1000</f>
        <v>#DIV/0!</v>
      </c>
      <c r="H318" s="2056" t="e">
        <f t="shared" si="309"/>
        <v>#DIV/0!</v>
      </c>
      <c r="I318" s="2056" t="e">
        <f t="shared" si="309"/>
        <v>#DIV/0!</v>
      </c>
      <c r="J318" s="2056" t="e">
        <f t="shared" si="309"/>
        <v>#DIV/0!</v>
      </c>
      <c r="K318" s="2056" t="e">
        <f t="shared" si="309"/>
        <v>#DIV/0!</v>
      </c>
      <c r="L318" s="2056"/>
      <c r="M318" s="2056" t="e">
        <v>#DIV/0!</v>
      </c>
      <c r="N318" s="2057"/>
      <c r="O318" s="2056"/>
      <c r="P318" s="2056"/>
      <c r="Q318" s="2056"/>
      <c r="R318" s="2056" t="e">
        <f>(R317/R35)*1000</f>
        <v>#DIV/0!</v>
      </c>
      <c r="S318" s="2056" t="e">
        <f t="shared" ref="S318:AH318" si="310">(S317/S39)*1000</f>
        <v>#DIV/0!</v>
      </c>
      <c r="T318" s="2056" t="e">
        <f t="shared" si="310"/>
        <v>#DIV/0!</v>
      </c>
      <c r="U318" s="2056" t="e">
        <f t="shared" si="310"/>
        <v>#DIV/0!</v>
      </c>
      <c r="V318" s="2056" t="e">
        <f t="shared" si="310"/>
        <v>#DIV/0!</v>
      </c>
      <c r="W318" s="2056" t="e">
        <v>#DIV/0!</v>
      </c>
      <c r="X318" s="2056" t="e">
        <f t="shared" si="310"/>
        <v>#DIV/0!</v>
      </c>
      <c r="Y318" s="2056" t="e">
        <f t="shared" si="310"/>
        <v>#DIV/0!</v>
      </c>
      <c r="Z318" s="2056" t="e">
        <f t="shared" si="310"/>
        <v>#DIV/0!</v>
      </c>
      <c r="AA318" s="2056" t="e">
        <f t="shared" si="310"/>
        <v>#DIV/0!</v>
      </c>
      <c r="AB318" s="2056" t="e">
        <f t="shared" si="310"/>
        <v>#DIV/0!</v>
      </c>
      <c r="AC318" s="2056" t="e">
        <f t="shared" si="310"/>
        <v>#DIV/0!</v>
      </c>
      <c r="AD318" s="2056" t="e">
        <f t="shared" si="310"/>
        <v>#DIV/0!</v>
      </c>
      <c r="AE318" s="2056" t="e">
        <f t="shared" si="310"/>
        <v>#DIV/0!</v>
      </c>
      <c r="AF318" s="2056" t="e">
        <f t="shared" si="310"/>
        <v>#DIV/0!</v>
      </c>
      <c r="AG318" s="2056" t="e">
        <f t="shared" si="310"/>
        <v>#DIV/0!</v>
      </c>
      <c r="AH318" s="2056" t="e">
        <f t="shared" si="310"/>
        <v>#DIV/0!</v>
      </c>
      <c r="AI318" s="2059"/>
      <c r="AJ318" s="2058" t="e">
        <f>(AJ317/AJ42)*100</f>
        <v>#DIV/0!</v>
      </c>
      <c r="AL318" s="3"/>
    </row>
    <row r="319" spans="3:58 15024:15416" hidden="1" x14ac:dyDescent="0.25">
      <c r="C319" s="15"/>
      <c r="D319" s="915"/>
      <c r="E319" s="1697"/>
      <c r="F319" s="61"/>
      <c r="G319" s="1763"/>
      <c r="H319" s="1763"/>
      <c r="I319" s="1763"/>
      <c r="J319" s="1763"/>
      <c r="K319" s="1763"/>
      <c r="L319" s="1763"/>
      <c r="M319" s="1763"/>
      <c r="N319" s="269"/>
      <c r="O319" s="1763"/>
      <c r="P319" s="1763"/>
      <c r="Q319" s="1763"/>
      <c r="R319" s="1763"/>
      <c r="S319" s="1763"/>
      <c r="T319" s="1763"/>
      <c r="U319" s="1763"/>
      <c r="V319" s="1763"/>
      <c r="W319" s="1763"/>
      <c r="X319" s="1763"/>
      <c r="Y319" s="1763"/>
      <c r="Z319" s="1763"/>
      <c r="AA319" s="1763"/>
      <c r="AB319" s="1763"/>
      <c r="AC319" s="1763"/>
      <c r="AD319" s="1763"/>
      <c r="AE319" s="1763"/>
      <c r="AF319" s="1763"/>
      <c r="AG319" s="1763"/>
      <c r="AH319" s="1763"/>
      <c r="AI319" s="2059"/>
      <c r="AJ319" s="1939"/>
      <c r="AL319" s="3"/>
    </row>
    <row r="320" spans="3:58 15024:15416" hidden="1" x14ac:dyDescent="0.25">
      <c r="C320" s="1897"/>
      <c r="D320" s="1898" t="s">
        <v>7</v>
      </c>
      <c r="E320" s="537"/>
      <c r="F320" s="1899"/>
      <c r="G320" s="1956">
        <f t="shared" ref="G320:N320" si="311">G292-G296-G298-G301-G303</f>
        <v>-38484</v>
      </c>
      <c r="H320" s="1956">
        <f t="shared" si="311"/>
        <v>-38665</v>
      </c>
      <c r="I320" s="1956">
        <f t="shared" si="311"/>
        <v>-38263</v>
      </c>
      <c r="J320" s="1956">
        <f t="shared" si="311"/>
        <v>-38757</v>
      </c>
      <c r="K320" s="1956">
        <f t="shared" si="311"/>
        <v>-38700</v>
      </c>
      <c r="L320" s="1956">
        <f t="shared" si="311"/>
        <v>-38620</v>
      </c>
      <c r="M320" s="1956">
        <f t="shared" si="311"/>
        <v>-38623</v>
      </c>
      <c r="N320" s="1956">
        <f t="shared" si="311"/>
        <v>-38296</v>
      </c>
      <c r="O320" s="1956">
        <f t="shared" ref="O320:AG320" si="312">O292-O296-O298-O301-O303</f>
        <v>-37425</v>
      </c>
      <c r="P320" s="1956">
        <f t="shared" si="312"/>
        <v>-38334</v>
      </c>
      <c r="Q320" s="1956">
        <f t="shared" si="312"/>
        <v>-39165</v>
      </c>
      <c r="R320" s="1956">
        <f t="shared" si="312"/>
        <v>-38138</v>
      </c>
      <c r="S320" s="1956">
        <f>S292-S296-S298-S301-S303</f>
        <v>-38147</v>
      </c>
      <c r="T320" s="1956">
        <f t="shared" si="312"/>
        <v>-37684</v>
      </c>
      <c r="U320" s="1956">
        <f>U292-U296-U298-U301-U303</f>
        <v>-36703</v>
      </c>
      <c r="V320" s="1956">
        <f>V292-V296-V298-V301-V303</f>
        <v>-36249</v>
      </c>
      <c r="W320" s="1956">
        <f>W292-W296-W298-W301-W303</f>
        <v>-38206</v>
      </c>
      <c r="X320" s="1956">
        <f t="shared" si="312"/>
        <v>-38612</v>
      </c>
      <c r="Y320" s="1956">
        <f t="shared" si="312"/>
        <v>-38196</v>
      </c>
      <c r="Z320" s="1956">
        <f t="shared" si="312"/>
        <v>-38550</v>
      </c>
      <c r="AA320" s="1956">
        <f t="shared" si="312"/>
        <v>-38951</v>
      </c>
      <c r="AB320" s="1956">
        <f t="shared" si="312"/>
        <v>-39995</v>
      </c>
      <c r="AC320" s="1956">
        <f t="shared" si="312"/>
        <v>-39151</v>
      </c>
      <c r="AD320" s="1956">
        <f>AD292-AD296-AD298-AD301-AD303</f>
        <v>-38564</v>
      </c>
      <c r="AE320" s="1956">
        <f t="shared" si="312"/>
        <v>-39100</v>
      </c>
      <c r="AF320" s="1956">
        <f t="shared" si="312"/>
        <v>-36311</v>
      </c>
      <c r="AG320" s="1956">
        <f t="shared" si="312"/>
        <v>-37983</v>
      </c>
      <c r="AH320" s="1956">
        <f>AH292-AH296-AH298-AH301-AH303</f>
        <v>-38562</v>
      </c>
      <c r="AI320" s="2026"/>
      <c r="AJ320" s="1900" t="s">
        <v>7</v>
      </c>
      <c r="AL320" s="1983"/>
    </row>
    <row r="321" spans="3:36" hidden="1" x14ac:dyDescent="0.25">
      <c r="C321" s="15"/>
      <c r="D321" s="243" t="s">
        <v>121</v>
      </c>
      <c r="E321" s="262">
        <v>11.81</v>
      </c>
      <c r="F321" s="242" t="s">
        <v>2</v>
      </c>
      <c r="G321" s="241"/>
      <c r="H321" s="241"/>
      <c r="I321" s="241"/>
      <c r="J321" s="241"/>
      <c r="K321" s="241"/>
      <c r="L321" s="241"/>
      <c r="M321" s="241"/>
      <c r="N321" s="241"/>
      <c r="O321" s="241"/>
      <c r="P321" s="241"/>
      <c r="Q321" s="241"/>
      <c r="R321" s="241"/>
      <c r="S321" s="241"/>
      <c r="T321" s="241"/>
      <c r="U321" s="241"/>
      <c r="V321" s="241"/>
      <c r="W321" s="241"/>
      <c r="X321" s="241"/>
      <c r="Y321" s="241"/>
      <c r="Z321" s="241"/>
      <c r="AA321" s="241"/>
      <c r="AB321" s="241"/>
      <c r="AC321" s="241"/>
      <c r="AD321" s="241"/>
      <c r="AE321" s="241"/>
      <c r="AF321" s="241"/>
      <c r="AG321" s="241"/>
      <c r="AH321" s="241"/>
      <c r="AJ321" s="82">
        <f>SUM(G321:AH321)</f>
        <v>0</v>
      </c>
    </row>
    <row r="322" spans="3:36" ht="15.75" hidden="1" thickBot="1" x14ac:dyDescent="0.3">
      <c r="C322" s="19"/>
      <c r="D322" s="244" t="s">
        <v>122</v>
      </c>
      <c r="E322" s="263">
        <v>241.12</v>
      </c>
      <c r="F322" s="245" t="s">
        <v>2</v>
      </c>
      <c r="G322" s="296"/>
      <c r="H322" s="296"/>
      <c r="I322" s="296"/>
      <c r="J322" s="296"/>
      <c r="K322" s="296"/>
      <c r="L322" s="296"/>
      <c r="M322" s="296"/>
      <c r="N322" s="296"/>
      <c r="O322" s="296"/>
      <c r="P322" s="296"/>
      <c r="Q322" s="296"/>
      <c r="R322" s="296"/>
      <c r="S322" s="296"/>
      <c r="T322" s="296"/>
      <c r="U322" s="296"/>
      <c r="V322" s="296"/>
      <c r="W322" s="296"/>
      <c r="X322" s="296"/>
      <c r="Y322" s="296"/>
      <c r="Z322" s="296"/>
      <c r="AA322" s="296"/>
      <c r="AB322" s="296"/>
      <c r="AC322" s="296"/>
      <c r="AD322" s="296"/>
      <c r="AE322" s="296"/>
      <c r="AF322" s="296"/>
      <c r="AG322" s="296"/>
      <c r="AH322" s="296"/>
      <c r="AJ322" s="264">
        <f>SUM(G322:AH322)</f>
        <v>0</v>
      </c>
    </row>
    <row r="324" spans="3:36" x14ac:dyDescent="0.25">
      <c r="E324" s="1886"/>
      <c r="G324" s="3"/>
      <c r="M324" s="3"/>
      <c r="N324" s="3"/>
      <c r="O324" s="3"/>
      <c r="P324" s="3"/>
      <c r="Q324" s="3"/>
      <c r="R324" s="3"/>
      <c r="S324" s="3"/>
      <c r="T324" s="3"/>
      <c r="U324" s="3"/>
      <c r="V324" s="3"/>
      <c r="W324" s="3"/>
      <c r="X324" s="3"/>
      <c r="Y324" s="3"/>
      <c r="Z324" s="3"/>
      <c r="AA324" s="3"/>
      <c r="AB324" s="3"/>
      <c r="AC324" s="3"/>
      <c r="AD324" s="3"/>
      <c r="AE324" s="3"/>
      <c r="AF324" s="3"/>
      <c r="AG324" s="3"/>
      <c r="AH324" s="3"/>
    </row>
    <row r="326" spans="3:36" x14ac:dyDescent="0.25">
      <c r="H326" s="2062"/>
      <c r="M326" s="3"/>
      <c r="N326" s="3"/>
      <c r="O326" s="3"/>
      <c r="P326" s="3"/>
      <c r="Q326" s="3"/>
      <c r="R326" s="3"/>
      <c r="S326" s="3"/>
      <c r="T326" s="3"/>
      <c r="U326" s="3"/>
      <c r="V326" s="3"/>
      <c r="W326" s="3"/>
      <c r="X326" s="3"/>
      <c r="Y326" s="3"/>
      <c r="Z326" s="3"/>
      <c r="AA326" s="3"/>
      <c r="AB326" s="3"/>
      <c r="AC326" s="3"/>
      <c r="AD326" s="3"/>
      <c r="AE326" s="3"/>
      <c r="AF326" s="3"/>
      <c r="AG326" s="3"/>
      <c r="AH326" s="3"/>
    </row>
    <row r="327" spans="3:36" x14ac:dyDescent="0.25">
      <c r="E327" s="1938"/>
    </row>
    <row r="328" spans="3:36" x14ac:dyDescent="0.25">
      <c r="E328" s="1938"/>
      <c r="N328" s="3"/>
    </row>
    <row r="329" spans="3:36" x14ac:dyDescent="0.25">
      <c r="E329" s="1938"/>
      <c r="N329" s="1990"/>
    </row>
    <row r="330" spans="3:36" x14ac:dyDescent="0.25">
      <c r="E330" s="1938"/>
      <c r="N330" s="1983"/>
    </row>
    <row r="331" spans="3:36" x14ac:dyDescent="0.25">
      <c r="E331" s="1938"/>
    </row>
    <row r="332" spans="3:36" x14ac:dyDescent="0.25">
      <c r="K332" s="2096"/>
    </row>
    <row r="339" spans="3:58 15024:15416" x14ac:dyDescent="0.25">
      <c r="U339" s="1938"/>
    </row>
    <row r="340" spans="3:58 15024:15416" x14ac:dyDescent="0.25">
      <c r="U340" s="1938"/>
      <c r="V340" s="1938"/>
      <c r="W340" s="3">
        <f>S55</f>
        <v>0</v>
      </c>
      <c r="X340" s="3">
        <f>W340-V340</f>
        <v>0</v>
      </c>
      <c r="Y340" s="1938"/>
    </row>
    <row r="341" spans="3:58 15024:15416" x14ac:dyDescent="0.25">
      <c r="U341" s="1938"/>
      <c r="Y341" s="1938"/>
    </row>
    <row r="342" spans="3:58 15024:15416" x14ac:dyDescent="0.25">
      <c r="U342" s="1938"/>
      <c r="Y342" s="1938"/>
    </row>
    <row r="343" spans="3:58 15024:15416" x14ac:dyDescent="0.25">
      <c r="Y343" s="1938"/>
    </row>
    <row r="344" spans="3:58 15024:15416" x14ac:dyDescent="0.25">
      <c r="Y344" s="1938"/>
    </row>
    <row r="345" spans="3:58 15024:15416" s="1" customFormat="1" x14ac:dyDescent="0.25">
      <c r="C345" s="5"/>
      <c r="F345" s="2"/>
      <c r="Y345" s="1938"/>
      <c r="AZ345" s="508"/>
      <c r="BA345" s="508"/>
      <c r="BF345" s="140"/>
      <c r="VEV345" s="46"/>
      <c r="VEW345" s="46"/>
      <c r="VEX345" s="46"/>
      <c r="VEY345" s="46"/>
      <c r="VEZ345" s="46"/>
      <c r="VFA345" s="46"/>
      <c r="VFB345" s="46"/>
      <c r="VFC345" s="46"/>
      <c r="VFD345" s="46"/>
      <c r="VFE345" s="46"/>
      <c r="VFF345" s="46"/>
      <c r="VFG345" s="46"/>
      <c r="VFH345" s="46"/>
      <c r="VFI345" s="46"/>
      <c r="VFJ345" s="46"/>
      <c r="VFK345" s="46"/>
      <c r="VFL345" s="46"/>
      <c r="VFM345" s="46"/>
      <c r="VFN345" s="46"/>
      <c r="VFO345" s="46"/>
      <c r="VFP345" s="46"/>
      <c r="VFQ345" s="46"/>
      <c r="VFR345" s="46"/>
      <c r="VFS345" s="46"/>
      <c r="VFT345" s="46"/>
      <c r="VFU345" s="46"/>
      <c r="VFV345" s="46"/>
      <c r="VFW345" s="46"/>
      <c r="VFX345" s="46"/>
      <c r="VFY345" s="46"/>
      <c r="VFZ345" s="46"/>
      <c r="VGA345" s="46"/>
      <c r="VGB345" s="46"/>
      <c r="VGC345" s="46"/>
      <c r="VGD345" s="46"/>
      <c r="VGE345" s="46"/>
      <c r="VGF345" s="46"/>
      <c r="VGG345" s="46"/>
      <c r="VGH345" s="46"/>
      <c r="VGI345" s="46"/>
      <c r="VGJ345" s="46"/>
      <c r="VGK345" s="46"/>
      <c r="VGL345" s="46"/>
      <c r="VGM345" s="46"/>
      <c r="VGN345" s="46"/>
      <c r="VGO345" s="46"/>
      <c r="VGP345" s="46"/>
      <c r="VGQ345" s="46"/>
      <c r="VGR345" s="46"/>
      <c r="VGS345" s="46"/>
      <c r="VGT345" s="46"/>
      <c r="VGU345" s="46"/>
      <c r="VGV345" s="46"/>
      <c r="VGW345" s="46"/>
      <c r="VGX345" s="46"/>
      <c r="VGY345" s="46"/>
      <c r="VGZ345" s="46"/>
      <c r="VHA345" s="46"/>
      <c r="VHB345" s="46"/>
      <c r="VHC345" s="46"/>
      <c r="VHD345" s="46"/>
      <c r="VHE345" s="46"/>
      <c r="VHF345" s="46"/>
      <c r="VHG345" s="46"/>
      <c r="VHH345" s="46"/>
      <c r="VHI345" s="46"/>
      <c r="VHJ345" s="46"/>
      <c r="VHK345" s="46"/>
      <c r="VHL345" s="46"/>
      <c r="VHM345" s="46"/>
      <c r="VHN345" s="46"/>
      <c r="VHO345" s="46"/>
      <c r="VHP345" s="46"/>
      <c r="VHQ345" s="46"/>
      <c r="VHR345" s="46"/>
      <c r="VHS345" s="46"/>
      <c r="VHT345" s="46"/>
      <c r="VHU345" s="46"/>
      <c r="VHV345" s="46"/>
      <c r="VHW345" s="46"/>
      <c r="VHX345" s="46"/>
      <c r="VHY345" s="46"/>
      <c r="VHZ345" s="46"/>
      <c r="VIA345" s="46"/>
      <c r="VIB345" s="46"/>
      <c r="VIC345" s="46"/>
      <c r="VID345" s="46"/>
      <c r="VIE345" s="46"/>
      <c r="VIF345" s="46"/>
      <c r="VIG345" s="46"/>
      <c r="VIH345" s="46"/>
      <c r="VII345" s="46"/>
      <c r="VIJ345" s="46"/>
      <c r="VIK345" s="46"/>
      <c r="VIL345" s="46"/>
      <c r="VIM345" s="46"/>
      <c r="VIN345" s="46"/>
      <c r="VIO345" s="46"/>
      <c r="VIP345" s="46"/>
      <c r="VIQ345" s="46"/>
      <c r="VIR345" s="46"/>
      <c r="VIS345" s="46"/>
      <c r="VIT345" s="46"/>
      <c r="VIU345" s="46"/>
      <c r="VIV345" s="46"/>
      <c r="VIW345" s="46"/>
      <c r="VIX345" s="46"/>
      <c r="VIY345" s="46"/>
      <c r="VIZ345" s="46"/>
      <c r="VJA345" s="46"/>
      <c r="VJB345" s="46"/>
      <c r="VJC345" s="46"/>
      <c r="VJD345" s="46"/>
      <c r="VJE345" s="46"/>
      <c r="VJF345" s="46"/>
      <c r="VJG345" s="46"/>
      <c r="VJH345" s="46"/>
      <c r="VJI345" s="46"/>
      <c r="VJJ345" s="46"/>
      <c r="VJK345" s="46"/>
      <c r="VJL345" s="46"/>
      <c r="VJM345" s="46"/>
      <c r="VJN345" s="46"/>
      <c r="VJO345" s="46"/>
      <c r="VJP345" s="46"/>
      <c r="VJQ345" s="46"/>
      <c r="VJR345" s="46"/>
      <c r="VJS345" s="46"/>
      <c r="VJT345" s="46"/>
      <c r="VJU345" s="46"/>
      <c r="VJV345" s="46"/>
      <c r="VJW345" s="46"/>
      <c r="VJX345" s="46"/>
      <c r="VJY345" s="46"/>
      <c r="VJZ345" s="46"/>
      <c r="VKA345" s="46"/>
      <c r="VKB345" s="46"/>
      <c r="VKC345" s="46"/>
      <c r="VKD345" s="46"/>
      <c r="VKE345" s="46"/>
      <c r="VKF345" s="46"/>
      <c r="VKG345" s="46"/>
      <c r="VKH345" s="46"/>
      <c r="VKI345" s="46"/>
      <c r="VKJ345" s="46"/>
      <c r="VKK345" s="46"/>
      <c r="VKL345" s="46"/>
      <c r="VKM345" s="46"/>
      <c r="VKN345" s="46"/>
      <c r="VKO345" s="46"/>
      <c r="VKP345" s="46"/>
      <c r="VKQ345" s="46"/>
      <c r="VKR345" s="46"/>
      <c r="VKS345" s="46"/>
      <c r="VKT345" s="46"/>
      <c r="VKU345" s="46"/>
      <c r="VKV345" s="46"/>
      <c r="VKW345" s="46"/>
      <c r="VKX345" s="46"/>
      <c r="VKY345" s="46"/>
      <c r="VKZ345" s="46"/>
      <c r="VLA345" s="46"/>
      <c r="VLB345" s="46"/>
      <c r="VLC345" s="46"/>
      <c r="VLD345" s="46"/>
      <c r="VLE345" s="46"/>
      <c r="VLF345" s="46"/>
      <c r="VLG345" s="46"/>
      <c r="VLH345" s="46"/>
      <c r="VLI345" s="46"/>
      <c r="VLJ345" s="46"/>
      <c r="VLK345" s="46"/>
      <c r="VLL345" s="46"/>
      <c r="VLM345" s="46"/>
      <c r="VLN345" s="46"/>
      <c r="VLO345" s="46"/>
      <c r="VLP345" s="46"/>
      <c r="VLQ345" s="46"/>
      <c r="VLR345" s="46"/>
      <c r="VLS345" s="46"/>
      <c r="VLT345" s="46"/>
      <c r="VLU345" s="46"/>
      <c r="VLV345" s="46"/>
      <c r="VLW345" s="46"/>
      <c r="VLX345" s="46"/>
      <c r="VLY345" s="46"/>
      <c r="VLZ345" s="46"/>
      <c r="VMA345" s="46"/>
      <c r="VMB345" s="46"/>
      <c r="VMC345" s="46"/>
      <c r="VMD345" s="46"/>
      <c r="VME345" s="46"/>
      <c r="VMF345" s="46"/>
      <c r="VMG345" s="46"/>
      <c r="VMH345" s="46"/>
      <c r="VMI345" s="46"/>
      <c r="VMJ345" s="46"/>
      <c r="VMK345" s="46"/>
      <c r="VML345" s="46"/>
      <c r="VMM345" s="46"/>
      <c r="VMN345" s="46"/>
      <c r="VMO345" s="46"/>
      <c r="VMP345" s="46"/>
      <c r="VMQ345" s="46"/>
      <c r="VMR345" s="46"/>
      <c r="VMS345" s="46"/>
      <c r="VMT345" s="46"/>
      <c r="VMU345" s="46"/>
      <c r="VMV345" s="46"/>
      <c r="VMW345" s="46"/>
      <c r="VMX345" s="46"/>
      <c r="VMY345" s="46"/>
      <c r="VMZ345" s="46"/>
      <c r="VNA345" s="46"/>
      <c r="VNB345" s="46"/>
      <c r="VNC345" s="46"/>
      <c r="VND345" s="46"/>
      <c r="VNE345" s="46"/>
      <c r="VNF345" s="46"/>
      <c r="VNG345" s="46"/>
      <c r="VNH345" s="46"/>
      <c r="VNI345" s="46"/>
      <c r="VNJ345" s="46"/>
      <c r="VNK345" s="46"/>
      <c r="VNL345" s="46"/>
      <c r="VNM345" s="46"/>
      <c r="VNN345" s="46"/>
      <c r="VNO345" s="46"/>
      <c r="VNP345" s="46"/>
      <c r="VNQ345" s="46"/>
      <c r="VNR345" s="46"/>
      <c r="VNS345" s="46"/>
      <c r="VNT345" s="46"/>
      <c r="VNU345" s="46"/>
      <c r="VNV345" s="46"/>
      <c r="VNW345" s="46"/>
      <c r="VNX345" s="46"/>
      <c r="VNY345" s="46"/>
      <c r="VNZ345" s="46"/>
      <c r="VOA345" s="46"/>
      <c r="VOB345" s="46"/>
      <c r="VOC345" s="46"/>
      <c r="VOD345" s="46"/>
      <c r="VOE345" s="46"/>
      <c r="VOF345" s="46"/>
      <c r="VOG345" s="46"/>
      <c r="VOH345" s="46"/>
      <c r="VOI345" s="46"/>
      <c r="VOJ345" s="46"/>
      <c r="VOK345" s="46"/>
      <c r="VOL345" s="46"/>
      <c r="VOM345" s="46"/>
      <c r="VON345" s="46"/>
      <c r="VOO345" s="46"/>
      <c r="VOP345" s="46"/>
      <c r="VOQ345" s="46"/>
      <c r="VOR345" s="46"/>
      <c r="VOS345" s="46"/>
      <c r="VOT345" s="46"/>
      <c r="VOU345" s="46"/>
      <c r="VOV345" s="46"/>
      <c r="VOW345" s="46"/>
      <c r="VOX345" s="46"/>
      <c r="VOY345" s="46"/>
      <c r="VOZ345" s="46"/>
      <c r="VPA345" s="46"/>
      <c r="VPB345" s="46"/>
      <c r="VPC345" s="46"/>
      <c r="VPD345" s="46"/>
      <c r="VPE345" s="46"/>
      <c r="VPF345" s="46"/>
      <c r="VPG345" s="46"/>
      <c r="VPH345" s="46"/>
      <c r="VPI345" s="46"/>
      <c r="VPJ345" s="46"/>
      <c r="VPK345" s="46"/>
      <c r="VPL345" s="46"/>
      <c r="VPM345" s="46"/>
      <c r="VPN345" s="46"/>
      <c r="VPO345" s="46"/>
      <c r="VPP345" s="46"/>
      <c r="VPQ345" s="46"/>
      <c r="VPR345" s="46"/>
      <c r="VPS345" s="46"/>
      <c r="VPT345" s="46"/>
      <c r="VPU345" s="46"/>
      <c r="VPV345" s="46"/>
      <c r="VPW345" s="46"/>
      <c r="VPX345" s="46"/>
      <c r="VPY345" s="46"/>
      <c r="VPZ345" s="46"/>
      <c r="VQA345" s="46"/>
      <c r="VQB345" s="46"/>
      <c r="VQC345" s="46"/>
      <c r="VQD345" s="46"/>
      <c r="VQE345" s="46"/>
      <c r="VQF345" s="46"/>
      <c r="VQG345" s="46"/>
      <c r="VQH345" s="46"/>
      <c r="VQI345" s="46"/>
      <c r="VQJ345" s="46"/>
      <c r="VQK345" s="46"/>
      <c r="VQL345" s="46"/>
      <c r="VQM345" s="46"/>
      <c r="VQN345" s="46"/>
      <c r="VQO345" s="46"/>
      <c r="VQP345" s="46"/>
      <c r="VQQ345" s="46"/>
      <c r="VQR345" s="46"/>
      <c r="VQS345" s="46"/>
      <c r="VQT345" s="46"/>
      <c r="VQU345" s="46"/>
      <c r="VQV345" s="46"/>
      <c r="VQW345" s="46"/>
      <c r="VQX345" s="46"/>
      <c r="VQY345" s="46"/>
      <c r="VQZ345" s="46"/>
      <c r="VRA345" s="46"/>
      <c r="VRB345" s="46"/>
      <c r="VRC345" s="46"/>
      <c r="VRD345" s="46"/>
      <c r="VRE345" s="46"/>
      <c r="VRF345" s="46"/>
      <c r="VRG345" s="46"/>
      <c r="VRH345" s="46"/>
      <c r="VRI345" s="46"/>
      <c r="VRJ345" s="46"/>
      <c r="VRK345" s="46"/>
      <c r="VRL345" s="46"/>
      <c r="VRM345" s="46"/>
      <c r="VRN345" s="46"/>
      <c r="VRO345" s="46"/>
      <c r="VRP345" s="46"/>
      <c r="VRQ345" s="46"/>
      <c r="VRR345" s="46"/>
      <c r="VRS345" s="46"/>
      <c r="VRT345" s="46"/>
      <c r="VRU345" s="46"/>
      <c r="VRV345" s="46"/>
      <c r="VRW345" s="46"/>
      <c r="VRX345" s="46"/>
      <c r="VRY345" s="46"/>
      <c r="VRZ345" s="46"/>
      <c r="VSA345" s="46"/>
      <c r="VSB345" s="46"/>
      <c r="VSC345" s="46"/>
      <c r="VSD345" s="46"/>
      <c r="VSE345" s="46"/>
      <c r="VSF345" s="46"/>
      <c r="VSG345" s="46"/>
      <c r="VSH345" s="46"/>
      <c r="VSI345" s="46"/>
      <c r="VSJ345" s="46"/>
      <c r="VSK345" s="46"/>
      <c r="VSL345" s="46"/>
      <c r="VSM345" s="46"/>
      <c r="VSN345" s="46"/>
      <c r="VSO345" s="46"/>
      <c r="VSP345" s="46"/>
      <c r="VSQ345" s="46"/>
      <c r="VSR345" s="46"/>
      <c r="VSS345" s="46"/>
      <c r="VST345" s="46"/>
      <c r="VSU345" s="46"/>
      <c r="VSV345" s="46"/>
      <c r="VSW345" s="46"/>
      <c r="VSX345" s="46"/>
      <c r="VSY345" s="46"/>
      <c r="VSZ345" s="46"/>
      <c r="VTA345" s="46"/>
      <c r="VTB345" s="46"/>
      <c r="VTC345" s="46"/>
      <c r="VTD345" s="46"/>
      <c r="VTE345" s="46"/>
      <c r="VTF345" s="46"/>
      <c r="VTG345" s="46"/>
      <c r="VTH345" s="46"/>
      <c r="VTI345" s="46"/>
      <c r="VTJ345" s="46"/>
      <c r="VTK345" s="46"/>
      <c r="VTL345" s="46"/>
      <c r="VTM345" s="46"/>
      <c r="VTN345" s="46"/>
      <c r="VTO345" s="46"/>
      <c r="VTP345" s="46"/>
      <c r="VTQ345" s="46"/>
      <c r="VTR345" s="46"/>
      <c r="VTS345" s="46"/>
      <c r="VTT345" s="46"/>
      <c r="VTU345" s="46"/>
      <c r="VTV345" s="46"/>
      <c r="VTW345" s="46"/>
      <c r="VTX345" s="46"/>
    </row>
    <row r="346" spans="3:58 15024:15416" x14ac:dyDescent="0.25">
      <c r="Y346" s="1938"/>
    </row>
    <row r="347" spans="3:58 15024:15416" x14ac:dyDescent="0.25">
      <c r="Y347" s="1938"/>
    </row>
  </sheetData>
  <mergeCells count="7">
    <mergeCell ref="C1:AJ1"/>
    <mergeCell ref="C2:C3"/>
    <mergeCell ref="D2:D3"/>
    <mergeCell ref="E2:E3"/>
    <mergeCell ref="F2:F3"/>
    <mergeCell ref="AJ2:AJ3"/>
    <mergeCell ref="G2:AH2"/>
  </mergeCells>
  <pageMargins left="0.7" right="0.7" top="0.75" bottom="0.75" header="0.3" footer="0.3"/>
  <pageSetup paperSize="9" scale="10" orientation="portrait" horizontalDpi="90" verticalDpi="9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CCEF-6A6D-4840-B563-1FAEF344923B}">
  <dimension ref="B2:R265"/>
  <sheetViews>
    <sheetView showGridLines="0" topLeftCell="A3" zoomScaleNormal="100" workbookViewId="0">
      <pane xSplit="2" ySplit="5" topLeftCell="C8" activePane="bottomRight" state="frozen"/>
      <selection activeCell="F28" sqref="F28"/>
      <selection pane="topRight" activeCell="F28" sqref="F28"/>
      <selection pane="bottomLeft" activeCell="F28" sqref="F28"/>
      <selection pane="bottomRight" activeCell="U19" sqref="U19"/>
    </sheetView>
  </sheetViews>
  <sheetFormatPr defaultColWidth="9" defaultRowHeight="14.25" x14ac:dyDescent="0.2"/>
  <cols>
    <col min="1" max="1" width="9" style="178"/>
    <col min="2" max="2" width="9.5703125" style="178" customWidth="1"/>
    <col min="3" max="3" width="18" style="173" customWidth="1"/>
    <col min="4" max="4" width="11.42578125" style="178" customWidth="1"/>
    <col min="5" max="5" width="15.5703125" style="178" customWidth="1"/>
    <col min="6" max="6" width="15.42578125" style="178" bestFit="1" customWidth="1"/>
    <col min="7" max="7" width="13.5703125" style="178" customWidth="1"/>
    <col min="8" max="8" width="15.42578125" style="178" customWidth="1"/>
    <col min="9" max="9" width="19.28515625" style="225" bestFit="1" customWidth="1"/>
    <col min="10" max="10" width="16.42578125" style="178" customWidth="1"/>
    <col min="11" max="11" width="17.5703125" style="178" customWidth="1"/>
    <col min="12" max="12" width="17.42578125" style="225" customWidth="1"/>
    <col min="13" max="13" width="11.42578125" style="178" customWidth="1"/>
    <col min="14" max="14" width="10.42578125" style="178" customWidth="1"/>
    <col min="15" max="16384" width="9" style="178"/>
  </cols>
  <sheetData>
    <row r="2" spans="2:14" s="174" customFormat="1" x14ac:dyDescent="0.2">
      <c r="C2" s="151"/>
    </row>
    <row r="3" spans="2:14" s="174" customFormat="1" ht="21.2" customHeight="1" x14ac:dyDescent="0.2">
      <c r="B3" s="2316" t="s">
        <v>135</v>
      </c>
      <c r="C3" s="2316"/>
      <c r="D3" s="2316"/>
      <c r="E3" s="2316"/>
      <c r="F3" s="2316"/>
      <c r="G3" s="2316"/>
      <c r="H3" s="2316"/>
      <c r="I3" s="2316"/>
      <c r="J3" s="2316"/>
      <c r="K3" s="2316"/>
      <c r="L3" s="2316"/>
      <c r="M3" s="2316"/>
      <c r="N3" s="2316"/>
    </row>
    <row r="4" spans="2:14" s="174" customFormat="1" ht="15.75" thickBot="1" x14ac:dyDescent="0.3">
      <c r="B4" s="2326" t="s">
        <v>1157</v>
      </c>
      <c r="C4" s="2326"/>
    </row>
    <row r="5" spans="2:14" ht="18.75" customHeight="1" thickBot="1" x14ac:dyDescent="0.25">
      <c r="B5" s="2317" t="s">
        <v>1118</v>
      </c>
      <c r="C5" s="2318" t="s">
        <v>136</v>
      </c>
      <c r="D5" s="2319"/>
      <c r="E5" s="2320"/>
      <c r="F5" s="2317" t="s">
        <v>137</v>
      </c>
      <c r="G5" s="175"/>
      <c r="H5" s="176"/>
      <c r="I5" s="177"/>
      <c r="J5" s="176"/>
      <c r="K5" s="2321" t="s">
        <v>138</v>
      </c>
      <c r="L5" s="2323" t="s">
        <v>139</v>
      </c>
      <c r="M5" s="2325" t="s">
        <v>140</v>
      </c>
      <c r="N5" s="2321"/>
    </row>
    <row r="6" spans="2:14" ht="60.75" thickBot="1" x14ac:dyDescent="0.25">
      <c r="B6" s="2317"/>
      <c r="C6" s="152" t="s">
        <v>978</v>
      </c>
      <c r="D6" s="175" t="s">
        <v>141</v>
      </c>
      <c r="E6" s="175" t="s">
        <v>142</v>
      </c>
      <c r="F6" s="2317"/>
      <c r="G6" s="175" t="s">
        <v>143</v>
      </c>
      <c r="H6" s="175" t="s">
        <v>144</v>
      </c>
      <c r="I6" s="179" t="s">
        <v>145</v>
      </c>
      <c r="J6" s="175" t="s">
        <v>146</v>
      </c>
      <c r="K6" s="2322"/>
      <c r="L6" s="2324"/>
      <c r="M6" s="175" t="s">
        <v>147</v>
      </c>
      <c r="N6" s="175" t="s">
        <v>148</v>
      </c>
    </row>
    <row r="7" spans="2:14" s="183" customFormat="1" ht="27" customHeight="1" thickBot="1" x14ac:dyDescent="0.25">
      <c r="B7" s="2317"/>
      <c r="C7" s="153">
        <v>1</v>
      </c>
      <c r="D7" s="180">
        <v>2</v>
      </c>
      <c r="E7" s="180" t="s">
        <v>149</v>
      </c>
      <c r="F7" s="180" t="s">
        <v>150</v>
      </c>
      <c r="G7" s="180">
        <v>5</v>
      </c>
      <c r="H7" s="180" t="s">
        <v>151</v>
      </c>
      <c r="I7" s="181">
        <v>7</v>
      </c>
      <c r="J7" s="180" t="s">
        <v>152</v>
      </c>
      <c r="K7" s="182" t="s">
        <v>153</v>
      </c>
      <c r="L7" s="181">
        <v>10</v>
      </c>
      <c r="M7" s="180" t="s">
        <v>154</v>
      </c>
      <c r="N7" s="180" t="s">
        <v>155</v>
      </c>
    </row>
    <row r="8" spans="2:14" x14ac:dyDescent="0.2">
      <c r="B8" s="184">
        <v>1</v>
      </c>
      <c r="C8" s="2040"/>
      <c r="D8" s="154">
        <v>5</v>
      </c>
      <c r="E8" s="155">
        <f>C8*D8</f>
        <v>0</v>
      </c>
      <c r="F8" s="155">
        <f>E8</f>
        <v>0</v>
      </c>
      <c r="G8" s="156">
        <v>35.314667</v>
      </c>
      <c r="H8" s="156">
        <f>(F8*G8)/1000</f>
        <v>0</v>
      </c>
      <c r="I8" s="187">
        <v>1064.9572700000001</v>
      </c>
      <c r="J8" s="157">
        <f t="shared" ref="J8:J14" si="0">(H8*I8)/1000</f>
        <v>0</v>
      </c>
      <c r="K8" s="185">
        <f>L8-J8</f>
        <v>0</v>
      </c>
      <c r="L8" s="158"/>
      <c r="M8" s="159" t="e">
        <f>(J8/L8)</f>
        <v>#DIV/0!</v>
      </c>
      <c r="N8" s="159" t="e">
        <f>K8/L8</f>
        <v>#DIV/0!</v>
      </c>
    </row>
    <row r="9" spans="2:14" x14ac:dyDescent="0.2">
      <c r="B9" s="186">
        <f>B8+1</f>
        <v>2</v>
      </c>
      <c r="C9" s="2040"/>
      <c r="D9" s="160">
        <v>5</v>
      </c>
      <c r="E9" s="161">
        <f t="shared" ref="E9:E21" si="1">C9*D9</f>
        <v>0</v>
      </c>
      <c r="F9" s="161">
        <f t="shared" ref="F9:F21" si="2">E9</f>
        <v>0</v>
      </c>
      <c r="G9" s="162">
        <v>35.314667</v>
      </c>
      <c r="H9" s="162">
        <f t="shared" ref="H9:H21" si="3">(F9*G9)/1000</f>
        <v>0</v>
      </c>
      <c r="I9" s="187">
        <v>1068.38537</v>
      </c>
      <c r="J9" s="163">
        <f t="shared" si="0"/>
        <v>0</v>
      </c>
      <c r="K9" s="188">
        <f t="shared" ref="K9:K21" si="4">L9-J9</f>
        <v>0</v>
      </c>
      <c r="L9" s="164"/>
      <c r="M9" s="165" t="e">
        <f t="shared" ref="M9:M23" si="5">(J9/L9)</f>
        <v>#DIV/0!</v>
      </c>
      <c r="N9" s="166" t="e">
        <f t="shared" ref="N9:N34" si="6">K9/L9</f>
        <v>#DIV/0!</v>
      </c>
    </row>
    <row r="10" spans="2:14" x14ac:dyDescent="0.2">
      <c r="B10" s="186">
        <f t="shared" ref="B10:B35" si="7">B9+1</f>
        <v>3</v>
      </c>
      <c r="C10" s="2040"/>
      <c r="D10" s="160">
        <v>5</v>
      </c>
      <c r="E10" s="161">
        <f t="shared" si="1"/>
        <v>0</v>
      </c>
      <c r="F10" s="161">
        <f t="shared" si="2"/>
        <v>0</v>
      </c>
      <c r="G10" s="162">
        <v>35.314667</v>
      </c>
      <c r="H10" s="162">
        <f t="shared" si="3"/>
        <v>0</v>
      </c>
      <c r="I10" s="187">
        <v>1072.5902100000001</v>
      </c>
      <c r="J10" s="163">
        <f t="shared" si="0"/>
        <v>0</v>
      </c>
      <c r="K10" s="188">
        <f>L10-J10</f>
        <v>0</v>
      </c>
      <c r="L10" s="164"/>
      <c r="M10" s="165" t="e">
        <f t="shared" si="5"/>
        <v>#DIV/0!</v>
      </c>
      <c r="N10" s="166" t="e">
        <f t="shared" si="6"/>
        <v>#DIV/0!</v>
      </c>
    </row>
    <row r="11" spans="2:14" x14ac:dyDescent="0.2">
      <c r="B11" s="186">
        <f t="shared" si="7"/>
        <v>4</v>
      </c>
      <c r="C11" s="2040"/>
      <c r="D11" s="160">
        <v>5</v>
      </c>
      <c r="E11" s="161">
        <f t="shared" si="1"/>
        <v>0</v>
      </c>
      <c r="F11" s="161">
        <f t="shared" si="2"/>
        <v>0</v>
      </c>
      <c r="G11" s="162">
        <v>35.314667</v>
      </c>
      <c r="H11" s="162">
        <f t="shared" si="3"/>
        <v>0</v>
      </c>
      <c r="I11" s="187"/>
      <c r="J11" s="163">
        <f t="shared" si="0"/>
        <v>0</v>
      </c>
      <c r="K11" s="188">
        <f t="shared" si="4"/>
        <v>0</v>
      </c>
      <c r="L11" s="167"/>
      <c r="M11" s="165" t="e">
        <f t="shared" si="5"/>
        <v>#DIV/0!</v>
      </c>
      <c r="N11" s="166" t="e">
        <f t="shared" si="6"/>
        <v>#DIV/0!</v>
      </c>
    </row>
    <row r="12" spans="2:14" x14ac:dyDescent="0.2">
      <c r="B12" s="186">
        <f t="shared" si="7"/>
        <v>5</v>
      </c>
      <c r="C12" s="2040"/>
      <c r="D12" s="160">
        <v>5</v>
      </c>
      <c r="E12" s="161">
        <f t="shared" si="1"/>
        <v>0</v>
      </c>
      <c r="F12" s="161">
        <f t="shared" si="2"/>
        <v>0</v>
      </c>
      <c r="G12" s="162">
        <v>35.314667</v>
      </c>
      <c r="H12" s="162">
        <f t="shared" si="3"/>
        <v>0</v>
      </c>
      <c r="I12" s="187"/>
      <c r="J12" s="163">
        <f t="shared" si="0"/>
        <v>0</v>
      </c>
      <c r="K12" s="188">
        <f t="shared" si="4"/>
        <v>0</v>
      </c>
      <c r="L12" s="164"/>
      <c r="M12" s="165" t="e">
        <f t="shared" si="5"/>
        <v>#DIV/0!</v>
      </c>
      <c r="N12" s="166" t="e">
        <f t="shared" si="6"/>
        <v>#DIV/0!</v>
      </c>
    </row>
    <row r="13" spans="2:14" x14ac:dyDescent="0.2">
      <c r="B13" s="186">
        <f t="shared" si="7"/>
        <v>6</v>
      </c>
      <c r="C13" s="2040"/>
      <c r="D13" s="160">
        <v>5</v>
      </c>
      <c r="E13" s="161">
        <f t="shared" si="1"/>
        <v>0</v>
      </c>
      <c r="F13" s="161">
        <f t="shared" si="2"/>
        <v>0</v>
      </c>
      <c r="G13" s="162">
        <v>35.314667</v>
      </c>
      <c r="H13" s="162">
        <f t="shared" si="3"/>
        <v>0</v>
      </c>
      <c r="I13" s="187"/>
      <c r="J13" s="163">
        <f t="shared" si="0"/>
        <v>0</v>
      </c>
      <c r="K13" s="188">
        <f t="shared" si="4"/>
        <v>0</v>
      </c>
      <c r="L13" s="164"/>
      <c r="M13" s="165" t="e">
        <f t="shared" si="5"/>
        <v>#DIV/0!</v>
      </c>
      <c r="N13" s="166" t="e">
        <f t="shared" si="6"/>
        <v>#DIV/0!</v>
      </c>
    </row>
    <row r="14" spans="2:14" x14ac:dyDescent="0.2">
      <c r="B14" s="186">
        <f t="shared" si="7"/>
        <v>7</v>
      </c>
      <c r="C14" s="2040"/>
      <c r="D14" s="160">
        <v>5</v>
      </c>
      <c r="E14" s="161">
        <f>C14*D14</f>
        <v>0</v>
      </c>
      <c r="F14" s="161">
        <f t="shared" si="2"/>
        <v>0</v>
      </c>
      <c r="G14" s="162">
        <v>35.314667</v>
      </c>
      <c r="H14" s="162">
        <f t="shared" si="3"/>
        <v>0</v>
      </c>
      <c r="I14" s="187"/>
      <c r="J14" s="163">
        <f t="shared" si="0"/>
        <v>0</v>
      </c>
      <c r="K14" s="188">
        <f t="shared" si="4"/>
        <v>0</v>
      </c>
      <c r="L14" s="164"/>
      <c r="M14" s="165" t="e">
        <f t="shared" si="5"/>
        <v>#DIV/0!</v>
      </c>
      <c r="N14" s="166" t="e">
        <f t="shared" si="6"/>
        <v>#DIV/0!</v>
      </c>
    </row>
    <row r="15" spans="2:14" x14ac:dyDescent="0.2">
      <c r="B15" s="186">
        <f t="shared" si="7"/>
        <v>8</v>
      </c>
      <c r="C15" s="2040"/>
      <c r="D15" s="160">
        <v>5</v>
      </c>
      <c r="E15" s="161">
        <f t="shared" si="1"/>
        <v>0</v>
      </c>
      <c r="F15" s="161">
        <f t="shared" si="2"/>
        <v>0</v>
      </c>
      <c r="G15" s="162">
        <v>35.314667</v>
      </c>
      <c r="H15" s="162">
        <f t="shared" si="3"/>
        <v>0</v>
      </c>
      <c r="I15" s="187"/>
      <c r="J15" s="163">
        <f t="shared" ref="J15:J21" si="8">(H15*I15)/1000</f>
        <v>0</v>
      </c>
      <c r="K15" s="188">
        <f>L15-J15</f>
        <v>0</v>
      </c>
      <c r="L15" s="164"/>
      <c r="M15" s="165" t="e">
        <f t="shared" si="5"/>
        <v>#DIV/0!</v>
      </c>
      <c r="N15" s="166" t="e">
        <f t="shared" si="6"/>
        <v>#DIV/0!</v>
      </c>
    </row>
    <row r="16" spans="2:14" x14ac:dyDescent="0.2">
      <c r="B16" s="186">
        <f t="shared" si="7"/>
        <v>9</v>
      </c>
      <c r="C16" s="2040"/>
      <c r="D16" s="160">
        <v>5</v>
      </c>
      <c r="E16" s="161">
        <f t="shared" si="1"/>
        <v>0</v>
      </c>
      <c r="F16" s="161">
        <f t="shared" si="2"/>
        <v>0</v>
      </c>
      <c r="G16" s="162">
        <v>35.314667</v>
      </c>
      <c r="H16" s="162">
        <f t="shared" si="3"/>
        <v>0</v>
      </c>
      <c r="I16" s="187"/>
      <c r="J16" s="163">
        <f t="shared" si="8"/>
        <v>0</v>
      </c>
      <c r="K16" s="188">
        <f>L16-J16</f>
        <v>0</v>
      </c>
      <c r="L16" s="164"/>
      <c r="M16" s="165" t="e">
        <f t="shared" si="5"/>
        <v>#DIV/0!</v>
      </c>
      <c r="N16" s="166" t="e">
        <f t="shared" si="6"/>
        <v>#DIV/0!</v>
      </c>
    </row>
    <row r="17" spans="2:18" x14ac:dyDescent="0.2">
      <c r="B17" s="186">
        <f t="shared" si="7"/>
        <v>10</v>
      </c>
      <c r="C17" s="2040"/>
      <c r="D17" s="160">
        <v>5</v>
      </c>
      <c r="E17" s="161">
        <f t="shared" si="1"/>
        <v>0</v>
      </c>
      <c r="F17" s="161">
        <f t="shared" si="2"/>
        <v>0</v>
      </c>
      <c r="G17" s="162">
        <v>35.314667</v>
      </c>
      <c r="H17" s="162">
        <f t="shared" si="3"/>
        <v>0</v>
      </c>
      <c r="I17" s="187"/>
      <c r="J17" s="163">
        <f t="shared" si="8"/>
        <v>0</v>
      </c>
      <c r="K17" s="188">
        <f>L17-J17</f>
        <v>0</v>
      </c>
      <c r="L17" s="164"/>
      <c r="M17" s="165" t="e">
        <f t="shared" si="5"/>
        <v>#DIV/0!</v>
      </c>
      <c r="N17" s="166" t="e">
        <f t="shared" si="6"/>
        <v>#DIV/0!</v>
      </c>
    </row>
    <row r="18" spans="2:18" x14ac:dyDescent="0.2">
      <c r="B18" s="186">
        <f t="shared" si="7"/>
        <v>11</v>
      </c>
      <c r="C18" s="2040"/>
      <c r="D18" s="160">
        <v>5</v>
      </c>
      <c r="E18" s="161">
        <f t="shared" si="1"/>
        <v>0</v>
      </c>
      <c r="F18" s="161">
        <f>E18</f>
        <v>0</v>
      </c>
      <c r="G18" s="162">
        <v>35.314667</v>
      </c>
      <c r="H18" s="162">
        <f t="shared" si="3"/>
        <v>0</v>
      </c>
      <c r="I18" s="187"/>
      <c r="J18" s="163">
        <f t="shared" si="8"/>
        <v>0</v>
      </c>
      <c r="K18" s="188">
        <f t="shared" si="4"/>
        <v>0</v>
      </c>
      <c r="L18" s="164"/>
      <c r="M18" s="165" t="e">
        <f t="shared" si="5"/>
        <v>#DIV/0!</v>
      </c>
      <c r="N18" s="166" t="e">
        <f t="shared" si="6"/>
        <v>#DIV/0!</v>
      </c>
    </row>
    <row r="19" spans="2:18" x14ac:dyDescent="0.2">
      <c r="B19" s="186">
        <f t="shared" si="7"/>
        <v>12</v>
      </c>
      <c r="C19" s="2040"/>
      <c r="D19" s="160">
        <v>5</v>
      </c>
      <c r="E19" s="161">
        <f>C19*D19</f>
        <v>0</v>
      </c>
      <c r="F19" s="161">
        <f>E19</f>
        <v>0</v>
      </c>
      <c r="G19" s="162">
        <v>35.314667</v>
      </c>
      <c r="H19" s="162">
        <f t="shared" si="3"/>
        <v>0</v>
      </c>
      <c r="I19" s="187"/>
      <c r="J19" s="163">
        <f t="shared" si="8"/>
        <v>0</v>
      </c>
      <c r="K19" s="188">
        <f>L19-J19</f>
        <v>0</v>
      </c>
      <c r="L19" s="164"/>
      <c r="M19" s="165" t="e">
        <f t="shared" si="5"/>
        <v>#DIV/0!</v>
      </c>
      <c r="N19" s="166" t="e">
        <f t="shared" si="6"/>
        <v>#DIV/0!</v>
      </c>
    </row>
    <row r="20" spans="2:18" x14ac:dyDescent="0.2">
      <c r="B20" s="186">
        <f t="shared" si="7"/>
        <v>13</v>
      </c>
      <c r="C20" s="2040"/>
      <c r="D20" s="160">
        <v>5</v>
      </c>
      <c r="E20" s="161">
        <f t="shared" si="1"/>
        <v>0</v>
      </c>
      <c r="F20" s="161">
        <f>E20</f>
        <v>0</v>
      </c>
      <c r="G20" s="162">
        <v>35.314667</v>
      </c>
      <c r="H20" s="162">
        <f t="shared" si="3"/>
        <v>0</v>
      </c>
      <c r="I20" s="187"/>
      <c r="J20" s="163">
        <f t="shared" si="8"/>
        <v>0</v>
      </c>
      <c r="K20" s="188">
        <f t="shared" si="4"/>
        <v>0</v>
      </c>
      <c r="L20" s="164"/>
      <c r="M20" s="165" t="e">
        <f t="shared" si="5"/>
        <v>#DIV/0!</v>
      </c>
      <c r="N20" s="166" t="e">
        <f t="shared" si="6"/>
        <v>#DIV/0!</v>
      </c>
    </row>
    <row r="21" spans="2:18" x14ac:dyDescent="0.2">
      <c r="B21" s="186">
        <f t="shared" si="7"/>
        <v>14</v>
      </c>
      <c r="C21" s="2040"/>
      <c r="D21" s="160">
        <v>5</v>
      </c>
      <c r="E21" s="161">
        <f t="shared" si="1"/>
        <v>0</v>
      </c>
      <c r="F21" s="161">
        <f t="shared" si="2"/>
        <v>0</v>
      </c>
      <c r="G21" s="162">
        <v>35.314667</v>
      </c>
      <c r="H21" s="162">
        <f t="shared" si="3"/>
        <v>0</v>
      </c>
      <c r="I21" s="187"/>
      <c r="J21" s="163">
        <f t="shared" si="8"/>
        <v>0</v>
      </c>
      <c r="K21" s="188">
        <f t="shared" si="4"/>
        <v>0</v>
      </c>
      <c r="L21" s="164"/>
      <c r="M21" s="165" t="e">
        <f t="shared" si="5"/>
        <v>#DIV/0!</v>
      </c>
      <c r="N21" s="166" t="e">
        <f t="shared" si="6"/>
        <v>#DIV/0!</v>
      </c>
    </row>
    <row r="22" spans="2:18" x14ac:dyDescent="0.2">
      <c r="B22" s="186">
        <f t="shared" si="7"/>
        <v>15</v>
      </c>
      <c r="C22" s="2040"/>
      <c r="D22" s="160">
        <v>5</v>
      </c>
      <c r="E22" s="161">
        <f t="shared" ref="E22:E35" si="9">C22*D22</f>
        <v>0</v>
      </c>
      <c r="F22" s="161">
        <f t="shared" ref="F22:F36" si="10">E22</f>
        <v>0</v>
      </c>
      <c r="G22" s="162">
        <v>36.314667</v>
      </c>
      <c r="H22" s="162">
        <f t="shared" ref="H22:H35" si="11">(F22*G22)/1000</f>
        <v>0</v>
      </c>
      <c r="I22" s="187"/>
      <c r="J22" s="163">
        <f t="shared" ref="J22:J35" si="12">(H22*I22)/1000</f>
        <v>0</v>
      </c>
      <c r="K22" s="188">
        <f t="shared" ref="K22:K34" si="13">L22-J22</f>
        <v>0</v>
      </c>
      <c r="L22" s="164"/>
      <c r="M22" s="165" t="e">
        <f t="shared" si="5"/>
        <v>#DIV/0!</v>
      </c>
      <c r="N22" s="166" t="e">
        <f t="shared" si="6"/>
        <v>#DIV/0!</v>
      </c>
      <c r="R22" s="178" t="s">
        <v>215</v>
      </c>
    </row>
    <row r="23" spans="2:18" x14ac:dyDescent="0.2">
      <c r="B23" s="186">
        <f t="shared" si="7"/>
        <v>16</v>
      </c>
      <c r="C23" s="2040"/>
      <c r="D23" s="160">
        <v>5</v>
      </c>
      <c r="E23" s="161">
        <f t="shared" si="9"/>
        <v>0</v>
      </c>
      <c r="F23" s="161">
        <f t="shared" si="10"/>
        <v>0</v>
      </c>
      <c r="G23" s="162">
        <v>37.314667</v>
      </c>
      <c r="H23" s="162">
        <f t="shared" si="11"/>
        <v>0</v>
      </c>
      <c r="I23" s="187"/>
      <c r="J23" s="163">
        <f t="shared" si="12"/>
        <v>0</v>
      </c>
      <c r="K23" s="188">
        <f t="shared" si="13"/>
        <v>0</v>
      </c>
      <c r="L23" s="164"/>
      <c r="M23" s="165" t="e">
        <f t="shared" si="5"/>
        <v>#DIV/0!</v>
      </c>
      <c r="N23" s="166" t="e">
        <f t="shared" si="6"/>
        <v>#DIV/0!</v>
      </c>
    </row>
    <row r="24" spans="2:18" x14ac:dyDescent="0.2">
      <c r="B24" s="186">
        <f t="shared" si="7"/>
        <v>17</v>
      </c>
      <c r="C24" s="2040"/>
      <c r="D24" s="160">
        <v>5</v>
      </c>
      <c r="E24" s="161">
        <f t="shared" si="9"/>
        <v>0</v>
      </c>
      <c r="F24" s="161">
        <f t="shared" si="10"/>
        <v>0</v>
      </c>
      <c r="G24" s="162">
        <v>38.314667</v>
      </c>
      <c r="H24" s="162">
        <f t="shared" si="11"/>
        <v>0</v>
      </c>
      <c r="I24" s="187"/>
      <c r="J24" s="163">
        <f>(H24*I24)/1000</f>
        <v>0</v>
      </c>
      <c r="K24" s="188">
        <f>L24-J24</f>
        <v>0</v>
      </c>
      <c r="L24" s="164"/>
      <c r="M24" s="165" t="e">
        <f>(J24/L24)</f>
        <v>#DIV/0!</v>
      </c>
      <c r="N24" s="166" t="e">
        <f>K24/L24</f>
        <v>#DIV/0!</v>
      </c>
    </row>
    <row r="25" spans="2:18" x14ac:dyDescent="0.2">
      <c r="B25" s="186">
        <f t="shared" si="7"/>
        <v>18</v>
      </c>
      <c r="C25" s="2040"/>
      <c r="D25" s="160">
        <v>5</v>
      </c>
      <c r="E25" s="161">
        <f t="shared" si="9"/>
        <v>0</v>
      </c>
      <c r="F25" s="161">
        <f t="shared" si="10"/>
        <v>0</v>
      </c>
      <c r="G25" s="162">
        <v>39.314667</v>
      </c>
      <c r="H25" s="162">
        <f t="shared" si="11"/>
        <v>0</v>
      </c>
      <c r="I25" s="187"/>
      <c r="J25" s="163">
        <f t="shared" si="12"/>
        <v>0</v>
      </c>
      <c r="K25" s="188">
        <f>L25-J25</f>
        <v>0</v>
      </c>
      <c r="L25" s="164"/>
      <c r="M25" s="165" t="e">
        <f>(J25/L25)</f>
        <v>#DIV/0!</v>
      </c>
      <c r="N25" s="166" t="e">
        <f>K25/L25</f>
        <v>#DIV/0!</v>
      </c>
    </row>
    <row r="26" spans="2:18" x14ac:dyDescent="0.2">
      <c r="B26" s="186">
        <f t="shared" si="7"/>
        <v>19</v>
      </c>
      <c r="C26" s="2040"/>
      <c r="D26" s="160">
        <v>5</v>
      </c>
      <c r="E26" s="161">
        <f t="shared" si="9"/>
        <v>0</v>
      </c>
      <c r="F26" s="161">
        <f t="shared" si="10"/>
        <v>0</v>
      </c>
      <c r="G26" s="162">
        <v>40.314667</v>
      </c>
      <c r="H26" s="162">
        <f t="shared" si="11"/>
        <v>0</v>
      </c>
      <c r="I26" s="187"/>
      <c r="J26" s="163">
        <f t="shared" si="12"/>
        <v>0</v>
      </c>
      <c r="K26" s="188">
        <f t="shared" si="13"/>
        <v>0</v>
      </c>
      <c r="L26" s="164"/>
      <c r="M26" s="165" t="e">
        <f t="shared" ref="M26:M34" si="14">(J26/L26)</f>
        <v>#DIV/0!</v>
      </c>
      <c r="N26" s="166" t="e">
        <f t="shared" si="6"/>
        <v>#DIV/0!</v>
      </c>
    </row>
    <row r="27" spans="2:18" x14ac:dyDescent="0.2">
      <c r="B27" s="186">
        <f t="shared" si="7"/>
        <v>20</v>
      </c>
      <c r="C27" s="2040"/>
      <c r="D27" s="160">
        <v>5</v>
      </c>
      <c r="E27" s="161">
        <f t="shared" si="9"/>
        <v>0</v>
      </c>
      <c r="F27" s="161">
        <f t="shared" si="10"/>
        <v>0</v>
      </c>
      <c r="G27" s="162">
        <v>41.314667</v>
      </c>
      <c r="H27" s="162">
        <f t="shared" si="11"/>
        <v>0</v>
      </c>
      <c r="I27" s="187"/>
      <c r="J27" s="163">
        <f t="shared" si="12"/>
        <v>0</v>
      </c>
      <c r="K27" s="188">
        <f>L27-J27</f>
        <v>0</v>
      </c>
      <c r="L27" s="164"/>
      <c r="M27" s="165" t="e">
        <f t="shared" si="14"/>
        <v>#DIV/0!</v>
      </c>
      <c r="N27" s="166" t="e">
        <f t="shared" si="6"/>
        <v>#DIV/0!</v>
      </c>
    </row>
    <row r="28" spans="2:18" x14ac:dyDescent="0.2">
      <c r="B28" s="186">
        <f t="shared" si="7"/>
        <v>21</v>
      </c>
      <c r="C28" s="2040"/>
      <c r="D28" s="160">
        <v>5</v>
      </c>
      <c r="E28" s="161">
        <f t="shared" si="9"/>
        <v>0</v>
      </c>
      <c r="F28" s="161">
        <f t="shared" si="10"/>
        <v>0</v>
      </c>
      <c r="G28" s="162">
        <v>42.314667</v>
      </c>
      <c r="H28" s="162">
        <f t="shared" si="11"/>
        <v>0</v>
      </c>
      <c r="I28" s="187"/>
      <c r="J28" s="163">
        <f t="shared" si="12"/>
        <v>0</v>
      </c>
      <c r="K28" s="188">
        <f t="shared" si="13"/>
        <v>0</v>
      </c>
      <c r="L28" s="164"/>
      <c r="M28" s="165" t="e">
        <f t="shared" si="14"/>
        <v>#DIV/0!</v>
      </c>
      <c r="N28" s="166" t="e">
        <f t="shared" si="6"/>
        <v>#DIV/0!</v>
      </c>
    </row>
    <row r="29" spans="2:18" x14ac:dyDescent="0.2">
      <c r="B29" s="186">
        <f t="shared" si="7"/>
        <v>22</v>
      </c>
      <c r="C29" s="2040"/>
      <c r="D29" s="160">
        <v>5</v>
      </c>
      <c r="E29" s="161">
        <f>C29*D29</f>
        <v>0</v>
      </c>
      <c r="F29" s="161">
        <f t="shared" si="10"/>
        <v>0</v>
      </c>
      <c r="G29" s="162">
        <v>42.314667</v>
      </c>
      <c r="H29" s="162">
        <f>(F29*G29)/1000</f>
        <v>0</v>
      </c>
      <c r="I29" s="187"/>
      <c r="J29" s="163">
        <f>(H29*I29)/1000</f>
        <v>0</v>
      </c>
      <c r="K29" s="188">
        <f>L29-J29</f>
        <v>0</v>
      </c>
      <c r="L29" s="164"/>
      <c r="M29" s="165" t="e">
        <f t="shared" si="14"/>
        <v>#DIV/0!</v>
      </c>
      <c r="N29" s="166" t="e">
        <f t="shared" si="6"/>
        <v>#DIV/0!</v>
      </c>
    </row>
    <row r="30" spans="2:18" x14ac:dyDescent="0.2">
      <c r="B30" s="186">
        <f t="shared" si="7"/>
        <v>23</v>
      </c>
      <c r="C30" s="2040"/>
      <c r="D30" s="160">
        <v>5</v>
      </c>
      <c r="E30" s="161">
        <f t="shared" si="9"/>
        <v>0</v>
      </c>
      <c r="F30" s="161">
        <f t="shared" si="10"/>
        <v>0</v>
      </c>
      <c r="G30" s="162">
        <v>44.314667</v>
      </c>
      <c r="H30" s="162">
        <f t="shared" si="11"/>
        <v>0</v>
      </c>
      <c r="I30" s="187"/>
      <c r="J30" s="163">
        <f>(H30*I30)/1000</f>
        <v>0</v>
      </c>
      <c r="K30" s="188">
        <f t="shared" si="13"/>
        <v>0</v>
      </c>
      <c r="L30" s="164"/>
      <c r="M30" s="165" t="e">
        <f t="shared" si="14"/>
        <v>#DIV/0!</v>
      </c>
      <c r="N30" s="166" t="e">
        <f t="shared" si="6"/>
        <v>#DIV/0!</v>
      </c>
    </row>
    <row r="31" spans="2:18" x14ac:dyDescent="0.2">
      <c r="B31" s="186">
        <f t="shared" si="7"/>
        <v>24</v>
      </c>
      <c r="C31" s="2040"/>
      <c r="D31" s="160">
        <v>5</v>
      </c>
      <c r="E31" s="161">
        <f t="shared" si="9"/>
        <v>0</v>
      </c>
      <c r="F31" s="161">
        <f t="shared" si="10"/>
        <v>0</v>
      </c>
      <c r="G31" s="162">
        <v>45.314667</v>
      </c>
      <c r="H31" s="162">
        <f t="shared" si="11"/>
        <v>0</v>
      </c>
      <c r="I31" s="187"/>
      <c r="J31" s="163">
        <f>(H31*I31)/1000</f>
        <v>0</v>
      </c>
      <c r="K31" s="188">
        <f>L31-J31</f>
        <v>0</v>
      </c>
      <c r="L31" s="164"/>
      <c r="M31" s="165" t="e">
        <f t="shared" si="14"/>
        <v>#DIV/0!</v>
      </c>
      <c r="N31" s="166" t="e">
        <f t="shared" si="6"/>
        <v>#DIV/0!</v>
      </c>
    </row>
    <row r="32" spans="2:18" x14ac:dyDescent="0.2">
      <c r="B32" s="186">
        <f t="shared" si="7"/>
        <v>25</v>
      </c>
      <c r="C32" s="2040"/>
      <c r="D32" s="160">
        <v>5</v>
      </c>
      <c r="E32" s="161">
        <f t="shared" si="9"/>
        <v>0</v>
      </c>
      <c r="F32" s="161">
        <f t="shared" si="10"/>
        <v>0</v>
      </c>
      <c r="G32" s="162">
        <v>46.314667</v>
      </c>
      <c r="H32" s="162">
        <f t="shared" si="11"/>
        <v>0</v>
      </c>
      <c r="I32" s="187"/>
      <c r="J32" s="163">
        <f>(H32*I32)/1000</f>
        <v>0</v>
      </c>
      <c r="K32" s="188">
        <f t="shared" si="13"/>
        <v>0</v>
      </c>
      <c r="L32" s="164"/>
      <c r="M32" s="165" t="e">
        <f t="shared" si="14"/>
        <v>#DIV/0!</v>
      </c>
      <c r="N32" s="166" t="e">
        <f t="shared" si="6"/>
        <v>#DIV/0!</v>
      </c>
    </row>
    <row r="33" spans="2:14" x14ac:dyDescent="0.2">
      <c r="B33" s="186">
        <f t="shared" si="7"/>
        <v>26</v>
      </c>
      <c r="C33" s="2040"/>
      <c r="D33" s="160">
        <v>5</v>
      </c>
      <c r="E33" s="161">
        <f t="shared" si="9"/>
        <v>0</v>
      </c>
      <c r="F33" s="161">
        <f t="shared" si="10"/>
        <v>0</v>
      </c>
      <c r="G33" s="162">
        <v>47.314667</v>
      </c>
      <c r="H33" s="162">
        <f t="shared" si="11"/>
        <v>0</v>
      </c>
      <c r="I33" s="187"/>
      <c r="J33" s="163">
        <f t="shared" si="12"/>
        <v>0</v>
      </c>
      <c r="K33" s="188">
        <f t="shared" si="13"/>
        <v>0</v>
      </c>
      <c r="L33" s="164"/>
      <c r="M33" s="165" t="e">
        <f t="shared" si="14"/>
        <v>#DIV/0!</v>
      </c>
      <c r="N33" s="166" t="e">
        <f t="shared" si="6"/>
        <v>#DIV/0!</v>
      </c>
    </row>
    <row r="34" spans="2:14" x14ac:dyDescent="0.2">
      <c r="B34" s="186">
        <f t="shared" si="7"/>
        <v>27</v>
      </c>
      <c r="C34" s="2040"/>
      <c r="D34" s="160">
        <v>5</v>
      </c>
      <c r="E34" s="161">
        <f t="shared" si="9"/>
        <v>0</v>
      </c>
      <c r="F34" s="161">
        <f t="shared" si="10"/>
        <v>0</v>
      </c>
      <c r="G34" s="162">
        <v>48.314667</v>
      </c>
      <c r="H34" s="162">
        <f t="shared" si="11"/>
        <v>0</v>
      </c>
      <c r="I34" s="187"/>
      <c r="J34" s="163">
        <f t="shared" si="12"/>
        <v>0</v>
      </c>
      <c r="K34" s="188">
        <f t="shared" si="13"/>
        <v>0</v>
      </c>
      <c r="L34" s="164"/>
      <c r="M34" s="165" t="e">
        <f t="shared" si="14"/>
        <v>#DIV/0!</v>
      </c>
      <c r="N34" s="166" t="e">
        <f t="shared" si="6"/>
        <v>#DIV/0!</v>
      </c>
    </row>
    <row r="35" spans="2:14" ht="15" thickBot="1" x14ac:dyDescent="0.25">
      <c r="B35" s="186">
        <f t="shared" si="7"/>
        <v>28</v>
      </c>
      <c r="C35" s="2040"/>
      <c r="D35" s="160">
        <v>5</v>
      </c>
      <c r="E35" s="161">
        <f t="shared" si="9"/>
        <v>0</v>
      </c>
      <c r="F35" s="161">
        <f t="shared" si="10"/>
        <v>0</v>
      </c>
      <c r="G35" s="162">
        <v>49.314667</v>
      </c>
      <c r="H35" s="162">
        <f t="shared" si="11"/>
        <v>0</v>
      </c>
      <c r="I35" s="187"/>
      <c r="J35" s="163">
        <f t="shared" si="12"/>
        <v>0</v>
      </c>
      <c r="K35" s="188">
        <f>L35-J35</f>
        <v>0</v>
      </c>
      <c r="L35" s="164"/>
      <c r="M35" s="165" t="e">
        <f>(J35/L35)</f>
        <v>#DIV/0!</v>
      </c>
      <c r="N35" s="166" t="e">
        <f>K35/L35</f>
        <v>#DIV/0!</v>
      </c>
    </row>
    <row r="36" spans="2:14" ht="15" x14ac:dyDescent="0.25">
      <c r="B36" s="189" t="s">
        <v>156</v>
      </c>
      <c r="C36" s="168"/>
      <c r="D36" s="190"/>
      <c r="E36" s="190"/>
      <c r="F36" s="2095">
        <f t="shared" si="10"/>
        <v>0</v>
      </c>
      <c r="G36" s="191"/>
      <c r="H36" s="191">
        <f t="shared" ref="H36:N36" si="15">AVERAGE(H8:H35)</f>
        <v>0</v>
      </c>
      <c r="I36" s="192">
        <f t="shared" si="15"/>
        <v>1068.6442833333333</v>
      </c>
      <c r="J36" s="193">
        <f t="shared" si="15"/>
        <v>0</v>
      </c>
      <c r="K36" s="194">
        <f t="shared" si="15"/>
        <v>0</v>
      </c>
      <c r="L36" s="195" t="e">
        <f t="shared" si="15"/>
        <v>#DIV/0!</v>
      </c>
      <c r="M36" s="196" t="e">
        <f t="shared" si="15"/>
        <v>#DIV/0!</v>
      </c>
      <c r="N36" s="196" t="e">
        <f t="shared" si="15"/>
        <v>#DIV/0!</v>
      </c>
    </row>
    <row r="37" spans="2:14" ht="15" x14ac:dyDescent="0.25">
      <c r="B37" s="197" t="s">
        <v>157</v>
      </c>
      <c r="C37" s="112">
        <f>SUM(C8:C35)</f>
        <v>0</v>
      </c>
      <c r="D37" s="198"/>
      <c r="E37" s="199">
        <f>SUM(E8:E35)</f>
        <v>0</v>
      </c>
      <c r="F37" s="161">
        <f>E37</f>
        <v>0</v>
      </c>
      <c r="G37" s="199"/>
      <c r="H37" s="199">
        <f>SUM(H8:H35)</f>
        <v>0</v>
      </c>
      <c r="I37" s="200"/>
      <c r="J37" s="201">
        <f>SUM(J8:J35)</f>
        <v>0</v>
      </c>
      <c r="K37" s="202"/>
      <c r="L37" s="203"/>
      <c r="M37" s="204"/>
      <c r="N37" s="204"/>
    </row>
    <row r="38" spans="2:14" ht="15" x14ac:dyDescent="0.25">
      <c r="B38" s="205" t="s">
        <v>158</v>
      </c>
      <c r="C38" s="169"/>
      <c r="D38" s="206"/>
      <c r="E38" s="206"/>
      <c r="F38" s="207"/>
      <c r="G38" s="207"/>
      <c r="H38" s="207"/>
      <c r="I38" s="208"/>
      <c r="J38" s="204"/>
      <c r="K38" s="202"/>
      <c r="L38" s="209"/>
      <c r="M38" s="204"/>
      <c r="N38" s="204"/>
    </row>
    <row r="39" spans="2:14" ht="30.75" customHeight="1" thickBot="1" x14ac:dyDescent="0.25">
      <c r="B39" s="210" t="s">
        <v>159</v>
      </c>
      <c r="C39" s="170"/>
      <c r="D39" s="211"/>
      <c r="E39" s="211"/>
      <c r="F39" s="212"/>
      <c r="G39" s="212"/>
      <c r="H39" s="213">
        <f>H37+H38</f>
        <v>0</v>
      </c>
      <c r="I39" s="214"/>
      <c r="J39" s="215">
        <f>J37+J38</f>
        <v>0</v>
      </c>
      <c r="K39" s="216"/>
      <c r="L39" s="217"/>
      <c r="M39" s="218"/>
      <c r="N39" s="218"/>
    </row>
    <row r="40" spans="2:14" s="174" customFormat="1" x14ac:dyDescent="0.2">
      <c r="C40" s="151"/>
    </row>
    <row r="41" spans="2:14" s="174" customFormat="1" hidden="1" x14ac:dyDescent="0.2">
      <c r="C41" s="151" t="s">
        <v>160</v>
      </c>
      <c r="F41" s="219"/>
    </row>
    <row r="42" spans="2:14" s="174" customFormat="1" hidden="1" x14ac:dyDescent="0.2">
      <c r="C42" s="151">
        <f>C37</f>
        <v>0</v>
      </c>
      <c r="D42" s="174" t="s">
        <v>123</v>
      </c>
      <c r="F42" s="151">
        <f>C37*5</f>
        <v>0</v>
      </c>
      <c r="G42" s="174">
        <v>9983.7000000000007</v>
      </c>
    </row>
    <row r="43" spans="2:14" s="174" customFormat="1" ht="15" hidden="1" x14ac:dyDescent="0.25">
      <c r="C43" s="151">
        <v>5</v>
      </c>
      <c r="D43" s="174" t="s">
        <v>161</v>
      </c>
      <c r="F43" s="151">
        <v>21286.9</v>
      </c>
      <c r="G43" s="219">
        <f>G42-C37</f>
        <v>9983.7000000000007</v>
      </c>
      <c r="H43" s="220"/>
      <c r="L43" s="220"/>
    </row>
    <row r="44" spans="2:14" s="174" customFormat="1" hidden="1" x14ac:dyDescent="0.2">
      <c r="C44" s="151">
        <f>C42*C43</f>
        <v>0</v>
      </c>
      <c r="D44" s="174" t="s">
        <v>162</v>
      </c>
      <c r="F44" s="151">
        <f>F42/F43</f>
        <v>0</v>
      </c>
      <c r="G44" s="219"/>
      <c r="H44" s="142"/>
      <c r="J44" s="142"/>
      <c r="L44" s="221"/>
    </row>
    <row r="45" spans="2:14" s="174" customFormat="1" hidden="1" x14ac:dyDescent="0.2">
      <c r="C45" s="151" t="e">
        <f>#REF!</f>
        <v>#REF!</v>
      </c>
      <c r="D45" s="174" t="s">
        <v>163</v>
      </c>
      <c r="H45" s="222"/>
      <c r="J45" s="151"/>
      <c r="L45" s="221"/>
    </row>
    <row r="46" spans="2:14" s="174" customFormat="1" ht="15" hidden="1" x14ac:dyDescent="0.25">
      <c r="C46" s="151" t="e">
        <f>(C44*C45)/1000</f>
        <v>#REF!</v>
      </c>
      <c r="D46" s="174" t="s">
        <v>164</v>
      </c>
      <c r="H46" s="172"/>
      <c r="J46" s="142"/>
      <c r="L46" s="151"/>
    </row>
    <row r="47" spans="2:14" s="174" customFormat="1" hidden="1" x14ac:dyDescent="0.2">
      <c r="C47" s="151">
        <f>I36</f>
        <v>1068.6442833333333</v>
      </c>
      <c r="D47" s="174" t="s">
        <v>165</v>
      </c>
      <c r="H47" s="151"/>
      <c r="J47" s="223"/>
    </row>
    <row r="48" spans="2:14" s="174" customFormat="1" ht="15" hidden="1" x14ac:dyDescent="0.25">
      <c r="C48" s="172" t="e">
        <f>(C46*C47)/1000</f>
        <v>#REF!</v>
      </c>
      <c r="D48" s="174" t="s">
        <v>166</v>
      </c>
      <c r="H48" s="224"/>
      <c r="I48" s="220"/>
    </row>
    <row r="49" spans="3:6" s="174" customFormat="1" x14ac:dyDescent="0.2">
      <c r="C49" s="151"/>
    </row>
    <row r="50" spans="3:6" s="174" customFormat="1" x14ac:dyDescent="0.2">
      <c r="C50" s="151"/>
    </row>
    <row r="51" spans="3:6" s="174" customFormat="1" x14ac:dyDescent="0.2">
      <c r="C51" s="151"/>
    </row>
    <row r="52" spans="3:6" s="174" customFormat="1" x14ac:dyDescent="0.2">
      <c r="C52" s="151"/>
    </row>
    <row r="53" spans="3:6" s="174" customFormat="1" x14ac:dyDescent="0.2">
      <c r="C53" s="151"/>
    </row>
    <row r="54" spans="3:6" s="174" customFormat="1" x14ac:dyDescent="0.2">
      <c r="C54" s="151"/>
    </row>
    <row r="55" spans="3:6" s="174" customFormat="1" x14ac:dyDescent="0.2">
      <c r="C55" s="151"/>
    </row>
    <row r="56" spans="3:6" s="174" customFormat="1" x14ac:dyDescent="0.2">
      <c r="C56" s="151"/>
    </row>
    <row r="57" spans="3:6" s="174" customFormat="1" x14ac:dyDescent="0.2">
      <c r="C57" s="151"/>
      <c r="F57" s="142"/>
    </row>
    <row r="58" spans="3:6" s="174" customFormat="1" x14ac:dyDescent="0.2">
      <c r="C58" s="151"/>
      <c r="F58" s="142"/>
    </row>
    <row r="59" spans="3:6" s="174" customFormat="1" x14ac:dyDescent="0.2">
      <c r="C59" s="151"/>
      <c r="F59" s="142"/>
    </row>
    <row r="60" spans="3:6" s="174" customFormat="1" x14ac:dyDescent="0.2">
      <c r="C60" s="151"/>
      <c r="F60" s="142"/>
    </row>
    <row r="61" spans="3:6" s="174" customFormat="1" x14ac:dyDescent="0.2">
      <c r="C61" s="151"/>
    </row>
    <row r="62" spans="3:6" s="174" customFormat="1" x14ac:dyDescent="0.2">
      <c r="C62" s="151"/>
    </row>
    <row r="63" spans="3:6" s="174" customFormat="1" x14ac:dyDescent="0.2">
      <c r="C63" s="151"/>
    </row>
    <row r="64" spans="3:6" s="174" customFormat="1" x14ac:dyDescent="0.2">
      <c r="C64" s="151"/>
    </row>
    <row r="65" spans="3:3" s="174" customFormat="1" x14ac:dyDescent="0.2">
      <c r="C65" s="151"/>
    </row>
    <row r="66" spans="3:3" s="174" customFormat="1" x14ac:dyDescent="0.2">
      <c r="C66" s="151"/>
    </row>
    <row r="67" spans="3:3" s="174" customFormat="1" x14ac:dyDescent="0.2">
      <c r="C67" s="151"/>
    </row>
    <row r="68" spans="3:3" s="174" customFormat="1" x14ac:dyDescent="0.2">
      <c r="C68" s="151"/>
    </row>
    <row r="69" spans="3:3" s="174" customFormat="1" x14ac:dyDescent="0.2">
      <c r="C69" s="151"/>
    </row>
    <row r="70" spans="3:3" s="174" customFormat="1" x14ac:dyDescent="0.2">
      <c r="C70" s="151"/>
    </row>
    <row r="71" spans="3:3" s="174" customFormat="1" x14ac:dyDescent="0.2">
      <c r="C71" s="151"/>
    </row>
    <row r="72" spans="3:3" s="174" customFormat="1" x14ac:dyDescent="0.2">
      <c r="C72" s="151"/>
    </row>
    <row r="73" spans="3:3" s="174" customFormat="1" x14ac:dyDescent="0.2">
      <c r="C73" s="151"/>
    </row>
    <row r="74" spans="3:3" s="174" customFormat="1" x14ac:dyDescent="0.2">
      <c r="C74" s="151"/>
    </row>
    <row r="75" spans="3:3" s="174" customFormat="1" x14ac:dyDescent="0.2">
      <c r="C75" s="151"/>
    </row>
    <row r="76" spans="3:3" s="174" customFormat="1" x14ac:dyDescent="0.2">
      <c r="C76" s="151"/>
    </row>
    <row r="77" spans="3:3" s="174" customFormat="1" x14ac:dyDescent="0.2">
      <c r="C77" s="151"/>
    </row>
    <row r="78" spans="3:3" s="174" customFormat="1" x14ac:dyDescent="0.2">
      <c r="C78" s="151"/>
    </row>
    <row r="79" spans="3:3" s="174" customFormat="1" x14ac:dyDescent="0.2">
      <c r="C79" s="151"/>
    </row>
    <row r="80" spans="3:3" s="174" customFormat="1" x14ac:dyDescent="0.2">
      <c r="C80" s="151"/>
    </row>
    <row r="81" spans="3:3" s="174" customFormat="1" x14ac:dyDescent="0.2">
      <c r="C81" s="151"/>
    </row>
    <row r="82" spans="3:3" s="174" customFormat="1" x14ac:dyDescent="0.2">
      <c r="C82" s="151"/>
    </row>
    <row r="83" spans="3:3" s="174" customFormat="1" x14ac:dyDescent="0.2">
      <c r="C83" s="151"/>
    </row>
    <row r="84" spans="3:3" s="174" customFormat="1" x14ac:dyDescent="0.2">
      <c r="C84" s="151"/>
    </row>
    <row r="85" spans="3:3" s="174" customFormat="1" x14ac:dyDescent="0.2">
      <c r="C85" s="151"/>
    </row>
    <row r="86" spans="3:3" s="174" customFormat="1" x14ac:dyDescent="0.2">
      <c r="C86" s="151"/>
    </row>
    <row r="87" spans="3:3" s="174" customFormat="1" x14ac:dyDescent="0.2">
      <c r="C87" s="151"/>
    </row>
    <row r="88" spans="3:3" s="174" customFormat="1" x14ac:dyDescent="0.2">
      <c r="C88" s="151"/>
    </row>
    <row r="89" spans="3:3" s="174" customFormat="1" x14ac:dyDescent="0.2">
      <c r="C89" s="151"/>
    </row>
    <row r="90" spans="3:3" s="174" customFormat="1" x14ac:dyDescent="0.2">
      <c r="C90" s="151"/>
    </row>
    <row r="91" spans="3:3" s="174" customFormat="1" x14ac:dyDescent="0.2">
      <c r="C91" s="151"/>
    </row>
    <row r="92" spans="3:3" s="174" customFormat="1" x14ac:dyDescent="0.2">
      <c r="C92" s="151"/>
    </row>
    <row r="93" spans="3:3" s="174" customFormat="1" x14ac:dyDescent="0.2">
      <c r="C93" s="151"/>
    </row>
    <row r="94" spans="3:3" s="174" customFormat="1" x14ac:dyDescent="0.2">
      <c r="C94" s="151"/>
    </row>
    <row r="95" spans="3:3" s="174" customFormat="1" x14ac:dyDescent="0.2">
      <c r="C95" s="151"/>
    </row>
    <row r="96" spans="3:3" s="174" customFormat="1" x14ac:dyDescent="0.2">
      <c r="C96" s="151"/>
    </row>
    <row r="97" spans="3:3" s="174" customFormat="1" x14ac:dyDescent="0.2">
      <c r="C97" s="151"/>
    </row>
    <row r="98" spans="3:3" s="174" customFormat="1" x14ac:dyDescent="0.2">
      <c r="C98" s="151"/>
    </row>
    <row r="99" spans="3:3" s="174" customFormat="1" x14ac:dyDescent="0.2">
      <c r="C99" s="151"/>
    </row>
    <row r="100" spans="3:3" s="174" customFormat="1" x14ac:dyDescent="0.2">
      <c r="C100" s="151"/>
    </row>
    <row r="101" spans="3:3" s="174" customFormat="1" x14ac:dyDescent="0.2">
      <c r="C101" s="151"/>
    </row>
    <row r="102" spans="3:3" s="174" customFormat="1" x14ac:dyDescent="0.2">
      <c r="C102" s="151"/>
    </row>
    <row r="103" spans="3:3" s="174" customFormat="1" x14ac:dyDescent="0.2">
      <c r="C103" s="151"/>
    </row>
    <row r="104" spans="3:3" s="174" customFormat="1" x14ac:dyDescent="0.2">
      <c r="C104" s="151"/>
    </row>
    <row r="105" spans="3:3" s="174" customFormat="1" x14ac:dyDescent="0.2">
      <c r="C105" s="151"/>
    </row>
    <row r="106" spans="3:3" s="174" customFormat="1" x14ac:dyDescent="0.2">
      <c r="C106" s="151"/>
    </row>
    <row r="107" spans="3:3" s="174" customFormat="1" x14ac:dyDescent="0.2">
      <c r="C107" s="151"/>
    </row>
    <row r="108" spans="3:3" s="174" customFormat="1" x14ac:dyDescent="0.2">
      <c r="C108" s="151"/>
    </row>
    <row r="109" spans="3:3" s="174" customFormat="1" x14ac:dyDescent="0.2">
      <c r="C109" s="151"/>
    </row>
    <row r="110" spans="3:3" s="174" customFormat="1" x14ac:dyDescent="0.2">
      <c r="C110" s="151"/>
    </row>
    <row r="111" spans="3:3" s="174" customFormat="1" x14ac:dyDescent="0.2">
      <c r="C111" s="151"/>
    </row>
    <row r="112" spans="3:3" s="174" customFormat="1" x14ac:dyDescent="0.2">
      <c r="C112" s="151"/>
    </row>
    <row r="113" spans="3:3" s="174" customFormat="1" x14ac:dyDescent="0.2">
      <c r="C113" s="151"/>
    </row>
    <row r="114" spans="3:3" s="174" customFormat="1" x14ac:dyDescent="0.2">
      <c r="C114" s="151"/>
    </row>
    <row r="115" spans="3:3" s="174" customFormat="1" x14ac:dyDescent="0.2">
      <c r="C115" s="151"/>
    </row>
    <row r="116" spans="3:3" s="174" customFormat="1" x14ac:dyDescent="0.2">
      <c r="C116" s="151"/>
    </row>
    <row r="117" spans="3:3" s="174" customFormat="1" x14ac:dyDescent="0.2">
      <c r="C117" s="151"/>
    </row>
    <row r="118" spans="3:3" s="174" customFormat="1" x14ac:dyDescent="0.2">
      <c r="C118" s="151"/>
    </row>
    <row r="119" spans="3:3" s="174" customFormat="1" x14ac:dyDescent="0.2">
      <c r="C119" s="151"/>
    </row>
    <row r="120" spans="3:3" s="174" customFormat="1" x14ac:dyDescent="0.2">
      <c r="C120" s="151"/>
    </row>
    <row r="121" spans="3:3" s="174" customFormat="1" x14ac:dyDescent="0.2">
      <c r="C121" s="151"/>
    </row>
    <row r="122" spans="3:3" s="174" customFormat="1" x14ac:dyDescent="0.2">
      <c r="C122" s="151"/>
    </row>
    <row r="123" spans="3:3" s="174" customFormat="1" x14ac:dyDescent="0.2">
      <c r="C123" s="151"/>
    </row>
    <row r="124" spans="3:3" s="174" customFormat="1" x14ac:dyDescent="0.2">
      <c r="C124" s="151"/>
    </row>
    <row r="125" spans="3:3" s="174" customFormat="1" x14ac:dyDescent="0.2">
      <c r="C125" s="151"/>
    </row>
    <row r="126" spans="3:3" s="174" customFormat="1" x14ac:dyDescent="0.2">
      <c r="C126" s="151"/>
    </row>
    <row r="127" spans="3:3" s="174" customFormat="1" x14ac:dyDescent="0.2">
      <c r="C127" s="151"/>
    </row>
    <row r="128" spans="3:3" s="174" customFormat="1" x14ac:dyDescent="0.2">
      <c r="C128" s="151"/>
    </row>
    <row r="129" spans="3:3" s="174" customFormat="1" x14ac:dyDescent="0.2">
      <c r="C129" s="151"/>
    </row>
    <row r="130" spans="3:3" s="174" customFormat="1" x14ac:dyDescent="0.2">
      <c r="C130" s="151"/>
    </row>
    <row r="131" spans="3:3" s="174" customFormat="1" x14ac:dyDescent="0.2">
      <c r="C131" s="151"/>
    </row>
    <row r="132" spans="3:3" s="174" customFormat="1" x14ac:dyDescent="0.2">
      <c r="C132" s="151"/>
    </row>
    <row r="133" spans="3:3" s="174" customFormat="1" x14ac:dyDescent="0.2">
      <c r="C133" s="151"/>
    </row>
    <row r="134" spans="3:3" s="174" customFormat="1" x14ac:dyDescent="0.2">
      <c r="C134" s="151"/>
    </row>
    <row r="135" spans="3:3" s="174" customFormat="1" x14ac:dyDescent="0.2">
      <c r="C135" s="151"/>
    </row>
    <row r="136" spans="3:3" s="174" customFormat="1" x14ac:dyDescent="0.2">
      <c r="C136" s="151"/>
    </row>
    <row r="137" spans="3:3" s="174" customFormat="1" x14ac:dyDescent="0.2">
      <c r="C137" s="151"/>
    </row>
    <row r="138" spans="3:3" s="174" customFormat="1" x14ac:dyDescent="0.2">
      <c r="C138" s="151"/>
    </row>
    <row r="139" spans="3:3" s="174" customFormat="1" x14ac:dyDescent="0.2">
      <c r="C139" s="151"/>
    </row>
    <row r="140" spans="3:3" s="174" customFormat="1" x14ac:dyDescent="0.2">
      <c r="C140" s="151"/>
    </row>
    <row r="141" spans="3:3" s="174" customFormat="1" x14ac:dyDescent="0.2">
      <c r="C141" s="151"/>
    </row>
    <row r="142" spans="3:3" s="174" customFormat="1" x14ac:dyDescent="0.2">
      <c r="C142" s="151"/>
    </row>
    <row r="143" spans="3:3" s="174" customFormat="1" x14ac:dyDescent="0.2">
      <c r="C143" s="151"/>
    </row>
    <row r="144" spans="3:3" s="174" customFormat="1" x14ac:dyDescent="0.2">
      <c r="C144" s="151"/>
    </row>
    <row r="145" spans="3:3" s="174" customFormat="1" x14ac:dyDescent="0.2">
      <c r="C145" s="151"/>
    </row>
    <row r="146" spans="3:3" s="174" customFormat="1" x14ac:dyDescent="0.2">
      <c r="C146" s="151"/>
    </row>
    <row r="147" spans="3:3" s="174" customFormat="1" x14ac:dyDescent="0.2">
      <c r="C147" s="151"/>
    </row>
    <row r="148" spans="3:3" s="174" customFormat="1" x14ac:dyDescent="0.2">
      <c r="C148" s="151"/>
    </row>
    <row r="149" spans="3:3" s="174" customFormat="1" x14ac:dyDescent="0.2">
      <c r="C149" s="151"/>
    </row>
    <row r="150" spans="3:3" s="174" customFormat="1" x14ac:dyDescent="0.2">
      <c r="C150" s="151"/>
    </row>
    <row r="151" spans="3:3" s="174" customFormat="1" x14ac:dyDescent="0.2">
      <c r="C151" s="151"/>
    </row>
    <row r="152" spans="3:3" s="174" customFormat="1" x14ac:dyDescent="0.2">
      <c r="C152" s="151"/>
    </row>
    <row r="153" spans="3:3" s="174" customFormat="1" x14ac:dyDescent="0.2">
      <c r="C153" s="151"/>
    </row>
    <row r="154" spans="3:3" s="174" customFormat="1" x14ac:dyDescent="0.2">
      <c r="C154" s="151"/>
    </row>
    <row r="155" spans="3:3" s="174" customFormat="1" x14ac:dyDescent="0.2">
      <c r="C155" s="151"/>
    </row>
    <row r="156" spans="3:3" s="174" customFormat="1" x14ac:dyDescent="0.2">
      <c r="C156" s="151"/>
    </row>
    <row r="157" spans="3:3" s="174" customFormat="1" x14ac:dyDescent="0.2">
      <c r="C157" s="151"/>
    </row>
    <row r="158" spans="3:3" s="174" customFormat="1" x14ac:dyDescent="0.2">
      <c r="C158" s="151"/>
    </row>
    <row r="159" spans="3:3" s="174" customFormat="1" x14ac:dyDescent="0.2">
      <c r="C159" s="151"/>
    </row>
    <row r="160" spans="3:3" s="174" customFormat="1" x14ac:dyDescent="0.2">
      <c r="C160" s="151"/>
    </row>
    <row r="161" spans="3:3" s="174" customFormat="1" x14ac:dyDescent="0.2">
      <c r="C161" s="151"/>
    </row>
    <row r="162" spans="3:3" s="174" customFormat="1" x14ac:dyDescent="0.2">
      <c r="C162" s="151"/>
    </row>
    <row r="163" spans="3:3" s="174" customFormat="1" x14ac:dyDescent="0.2">
      <c r="C163" s="151"/>
    </row>
    <row r="164" spans="3:3" s="174" customFormat="1" x14ac:dyDescent="0.2">
      <c r="C164" s="151"/>
    </row>
    <row r="165" spans="3:3" s="174" customFormat="1" x14ac:dyDescent="0.2">
      <c r="C165" s="151"/>
    </row>
    <row r="166" spans="3:3" s="174" customFormat="1" x14ac:dyDescent="0.2">
      <c r="C166" s="151"/>
    </row>
    <row r="167" spans="3:3" s="174" customFormat="1" x14ac:dyDescent="0.2">
      <c r="C167" s="151"/>
    </row>
    <row r="168" spans="3:3" s="174" customFormat="1" x14ac:dyDescent="0.2">
      <c r="C168" s="151"/>
    </row>
    <row r="169" spans="3:3" s="174" customFormat="1" x14ac:dyDescent="0.2">
      <c r="C169" s="151"/>
    </row>
    <row r="170" spans="3:3" s="174" customFormat="1" x14ac:dyDescent="0.2">
      <c r="C170" s="151"/>
    </row>
    <row r="171" spans="3:3" s="174" customFormat="1" x14ac:dyDescent="0.2">
      <c r="C171" s="151"/>
    </row>
    <row r="172" spans="3:3" s="174" customFormat="1" x14ac:dyDescent="0.2">
      <c r="C172" s="151"/>
    </row>
    <row r="173" spans="3:3" s="174" customFormat="1" x14ac:dyDescent="0.2">
      <c r="C173" s="151"/>
    </row>
    <row r="174" spans="3:3" s="174" customFormat="1" x14ac:dyDescent="0.2">
      <c r="C174" s="151"/>
    </row>
    <row r="175" spans="3:3" s="174" customFormat="1" x14ac:dyDescent="0.2">
      <c r="C175" s="151"/>
    </row>
    <row r="176" spans="3:3" s="174" customFormat="1" x14ac:dyDescent="0.2">
      <c r="C176" s="151"/>
    </row>
    <row r="177" spans="3:3" s="174" customFormat="1" x14ac:dyDescent="0.2">
      <c r="C177" s="151"/>
    </row>
    <row r="178" spans="3:3" s="174" customFormat="1" x14ac:dyDescent="0.2">
      <c r="C178" s="151"/>
    </row>
    <row r="179" spans="3:3" s="174" customFormat="1" x14ac:dyDescent="0.2">
      <c r="C179" s="151"/>
    </row>
    <row r="180" spans="3:3" s="174" customFormat="1" x14ac:dyDescent="0.2">
      <c r="C180" s="151"/>
    </row>
    <row r="181" spans="3:3" s="174" customFormat="1" x14ac:dyDescent="0.2">
      <c r="C181" s="151"/>
    </row>
    <row r="182" spans="3:3" s="174" customFormat="1" x14ac:dyDescent="0.2">
      <c r="C182" s="151"/>
    </row>
    <row r="183" spans="3:3" s="174" customFormat="1" x14ac:dyDescent="0.2">
      <c r="C183" s="151"/>
    </row>
    <row r="184" spans="3:3" s="174" customFormat="1" x14ac:dyDescent="0.2">
      <c r="C184" s="151"/>
    </row>
    <row r="185" spans="3:3" s="174" customFormat="1" x14ac:dyDescent="0.2">
      <c r="C185" s="151"/>
    </row>
    <row r="186" spans="3:3" s="174" customFormat="1" x14ac:dyDescent="0.2">
      <c r="C186" s="151"/>
    </row>
    <row r="187" spans="3:3" s="174" customFormat="1" x14ac:dyDescent="0.2">
      <c r="C187" s="151"/>
    </row>
    <row r="188" spans="3:3" s="174" customFormat="1" x14ac:dyDescent="0.2">
      <c r="C188" s="151"/>
    </row>
    <row r="189" spans="3:3" s="174" customFormat="1" x14ac:dyDescent="0.2">
      <c r="C189" s="151"/>
    </row>
    <row r="190" spans="3:3" s="174" customFormat="1" x14ac:dyDescent="0.2">
      <c r="C190" s="151"/>
    </row>
    <row r="191" spans="3:3" s="174" customFormat="1" x14ac:dyDescent="0.2">
      <c r="C191" s="151"/>
    </row>
    <row r="192" spans="3:3" s="174" customFormat="1" x14ac:dyDescent="0.2">
      <c r="C192" s="151"/>
    </row>
    <row r="193" spans="3:3" s="174" customFormat="1" x14ac:dyDescent="0.2">
      <c r="C193" s="151"/>
    </row>
    <row r="194" spans="3:3" s="174" customFormat="1" x14ac:dyDescent="0.2">
      <c r="C194" s="151"/>
    </row>
    <row r="195" spans="3:3" s="174" customFormat="1" x14ac:dyDescent="0.2">
      <c r="C195" s="151"/>
    </row>
    <row r="196" spans="3:3" s="174" customFormat="1" x14ac:dyDescent="0.2">
      <c r="C196" s="151"/>
    </row>
    <row r="197" spans="3:3" s="174" customFormat="1" x14ac:dyDescent="0.2">
      <c r="C197" s="151"/>
    </row>
    <row r="198" spans="3:3" s="174" customFormat="1" x14ac:dyDescent="0.2">
      <c r="C198" s="151"/>
    </row>
    <row r="199" spans="3:3" s="174" customFormat="1" x14ac:dyDescent="0.2">
      <c r="C199" s="151"/>
    </row>
    <row r="200" spans="3:3" s="174" customFormat="1" x14ac:dyDescent="0.2">
      <c r="C200" s="151"/>
    </row>
    <row r="201" spans="3:3" s="174" customFormat="1" x14ac:dyDescent="0.2">
      <c r="C201" s="151"/>
    </row>
    <row r="202" spans="3:3" s="174" customFormat="1" x14ac:dyDescent="0.2">
      <c r="C202" s="151"/>
    </row>
    <row r="203" spans="3:3" s="174" customFormat="1" x14ac:dyDescent="0.2">
      <c r="C203" s="151"/>
    </row>
    <row r="204" spans="3:3" s="174" customFormat="1" x14ac:dyDescent="0.2">
      <c r="C204" s="151"/>
    </row>
    <row r="205" spans="3:3" s="174" customFormat="1" x14ac:dyDescent="0.2">
      <c r="C205" s="151"/>
    </row>
    <row r="206" spans="3:3" s="174" customFormat="1" x14ac:dyDescent="0.2">
      <c r="C206" s="151"/>
    </row>
    <row r="207" spans="3:3" s="174" customFormat="1" x14ac:dyDescent="0.2">
      <c r="C207" s="151"/>
    </row>
    <row r="208" spans="3:3" s="174" customFormat="1" x14ac:dyDescent="0.2">
      <c r="C208" s="151"/>
    </row>
    <row r="209" spans="3:3" s="174" customFormat="1" x14ac:dyDescent="0.2">
      <c r="C209" s="151"/>
    </row>
    <row r="210" spans="3:3" s="174" customFormat="1" x14ac:dyDescent="0.2">
      <c r="C210" s="151"/>
    </row>
    <row r="211" spans="3:3" s="174" customFormat="1" x14ac:dyDescent="0.2">
      <c r="C211" s="151"/>
    </row>
    <row r="212" spans="3:3" s="174" customFormat="1" x14ac:dyDescent="0.2">
      <c r="C212" s="151"/>
    </row>
    <row r="213" spans="3:3" s="174" customFormat="1" x14ac:dyDescent="0.2">
      <c r="C213" s="151"/>
    </row>
    <row r="214" spans="3:3" s="174" customFormat="1" x14ac:dyDescent="0.2">
      <c r="C214" s="151"/>
    </row>
    <row r="215" spans="3:3" s="174" customFormat="1" x14ac:dyDescent="0.2">
      <c r="C215" s="151"/>
    </row>
    <row r="216" spans="3:3" s="174" customFormat="1" x14ac:dyDescent="0.2">
      <c r="C216" s="151"/>
    </row>
    <row r="217" spans="3:3" s="174" customFormat="1" x14ac:dyDescent="0.2">
      <c r="C217" s="151"/>
    </row>
    <row r="218" spans="3:3" s="174" customFormat="1" x14ac:dyDescent="0.2">
      <c r="C218" s="151"/>
    </row>
    <row r="219" spans="3:3" s="174" customFormat="1" x14ac:dyDescent="0.2">
      <c r="C219" s="151"/>
    </row>
    <row r="220" spans="3:3" s="174" customFormat="1" x14ac:dyDescent="0.2">
      <c r="C220" s="151"/>
    </row>
    <row r="221" spans="3:3" s="174" customFormat="1" x14ac:dyDescent="0.2">
      <c r="C221" s="151"/>
    </row>
    <row r="222" spans="3:3" s="174" customFormat="1" x14ac:dyDescent="0.2">
      <c r="C222" s="151"/>
    </row>
    <row r="223" spans="3:3" s="174" customFormat="1" x14ac:dyDescent="0.2">
      <c r="C223" s="151"/>
    </row>
    <row r="224" spans="3:3" s="174" customFormat="1" x14ac:dyDescent="0.2">
      <c r="C224" s="151"/>
    </row>
    <row r="225" spans="3:3" s="174" customFormat="1" x14ac:dyDescent="0.2">
      <c r="C225" s="151"/>
    </row>
    <row r="226" spans="3:3" s="174" customFormat="1" x14ac:dyDescent="0.2">
      <c r="C226" s="151"/>
    </row>
    <row r="227" spans="3:3" s="174" customFormat="1" x14ac:dyDescent="0.2">
      <c r="C227" s="151"/>
    </row>
    <row r="228" spans="3:3" s="174" customFormat="1" x14ac:dyDescent="0.2">
      <c r="C228" s="151"/>
    </row>
    <row r="229" spans="3:3" s="174" customFormat="1" x14ac:dyDescent="0.2">
      <c r="C229" s="151"/>
    </row>
    <row r="230" spans="3:3" s="174" customFormat="1" x14ac:dyDescent="0.2">
      <c r="C230" s="151"/>
    </row>
    <row r="231" spans="3:3" s="174" customFormat="1" x14ac:dyDescent="0.2">
      <c r="C231" s="151"/>
    </row>
    <row r="232" spans="3:3" s="174" customFormat="1" x14ac:dyDescent="0.2">
      <c r="C232" s="151"/>
    </row>
    <row r="233" spans="3:3" s="174" customFormat="1" x14ac:dyDescent="0.2">
      <c r="C233" s="151"/>
    </row>
    <row r="234" spans="3:3" s="174" customFormat="1" x14ac:dyDescent="0.2">
      <c r="C234" s="151"/>
    </row>
    <row r="235" spans="3:3" s="174" customFormat="1" x14ac:dyDescent="0.2">
      <c r="C235" s="151"/>
    </row>
    <row r="236" spans="3:3" s="174" customFormat="1" x14ac:dyDescent="0.2">
      <c r="C236" s="151"/>
    </row>
    <row r="237" spans="3:3" s="174" customFormat="1" x14ac:dyDescent="0.2">
      <c r="C237" s="151"/>
    </row>
    <row r="238" spans="3:3" s="174" customFormat="1" x14ac:dyDescent="0.2">
      <c r="C238" s="151"/>
    </row>
    <row r="239" spans="3:3" s="174" customFormat="1" x14ac:dyDescent="0.2">
      <c r="C239" s="151"/>
    </row>
    <row r="240" spans="3:3" s="174" customFormat="1" x14ac:dyDescent="0.2">
      <c r="C240" s="151"/>
    </row>
    <row r="241" spans="3:3" s="174" customFormat="1" x14ac:dyDescent="0.2">
      <c r="C241" s="151"/>
    </row>
    <row r="242" spans="3:3" s="174" customFormat="1" x14ac:dyDescent="0.2">
      <c r="C242" s="151"/>
    </row>
    <row r="243" spans="3:3" s="174" customFormat="1" x14ac:dyDescent="0.2">
      <c r="C243" s="151"/>
    </row>
    <row r="244" spans="3:3" s="174" customFormat="1" x14ac:dyDescent="0.2">
      <c r="C244" s="151"/>
    </row>
    <row r="245" spans="3:3" s="174" customFormat="1" x14ac:dyDescent="0.2">
      <c r="C245" s="151"/>
    </row>
    <row r="246" spans="3:3" s="174" customFormat="1" x14ac:dyDescent="0.2">
      <c r="C246" s="151"/>
    </row>
    <row r="247" spans="3:3" s="174" customFormat="1" x14ac:dyDescent="0.2">
      <c r="C247" s="151"/>
    </row>
    <row r="248" spans="3:3" s="174" customFormat="1" x14ac:dyDescent="0.2">
      <c r="C248" s="151"/>
    </row>
    <row r="249" spans="3:3" s="174" customFormat="1" x14ac:dyDescent="0.2">
      <c r="C249" s="151"/>
    </row>
    <row r="250" spans="3:3" s="174" customFormat="1" x14ac:dyDescent="0.2">
      <c r="C250" s="151"/>
    </row>
    <row r="251" spans="3:3" s="174" customFormat="1" x14ac:dyDescent="0.2">
      <c r="C251" s="151"/>
    </row>
    <row r="252" spans="3:3" s="174" customFormat="1" x14ac:dyDescent="0.2">
      <c r="C252" s="151"/>
    </row>
    <row r="253" spans="3:3" s="174" customFormat="1" x14ac:dyDescent="0.2">
      <c r="C253" s="151"/>
    </row>
    <row r="254" spans="3:3" s="174" customFormat="1" x14ac:dyDescent="0.2">
      <c r="C254" s="151"/>
    </row>
    <row r="255" spans="3:3" s="174" customFormat="1" x14ac:dyDescent="0.2">
      <c r="C255" s="151"/>
    </row>
    <row r="256" spans="3:3" s="174" customFormat="1" x14ac:dyDescent="0.2">
      <c r="C256" s="151"/>
    </row>
    <row r="257" spans="3:3" s="174" customFormat="1" x14ac:dyDescent="0.2">
      <c r="C257" s="151"/>
    </row>
    <row r="258" spans="3:3" s="174" customFormat="1" x14ac:dyDescent="0.2">
      <c r="C258" s="151"/>
    </row>
    <row r="259" spans="3:3" s="174" customFormat="1" x14ac:dyDescent="0.2">
      <c r="C259" s="151"/>
    </row>
    <row r="260" spans="3:3" s="174" customFormat="1" x14ac:dyDescent="0.2">
      <c r="C260" s="151"/>
    </row>
    <row r="261" spans="3:3" s="174" customFormat="1" x14ac:dyDescent="0.2">
      <c r="C261" s="151"/>
    </row>
    <row r="262" spans="3:3" s="174" customFormat="1" x14ac:dyDescent="0.2">
      <c r="C262" s="151"/>
    </row>
    <row r="263" spans="3:3" s="174" customFormat="1" x14ac:dyDescent="0.2">
      <c r="C263" s="151"/>
    </row>
    <row r="264" spans="3:3" s="174" customFormat="1" x14ac:dyDescent="0.2">
      <c r="C264" s="151"/>
    </row>
    <row r="265" spans="3:3" s="174" customFormat="1" x14ac:dyDescent="0.2">
      <c r="C265" s="151"/>
    </row>
  </sheetData>
  <mergeCells count="8">
    <mergeCell ref="B3:N3"/>
    <mergeCell ref="B5:B7"/>
    <mergeCell ref="C5:E5"/>
    <mergeCell ref="F5:F6"/>
    <mergeCell ref="K5:K6"/>
    <mergeCell ref="L5:L6"/>
    <mergeCell ref="M5:N5"/>
    <mergeCell ref="B4:C4"/>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754E3-B5FD-470E-8529-9EFE85D0149A}">
  <dimension ref="B4:V51"/>
  <sheetViews>
    <sheetView topLeftCell="D4" zoomScaleNormal="100" workbookViewId="0">
      <selection activeCell="N34" sqref="N34"/>
    </sheetView>
  </sheetViews>
  <sheetFormatPr defaultColWidth="9.42578125" defaultRowHeight="15" x14ac:dyDescent="0.25"/>
  <cols>
    <col min="1" max="1" width="9.42578125" style="1575"/>
    <col min="2" max="2" width="23.5703125" style="1575" customWidth="1"/>
    <col min="3" max="3" width="16.7109375" style="1575" bestFit="1" customWidth="1"/>
    <col min="4" max="4" width="13.42578125" style="1575" customWidth="1"/>
    <col min="5" max="5" width="13" style="1575" customWidth="1"/>
    <col min="6" max="6" width="12.42578125" style="1575" customWidth="1"/>
    <col min="7" max="7" width="14.42578125" style="1575" bestFit="1" customWidth="1"/>
    <col min="8" max="8" width="12.5703125" style="1575" customWidth="1"/>
    <col min="9" max="9" width="19.5703125" style="1575" bestFit="1" customWidth="1"/>
    <col min="10" max="10" width="9.5703125" style="1575" customWidth="1"/>
    <col min="11" max="11" width="9.85546875" style="1575" bestFit="1" customWidth="1"/>
    <col min="12" max="12" width="10.42578125" style="1575" bestFit="1" customWidth="1"/>
    <col min="13" max="13" width="8.5703125" style="1575" hidden="1" customWidth="1"/>
    <col min="14" max="14" width="9" style="1575" hidden="1" customWidth="1"/>
    <col min="15" max="15" width="10.42578125" style="1575" hidden="1" customWidth="1"/>
    <col min="16" max="16" width="9" style="1575" hidden="1" customWidth="1"/>
    <col min="17" max="17" width="8.5703125" style="1575" hidden="1" customWidth="1"/>
    <col min="18" max="18" width="9.5703125" style="1575" hidden="1" customWidth="1"/>
    <col min="19" max="19" width="0" style="1575" hidden="1" customWidth="1"/>
    <col min="20" max="20" width="18.5703125" style="1575" hidden="1" customWidth="1"/>
    <col min="21" max="16384" width="9.42578125" style="1575"/>
  </cols>
  <sheetData>
    <row r="4" spans="2:20" ht="15.75" x14ac:dyDescent="0.25">
      <c r="B4" s="1635" t="s">
        <v>1092</v>
      </c>
      <c r="I4" s="2061" t="s">
        <v>1156</v>
      </c>
      <c r="J4" s="2230" t="s">
        <v>971</v>
      </c>
      <c r="K4" s="2231"/>
      <c r="L4" s="2232"/>
      <c r="M4" s="2233" t="s">
        <v>974</v>
      </c>
      <c r="N4" s="2234"/>
      <c r="O4" s="2235"/>
      <c r="P4" s="2233" t="s">
        <v>975</v>
      </c>
      <c r="Q4" s="2234"/>
      <c r="R4" s="2235"/>
      <c r="S4" s="2236" t="s">
        <v>977</v>
      </c>
      <c r="T4" s="2237"/>
    </row>
    <row r="5" spans="2:20" ht="30" x14ac:dyDescent="0.25">
      <c r="B5" s="1576" t="s">
        <v>877</v>
      </c>
      <c r="C5" s="1576" t="s">
        <v>878</v>
      </c>
      <c r="D5" s="1576" t="s">
        <v>879</v>
      </c>
      <c r="E5" s="1576" t="s">
        <v>880</v>
      </c>
      <c r="F5" s="1577" t="s">
        <v>881</v>
      </c>
      <c r="G5" s="1576" t="s">
        <v>882</v>
      </c>
      <c r="I5" s="304" t="s">
        <v>168</v>
      </c>
      <c r="J5" s="312" t="s">
        <v>169</v>
      </c>
      <c r="K5" s="312" t="s">
        <v>972</v>
      </c>
      <c r="L5" s="312" t="s">
        <v>973</v>
      </c>
      <c r="M5" s="312" t="s">
        <v>169</v>
      </c>
      <c r="N5" s="312" t="s">
        <v>972</v>
      </c>
      <c r="O5" s="312" t="s">
        <v>976</v>
      </c>
      <c r="P5" s="312" t="s">
        <v>169</v>
      </c>
      <c r="Q5" s="312" t="s">
        <v>972</v>
      </c>
      <c r="R5" s="312" t="s">
        <v>976</v>
      </c>
      <c r="S5" s="2238"/>
      <c r="T5" s="2239"/>
    </row>
    <row r="6" spans="2:20" x14ac:dyDescent="0.25">
      <c r="B6" s="1579" t="s">
        <v>883</v>
      </c>
      <c r="C6" s="1581">
        <v>5.67</v>
      </c>
      <c r="D6" s="1580">
        <v>850</v>
      </c>
      <c r="E6" s="1581">
        <f>C6*D6/1000</f>
        <v>4.8194999999999997</v>
      </c>
      <c r="F6" s="2020">
        <v>100</v>
      </c>
      <c r="G6" s="1583">
        <f>(F6*E6/100)*1000</f>
        <v>4819.5</v>
      </c>
      <c r="H6" s="1584"/>
      <c r="I6" s="789">
        <v>46054</v>
      </c>
      <c r="J6" s="1895">
        <v>301079</v>
      </c>
      <c r="K6" s="1704">
        <v>300189</v>
      </c>
      <c r="L6" s="1896">
        <f t="shared" ref="L6:L33" si="0">J6-K6</f>
        <v>890</v>
      </c>
      <c r="M6" s="1701"/>
      <c r="N6" s="1701"/>
      <c r="O6" s="1714"/>
      <c r="P6" s="1701"/>
      <c r="Q6" s="1701"/>
      <c r="R6" s="1579"/>
      <c r="S6" s="2227"/>
      <c r="T6" s="2228"/>
    </row>
    <row r="7" spans="2:20" x14ac:dyDescent="0.25">
      <c r="B7" s="1579" t="s">
        <v>884</v>
      </c>
      <c r="C7" s="1634">
        <v>47.22</v>
      </c>
      <c r="D7" s="1580">
        <v>850</v>
      </c>
      <c r="E7" s="1581">
        <f>C7*D7/1000</f>
        <v>40.137</v>
      </c>
      <c r="F7" s="2020">
        <v>80</v>
      </c>
      <c r="G7" s="1583">
        <f>(F7*E7/100)*1000</f>
        <v>32109.599999999999</v>
      </c>
      <c r="H7" s="1635"/>
      <c r="I7" s="789">
        <v>46055</v>
      </c>
      <c r="J7" s="1704">
        <f>K6</f>
        <v>300189</v>
      </c>
      <c r="K7" s="1704">
        <v>300254</v>
      </c>
      <c r="L7" s="1896">
        <f t="shared" si="0"/>
        <v>-65</v>
      </c>
      <c r="M7" s="1701"/>
      <c r="N7" s="1701"/>
      <c r="O7" s="1714"/>
      <c r="P7" s="1701"/>
      <c r="Q7" s="1701"/>
      <c r="R7" s="1579"/>
      <c r="S7" s="2227"/>
      <c r="T7" s="2228"/>
    </row>
    <row r="8" spans="2:20" x14ac:dyDescent="0.25">
      <c r="B8" s="1579" t="s">
        <v>885</v>
      </c>
      <c r="C8" s="1634">
        <v>47.22</v>
      </c>
      <c r="D8" s="1580">
        <v>850</v>
      </c>
      <c r="E8" s="1581">
        <f t="shared" ref="E8:E21" si="1">C8*D8/1000</f>
        <v>40.137</v>
      </c>
      <c r="F8" s="2020">
        <v>80</v>
      </c>
      <c r="G8" s="1583">
        <f>(F8*E8/100)*1000</f>
        <v>32109.599999999999</v>
      </c>
      <c r="H8" s="1635"/>
      <c r="I8" s="789">
        <v>46056</v>
      </c>
      <c r="J8" s="1704">
        <f t="shared" ref="J8:J33" si="2">K7</f>
        <v>300254</v>
      </c>
      <c r="K8" s="1704">
        <v>300189</v>
      </c>
      <c r="L8" s="1896">
        <f t="shared" si="0"/>
        <v>65</v>
      </c>
      <c r="M8" s="1701"/>
      <c r="N8" s="1701"/>
      <c r="O8" s="1714"/>
      <c r="P8" s="1701"/>
      <c r="Q8" s="1701"/>
      <c r="R8" s="1579"/>
      <c r="S8" s="2227"/>
      <c r="T8" s="2228"/>
    </row>
    <row r="9" spans="2:20" x14ac:dyDescent="0.25">
      <c r="B9" s="1579" t="s">
        <v>886</v>
      </c>
      <c r="C9" s="1634">
        <v>35.68</v>
      </c>
      <c r="D9" s="1580">
        <v>850</v>
      </c>
      <c r="E9" s="1581">
        <f t="shared" si="1"/>
        <v>30.327999999999999</v>
      </c>
      <c r="F9" s="2020">
        <v>80</v>
      </c>
      <c r="G9" s="1583">
        <f>(F9*E9/100)*1000</f>
        <v>24262.399999999998</v>
      </c>
      <c r="H9" s="1635"/>
      <c r="I9" s="789">
        <v>46057</v>
      </c>
      <c r="J9" s="1704">
        <f t="shared" si="2"/>
        <v>300189</v>
      </c>
      <c r="K9" s="1704">
        <v>301618</v>
      </c>
      <c r="L9" s="1896">
        <f>J9-K9</f>
        <v>-1429</v>
      </c>
      <c r="M9" s="1702"/>
      <c r="N9" s="1702"/>
      <c r="O9" s="1715"/>
      <c r="P9" s="1702"/>
      <c r="Q9" s="1701"/>
      <c r="R9" s="1579"/>
      <c r="S9" s="2227"/>
      <c r="T9" s="2228"/>
    </row>
    <row r="10" spans="2:20" x14ac:dyDescent="0.25">
      <c r="B10" s="1579" t="s">
        <v>887</v>
      </c>
      <c r="C10" s="1585">
        <v>10.8</v>
      </c>
      <c r="D10" s="1585">
        <v>850</v>
      </c>
      <c r="E10" s="1586">
        <f t="shared" si="1"/>
        <v>9.18</v>
      </c>
      <c r="F10" s="2020">
        <v>17</v>
      </c>
      <c r="G10" s="1583">
        <f t="shared" ref="G10:G15" si="3">(F10*E10/100)*1000</f>
        <v>1560.6</v>
      </c>
      <c r="H10" s="1635"/>
      <c r="I10" s="789">
        <v>46058</v>
      </c>
      <c r="J10" s="1704">
        <f t="shared" si="2"/>
        <v>301618</v>
      </c>
      <c r="K10" s="1704">
        <v>300254</v>
      </c>
      <c r="L10" s="1896">
        <f>J10-K10</f>
        <v>1364</v>
      </c>
      <c r="M10" s="1701"/>
      <c r="N10" s="1701"/>
      <c r="O10" s="1714"/>
      <c r="P10" s="1701"/>
      <c r="Q10" s="1701"/>
      <c r="R10" s="1579"/>
      <c r="S10" s="2227"/>
      <c r="T10" s="2228"/>
    </row>
    <row r="11" spans="2:20" x14ac:dyDescent="0.25">
      <c r="B11" s="1579" t="s">
        <v>888</v>
      </c>
      <c r="C11" s="1585">
        <v>10.1</v>
      </c>
      <c r="D11" s="1585">
        <v>850</v>
      </c>
      <c r="E11" s="1586">
        <f t="shared" si="1"/>
        <v>8.5850000000000009</v>
      </c>
      <c r="F11" s="2020">
        <v>100</v>
      </c>
      <c r="G11" s="1583">
        <f t="shared" si="3"/>
        <v>8585</v>
      </c>
      <c r="H11" s="1635"/>
      <c r="I11" s="789">
        <v>46059</v>
      </c>
      <c r="J11" s="1704">
        <f t="shared" si="2"/>
        <v>300254</v>
      </c>
      <c r="K11" s="1704">
        <v>299800</v>
      </c>
      <c r="L11" s="1896">
        <f t="shared" si="0"/>
        <v>454</v>
      </c>
      <c r="M11" s="1703"/>
      <c r="N11" s="1703"/>
      <c r="O11" s="1716"/>
      <c r="P11" s="1703"/>
      <c r="Q11" s="1701"/>
      <c r="R11" s="1579"/>
      <c r="S11" s="2227"/>
      <c r="T11" s="2228"/>
    </row>
    <row r="12" spans="2:20" x14ac:dyDescent="0.25">
      <c r="B12" s="1579" t="s">
        <v>889</v>
      </c>
      <c r="C12" s="1585">
        <v>10.1</v>
      </c>
      <c r="D12" s="1585">
        <v>850</v>
      </c>
      <c r="E12" s="1586">
        <f t="shared" si="1"/>
        <v>8.5850000000000009</v>
      </c>
      <c r="F12" s="2020">
        <v>100</v>
      </c>
      <c r="G12" s="1583">
        <f t="shared" si="3"/>
        <v>8585</v>
      </c>
      <c r="H12" s="1635"/>
      <c r="I12" s="789">
        <v>46060</v>
      </c>
      <c r="J12" s="1704">
        <f t="shared" si="2"/>
        <v>299800</v>
      </c>
      <c r="K12" s="1704">
        <v>300254</v>
      </c>
      <c r="L12" s="1896">
        <f t="shared" si="0"/>
        <v>-454</v>
      </c>
      <c r="M12" s="1704"/>
      <c r="N12" s="1704"/>
      <c r="O12" s="1717"/>
      <c r="P12" s="1704"/>
      <c r="Q12" s="1701"/>
      <c r="R12" s="1579"/>
      <c r="S12" s="2227"/>
      <c r="T12" s="2228"/>
    </row>
    <row r="13" spans="2:20" x14ac:dyDescent="0.25">
      <c r="B13" s="1579" t="s">
        <v>890</v>
      </c>
      <c r="C13" s="1585">
        <v>10.1</v>
      </c>
      <c r="D13" s="1585">
        <v>850</v>
      </c>
      <c r="E13" s="1586">
        <f t="shared" si="1"/>
        <v>8.5850000000000009</v>
      </c>
      <c r="F13" s="2020">
        <v>100</v>
      </c>
      <c r="G13" s="1583">
        <f t="shared" si="3"/>
        <v>8585</v>
      </c>
      <c r="H13" s="1635"/>
      <c r="I13" s="789">
        <v>46061</v>
      </c>
      <c r="J13" s="1704">
        <f t="shared" si="2"/>
        <v>300254</v>
      </c>
      <c r="K13" s="1704">
        <v>308759</v>
      </c>
      <c r="L13" s="1896">
        <f t="shared" si="0"/>
        <v>-8505</v>
      </c>
      <c r="M13" s="1704"/>
      <c r="N13" s="1704">
        <v>0</v>
      </c>
      <c r="O13" s="1717"/>
      <c r="P13" s="1704"/>
      <c r="Q13" s="1704">
        <v>174609</v>
      </c>
      <c r="R13" s="1579"/>
      <c r="S13" s="2227"/>
      <c r="T13" s="2228"/>
    </row>
    <row r="14" spans="2:20" x14ac:dyDescent="0.25">
      <c r="B14" s="1579" t="s">
        <v>891</v>
      </c>
      <c r="C14" s="1585">
        <v>10.1</v>
      </c>
      <c r="D14" s="1585">
        <v>850</v>
      </c>
      <c r="E14" s="1586">
        <f t="shared" si="1"/>
        <v>8.5850000000000009</v>
      </c>
      <c r="F14" s="2020">
        <v>0</v>
      </c>
      <c r="G14" s="1583">
        <f t="shared" si="3"/>
        <v>0</v>
      </c>
      <c r="H14" s="1635"/>
      <c r="I14" s="789">
        <v>46062</v>
      </c>
      <c r="J14" s="1704">
        <f t="shared" si="2"/>
        <v>308759</v>
      </c>
      <c r="K14" s="1704">
        <v>302600</v>
      </c>
      <c r="L14" s="1896">
        <f t="shared" si="0"/>
        <v>6159</v>
      </c>
      <c r="M14" s="1704"/>
      <c r="N14" s="1705">
        <v>44191</v>
      </c>
      <c r="O14" s="1718"/>
      <c r="P14" s="1704">
        <v>174609</v>
      </c>
      <c r="Q14" s="1705">
        <v>38852</v>
      </c>
      <c r="R14" s="1712">
        <f>P14-Q14</f>
        <v>135757</v>
      </c>
      <c r="S14" s="2229">
        <f>R14+O14+L14</f>
        <v>141916</v>
      </c>
      <c r="T14" s="2228"/>
    </row>
    <row r="15" spans="2:20" x14ac:dyDescent="0.25">
      <c r="B15" s="1579" t="s">
        <v>892</v>
      </c>
      <c r="C15" s="1585">
        <v>10.1</v>
      </c>
      <c r="D15" s="1585">
        <v>850</v>
      </c>
      <c r="E15" s="1586">
        <f t="shared" si="1"/>
        <v>8.5850000000000009</v>
      </c>
      <c r="F15" s="2020">
        <v>100</v>
      </c>
      <c r="G15" s="1583">
        <f t="shared" si="3"/>
        <v>8585</v>
      </c>
      <c r="H15" s="1635"/>
      <c r="I15" s="789">
        <v>46063</v>
      </c>
      <c r="J15" s="1704">
        <f t="shared" si="2"/>
        <v>302600</v>
      </c>
      <c r="K15" s="1704">
        <v>313438</v>
      </c>
      <c r="L15" s="1896">
        <f t="shared" si="0"/>
        <v>-10838</v>
      </c>
      <c r="M15" s="1705">
        <v>44191</v>
      </c>
      <c r="N15" s="1704">
        <v>405272</v>
      </c>
      <c r="O15" s="1716">
        <f>M15-N15</f>
        <v>-361081</v>
      </c>
      <c r="P15" s="1705">
        <v>38852</v>
      </c>
      <c r="Q15" s="1705">
        <v>38852</v>
      </c>
      <c r="R15" s="1712">
        <f>P15-Q15</f>
        <v>0</v>
      </c>
      <c r="S15" s="2229">
        <f>R15+O15+L15</f>
        <v>-371919</v>
      </c>
      <c r="T15" s="2228"/>
    </row>
    <row r="16" spans="2:20" x14ac:dyDescent="0.25">
      <c r="B16" s="1579" t="s">
        <v>893</v>
      </c>
      <c r="C16" s="1580">
        <v>72.13</v>
      </c>
      <c r="D16" s="1580">
        <v>850</v>
      </c>
      <c r="E16" s="1581">
        <f t="shared" si="1"/>
        <v>61.31049999999999</v>
      </c>
      <c r="F16" s="2020">
        <v>15</v>
      </c>
      <c r="G16" s="1583">
        <f>(F16*E16/100)*1000</f>
        <v>9196.5749999999971</v>
      </c>
      <c r="H16" s="1635"/>
      <c r="I16" s="789">
        <v>46064</v>
      </c>
      <c r="J16" s="1704">
        <f t="shared" si="2"/>
        <v>313438</v>
      </c>
      <c r="K16" s="1704">
        <v>293386</v>
      </c>
      <c r="L16" s="1896">
        <f>J16-K16</f>
        <v>20052</v>
      </c>
      <c r="M16" s="1701"/>
      <c r="N16" s="1701"/>
      <c r="O16" s="1714"/>
      <c r="P16" s="1701"/>
      <c r="Q16" s="1701"/>
      <c r="R16" s="1579"/>
      <c r="S16" s="2227"/>
      <c r="T16" s="2228"/>
    </row>
    <row r="17" spans="2:22" x14ac:dyDescent="0.25">
      <c r="B17" s="1579" t="s">
        <v>894</v>
      </c>
      <c r="C17" s="1580">
        <v>4.28</v>
      </c>
      <c r="D17" s="1580">
        <v>860</v>
      </c>
      <c r="E17" s="1581">
        <f t="shared" si="1"/>
        <v>3.6808000000000001</v>
      </c>
      <c r="F17" s="2020">
        <v>50</v>
      </c>
      <c r="G17" s="1583">
        <f t="shared" ref="G17:G24" si="4">(F17*E17/100)*1000</f>
        <v>1840.3999999999999</v>
      </c>
      <c r="H17" s="1635"/>
      <c r="I17" s="789">
        <v>46065</v>
      </c>
      <c r="J17" s="1704">
        <f t="shared" si="2"/>
        <v>293386</v>
      </c>
      <c r="K17" s="1704">
        <v>309940</v>
      </c>
      <c r="L17" s="1896">
        <f t="shared" si="0"/>
        <v>-16554</v>
      </c>
      <c r="M17" s="1701"/>
      <c r="N17" s="1701"/>
      <c r="O17" s="1714"/>
      <c r="P17" s="1701"/>
      <c r="Q17" s="1701"/>
      <c r="R17" s="1579"/>
      <c r="S17" s="2227"/>
      <c r="T17" s="2228"/>
    </row>
    <row r="18" spans="2:22" x14ac:dyDescent="0.25">
      <c r="B18" s="1579" t="s">
        <v>895</v>
      </c>
      <c r="C18" s="1580">
        <v>10</v>
      </c>
      <c r="D18" s="1580">
        <v>810</v>
      </c>
      <c r="E18" s="1581">
        <f t="shared" si="1"/>
        <v>8.1</v>
      </c>
      <c r="F18" s="2020">
        <v>100</v>
      </c>
      <c r="G18" s="1583">
        <f t="shared" si="4"/>
        <v>8100</v>
      </c>
      <c r="H18" s="1635"/>
      <c r="I18" s="789">
        <v>46066</v>
      </c>
      <c r="J18" s="1704">
        <f t="shared" si="2"/>
        <v>309940</v>
      </c>
      <c r="K18" s="1704">
        <v>296910</v>
      </c>
      <c r="L18" s="1896">
        <f t="shared" si="0"/>
        <v>13030</v>
      </c>
      <c r="M18" s="1701"/>
      <c r="N18" s="1701"/>
      <c r="O18" s="1714"/>
      <c r="P18" s="1701"/>
      <c r="Q18" s="1701"/>
      <c r="R18" s="1579"/>
      <c r="S18" s="2227"/>
      <c r="T18" s="2228"/>
      <c r="U18" s="1635"/>
    </row>
    <row r="19" spans="2:22" x14ac:dyDescent="0.25">
      <c r="B19" s="1579" t="s">
        <v>896</v>
      </c>
      <c r="C19" s="1634">
        <v>21.8</v>
      </c>
      <c r="D19" s="1580">
        <v>800</v>
      </c>
      <c r="E19" s="1581">
        <f t="shared" si="1"/>
        <v>17.440000000000001</v>
      </c>
      <c r="F19" s="2020">
        <v>30</v>
      </c>
      <c r="G19" s="1583">
        <f t="shared" si="4"/>
        <v>5232</v>
      </c>
      <c r="H19" s="1635"/>
      <c r="I19" s="789">
        <v>46067</v>
      </c>
      <c r="J19" s="1704">
        <f t="shared" si="2"/>
        <v>296910</v>
      </c>
      <c r="K19" s="1704">
        <v>295027</v>
      </c>
      <c r="L19" s="1896">
        <f t="shared" si="0"/>
        <v>1883</v>
      </c>
      <c r="M19" s="1701"/>
      <c r="N19" s="1701"/>
      <c r="O19" s="1714"/>
      <c r="P19" s="1701"/>
      <c r="Q19" s="1701"/>
      <c r="R19" s="1579"/>
      <c r="S19" s="2227"/>
      <c r="T19" s="2228"/>
    </row>
    <row r="20" spans="2:22" x14ac:dyDescent="0.25">
      <c r="B20" s="1579" t="s">
        <v>897</v>
      </c>
      <c r="C20" s="1580">
        <v>10</v>
      </c>
      <c r="D20" s="1580">
        <v>810</v>
      </c>
      <c r="E20" s="1581">
        <f t="shared" si="1"/>
        <v>8.1</v>
      </c>
      <c r="F20" s="2020">
        <v>100</v>
      </c>
      <c r="G20" s="1583">
        <f t="shared" si="4"/>
        <v>8100</v>
      </c>
      <c r="H20" s="1635"/>
      <c r="I20" s="789">
        <v>46068</v>
      </c>
      <c r="J20" s="1704">
        <f t="shared" si="2"/>
        <v>295027</v>
      </c>
      <c r="K20" s="1704">
        <v>286594</v>
      </c>
      <c r="L20" s="1896">
        <f t="shared" si="0"/>
        <v>8433</v>
      </c>
      <c r="M20" s="1701"/>
      <c r="N20" s="1701"/>
      <c r="O20" s="1714"/>
      <c r="P20" s="1701"/>
      <c r="Q20" s="1701"/>
      <c r="R20" s="1579"/>
      <c r="S20" s="2227"/>
      <c r="T20" s="2228"/>
    </row>
    <row r="21" spans="2:22" x14ac:dyDescent="0.25">
      <c r="B21" s="1579" t="s">
        <v>898</v>
      </c>
      <c r="C21" s="1634">
        <v>11.4</v>
      </c>
      <c r="D21" s="1580">
        <v>790</v>
      </c>
      <c r="E21" s="1581">
        <f t="shared" si="1"/>
        <v>9.0060000000000002</v>
      </c>
      <c r="F21" s="2020">
        <v>80</v>
      </c>
      <c r="G21" s="1583">
        <f t="shared" si="4"/>
        <v>7204.8</v>
      </c>
      <c r="H21" s="1635"/>
      <c r="I21" s="789">
        <v>46069</v>
      </c>
      <c r="J21" s="1704">
        <f t="shared" si="2"/>
        <v>286594</v>
      </c>
      <c r="K21" s="1704">
        <v>300102</v>
      </c>
      <c r="L21" s="1896">
        <f t="shared" si="0"/>
        <v>-13508</v>
      </c>
      <c r="M21" s="1701"/>
      <c r="N21" s="1701"/>
      <c r="O21" s="1714"/>
      <c r="P21" s="1701"/>
      <c r="Q21" s="1701"/>
      <c r="R21" s="1579"/>
      <c r="S21" s="2227"/>
      <c r="T21" s="2228"/>
    </row>
    <row r="22" spans="2:22" x14ac:dyDescent="0.25">
      <c r="B22" s="1579" t="s">
        <v>899</v>
      </c>
      <c r="C22" s="1580">
        <v>14</v>
      </c>
      <c r="D22" s="1580">
        <v>790</v>
      </c>
      <c r="E22" s="1581">
        <f>C22*D22/1000</f>
        <v>11.06</v>
      </c>
      <c r="F22" s="2020">
        <v>30</v>
      </c>
      <c r="G22" s="1583">
        <f t="shared" si="4"/>
        <v>3318</v>
      </c>
      <c r="H22" s="1587"/>
      <c r="I22" s="789">
        <v>46070</v>
      </c>
      <c r="J22" s="1704">
        <f t="shared" si="2"/>
        <v>300102</v>
      </c>
      <c r="K22" s="1704">
        <v>295092</v>
      </c>
      <c r="L22" s="1896">
        <f t="shared" si="0"/>
        <v>5010</v>
      </c>
      <c r="M22" s="1701"/>
      <c r="N22" s="1701"/>
      <c r="O22" s="1714"/>
      <c r="P22" s="1701"/>
      <c r="Q22" s="1701"/>
      <c r="R22" s="1579"/>
      <c r="S22" s="2227"/>
      <c r="T22" s="2228"/>
    </row>
    <row r="23" spans="2:22" x14ac:dyDescent="0.25">
      <c r="B23" s="1579" t="s">
        <v>900</v>
      </c>
      <c r="C23" s="1634">
        <v>149.76</v>
      </c>
      <c r="D23" s="1580">
        <v>790</v>
      </c>
      <c r="E23" s="1581">
        <f>C23*D23/1000</f>
        <v>118.31039999999999</v>
      </c>
      <c r="F23" s="2020">
        <v>100</v>
      </c>
      <c r="G23" s="1583">
        <f t="shared" si="4"/>
        <v>118310.39999999999</v>
      </c>
      <c r="H23" s="1588"/>
      <c r="I23" s="789">
        <v>46071</v>
      </c>
      <c r="J23" s="1704">
        <f t="shared" si="2"/>
        <v>295092</v>
      </c>
      <c r="K23" s="1704">
        <v>294300</v>
      </c>
      <c r="L23" s="1896">
        <f t="shared" si="0"/>
        <v>792</v>
      </c>
      <c r="M23" s="1701"/>
      <c r="N23" s="1701"/>
      <c r="O23" s="1714"/>
      <c r="P23" s="1701"/>
      <c r="Q23" s="1701"/>
      <c r="R23" s="1579"/>
      <c r="S23" s="2227"/>
      <c r="T23" s="2228"/>
    </row>
    <row r="24" spans="2:22" x14ac:dyDescent="0.25">
      <c r="B24" s="1580"/>
      <c r="C24" s="1581">
        <f>SUM(C6:C23)</f>
        <v>490.45999999999992</v>
      </c>
      <c r="D24" s="1580"/>
      <c r="E24" s="1581">
        <f>SUM(E6:E23)</f>
        <v>404.53420000000006</v>
      </c>
      <c r="F24" s="1911"/>
      <c r="G24" s="1589">
        <f t="shared" si="4"/>
        <v>0</v>
      </c>
      <c r="H24" s="1594"/>
      <c r="I24" s="789">
        <v>46072</v>
      </c>
      <c r="J24" s="1704">
        <f t="shared" si="2"/>
        <v>294300</v>
      </c>
      <c r="K24" s="1704">
        <v>298309</v>
      </c>
      <c r="L24" s="1896">
        <f t="shared" si="0"/>
        <v>-4009</v>
      </c>
      <c r="M24" s="1701"/>
      <c r="N24" s="1701"/>
      <c r="O24" s="1714"/>
      <c r="P24" s="1701"/>
      <c r="Q24" s="1701"/>
      <c r="R24" s="1579"/>
      <c r="S24" s="2227"/>
      <c r="T24" s="2228"/>
    </row>
    <row r="25" spans="2:22" ht="15.75" x14ac:dyDescent="0.25">
      <c r="E25" s="1588"/>
      <c r="F25" s="2137" t="s">
        <v>901</v>
      </c>
      <c r="G25" s="1596">
        <f>SUM(G6:G24)</f>
        <v>290503.875</v>
      </c>
      <c r="H25" s="1594"/>
      <c r="I25" s="789">
        <v>46073</v>
      </c>
      <c r="J25" s="1704">
        <f t="shared" si="2"/>
        <v>298309</v>
      </c>
      <c r="K25" s="1704">
        <v>294600</v>
      </c>
      <c r="L25" s="1896">
        <f t="shared" si="0"/>
        <v>3709</v>
      </c>
      <c r="M25" s="1701"/>
      <c r="N25" s="1701"/>
      <c r="O25" s="1714"/>
      <c r="P25" s="1701"/>
      <c r="Q25" s="1701"/>
      <c r="R25" s="1579"/>
      <c r="S25" s="2227"/>
      <c r="T25" s="2228"/>
    </row>
    <row r="26" spans="2:22" ht="15.75" x14ac:dyDescent="0.25">
      <c r="B26" s="1635"/>
      <c r="C26" s="1903"/>
      <c r="D26" s="1903"/>
      <c r="E26" s="1903"/>
      <c r="F26" s="1904"/>
      <c r="G26" s="1596"/>
      <c r="H26" s="1594"/>
      <c r="I26" s="789">
        <v>46074</v>
      </c>
      <c r="J26" s="1704">
        <f t="shared" si="2"/>
        <v>294600</v>
      </c>
      <c r="K26" s="1704">
        <v>298005</v>
      </c>
      <c r="L26" s="1896">
        <f t="shared" si="0"/>
        <v>-3405</v>
      </c>
      <c r="M26" s="1701"/>
      <c r="N26" s="1701"/>
      <c r="O26" s="1714"/>
      <c r="P26" s="1701"/>
      <c r="Q26" s="1701"/>
      <c r="R26" s="1579"/>
      <c r="S26" s="2227"/>
      <c r="T26" s="2228"/>
      <c r="U26" s="1578"/>
    </row>
    <row r="27" spans="2:22" x14ac:dyDescent="0.25">
      <c r="B27" s="1635"/>
      <c r="E27" s="1588"/>
      <c r="F27" s="1594"/>
      <c r="G27" s="1905"/>
      <c r="H27" s="1594"/>
      <c r="I27" s="789">
        <v>46075</v>
      </c>
      <c r="J27" s="1704">
        <f t="shared" si="2"/>
        <v>298005</v>
      </c>
      <c r="K27" s="1704">
        <v>297702</v>
      </c>
      <c r="L27" s="1896">
        <f t="shared" si="0"/>
        <v>303</v>
      </c>
      <c r="M27" s="1701"/>
      <c r="N27" s="1701"/>
      <c r="O27" s="1714"/>
      <c r="P27" s="1701"/>
      <c r="Q27" s="1701"/>
      <c r="R27" s="1579"/>
      <c r="S27" s="2227"/>
      <c r="T27" s="2228"/>
    </row>
    <row r="28" spans="2:22" ht="15.75" x14ac:dyDescent="0.25">
      <c r="B28" s="1635"/>
      <c r="E28" s="1588"/>
      <c r="F28" s="1594"/>
      <c r="G28" s="1596"/>
      <c r="H28" s="1594"/>
      <c r="I28" s="789">
        <v>46076</v>
      </c>
      <c r="J28" s="1704">
        <f t="shared" si="2"/>
        <v>297702</v>
      </c>
      <c r="K28" s="1704">
        <v>295092</v>
      </c>
      <c r="L28" s="1896">
        <f t="shared" si="0"/>
        <v>2610</v>
      </c>
      <c r="M28" s="1701"/>
      <c r="N28" s="1701"/>
      <c r="O28" s="1714"/>
      <c r="P28" s="1701"/>
      <c r="Q28" s="1701"/>
      <c r="R28" s="1579"/>
      <c r="S28" s="2227"/>
      <c r="T28" s="2228"/>
    </row>
    <row r="29" spans="2:22" ht="15.75" x14ac:dyDescent="0.25">
      <c r="B29" s="1635"/>
      <c r="E29" s="1588"/>
      <c r="F29" s="1594"/>
      <c r="G29" s="1596"/>
      <c r="H29" s="1594"/>
      <c r="I29" s="789">
        <v>46077</v>
      </c>
      <c r="J29" s="1704">
        <f t="shared" si="2"/>
        <v>295092</v>
      </c>
      <c r="K29" s="1704">
        <v>301618</v>
      </c>
      <c r="L29" s="1896">
        <f t="shared" si="0"/>
        <v>-6526</v>
      </c>
      <c r="M29" s="1701"/>
      <c r="N29" s="1701"/>
      <c r="O29" s="1714"/>
      <c r="P29" s="1701"/>
      <c r="Q29" s="1701"/>
      <c r="R29" s="1579"/>
      <c r="S29" s="2227"/>
      <c r="T29" s="2228"/>
      <c r="V29" s="1578"/>
    </row>
    <row r="30" spans="2:22" x14ac:dyDescent="0.25">
      <c r="H30" s="1588"/>
      <c r="I30" s="789">
        <v>46078</v>
      </c>
      <c r="J30" s="1704">
        <f t="shared" si="2"/>
        <v>301618</v>
      </c>
      <c r="K30" s="1704">
        <v>297702</v>
      </c>
      <c r="L30" s="1896">
        <f t="shared" si="0"/>
        <v>3916</v>
      </c>
      <c r="M30" s="1701"/>
      <c r="N30" s="1701"/>
      <c r="O30" s="1714"/>
      <c r="P30" s="1701"/>
      <c r="Q30" s="1701"/>
      <c r="R30" s="1579"/>
      <c r="S30" s="2227"/>
      <c r="T30" s="2228"/>
    </row>
    <row r="31" spans="2:22" x14ac:dyDescent="0.25">
      <c r="H31" s="1591">
        <v>0</v>
      </c>
      <c r="I31" s="789">
        <v>46079</v>
      </c>
      <c r="J31" s="1704">
        <f t="shared" si="2"/>
        <v>297702</v>
      </c>
      <c r="K31" s="1895">
        <v>290504</v>
      </c>
      <c r="L31" s="1896">
        <f t="shared" si="0"/>
        <v>7198</v>
      </c>
      <c r="M31" s="1701"/>
      <c r="N31" s="1701"/>
      <c r="O31" s="1714"/>
      <c r="P31" s="1701"/>
      <c r="Q31" s="1701"/>
      <c r="R31" s="1579"/>
      <c r="S31" s="2227"/>
      <c r="T31" s="2228"/>
    </row>
    <row r="32" spans="2:22" x14ac:dyDescent="0.25">
      <c r="H32" s="1591"/>
      <c r="I32" s="789">
        <v>46080</v>
      </c>
      <c r="J32" s="1704">
        <f t="shared" si="2"/>
        <v>290504</v>
      </c>
      <c r="K32" s="1895">
        <v>305832</v>
      </c>
      <c r="L32" s="1896">
        <f t="shared" si="0"/>
        <v>-15328</v>
      </c>
      <c r="M32" s="1701"/>
      <c r="N32" s="1701"/>
      <c r="O32" s="1714"/>
      <c r="P32" s="1701"/>
      <c r="Q32" s="1701"/>
      <c r="R32" s="1579"/>
      <c r="S32" s="2227"/>
      <c r="T32" s="2228"/>
    </row>
    <row r="33" spans="2:20" x14ac:dyDescent="0.25">
      <c r="H33" s="1591"/>
      <c r="I33" s="789">
        <v>46081</v>
      </c>
      <c r="J33" s="1704">
        <f t="shared" si="2"/>
        <v>305832</v>
      </c>
      <c r="K33" s="1895">
        <v>307640</v>
      </c>
      <c r="L33" s="1896">
        <f t="shared" si="0"/>
        <v>-1808</v>
      </c>
      <c r="M33" s="1701"/>
      <c r="N33" s="1701"/>
      <c r="O33" s="1714"/>
      <c r="P33" s="1701"/>
      <c r="Q33" s="1701"/>
      <c r="R33" s="1579"/>
      <c r="S33" s="2227"/>
      <c r="T33" s="2228"/>
    </row>
    <row r="34" spans="2:20" x14ac:dyDescent="0.25">
      <c r="H34" s="1591"/>
      <c r="M34" s="1701"/>
      <c r="N34" s="1701"/>
      <c r="O34" s="1714"/>
      <c r="P34" s="1701"/>
      <c r="Q34" s="1701"/>
      <c r="R34" s="1579"/>
      <c r="S34" s="2227"/>
      <c r="T34" s="2228"/>
    </row>
    <row r="35" spans="2:20" x14ac:dyDescent="0.25">
      <c r="M35" s="1701"/>
      <c r="N35" s="1701"/>
      <c r="O35" s="1714"/>
      <c r="P35" s="1701"/>
      <c r="Q35" s="1701"/>
      <c r="R35" s="1579"/>
      <c r="S35" s="2227"/>
      <c r="T35" s="2228"/>
    </row>
    <row r="36" spans="2:20" x14ac:dyDescent="0.25">
      <c r="M36" s="1725"/>
      <c r="N36" s="1725"/>
      <c r="O36" s="1726"/>
      <c r="P36" s="1725"/>
      <c r="Q36" s="1725"/>
      <c r="R36" s="1727"/>
      <c r="S36" s="1724"/>
      <c r="T36" s="1724"/>
    </row>
    <row r="37" spans="2:20" x14ac:dyDescent="0.25">
      <c r="M37" s="1725"/>
      <c r="N37" s="1725"/>
      <c r="O37" s="1726"/>
      <c r="P37" s="1725"/>
      <c r="Q37" s="1725"/>
      <c r="R37" s="1727"/>
      <c r="S37" s="1724"/>
      <c r="T37" s="1724"/>
    </row>
    <row r="38" spans="2:20" hidden="1" x14ac:dyDescent="0.25">
      <c r="B38" s="1575" t="s">
        <v>902</v>
      </c>
    </row>
    <row r="39" spans="2:20" hidden="1" x14ac:dyDescent="0.25">
      <c r="B39" s="1579" t="s">
        <v>903</v>
      </c>
      <c r="C39" s="1580">
        <f>5.3+0.78</f>
        <v>6.08</v>
      </c>
      <c r="D39" s="1580">
        <v>840</v>
      </c>
      <c r="E39" s="1581">
        <f>C39*D39/1000</f>
        <v>5.1071999999999997</v>
      </c>
      <c r="F39" s="1582">
        <v>0</v>
      </c>
      <c r="G39" s="1592">
        <f>F39*E39/100*1000</f>
        <v>0</v>
      </c>
    </row>
    <row r="40" spans="2:20" hidden="1" x14ac:dyDescent="0.25">
      <c r="B40" s="1612"/>
      <c r="C40" s="1612"/>
      <c r="D40" s="1612"/>
      <c r="E40" s="1641"/>
      <c r="F40" s="1641"/>
      <c r="G40" s="1640"/>
    </row>
    <row r="41" spans="2:20" hidden="1" x14ac:dyDescent="0.25">
      <c r="B41" s="1575" t="s">
        <v>904</v>
      </c>
      <c r="F41" s="1641"/>
      <c r="G41" s="1640"/>
    </row>
    <row r="42" spans="2:20" hidden="1" x14ac:dyDescent="0.25">
      <c r="B42" s="1580"/>
      <c r="C42" s="2045" t="s">
        <v>1119</v>
      </c>
      <c r="D42" s="2045" t="s">
        <v>1120</v>
      </c>
      <c r="E42" s="1580" t="s">
        <v>806</v>
      </c>
      <c r="F42" s="1641"/>
      <c r="G42" s="1640"/>
    </row>
    <row r="43" spans="2:20" hidden="1" x14ac:dyDescent="0.25">
      <c r="B43" s="1580" t="s">
        <v>905</v>
      </c>
      <c r="C43" s="1592"/>
      <c r="D43" s="1592"/>
      <c r="E43" s="1593"/>
      <c r="F43" s="1612"/>
    </row>
    <row r="44" spans="2:20" hidden="1" x14ac:dyDescent="0.25">
      <c r="B44" s="1642" t="s">
        <v>989</v>
      </c>
      <c r="C44" s="1593"/>
      <c r="D44" s="1593">
        <v>298</v>
      </c>
      <c r="E44" s="1593"/>
      <c r="F44" s="1612"/>
    </row>
    <row r="45" spans="2:20" hidden="1" x14ac:dyDescent="0.25">
      <c r="B45" s="1642" t="s">
        <v>990</v>
      </c>
      <c r="C45" s="1593"/>
      <c r="D45" s="1593"/>
      <c r="E45" s="1593"/>
      <c r="F45" s="1612"/>
    </row>
    <row r="46" spans="2:20" hidden="1" x14ac:dyDescent="0.25">
      <c r="B46" s="1580" t="s">
        <v>906</v>
      </c>
      <c r="C46" s="1593"/>
      <c r="D46" s="1593"/>
      <c r="E46" s="1593"/>
    </row>
    <row r="47" spans="2:20" hidden="1" x14ac:dyDescent="0.25">
      <c r="B47" s="1580" t="s">
        <v>595</v>
      </c>
      <c r="C47" s="1580"/>
      <c r="D47" s="1580"/>
      <c r="E47" s="1580"/>
    </row>
    <row r="48" spans="2:20" hidden="1" x14ac:dyDescent="0.25">
      <c r="B48" s="1580" t="s">
        <v>907</v>
      </c>
      <c r="C48" s="1580"/>
      <c r="D48" s="1580"/>
      <c r="E48" s="1580"/>
    </row>
    <row r="49" spans="2:5" hidden="1" x14ac:dyDescent="0.25">
      <c r="B49" s="1580"/>
      <c r="C49" s="1593"/>
      <c r="D49" s="1593"/>
      <c r="E49" s="1593"/>
    </row>
    <row r="50" spans="2:5" hidden="1" x14ac:dyDescent="0.25">
      <c r="B50" s="1580"/>
      <c r="C50" s="1580"/>
      <c r="D50" s="1580"/>
      <c r="E50" s="1580"/>
    </row>
    <row r="51" spans="2:5" hidden="1" x14ac:dyDescent="0.25">
      <c r="B51" s="1580"/>
      <c r="C51" s="1580"/>
      <c r="D51" s="1580"/>
      <c r="E51" s="1580"/>
    </row>
  </sheetData>
  <mergeCells count="34">
    <mergeCell ref="J4:L4"/>
    <mergeCell ref="M4:O4"/>
    <mergeCell ref="P4:R4"/>
    <mergeCell ref="S4:T5"/>
    <mergeCell ref="S6:T6"/>
    <mergeCell ref="S18:T18"/>
    <mergeCell ref="S7:T7"/>
    <mergeCell ref="S8:T8"/>
    <mergeCell ref="S9:T9"/>
    <mergeCell ref="S10:T10"/>
    <mergeCell ref="S11:T11"/>
    <mergeCell ref="S12:T12"/>
    <mergeCell ref="S13:T13"/>
    <mergeCell ref="S14:T14"/>
    <mergeCell ref="S15:T15"/>
    <mergeCell ref="S16:T16"/>
    <mergeCell ref="S17:T17"/>
    <mergeCell ref="S30:T30"/>
    <mergeCell ref="S19:T19"/>
    <mergeCell ref="S20:T20"/>
    <mergeCell ref="S21:T21"/>
    <mergeCell ref="S22:T22"/>
    <mergeCell ref="S23:T23"/>
    <mergeCell ref="S24:T24"/>
    <mergeCell ref="S25:T25"/>
    <mergeCell ref="S26:T26"/>
    <mergeCell ref="S27:T27"/>
    <mergeCell ref="S28:T28"/>
    <mergeCell ref="S29:T29"/>
    <mergeCell ref="S31:T31"/>
    <mergeCell ref="S32:T32"/>
    <mergeCell ref="S33:T33"/>
    <mergeCell ref="S34:T34"/>
    <mergeCell ref="S35:T35"/>
  </mergeCells>
  <pageMargins left="0.7" right="0.7" top="0.75" bottom="0.75" header="0.3" footer="0.3"/>
  <pageSetup paperSize="5" scale="50" orientation="landscape" horizontalDpi="360" verticalDpi="36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A2E64-8B8D-49C5-9C5E-B4641F4FA96B}">
  <dimension ref="A1:BE44"/>
  <sheetViews>
    <sheetView topLeftCell="B7" zoomScale="85" zoomScaleNormal="85" workbookViewId="0">
      <selection activeCell="N34" sqref="N34"/>
    </sheetView>
  </sheetViews>
  <sheetFormatPr defaultColWidth="12.5703125" defaultRowHeight="15" x14ac:dyDescent="0.25"/>
  <cols>
    <col min="1" max="1" width="16.5703125" style="1575" customWidth="1"/>
    <col min="2" max="2" width="16.42578125" style="1575" customWidth="1"/>
    <col min="3" max="4" width="12.5703125" style="1575"/>
    <col min="5" max="5" width="14.42578125" style="1575" customWidth="1"/>
    <col min="6" max="6" width="15.42578125" style="1575" customWidth="1"/>
    <col min="7" max="7" width="15.42578125" style="1575" bestFit="1" customWidth="1"/>
    <col min="8" max="8" width="26" style="1575" customWidth="1"/>
    <col min="9" max="9" width="20.140625" style="1575" bestFit="1" customWidth="1"/>
    <col min="10" max="10" width="9.42578125" style="1575" customWidth="1"/>
    <col min="11" max="11" width="11.140625" style="1575" bestFit="1" customWidth="1"/>
    <col min="12" max="12" width="11.5703125" style="1575" hidden="1" customWidth="1"/>
    <col min="13" max="14" width="10.5703125" style="1575" customWidth="1"/>
    <col min="15" max="15" width="11" style="1575" hidden="1" customWidth="1"/>
    <col min="16" max="16" width="9.42578125" style="1575" customWidth="1"/>
    <col min="17" max="17" width="11.140625" style="1575" customWidth="1"/>
    <col min="18" max="18" width="0.42578125" style="1575" customWidth="1"/>
    <col min="19" max="20" width="9.42578125" style="1575" customWidth="1"/>
    <col min="21" max="21" width="9.5703125" style="1575" customWidth="1"/>
    <col min="22" max="22" width="10.5703125" style="1575" bestFit="1" customWidth="1"/>
    <col min="23" max="23" width="9.5703125" style="1575" customWidth="1"/>
    <col min="24" max="16384" width="12.5703125" style="1575"/>
  </cols>
  <sheetData>
    <row r="1" spans="1:23" ht="15" customHeight="1" x14ac:dyDescent="0.25">
      <c r="E1" s="2301"/>
      <c r="F1" s="2301"/>
      <c r="G1" s="2301"/>
    </row>
    <row r="2" spans="1:23" ht="15" customHeight="1" x14ac:dyDescent="0.25">
      <c r="E2" s="2301"/>
      <c r="F2" s="2301"/>
      <c r="G2" s="2301"/>
    </row>
    <row r="4" spans="1:23" ht="18.75" x14ac:dyDescent="0.3">
      <c r="A4" s="1575" t="s">
        <v>908</v>
      </c>
      <c r="I4" s="2302" t="s">
        <v>984</v>
      </c>
      <c r="J4" s="2303"/>
      <c r="K4" s="2303"/>
      <c r="L4" s="2303"/>
      <c r="M4" s="2303"/>
      <c r="N4" s="2303"/>
      <c r="O4" s="2303"/>
      <c r="P4" s="2303"/>
      <c r="Q4" s="2303"/>
      <c r="R4" s="2304"/>
      <c r="S4" s="2305" t="s">
        <v>985</v>
      </c>
      <c r="T4" s="2305"/>
      <c r="U4" s="2305"/>
      <c r="V4" s="2305"/>
      <c r="W4" s="2306" t="s">
        <v>1098</v>
      </c>
    </row>
    <row r="5" spans="1:23" ht="15.75" x14ac:dyDescent="0.25">
      <c r="A5" s="1635" t="s">
        <v>1136</v>
      </c>
      <c r="I5" s="2308" t="s">
        <v>983</v>
      </c>
      <c r="J5" s="2309"/>
      <c r="K5" s="2309"/>
      <c r="L5" s="2310"/>
      <c r="M5" s="2311" t="s">
        <v>970</v>
      </c>
      <c r="N5" s="2312"/>
      <c r="O5" s="2313"/>
      <c r="P5" s="2314" t="s">
        <v>73</v>
      </c>
      <c r="Q5" s="2314"/>
      <c r="R5" s="2314"/>
      <c r="S5" s="2315" t="s">
        <v>974</v>
      </c>
      <c r="T5" s="2315"/>
      <c r="U5" s="2315" t="s">
        <v>975</v>
      </c>
      <c r="V5" s="2315"/>
      <c r="W5" s="2307"/>
    </row>
    <row r="6" spans="1:23" ht="165" x14ac:dyDescent="0.25">
      <c r="A6" s="1598" t="s">
        <v>877</v>
      </c>
      <c r="B6" s="1597" t="s">
        <v>878</v>
      </c>
      <c r="C6" s="1597" t="s">
        <v>879</v>
      </c>
      <c r="D6" s="1598" t="s">
        <v>880</v>
      </c>
      <c r="E6" s="1597" t="s">
        <v>909</v>
      </c>
      <c r="F6" s="1599" t="s">
        <v>910</v>
      </c>
      <c r="G6" s="1598" t="s">
        <v>14</v>
      </c>
      <c r="I6" s="1707" t="s">
        <v>168</v>
      </c>
      <c r="J6" s="1708" t="s">
        <v>169</v>
      </c>
      <c r="K6" s="1708" t="s">
        <v>170</v>
      </c>
      <c r="L6" s="1708" t="s">
        <v>973</v>
      </c>
      <c r="M6" s="1709" t="s">
        <v>169</v>
      </c>
      <c r="N6" s="1709" t="s">
        <v>170</v>
      </c>
      <c r="O6" s="1709" t="s">
        <v>973</v>
      </c>
      <c r="P6" s="1710" t="s">
        <v>169</v>
      </c>
      <c r="Q6" s="1710" t="s">
        <v>170</v>
      </c>
      <c r="R6" s="1721" t="s">
        <v>973</v>
      </c>
      <c r="S6" s="1906" t="s">
        <v>169</v>
      </c>
      <c r="T6" s="1906" t="s">
        <v>972</v>
      </c>
      <c r="U6" s="1907" t="s">
        <v>169</v>
      </c>
      <c r="V6" s="1907" t="s">
        <v>972</v>
      </c>
      <c r="W6" s="1907"/>
    </row>
    <row r="7" spans="1:23" x14ac:dyDescent="0.25">
      <c r="A7" s="1579" t="s">
        <v>911</v>
      </c>
      <c r="B7" s="1581">
        <v>70.510000000000005</v>
      </c>
      <c r="C7" s="1600">
        <v>890</v>
      </c>
      <c r="D7" s="1581">
        <v>60</v>
      </c>
      <c r="E7" s="1601">
        <f>D7/100</f>
        <v>0.6</v>
      </c>
      <c r="F7" s="2020">
        <v>100</v>
      </c>
      <c r="G7" s="1602">
        <f>E7*F7*1000</f>
        <v>60000</v>
      </c>
      <c r="H7" s="1575" t="s">
        <v>215</v>
      </c>
      <c r="I7" s="789">
        <v>46054</v>
      </c>
      <c r="J7" s="2024">
        <v>865440</v>
      </c>
      <c r="K7" s="2024">
        <v>900000</v>
      </c>
      <c r="L7" s="1713"/>
      <c r="M7" s="2025">
        <v>21752</v>
      </c>
      <c r="N7" s="2025">
        <v>21638</v>
      </c>
      <c r="O7" s="1579"/>
      <c r="P7" s="304"/>
      <c r="Q7" s="1580"/>
      <c r="R7" s="1711"/>
      <c r="S7" s="1894">
        <v>75754</v>
      </c>
      <c r="T7" s="1894">
        <v>87668</v>
      </c>
      <c r="U7" s="1894">
        <v>62644</v>
      </c>
      <c r="V7" s="1894">
        <v>87553</v>
      </c>
      <c r="W7" s="1701"/>
    </row>
    <row r="8" spans="1:23" x14ac:dyDescent="0.25">
      <c r="A8" s="1579" t="s">
        <v>912</v>
      </c>
      <c r="B8" s="1581">
        <v>70.510000000000005</v>
      </c>
      <c r="C8" s="1600">
        <v>890</v>
      </c>
      <c r="D8" s="1581">
        <v>60</v>
      </c>
      <c r="E8" s="1601">
        <f>D8/100</f>
        <v>0.6</v>
      </c>
      <c r="F8" s="2020">
        <v>99.9</v>
      </c>
      <c r="G8" s="1602">
        <f>E8*F8*1000</f>
        <v>59940</v>
      </c>
      <c r="H8" s="1603"/>
      <c r="I8" s="789">
        <v>46055</v>
      </c>
      <c r="J8" s="1894">
        <f>K7</f>
        <v>900000</v>
      </c>
      <c r="K8" s="2024">
        <v>840000</v>
      </c>
      <c r="L8" s="1713"/>
      <c r="M8" s="1894">
        <f>N7</f>
        <v>21638</v>
      </c>
      <c r="N8" s="2025">
        <v>21448</v>
      </c>
      <c r="O8" s="1579"/>
      <c r="P8" s="1580"/>
      <c r="Q8" s="1580"/>
      <c r="R8" s="1711"/>
      <c r="S8" s="1894">
        <f>T7</f>
        <v>87668</v>
      </c>
      <c r="T8" s="1894">
        <v>206458</v>
      </c>
      <c r="U8" s="1894">
        <f>V7</f>
        <v>87553</v>
      </c>
      <c r="V8" s="1894">
        <v>204032</v>
      </c>
      <c r="W8" s="1701"/>
    </row>
    <row r="9" spans="1:23" x14ac:dyDescent="0.25">
      <c r="A9" s="1579" t="s">
        <v>913</v>
      </c>
      <c r="B9" s="1581">
        <v>70.510000000000005</v>
      </c>
      <c r="C9" s="1600">
        <v>890</v>
      </c>
      <c r="D9" s="1581">
        <v>60</v>
      </c>
      <c r="E9" s="1601">
        <f t="shared" ref="E9:E21" si="0">D9/100</f>
        <v>0.6</v>
      </c>
      <c r="F9" s="2020">
        <v>99.8</v>
      </c>
      <c r="G9" s="1602">
        <f t="shared" ref="G9:G21" si="1">E9*F9*1000</f>
        <v>59879.999999999993</v>
      </c>
      <c r="I9" s="789">
        <v>46056</v>
      </c>
      <c r="J9" s="1894">
        <f t="shared" ref="J9:J34" si="2">K8</f>
        <v>840000</v>
      </c>
      <c r="K9" s="2024">
        <v>840000</v>
      </c>
      <c r="L9" s="1713"/>
      <c r="M9" s="1894">
        <f t="shared" ref="M9:M34" si="3">N8</f>
        <v>21448</v>
      </c>
      <c r="N9" s="2025">
        <v>45871</v>
      </c>
      <c r="O9" s="1579"/>
      <c r="P9" s="1580"/>
      <c r="Q9" s="1580"/>
      <c r="R9" s="1711"/>
      <c r="S9" s="1894">
        <f>T8</f>
        <v>206458</v>
      </c>
      <c r="T9" s="1894">
        <v>150700</v>
      </c>
      <c r="U9" s="1894">
        <f>V8</f>
        <v>204032</v>
      </c>
      <c r="V9" s="1894">
        <v>151215</v>
      </c>
      <c r="W9" s="1701"/>
    </row>
    <row r="10" spans="1:23" x14ac:dyDescent="0.25">
      <c r="A10" s="1579" t="s">
        <v>914</v>
      </c>
      <c r="B10" s="1581">
        <v>70.510000000000005</v>
      </c>
      <c r="C10" s="1600">
        <v>890</v>
      </c>
      <c r="D10" s="1581">
        <v>60</v>
      </c>
      <c r="E10" s="1601">
        <f t="shared" si="0"/>
        <v>0.6</v>
      </c>
      <c r="F10" s="2020">
        <v>98.5</v>
      </c>
      <c r="G10" s="1602">
        <f t="shared" si="1"/>
        <v>59099.999999999993</v>
      </c>
      <c r="I10" s="789">
        <v>46057</v>
      </c>
      <c r="J10" s="1894">
        <f t="shared" si="2"/>
        <v>840000</v>
      </c>
      <c r="K10" s="1894">
        <v>840000</v>
      </c>
      <c r="L10" s="1894"/>
      <c r="M10" s="1894">
        <f t="shared" si="3"/>
        <v>45871</v>
      </c>
      <c r="N10" s="1894">
        <v>21160</v>
      </c>
      <c r="O10" s="1894"/>
      <c r="P10" s="1894"/>
      <c r="Q10" s="1894"/>
      <c r="R10" s="1894"/>
      <c r="S10" s="1894">
        <f>T9</f>
        <v>150700</v>
      </c>
      <c r="T10" s="1894">
        <v>172935</v>
      </c>
      <c r="U10" s="1894">
        <f>V9</f>
        <v>151215</v>
      </c>
      <c r="V10" s="1894">
        <v>168861</v>
      </c>
      <c r="W10" s="1894"/>
    </row>
    <row r="11" spans="1:23" x14ac:dyDescent="0.25">
      <c r="A11" s="1579" t="s">
        <v>915</v>
      </c>
      <c r="B11" s="1581">
        <v>70.510000000000005</v>
      </c>
      <c r="C11" s="1600">
        <v>890</v>
      </c>
      <c r="D11" s="1581">
        <v>60</v>
      </c>
      <c r="E11" s="1601">
        <f t="shared" si="0"/>
        <v>0.6</v>
      </c>
      <c r="F11" s="2020">
        <v>99.3</v>
      </c>
      <c r="G11" s="1602">
        <f t="shared" si="1"/>
        <v>59580</v>
      </c>
      <c r="I11" s="789">
        <v>46058</v>
      </c>
      <c r="J11" s="1894">
        <f t="shared" si="2"/>
        <v>840000</v>
      </c>
      <c r="K11" s="1894">
        <v>840000</v>
      </c>
      <c r="L11" s="1894"/>
      <c r="M11" s="1894">
        <f t="shared" si="3"/>
        <v>21160</v>
      </c>
      <c r="N11" s="1894">
        <v>35819</v>
      </c>
      <c r="O11" s="1894"/>
      <c r="P11" s="1894"/>
      <c r="Q11" s="1894"/>
      <c r="R11" s="1894"/>
      <c r="S11" s="1894">
        <f>T10</f>
        <v>172935</v>
      </c>
      <c r="T11" s="1894">
        <v>387069</v>
      </c>
      <c r="U11" s="1894">
        <f>V10</f>
        <v>168861</v>
      </c>
      <c r="V11" s="1894">
        <v>378931</v>
      </c>
      <c r="W11" s="1894"/>
    </row>
    <row r="12" spans="1:23" x14ac:dyDescent="0.25">
      <c r="A12" s="1579" t="s">
        <v>916</v>
      </c>
      <c r="B12" s="1581">
        <v>70.510000000000005</v>
      </c>
      <c r="C12" s="1600">
        <v>890</v>
      </c>
      <c r="D12" s="1581">
        <v>60</v>
      </c>
      <c r="E12" s="1601">
        <f t="shared" si="0"/>
        <v>0.6</v>
      </c>
      <c r="F12" s="2020">
        <v>100</v>
      </c>
      <c r="G12" s="1602">
        <f>E12*F12*1000</f>
        <v>60000</v>
      </c>
      <c r="I12" s="789">
        <v>46059</v>
      </c>
      <c r="J12" s="1894">
        <f t="shared" si="2"/>
        <v>840000</v>
      </c>
      <c r="K12" s="1894">
        <v>840000</v>
      </c>
      <c r="L12" s="1894"/>
      <c r="M12" s="1894">
        <f t="shared" si="3"/>
        <v>35819</v>
      </c>
      <c r="N12" s="1894">
        <v>50658</v>
      </c>
      <c r="O12" s="1894"/>
      <c r="P12" s="1894"/>
      <c r="Q12" s="1894"/>
      <c r="R12" s="1894"/>
      <c r="S12" s="1894">
        <f>T11</f>
        <v>387069</v>
      </c>
      <c r="T12" s="1894">
        <v>124359</v>
      </c>
      <c r="U12" s="1894">
        <f t="shared" ref="U12:U14" si="4">V11</f>
        <v>378931</v>
      </c>
      <c r="V12" s="1894">
        <v>114939</v>
      </c>
      <c r="W12" s="1894"/>
    </row>
    <row r="13" spans="1:23" x14ac:dyDescent="0.25">
      <c r="A13" s="1579" t="s">
        <v>917</v>
      </c>
      <c r="B13" s="1581">
        <v>70.510000000000005</v>
      </c>
      <c r="C13" s="1600">
        <v>890</v>
      </c>
      <c r="D13" s="1581">
        <v>60</v>
      </c>
      <c r="E13" s="1601">
        <f>D13/100</f>
        <v>0.6</v>
      </c>
      <c r="F13" s="2020">
        <v>100</v>
      </c>
      <c r="G13" s="1602">
        <f t="shared" si="1"/>
        <v>60000</v>
      </c>
      <c r="H13" s="1604"/>
      <c r="I13" s="789">
        <v>46060</v>
      </c>
      <c r="J13" s="1894">
        <f t="shared" si="2"/>
        <v>840000</v>
      </c>
      <c r="K13" s="1894">
        <v>720000</v>
      </c>
      <c r="L13" s="1894"/>
      <c r="M13" s="1894">
        <f t="shared" si="3"/>
        <v>50658</v>
      </c>
      <c r="N13" s="1894">
        <v>25140</v>
      </c>
      <c r="O13" s="1894"/>
      <c r="P13" s="1894"/>
      <c r="Q13" s="1894"/>
      <c r="R13" s="1894"/>
      <c r="S13" s="1894">
        <f t="shared" ref="S13:S14" si="5">T12</f>
        <v>124359</v>
      </c>
      <c r="T13" s="1894">
        <v>200835</v>
      </c>
      <c r="U13" s="1894">
        <f t="shared" si="4"/>
        <v>114939</v>
      </c>
      <c r="V13" s="1894">
        <v>190826</v>
      </c>
      <c r="W13" s="1894"/>
    </row>
    <row r="14" spans="1:23" x14ac:dyDescent="0.25">
      <c r="A14" s="1579" t="s">
        <v>918</v>
      </c>
      <c r="B14" s="1581">
        <v>70.510000000000005</v>
      </c>
      <c r="C14" s="1600">
        <v>890</v>
      </c>
      <c r="D14" s="1581">
        <v>60</v>
      </c>
      <c r="E14" s="1601">
        <f>D14/100</f>
        <v>0.6</v>
      </c>
      <c r="F14" s="2020">
        <v>100</v>
      </c>
      <c r="G14" s="1602">
        <f t="shared" si="1"/>
        <v>60000</v>
      </c>
      <c r="I14" s="789">
        <v>46061</v>
      </c>
      <c r="J14" s="1894">
        <f t="shared" si="2"/>
        <v>720000</v>
      </c>
      <c r="K14" s="1894">
        <v>478620</v>
      </c>
      <c r="L14" s="1894"/>
      <c r="M14" s="1894">
        <f t="shared" si="3"/>
        <v>25140</v>
      </c>
      <c r="N14" s="1894">
        <v>21421</v>
      </c>
      <c r="O14" s="1894"/>
      <c r="P14" s="1894"/>
      <c r="Q14" s="1894"/>
      <c r="R14" s="1894"/>
      <c r="S14" s="1894">
        <f t="shared" si="5"/>
        <v>200835</v>
      </c>
      <c r="T14" s="1894">
        <v>35000</v>
      </c>
      <c r="U14" s="1894">
        <f t="shared" si="4"/>
        <v>190826</v>
      </c>
      <c r="V14" s="1894">
        <v>35000</v>
      </c>
      <c r="W14" s="1894"/>
    </row>
    <row r="15" spans="1:23" ht="14.85" customHeight="1" x14ac:dyDescent="0.25">
      <c r="A15" s="1579" t="s">
        <v>919</v>
      </c>
      <c r="B15" s="1581">
        <v>70.510000000000005</v>
      </c>
      <c r="C15" s="1600">
        <v>890</v>
      </c>
      <c r="D15" s="1581">
        <v>60</v>
      </c>
      <c r="E15" s="1601">
        <f t="shared" si="0"/>
        <v>0.6</v>
      </c>
      <c r="F15" s="2020">
        <v>0</v>
      </c>
      <c r="G15" s="1602">
        <f t="shared" si="1"/>
        <v>0</v>
      </c>
      <c r="I15" s="789">
        <v>46062</v>
      </c>
      <c r="J15" s="1894">
        <f t="shared" si="2"/>
        <v>478620</v>
      </c>
      <c r="K15" s="1894">
        <v>200680</v>
      </c>
      <c r="L15" s="1894"/>
      <c r="M15" s="1894">
        <f t="shared" si="3"/>
        <v>21421</v>
      </c>
      <c r="N15" s="1894">
        <v>38896</v>
      </c>
      <c r="O15" s="1894"/>
      <c r="P15" s="1894"/>
      <c r="Q15" s="1894"/>
      <c r="R15" s="1894"/>
      <c r="S15" s="1894">
        <f t="shared" ref="S15:S27" si="6">T14</f>
        <v>35000</v>
      </c>
      <c r="T15" s="1894">
        <v>50000</v>
      </c>
      <c r="U15" s="1894">
        <f t="shared" ref="U15:U31" si="7">V14</f>
        <v>35000</v>
      </c>
      <c r="V15" s="1894">
        <v>50000</v>
      </c>
      <c r="W15" s="1894"/>
    </row>
    <row r="16" spans="1:23" ht="14.85" customHeight="1" x14ac:dyDescent="0.25">
      <c r="A16" s="1579" t="s">
        <v>920</v>
      </c>
      <c r="B16" s="1581">
        <v>70.510000000000005</v>
      </c>
      <c r="C16" s="1600">
        <v>890</v>
      </c>
      <c r="D16" s="1581">
        <v>60</v>
      </c>
      <c r="E16" s="1601">
        <f t="shared" si="0"/>
        <v>0.6</v>
      </c>
      <c r="F16" s="2020">
        <v>0</v>
      </c>
      <c r="G16" s="1602">
        <f t="shared" si="1"/>
        <v>0</v>
      </c>
      <c r="H16" s="1578"/>
      <c r="I16" s="789">
        <v>46063</v>
      </c>
      <c r="J16" s="1894">
        <f t="shared" si="2"/>
        <v>200680</v>
      </c>
      <c r="K16" s="1894">
        <v>879600</v>
      </c>
      <c r="L16" s="1894"/>
      <c r="M16" s="1894">
        <f t="shared" si="3"/>
        <v>38896</v>
      </c>
      <c r="N16" s="1894">
        <v>21214</v>
      </c>
      <c r="O16" s="1894"/>
      <c r="P16" s="1894"/>
      <c r="Q16" s="1894"/>
      <c r="R16" s="1894"/>
      <c r="S16" s="1894">
        <f t="shared" si="6"/>
        <v>50000</v>
      </c>
      <c r="T16" s="1894">
        <v>205239</v>
      </c>
      <c r="U16" s="1894">
        <f t="shared" si="7"/>
        <v>50000</v>
      </c>
      <c r="V16" s="1894">
        <v>171858</v>
      </c>
      <c r="W16" s="1894"/>
    </row>
    <row r="17" spans="1:28" x14ac:dyDescent="0.25">
      <c r="A17" s="1579" t="s">
        <v>921</v>
      </c>
      <c r="B17" s="1581">
        <v>70.510000000000005</v>
      </c>
      <c r="C17" s="1600">
        <v>890</v>
      </c>
      <c r="D17" s="1581">
        <v>60</v>
      </c>
      <c r="E17" s="1601">
        <f t="shared" si="0"/>
        <v>0.6</v>
      </c>
      <c r="F17" s="2020">
        <v>0</v>
      </c>
      <c r="G17" s="1602">
        <f t="shared" si="1"/>
        <v>0</v>
      </c>
      <c r="I17" s="789">
        <v>46064</v>
      </c>
      <c r="J17" s="1894">
        <f t="shared" si="2"/>
        <v>879600</v>
      </c>
      <c r="K17" s="1894">
        <v>898860</v>
      </c>
      <c r="L17" s="1894"/>
      <c r="M17" s="1894">
        <f t="shared" si="3"/>
        <v>21214</v>
      </c>
      <c r="N17" s="1894">
        <v>20603</v>
      </c>
      <c r="O17" s="1894"/>
      <c r="P17" s="1894"/>
      <c r="Q17" s="1894"/>
      <c r="R17" s="1894"/>
      <c r="S17" s="1894">
        <f t="shared" si="6"/>
        <v>205239</v>
      </c>
      <c r="T17" s="1894">
        <v>306034</v>
      </c>
      <c r="U17" s="1894">
        <f t="shared" si="7"/>
        <v>171858</v>
      </c>
      <c r="V17" s="1894">
        <v>300993</v>
      </c>
      <c r="W17" s="1894"/>
      <c r="X17" s="1578"/>
    </row>
    <row r="18" spans="1:28" x14ac:dyDescent="0.25">
      <c r="A18" s="1579" t="s">
        <v>922</v>
      </c>
      <c r="B18" s="1581">
        <v>70.510000000000005</v>
      </c>
      <c r="C18" s="1600">
        <v>890</v>
      </c>
      <c r="D18" s="1581">
        <v>60</v>
      </c>
      <c r="E18" s="1601">
        <f t="shared" si="0"/>
        <v>0.6</v>
      </c>
      <c r="F18" s="2020"/>
      <c r="G18" s="1602">
        <f t="shared" si="1"/>
        <v>0</v>
      </c>
      <c r="H18" s="1578"/>
      <c r="I18" s="789">
        <v>46065</v>
      </c>
      <c r="J18" s="1894">
        <f t="shared" si="2"/>
        <v>898860</v>
      </c>
      <c r="K18" s="1894">
        <v>898860</v>
      </c>
      <c r="L18" s="1894"/>
      <c r="M18" s="1894">
        <f t="shared" si="3"/>
        <v>20603</v>
      </c>
      <c r="N18" s="1894">
        <v>21310</v>
      </c>
      <c r="O18" s="1894"/>
      <c r="P18" s="1894"/>
      <c r="Q18" s="1894"/>
      <c r="R18" s="1894"/>
      <c r="S18" s="1894">
        <f t="shared" si="6"/>
        <v>306034</v>
      </c>
      <c r="T18" s="1894">
        <v>293967</v>
      </c>
      <c r="U18" s="1894">
        <f t="shared" si="7"/>
        <v>300993</v>
      </c>
      <c r="V18" s="1894">
        <v>294547</v>
      </c>
      <c r="W18" s="1894"/>
    </row>
    <row r="19" spans="1:28" x14ac:dyDescent="0.25">
      <c r="A19" s="1579" t="s">
        <v>923</v>
      </c>
      <c r="B19" s="1581">
        <v>70.510000000000005</v>
      </c>
      <c r="C19" s="1600">
        <v>890</v>
      </c>
      <c r="D19" s="1581">
        <v>60</v>
      </c>
      <c r="E19" s="1601">
        <f t="shared" si="0"/>
        <v>0.6</v>
      </c>
      <c r="F19" s="2020">
        <v>67.2</v>
      </c>
      <c r="G19" s="1602">
        <f t="shared" si="1"/>
        <v>40320</v>
      </c>
      <c r="I19" s="789">
        <v>46066</v>
      </c>
      <c r="J19" s="1894">
        <f t="shared" si="2"/>
        <v>898860</v>
      </c>
      <c r="K19" s="1894">
        <v>853260</v>
      </c>
      <c r="L19" s="1894"/>
      <c r="M19" s="1894">
        <f t="shared" si="3"/>
        <v>21310</v>
      </c>
      <c r="N19" s="1894">
        <v>21008</v>
      </c>
      <c r="O19" s="1894"/>
      <c r="P19" s="1894"/>
      <c r="Q19" s="1894"/>
      <c r="R19" s="1894"/>
      <c r="S19" s="1894">
        <f t="shared" si="6"/>
        <v>293967</v>
      </c>
      <c r="T19" s="1894">
        <v>354542</v>
      </c>
      <c r="U19" s="1894">
        <f t="shared" si="7"/>
        <v>294547</v>
      </c>
      <c r="V19" s="1894">
        <v>345508</v>
      </c>
      <c r="W19" s="1894"/>
      <c r="Y19" s="1635"/>
      <c r="Z19" s="1635"/>
      <c r="AA19" s="1635"/>
      <c r="AB19" s="1635"/>
    </row>
    <row r="20" spans="1:28" x14ac:dyDescent="0.25">
      <c r="A20" s="1579" t="s">
        <v>924</v>
      </c>
      <c r="B20" s="1581">
        <v>70.510000000000005</v>
      </c>
      <c r="C20" s="1600">
        <v>890</v>
      </c>
      <c r="D20" s="1581">
        <v>60</v>
      </c>
      <c r="E20" s="1601">
        <f t="shared" si="0"/>
        <v>0.6</v>
      </c>
      <c r="F20" s="2020">
        <v>100</v>
      </c>
      <c r="G20" s="1602">
        <f t="shared" si="1"/>
        <v>60000</v>
      </c>
      <c r="I20" s="789">
        <v>46067</v>
      </c>
      <c r="J20" s="1894">
        <f t="shared" si="2"/>
        <v>853260</v>
      </c>
      <c r="K20" s="1894">
        <v>845220</v>
      </c>
      <c r="L20" s="1894"/>
      <c r="M20" s="1894">
        <f t="shared" si="3"/>
        <v>21008</v>
      </c>
      <c r="N20" s="1894">
        <v>37602</v>
      </c>
      <c r="O20" s="1894"/>
      <c r="P20" s="1894"/>
      <c r="Q20" s="1894"/>
      <c r="R20" s="1894"/>
      <c r="S20" s="1894">
        <f t="shared" si="6"/>
        <v>354542</v>
      </c>
      <c r="T20" s="1894">
        <v>116226</v>
      </c>
      <c r="U20" s="1894">
        <f t="shared" si="7"/>
        <v>345508</v>
      </c>
      <c r="V20" s="1894">
        <v>106786</v>
      </c>
      <c r="W20" s="1894"/>
    </row>
    <row r="21" spans="1:28" x14ac:dyDescent="0.25">
      <c r="A21" s="1579" t="s">
        <v>925</v>
      </c>
      <c r="B21" s="1581">
        <v>70.510000000000005</v>
      </c>
      <c r="C21" s="1600">
        <v>890</v>
      </c>
      <c r="D21" s="1581">
        <v>60</v>
      </c>
      <c r="E21" s="1601">
        <f t="shared" si="0"/>
        <v>0.6</v>
      </c>
      <c r="F21" s="2020">
        <v>100</v>
      </c>
      <c r="G21" s="1602">
        <f t="shared" si="1"/>
        <v>60000</v>
      </c>
      <c r="I21" s="789">
        <v>46068</v>
      </c>
      <c r="J21" s="1894">
        <f t="shared" si="2"/>
        <v>845220</v>
      </c>
      <c r="K21" s="1894">
        <v>700020</v>
      </c>
      <c r="L21" s="1894"/>
      <c r="M21" s="1894">
        <f t="shared" si="3"/>
        <v>37602</v>
      </c>
      <c r="N21" s="1894">
        <v>20628</v>
      </c>
      <c r="O21" s="1894"/>
      <c r="P21" s="1894"/>
      <c r="Q21" s="1894"/>
      <c r="R21" s="1894"/>
      <c r="S21" s="1894">
        <f t="shared" si="6"/>
        <v>116226</v>
      </c>
      <c r="T21" s="1894">
        <v>15000</v>
      </c>
      <c r="U21" s="1894">
        <f t="shared" si="7"/>
        <v>106786</v>
      </c>
      <c r="V21" s="1894">
        <v>15000</v>
      </c>
      <c r="W21" s="1894"/>
    </row>
    <row r="22" spans="1:28" x14ac:dyDescent="0.25">
      <c r="A22" s="1605"/>
      <c r="B22" s="1606"/>
      <c r="C22" s="1607"/>
      <c r="D22" s="1608"/>
      <c r="E22" s="1609"/>
      <c r="F22" s="1961"/>
      <c r="G22" s="1610"/>
      <c r="H22" s="1630"/>
      <c r="I22" s="789">
        <v>46069</v>
      </c>
      <c r="J22" s="1894">
        <f t="shared" si="2"/>
        <v>700020</v>
      </c>
      <c r="K22" s="1894">
        <v>720000</v>
      </c>
      <c r="L22" s="1894"/>
      <c r="M22" s="1894">
        <f t="shared" si="3"/>
        <v>20628</v>
      </c>
      <c r="N22" s="1894">
        <v>20289</v>
      </c>
      <c r="O22" s="1894"/>
      <c r="P22" s="1894"/>
      <c r="Q22" s="1894"/>
      <c r="R22" s="1894"/>
      <c r="S22" s="1894">
        <f t="shared" si="6"/>
        <v>15000</v>
      </c>
      <c r="T22" s="1894">
        <v>54000</v>
      </c>
      <c r="U22" s="1894">
        <f t="shared" si="7"/>
        <v>15000</v>
      </c>
      <c r="V22" s="1894">
        <v>50000</v>
      </c>
      <c r="W22" s="1894"/>
    </row>
    <row r="23" spans="1:28" x14ac:dyDescent="0.25">
      <c r="A23" s="1612"/>
      <c r="B23" s="1612"/>
      <c r="C23" s="1612"/>
      <c r="D23" s="1588"/>
      <c r="E23" s="1587"/>
      <c r="F23" s="1611" t="s">
        <v>926</v>
      </c>
      <c r="G23" s="1631">
        <f>SUM(G7:G21)</f>
        <v>638820</v>
      </c>
      <c r="H23" s="1578"/>
      <c r="I23" s="789">
        <v>46070</v>
      </c>
      <c r="J23" s="1894">
        <f t="shared" si="2"/>
        <v>720000</v>
      </c>
      <c r="K23" s="1894">
        <v>886260</v>
      </c>
      <c r="L23" s="1894"/>
      <c r="M23" s="1894">
        <f t="shared" si="3"/>
        <v>20289</v>
      </c>
      <c r="N23" s="1894">
        <v>20656</v>
      </c>
      <c r="O23" s="1894"/>
      <c r="P23" s="1894"/>
      <c r="Q23" s="1894"/>
      <c r="R23" s="1894"/>
      <c r="S23" s="1894">
        <f t="shared" si="6"/>
        <v>54000</v>
      </c>
      <c r="T23" s="1894">
        <v>94451</v>
      </c>
      <c r="U23" s="1894">
        <f t="shared" si="7"/>
        <v>50000</v>
      </c>
      <c r="V23" s="1894">
        <v>99613</v>
      </c>
      <c r="W23" s="1894"/>
      <c r="X23" s="1578"/>
      <c r="Y23" s="2123"/>
    </row>
    <row r="24" spans="1:28" x14ac:dyDescent="0.25">
      <c r="A24" s="1612"/>
      <c r="B24" s="1612"/>
      <c r="C24" s="1612"/>
      <c r="D24" s="1588"/>
      <c r="E24" s="1587"/>
      <c r="G24" s="1613"/>
      <c r="H24" s="1578"/>
      <c r="I24" s="789">
        <v>46071</v>
      </c>
      <c r="J24" s="1894">
        <f t="shared" si="2"/>
        <v>886260</v>
      </c>
      <c r="K24" s="1894">
        <v>844140</v>
      </c>
      <c r="L24" s="1894"/>
      <c r="M24" s="1894">
        <f t="shared" si="3"/>
        <v>20656</v>
      </c>
      <c r="N24" s="1894">
        <v>20290</v>
      </c>
      <c r="O24" s="1894"/>
      <c r="P24" s="1894"/>
      <c r="Q24" s="1894"/>
      <c r="R24" s="1894"/>
      <c r="S24" s="1894">
        <f t="shared" si="6"/>
        <v>94451</v>
      </c>
      <c r="T24" s="1894">
        <v>50000</v>
      </c>
      <c r="U24" s="1894">
        <f t="shared" si="7"/>
        <v>99613</v>
      </c>
      <c r="V24" s="1894">
        <v>50000</v>
      </c>
      <c r="W24" s="1894"/>
      <c r="X24" s="1578"/>
    </row>
    <row r="25" spans="1:28" x14ac:dyDescent="0.25">
      <c r="A25" s="1575" t="s">
        <v>927</v>
      </c>
      <c r="D25" s="1588"/>
      <c r="E25" s="1587"/>
      <c r="G25" s="1613"/>
      <c r="I25" s="789">
        <v>46072</v>
      </c>
      <c r="J25" s="1894">
        <f t="shared" si="2"/>
        <v>844140</v>
      </c>
      <c r="K25" s="2024">
        <v>780000</v>
      </c>
      <c r="L25" s="1713"/>
      <c r="M25" s="1894">
        <f t="shared" si="3"/>
        <v>20290</v>
      </c>
      <c r="N25" s="1912">
        <v>20067</v>
      </c>
      <c r="O25" s="1579"/>
      <c r="P25" s="1912"/>
      <c r="Q25" s="1912"/>
      <c r="R25" s="1711"/>
      <c r="S25" s="1894">
        <f t="shared" si="6"/>
        <v>50000</v>
      </c>
      <c r="T25" s="1704">
        <v>323798</v>
      </c>
      <c r="U25" s="1894">
        <f t="shared" si="7"/>
        <v>50000</v>
      </c>
      <c r="V25" s="1704">
        <v>319831</v>
      </c>
      <c r="W25" s="1704"/>
      <c r="Z25" s="1578"/>
      <c r="AB25" s="1578"/>
    </row>
    <row r="26" spans="1:28" ht="42.75" x14ac:dyDescent="0.25">
      <c r="A26" s="1598" t="s">
        <v>877</v>
      </c>
      <c r="B26" s="1597" t="s">
        <v>878</v>
      </c>
      <c r="C26" s="1597" t="s">
        <v>879</v>
      </c>
      <c r="D26" s="1598" t="s">
        <v>880</v>
      </c>
      <c r="E26" s="1597" t="s">
        <v>909</v>
      </c>
      <c r="F26" s="1614" t="s">
        <v>910</v>
      </c>
      <c r="G26" s="1598" t="s">
        <v>14</v>
      </c>
      <c r="I26" s="789">
        <v>46073</v>
      </c>
      <c r="J26" s="1894">
        <f t="shared" si="2"/>
        <v>780000</v>
      </c>
      <c r="K26" s="2024">
        <v>660000</v>
      </c>
      <c r="L26" s="2088"/>
      <c r="M26" s="1894">
        <f t="shared" si="3"/>
        <v>20067</v>
      </c>
      <c r="N26" s="2024">
        <v>19770</v>
      </c>
      <c r="O26" s="1628"/>
      <c r="P26" s="2024"/>
      <c r="Q26" s="2024"/>
      <c r="R26" s="2089"/>
      <c r="S26" s="1894">
        <f t="shared" si="6"/>
        <v>323798</v>
      </c>
      <c r="T26" s="1895">
        <v>277341</v>
      </c>
      <c r="U26" s="1894">
        <f t="shared" si="7"/>
        <v>319831</v>
      </c>
      <c r="V26" s="1895">
        <v>264258</v>
      </c>
      <c r="W26" s="1704"/>
      <c r="X26" s="1578"/>
      <c r="Z26" s="1578"/>
      <c r="AB26" s="1578"/>
    </row>
    <row r="27" spans="1:28" x14ac:dyDescent="0.25">
      <c r="A27" s="1637" t="s">
        <v>944</v>
      </c>
      <c r="B27" s="1580">
        <v>15.95</v>
      </c>
      <c r="C27" s="1580">
        <v>885</v>
      </c>
      <c r="D27" s="1581">
        <f>B27*C27/1000</f>
        <v>14.11575</v>
      </c>
      <c r="E27" s="1601">
        <f>D27/100</f>
        <v>0.14115749999999999</v>
      </c>
      <c r="F27" s="2023">
        <v>49.3</v>
      </c>
      <c r="G27" s="1602">
        <f>E27*F27*1000</f>
        <v>6959.0647499999995</v>
      </c>
      <c r="I27" s="789">
        <v>46074</v>
      </c>
      <c r="J27" s="1894">
        <f t="shared" si="2"/>
        <v>660000</v>
      </c>
      <c r="K27" s="2024">
        <v>833340</v>
      </c>
      <c r="L27" s="1713"/>
      <c r="M27" s="1894">
        <f t="shared" si="3"/>
        <v>19770</v>
      </c>
      <c r="N27" s="2024">
        <v>19914</v>
      </c>
      <c r="O27" s="1579"/>
      <c r="P27" s="1912"/>
      <c r="Q27" s="1912"/>
      <c r="R27" s="1711"/>
      <c r="S27" s="1894">
        <f t="shared" si="6"/>
        <v>277341</v>
      </c>
      <c r="T27" s="1895">
        <v>133592</v>
      </c>
      <c r="U27" s="1894">
        <f t="shared" si="7"/>
        <v>264258</v>
      </c>
      <c r="V27" s="1895">
        <v>120761</v>
      </c>
      <c r="W27" s="1704"/>
      <c r="X27" s="1578"/>
    </row>
    <row r="28" spans="1:28" x14ac:dyDescent="0.25">
      <c r="A28" s="1637" t="s">
        <v>940</v>
      </c>
      <c r="B28" s="1580">
        <v>3.02</v>
      </c>
      <c r="C28" s="1580">
        <v>885</v>
      </c>
      <c r="D28" s="1581">
        <f>B28*C28/1000</f>
        <v>2.6726999999999999</v>
      </c>
      <c r="E28" s="1601">
        <f>D28/100</f>
        <v>2.6726999999999997E-2</v>
      </c>
      <c r="F28" s="2023">
        <v>0</v>
      </c>
      <c r="G28" s="1602">
        <f>E28*F28*1000</f>
        <v>0</v>
      </c>
      <c r="I28" s="789">
        <v>46075</v>
      </c>
      <c r="J28" s="1894">
        <f t="shared" si="2"/>
        <v>833340</v>
      </c>
      <c r="K28" s="2024">
        <v>840000</v>
      </c>
      <c r="L28" s="1713"/>
      <c r="M28" s="1894">
        <f t="shared" si="3"/>
        <v>19914</v>
      </c>
      <c r="N28" s="2024">
        <v>19461</v>
      </c>
      <c r="O28" s="1579"/>
      <c r="P28" s="304"/>
      <c r="Q28" s="1636"/>
      <c r="R28" s="1711"/>
      <c r="S28" s="1894">
        <f>T27</f>
        <v>133592</v>
      </c>
      <c r="T28" s="1895">
        <v>183924</v>
      </c>
      <c r="U28" s="1894">
        <f t="shared" si="7"/>
        <v>120761</v>
      </c>
      <c r="V28" s="1895">
        <v>182268</v>
      </c>
      <c r="W28" s="1704"/>
      <c r="X28" s="1578"/>
    </row>
    <row r="29" spans="1:28" x14ac:dyDescent="0.25">
      <c r="A29" s="1579" t="s">
        <v>928</v>
      </c>
      <c r="B29" s="1580">
        <v>82.48</v>
      </c>
      <c r="C29" s="1580">
        <v>885</v>
      </c>
      <c r="D29" s="1581">
        <f>B29*C29/1000</f>
        <v>72.994799999999998</v>
      </c>
      <c r="E29" s="1601">
        <f>D29/100</f>
        <v>0.72994799999999993</v>
      </c>
      <c r="F29" s="2023">
        <v>0</v>
      </c>
      <c r="G29" s="1602">
        <f>E29*F29*1000</f>
        <v>0</v>
      </c>
      <c r="H29" s="1615"/>
      <c r="I29" s="789">
        <v>46076</v>
      </c>
      <c r="J29" s="1894">
        <f t="shared" si="2"/>
        <v>840000</v>
      </c>
      <c r="K29" s="2024">
        <v>841200</v>
      </c>
      <c r="L29" s="1713"/>
      <c r="M29" s="1894">
        <f t="shared" si="3"/>
        <v>19461</v>
      </c>
      <c r="N29" s="1912">
        <v>19742</v>
      </c>
      <c r="O29" s="1579"/>
      <c r="P29" s="304"/>
      <c r="Q29" s="1636"/>
      <c r="R29" s="1711"/>
      <c r="S29" s="1894">
        <f t="shared" ref="S29:S34" si="8">T28</f>
        <v>183924</v>
      </c>
      <c r="T29" s="1894">
        <v>424601</v>
      </c>
      <c r="U29" s="1894">
        <f t="shared" si="7"/>
        <v>182268</v>
      </c>
      <c r="V29" s="1704">
        <v>425314</v>
      </c>
      <c r="W29" s="1704"/>
      <c r="Z29" s="2120"/>
      <c r="AA29" s="2121"/>
      <c r="AB29" s="2120"/>
    </row>
    <row r="30" spans="1:28" x14ac:dyDescent="0.25">
      <c r="A30" s="1579" t="s">
        <v>929</v>
      </c>
      <c r="B30" s="1580">
        <v>16.95</v>
      </c>
      <c r="C30" s="1580">
        <v>885</v>
      </c>
      <c r="D30" s="1581">
        <f>B30*C30/1000</f>
        <v>15.00075</v>
      </c>
      <c r="E30" s="1601">
        <f>D30/100</f>
        <v>0.15000749999999999</v>
      </c>
      <c r="F30" s="2023">
        <v>87.1</v>
      </c>
      <c r="G30" s="1602">
        <f>E30*F30*1000</f>
        <v>13065.653249999999</v>
      </c>
      <c r="H30" s="1595"/>
      <c r="I30" s="789">
        <v>46077</v>
      </c>
      <c r="J30" s="1894">
        <f t="shared" si="2"/>
        <v>841200</v>
      </c>
      <c r="K30" s="2024">
        <v>840000</v>
      </c>
      <c r="L30" s="1713"/>
      <c r="M30" s="1894">
        <f t="shared" si="3"/>
        <v>19742</v>
      </c>
      <c r="N30" s="1912">
        <v>19688</v>
      </c>
      <c r="O30" s="1579"/>
      <c r="P30" s="1636"/>
      <c r="Q30" s="1636"/>
      <c r="R30" s="1711"/>
      <c r="S30" s="1894">
        <f t="shared" si="8"/>
        <v>424601</v>
      </c>
      <c r="T30" s="2123">
        <v>237715</v>
      </c>
      <c r="U30" s="1894">
        <f t="shared" si="7"/>
        <v>425314</v>
      </c>
      <c r="V30" s="1704">
        <v>234675</v>
      </c>
      <c r="W30" s="1704"/>
      <c r="AA30" s="2121"/>
    </row>
    <row r="31" spans="1:28" x14ac:dyDescent="0.25">
      <c r="F31" s="1611" t="s">
        <v>1137</v>
      </c>
      <c r="G31" s="1631">
        <f>SUM(G27:G30)</f>
        <v>20024.718000000001</v>
      </c>
      <c r="I31" s="789">
        <v>46078</v>
      </c>
      <c r="J31" s="1894">
        <f t="shared" si="2"/>
        <v>840000</v>
      </c>
      <c r="K31" s="2024">
        <v>840000</v>
      </c>
      <c r="L31" s="1713"/>
      <c r="M31" s="1894">
        <f t="shared" si="3"/>
        <v>19688</v>
      </c>
      <c r="N31" s="2024">
        <v>19853</v>
      </c>
      <c r="O31" s="1579"/>
      <c r="P31" s="1636"/>
      <c r="Q31" s="1636"/>
      <c r="R31" s="1711"/>
      <c r="S31" s="1894">
        <f t="shared" si="8"/>
        <v>237715</v>
      </c>
      <c r="T31" s="1894">
        <v>186010</v>
      </c>
      <c r="U31" s="1894">
        <f t="shared" si="7"/>
        <v>234675</v>
      </c>
      <c r="V31" s="1704">
        <v>188145</v>
      </c>
      <c r="W31" s="1894"/>
    </row>
    <row r="32" spans="1:28" x14ac:dyDescent="0.25">
      <c r="H32" s="1623"/>
      <c r="I32" s="789">
        <v>46079</v>
      </c>
      <c r="J32" s="1894">
        <f t="shared" si="2"/>
        <v>840000</v>
      </c>
      <c r="K32" s="2024">
        <v>638820</v>
      </c>
      <c r="L32" s="1713"/>
      <c r="M32" s="1894">
        <f t="shared" si="3"/>
        <v>19853</v>
      </c>
      <c r="N32" s="2024">
        <v>20025</v>
      </c>
      <c r="O32" s="1579"/>
      <c r="P32" s="2025"/>
      <c r="Q32" s="1636"/>
      <c r="R32" s="1711"/>
      <c r="S32" s="1894">
        <f t="shared" si="8"/>
        <v>186010</v>
      </c>
      <c r="T32" s="1894">
        <v>212565</v>
      </c>
      <c r="U32" s="1894">
        <f t="shared" ref="U32:U34" si="9">V31</f>
        <v>188145</v>
      </c>
      <c r="V32" s="1704">
        <v>209707</v>
      </c>
      <c r="W32" s="1894"/>
    </row>
    <row r="33" spans="1:57" ht="23.1" customHeight="1" x14ac:dyDescent="0.25">
      <c r="I33" s="789">
        <v>46080</v>
      </c>
      <c r="J33" s="1894">
        <f t="shared" si="2"/>
        <v>638820</v>
      </c>
      <c r="K33" s="2024">
        <v>484030</v>
      </c>
      <c r="L33" s="1713"/>
      <c r="M33" s="1894">
        <f t="shared" si="3"/>
        <v>20025</v>
      </c>
      <c r="N33" s="2024">
        <v>19550</v>
      </c>
      <c r="O33" s="1579"/>
      <c r="P33" s="1902"/>
      <c r="Q33" s="1636"/>
      <c r="R33" s="1711"/>
      <c r="S33" s="1894">
        <f t="shared" si="8"/>
        <v>212565</v>
      </c>
      <c r="T33" s="1894">
        <v>0</v>
      </c>
      <c r="U33" s="1894">
        <f t="shared" si="9"/>
        <v>209707</v>
      </c>
      <c r="V33" s="1894">
        <v>0</v>
      </c>
      <c r="W33" s="1894"/>
    </row>
    <row r="34" spans="1:57" ht="15" customHeight="1" x14ac:dyDescent="0.25">
      <c r="H34" s="2300"/>
      <c r="I34" s="789">
        <v>46081</v>
      </c>
      <c r="J34" s="1894">
        <f t="shared" si="2"/>
        <v>484030</v>
      </c>
      <c r="K34" s="2024">
        <v>628455</v>
      </c>
      <c r="L34" s="1713"/>
      <c r="M34" s="1894">
        <f t="shared" si="3"/>
        <v>19550</v>
      </c>
      <c r="N34" s="2025">
        <v>58060</v>
      </c>
      <c r="O34" s="1579"/>
      <c r="P34" s="304"/>
      <c r="Q34" s="1580"/>
      <c r="R34" s="1711"/>
      <c r="S34" s="1894">
        <f t="shared" si="8"/>
        <v>0</v>
      </c>
      <c r="T34" s="1894">
        <v>0</v>
      </c>
      <c r="U34" s="1894">
        <f t="shared" si="9"/>
        <v>0</v>
      </c>
      <c r="V34" s="1894">
        <v>0</v>
      </c>
      <c r="W34" s="1701"/>
    </row>
    <row r="35" spans="1:57" ht="15" customHeight="1" x14ac:dyDescent="0.25">
      <c r="H35" s="2300"/>
    </row>
    <row r="36" spans="1:57" x14ac:dyDescent="0.25">
      <c r="K36" s="1578"/>
      <c r="BE36" s="1635" t="s">
        <v>1139</v>
      </c>
    </row>
    <row r="37" spans="1:57" x14ac:dyDescent="0.25">
      <c r="M37" s="1578"/>
    </row>
    <row r="38" spans="1:57" x14ac:dyDescent="0.25">
      <c r="G38" s="1578"/>
      <c r="I38"/>
      <c r="J38"/>
      <c r="K38" s="410"/>
      <c r="M38" s="1578"/>
      <c r="T38" s="1578"/>
    </row>
    <row r="39" spans="1:57" hidden="1" x14ac:dyDescent="0.25">
      <c r="A39" s="1617" t="s">
        <v>930</v>
      </c>
      <c r="B39" s="1618"/>
      <c r="C39" s="1618"/>
      <c r="D39" s="1619"/>
      <c r="E39" s="1620"/>
      <c r="F39" s="1621"/>
      <c r="G39" s="1622"/>
      <c r="I39"/>
      <c r="J39"/>
      <c r="K39" s="410"/>
      <c r="M39" s="1578"/>
      <c r="N39" s="1578"/>
    </row>
    <row r="40" spans="1:57" ht="24" hidden="1" x14ac:dyDescent="0.25">
      <c r="A40" s="1624" t="s">
        <v>931</v>
      </c>
      <c r="B40" s="1576" t="s">
        <v>932</v>
      </c>
      <c r="C40" s="1576" t="s">
        <v>933</v>
      </c>
      <c r="D40" s="1624" t="s">
        <v>934</v>
      </c>
      <c r="E40" s="1625" t="s">
        <v>935</v>
      </c>
      <c r="F40" s="1626" t="s">
        <v>936</v>
      </c>
      <c r="G40" s="1624" t="s">
        <v>14</v>
      </c>
      <c r="I40"/>
      <c r="J40"/>
      <c r="K40" s="410"/>
    </row>
    <row r="41" spans="1:57" hidden="1" x14ac:dyDescent="0.25">
      <c r="A41" s="1628" t="s">
        <v>937</v>
      </c>
      <c r="B41" s="1616">
        <v>12.2</v>
      </c>
      <c r="C41" s="1616">
        <v>1.75</v>
      </c>
      <c r="D41" s="1616">
        <v>1.52</v>
      </c>
      <c r="E41" s="1616">
        <v>0.88</v>
      </c>
      <c r="F41" s="1945">
        <v>0</v>
      </c>
      <c r="G41" s="1629">
        <f>B41*C41*D41*E41*F41/100</f>
        <v>0</v>
      </c>
      <c r="I41"/>
      <c r="J41"/>
      <c r="K41"/>
    </row>
    <row r="42" spans="1:57" hidden="1" x14ac:dyDescent="0.25">
      <c r="A42" s="1628" t="s">
        <v>938</v>
      </c>
      <c r="B42" s="1616">
        <v>12.2</v>
      </c>
      <c r="C42" s="1616">
        <v>1.75</v>
      </c>
      <c r="D42" s="1616">
        <v>1.52</v>
      </c>
      <c r="E42" s="1616">
        <v>0.88</v>
      </c>
      <c r="F42" s="1945">
        <v>0</v>
      </c>
      <c r="G42" s="1629">
        <f>B42*C42*D42*E42*F42/100</f>
        <v>0</v>
      </c>
      <c r="I42"/>
      <c r="J42"/>
      <c r="K42"/>
    </row>
    <row r="43" spans="1:57" ht="28.5" hidden="1" x14ac:dyDescent="0.25">
      <c r="F43" s="1611" t="s">
        <v>939</v>
      </c>
      <c r="G43" s="1627">
        <f>SUM(G41:G42)</f>
        <v>0</v>
      </c>
      <c r="I43"/>
      <c r="J43"/>
      <c r="K43"/>
    </row>
    <row r="44" spans="1:57" x14ac:dyDescent="0.25">
      <c r="I44"/>
      <c r="J44"/>
      <c r="K44"/>
    </row>
  </sheetData>
  <mergeCells count="11">
    <mergeCell ref="W4:W5"/>
    <mergeCell ref="E1:G1"/>
    <mergeCell ref="E2:G2"/>
    <mergeCell ref="I4:R4"/>
    <mergeCell ref="S4:V4"/>
    <mergeCell ref="U5:V5"/>
    <mergeCell ref="H34:H35"/>
    <mergeCell ref="I5:L5"/>
    <mergeCell ref="M5:O5"/>
    <mergeCell ref="P5:R5"/>
    <mergeCell ref="S5:T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058CF-2E05-4508-9C5A-0EB220144C45}">
  <sheetPr>
    <pageSetUpPr fitToPage="1"/>
  </sheetPr>
  <dimension ref="A1:VBN272"/>
  <sheetViews>
    <sheetView tabSelected="1" zoomScale="80" zoomScaleNormal="80" zoomScalePageLayoutView="70" workbookViewId="0">
      <pane xSplit="5" ySplit="7" topLeftCell="F23" activePane="bottomRight" state="frozen"/>
      <selection activeCell="F28" sqref="F28"/>
      <selection pane="topRight" activeCell="F28" sqref="F28"/>
      <selection pane="bottomLeft" activeCell="F28" sqref="F28"/>
      <selection pane="bottomRight" activeCell="S81" sqref="S81"/>
    </sheetView>
  </sheetViews>
  <sheetFormatPr defaultRowHeight="15" x14ac:dyDescent="0.25"/>
  <cols>
    <col min="1" max="1" width="4.42578125" customWidth="1"/>
    <col min="3" max="3" width="41.42578125" customWidth="1"/>
    <col min="4" max="4" width="16.42578125" customWidth="1"/>
    <col min="5" max="5" width="8.42578125" customWidth="1"/>
    <col min="6" max="7" width="19.42578125" customWidth="1"/>
    <col min="8" max="8" width="17.5703125" hidden="1" customWidth="1"/>
    <col min="9" max="10" width="18.42578125" hidden="1" customWidth="1"/>
    <col min="11" max="11" width="17.5703125" hidden="1" customWidth="1"/>
    <col min="12" max="13" width="17.42578125" hidden="1" customWidth="1"/>
    <col min="14" max="16" width="18.140625" hidden="1" customWidth="1"/>
    <col min="17" max="17" width="18.42578125" hidden="1" customWidth="1"/>
    <col min="19" max="19" width="25.42578125" customWidth="1"/>
    <col min="20" max="21" width="25.42578125" hidden="1" customWidth="1"/>
    <col min="22" max="22" width="19.140625" hidden="1" customWidth="1"/>
    <col min="23" max="23" width="12.42578125" hidden="1" customWidth="1"/>
    <col min="24" max="24" width="9.42578125" customWidth="1"/>
    <col min="25" max="25" width="17.28515625" hidden="1" customWidth="1"/>
    <col min="26" max="26" width="18.140625" hidden="1" customWidth="1"/>
    <col min="27" max="27" width="12.85546875" hidden="1" customWidth="1"/>
    <col min="28" max="28" width="13.7109375" bestFit="1" customWidth="1"/>
    <col min="29" max="29" width="20.85546875" bestFit="1" customWidth="1"/>
    <col min="30" max="30" width="12.7109375" bestFit="1" customWidth="1"/>
    <col min="31" max="31" width="11.5703125" bestFit="1" customWidth="1"/>
    <col min="32" max="32" width="28.5703125" customWidth="1"/>
    <col min="33" max="36" width="9.42578125" customWidth="1"/>
    <col min="37" max="37" width="13.42578125" customWidth="1"/>
    <col min="38" max="38" width="61.5703125" customWidth="1"/>
    <col min="39" max="39" width="41.5703125" customWidth="1"/>
    <col min="40" max="48" width="9.42578125" customWidth="1"/>
    <col min="49" max="49" width="14" customWidth="1"/>
    <col min="50" max="59" width="9.42578125" customWidth="1"/>
  </cols>
  <sheetData>
    <row r="1" spans="2:932" x14ac:dyDescent="0.25">
      <c r="B1" s="407"/>
    </row>
    <row r="2" spans="2:932" ht="18" x14ac:dyDescent="0.25">
      <c r="B2" s="2197" t="s">
        <v>1138</v>
      </c>
      <c r="C2" s="2197"/>
      <c r="D2" s="2197"/>
      <c r="E2" s="2197"/>
      <c r="F2" s="2197"/>
      <c r="G2" s="2197"/>
      <c r="H2" s="2197"/>
      <c r="I2" s="2197"/>
      <c r="J2" s="2197"/>
      <c r="K2" s="2197"/>
      <c r="L2" s="2197"/>
      <c r="M2" s="2197"/>
      <c r="N2" s="2197"/>
      <c r="O2" s="2197"/>
      <c r="P2" s="2197"/>
      <c r="Q2" s="2197"/>
      <c r="R2" s="2197"/>
      <c r="S2" s="2197"/>
      <c r="T2" s="408"/>
      <c r="U2" s="408"/>
      <c r="V2" s="408"/>
      <c r="W2" s="408"/>
      <c r="X2" s="408"/>
      <c r="Y2" s="408"/>
      <c r="Z2" s="408"/>
      <c r="AA2" s="408"/>
      <c r="AB2" s="408"/>
      <c r="AC2" s="408"/>
      <c r="AD2" s="408"/>
      <c r="AE2" s="408"/>
      <c r="AF2" s="408"/>
      <c r="AG2" s="408"/>
      <c r="AH2" s="408"/>
      <c r="AI2" s="408"/>
      <c r="AJ2" s="408"/>
      <c r="AK2" s="408"/>
      <c r="AL2" s="408"/>
      <c r="AM2" s="408"/>
    </row>
    <row r="3" spans="2:932" ht="15.75" thickBot="1" x14ac:dyDescent="0.3">
      <c r="B3" s="409"/>
      <c r="G3" s="410"/>
      <c r="H3" s="410"/>
      <c r="I3" s="410"/>
      <c r="J3" s="410"/>
      <c r="K3" s="410"/>
      <c r="L3" s="410"/>
      <c r="M3" s="410"/>
      <c r="N3" s="410"/>
      <c r="O3" s="410"/>
      <c r="P3" s="410"/>
      <c r="Q3" s="410"/>
    </row>
    <row r="4" spans="2:932" ht="30.75" thickBot="1" x14ac:dyDescent="0.3">
      <c r="B4" s="2198" t="s">
        <v>98</v>
      </c>
      <c r="C4" s="2200" t="s">
        <v>99</v>
      </c>
      <c r="D4" s="2202" t="s">
        <v>100</v>
      </c>
      <c r="E4" s="2200" t="s">
        <v>101</v>
      </c>
      <c r="F4" s="2204" t="s">
        <v>1097</v>
      </c>
      <c r="G4" s="2205"/>
      <c r="H4" s="2205"/>
      <c r="I4" s="2205"/>
      <c r="J4" s="2205"/>
      <c r="K4" s="2205"/>
      <c r="L4" s="2205"/>
      <c r="M4" s="2205"/>
      <c r="N4" s="2205"/>
      <c r="O4" s="2205"/>
      <c r="P4" s="2205"/>
      <c r="Q4" s="2206"/>
      <c r="R4" s="2027"/>
      <c r="S4" s="406" t="s">
        <v>296</v>
      </c>
      <c r="T4" s="636" t="s">
        <v>297</v>
      </c>
      <c r="U4" s="731" t="s">
        <v>298</v>
      </c>
      <c r="X4" s="62"/>
      <c r="Y4" s="62"/>
      <c r="Z4" s="62"/>
      <c r="AA4" s="62"/>
      <c r="AB4" s="62"/>
      <c r="AC4" s="62"/>
      <c r="AD4" s="62"/>
      <c r="AE4" s="62"/>
      <c r="AF4" s="62"/>
      <c r="AG4" s="62"/>
      <c r="AH4" s="62"/>
      <c r="AI4" s="62"/>
      <c r="AJ4" s="62"/>
      <c r="AK4" s="62"/>
      <c r="AL4" s="62"/>
      <c r="AM4" s="62"/>
      <c r="AN4" s="62"/>
      <c r="AO4" s="62"/>
      <c r="AQ4" s="62"/>
      <c r="BF4" s="1"/>
      <c r="BG4" s="1"/>
      <c r="BH4" s="1"/>
      <c r="BI4" s="1"/>
      <c r="BJ4" s="1"/>
      <c r="BK4" s="1"/>
      <c r="BL4" s="1"/>
      <c r="BM4" s="1"/>
      <c r="BN4" s="1"/>
      <c r="BO4" s="1"/>
      <c r="BP4" s="1"/>
      <c r="BQ4" s="1"/>
      <c r="BR4" s="1"/>
      <c r="BS4" s="1"/>
      <c r="BT4" s="1"/>
      <c r="BU4" s="1"/>
      <c r="BV4" s="1"/>
      <c r="BW4" s="1"/>
      <c r="BX4" s="1"/>
      <c r="CZ4" s="1"/>
    </row>
    <row r="5" spans="2:932" ht="30" x14ac:dyDescent="0.25">
      <c r="B5" s="2199"/>
      <c r="C5" s="2201"/>
      <c r="D5" s="2203"/>
      <c r="E5" s="2201"/>
      <c r="F5" s="2140" t="s">
        <v>299</v>
      </c>
      <c r="G5" s="2140" t="s">
        <v>300</v>
      </c>
      <c r="H5" s="2140" t="s">
        <v>301</v>
      </c>
      <c r="I5" s="2141" t="s">
        <v>302</v>
      </c>
      <c r="J5" s="2140" t="s">
        <v>303</v>
      </c>
      <c r="K5" s="2140" t="s">
        <v>304</v>
      </c>
      <c r="L5" s="2140" t="s">
        <v>305</v>
      </c>
      <c r="M5" s="2141" t="s">
        <v>1124</v>
      </c>
      <c r="N5" s="2141" t="s">
        <v>306</v>
      </c>
      <c r="O5" s="2141" t="s">
        <v>307</v>
      </c>
      <c r="P5" s="2141" t="s">
        <v>308</v>
      </c>
      <c r="Q5" s="2141" t="s">
        <v>309</v>
      </c>
      <c r="S5" s="411" t="s">
        <v>125</v>
      </c>
      <c r="T5" s="636" t="s">
        <v>125</v>
      </c>
      <c r="U5" s="731" t="s">
        <v>310</v>
      </c>
      <c r="X5" s="62"/>
      <c r="Y5" s="62"/>
      <c r="Z5" s="62"/>
      <c r="AA5" s="62"/>
      <c r="AB5" s="62"/>
      <c r="AC5" s="62"/>
      <c r="AD5" s="62"/>
      <c r="AE5" s="62"/>
      <c r="AF5" s="62"/>
      <c r="AG5" s="62"/>
      <c r="AH5" s="62"/>
      <c r="AI5" s="62"/>
      <c r="AJ5" s="62"/>
      <c r="AK5" s="62"/>
      <c r="AL5" s="62"/>
      <c r="AM5" s="62"/>
      <c r="AN5" s="62"/>
      <c r="AO5" s="62"/>
      <c r="AQ5" s="62"/>
      <c r="BF5" s="1"/>
      <c r="BG5" s="1"/>
      <c r="BH5" s="1"/>
      <c r="BI5" s="1"/>
      <c r="BJ5" s="1"/>
      <c r="BK5" s="1"/>
      <c r="BL5" s="1"/>
      <c r="BM5" s="1"/>
      <c r="BN5" s="1"/>
      <c r="BO5" s="1"/>
      <c r="BP5" s="1"/>
      <c r="BQ5" s="1"/>
      <c r="BR5" s="1"/>
      <c r="BS5" s="1"/>
      <c r="BT5" s="1"/>
      <c r="BU5" s="1"/>
      <c r="BV5" s="1"/>
      <c r="BW5" s="1"/>
      <c r="BX5" s="1"/>
      <c r="CZ5" s="1"/>
    </row>
    <row r="6" spans="2:932" ht="15.75" thickBot="1" x14ac:dyDescent="0.3">
      <c r="B6" s="2210">
        <v>1</v>
      </c>
      <c r="C6" s="412" t="s">
        <v>84</v>
      </c>
      <c r="D6" s="48"/>
      <c r="E6" s="48"/>
      <c r="F6" s="2142"/>
      <c r="G6" s="2066"/>
      <c r="H6" s="50"/>
      <c r="I6" s="2066"/>
      <c r="J6" s="2066"/>
      <c r="K6" s="50"/>
      <c r="L6" s="50"/>
      <c r="M6" s="50"/>
      <c r="N6" s="50"/>
      <c r="O6" s="50"/>
      <c r="P6" s="50"/>
      <c r="Q6" s="50"/>
      <c r="R6" s="3"/>
      <c r="S6" s="413" t="s">
        <v>126</v>
      </c>
      <c r="T6" s="637" t="s">
        <v>126</v>
      </c>
      <c r="U6" s="732" t="s">
        <v>126</v>
      </c>
      <c r="V6" s="62"/>
      <c r="X6" s="62"/>
      <c r="Y6" s="62"/>
      <c r="Z6" s="62"/>
      <c r="AA6" s="62"/>
      <c r="AB6" s="62"/>
      <c r="AC6" s="62"/>
      <c r="AD6" s="62"/>
      <c r="AE6" s="62"/>
      <c r="AF6" s="62"/>
      <c r="AG6" s="62"/>
      <c r="AH6" s="62"/>
      <c r="AI6" s="62"/>
      <c r="AJ6" s="62"/>
      <c r="AK6" s="62"/>
      <c r="AL6" s="62"/>
      <c r="AM6" s="62"/>
      <c r="AN6" s="62"/>
      <c r="AO6" s="62"/>
      <c r="AQ6" s="62"/>
      <c r="AS6" s="1"/>
      <c r="AT6" s="1"/>
      <c r="AU6" s="1"/>
      <c r="AV6" s="1"/>
      <c r="AW6" s="1"/>
      <c r="AX6" s="1"/>
      <c r="AY6" s="1"/>
      <c r="AZ6" s="1"/>
      <c r="BA6" s="1"/>
      <c r="BB6" s="1"/>
      <c r="BC6" s="1"/>
      <c r="BD6" s="1"/>
      <c r="BE6" s="1"/>
      <c r="BF6" s="1"/>
      <c r="BG6" s="1"/>
      <c r="BH6" s="1"/>
      <c r="BI6" s="1"/>
      <c r="BJ6" s="1"/>
      <c r="BK6" s="1"/>
      <c r="BL6" s="1"/>
      <c r="BM6" s="1"/>
      <c r="BN6" s="1"/>
      <c r="BO6" s="1"/>
      <c r="BP6" s="1"/>
      <c r="BQ6" s="1"/>
      <c r="BR6" s="1"/>
      <c r="BS6" s="1"/>
      <c r="BU6" s="1"/>
      <c r="BV6" s="1"/>
      <c r="BW6" s="1"/>
      <c r="BX6" s="1"/>
      <c r="CZ6" s="1"/>
      <c r="DD6" s="414"/>
      <c r="DE6" s="415"/>
      <c r="DF6" s="416">
        <v>29</v>
      </c>
      <c r="DG6" s="417">
        <v>30</v>
      </c>
      <c r="DH6" s="418">
        <v>31</v>
      </c>
    </row>
    <row r="7" spans="2:932" x14ac:dyDescent="0.25">
      <c r="B7" s="2211"/>
      <c r="C7" s="419" t="s">
        <v>16</v>
      </c>
      <c r="D7" s="420"/>
      <c r="E7" s="421"/>
      <c r="F7" s="2143"/>
      <c r="G7" s="422"/>
      <c r="H7" s="1492"/>
      <c r="I7" s="422"/>
      <c r="J7" s="1499"/>
      <c r="K7" s="422"/>
      <c r="L7" s="422"/>
      <c r="M7" s="422"/>
      <c r="N7" s="422"/>
      <c r="O7" s="422"/>
      <c r="P7" s="422"/>
      <c r="Q7" s="422"/>
      <c r="R7" s="3"/>
      <c r="S7" s="686" t="s">
        <v>16</v>
      </c>
      <c r="T7" s="638" t="s">
        <v>16</v>
      </c>
      <c r="U7" s="733" t="s">
        <v>16</v>
      </c>
      <c r="V7" s="62"/>
      <c r="W7" s="1"/>
      <c r="X7" s="62"/>
      <c r="Y7" s="62"/>
      <c r="Z7" s="62"/>
      <c r="AA7" s="62"/>
      <c r="AB7" s="62"/>
      <c r="AC7" s="62"/>
      <c r="AD7" s="62"/>
      <c r="AE7" s="62"/>
      <c r="AF7" s="62"/>
      <c r="AG7" s="62"/>
      <c r="AH7" s="62"/>
      <c r="AI7" s="62"/>
      <c r="AJ7" s="62"/>
      <c r="AK7" s="62"/>
      <c r="AL7" s="62"/>
      <c r="AM7" s="62"/>
      <c r="AN7" s="62"/>
      <c r="AO7" s="62"/>
      <c r="AQ7" s="62"/>
      <c r="AS7" s="1"/>
      <c r="AT7" s="1"/>
      <c r="AU7" s="1"/>
      <c r="AV7" s="1"/>
      <c r="AW7" s="1"/>
      <c r="AX7" s="1"/>
      <c r="AY7" s="1"/>
      <c r="AZ7" s="1"/>
      <c r="BA7" s="1"/>
      <c r="BB7" s="1"/>
      <c r="BC7" s="1"/>
      <c r="BD7" s="1"/>
      <c r="BE7" s="1"/>
      <c r="BF7" s="1"/>
      <c r="BG7" s="1"/>
      <c r="BH7" s="1"/>
      <c r="BI7" s="1"/>
      <c r="BJ7" s="1"/>
      <c r="BK7" s="1"/>
      <c r="BL7" s="1"/>
      <c r="BM7" s="1"/>
      <c r="BN7" s="1"/>
      <c r="BO7" s="1"/>
      <c r="BP7" s="1"/>
      <c r="BQ7" s="1"/>
      <c r="BR7" s="1"/>
      <c r="BS7" s="1"/>
      <c r="BU7" s="1"/>
      <c r="BV7" s="1"/>
      <c r="BW7" s="1"/>
      <c r="BX7" s="1"/>
      <c r="CZ7" s="1"/>
      <c r="DD7" s="423" t="s">
        <v>311</v>
      </c>
      <c r="DE7" s="5" t="s">
        <v>14</v>
      </c>
      <c r="DF7" s="424">
        <v>1971319.99999999</v>
      </c>
      <c r="DG7" s="425">
        <v>2015120.00000001</v>
      </c>
      <c r="DH7" s="426">
        <v>2015230</v>
      </c>
      <c r="AIT7" s="427" t="s">
        <v>312</v>
      </c>
      <c r="AIU7" s="427" t="s">
        <v>126</v>
      </c>
      <c r="AIV7" s="427" t="s">
        <v>313</v>
      </c>
    </row>
    <row r="8" spans="2:932" x14ac:dyDescent="0.25">
      <c r="B8" s="2211"/>
      <c r="C8" s="428" t="s">
        <v>83</v>
      </c>
      <c r="D8" s="1909">
        <v>289</v>
      </c>
      <c r="E8" s="430" t="s">
        <v>82</v>
      </c>
      <c r="F8" s="2144">
        <v>31</v>
      </c>
      <c r="G8" s="431">
        <f>'Februari 2026 PMG 2'!AJ6+'Februari 2026 PMG 1'!AJ6</f>
        <v>31</v>
      </c>
      <c r="H8" s="522"/>
      <c r="I8" s="431"/>
      <c r="J8" s="523"/>
      <c r="K8" s="431"/>
      <c r="L8" s="431"/>
      <c r="M8" s="431"/>
      <c r="N8" s="431"/>
      <c r="O8" s="431"/>
      <c r="P8" s="431"/>
      <c r="Q8" s="431"/>
      <c r="R8" s="3"/>
      <c r="S8" s="54">
        <f>SUM(F8:Q8)</f>
        <v>62</v>
      </c>
      <c r="T8" s="639">
        <v>231</v>
      </c>
      <c r="U8" s="734">
        <f>S8/T8*100</f>
        <v>26.839826839826841</v>
      </c>
      <c r="V8" s="62"/>
      <c r="W8" s="3"/>
      <c r="X8" s="62"/>
      <c r="Y8" s="62"/>
      <c r="Z8" s="62"/>
      <c r="AA8" s="62"/>
      <c r="AB8" s="62"/>
      <c r="AC8" s="62"/>
      <c r="AD8" s="62"/>
      <c r="AE8" s="62"/>
      <c r="AF8" s="62"/>
      <c r="AG8" s="62"/>
      <c r="AH8" s="62"/>
      <c r="AI8" s="62"/>
      <c r="AJ8" s="62"/>
      <c r="AK8" s="62"/>
      <c r="AL8" s="62"/>
      <c r="AM8" s="62"/>
      <c r="AN8" s="62"/>
      <c r="AO8" s="62"/>
      <c r="AQ8" s="62"/>
      <c r="AS8" s="1"/>
      <c r="AT8" s="1"/>
      <c r="AU8" s="1"/>
      <c r="AV8" s="1"/>
      <c r="AW8" s="1"/>
      <c r="AX8" s="1"/>
      <c r="AY8" s="1"/>
      <c r="AZ8" s="1"/>
      <c r="BA8" s="1"/>
      <c r="BB8" s="1"/>
      <c r="BC8" s="1"/>
      <c r="BD8" s="1"/>
      <c r="BE8" s="1"/>
      <c r="BF8" s="1"/>
      <c r="BG8" s="1"/>
      <c r="BH8" s="1"/>
      <c r="BI8" s="1"/>
      <c r="BJ8" s="1"/>
      <c r="BK8" s="1"/>
      <c r="BL8" s="1"/>
      <c r="BM8" s="1"/>
      <c r="BN8" s="1"/>
      <c r="BO8" s="1"/>
      <c r="BP8" s="1"/>
      <c r="BQ8" s="1"/>
      <c r="BR8" s="1"/>
      <c r="BS8" s="1"/>
      <c r="BU8" s="1"/>
      <c r="BV8" s="1"/>
      <c r="BW8" s="1"/>
      <c r="BX8" s="1"/>
      <c r="CZ8" s="1"/>
      <c r="DD8" s="423"/>
      <c r="DF8" s="424"/>
      <c r="DG8" s="425"/>
      <c r="DH8" s="426"/>
      <c r="FM8" s="3"/>
      <c r="OQ8" s="140" t="s">
        <v>314</v>
      </c>
      <c r="AED8" s="5" t="s">
        <v>315</v>
      </c>
      <c r="AEE8" s="5" t="s">
        <v>316</v>
      </c>
      <c r="AIS8" s="2" t="s">
        <v>191</v>
      </c>
      <c r="AIT8" s="140">
        <v>11008948</v>
      </c>
      <c r="AIU8" s="140">
        <f>S12</f>
        <v>118515453</v>
      </c>
      <c r="AIV8" s="4">
        <f>AIT8-AIU8</f>
        <v>-107506505</v>
      </c>
    </row>
    <row r="9" spans="2:932" x14ac:dyDescent="0.25">
      <c r="B9" s="2211"/>
      <c r="C9" s="11" t="s">
        <v>102</v>
      </c>
      <c r="D9" s="429"/>
      <c r="E9" s="430"/>
      <c r="F9" s="2144"/>
      <c r="G9" s="432"/>
      <c r="H9" s="515"/>
      <c r="I9" s="432"/>
      <c r="J9" s="652"/>
      <c r="K9" s="432"/>
      <c r="L9" s="432"/>
      <c r="M9" s="432"/>
      <c r="N9" s="432"/>
      <c r="O9" s="432"/>
      <c r="P9" s="432"/>
      <c r="Q9" s="432"/>
      <c r="R9" s="3"/>
      <c r="S9" s="54"/>
      <c r="T9" s="639"/>
      <c r="U9" s="734"/>
      <c r="V9" s="62"/>
      <c r="W9" s="1"/>
      <c r="X9" s="62"/>
      <c r="Y9" s="62"/>
      <c r="Z9" s="62"/>
      <c r="AA9" s="62"/>
      <c r="AB9" s="62"/>
      <c r="AC9" s="62"/>
      <c r="AD9" s="62"/>
      <c r="AE9" s="62"/>
      <c r="AF9" s="62"/>
      <c r="AG9" s="62"/>
      <c r="AH9" s="62"/>
      <c r="AI9" s="62"/>
      <c r="AJ9" s="62"/>
      <c r="AK9" s="62"/>
      <c r="AL9" s="62"/>
      <c r="AM9" s="62"/>
      <c r="AN9" s="62"/>
      <c r="AO9" s="62"/>
      <c r="AQ9" s="62"/>
      <c r="AS9" s="1"/>
      <c r="AT9" s="1"/>
      <c r="AU9" s="1"/>
      <c r="AV9" s="1"/>
      <c r="AW9" s="1"/>
      <c r="AX9" s="1"/>
      <c r="AY9" s="1"/>
      <c r="AZ9" s="1"/>
      <c r="BA9" s="1"/>
      <c r="BB9" s="1"/>
      <c r="BC9" s="1"/>
      <c r="BD9" s="1"/>
      <c r="BE9" s="1"/>
      <c r="BF9" s="1"/>
      <c r="BG9" s="1"/>
      <c r="BH9" s="1"/>
      <c r="BI9" s="1"/>
      <c r="BJ9" s="1"/>
      <c r="BK9" s="1"/>
      <c r="BL9" s="1"/>
      <c r="BM9" s="1"/>
      <c r="BN9" s="1"/>
      <c r="BO9" s="1"/>
      <c r="BP9" s="1"/>
      <c r="BQ9" s="1"/>
      <c r="BR9" s="1"/>
      <c r="BS9" s="1"/>
      <c r="BU9" s="1"/>
      <c r="BV9" s="1"/>
      <c r="BW9" s="1"/>
      <c r="BX9" s="1"/>
      <c r="CZ9" s="1"/>
      <c r="DD9" s="423"/>
      <c r="DF9" s="424"/>
      <c r="DG9" s="425"/>
      <c r="DH9" s="426"/>
      <c r="FM9" s="3"/>
      <c r="OQ9" s="140"/>
      <c r="AED9" s="5"/>
      <c r="AEE9" s="5"/>
      <c r="AIS9" s="2"/>
      <c r="AIT9" s="140"/>
      <c r="AIU9" s="140"/>
      <c r="AIV9" s="4"/>
    </row>
    <row r="10" spans="2:932" x14ac:dyDescent="0.25">
      <c r="B10" s="2211"/>
      <c r="C10" s="11" t="s">
        <v>1115</v>
      </c>
      <c r="D10" s="429"/>
      <c r="E10" s="430" t="s">
        <v>25</v>
      </c>
      <c r="F10" s="2144">
        <v>96638.567062818329</v>
      </c>
      <c r="G10" s="2034">
        <f>G12/G15*100</f>
        <v>104576.12393887946</v>
      </c>
      <c r="H10" s="2034"/>
      <c r="I10" s="2034"/>
      <c r="J10" s="2034"/>
      <c r="K10" s="2034"/>
      <c r="L10" s="2034"/>
      <c r="M10" s="2087"/>
      <c r="N10" s="2034"/>
      <c r="O10" s="2034"/>
      <c r="P10" s="2034"/>
      <c r="Q10" s="2034"/>
      <c r="R10" s="3"/>
      <c r="S10" s="58">
        <f>S15/S12*1000</f>
        <v>5.9709628861503328</v>
      </c>
      <c r="T10" s="639"/>
      <c r="U10" s="734"/>
      <c r="V10" s="62"/>
      <c r="W10" s="1"/>
      <c r="X10" s="1"/>
      <c r="Y10" s="1"/>
      <c r="Z10" s="1"/>
      <c r="AA10" s="1"/>
      <c r="AB10" s="1"/>
      <c r="AC10" s="62"/>
      <c r="AD10" s="62"/>
      <c r="AE10" s="62"/>
      <c r="AF10" s="62"/>
      <c r="AG10" s="62"/>
      <c r="AH10" s="62"/>
      <c r="AI10" s="62"/>
      <c r="AJ10" s="62"/>
      <c r="AK10" s="62"/>
      <c r="AL10" s="62"/>
      <c r="AM10" s="62"/>
      <c r="AN10" s="62"/>
      <c r="AO10" s="62"/>
      <c r="AQ10" s="62"/>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U10" s="1"/>
      <c r="BV10" s="1"/>
      <c r="BW10" s="1"/>
      <c r="BX10" s="1"/>
      <c r="CZ10" s="1"/>
      <c r="DD10" s="423"/>
      <c r="DF10" s="424"/>
      <c r="DG10" s="425"/>
      <c r="DH10" s="426"/>
      <c r="FM10" s="3"/>
      <c r="OQ10" s="140"/>
      <c r="AED10" s="5"/>
      <c r="AEE10" s="5"/>
      <c r="AIS10" s="2"/>
      <c r="AIT10" s="140"/>
      <c r="AIU10" s="140"/>
      <c r="AIV10" s="4"/>
    </row>
    <row r="11" spans="2:932" x14ac:dyDescent="0.25">
      <c r="B11" s="2211"/>
      <c r="C11" s="71" t="s">
        <v>124</v>
      </c>
      <c r="D11" s="429"/>
      <c r="E11" s="435" t="s">
        <v>14</v>
      </c>
      <c r="F11" s="2145">
        <v>57887356</v>
      </c>
      <c r="G11" s="436">
        <f>'Februari 2026 PMG 2'!AJ7+'Februari 2026 PMG 1'!AJ7</f>
        <v>60114500</v>
      </c>
      <c r="H11" s="2138"/>
      <c r="I11" s="2034"/>
      <c r="J11" s="2139"/>
      <c r="K11" s="2034"/>
      <c r="L11" s="2034"/>
      <c r="M11" s="2087"/>
      <c r="N11" s="2034"/>
      <c r="O11" s="2034"/>
      <c r="P11" s="2034"/>
      <c r="Q11" s="2034"/>
      <c r="R11" s="3"/>
      <c r="S11" s="58"/>
      <c r="T11" s="639"/>
      <c r="U11" s="734"/>
      <c r="V11" s="62"/>
      <c r="W11" s="1"/>
      <c r="X11" s="1"/>
      <c r="Y11" s="1"/>
      <c r="Z11" s="1"/>
      <c r="AA11" s="1"/>
      <c r="AB11" s="1"/>
      <c r="AC11" s="62"/>
      <c r="AD11" s="62"/>
      <c r="AE11" s="62"/>
      <c r="AF11" s="62"/>
      <c r="AG11" s="62"/>
      <c r="AH11" s="62"/>
      <c r="AI11" s="62"/>
      <c r="AJ11" s="62"/>
      <c r="AK11" s="62"/>
      <c r="AL11" s="62"/>
      <c r="AM11" s="62"/>
      <c r="AN11" s="62"/>
      <c r="AO11" s="62"/>
      <c r="AQ11" s="62"/>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U11" s="1"/>
      <c r="BV11" s="1"/>
      <c r="BW11" s="1"/>
      <c r="BX11" s="1"/>
      <c r="CZ11" s="1"/>
      <c r="DD11" s="423"/>
      <c r="DF11" s="424"/>
      <c r="DG11" s="425"/>
      <c r="DH11" s="426"/>
      <c r="FM11" s="3"/>
      <c r="OQ11" s="140"/>
      <c r="AED11" s="5"/>
      <c r="AEE11" s="5"/>
      <c r="AIS11" s="2"/>
      <c r="AIT11" s="140"/>
      <c r="AIU11" s="140"/>
      <c r="AIV11" s="4"/>
    </row>
    <row r="12" spans="2:932" ht="15.75" x14ac:dyDescent="0.25">
      <c r="B12" s="2211"/>
      <c r="C12" s="433" t="s">
        <v>95</v>
      </c>
      <c r="D12" s="434">
        <v>577122.60639089905</v>
      </c>
      <c r="E12" s="435" t="s">
        <v>14</v>
      </c>
      <c r="F12" s="2145">
        <v>56920116</v>
      </c>
      <c r="G12" s="436">
        <f>'Februari 2026 PMG 2'!AJ9+'Februari 2026 PMG 1'!AJ9</f>
        <v>61595337</v>
      </c>
      <c r="H12" s="1493"/>
      <c r="I12" s="1941"/>
      <c r="J12" s="1500"/>
      <c r="K12" s="436"/>
      <c r="L12" s="436"/>
      <c r="M12" s="436"/>
      <c r="N12" s="436"/>
      <c r="O12" s="436"/>
      <c r="P12" s="436"/>
      <c r="Q12" s="436"/>
      <c r="R12" s="691"/>
      <c r="S12" s="57">
        <f>SUM(F12:Q12)</f>
        <v>118515453</v>
      </c>
      <c r="T12" s="640">
        <v>421374000</v>
      </c>
      <c r="U12" s="735">
        <f>S12/T12</f>
        <v>0.28125952953907929</v>
      </c>
      <c r="V12" s="142">
        <f>S12-Q12-P12</f>
        <v>118515453</v>
      </c>
      <c r="W12" s="1"/>
      <c r="X12" s="1"/>
      <c r="Y12" s="1"/>
      <c r="Z12" s="2133">
        <f ca="1">TODAY()</f>
        <v>46111</v>
      </c>
      <c r="AA12" s="2134"/>
      <c r="AB12" s="1"/>
      <c r="AC12" s="62"/>
      <c r="AD12" s="62"/>
      <c r="AE12" s="62"/>
      <c r="AF12" s="62"/>
      <c r="AG12" s="62"/>
      <c r="AH12" s="62"/>
      <c r="AI12" s="62"/>
      <c r="AJ12" s="62"/>
      <c r="AK12" s="62"/>
      <c r="AL12" s="62"/>
      <c r="AM12" s="62"/>
      <c r="AN12" s="62"/>
      <c r="AO12" s="62"/>
      <c r="AQ12" s="62"/>
      <c r="AS12" s="444"/>
      <c r="AT12" s="444"/>
      <c r="AU12" s="1"/>
      <c r="AV12" s="1"/>
      <c r="AW12" s="358">
        <f>S12/D12</f>
        <v>205.35576268819148</v>
      </c>
      <c r="AX12" s="1"/>
      <c r="AY12" s="1"/>
      <c r="AZ12" s="1"/>
      <c r="BA12" s="1"/>
      <c r="BB12" s="1"/>
      <c r="BC12" s="1"/>
      <c r="BD12" s="1"/>
      <c r="BE12" s="1"/>
      <c r="BF12" s="1"/>
      <c r="BG12" s="1"/>
      <c r="BH12" s="1"/>
      <c r="BI12" s="1"/>
      <c r="BJ12" s="1"/>
      <c r="BK12" s="1"/>
      <c r="BL12" s="1"/>
      <c r="BM12" s="1"/>
      <c r="BN12" s="1"/>
      <c r="BO12" s="1"/>
      <c r="BP12" s="1"/>
      <c r="BQ12" s="1"/>
      <c r="BR12" s="1"/>
      <c r="BS12" s="1"/>
      <c r="BU12" s="1"/>
      <c r="BV12" s="1"/>
      <c r="BW12" s="141"/>
      <c r="BX12" s="1"/>
      <c r="CZ12" s="1"/>
      <c r="DD12" s="437" t="s">
        <v>317</v>
      </c>
      <c r="DE12" s="438" t="s">
        <v>19</v>
      </c>
      <c r="DF12" s="439">
        <v>251.19641540408301</v>
      </c>
      <c r="DG12" s="440">
        <v>257.91391043490898</v>
      </c>
      <c r="DH12" s="441">
        <v>251.51265323328099</v>
      </c>
      <c r="DI12" s="141"/>
      <c r="FL12" s="140"/>
      <c r="FM12" s="3"/>
      <c r="JG12" s="141"/>
      <c r="JH12" s="141"/>
      <c r="JI12" s="140"/>
      <c r="JJ12" s="141"/>
      <c r="ON12" s="141">
        <v>26946.1077844311</v>
      </c>
      <c r="OO12" s="141">
        <v>17383.2335329341</v>
      </c>
      <c r="OQ12" s="141" t="s">
        <v>318</v>
      </c>
      <c r="PE12" s="144"/>
      <c r="PI12" s="141"/>
      <c r="RL12" s="144"/>
      <c r="AED12" s="140">
        <f>35.8500000000058*1000</f>
        <v>35850.000000005799</v>
      </c>
      <c r="AGU12" s="140"/>
      <c r="AIJ12" s="140"/>
      <c r="AIK12" s="140"/>
      <c r="AIL12" s="140"/>
      <c r="AIS12" s="2" t="s">
        <v>64</v>
      </c>
      <c r="AIT12" s="140">
        <v>566885</v>
      </c>
      <c r="AIU12" s="140">
        <f>S22</f>
        <v>2707546</v>
      </c>
      <c r="AIV12" s="4">
        <f>AIT12-AIU12</f>
        <v>-2140661</v>
      </c>
    </row>
    <row r="13" spans="2:932" ht="15.75" x14ac:dyDescent="0.25">
      <c r="B13" s="2211"/>
      <c r="C13" s="433" t="s">
        <v>96</v>
      </c>
      <c r="D13" s="434"/>
      <c r="E13" s="435" t="s">
        <v>14</v>
      </c>
      <c r="F13" s="2145">
        <v>56920116</v>
      </c>
      <c r="G13" s="436">
        <f>G12</f>
        <v>61595337</v>
      </c>
      <c r="H13" s="436"/>
      <c r="I13" s="436"/>
      <c r="J13" s="436"/>
      <c r="K13" s="436"/>
      <c r="L13" s="436"/>
      <c r="M13" s="436"/>
      <c r="N13" s="436"/>
      <c r="O13" s="436"/>
      <c r="P13" s="436"/>
      <c r="Q13" s="436"/>
      <c r="R13" s="691"/>
      <c r="S13" s="57">
        <f>SUM(F13:Q13)</f>
        <v>118515453</v>
      </c>
      <c r="T13" s="641"/>
      <c r="U13" s="736"/>
      <c r="V13" s="62"/>
      <c r="W13" s="3"/>
      <c r="X13" s="1"/>
      <c r="Y13" s="3" t="e">
        <f>Q13-'Februari 2026 PMG 2'!#REF!</f>
        <v>#REF!</v>
      </c>
      <c r="Z13" s="2134" t="s">
        <v>1142</v>
      </c>
      <c r="AA13" s="2135">
        <f>G12</f>
        <v>61595337</v>
      </c>
      <c r="AB13" s="1"/>
      <c r="AC13" s="62"/>
      <c r="AD13" s="62"/>
      <c r="AE13" s="62"/>
      <c r="AF13" s="62"/>
      <c r="AG13" s="62"/>
      <c r="AH13" s="62"/>
      <c r="AI13" s="62"/>
      <c r="AJ13" s="62"/>
      <c r="AK13" s="62"/>
      <c r="AL13" s="62"/>
      <c r="AM13" s="62"/>
      <c r="AN13" s="62"/>
      <c r="AO13" s="62"/>
      <c r="AQ13" s="62"/>
      <c r="AS13" s="444"/>
      <c r="AT13" s="444"/>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U13" s="1"/>
      <c r="BV13" s="1"/>
      <c r="BW13" s="141"/>
      <c r="BX13" s="1"/>
      <c r="CZ13" s="1"/>
      <c r="DD13" s="423"/>
      <c r="DE13" s="5"/>
      <c r="DF13" s="443"/>
      <c r="DG13" s="444"/>
      <c r="DH13" s="445"/>
      <c r="DI13" s="141"/>
      <c r="FL13" s="141"/>
      <c r="JG13" s="141"/>
      <c r="JH13" s="141"/>
      <c r="JI13" s="141"/>
      <c r="JJ13" s="141"/>
      <c r="ON13" s="141"/>
      <c r="OO13" s="141"/>
      <c r="OQ13" s="141"/>
      <c r="PE13" s="144"/>
      <c r="PI13" s="141"/>
      <c r="RL13" s="144"/>
      <c r="AGU13" s="140"/>
      <c r="AIJ13" s="140"/>
      <c r="AIK13" s="140"/>
      <c r="AIL13" s="140"/>
      <c r="AIS13" s="2"/>
      <c r="AIT13" s="140"/>
      <c r="AIU13" s="140"/>
    </row>
    <row r="14" spans="2:932" ht="15.75" hidden="1" x14ac:dyDescent="0.25">
      <c r="B14" s="2211"/>
      <c r="C14" s="433" t="s">
        <v>97</v>
      </c>
      <c r="D14" s="434"/>
      <c r="E14" s="435" t="s">
        <v>14</v>
      </c>
      <c r="F14" s="2145"/>
      <c r="G14" s="436"/>
      <c r="H14" s="1493"/>
      <c r="I14" s="1508"/>
      <c r="J14" s="1500"/>
      <c r="K14" s="436"/>
      <c r="L14" s="436"/>
      <c r="M14" s="436"/>
      <c r="N14" s="436"/>
      <c r="O14" s="436"/>
      <c r="P14" s="436"/>
      <c r="Q14" s="436"/>
      <c r="R14" s="691"/>
      <c r="S14" s="442">
        <f>SUM(G14:Q14)</f>
        <v>0</v>
      </c>
      <c r="T14" s="641"/>
      <c r="U14" s="736"/>
      <c r="V14" s="361"/>
      <c r="W14" s="1"/>
      <c r="X14" s="3"/>
      <c r="Y14" s="1"/>
      <c r="Z14" s="2134" t="s">
        <v>1143</v>
      </c>
      <c r="AA14" s="2135">
        <f>G21</f>
        <v>58507499</v>
      </c>
      <c r="AB14" s="1"/>
      <c r="AC14" s="62"/>
      <c r="AD14" s="62"/>
      <c r="AE14" s="62"/>
      <c r="AF14" s="62"/>
      <c r="AG14" s="62"/>
      <c r="AH14" s="62"/>
      <c r="AI14" s="62"/>
      <c r="AJ14" s="62"/>
      <c r="AK14" s="62"/>
      <c r="AL14" s="62"/>
      <c r="AM14" s="62"/>
      <c r="AN14" s="62"/>
      <c r="AO14" s="62"/>
      <c r="AQ14" s="62"/>
      <c r="AS14" s="444"/>
      <c r="AT14" s="444"/>
      <c r="AU14" s="1"/>
      <c r="AV14" s="1"/>
      <c r="AW14" s="358" t="e">
        <f>AV14/#REF!</f>
        <v>#REF!</v>
      </c>
      <c r="AX14" s="1"/>
      <c r="AY14" s="1"/>
      <c r="AZ14" s="1"/>
      <c r="BA14" s="1"/>
      <c r="BB14" s="1"/>
      <c r="BC14" s="1"/>
      <c r="BD14" s="1"/>
      <c r="BE14" s="1"/>
      <c r="BF14" s="1"/>
      <c r="BG14" s="1"/>
      <c r="BH14" s="1"/>
      <c r="BI14" s="1"/>
      <c r="BJ14" s="1"/>
      <c r="BK14" s="1"/>
      <c r="BL14" s="1"/>
      <c r="BM14" s="1"/>
      <c r="BN14" s="1"/>
      <c r="BO14" s="1"/>
      <c r="BP14" s="1"/>
      <c r="BQ14" s="1"/>
      <c r="BR14" s="1"/>
      <c r="BS14" s="1"/>
      <c r="BU14" s="1"/>
      <c r="BV14" s="1"/>
      <c r="BW14" s="141"/>
      <c r="BX14" s="1"/>
      <c r="CZ14" s="1"/>
      <c r="DD14" s="423"/>
      <c r="DE14" s="5"/>
      <c r="DF14" s="443"/>
      <c r="DG14" s="444"/>
      <c r="DH14" s="445"/>
      <c r="DI14" s="141"/>
      <c r="FL14" s="141"/>
      <c r="JG14" s="141"/>
      <c r="JH14" s="141"/>
      <c r="JI14" s="141"/>
      <c r="JJ14" s="141"/>
      <c r="ON14" s="141"/>
      <c r="OO14" s="141"/>
      <c r="OQ14" s="141"/>
      <c r="PE14" s="144"/>
      <c r="PI14" s="141"/>
      <c r="RL14" s="144"/>
      <c r="AGU14" s="140"/>
      <c r="AIJ14" s="140"/>
      <c r="AIK14" s="140"/>
      <c r="AIL14" s="140"/>
      <c r="AIS14" s="2"/>
      <c r="AIT14" s="140"/>
      <c r="AIU14" s="140"/>
    </row>
    <row r="15" spans="2:932" ht="15.75" x14ac:dyDescent="0.25">
      <c r="B15" s="2211"/>
      <c r="C15" s="433" t="s">
        <v>319</v>
      </c>
      <c r="D15" s="434"/>
      <c r="E15" s="435" t="s">
        <v>14</v>
      </c>
      <c r="F15" s="2145">
        <v>58900</v>
      </c>
      <c r="G15" s="436">
        <v>58900</v>
      </c>
      <c r="H15" s="436"/>
      <c r="I15" s="436"/>
      <c r="J15" s="436"/>
      <c r="K15" s="436"/>
      <c r="L15" s="436"/>
      <c r="M15" s="436"/>
      <c r="N15" s="436"/>
      <c r="O15" s="436"/>
      <c r="P15" s="436"/>
      <c r="Q15" s="436"/>
      <c r="R15" s="691"/>
      <c r="S15" s="57">
        <v>707651.37129829405</v>
      </c>
      <c r="T15" s="641"/>
      <c r="U15" s="736"/>
      <c r="V15" s="361"/>
      <c r="W15" s="1"/>
      <c r="X15" s="3"/>
      <c r="Y15" s="1"/>
      <c r="Z15" s="2134" t="s">
        <v>64</v>
      </c>
      <c r="AA15" s="2135">
        <f>G22</f>
        <v>2707546</v>
      </c>
      <c r="AB15" s="1"/>
      <c r="AC15" s="62"/>
      <c r="AD15" s="62"/>
      <c r="AE15" s="62"/>
      <c r="AF15" s="62"/>
      <c r="AG15" s="62"/>
      <c r="AH15" s="62"/>
      <c r="AI15" s="62"/>
      <c r="AJ15" s="62"/>
      <c r="AK15" s="62"/>
      <c r="AL15" s="62"/>
      <c r="AM15" s="62"/>
      <c r="AN15" s="62"/>
      <c r="AO15" s="62"/>
      <c r="AQ15" s="62"/>
      <c r="AS15" s="444"/>
      <c r="AT15" s="444"/>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U15" s="1"/>
      <c r="BV15" s="1"/>
      <c r="BW15" s="141"/>
      <c r="BX15" s="1"/>
      <c r="CZ15" s="1"/>
      <c r="DD15" s="423"/>
      <c r="DE15" s="5"/>
      <c r="DF15" s="443"/>
      <c r="DG15" s="444"/>
      <c r="DH15" s="445"/>
      <c r="DI15" s="141"/>
      <c r="FL15" s="141"/>
      <c r="JG15" s="141"/>
      <c r="JH15" s="141"/>
      <c r="JI15" s="141"/>
      <c r="JJ15" s="141"/>
      <c r="ON15" s="141"/>
      <c r="OO15" s="141"/>
      <c r="OQ15" s="141"/>
      <c r="PE15" s="144"/>
      <c r="PI15" s="141"/>
      <c r="RL15" s="144"/>
      <c r="AGU15" s="140"/>
      <c r="AIJ15" s="140"/>
      <c r="AIK15" s="140"/>
      <c r="AIL15" s="140"/>
      <c r="AIS15" s="2"/>
      <c r="AIT15" s="140"/>
      <c r="AIU15" s="140"/>
    </row>
    <row r="16" spans="2:932" ht="15.75" x14ac:dyDescent="0.25">
      <c r="B16" s="2211"/>
      <c r="C16" s="446" t="s">
        <v>81</v>
      </c>
      <c r="D16" s="447">
        <v>5</v>
      </c>
      <c r="E16" s="448" t="s">
        <v>25</v>
      </c>
      <c r="F16" s="2172">
        <v>7.718007575757575</v>
      </c>
      <c r="G16" s="449">
        <f>'Februari 2026 PMG 2'!AJ13</f>
        <v>4.0351785714285704</v>
      </c>
      <c r="H16" s="1494"/>
      <c r="I16" s="449"/>
      <c r="J16" s="1501"/>
      <c r="K16" s="449"/>
      <c r="L16" s="449"/>
      <c r="M16" s="449"/>
      <c r="N16" s="449"/>
      <c r="O16" s="449"/>
      <c r="P16" s="449"/>
      <c r="Q16" s="449"/>
      <c r="S16" s="58">
        <f t="shared" ref="S16:T18" si="0">AVERAGE(G16:Q16)</f>
        <v>4.0351785714285704</v>
      </c>
      <c r="T16" s="642" t="e">
        <f t="shared" si="0"/>
        <v>#DIV/0!</v>
      </c>
      <c r="U16" s="734">
        <f t="shared" ref="U16:U18" si="1">AVERAGE(H16:S16)</f>
        <v>4.0351785714285704</v>
      </c>
      <c r="V16" s="62"/>
      <c r="W16" s="1"/>
      <c r="X16" s="3"/>
      <c r="Y16" s="1"/>
      <c r="Z16" s="2134" t="s">
        <v>1145</v>
      </c>
      <c r="AA16" s="2135">
        <f>G31</f>
        <v>35713482</v>
      </c>
      <c r="AB16" s="1"/>
      <c r="AC16" s="62"/>
      <c r="AD16" s="62"/>
      <c r="AE16" s="62"/>
      <c r="AF16" s="62"/>
      <c r="AG16" s="62"/>
      <c r="AH16" s="62"/>
      <c r="AI16" s="62"/>
      <c r="AJ16" s="62"/>
      <c r="AK16" s="62"/>
      <c r="AL16" s="62"/>
      <c r="AM16" s="62"/>
      <c r="AN16" s="62"/>
      <c r="AO16" s="62"/>
      <c r="AQ16" s="62"/>
      <c r="AS16" s="770"/>
      <c r="AT16" s="770"/>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U16" s="1"/>
      <c r="BV16" s="1"/>
      <c r="BW16" s="450"/>
      <c r="BX16" s="1"/>
      <c r="CZ16" s="1"/>
      <c r="DD16" s="423" t="s">
        <v>320</v>
      </c>
      <c r="DE16" s="5" t="s">
        <v>14</v>
      </c>
      <c r="DF16" s="424">
        <v>182230</v>
      </c>
      <c r="DG16" s="425">
        <v>190070</v>
      </c>
      <c r="DH16" s="426">
        <v>197800.00000000099</v>
      </c>
      <c r="DI16" s="450"/>
      <c r="FL16" s="450"/>
      <c r="FM16" s="450"/>
      <c r="JG16" s="450"/>
      <c r="JH16" s="450"/>
      <c r="JI16" s="451"/>
      <c r="JJ16" s="450"/>
      <c r="ON16" s="450">
        <f>S12/1000</f>
        <v>118515.45299999999</v>
      </c>
      <c r="OO16" s="450">
        <f>(S30+S53+S39)/1000</f>
        <v>43001.095999999998</v>
      </c>
      <c r="OQ16" s="450" t="e">
        <f>SUM(OQ17:OQ18)</f>
        <v>#REF!</v>
      </c>
      <c r="PE16" s="452"/>
      <c r="PI16" s="450"/>
      <c r="RL16" s="452"/>
      <c r="AGU16" s="450">
        <v>2000</v>
      </c>
      <c r="AIJ16" s="450"/>
      <c r="AIK16" s="450"/>
      <c r="AIL16" s="450"/>
      <c r="AIS16" s="453"/>
      <c r="AIT16" s="450"/>
      <c r="AIU16" s="450"/>
    </row>
    <row r="17" spans="2:932" ht="16.5" thickBot="1" x14ac:dyDescent="0.3">
      <c r="B17" s="2211"/>
      <c r="C17" s="454" t="s">
        <v>80</v>
      </c>
      <c r="D17" s="455">
        <v>0.5</v>
      </c>
      <c r="E17" s="456" t="s">
        <v>25</v>
      </c>
      <c r="F17" s="2173">
        <v>0.85335606060606062</v>
      </c>
      <c r="G17" s="449">
        <f>'Februari 2026 PMG 2'!AJ14</f>
        <v>0.40285714285714297</v>
      </c>
      <c r="H17" s="1494"/>
      <c r="I17" s="449"/>
      <c r="J17" s="1501"/>
      <c r="K17" s="449"/>
      <c r="L17" s="449"/>
      <c r="M17" s="449"/>
      <c r="N17" s="449"/>
      <c r="O17" s="449"/>
      <c r="P17" s="449"/>
      <c r="Q17" s="449"/>
      <c r="R17" s="691"/>
      <c r="S17" s="58">
        <f t="shared" si="0"/>
        <v>0.40285714285714297</v>
      </c>
      <c r="T17" s="642" t="e">
        <f t="shared" si="0"/>
        <v>#DIV/0!</v>
      </c>
      <c r="U17" s="734">
        <f t="shared" si="1"/>
        <v>0.40285714285714297</v>
      </c>
      <c r="V17" s="62"/>
      <c r="W17" s="1"/>
      <c r="X17" s="3"/>
      <c r="Y17" s="1"/>
      <c r="Z17" s="2134" t="s">
        <v>1144</v>
      </c>
      <c r="AA17" s="2135">
        <f>G32</f>
        <v>7287614</v>
      </c>
      <c r="AB17" s="1"/>
      <c r="AC17" s="62"/>
      <c r="AD17" s="62"/>
      <c r="AE17" s="62"/>
      <c r="AF17" s="62"/>
      <c r="AG17" s="62"/>
      <c r="AH17" s="62"/>
      <c r="AI17" s="62"/>
      <c r="AJ17" s="62"/>
      <c r="AK17" s="62"/>
      <c r="AL17" s="62"/>
      <c r="AM17" s="62"/>
      <c r="AN17" s="62"/>
      <c r="AO17" s="62"/>
      <c r="AQ17" s="62"/>
      <c r="AS17" s="444"/>
      <c r="AT17" s="444"/>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U17" s="1"/>
      <c r="BV17" s="1"/>
      <c r="BW17" s="141"/>
      <c r="BX17" s="1"/>
      <c r="CZ17" s="1"/>
      <c r="DD17" s="457"/>
      <c r="DE17" s="458" t="s">
        <v>321</v>
      </c>
      <c r="DF17" s="459">
        <f>DF16/(DF7/1000)</f>
        <v>92.440598177871138</v>
      </c>
      <c r="DG17" s="460">
        <f>DG16/(DG7/1000)</f>
        <v>94.321926237642941</v>
      </c>
      <c r="DH17" s="461">
        <f>DH16/(DH7/1000)</f>
        <v>98.152568193209206</v>
      </c>
      <c r="DI17" s="141"/>
      <c r="FL17" s="141"/>
      <c r="JG17" s="141"/>
      <c r="JH17" s="450"/>
      <c r="JI17" s="141"/>
      <c r="JJ17" s="141"/>
      <c r="ON17" s="462"/>
      <c r="OO17" s="462"/>
      <c r="OQ17" s="462" t="e">
        <f>#REF!/1000</f>
        <v>#REF!</v>
      </c>
      <c r="OR17" s="144" t="e">
        <f>OQ17/OQ16*100</f>
        <v>#REF!</v>
      </c>
      <c r="PE17" s="144"/>
      <c r="PI17" s="141"/>
      <c r="RL17" s="144"/>
      <c r="AGT17" s="463">
        <v>0.94199999999999995</v>
      </c>
      <c r="AGU17" s="140">
        <f>AGT17*AGU16</f>
        <v>1884</v>
      </c>
      <c r="AGV17" s="1" t="s">
        <v>16</v>
      </c>
      <c r="AIJ17" s="140"/>
      <c r="AIK17" s="140"/>
      <c r="AIL17" s="140"/>
      <c r="AIS17" s="2" t="s">
        <v>63</v>
      </c>
      <c r="AIT17" s="140">
        <v>9594130</v>
      </c>
      <c r="AIU17" s="140">
        <f>S31</f>
        <v>35713482</v>
      </c>
      <c r="AIV17" s="4">
        <f>AIT17-AIU17</f>
        <v>-26119352</v>
      </c>
    </row>
    <row r="18" spans="2:932" ht="15.75" hidden="1" x14ac:dyDescent="0.25">
      <c r="B18" s="2211"/>
      <c r="C18" s="454" t="s">
        <v>79</v>
      </c>
      <c r="D18" s="464" t="s">
        <v>78</v>
      </c>
      <c r="E18" s="456" t="s">
        <v>25</v>
      </c>
      <c r="F18" s="2146"/>
      <c r="G18" s="449"/>
      <c r="H18" s="1494"/>
      <c r="I18" s="449"/>
      <c r="J18" s="1501"/>
      <c r="K18" s="449"/>
      <c r="L18" s="449"/>
      <c r="M18" s="449"/>
      <c r="N18" s="449"/>
      <c r="O18" s="449"/>
      <c r="P18" s="449"/>
      <c r="Q18" s="449"/>
      <c r="R18" s="691"/>
      <c r="S18" s="58" t="e">
        <f t="shared" si="0"/>
        <v>#DIV/0!</v>
      </c>
      <c r="T18" s="642" t="e">
        <f t="shared" si="0"/>
        <v>#DIV/0!</v>
      </c>
      <c r="U18" s="734" t="e">
        <f t="shared" si="1"/>
        <v>#DIV/0!</v>
      </c>
      <c r="V18" s="62"/>
      <c r="W18" s="1"/>
      <c r="X18" s="1901"/>
      <c r="Y18" s="1"/>
      <c r="Z18" s="2134" t="s">
        <v>1146</v>
      </c>
      <c r="AA18" s="2136">
        <f>G44</f>
        <v>11911290</v>
      </c>
      <c r="AB18" s="1"/>
      <c r="AC18" s="62"/>
      <c r="AD18" s="62"/>
      <c r="AE18" s="62"/>
      <c r="AF18" s="62"/>
      <c r="AG18" s="62"/>
      <c r="AH18" s="62"/>
      <c r="AI18" s="62"/>
      <c r="AJ18" s="62"/>
      <c r="AK18" s="62"/>
      <c r="AL18" s="62"/>
      <c r="AM18" s="62"/>
      <c r="AN18" s="62"/>
      <c r="AO18" s="62"/>
      <c r="AQ18" s="62"/>
      <c r="AS18" s="444"/>
      <c r="AT18" s="444"/>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U18" s="1"/>
      <c r="BV18" s="1"/>
      <c r="BW18" s="141"/>
      <c r="BX18" s="1"/>
      <c r="CZ18" s="1"/>
      <c r="DI18" s="141"/>
      <c r="FL18" s="141"/>
      <c r="JG18" s="141"/>
      <c r="JH18" s="141"/>
      <c r="JI18" s="141"/>
      <c r="JJ18" s="141"/>
      <c r="ON18" s="141">
        <f>SUM(ON16:ON17)</f>
        <v>118515.45299999999</v>
      </c>
      <c r="OO18" s="141">
        <f>SUM(OO16:OO17)</f>
        <v>43001.095999999998</v>
      </c>
      <c r="OQ18" s="462" t="e">
        <f>#REF!/1000</f>
        <v>#REF!</v>
      </c>
      <c r="OR18" s="144" t="e">
        <f>OQ18/OQ16*100</f>
        <v>#REF!</v>
      </c>
      <c r="PE18" s="144"/>
      <c r="PI18" s="141"/>
      <c r="RL18" s="144"/>
      <c r="AGT18" s="465">
        <v>0.05</v>
      </c>
      <c r="AGU18" s="140">
        <f>AGT18*AGU16</f>
        <v>100</v>
      </c>
      <c r="AIJ18" s="140"/>
      <c r="AIK18" s="140"/>
      <c r="AIL18" s="140"/>
      <c r="AIS18" s="2" t="s">
        <v>62</v>
      </c>
      <c r="AIT18" s="140">
        <v>2161151</v>
      </c>
      <c r="AIU18" s="140">
        <f>S32</f>
        <v>7287614</v>
      </c>
      <c r="AIV18" s="4">
        <f>AIT18-AIU18</f>
        <v>-5126463</v>
      </c>
    </row>
    <row r="19" spans="2:932" ht="15.75" hidden="1" x14ac:dyDescent="0.25">
      <c r="B19" s="2211"/>
      <c r="C19" s="466" t="s">
        <v>77</v>
      </c>
      <c r="D19" s="467"/>
      <c r="E19" s="468"/>
      <c r="F19" s="2147"/>
      <c r="G19" s="431"/>
      <c r="H19" s="522"/>
      <c r="I19" s="431"/>
      <c r="J19" s="523"/>
      <c r="K19" s="431"/>
      <c r="L19" s="431"/>
      <c r="M19" s="431"/>
      <c r="N19" s="431"/>
      <c r="O19" s="431"/>
      <c r="P19" s="431"/>
      <c r="Q19" s="431"/>
      <c r="R19" s="692"/>
      <c r="S19" s="684" t="s">
        <v>77</v>
      </c>
      <c r="T19" s="643" t="s">
        <v>77</v>
      </c>
      <c r="U19" s="737" t="s">
        <v>77</v>
      </c>
      <c r="V19" s="62"/>
      <c r="W19" s="1"/>
      <c r="X19" s="1"/>
      <c r="Y19" s="1"/>
      <c r="Z19" s="2134" t="s">
        <v>1147</v>
      </c>
      <c r="AA19" s="2136">
        <f>G45</f>
        <v>3718237</v>
      </c>
      <c r="AB19" s="1"/>
      <c r="AC19" s="62"/>
      <c r="AD19" s="62"/>
      <c r="AE19" s="62"/>
      <c r="AF19" s="62"/>
      <c r="AG19" s="62"/>
      <c r="AH19" s="62"/>
      <c r="AI19" s="62"/>
      <c r="AJ19" s="62"/>
      <c r="AK19" s="62"/>
      <c r="AL19" s="62"/>
      <c r="AM19" s="62"/>
      <c r="AN19" s="62"/>
      <c r="AO19" s="62"/>
      <c r="AQ19" s="62"/>
      <c r="AS19" s="444"/>
      <c r="AT19" s="444"/>
      <c r="AU19" s="1"/>
      <c r="AV19" s="1"/>
      <c r="AW19" s="1"/>
      <c r="AX19" s="1"/>
      <c r="AY19" s="1"/>
      <c r="AZ19" s="1"/>
      <c r="BA19" s="1"/>
      <c r="BB19" s="1"/>
      <c r="BC19" s="1"/>
      <c r="BD19" s="1"/>
      <c r="BE19" s="139"/>
      <c r="BF19" s="1"/>
      <c r="BG19" s="1"/>
      <c r="BH19" s="1"/>
      <c r="BI19" s="1"/>
      <c r="BJ19" s="1"/>
      <c r="BK19" s="1"/>
      <c r="BL19" s="1"/>
      <c r="BM19" s="1"/>
      <c r="BN19" s="1"/>
      <c r="BO19" s="1"/>
      <c r="BP19" s="1"/>
      <c r="BQ19" s="1"/>
      <c r="BR19" s="1"/>
      <c r="BS19" s="1"/>
      <c r="BU19" s="1"/>
      <c r="BV19" s="1"/>
      <c r="BW19" s="141"/>
      <c r="BX19" s="1"/>
      <c r="CZ19" s="1"/>
      <c r="DE19" s="5"/>
      <c r="DF19" s="141"/>
      <c r="DG19" s="141"/>
      <c r="DH19" s="141"/>
      <c r="DI19" s="141"/>
      <c r="FL19" s="141"/>
      <c r="JG19" s="141"/>
      <c r="JH19" s="141"/>
      <c r="JI19" s="141"/>
      <c r="JJ19" s="141"/>
      <c r="ON19" s="144">
        <f>ON18/ON12*100</f>
        <v>439.82401446666728</v>
      </c>
      <c r="OO19" s="144">
        <f>OO18/OO12*100</f>
        <v>247.3710999655533</v>
      </c>
      <c r="OQ19" s="141"/>
      <c r="PE19" s="144"/>
      <c r="PI19" s="141"/>
      <c r="RL19" s="144"/>
      <c r="AEF19" s="407" t="s">
        <v>322</v>
      </c>
      <c r="AEG19" s="407"/>
      <c r="AEH19" s="407"/>
      <c r="AEI19" s="407"/>
      <c r="AEJ19" s="407"/>
      <c r="AEK19" s="407"/>
      <c r="AEL19" s="407"/>
      <c r="AEM19" s="407"/>
      <c r="AEN19" s="407"/>
      <c r="AEO19" s="407"/>
      <c r="AEP19" s="5" t="s">
        <v>323</v>
      </c>
      <c r="AEQ19" s="407" t="s">
        <v>324</v>
      </c>
      <c r="AGU19" s="140"/>
      <c r="AIJ19" s="140"/>
      <c r="AIK19" s="140"/>
      <c r="AIL19" s="140"/>
      <c r="AIT19" s="140"/>
      <c r="AIU19" s="140"/>
    </row>
    <row r="20" spans="2:932" x14ac:dyDescent="0.25">
      <c r="B20" s="2211"/>
      <c r="C20" s="466"/>
      <c r="D20" s="467"/>
      <c r="E20" s="468"/>
      <c r="F20" s="2147"/>
      <c r="G20" s="431"/>
      <c r="H20" s="522"/>
      <c r="I20" s="431"/>
      <c r="J20" s="523"/>
      <c r="K20" s="431"/>
      <c r="L20" s="431"/>
      <c r="M20" s="431"/>
      <c r="N20" s="431"/>
      <c r="O20" s="431"/>
      <c r="P20" s="431"/>
      <c r="Q20" s="431"/>
      <c r="R20" s="692"/>
      <c r="S20" s="684"/>
      <c r="T20" s="643"/>
      <c r="U20" s="737"/>
      <c r="V20" s="62"/>
      <c r="W20" s="1"/>
      <c r="X20" s="1"/>
      <c r="Y20" s="1"/>
      <c r="Z20" s="1"/>
      <c r="AA20" s="1"/>
      <c r="AB20" s="1"/>
      <c r="AC20" s="62"/>
      <c r="AD20" s="62"/>
      <c r="AE20" s="62"/>
      <c r="AF20" s="62"/>
      <c r="AG20" s="62"/>
      <c r="AH20" s="62"/>
      <c r="AI20" s="62"/>
      <c r="AJ20" s="62"/>
      <c r="AK20" s="62"/>
      <c r="AL20" s="62"/>
      <c r="AM20" s="62"/>
      <c r="AN20" s="62"/>
      <c r="AO20" s="62"/>
      <c r="AQ20" s="62"/>
      <c r="AS20" s="444"/>
      <c r="AT20" s="444"/>
      <c r="AU20" s="1"/>
      <c r="AV20" s="1"/>
      <c r="AW20" s="1"/>
      <c r="AX20" s="1"/>
      <c r="AY20" s="1"/>
      <c r="AZ20" s="1"/>
      <c r="BA20" s="1"/>
      <c r="BB20" s="1"/>
      <c r="BC20" s="1"/>
      <c r="BD20" s="1"/>
      <c r="BE20" s="139"/>
      <c r="BF20" s="1"/>
      <c r="BG20" s="1"/>
      <c r="BH20" s="1"/>
      <c r="BI20" s="1"/>
      <c r="BJ20" s="1"/>
      <c r="BK20" s="1"/>
      <c r="BL20" s="1"/>
      <c r="BM20" s="1"/>
      <c r="BN20" s="1"/>
      <c r="BO20" s="1"/>
      <c r="BP20" s="1"/>
      <c r="BQ20" s="1"/>
      <c r="BR20" s="1"/>
      <c r="BS20" s="1"/>
      <c r="BU20" s="1"/>
      <c r="BV20" s="1"/>
      <c r="BW20" s="141"/>
      <c r="BX20" s="1"/>
      <c r="CZ20" s="1"/>
      <c r="DE20" s="5"/>
      <c r="DF20" s="141"/>
      <c r="DG20" s="141"/>
      <c r="DH20" s="141"/>
      <c r="DI20" s="141"/>
      <c r="FL20" s="141"/>
      <c r="JG20" s="141"/>
      <c r="JH20" s="141"/>
      <c r="JI20" s="141"/>
      <c r="JJ20" s="141"/>
      <c r="ON20" s="144"/>
      <c r="OO20" s="144"/>
      <c r="OQ20" s="141"/>
      <c r="PE20" s="144"/>
      <c r="PI20" s="141"/>
      <c r="RL20" s="144"/>
      <c r="AEF20" s="407"/>
      <c r="AEG20" s="407"/>
      <c r="AEH20" s="407"/>
      <c r="AEI20" s="407"/>
      <c r="AEJ20" s="407"/>
      <c r="AEK20" s="407"/>
      <c r="AEL20" s="407"/>
      <c r="AEM20" s="407"/>
      <c r="AEN20" s="407"/>
      <c r="AEO20" s="407"/>
      <c r="AEP20" s="5"/>
      <c r="AEQ20" s="407"/>
      <c r="AGU20" s="140"/>
      <c r="AIJ20" s="140"/>
      <c r="AIK20" s="140"/>
      <c r="AIL20" s="140"/>
      <c r="AIT20" s="140"/>
      <c r="AIU20" s="140"/>
    </row>
    <row r="21" spans="2:932" ht="15.75" thickBot="1" x14ac:dyDescent="0.3">
      <c r="B21" s="2211"/>
      <c r="C21" s="469" t="s">
        <v>1114</v>
      </c>
      <c r="D21" s="434">
        <v>430861.43125167512</v>
      </c>
      <c r="E21" s="470" t="s">
        <v>14</v>
      </c>
      <c r="F21" s="2148">
        <v>54171735</v>
      </c>
      <c r="G21" s="436">
        <f>'Februari 2026 PMG 2'!AJ19+'Februari 2026 PMG 1'!AJ19</f>
        <v>58507499</v>
      </c>
      <c r="H21" s="1493"/>
      <c r="I21" s="1507"/>
      <c r="J21" s="1500"/>
      <c r="K21" s="436"/>
      <c r="L21" s="436"/>
      <c r="M21" s="436"/>
      <c r="N21" s="436"/>
      <c r="O21" s="436"/>
      <c r="P21" s="436"/>
      <c r="Q21" s="436"/>
      <c r="R21" s="691"/>
      <c r="S21" s="103">
        <f>SUM(F21:Q21)</f>
        <v>112679234</v>
      </c>
      <c r="T21" s="640">
        <v>399336000</v>
      </c>
      <c r="U21" s="736">
        <f>S21/T21*100</f>
        <v>28.216648135905604</v>
      </c>
      <c r="V21" s="62"/>
      <c r="W21" s="1"/>
      <c r="X21" s="1"/>
      <c r="Y21" s="3"/>
      <c r="Z21" s="1"/>
      <c r="AA21" s="1"/>
      <c r="AB21" s="1"/>
      <c r="AC21" s="62"/>
      <c r="AD21" s="361"/>
      <c r="AE21" s="62"/>
      <c r="AF21" s="62"/>
      <c r="AG21" s="62"/>
      <c r="AH21" s="62"/>
      <c r="AI21" s="62"/>
      <c r="AJ21" s="62"/>
      <c r="AK21" s="62"/>
      <c r="AL21" s="62"/>
      <c r="AM21" s="62"/>
      <c r="AN21" s="62"/>
      <c r="AO21" s="62"/>
      <c r="AQ21" s="62"/>
      <c r="AS21" s="425"/>
      <c r="AT21" s="425"/>
      <c r="AU21" s="3"/>
      <c r="AV21" s="1"/>
      <c r="AW21" s="358">
        <f>AW22/D21</f>
        <v>136.07767775749841</v>
      </c>
      <c r="AX21" s="1"/>
      <c r="AY21" s="1"/>
      <c r="AZ21" s="1"/>
      <c r="BA21" s="1"/>
      <c r="BB21" s="1"/>
      <c r="BC21" s="1"/>
      <c r="BD21" s="1"/>
      <c r="BE21" s="139"/>
      <c r="BF21" s="1"/>
      <c r="BG21" s="1"/>
      <c r="BH21" s="1"/>
      <c r="BI21" s="1"/>
      <c r="BJ21" s="1"/>
      <c r="BK21" s="1"/>
      <c r="BL21" s="1"/>
      <c r="BM21" s="1"/>
      <c r="BN21" s="1"/>
      <c r="BO21" s="1"/>
      <c r="BP21" s="1"/>
      <c r="BQ21" s="1"/>
      <c r="BR21" s="1"/>
      <c r="BS21" s="1"/>
      <c r="BU21" s="1"/>
      <c r="BV21" s="1"/>
      <c r="BW21" s="140"/>
      <c r="BX21" s="1"/>
      <c r="CZ21" s="1"/>
      <c r="DD21" s="471" t="s">
        <v>325</v>
      </c>
      <c r="DE21" s="5"/>
      <c r="DF21" s="140"/>
      <c r="DG21" s="140"/>
      <c r="DH21" s="140"/>
      <c r="DI21" s="140"/>
      <c r="FL21" s="140"/>
      <c r="JG21" s="140"/>
      <c r="JH21" s="140"/>
      <c r="JI21" s="140"/>
      <c r="JJ21" s="140"/>
      <c r="ON21" s="140"/>
      <c r="OO21" s="140"/>
      <c r="OQ21" s="140"/>
      <c r="PE21" s="472"/>
      <c r="PI21" s="140"/>
      <c r="RL21" s="472"/>
      <c r="AED21" s="140">
        <v>136359.999999986</v>
      </c>
      <c r="AEE21" s="140">
        <v>109339.999999997</v>
      </c>
      <c r="AEF21" s="473">
        <f>SUM(AED21:AEE21)</f>
        <v>245699.999999983</v>
      </c>
      <c r="AEP21" s="140">
        <v>34157.880000005498</v>
      </c>
      <c r="AEQ21" s="473">
        <f>AEF21-AEP21</f>
        <v>211542.1199999775</v>
      </c>
      <c r="AGU21" s="140">
        <f>AGU17</f>
        <v>1884</v>
      </c>
      <c r="AIJ21" s="140"/>
      <c r="AIK21" s="140"/>
      <c r="AIL21" s="140"/>
      <c r="AIT21" s="140"/>
      <c r="AIU21" s="140"/>
    </row>
    <row r="22" spans="2:932" x14ac:dyDescent="0.25">
      <c r="B22" s="2211"/>
      <c r="C22" s="469" t="s">
        <v>64</v>
      </c>
      <c r="D22" s="434">
        <v>28965.02507945017</v>
      </c>
      <c r="E22" s="470" t="s">
        <v>14</v>
      </c>
      <c r="F22" s="2148">
        <v>2408805</v>
      </c>
      <c r="G22" s="436">
        <f>'Februari 2026 PMG 2'!AJ21+'Februari 2026 PMG 1'!AJ21</f>
        <v>2707546</v>
      </c>
      <c r="H22" s="1493"/>
      <c r="I22" s="1507"/>
      <c r="J22" s="1500"/>
      <c r="K22" s="436"/>
      <c r="L22" s="436"/>
      <c r="M22" s="436"/>
      <c r="N22" s="436"/>
      <c r="O22" s="436"/>
      <c r="P22" s="436"/>
      <c r="Q22" s="436"/>
      <c r="R22" s="691"/>
      <c r="S22" s="57">
        <f>SUM(G22:Q22)</f>
        <v>2707546</v>
      </c>
      <c r="T22" s="644">
        <v>19024000</v>
      </c>
      <c r="U22" s="736">
        <f>S22/T22*100</f>
        <v>14.232264507989909</v>
      </c>
      <c r="V22" s="62"/>
      <c r="W22" s="1"/>
      <c r="X22" s="3"/>
      <c r="Y22" s="3"/>
      <c r="Z22" s="1"/>
      <c r="AA22" s="1"/>
      <c r="AB22" s="1"/>
      <c r="AC22" s="62"/>
      <c r="AD22" s="62"/>
      <c r="AE22" s="62"/>
      <c r="AF22" s="62"/>
      <c r="AG22" s="62"/>
      <c r="AH22" s="62"/>
      <c r="AI22" s="62"/>
      <c r="AJ22" s="62"/>
      <c r="AK22" s="62"/>
      <c r="AL22" s="62"/>
      <c r="AM22" s="62"/>
      <c r="AN22" s="62"/>
      <c r="AO22" s="62"/>
      <c r="AQ22" s="62"/>
      <c r="AS22" s="425"/>
      <c r="AT22" s="425"/>
      <c r="AU22" s="3"/>
      <c r="AV22" s="1"/>
      <c r="AW22" s="3">
        <f>S30+S34+S39+S53+S43</f>
        <v>58630623</v>
      </c>
      <c r="AX22" s="1"/>
      <c r="AY22" s="1"/>
      <c r="AZ22" s="1"/>
      <c r="BA22" s="1"/>
      <c r="BB22" s="1"/>
      <c r="BC22" s="1"/>
      <c r="BD22" s="1"/>
      <c r="BE22" s="1"/>
      <c r="BF22" s="1"/>
      <c r="BG22" s="1"/>
      <c r="BH22" s="1"/>
      <c r="BI22" s="1"/>
      <c r="BJ22" s="1"/>
      <c r="BK22" s="1"/>
      <c r="BL22" s="1"/>
      <c r="BM22" s="1"/>
      <c r="BN22" s="1"/>
      <c r="BO22" s="1"/>
      <c r="BP22" s="1"/>
      <c r="BQ22" s="1"/>
      <c r="BR22" s="1"/>
      <c r="BS22" s="1"/>
      <c r="BU22" s="1"/>
      <c r="BV22" s="1"/>
      <c r="BW22" s="140"/>
      <c r="BX22" s="1"/>
      <c r="CZ22" s="1"/>
      <c r="DD22" s="474" t="s">
        <v>283</v>
      </c>
      <c r="DE22" s="475"/>
      <c r="DF22" s="476" t="s">
        <v>214</v>
      </c>
      <c r="DG22" s="477" t="s">
        <v>326</v>
      </c>
      <c r="DH22" s="478"/>
      <c r="DI22" s="140"/>
      <c r="FL22" s="140"/>
      <c r="JG22" s="140"/>
      <c r="JH22" s="140"/>
      <c r="JI22" s="140"/>
      <c r="JJ22" s="140"/>
      <c r="ON22" s="140">
        <f>ON12-ON18</f>
        <v>-91569.345215568901</v>
      </c>
      <c r="OO22" s="140">
        <f>OO12-OO18</f>
        <v>-25617.862467065897</v>
      </c>
      <c r="OQ22" s="479" t="s">
        <v>327</v>
      </c>
      <c r="OR22" s="480">
        <v>0</v>
      </c>
      <c r="PD22" s="140">
        <v>564.70506750000004</v>
      </c>
      <c r="PE22" s="472">
        <f>OR22/PD22*100</f>
        <v>0</v>
      </c>
      <c r="PH22" s="465"/>
      <c r="PI22" s="140"/>
      <c r="RL22" s="472"/>
      <c r="AED22" s="140">
        <v>13799.9999999993</v>
      </c>
      <c r="AEE22" s="140">
        <v>2799.9999999992701</v>
      </c>
      <c r="AEF22" s="473">
        <f>SUM(AED22:AEE22)</f>
        <v>16599.99999999857</v>
      </c>
      <c r="AEP22" s="140">
        <v>1469.85000000024</v>
      </c>
      <c r="AEQ22" s="473">
        <f>AEF22-AEP22</f>
        <v>15130.14999999833</v>
      </c>
      <c r="AGT22" s="465">
        <v>0.75</v>
      </c>
      <c r="AGU22" s="140">
        <f>AGT22*AGU21</f>
        <v>1413</v>
      </c>
      <c r="AIJ22" s="140"/>
      <c r="AIK22" s="140"/>
      <c r="AIL22" s="140"/>
      <c r="AIT22" s="140"/>
      <c r="AIU22" s="140"/>
    </row>
    <row r="23" spans="2:932" x14ac:dyDescent="0.25">
      <c r="B23" s="2211"/>
      <c r="C23" s="690" t="s">
        <v>348</v>
      </c>
      <c r="D23" s="434"/>
      <c r="E23" s="487"/>
      <c r="F23" s="2149"/>
      <c r="G23" s="431"/>
      <c r="H23" s="522"/>
      <c r="I23" s="431"/>
      <c r="J23" s="523"/>
      <c r="K23" s="431"/>
      <c r="L23" s="431"/>
      <c r="M23" s="431"/>
      <c r="N23" s="431"/>
      <c r="O23" s="431"/>
      <c r="P23" s="431"/>
      <c r="Q23" s="431"/>
      <c r="R23" s="691"/>
      <c r="S23" s="57"/>
      <c r="T23" s="644"/>
      <c r="U23" s="736"/>
      <c r="V23" s="62"/>
      <c r="W23" s="1"/>
      <c r="X23" s="3"/>
      <c r="Y23" s="3"/>
      <c r="Z23" s="1"/>
      <c r="AA23" s="1"/>
      <c r="AB23" s="1"/>
      <c r="AC23" s="62"/>
      <c r="AD23" s="62"/>
      <c r="AE23" s="62"/>
      <c r="AF23" s="62"/>
      <c r="AG23" s="62"/>
      <c r="AH23" s="62"/>
      <c r="AI23" s="62"/>
      <c r="AJ23" s="62"/>
      <c r="AK23" s="62"/>
      <c r="AL23" s="62"/>
      <c r="AM23" s="62"/>
      <c r="AN23" s="62"/>
      <c r="AO23" s="62"/>
      <c r="AQ23" s="62"/>
      <c r="AS23" s="425"/>
      <c r="AT23" s="425"/>
      <c r="AU23" s="3"/>
      <c r="AV23" s="1"/>
      <c r="AW23" s="3"/>
      <c r="AX23" s="1"/>
      <c r="AY23" s="1"/>
      <c r="AZ23" s="1"/>
      <c r="BA23" s="1"/>
      <c r="BB23" s="1"/>
      <c r="BC23" s="1"/>
      <c r="BD23" s="1"/>
      <c r="BE23" s="1"/>
      <c r="BF23" s="1"/>
      <c r="BG23" s="1"/>
      <c r="BH23" s="1"/>
      <c r="BI23" s="1"/>
      <c r="BJ23" s="1"/>
      <c r="BK23" s="1"/>
      <c r="BL23" s="1"/>
      <c r="BM23" s="1"/>
      <c r="BN23" s="1"/>
      <c r="BO23" s="1"/>
      <c r="BP23" s="1"/>
      <c r="BQ23" s="1"/>
      <c r="BR23" s="1"/>
      <c r="BS23" s="1"/>
      <c r="BU23" s="1"/>
      <c r="BV23" s="1"/>
      <c r="BW23" s="140"/>
      <c r="BX23" s="1"/>
      <c r="CZ23" s="1"/>
      <c r="DD23" s="723"/>
      <c r="DE23" s="724"/>
      <c r="DF23" s="725"/>
      <c r="DG23" s="726"/>
      <c r="DH23" s="727"/>
      <c r="DI23" s="140"/>
      <c r="FL23" s="140"/>
      <c r="JG23" s="140"/>
      <c r="JH23" s="140"/>
      <c r="JI23" s="140"/>
      <c r="JJ23" s="140"/>
      <c r="ON23" s="140"/>
      <c r="OO23" s="140"/>
      <c r="OQ23" s="479"/>
      <c r="OR23" s="480"/>
      <c r="PD23" s="140"/>
      <c r="PE23" s="472"/>
      <c r="PH23" s="465"/>
      <c r="PI23" s="140"/>
      <c r="RL23" s="472"/>
      <c r="AED23" s="140"/>
      <c r="AEE23" s="140"/>
      <c r="AEF23" s="473"/>
      <c r="AEP23" s="140"/>
      <c r="AEQ23" s="473"/>
      <c r="AGT23" s="465"/>
      <c r="AGU23" s="140"/>
      <c r="AIJ23" s="140"/>
      <c r="AIK23" s="140"/>
      <c r="AIL23" s="140"/>
      <c r="AIT23" s="140"/>
      <c r="AIU23" s="140"/>
    </row>
    <row r="24" spans="2:932" x14ac:dyDescent="0.25">
      <c r="B24" s="2211"/>
      <c r="C24" s="1942" t="s">
        <v>83</v>
      </c>
      <c r="D24" s="1943"/>
      <c r="E24" s="487"/>
      <c r="F24" s="2149">
        <v>35</v>
      </c>
      <c r="G24" s="431">
        <f>'Februari 2026 PMG 2'!AJ23+'Februari 2026 PMG 1'!AJ23</f>
        <v>44</v>
      </c>
      <c r="H24" s="522"/>
      <c r="I24" s="431"/>
      <c r="J24" s="523"/>
      <c r="K24" s="431"/>
      <c r="L24" s="431"/>
      <c r="M24" s="431"/>
      <c r="N24" s="431"/>
      <c r="O24" s="431"/>
      <c r="P24" s="431"/>
      <c r="Q24" s="431"/>
      <c r="R24" s="691"/>
      <c r="S24" s="54">
        <f>SUM(G24:Q24)</f>
        <v>44</v>
      </c>
      <c r="T24" s="644"/>
      <c r="U24" s="736"/>
      <c r="V24" s="62"/>
      <c r="W24" s="1"/>
      <c r="X24" s="3"/>
      <c r="Y24" s="3"/>
      <c r="Z24" s="1"/>
      <c r="AA24" s="1"/>
      <c r="AB24" s="1"/>
      <c r="AC24" s="62"/>
      <c r="AD24" s="62"/>
      <c r="AE24" s="62"/>
      <c r="AF24" s="62"/>
      <c r="AG24" s="62"/>
      <c r="AH24" s="62"/>
      <c r="AI24" s="62"/>
      <c r="AJ24" s="62"/>
      <c r="AK24" s="62"/>
      <c r="AL24" s="62"/>
      <c r="AM24" s="62"/>
      <c r="AN24" s="62"/>
      <c r="AO24" s="62"/>
      <c r="AQ24" s="62"/>
      <c r="AS24" s="425"/>
      <c r="AT24" s="425"/>
      <c r="AU24" s="3"/>
      <c r="AV24" s="1"/>
      <c r="AW24" s="3"/>
      <c r="AX24" s="1"/>
      <c r="AY24" s="1"/>
      <c r="AZ24" s="1"/>
      <c r="BA24" s="1"/>
      <c r="BB24" s="1"/>
      <c r="BC24" s="1"/>
      <c r="BD24" s="1"/>
      <c r="BE24" s="1"/>
      <c r="BF24" s="1"/>
      <c r="BG24" s="1"/>
      <c r="BH24" s="1"/>
      <c r="BI24" s="1"/>
      <c r="BJ24" s="1"/>
      <c r="BK24" s="1"/>
      <c r="BL24" s="1"/>
      <c r="BM24" s="1"/>
      <c r="BN24" s="1"/>
      <c r="BO24" s="1"/>
      <c r="BP24" s="1"/>
      <c r="BQ24" s="1"/>
      <c r="BR24" s="1"/>
      <c r="BS24" s="1"/>
      <c r="BU24" s="1"/>
      <c r="BV24" s="1"/>
      <c r="BW24" s="140"/>
      <c r="BX24" s="1"/>
      <c r="CZ24" s="1"/>
      <c r="DD24" s="723"/>
      <c r="DE24" s="724"/>
      <c r="DF24" s="725"/>
      <c r="DG24" s="726"/>
      <c r="DH24" s="727"/>
      <c r="DI24" s="140"/>
      <c r="FL24" s="140"/>
      <c r="JG24" s="140"/>
      <c r="JH24" s="140"/>
      <c r="JI24" s="140"/>
      <c r="JJ24" s="140"/>
      <c r="ON24" s="140"/>
      <c r="OO24" s="140"/>
      <c r="OQ24" s="479"/>
      <c r="OR24" s="480"/>
      <c r="PD24" s="140"/>
      <c r="PE24" s="472"/>
      <c r="PH24" s="465"/>
      <c r="PI24" s="140"/>
      <c r="RL24" s="472"/>
      <c r="AED24" s="140"/>
      <c r="AEE24" s="140"/>
      <c r="AEF24" s="473"/>
      <c r="AEP24" s="140"/>
      <c r="AEQ24" s="473"/>
      <c r="AGT24" s="465"/>
      <c r="AGU24" s="140"/>
      <c r="AIJ24" s="140"/>
      <c r="AIK24" s="140"/>
      <c r="AIL24" s="140"/>
      <c r="AIT24" s="140"/>
      <c r="AIU24" s="140"/>
    </row>
    <row r="25" spans="2:932" x14ac:dyDescent="0.25">
      <c r="B25" s="2211"/>
      <c r="C25" s="64" t="s">
        <v>351</v>
      </c>
      <c r="D25" s="1908">
        <v>659099.43714821769</v>
      </c>
      <c r="E25" s="470" t="s">
        <v>14</v>
      </c>
      <c r="F25" s="2148"/>
      <c r="G25" s="436"/>
      <c r="H25" s="1493"/>
      <c r="I25" s="436"/>
      <c r="J25" s="1500"/>
      <c r="K25" s="436"/>
      <c r="L25" s="436"/>
      <c r="M25" s="436"/>
      <c r="N25" s="436"/>
      <c r="O25" s="436"/>
      <c r="P25" s="436"/>
      <c r="Q25" s="436"/>
      <c r="R25" s="691"/>
      <c r="S25" s="729">
        <f>SUM(G25:Q25)</f>
        <v>0</v>
      </c>
      <c r="T25" s="644"/>
      <c r="U25" s="736"/>
      <c r="V25" s="1029"/>
      <c r="W25" s="1"/>
      <c r="X25" s="3"/>
      <c r="Y25" s="3"/>
      <c r="Z25" s="1"/>
      <c r="AA25" s="1"/>
      <c r="AB25" s="1"/>
      <c r="AC25" s="62"/>
      <c r="AD25" s="62"/>
      <c r="AE25" s="62"/>
      <c r="AF25" s="62"/>
      <c r="AG25" s="62"/>
      <c r="AH25" s="62"/>
      <c r="AI25" s="62"/>
      <c r="AJ25" s="62"/>
      <c r="AK25" s="62"/>
      <c r="AL25" s="62"/>
      <c r="AM25" s="62"/>
      <c r="AN25" s="62"/>
      <c r="AO25" s="62"/>
      <c r="AQ25" s="62"/>
      <c r="AS25" s="425"/>
      <c r="AT25" s="425"/>
      <c r="AU25" s="3"/>
      <c r="AV25" s="1"/>
      <c r="AW25" s="3"/>
      <c r="AX25" s="1"/>
      <c r="AY25" s="1"/>
      <c r="AZ25" s="1"/>
      <c r="BA25" s="1"/>
      <c r="BB25" s="1"/>
      <c r="BC25" s="1"/>
      <c r="BD25" s="1"/>
      <c r="BE25" s="1"/>
      <c r="BF25" s="1"/>
      <c r="BG25" s="1"/>
      <c r="BH25" s="1"/>
      <c r="BI25" s="1"/>
      <c r="BJ25" s="1"/>
      <c r="BK25" s="1"/>
      <c r="BL25" s="1"/>
      <c r="BM25" s="1"/>
      <c r="BN25" s="1"/>
      <c r="BO25" s="1"/>
      <c r="BP25" s="1"/>
      <c r="BQ25" s="1"/>
      <c r="BR25" s="1"/>
      <c r="BS25" s="1"/>
      <c r="BU25" s="1"/>
      <c r="BV25" s="1"/>
      <c r="BW25" s="140"/>
      <c r="BX25" s="1"/>
      <c r="CZ25" s="1"/>
      <c r="DD25" s="723"/>
      <c r="DE25" s="724"/>
      <c r="DF25" s="725"/>
      <c r="DG25" s="726"/>
      <c r="DH25" s="727"/>
      <c r="DI25" s="140"/>
      <c r="FL25" s="140"/>
      <c r="JG25" s="140"/>
      <c r="JH25" s="140"/>
      <c r="JI25" s="140"/>
      <c r="JJ25" s="140"/>
      <c r="ON25" s="140"/>
      <c r="OO25" s="140"/>
      <c r="OQ25" s="479"/>
      <c r="OR25" s="480"/>
      <c r="PD25" s="140"/>
      <c r="PE25" s="472"/>
      <c r="PH25" s="465"/>
      <c r="PI25" s="140"/>
      <c r="RL25" s="472"/>
      <c r="AED25" s="140"/>
      <c r="AEE25" s="140"/>
      <c r="AEF25" s="473"/>
      <c r="AEP25" s="140"/>
      <c r="AEQ25" s="473"/>
      <c r="AGT25" s="465"/>
      <c r="AGU25" s="140"/>
      <c r="AIJ25" s="140"/>
      <c r="AIK25" s="140"/>
      <c r="AIL25" s="140"/>
      <c r="AIT25" s="140"/>
      <c r="AIU25" s="140"/>
    </row>
    <row r="26" spans="2:932" x14ac:dyDescent="0.25">
      <c r="B26" s="2211"/>
      <c r="C26" s="14" t="s">
        <v>350</v>
      </c>
      <c r="D26" s="728"/>
      <c r="E26" s="487" t="s">
        <v>14</v>
      </c>
      <c r="F26" s="2149">
        <f>F30+F43</f>
        <v>53867455</v>
      </c>
      <c r="G26" s="2149">
        <f>G30+G43</f>
        <v>58630623</v>
      </c>
      <c r="H26" s="522"/>
      <c r="I26" s="1722"/>
      <c r="J26" s="523"/>
      <c r="K26" s="431"/>
      <c r="L26" s="431"/>
      <c r="M26" s="431"/>
      <c r="N26" s="431"/>
      <c r="O26" s="431"/>
      <c r="P26" s="431"/>
      <c r="Q26" s="431"/>
      <c r="R26" s="691"/>
      <c r="S26" s="730">
        <f>SUM(F26:Q26)</f>
        <v>112498078</v>
      </c>
      <c r="T26" s="644"/>
      <c r="U26" s="736"/>
      <c r="V26" s="62"/>
      <c r="W26" s="1"/>
      <c r="X26" s="3"/>
      <c r="Y26" s="3"/>
      <c r="Z26" s="1"/>
      <c r="AA26" s="1"/>
      <c r="AB26" s="1"/>
      <c r="AC26" s="62"/>
      <c r="AD26" s="62"/>
      <c r="AE26" s="62"/>
      <c r="AF26" s="62"/>
      <c r="AG26" s="62"/>
      <c r="AH26" s="62"/>
      <c r="AI26" s="62"/>
      <c r="AJ26" s="62"/>
      <c r="AK26" s="62"/>
      <c r="AL26" s="62"/>
      <c r="AM26" s="62"/>
      <c r="AN26" s="62"/>
      <c r="AO26" s="62"/>
      <c r="AQ26" s="62"/>
      <c r="AS26" s="425"/>
      <c r="AT26" s="425"/>
      <c r="AU26" s="3"/>
      <c r="AV26" s="1"/>
      <c r="AW26" s="3"/>
      <c r="AX26" s="1"/>
      <c r="AY26" s="1"/>
      <c r="AZ26" s="1"/>
      <c r="BA26" s="1"/>
      <c r="BB26" s="1"/>
      <c r="BC26" s="1"/>
      <c r="BD26" s="1"/>
      <c r="BE26" s="1"/>
      <c r="BF26" s="1"/>
      <c r="BG26" s="1"/>
      <c r="BH26" s="1"/>
      <c r="BI26" s="1"/>
      <c r="BJ26" s="1"/>
      <c r="BK26" s="1"/>
      <c r="BL26" s="1"/>
      <c r="BM26" s="1"/>
      <c r="BN26" s="1"/>
      <c r="BO26" s="1"/>
      <c r="BP26" s="1"/>
      <c r="BQ26" s="1"/>
      <c r="BR26" s="1"/>
      <c r="BS26" s="1"/>
      <c r="BU26" s="1"/>
      <c r="BV26" s="1"/>
      <c r="BW26" s="140"/>
      <c r="BX26" s="1"/>
      <c r="CZ26" s="1"/>
      <c r="DD26" s="723"/>
      <c r="DE26" s="724"/>
      <c r="DF26" s="725"/>
      <c r="DG26" s="726"/>
      <c r="DH26" s="727"/>
      <c r="DI26" s="140"/>
      <c r="FL26" s="140"/>
      <c r="JG26" s="140"/>
      <c r="JH26" s="140"/>
      <c r="JI26" s="140"/>
      <c r="JJ26" s="140"/>
      <c r="ON26" s="140"/>
      <c r="OO26" s="140"/>
      <c r="OQ26" s="479"/>
      <c r="OR26" s="480"/>
      <c r="PD26" s="140"/>
      <c r="PE26" s="472"/>
      <c r="PH26" s="465"/>
      <c r="PI26" s="140"/>
      <c r="RL26" s="472"/>
      <c r="AED26" s="140"/>
      <c r="AEE26" s="140"/>
      <c r="AEF26" s="473"/>
      <c r="AEP26" s="140"/>
      <c r="AEQ26" s="473"/>
      <c r="AGT26" s="465"/>
      <c r="AGU26" s="140"/>
      <c r="AIJ26" s="140"/>
      <c r="AIK26" s="140"/>
      <c r="AIL26" s="140"/>
      <c r="AIT26" s="140"/>
      <c r="AIU26" s="140"/>
    </row>
    <row r="27" spans="2:932" hidden="1" x14ac:dyDescent="0.25">
      <c r="B27" s="2211"/>
      <c r="C27" s="11" t="s">
        <v>1116</v>
      </c>
      <c r="D27" s="728"/>
      <c r="E27" s="430" t="s">
        <v>25</v>
      </c>
      <c r="F27" s="2144" t="e">
        <v>#DIV/0!</v>
      </c>
      <c r="G27" s="2034" t="e">
        <f>G26/G28*100</f>
        <v>#DIV/0!</v>
      </c>
      <c r="H27" s="2034"/>
      <c r="I27" s="2034"/>
      <c r="J27" s="2034"/>
      <c r="K27" s="2034"/>
      <c r="L27" s="2034"/>
      <c r="M27" s="2034"/>
      <c r="N27" s="2034"/>
      <c r="O27" s="2034"/>
      <c r="P27" s="2034"/>
      <c r="Q27" s="2034"/>
      <c r="R27" s="691"/>
      <c r="S27" s="54" t="e">
        <f>S26/S28*100</f>
        <v>#DIV/0!</v>
      </c>
      <c r="T27" s="644"/>
      <c r="U27" s="736"/>
      <c r="V27" s="62"/>
      <c r="W27" s="1"/>
      <c r="X27" s="3"/>
      <c r="Y27" s="3"/>
      <c r="Z27" s="1"/>
      <c r="AA27" s="1"/>
      <c r="AB27" s="1"/>
      <c r="AC27" s="62"/>
      <c r="AD27" s="62"/>
      <c r="AE27" s="62"/>
      <c r="AF27" s="62"/>
      <c r="AG27" s="62"/>
      <c r="AH27" s="62"/>
      <c r="AI27" s="62"/>
      <c r="AJ27" s="62"/>
      <c r="AK27" s="62"/>
      <c r="AL27" s="62"/>
      <c r="AM27" s="62"/>
      <c r="AN27" s="62"/>
      <c r="AO27" s="62"/>
      <c r="AQ27" s="62"/>
      <c r="AS27" s="425"/>
      <c r="AT27" s="425"/>
      <c r="AU27" s="3"/>
      <c r="AV27" s="1"/>
      <c r="AW27" s="3"/>
      <c r="AX27" s="1"/>
      <c r="AY27" s="1"/>
      <c r="AZ27" s="1"/>
      <c r="BA27" s="1"/>
      <c r="BB27" s="1"/>
      <c r="BC27" s="1"/>
      <c r="BD27" s="1"/>
      <c r="BE27" s="1"/>
      <c r="BF27" s="1"/>
      <c r="BG27" s="1"/>
      <c r="BH27" s="1"/>
      <c r="BI27" s="1"/>
      <c r="BJ27" s="1"/>
      <c r="BK27" s="1"/>
      <c r="BL27" s="1"/>
      <c r="BM27" s="1"/>
      <c r="BN27" s="1"/>
      <c r="BO27" s="1"/>
      <c r="BP27" s="1"/>
      <c r="BQ27" s="1"/>
      <c r="BR27" s="1"/>
      <c r="BS27" s="1"/>
      <c r="BU27" s="1"/>
      <c r="BV27" s="1"/>
      <c r="BW27" s="140"/>
      <c r="BX27" s="1"/>
      <c r="CZ27" s="1"/>
      <c r="DD27" s="723"/>
      <c r="DE27" s="724"/>
      <c r="DF27" s="725"/>
      <c r="DG27" s="726"/>
      <c r="DH27" s="727"/>
      <c r="DI27" s="140"/>
      <c r="FL27" s="140"/>
      <c r="JG27" s="140"/>
      <c r="JH27" s="140"/>
      <c r="JI27" s="140"/>
      <c r="JJ27" s="140"/>
      <c r="ON27" s="140"/>
      <c r="OO27" s="140"/>
      <c r="OQ27" s="479"/>
      <c r="OR27" s="480"/>
      <c r="PD27" s="140"/>
      <c r="PE27" s="472"/>
      <c r="PH27" s="465"/>
      <c r="PI27" s="140"/>
      <c r="RL27" s="472"/>
      <c r="AED27" s="140"/>
      <c r="AEE27" s="140"/>
      <c r="AEF27" s="473"/>
      <c r="AEP27" s="140"/>
      <c r="AEQ27" s="473"/>
      <c r="AGT27" s="465"/>
      <c r="AGU27" s="140"/>
      <c r="AIJ27" s="140"/>
      <c r="AIK27" s="140"/>
      <c r="AIL27" s="140"/>
      <c r="AIT27" s="140"/>
      <c r="AIU27" s="140"/>
    </row>
    <row r="28" spans="2:932" x14ac:dyDescent="0.25">
      <c r="B28" s="2211"/>
      <c r="C28" s="433" t="s">
        <v>1117</v>
      </c>
      <c r="D28" s="728"/>
      <c r="E28" s="435" t="s">
        <v>14</v>
      </c>
      <c r="F28" s="2145"/>
      <c r="G28" s="2145"/>
      <c r="H28" s="431"/>
      <c r="I28" s="1722"/>
      <c r="J28" s="523"/>
      <c r="K28" s="431"/>
      <c r="L28" s="431"/>
      <c r="M28" s="431"/>
      <c r="N28" s="431"/>
      <c r="O28" s="431"/>
      <c r="P28" s="431"/>
      <c r="Q28" s="431"/>
      <c r="R28" s="691"/>
      <c r="S28" s="729"/>
      <c r="T28" s="644"/>
      <c r="U28" s="736"/>
      <c r="V28" s="62"/>
      <c r="W28" s="1"/>
      <c r="X28" s="3"/>
      <c r="Y28" s="3"/>
      <c r="Z28" s="1"/>
      <c r="AA28" s="1"/>
      <c r="AB28" s="1"/>
      <c r="AC28" s="62"/>
      <c r="AD28" s="62"/>
      <c r="AE28" s="62"/>
      <c r="AF28" s="62"/>
      <c r="AG28" s="62"/>
      <c r="AH28" s="62"/>
      <c r="AI28" s="62"/>
      <c r="AJ28" s="62"/>
      <c r="AK28" s="62"/>
      <c r="AL28" s="62"/>
      <c r="AM28" s="62"/>
      <c r="AN28" s="62"/>
      <c r="AO28" s="62"/>
      <c r="AQ28" s="62"/>
      <c r="AS28" s="425"/>
      <c r="AT28" s="425"/>
      <c r="AU28" s="3"/>
      <c r="AV28" s="1"/>
      <c r="AW28" s="3"/>
      <c r="AX28" s="1"/>
      <c r="AY28" s="1"/>
      <c r="AZ28" s="1"/>
      <c r="BA28" s="1"/>
      <c r="BB28" s="1"/>
      <c r="BC28" s="1"/>
      <c r="BD28" s="1"/>
      <c r="BE28" s="1"/>
      <c r="BF28" s="1"/>
      <c r="BG28" s="1"/>
      <c r="BH28" s="1"/>
      <c r="BI28" s="1"/>
      <c r="BJ28" s="1"/>
      <c r="BK28" s="1"/>
      <c r="BL28" s="1"/>
      <c r="BM28" s="1"/>
      <c r="BN28" s="1"/>
      <c r="BO28" s="1"/>
      <c r="BP28" s="1"/>
      <c r="BQ28" s="1"/>
      <c r="BR28" s="1"/>
      <c r="BS28" s="1"/>
      <c r="BU28" s="1"/>
      <c r="BV28" s="1"/>
      <c r="BW28" s="140"/>
      <c r="BX28" s="1"/>
      <c r="CZ28" s="1"/>
      <c r="DD28" s="723"/>
      <c r="DE28" s="724"/>
      <c r="DF28" s="725"/>
      <c r="DG28" s="726"/>
      <c r="DH28" s="727"/>
      <c r="DI28" s="140"/>
      <c r="FL28" s="140"/>
      <c r="JG28" s="140"/>
      <c r="JH28" s="140"/>
      <c r="JI28" s="140"/>
      <c r="JJ28" s="140"/>
      <c r="ON28" s="140"/>
      <c r="OO28" s="140"/>
      <c r="OQ28" s="479"/>
      <c r="OR28" s="480"/>
      <c r="PD28" s="140"/>
      <c r="PE28" s="472"/>
      <c r="PH28" s="465"/>
      <c r="PI28" s="140"/>
      <c r="RL28" s="472"/>
      <c r="AED28" s="140"/>
      <c r="AEE28" s="140"/>
      <c r="AEF28" s="473"/>
      <c r="AEP28" s="140"/>
      <c r="AEQ28" s="473"/>
      <c r="AGT28" s="465"/>
      <c r="AGU28" s="140"/>
      <c r="AIJ28" s="140"/>
      <c r="AIK28" s="140"/>
      <c r="AIL28" s="140"/>
      <c r="AIT28" s="140"/>
      <c r="AIU28" s="140"/>
    </row>
    <row r="29" spans="2:932" ht="15.75" thickBot="1" x14ac:dyDescent="0.3">
      <c r="B29" s="2211"/>
      <c r="C29" s="481" t="s">
        <v>76</v>
      </c>
      <c r="D29" s="482"/>
      <c r="E29" s="483"/>
      <c r="F29" s="2150"/>
      <c r="G29" s="422"/>
      <c r="H29" s="1492"/>
      <c r="I29" s="422"/>
      <c r="J29" s="1502"/>
      <c r="K29" s="422"/>
      <c r="L29" s="422"/>
      <c r="M29" s="422"/>
      <c r="N29" s="422"/>
      <c r="O29" s="422"/>
      <c r="P29" s="422"/>
      <c r="Q29" s="422"/>
      <c r="R29" s="691"/>
      <c r="S29" s="685" t="s">
        <v>63</v>
      </c>
      <c r="T29" s="645" t="s">
        <v>63</v>
      </c>
      <c r="U29" s="738" t="s">
        <v>63</v>
      </c>
      <c r="V29" s="62"/>
      <c r="W29" s="1"/>
      <c r="X29" s="1"/>
      <c r="Y29" s="1"/>
      <c r="Z29" s="1"/>
      <c r="AA29" s="3">
        <f>G12-(G21+G22)</f>
        <v>380292</v>
      </c>
      <c r="AB29" s="1"/>
      <c r="AC29" s="62"/>
      <c r="AD29" s="62"/>
      <c r="AE29" s="62"/>
      <c r="AF29" s="62"/>
      <c r="AG29" s="62"/>
      <c r="AH29" s="62"/>
      <c r="AI29" s="62"/>
      <c r="AJ29" s="62"/>
      <c r="AK29" s="62"/>
      <c r="AL29" s="62"/>
      <c r="AM29" s="62"/>
      <c r="AN29" s="62"/>
      <c r="AO29" s="62"/>
      <c r="AQ29" s="62"/>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U29" s="1"/>
      <c r="BV29" s="1"/>
      <c r="BW29" s="1"/>
      <c r="BX29" s="1"/>
      <c r="CZ29" s="1"/>
      <c r="DD29" s="414"/>
      <c r="DE29" s="484"/>
      <c r="DF29" s="416">
        <v>24</v>
      </c>
      <c r="DG29" s="417">
        <v>2</v>
      </c>
      <c r="DH29" s="418">
        <v>3</v>
      </c>
      <c r="OQ29" s="479" t="s">
        <v>61</v>
      </c>
      <c r="OR29" s="485">
        <f>80.53776+PE39</f>
        <v>120.78492</v>
      </c>
      <c r="PD29" s="140">
        <v>4695.7554</v>
      </c>
      <c r="PE29" s="472">
        <f>OR29/PD29*100</f>
        <v>2.5722148985869238</v>
      </c>
      <c r="AGT29" s="465">
        <v>0.25</v>
      </c>
      <c r="AGU29" s="140">
        <f>AGT29*AGU21</f>
        <v>471</v>
      </c>
    </row>
    <row r="30" spans="2:932" x14ac:dyDescent="0.25">
      <c r="B30" s="2211"/>
      <c r="C30" s="469" t="s">
        <v>75</v>
      </c>
      <c r="D30" s="486"/>
      <c r="E30" s="487" t="s">
        <v>14</v>
      </c>
      <c r="F30" s="2148">
        <f>F31+F32</f>
        <v>39639925</v>
      </c>
      <c r="G30" s="436">
        <f>'Februari 2026 PMG 2'!AJ32+'Februari 2026 PMG 1'!AJ32</f>
        <v>43001096</v>
      </c>
      <c r="H30" s="436"/>
      <c r="I30" s="436"/>
      <c r="J30" s="436"/>
      <c r="K30" s="436"/>
      <c r="L30" s="436"/>
      <c r="M30" s="436"/>
      <c r="N30" s="436"/>
      <c r="O30" s="436"/>
      <c r="P30" s="436"/>
      <c r="Q30" s="436"/>
      <c r="R30" s="691"/>
      <c r="S30" s="57">
        <f>S31+S32</f>
        <v>43001096</v>
      </c>
      <c r="T30" s="640">
        <f>T31+T32</f>
        <v>87311000</v>
      </c>
      <c r="U30" s="736">
        <f>S30/T30*100</f>
        <v>49.250490774358333</v>
      </c>
      <c r="V30" s="62"/>
      <c r="W30" s="1"/>
      <c r="X30" s="3"/>
      <c r="Y30" s="1"/>
      <c r="Z30" s="1"/>
      <c r="AA30" s="1">
        <f>(AA29/G12)</f>
        <v>6.1740387912805799E-3</v>
      </c>
      <c r="AB30" s="3"/>
      <c r="AC30" s="62"/>
      <c r="AD30" s="62"/>
      <c r="AE30" s="62"/>
      <c r="AF30" s="62"/>
      <c r="AG30" s="62"/>
      <c r="AH30" s="62"/>
      <c r="AI30" s="62"/>
      <c r="AJ30" s="62"/>
      <c r="AK30" s="62"/>
      <c r="AL30" s="62"/>
      <c r="AM30" s="62"/>
      <c r="AN30" s="62"/>
      <c r="AO30" s="62"/>
      <c r="AQ30" s="62"/>
      <c r="AS30" s="444"/>
      <c r="AT30" s="444"/>
      <c r="AU30" s="1"/>
      <c r="AV30" s="1"/>
      <c r="AW30" s="3"/>
      <c r="AX30" s="1"/>
      <c r="AY30" s="1"/>
      <c r="AZ30" s="1"/>
      <c r="BA30" s="1"/>
      <c r="BB30" s="1"/>
      <c r="BC30" s="1"/>
      <c r="BD30" s="1"/>
      <c r="BE30" s="1"/>
      <c r="BF30" s="1"/>
      <c r="BG30" s="1"/>
      <c r="BH30" s="1"/>
      <c r="BI30" s="1"/>
      <c r="BJ30" s="1"/>
      <c r="BK30" s="1"/>
      <c r="BL30" s="1"/>
      <c r="BM30" s="1"/>
      <c r="BN30" s="1"/>
      <c r="BO30" s="1"/>
      <c r="BP30" s="1"/>
      <c r="BQ30" s="1"/>
      <c r="BR30" s="1"/>
      <c r="BS30" s="1"/>
      <c r="BU30" s="1"/>
      <c r="BV30" s="1"/>
      <c r="BW30" s="141"/>
      <c r="BX30" s="1"/>
      <c r="CZ30" s="1"/>
      <c r="DD30" s="423" t="s">
        <v>311</v>
      </c>
      <c r="DE30" s="5" t="s">
        <v>14</v>
      </c>
      <c r="DF30" s="424">
        <v>2000530</v>
      </c>
      <c r="DG30" s="444">
        <v>2005167</v>
      </c>
      <c r="DH30" s="426">
        <v>2025879</v>
      </c>
      <c r="DI30" s="141"/>
      <c r="FL30" s="141"/>
      <c r="JG30" s="141"/>
      <c r="JH30" s="141"/>
      <c r="JI30" s="141"/>
      <c r="JJ30" s="141"/>
      <c r="ON30" s="141"/>
      <c r="OO30" s="141"/>
      <c r="OQ30" s="141"/>
      <c r="PE30" s="144"/>
      <c r="PI30" s="141"/>
      <c r="RL30" s="144"/>
      <c r="AED30" s="4">
        <f>95.28%*AED12</f>
        <v>34157.880000005527</v>
      </c>
      <c r="AEF30" s="4">
        <f>AED21-AEP21</f>
        <v>102202.1199999805</v>
      </c>
      <c r="AGU30" s="140"/>
      <c r="AIJ30" s="140"/>
      <c r="AIK30" s="140"/>
      <c r="AIL30" s="140"/>
      <c r="AIP30" s="1" t="s">
        <v>328</v>
      </c>
    </row>
    <row r="31" spans="2:932" x14ac:dyDescent="0.25">
      <c r="B31" s="2211"/>
      <c r="C31" s="469" t="s">
        <v>74</v>
      </c>
      <c r="D31" s="486">
        <v>516092.30769230769</v>
      </c>
      <c r="E31" s="470" t="s">
        <v>14</v>
      </c>
      <c r="F31" s="2148">
        <v>32832043</v>
      </c>
      <c r="G31" s="436">
        <f>'Februari 2026 PMG 2'!AJ33+'Februari 2026 PMG 1'!AJ33</f>
        <v>35713482</v>
      </c>
      <c r="H31" s="1493"/>
      <c r="I31" s="436"/>
      <c r="J31" s="1500"/>
      <c r="K31" s="436"/>
      <c r="L31" s="436"/>
      <c r="M31" s="436"/>
      <c r="N31" s="436"/>
      <c r="O31" s="436"/>
      <c r="P31" s="436"/>
      <c r="Q31" s="436"/>
      <c r="R31" s="691"/>
      <c r="S31" s="57">
        <f>SUM(G31:Q31)</f>
        <v>35713482</v>
      </c>
      <c r="T31" s="644">
        <v>71627000</v>
      </c>
      <c r="U31" s="736">
        <f>S31/T31*100</f>
        <v>49.86036271238499</v>
      </c>
      <c r="V31" s="62"/>
      <c r="W31" s="1"/>
      <c r="X31" s="3"/>
      <c r="Y31" s="1"/>
      <c r="Z31" s="1"/>
      <c r="AA31" s="1"/>
      <c r="AB31" s="3"/>
      <c r="AC31" s="62"/>
      <c r="AD31" s="62"/>
      <c r="AE31" s="62"/>
      <c r="AF31" s="62"/>
      <c r="AG31" s="62"/>
      <c r="AH31" s="62"/>
      <c r="AI31" s="62"/>
      <c r="AJ31" s="62"/>
      <c r="AK31" s="62"/>
      <c r="AL31" s="62"/>
      <c r="AM31" s="62"/>
      <c r="AN31" s="62"/>
      <c r="AO31" s="62"/>
      <c r="AQ31" s="62"/>
      <c r="AS31" s="1"/>
      <c r="AT31" s="1"/>
      <c r="AU31" s="3"/>
      <c r="AV31" s="1"/>
      <c r="AW31" s="1"/>
      <c r="AX31" s="1"/>
      <c r="AY31" s="1"/>
      <c r="AZ31" s="1"/>
      <c r="BA31" s="1"/>
      <c r="BB31" s="1"/>
      <c r="BC31" s="1"/>
      <c r="BD31" s="1"/>
      <c r="BE31" s="1"/>
      <c r="BF31" s="1"/>
      <c r="BG31" s="1"/>
      <c r="BH31" s="1"/>
      <c r="BI31" s="1"/>
      <c r="BJ31" s="1"/>
      <c r="BK31" s="1"/>
      <c r="BL31" s="1"/>
      <c r="BM31" s="1"/>
      <c r="BN31" s="1"/>
      <c r="BO31" s="1"/>
      <c r="BP31" s="1"/>
      <c r="BQ31" s="1"/>
      <c r="BR31" s="1"/>
      <c r="BS31" s="1"/>
      <c r="BU31" s="1"/>
      <c r="BV31" s="1"/>
      <c r="BW31" s="1"/>
      <c r="BX31" s="1"/>
      <c r="CZ31" s="1"/>
      <c r="DD31" s="437" t="s">
        <v>317</v>
      </c>
      <c r="DE31" s="438" t="s">
        <v>19</v>
      </c>
      <c r="DF31" s="439">
        <v>255.536188590634</v>
      </c>
      <c r="DG31" s="488">
        <v>255.09239449100701</v>
      </c>
      <c r="DH31" s="441">
        <v>260.824545250543</v>
      </c>
      <c r="ON31" s="462" t="e">
        <f>#REF!/1000</f>
        <v>#REF!</v>
      </c>
      <c r="OQ31" s="489" t="s">
        <v>329</v>
      </c>
      <c r="OR31" s="140">
        <v>0</v>
      </c>
      <c r="PD31" s="140">
        <v>9.7534799999999997</v>
      </c>
      <c r="PE31" s="472">
        <f>(OR31*PD31)/1000</f>
        <v>0</v>
      </c>
      <c r="AED31" s="4">
        <f>4.1%*AED12</f>
        <v>1469.8500000002375</v>
      </c>
      <c r="AEF31" s="4">
        <f>AED22-AEP22</f>
        <v>12330.149999999059</v>
      </c>
    </row>
    <row r="32" spans="2:932" x14ac:dyDescent="0.25">
      <c r="B32" s="2211"/>
      <c r="C32" s="469" t="s">
        <v>73</v>
      </c>
      <c r="D32" s="486">
        <v>118637.8986866792</v>
      </c>
      <c r="E32" s="470" t="s">
        <v>14</v>
      </c>
      <c r="F32" s="2148">
        <v>6807882</v>
      </c>
      <c r="G32" s="436">
        <f>'Februari 2026 PMG 2'!AJ34+'Februari 2026 PMG 1'!AJ34</f>
        <v>7287614</v>
      </c>
      <c r="H32" s="1493"/>
      <c r="I32" s="436"/>
      <c r="J32" s="1500"/>
      <c r="K32" s="436"/>
      <c r="L32" s="436"/>
      <c r="M32" s="436"/>
      <c r="N32" s="436"/>
      <c r="O32" s="436"/>
      <c r="P32" s="436"/>
      <c r="Q32" s="436"/>
      <c r="R32" s="691"/>
      <c r="S32" s="57">
        <f>SUM(G32:Q32)</f>
        <v>7287614</v>
      </c>
      <c r="T32" s="644">
        <v>15684000</v>
      </c>
      <c r="U32" s="736">
        <f>S32/T32*100</f>
        <v>46.465276715123693</v>
      </c>
      <c r="V32" s="62"/>
      <c r="W32" s="1"/>
      <c r="X32" s="1"/>
      <c r="Y32" s="1"/>
      <c r="Z32" s="1"/>
      <c r="AA32" s="1"/>
      <c r="AB32" s="1"/>
      <c r="AC32" s="62"/>
      <c r="AD32" s="62"/>
      <c r="AE32" s="62"/>
      <c r="AF32" s="62"/>
      <c r="AG32" s="62"/>
      <c r="AH32" s="62"/>
      <c r="AI32" s="62"/>
      <c r="AJ32" s="62"/>
      <c r="AK32" s="62"/>
      <c r="AL32" s="62"/>
      <c r="AM32" s="62"/>
      <c r="AN32" s="62"/>
      <c r="AO32" s="62"/>
      <c r="AQ32" s="62"/>
      <c r="AS32" s="1"/>
      <c r="AT32" s="1"/>
      <c r="AU32" s="3"/>
      <c r="AV32" s="1"/>
      <c r="AW32" s="1"/>
      <c r="AX32" s="1"/>
      <c r="AY32" s="1"/>
      <c r="AZ32" s="1"/>
      <c r="BA32" s="1"/>
      <c r="BB32" s="1"/>
      <c r="BC32" s="1"/>
      <c r="BD32" s="1"/>
      <c r="BE32" s="1"/>
      <c r="BF32" s="1"/>
      <c r="BG32" s="1"/>
      <c r="BH32" s="1"/>
      <c r="BI32" s="1"/>
      <c r="BJ32" s="1"/>
      <c r="BK32" s="1"/>
      <c r="BL32" s="1"/>
      <c r="BM32" s="1"/>
      <c r="BN32" s="1"/>
      <c r="BO32" s="1"/>
      <c r="BP32" s="1"/>
      <c r="BQ32" s="1"/>
      <c r="BR32" s="1"/>
      <c r="BS32" s="1"/>
      <c r="BU32" s="1"/>
      <c r="BV32" s="1"/>
      <c r="BW32" s="1"/>
      <c r="BX32" s="1"/>
      <c r="CZ32" s="1"/>
      <c r="DD32" s="423" t="s">
        <v>320</v>
      </c>
      <c r="DE32" s="5" t="s">
        <v>14</v>
      </c>
      <c r="DF32" s="424">
        <v>146000</v>
      </c>
      <c r="DG32" s="425">
        <v>151100</v>
      </c>
      <c r="DH32" s="426">
        <v>152900</v>
      </c>
      <c r="ON32" s="140">
        <v>1796</v>
      </c>
      <c r="OP32" s="472"/>
      <c r="OQ32" s="489" t="s">
        <v>330</v>
      </c>
      <c r="OR32" s="462">
        <v>1262</v>
      </c>
      <c r="PD32" s="1">
        <v>10.86</v>
      </c>
      <c r="PE32" s="472">
        <f>(OR32*PD32)/1000</f>
        <v>13.70532</v>
      </c>
      <c r="AIP32" s="2" t="s">
        <v>331</v>
      </c>
    </row>
    <row r="33" spans="1:14938" hidden="1" x14ac:dyDescent="0.25">
      <c r="B33" s="2211"/>
      <c r="C33" s="481" t="s">
        <v>103</v>
      </c>
      <c r="D33" s="486"/>
      <c r="E33" s="490"/>
      <c r="F33" s="2151"/>
      <c r="G33" s="491"/>
      <c r="H33" s="1495"/>
      <c r="I33" s="491"/>
      <c r="J33" s="1503"/>
      <c r="K33" s="491"/>
      <c r="L33" s="491"/>
      <c r="M33" s="491"/>
      <c r="N33" s="491"/>
      <c r="O33" s="491"/>
      <c r="P33" s="491"/>
      <c r="Q33" s="491"/>
      <c r="R33" s="691"/>
      <c r="S33" s="685" t="s">
        <v>105</v>
      </c>
      <c r="T33" s="645" t="s">
        <v>105</v>
      </c>
      <c r="U33" s="738" t="s">
        <v>105</v>
      </c>
      <c r="V33" s="62"/>
      <c r="W33" s="3"/>
      <c r="X33" s="62"/>
      <c r="Y33" s="62"/>
      <c r="Z33" s="62"/>
      <c r="AA33" s="62"/>
      <c r="AB33" s="62"/>
      <c r="AC33" s="62"/>
      <c r="AD33" s="62"/>
      <c r="AE33" s="62"/>
      <c r="AF33" s="62"/>
      <c r="AG33" s="62"/>
      <c r="AH33" s="62"/>
      <c r="AI33" s="62"/>
      <c r="AJ33" s="62"/>
      <c r="AK33" s="62"/>
      <c r="AL33" s="62"/>
      <c r="AM33" s="62"/>
      <c r="AN33" s="62"/>
      <c r="AO33" s="62"/>
      <c r="AQ33" s="62"/>
      <c r="AS33" s="1"/>
      <c r="AT33" s="1"/>
      <c r="AU33" s="3"/>
      <c r="AV33" s="1"/>
      <c r="AW33" s="1"/>
      <c r="AX33" s="1"/>
      <c r="AY33" s="1"/>
      <c r="AZ33" s="1"/>
      <c r="BA33" s="1"/>
      <c r="BB33" s="1"/>
      <c r="BC33" s="1"/>
      <c r="BD33" s="1"/>
      <c r="BE33" s="1"/>
      <c r="BF33" s="1"/>
      <c r="BG33" s="1"/>
      <c r="BH33" s="1"/>
      <c r="BI33" s="1"/>
      <c r="BJ33" s="1"/>
      <c r="BK33" s="1"/>
      <c r="BL33" s="1"/>
      <c r="BM33" s="1"/>
      <c r="BN33" s="1"/>
      <c r="BO33" s="1"/>
      <c r="BP33" s="1"/>
      <c r="BQ33" s="1"/>
      <c r="BR33" s="1"/>
      <c r="BS33" s="1"/>
      <c r="BU33" s="1"/>
      <c r="BV33" s="1"/>
      <c r="BW33" s="1"/>
      <c r="BX33" s="1"/>
      <c r="CZ33" s="1"/>
      <c r="DD33" s="423"/>
      <c r="DE33" s="5"/>
      <c r="DF33" s="424"/>
      <c r="DG33" s="425"/>
      <c r="DH33" s="426"/>
      <c r="ON33" s="140"/>
      <c r="OP33" s="472"/>
      <c r="OQ33" s="489"/>
      <c r="OR33" s="462"/>
      <c r="PD33" s="1"/>
      <c r="PE33" s="472"/>
      <c r="AIP33" s="2"/>
    </row>
    <row r="34" spans="1:14938" hidden="1" x14ac:dyDescent="0.25">
      <c r="B34" s="2211"/>
      <c r="C34" s="469" t="s">
        <v>75</v>
      </c>
      <c r="D34" s="486"/>
      <c r="E34" s="470" t="s">
        <v>14</v>
      </c>
      <c r="F34" s="2148"/>
      <c r="G34" s="436"/>
      <c r="H34" s="1493"/>
      <c r="I34" s="1507"/>
      <c r="J34" s="1500"/>
      <c r="K34" s="436"/>
      <c r="L34" s="436"/>
      <c r="M34" s="436"/>
      <c r="N34" s="436"/>
      <c r="O34" s="436"/>
      <c r="P34" s="436"/>
      <c r="Q34" s="436"/>
      <c r="R34" s="691"/>
      <c r="S34" s="57">
        <f>S35+S36</f>
        <v>0</v>
      </c>
      <c r="T34" s="640">
        <f>T35+T36</f>
        <v>5121000</v>
      </c>
      <c r="U34" s="736">
        <f>S34/T34*100</f>
        <v>0</v>
      </c>
      <c r="V34" s="361"/>
      <c r="W34" s="1"/>
      <c r="X34" s="62"/>
      <c r="Y34" s="62"/>
      <c r="Z34" s="62"/>
      <c r="AA34" s="62"/>
      <c r="AB34" s="62"/>
      <c r="AC34" s="62"/>
      <c r="AD34" s="62"/>
      <c r="AE34" s="772"/>
      <c r="AF34" s="772"/>
      <c r="AG34" s="772"/>
      <c r="AH34" s="772"/>
      <c r="AI34" s="772"/>
      <c r="AJ34" s="772"/>
      <c r="AK34" s="772"/>
      <c r="AL34" s="772"/>
      <c r="AM34" s="62"/>
      <c r="AN34" s="62"/>
      <c r="AO34" s="62"/>
      <c r="AQ34" s="62"/>
      <c r="AS34" s="1"/>
      <c r="AT34" s="1"/>
      <c r="AU34" s="3"/>
      <c r="AV34" s="1"/>
      <c r="AW34" s="361">
        <f>S34+S39</f>
        <v>0</v>
      </c>
      <c r="AX34" s="1"/>
      <c r="AY34" s="1"/>
      <c r="AZ34" s="1"/>
      <c r="BA34" s="1"/>
      <c r="BB34" s="1"/>
      <c r="BC34" s="1"/>
      <c r="BD34" s="1"/>
      <c r="BE34" s="1"/>
      <c r="BF34" s="1"/>
      <c r="BG34" s="1"/>
      <c r="BH34" s="1"/>
      <c r="BI34" s="1"/>
      <c r="BJ34" s="1"/>
      <c r="BK34" s="1"/>
      <c r="BL34" s="1"/>
      <c r="BM34" s="1"/>
      <c r="BN34" s="1"/>
      <c r="BO34" s="1"/>
      <c r="BP34" s="1"/>
      <c r="BQ34" s="1"/>
      <c r="BR34" s="1"/>
      <c r="BS34" s="1"/>
      <c r="BU34" s="1"/>
      <c r="BV34" s="1"/>
      <c r="BW34" s="1"/>
      <c r="BX34" s="1"/>
      <c r="CZ34" s="1"/>
      <c r="DD34" s="423"/>
      <c r="DE34" s="5"/>
      <c r="DF34" s="424"/>
      <c r="DG34" s="425"/>
      <c r="DH34" s="426"/>
      <c r="ON34" s="140"/>
      <c r="OP34" s="472"/>
      <c r="OQ34" s="489"/>
      <c r="OR34" s="462"/>
      <c r="PD34" s="1"/>
      <c r="PE34" s="472"/>
      <c r="AIP34" s="2"/>
    </row>
    <row r="35" spans="1:14938" hidden="1" x14ac:dyDescent="0.25">
      <c r="B35" s="2211"/>
      <c r="C35" s="469" t="s">
        <v>104</v>
      </c>
      <c r="D35" s="486"/>
      <c r="E35" s="470" t="s">
        <v>14</v>
      </c>
      <c r="F35" s="2148"/>
      <c r="G35" s="436"/>
      <c r="H35" s="1493"/>
      <c r="I35" s="1507"/>
      <c r="J35" s="1500"/>
      <c r="K35" s="436"/>
      <c r="L35" s="436"/>
      <c r="M35" s="436"/>
      <c r="N35" s="436"/>
      <c r="O35" s="436"/>
      <c r="P35" s="436"/>
      <c r="Q35" s="436"/>
      <c r="R35" s="691"/>
      <c r="S35" s="57">
        <f>SUM(G35:Q35)</f>
        <v>0</v>
      </c>
      <c r="T35" s="644">
        <v>3934000</v>
      </c>
      <c r="U35" s="736">
        <f>S35/T35*100</f>
        <v>0</v>
      </c>
      <c r="V35" s="361"/>
      <c r="W35" s="1"/>
      <c r="X35" s="62"/>
      <c r="Y35" s="62"/>
      <c r="Z35" s="62"/>
      <c r="AA35" s="62"/>
      <c r="AB35" s="62"/>
      <c r="AC35" s="62"/>
      <c r="AD35" s="62"/>
      <c r="AE35" s="772"/>
      <c r="AF35" s="772"/>
      <c r="AG35" s="62"/>
      <c r="AH35" s="62"/>
      <c r="AI35" s="62"/>
      <c r="AJ35" s="62"/>
      <c r="AK35" s="62"/>
      <c r="AL35" s="62"/>
      <c r="AM35" s="62"/>
      <c r="AN35" s="62"/>
      <c r="AO35" s="62"/>
      <c r="AQ35" s="62"/>
      <c r="AS35" s="1"/>
      <c r="AT35" s="1"/>
      <c r="AU35" s="3"/>
      <c r="AV35" s="1"/>
      <c r="AW35" s="361">
        <f>S35+S40</f>
        <v>0</v>
      </c>
      <c r="AX35" s="1"/>
      <c r="AY35" s="1"/>
      <c r="AZ35" s="1"/>
      <c r="BA35" s="1"/>
      <c r="BB35" s="1"/>
      <c r="BC35" s="1"/>
      <c r="BD35" s="1"/>
      <c r="BE35" s="1"/>
      <c r="BF35" s="1"/>
      <c r="BG35" s="1"/>
      <c r="BH35" s="1"/>
      <c r="BI35" s="1"/>
      <c r="BJ35" s="1"/>
      <c r="BK35" s="1"/>
      <c r="BL35" s="1"/>
      <c r="BM35" s="1"/>
      <c r="BN35" s="1"/>
      <c r="BO35" s="1"/>
      <c r="BP35" s="1"/>
      <c r="BQ35" s="1"/>
      <c r="BR35" s="1"/>
      <c r="BS35" s="1"/>
      <c r="BU35" s="1"/>
      <c r="BV35" s="1"/>
      <c r="BW35" s="1"/>
      <c r="BX35" s="1"/>
      <c r="CZ35" s="1"/>
      <c r="DD35" s="423"/>
      <c r="DE35" s="5"/>
      <c r="DF35" s="424"/>
      <c r="DG35" s="425"/>
      <c r="DH35" s="426"/>
      <c r="ON35" s="140"/>
      <c r="OP35" s="472"/>
      <c r="OQ35" s="489"/>
      <c r="OR35" s="462"/>
      <c r="PD35" s="1"/>
      <c r="PE35" s="472"/>
      <c r="AIP35" s="2"/>
    </row>
    <row r="36" spans="1:14938" hidden="1" x14ac:dyDescent="0.25">
      <c r="B36" s="2211"/>
      <c r="C36" s="469" t="s">
        <v>73</v>
      </c>
      <c r="D36" s="486"/>
      <c r="E36" s="470" t="s">
        <v>14</v>
      </c>
      <c r="F36" s="2148"/>
      <c r="G36" s="436"/>
      <c r="H36" s="1493"/>
      <c r="I36" s="1507"/>
      <c r="J36" s="1500"/>
      <c r="K36" s="436"/>
      <c r="L36" s="436"/>
      <c r="M36" s="436"/>
      <c r="N36" s="436"/>
      <c r="O36" s="436"/>
      <c r="P36" s="436"/>
      <c r="Q36" s="436"/>
      <c r="R36" s="691"/>
      <c r="S36" s="57">
        <f>SUM(G36:Q36)</f>
        <v>0</v>
      </c>
      <c r="T36" s="644">
        <v>1187000</v>
      </c>
      <c r="U36" s="736">
        <f>S36/T36*100</f>
        <v>0</v>
      </c>
      <c r="V36" s="361"/>
      <c r="W36" s="1"/>
      <c r="X36" s="62"/>
      <c r="Y36" s="62"/>
      <c r="Z36" s="62"/>
      <c r="AA36" s="62"/>
      <c r="AB36" s="62"/>
      <c r="AC36" s="62"/>
      <c r="AD36" s="62"/>
      <c r="AE36" s="772"/>
      <c r="AF36" s="772"/>
      <c r="AG36" s="62"/>
      <c r="AH36" s="62"/>
      <c r="AI36" s="62"/>
      <c r="AJ36" s="62"/>
      <c r="AK36" s="62"/>
      <c r="AL36" s="62"/>
      <c r="AM36" s="62"/>
      <c r="AN36" s="62"/>
      <c r="AO36" s="62"/>
      <c r="AQ36" s="62"/>
      <c r="AS36" s="1"/>
      <c r="AT36" s="1"/>
      <c r="AU36" s="3"/>
      <c r="AV36" s="1"/>
      <c r="AW36" s="361">
        <f>S36+S41</f>
        <v>0</v>
      </c>
      <c r="AX36" s="1"/>
      <c r="AY36" s="1"/>
      <c r="AZ36" s="1"/>
      <c r="BA36" s="1"/>
      <c r="BB36" s="1"/>
      <c r="BC36" s="1"/>
      <c r="BD36" s="1"/>
      <c r="BE36" s="1"/>
      <c r="BF36" s="1"/>
      <c r="BG36" s="1"/>
      <c r="BH36" s="1"/>
      <c r="BI36" s="1"/>
      <c r="BJ36" s="1"/>
      <c r="BK36" s="1"/>
      <c r="BL36" s="1"/>
      <c r="BM36" s="1"/>
      <c r="BN36" s="1"/>
      <c r="BO36" s="1"/>
      <c r="BP36" s="1"/>
      <c r="BQ36" s="1"/>
      <c r="BR36" s="1"/>
      <c r="BS36" s="1"/>
      <c r="BU36" s="1"/>
      <c r="BV36" s="1"/>
      <c r="BW36" s="1"/>
      <c r="BX36" s="1"/>
      <c r="CZ36" s="1"/>
      <c r="DD36" s="423"/>
      <c r="DE36" s="5"/>
      <c r="DF36" s="424"/>
      <c r="DG36" s="425"/>
      <c r="DH36" s="426"/>
      <c r="ON36" s="140"/>
      <c r="OP36" s="472"/>
      <c r="OQ36" s="489"/>
      <c r="OR36" s="462"/>
      <c r="PD36" s="1"/>
      <c r="PE36" s="472"/>
      <c r="AIP36" s="2"/>
    </row>
    <row r="37" spans="1:14938" ht="15.75" hidden="1" thickBot="1" x14ac:dyDescent="0.3">
      <c r="B37" s="2211"/>
      <c r="C37" s="481" t="s">
        <v>106</v>
      </c>
      <c r="D37" s="492"/>
      <c r="E37" s="483"/>
      <c r="F37" s="2150"/>
      <c r="G37" s="422"/>
      <c r="H37" s="1492"/>
      <c r="I37" s="493"/>
      <c r="J37" s="1502"/>
      <c r="K37" s="422"/>
      <c r="L37" s="422"/>
      <c r="M37" s="422"/>
      <c r="N37" s="422"/>
      <c r="O37" s="422"/>
      <c r="P37" s="422"/>
      <c r="Q37" s="422"/>
      <c r="R37" s="691"/>
      <c r="S37" s="685" t="s">
        <v>107</v>
      </c>
      <c r="T37" s="645" t="s">
        <v>107</v>
      </c>
      <c r="U37" s="738" t="s">
        <v>107</v>
      </c>
      <c r="V37" s="62"/>
      <c r="W37" s="1"/>
      <c r="X37" s="62"/>
      <c r="Y37" s="62"/>
      <c r="Z37" s="62"/>
      <c r="AA37" s="62"/>
      <c r="AB37" s="62"/>
      <c r="AC37" s="62"/>
      <c r="AD37" s="62"/>
      <c r="AE37" s="2213"/>
      <c r="AF37" s="2213"/>
      <c r="AG37" s="62"/>
      <c r="AH37" s="62"/>
      <c r="AI37" s="62"/>
      <c r="AJ37" s="62"/>
      <c r="AK37" s="62"/>
      <c r="AL37" s="62"/>
      <c r="AM37" s="62"/>
      <c r="AN37" s="62"/>
      <c r="AO37" s="62"/>
      <c r="AQ37" s="62"/>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U37" s="1"/>
      <c r="BV37" s="1"/>
      <c r="BW37" s="1"/>
      <c r="BX37" s="1"/>
      <c r="CZ37" s="1"/>
      <c r="DD37" s="457"/>
      <c r="DE37" s="458" t="s">
        <v>321</v>
      </c>
      <c r="DF37" s="494">
        <f>DF32/(DF30/1000)</f>
        <v>72.980660125066862</v>
      </c>
      <c r="DG37" s="495">
        <f>DG32/(DG30/1000)</f>
        <v>75.35531953198911</v>
      </c>
      <c r="DH37" s="496">
        <f>DH32/(DH30/1000)</f>
        <v>75.473411788167013</v>
      </c>
      <c r="ON37" s="472" t="e">
        <f>ON31/ON32*100</f>
        <v>#REF!</v>
      </c>
      <c r="OP37" s="472"/>
      <c r="OQ37" s="489" t="s">
        <v>332</v>
      </c>
      <c r="OR37" s="462">
        <v>2444</v>
      </c>
      <c r="PD37" s="1">
        <v>10.86</v>
      </c>
      <c r="PE37" s="472">
        <f>(OR37*PD37)/1000</f>
        <v>26.541840000000001</v>
      </c>
      <c r="AIP37" s="2" t="s">
        <v>313</v>
      </c>
    </row>
    <row r="38" spans="1:14938" hidden="1" x14ac:dyDescent="0.25">
      <c r="A38" s="16"/>
      <c r="B38" s="2211"/>
      <c r="C38" s="497" t="s">
        <v>71</v>
      </c>
      <c r="D38" s="498"/>
      <c r="E38" s="499" t="s">
        <v>14</v>
      </c>
      <c r="F38" s="2152"/>
      <c r="G38" s="436"/>
      <c r="H38" s="1493"/>
      <c r="I38" s="436"/>
      <c r="J38" s="1500"/>
      <c r="K38" s="436"/>
      <c r="L38" s="436"/>
      <c r="M38" s="436"/>
      <c r="N38" s="436"/>
      <c r="O38" s="436"/>
      <c r="P38" s="436"/>
      <c r="Q38" s="436"/>
      <c r="R38" s="693"/>
      <c r="S38" s="500">
        <f>SUM(G38:Q38)</f>
        <v>0</v>
      </c>
      <c r="T38" s="646">
        <f>T39/T61%</f>
        <v>32338304.029689282</v>
      </c>
      <c r="U38" s="736">
        <f>(S38/T38)*100</f>
        <v>0</v>
      </c>
      <c r="V38" s="773"/>
      <c r="W38" s="16"/>
      <c r="X38" s="773"/>
      <c r="Y38" s="773"/>
      <c r="Z38" s="773"/>
      <c r="AA38" s="773"/>
      <c r="AB38" s="773"/>
      <c r="AC38" s="773"/>
      <c r="AD38" s="773"/>
      <c r="AE38" s="774"/>
      <c r="AF38" s="774"/>
      <c r="AG38" s="773"/>
      <c r="AH38" s="773"/>
      <c r="AI38" s="773"/>
      <c r="AJ38" s="773"/>
      <c r="AK38" s="773"/>
      <c r="AL38" s="773"/>
      <c r="AM38" s="773"/>
      <c r="AN38" s="773"/>
      <c r="AO38" s="773"/>
      <c r="AP38" s="773"/>
      <c r="AQ38" s="773"/>
      <c r="AR38" s="773"/>
      <c r="AS38" s="775"/>
      <c r="AT38" s="775"/>
      <c r="AU38" s="16"/>
      <c r="AV38" s="16"/>
      <c r="AW38" s="1"/>
      <c r="AX38" s="16"/>
      <c r="AY38" s="16"/>
      <c r="AZ38" s="16"/>
      <c r="BA38" s="16"/>
      <c r="BB38" s="16"/>
      <c r="BC38" s="16"/>
      <c r="BD38" s="16"/>
      <c r="BE38" s="16"/>
      <c r="BF38" s="16"/>
      <c r="BG38" s="16"/>
      <c r="BH38" s="16"/>
      <c r="BI38" s="16"/>
      <c r="BJ38" s="16"/>
      <c r="BK38" s="16"/>
      <c r="BL38" s="16"/>
      <c r="BM38" s="16"/>
      <c r="BN38" s="16"/>
      <c r="BO38" s="16"/>
      <c r="BP38" s="16"/>
      <c r="BQ38" s="16"/>
      <c r="BR38" s="16"/>
      <c r="BS38" s="16"/>
      <c r="BU38" s="16"/>
      <c r="BV38" s="16"/>
      <c r="BW38" s="143"/>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E38" s="5" t="s">
        <v>321</v>
      </c>
      <c r="DF38" s="144" t="e">
        <f>DF32/(DF22/1000)</f>
        <v>#VALUE!</v>
      </c>
      <c r="DG38" s="144" t="e">
        <f>DH32/(DG22/1000)</f>
        <v>#VALUE!</v>
      </c>
      <c r="DH38" s="144" t="e">
        <f>#REF!/(DH22/1000)</f>
        <v>#REF!</v>
      </c>
      <c r="DI38" s="143"/>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c r="EW38" s="16"/>
      <c r="EX38" s="16"/>
      <c r="EY38" s="16"/>
      <c r="EZ38" s="16"/>
      <c r="FA38" s="16"/>
      <c r="FB38" s="16"/>
      <c r="FC38" s="16"/>
      <c r="FD38" s="16"/>
      <c r="FE38" s="16"/>
      <c r="FF38" s="16"/>
      <c r="FG38" s="16"/>
      <c r="FH38" s="16"/>
      <c r="FI38" s="16"/>
      <c r="FJ38" s="16"/>
      <c r="FK38" s="16"/>
      <c r="FL38" s="143"/>
      <c r="FM38" s="16"/>
      <c r="FN38" s="16"/>
      <c r="FO38" s="16"/>
      <c r="FP38" s="16"/>
      <c r="FQ38" s="16"/>
      <c r="FR38" s="16"/>
      <c r="FS38" s="16"/>
      <c r="FT38" s="16"/>
      <c r="FU38" s="16"/>
      <c r="FV38" s="16"/>
      <c r="FW38" s="16"/>
      <c r="FX38" s="16"/>
      <c r="FY38" s="16"/>
      <c r="FZ38" s="16"/>
      <c r="GA38" s="16"/>
      <c r="GB38" s="16"/>
      <c r="GC38" s="16"/>
      <c r="GD38" s="16"/>
      <c r="GE38" s="16"/>
      <c r="GF38" s="16"/>
      <c r="GG38" s="16"/>
      <c r="GH38" s="16"/>
      <c r="GI38" s="16"/>
      <c r="GJ38" s="16"/>
      <c r="GK38" s="16"/>
      <c r="GL38" s="16"/>
      <c r="GM38" s="16"/>
      <c r="GN38" s="16"/>
      <c r="GO38" s="16"/>
      <c r="GP38" s="16"/>
      <c r="GQ38" s="16"/>
      <c r="GR38" s="16"/>
      <c r="GS38" s="16"/>
      <c r="GT38" s="16"/>
      <c r="GU38" s="16"/>
      <c r="GV38" s="16"/>
      <c r="GW38" s="16"/>
      <c r="GX38" s="16"/>
      <c r="GY38" s="16"/>
      <c r="GZ38" s="16"/>
      <c r="HA38" s="16"/>
      <c r="HB38" s="16"/>
      <c r="HC38" s="16"/>
      <c r="HD38" s="16"/>
      <c r="HE38" s="16"/>
      <c r="HF38" s="16"/>
      <c r="HG38" s="16"/>
      <c r="HH38" s="16"/>
      <c r="HI38" s="16"/>
      <c r="HJ38" s="16"/>
      <c r="HK38" s="16"/>
      <c r="HL38" s="16"/>
      <c r="HM38" s="16"/>
      <c r="HN38" s="16"/>
      <c r="HO38" s="16"/>
      <c r="HP38" s="16"/>
      <c r="HQ38" s="16"/>
      <c r="HR38" s="16"/>
      <c r="HS38" s="16"/>
      <c r="HT38" s="16"/>
      <c r="HU38" s="16"/>
      <c r="HV38" s="16"/>
      <c r="HW38" s="16"/>
      <c r="HX38" s="16"/>
      <c r="HY38" s="16"/>
      <c r="HZ38" s="16"/>
      <c r="IA38" s="16"/>
      <c r="IB38" s="16"/>
      <c r="IC38" s="16"/>
      <c r="ID38" s="16"/>
      <c r="IE38" s="16"/>
      <c r="IF38" s="16"/>
      <c r="IG38" s="16"/>
      <c r="IH38" s="16"/>
      <c r="II38" s="16"/>
      <c r="IJ38" s="16"/>
      <c r="IK38" s="16"/>
      <c r="IL38" s="16"/>
      <c r="IM38" s="16"/>
      <c r="IN38" s="16"/>
      <c r="IO38" s="16"/>
      <c r="IP38" s="16"/>
      <c r="IQ38" s="16"/>
      <c r="IR38" s="16"/>
      <c r="IS38" s="16"/>
      <c r="IT38" s="16"/>
      <c r="IU38" s="16"/>
      <c r="IV38" s="16"/>
      <c r="IW38" s="16"/>
      <c r="IX38" s="16"/>
      <c r="IY38" s="16"/>
      <c r="IZ38" s="16"/>
      <c r="JA38" s="16"/>
      <c r="JB38" s="16"/>
      <c r="JC38" s="16"/>
      <c r="JD38" s="16"/>
      <c r="JE38" s="16"/>
      <c r="JF38" s="16"/>
      <c r="JG38" s="143"/>
      <c r="JH38" s="143"/>
      <c r="JI38" s="143"/>
      <c r="JJ38" s="143"/>
      <c r="JK38" s="16"/>
      <c r="JL38" s="16"/>
      <c r="JM38" s="16"/>
      <c r="JN38" s="16"/>
      <c r="JO38" s="16"/>
      <c r="JP38" s="16"/>
      <c r="JQ38" s="16"/>
      <c r="JR38" s="16"/>
      <c r="JS38" s="16"/>
      <c r="JT38" s="16"/>
      <c r="JU38" s="16"/>
      <c r="JV38" s="16"/>
      <c r="JW38" s="16"/>
      <c r="JX38" s="16"/>
      <c r="JY38" s="16"/>
      <c r="JZ38" s="16"/>
      <c r="KA38" s="16"/>
      <c r="KB38" s="16"/>
      <c r="KC38" s="16"/>
      <c r="KD38" s="16"/>
      <c r="KE38" s="16"/>
      <c r="KF38" s="16"/>
      <c r="KG38" s="16"/>
      <c r="KH38" s="16"/>
      <c r="KI38" s="16"/>
      <c r="KJ38" s="16"/>
      <c r="KK38" s="16"/>
      <c r="KL38" s="16"/>
      <c r="KM38" s="16"/>
      <c r="KN38" s="16"/>
      <c r="KO38" s="16"/>
      <c r="KP38" s="16"/>
      <c r="KQ38" s="16"/>
      <c r="KR38" s="16"/>
      <c r="KS38" s="16"/>
      <c r="KT38" s="16"/>
      <c r="KU38" s="16"/>
      <c r="KV38" s="16"/>
      <c r="KW38" s="16"/>
      <c r="KX38" s="16"/>
      <c r="KY38" s="16"/>
      <c r="KZ38" s="16"/>
      <c r="LA38" s="16"/>
      <c r="LB38" s="16"/>
      <c r="LC38" s="16"/>
      <c r="LD38" s="16"/>
      <c r="LE38" s="16"/>
      <c r="LF38" s="16"/>
      <c r="LG38" s="16"/>
      <c r="LH38" s="16"/>
      <c r="LI38" s="16"/>
      <c r="LJ38" s="16"/>
      <c r="LK38" s="16"/>
      <c r="LL38" s="16"/>
      <c r="LM38" s="16"/>
      <c r="LN38" s="16"/>
      <c r="LO38" s="16"/>
      <c r="LP38" s="16"/>
      <c r="LQ38" s="16"/>
      <c r="LR38" s="16"/>
      <c r="LS38" s="16"/>
      <c r="LT38" s="16"/>
      <c r="LU38" s="16"/>
      <c r="LV38" s="16"/>
      <c r="LW38" s="16"/>
      <c r="LX38" s="16"/>
      <c r="LY38" s="16"/>
      <c r="LZ38" s="16"/>
      <c r="MA38" s="16"/>
      <c r="MB38" s="16"/>
      <c r="MC38" s="16"/>
      <c r="MD38" s="16"/>
      <c r="ME38" s="16"/>
      <c r="MF38" s="16"/>
      <c r="MG38" s="16"/>
      <c r="MH38" s="16"/>
      <c r="MI38" s="16"/>
      <c r="MJ38" s="16"/>
      <c r="MK38" s="16"/>
      <c r="ML38" s="16"/>
      <c r="MM38" s="16"/>
      <c r="MN38" s="16"/>
      <c r="MO38" s="16"/>
      <c r="MP38" s="16"/>
      <c r="MQ38" s="16"/>
      <c r="MR38" s="16"/>
      <c r="MS38" s="16"/>
      <c r="MT38" s="16"/>
      <c r="MU38" s="16"/>
      <c r="MV38" s="16"/>
      <c r="MW38" s="16"/>
      <c r="MX38" s="16"/>
      <c r="MY38" s="16"/>
      <c r="MZ38" s="16"/>
      <c r="NA38" s="16"/>
      <c r="NB38" s="16"/>
      <c r="NC38" s="16"/>
      <c r="ND38" s="16"/>
      <c r="NE38" s="16"/>
      <c r="NF38" s="16"/>
      <c r="NG38" s="16"/>
      <c r="NH38" s="16"/>
      <c r="NI38" s="16"/>
      <c r="NJ38" s="16"/>
      <c r="NK38" s="16"/>
      <c r="NL38" s="16"/>
      <c r="NM38" s="16"/>
      <c r="NN38" s="16"/>
      <c r="NO38" s="16"/>
      <c r="NP38" s="16"/>
      <c r="NQ38" s="16"/>
      <c r="NR38" s="16"/>
      <c r="NS38" s="16"/>
      <c r="NT38" s="16"/>
      <c r="NU38" s="16"/>
      <c r="NV38" s="16"/>
      <c r="NW38" s="16"/>
      <c r="NX38" s="16"/>
      <c r="NY38" s="16"/>
      <c r="NZ38" s="16"/>
      <c r="OA38" s="16"/>
      <c r="OB38" s="16"/>
      <c r="OC38" s="16"/>
      <c r="OD38" s="16"/>
      <c r="OE38" s="16"/>
      <c r="OF38" s="16"/>
      <c r="OG38" s="16"/>
      <c r="OH38" s="16"/>
      <c r="OI38" s="16"/>
      <c r="OJ38" s="16"/>
      <c r="OK38" s="16"/>
      <c r="OL38" s="16"/>
      <c r="OM38" s="16"/>
      <c r="ON38" s="143"/>
      <c r="OO38" s="143"/>
      <c r="OP38" s="501"/>
      <c r="OQ38" s="143"/>
      <c r="OR38" s="16"/>
      <c r="OS38" s="16"/>
      <c r="OT38" s="16"/>
      <c r="OU38" s="16"/>
      <c r="OV38" s="16"/>
      <c r="OW38" s="16"/>
      <c r="OX38" s="16"/>
      <c r="OY38" s="16"/>
      <c r="OZ38" s="16"/>
      <c r="PA38" s="16"/>
      <c r="PB38" s="16"/>
      <c r="PC38" s="16"/>
      <c r="PD38" s="16"/>
      <c r="PE38" s="501"/>
      <c r="PF38" s="16"/>
      <c r="PG38" s="16"/>
      <c r="PH38" s="16"/>
      <c r="PI38" s="143"/>
      <c r="PJ38" s="16"/>
      <c r="PK38" s="16"/>
      <c r="PL38" s="16"/>
      <c r="PM38" s="16"/>
      <c r="PN38" s="16"/>
      <c r="PO38" s="16"/>
      <c r="PP38" s="16"/>
      <c r="PQ38" s="16"/>
      <c r="PR38" s="16"/>
      <c r="PS38" s="16"/>
      <c r="PT38" s="16"/>
      <c r="PU38" s="16"/>
      <c r="PV38" s="16"/>
      <c r="PW38" s="16"/>
      <c r="PX38" s="16"/>
      <c r="PY38" s="16"/>
      <c r="PZ38" s="16"/>
      <c r="QA38" s="16"/>
      <c r="QB38" s="16"/>
      <c r="QC38" s="16"/>
      <c r="QD38" s="16"/>
      <c r="QE38" s="16"/>
      <c r="QF38" s="16"/>
      <c r="QG38" s="16"/>
      <c r="QH38" s="16"/>
      <c r="QI38" s="16"/>
      <c r="QJ38" s="16"/>
      <c r="QK38" s="16"/>
      <c r="QL38" s="16"/>
      <c r="QM38" s="16"/>
      <c r="QN38" s="16"/>
      <c r="QO38" s="16"/>
      <c r="QP38" s="16"/>
      <c r="QQ38" s="16"/>
      <c r="QR38" s="16"/>
      <c r="QS38" s="16"/>
      <c r="QT38" s="16"/>
      <c r="QU38" s="16"/>
      <c r="QV38" s="16"/>
      <c r="QW38" s="16"/>
      <c r="QX38" s="16"/>
      <c r="QY38" s="16"/>
      <c r="QZ38" s="16"/>
      <c r="RA38" s="16"/>
      <c r="RB38" s="16"/>
      <c r="RC38" s="16"/>
      <c r="RD38" s="16"/>
      <c r="RE38" s="16"/>
      <c r="RF38" s="16"/>
      <c r="RG38" s="16"/>
      <c r="RH38" s="16"/>
      <c r="RI38" s="16"/>
      <c r="RJ38" s="16"/>
      <c r="RK38" s="16"/>
      <c r="RL38" s="501"/>
      <c r="RM38" s="16"/>
      <c r="RN38" s="16"/>
      <c r="RO38" s="16"/>
      <c r="RP38" s="16"/>
      <c r="RQ38" s="16"/>
      <c r="RR38" s="16"/>
      <c r="RS38" s="16"/>
      <c r="RT38" s="16"/>
      <c r="RU38" s="16"/>
      <c r="RV38" s="16"/>
      <c r="RW38" s="16"/>
      <c r="RX38" s="16"/>
      <c r="RY38" s="16"/>
      <c r="RZ38" s="16"/>
      <c r="SA38" s="16"/>
      <c r="SB38" s="16"/>
      <c r="SC38" s="16"/>
      <c r="SD38" s="16"/>
      <c r="SE38" s="16"/>
      <c r="SF38" s="16"/>
      <c r="SG38" s="16"/>
      <c r="SH38" s="16"/>
      <c r="SI38" s="16"/>
      <c r="SJ38" s="16"/>
      <c r="SK38" s="16"/>
      <c r="SL38" s="16"/>
      <c r="SM38" s="16"/>
      <c r="SN38" s="16"/>
      <c r="SO38" s="16"/>
      <c r="SP38" s="16"/>
      <c r="SQ38" s="16"/>
      <c r="SR38" s="16"/>
      <c r="SS38" s="16"/>
      <c r="ST38" s="16"/>
      <c r="SU38" s="16"/>
      <c r="SV38" s="16"/>
      <c r="SW38" s="16"/>
      <c r="SX38" s="16"/>
      <c r="SY38" s="16"/>
      <c r="SZ38" s="16"/>
      <c r="TA38" s="16"/>
      <c r="TB38" s="16"/>
      <c r="TC38" s="16"/>
      <c r="TD38" s="16"/>
      <c r="TE38" s="16"/>
      <c r="TF38" s="16"/>
      <c r="TG38" s="16"/>
      <c r="TH38" s="16"/>
      <c r="TI38" s="16"/>
      <c r="TJ38" s="16"/>
      <c r="TK38" s="16"/>
      <c r="TL38" s="16"/>
      <c r="TM38" s="16"/>
      <c r="TN38" s="16"/>
      <c r="TO38" s="16"/>
      <c r="TP38" s="16"/>
      <c r="TQ38" s="16"/>
      <c r="TR38" s="16"/>
      <c r="TS38" s="16"/>
      <c r="TT38" s="16"/>
      <c r="TU38" s="16"/>
      <c r="TV38" s="16"/>
      <c r="TW38" s="16"/>
      <c r="TX38" s="16"/>
      <c r="TY38" s="16"/>
      <c r="TZ38" s="16"/>
      <c r="UA38" s="16"/>
      <c r="UB38" s="16"/>
      <c r="UC38" s="16"/>
      <c r="UD38" s="16"/>
      <c r="UE38" s="16"/>
      <c r="UF38" s="16"/>
      <c r="UG38" s="16"/>
      <c r="UH38" s="16"/>
      <c r="UI38" s="16"/>
      <c r="UJ38" s="16"/>
      <c r="UK38" s="16"/>
      <c r="UL38" s="16"/>
      <c r="UM38" s="16"/>
      <c r="UN38" s="16"/>
      <c r="UO38" s="16"/>
      <c r="UP38" s="16"/>
      <c r="UQ38" s="16"/>
      <c r="UR38" s="16"/>
      <c r="US38" s="16"/>
      <c r="UT38" s="16"/>
      <c r="UU38" s="16"/>
      <c r="UV38" s="16"/>
      <c r="UW38" s="16"/>
      <c r="UX38" s="16"/>
      <c r="UY38" s="16"/>
      <c r="UZ38" s="16"/>
      <c r="VA38" s="16"/>
      <c r="VB38" s="16"/>
      <c r="VC38" s="16"/>
      <c r="VD38" s="16"/>
      <c r="VE38" s="16"/>
      <c r="VF38" s="16"/>
      <c r="VG38" s="16"/>
      <c r="VH38" s="16"/>
      <c r="VI38" s="16"/>
      <c r="VJ38" s="16"/>
      <c r="VK38" s="16"/>
      <c r="VL38" s="16"/>
      <c r="VM38" s="16"/>
      <c r="VN38" s="16"/>
      <c r="VO38" s="16"/>
      <c r="VP38" s="16"/>
      <c r="VQ38" s="16"/>
      <c r="VR38" s="16"/>
      <c r="VS38" s="16"/>
      <c r="VT38" s="16"/>
      <c r="VU38" s="16"/>
      <c r="VV38" s="16"/>
      <c r="VW38" s="16"/>
      <c r="VX38" s="16"/>
      <c r="VY38" s="16"/>
      <c r="VZ38" s="16"/>
      <c r="WA38" s="16"/>
      <c r="WB38" s="16"/>
      <c r="WC38" s="16"/>
      <c r="WD38" s="16"/>
      <c r="WE38" s="16"/>
      <c r="WF38" s="16"/>
      <c r="WG38" s="16"/>
      <c r="WH38" s="16"/>
      <c r="WI38" s="16"/>
      <c r="WJ38" s="16"/>
      <c r="WK38" s="16"/>
      <c r="WL38" s="16"/>
      <c r="WM38" s="16"/>
      <c r="WN38" s="16"/>
      <c r="WO38" s="16"/>
      <c r="WP38" s="16"/>
      <c r="WQ38" s="16"/>
      <c r="WR38" s="16"/>
      <c r="WS38" s="16"/>
      <c r="WT38" s="16"/>
      <c r="WU38" s="16"/>
      <c r="WV38" s="16"/>
      <c r="WW38" s="16"/>
      <c r="WX38" s="16"/>
      <c r="WY38" s="16"/>
      <c r="WZ38" s="16"/>
      <c r="XA38" s="16"/>
      <c r="XB38" s="16"/>
      <c r="XC38" s="16"/>
      <c r="XD38" s="16"/>
      <c r="XE38" s="16"/>
      <c r="XF38" s="16"/>
      <c r="XG38" s="16"/>
      <c r="XH38" s="16"/>
      <c r="XI38" s="16"/>
      <c r="XJ38" s="16"/>
      <c r="XK38" s="16"/>
      <c r="XL38" s="16"/>
      <c r="XM38" s="16"/>
      <c r="XN38" s="16"/>
      <c r="XO38" s="16"/>
      <c r="XP38" s="16"/>
      <c r="XQ38" s="16"/>
      <c r="XR38" s="16"/>
      <c r="XS38" s="16"/>
      <c r="XT38" s="16"/>
      <c r="XU38" s="16"/>
      <c r="XV38" s="16"/>
      <c r="XW38" s="16"/>
      <c r="XX38" s="16"/>
      <c r="XY38" s="16"/>
      <c r="XZ38" s="16"/>
      <c r="YA38" s="16"/>
      <c r="YB38" s="16"/>
      <c r="YC38" s="16"/>
      <c r="YD38" s="16"/>
      <c r="YE38" s="16"/>
      <c r="YF38" s="16"/>
      <c r="YG38" s="16"/>
      <c r="YH38" s="16"/>
      <c r="YI38" s="16"/>
      <c r="YJ38" s="16"/>
      <c r="YK38" s="16"/>
      <c r="YL38" s="16"/>
      <c r="YM38" s="16"/>
      <c r="YN38" s="16"/>
      <c r="YO38" s="16"/>
      <c r="YP38" s="16"/>
      <c r="YQ38" s="16"/>
      <c r="YR38" s="16"/>
      <c r="YS38" s="16"/>
      <c r="YT38" s="16"/>
      <c r="YU38" s="16"/>
      <c r="YV38" s="16"/>
      <c r="YW38" s="16"/>
      <c r="YX38" s="16"/>
      <c r="YY38" s="16"/>
      <c r="YZ38" s="16"/>
      <c r="ZA38" s="16"/>
      <c r="ZB38" s="16"/>
      <c r="ZC38" s="16"/>
      <c r="ZD38" s="16"/>
      <c r="ZE38" s="16"/>
      <c r="ZF38" s="16"/>
      <c r="ZG38" s="16"/>
      <c r="ZH38" s="16"/>
      <c r="ZI38" s="16"/>
      <c r="ZJ38" s="16"/>
      <c r="ZK38" s="16"/>
      <c r="ZL38" s="16"/>
      <c r="ZM38" s="16"/>
      <c r="ZN38" s="16"/>
      <c r="ZO38" s="16"/>
      <c r="ZP38" s="16"/>
      <c r="ZQ38" s="16"/>
      <c r="ZR38" s="16"/>
      <c r="ZS38" s="16"/>
      <c r="ZT38" s="16"/>
      <c r="ZU38" s="16"/>
      <c r="ZV38" s="16"/>
      <c r="ZW38" s="16"/>
      <c r="ZX38" s="16"/>
      <c r="ZY38" s="16"/>
      <c r="ZZ38" s="16"/>
      <c r="AAA38" s="16"/>
      <c r="AAB38" s="16"/>
      <c r="AAC38" s="16"/>
      <c r="AAD38" s="16"/>
      <c r="AAE38" s="16"/>
      <c r="AAF38" s="16"/>
      <c r="AAG38" s="16"/>
      <c r="AAH38" s="16"/>
      <c r="AAI38" s="16"/>
      <c r="AAJ38" s="16"/>
      <c r="AAK38" s="16"/>
      <c r="AAL38" s="16"/>
      <c r="AAM38" s="16"/>
      <c r="AAN38" s="16"/>
      <c r="AAO38" s="16"/>
      <c r="AAP38" s="16"/>
      <c r="AAQ38" s="16"/>
      <c r="AAR38" s="16"/>
      <c r="AAS38" s="16"/>
      <c r="AAT38" s="16"/>
      <c r="AAU38" s="16"/>
      <c r="AAV38" s="16"/>
      <c r="AAW38" s="16"/>
      <c r="AAX38" s="16"/>
      <c r="AAY38" s="16"/>
      <c r="AAZ38" s="16"/>
      <c r="ABA38" s="16"/>
      <c r="ABB38" s="16"/>
      <c r="ABC38" s="16"/>
      <c r="ABD38" s="16"/>
      <c r="ABE38" s="16"/>
      <c r="ABF38" s="16"/>
      <c r="ABG38" s="16"/>
      <c r="ABH38" s="16"/>
      <c r="ABI38" s="16"/>
      <c r="ABJ38" s="16"/>
      <c r="ABK38" s="16"/>
      <c r="ABL38" s="16"/>
      <c r="ABM38" s="16"/>
      <c r="ABN38" s="16"/>
      <c r="ABO38" s="16"/>
      <c r="ABP38" s="16"/>
      <c r="ABQ38" s="16"/>
      <c r="ABR38" s="16"/>
      <c r="ABS38" s="16"/>
      <c r="ABT38" s="16"/>
      <c r="ABU38" s="16"/>
      <c r="ABV38" s="16"/>
      <c r="ABW38" s="16"/>
      <c r="ABX38" s="16"/>
      <c r="ABY38" s="16"/>
      <c r="ABZ38" s="16"/>
      <c r="ACA38" s="16"/>
      <c r="ACB38" s="16"/>
      <c r="ACC38" s="16"/>
      <c r="ACD38" s="16"/>
      <c r="ACE38" s="16"/>
      <c r="ACF38" s="16"/>
      <c r="ACG38" s="16"/>
      <c r="ACH38" s="16"/>
      <c r="ACI38" s="16"/>
      <c r="ACJ38" s="16"/>
      <c r="ACK38" s="16"/>
      <c r="ACL38" s="16"/>
      <c r="ACM38" s="16"/>
      <c r="ACN38" s="16"/>
      <c r="ACO38" s="16"/>
      <c r="ACP38" s="16"/>
      <c r="ACQ38" s="16"/>
      <c r="ACR38" s="16"/>
      <c r="ACS38" s="16"/>
      <c r="ACT38" s="16"/>
      <c r="ACU38" s="16"/>
      <c r="ACV38" s="16"/>
      <c r="ACW38" s="16"/>
      <c r="ACX38" s="16"/>
      <c r="ACY38" s="16"/>
      <c r="ACZ38" s="16"/>
      <c r="ADA38" s="16"/>
      <c r="ADB38" s="16"/>
      <c r="ADC38" s="16"/>
      <c r="ADD38" s="16"/>
      <c r="ADE38" s="16"/>
      <c r="ADF38" s="16"/>
      <c r="ADG38" s="16"/>
      <c r="ADH38" s="16"/>
      <c r="ADI38" s="16"/>
      <c r="ADJ38" s="16"/>
      <c r="ADK38" s="16"/>
      <c r="ADL38" s="16"/>
      <c r="ADM38" s="16"/>
      <c r="ADN38" s="16"/>
      <c r="ADO38" s="16"/>
      <c r="ADP38" s="16"/>
      <c r="ADQ38" s="16"/>
      <c r="ADR38" s="16"/>
      <c r="ADS38" s="16"/>
      <c r="ADT38" s="16"/>
      <c r="ADU38" s="16"/>
      <c r="ADV38" s="16"/>
      <c r="ADW38" s="16"/>
      <c r="ADX38" s="16"/>
      <c r="ADY38" s="16"/>
      <c r="ADZ38" s="16"/>
      <c r="AEA38" s="16"/>
      <c r="AEB38" s="16"/>
      <c r="AEC38" s="16"/>
      <c r="AED38" s="16"/>
      <c r="AEE38" s="16"/>
      <c r="AEF38" s="16"/>
      <c r="AEG38" s="16"/>
      <c r="AEH38" s="16"/>
      <c r="AEI38" s="16"/>
      <c r="AEJ38" s="16"/>
      <c r="AEK38" s="16"/>
      <c r="AEL38" s="16"/>
      <c r="AEM38" s="16"/>
      <c r="AEN38" s="16"/>
      <c r="AEO38" s="16"/>
      <c r="AEP38" s="16"/>
      <c r="AEQ38" s="16"/>
      <c r="AER38" s="16"/>
      <c r="AES38" s="16"/>
      <c r="AET38" s="16"/>
      <c r="AEU38" s="16"/>
      <c r="AEV38" s="16"/>
      <c r="AEW38" s="16"/>
      <c r="AEX38" s="16"/>
      <c r="AEY38" s="16"/>
      <c r="AEZ38" s="16"/>
      <c r="AFA38" s="16"/>
      <c r="AFB38" s="16"/>
      <c r="AFC38" s="16"/>
      <c r="AFD38" s="16"/>
      <c r="AFE38" s="16"/>
      <c r="AFF38" s="16"/>
      <c r="AFG38" s="16"/>
      <c r="AFH38" s="16"/>
      <c r="AFI38" s="16"/>
      <c r="AFJ38" s="16"/>
      <c r="AFK38" s="16"/>
      <c r="AFL38" s="16"/>
      <c r="AFM38" s="16"/>
      <c r="AFN38" s="16"/>
      <c r="AFO38" s="16"/>
      <c r="AFP38" s="16"/>
      <c r="AFQ38" s="16"/>
      <c r="AFR38" s="16"/>
      <c r="AFS38" s="16"/>
      <c r="AFT38" s="16"/>
      <c r="AFU38" s="16"/>
      <c r="AFV38" s="16"/>
      <c r="AFW38" s="16"/>
      <c r="AFX38" s="16"/>
      <c r="AFY38" s="16"/>
      <c r="AFZ38" s="16"/>
      <c r="AGA38" s="16"/>
      <c r="AGB38" s="16"/>
      <c r="AGC38" s="16"/>
      <c r="AGD38" s="16"/>
      <c r="AGE38" s="16"/>
      <c r="AGF38" s="16"/>
      <c r="AGG38" s="16"/>
      <c r="AGH38" s="16"/>
      <c r="AGI38" s="16"/>
      <c r="AGJ38" s="16"/>
      <c r="AGK38" s="16"/>
      <c r="AGL38" s="16"/>
      <c r="AGM38" s="16"/>
      <c r="AGN38" s="16"/>
      <c r="AGO38" s="16"/>
      <c r="AGP38" s="16"/>
      <c r="AGQ38" s="16"/>
      <c r="AGR38" s="16"/>
      <c r="AGS38" s="16"/>
      <c r="AGT38" s="16"/>
      <c r="AGU38" s="143"/>
      <c r="AGV38" s="16"/>
      <c r="AGW38" s="16"/>
      <c r="AGX38" s="16"/>
      <c r="AGY38" s="16"/>
      <c r="AGZ38" s="16"/>
      <c r="AHA38" s="16"/>
      <c r="AHB38" s="16"/>
      <c r="AHC38" s="16"/>
      <c r="AHD38" s="16"/>
      <c r="AHE38" s="16"/>
      <c r="AHF38" s="16"/>
      <c r="AHG38" s="16"/>
      <c r="AHH38" s="16"/>
      <c r="AHI38" s="16"/>
      <c r="AHJ38" s="16"/>
      <c r="AHK38" s="16"/>
      <c r="AHL38" s="16"/>
      <c r="AHM38" s="16"/>
      <c r="AHN38" s="16"/>
      <c r="AHO38" s="16"/>
      <c r="AHP38" s="16"/>
      <c r="AHQ38" s="16"/>
      <c r="AHR38" s="16"/>
      <c r="AHS38" s="16"/>
      <c r="AHT38" s="16"/>
      <c r="AHU38" s="16"/>
      <c r="AHV38" s="16"/>
      <c r="AHW38" s="16"/>
      <c r="AHX38" s="16"/>
      <c r="AHY38" s="16"/>
      <c r="AHZ38" s="16"/>
      <c r="AIA38" s="16"/>
      <c r="AIB38" s="16"/>
      <c r="AIC38" s="16"/>
      <c r="AID38" s="16"/>
      <c r="AIE38" s="16"/>
      <c r="AIF38" s="16"/>
      <c r="AIG38" s="16"/>
      <c r="AIH38" s="16"/>
      <c r="AII38" s="16"/>
      <c r="AIJ38" s="143"/>
      <c r="AIK38" s="143"/>
      <c r="AIL38" s="143"/>
      <c r="AIM38" s="16"/>
      <c r="AIN38" s="16"/>
      <c r="AIO38" s="16"/>
      <c r="AIP38" s="16"/>
      <c r="AIQ38" s="16"/>
      <c r="AIR38" s="16"/>
      <c r="AIS38" s="16"/>
      <c r="AIT38" s="16"/>
      <c r="AIU38" s="16"/>
      <c r="AIV38" s="16"/>
      <c r="AIW38" s="16"/>
      <c r="AIX38" s="16"/>
      <c r="AIY38" s="16"/>
      <c r="AIZ38" s="16"/>
      <c r="AJA38" s="16"/>
      <c r="AJB38" s="16"/>
      <c r="AJC38" s="16"/>
      <c r="AJD38" s="16"/>
      <c r="AJE38" s="16"/>
      <c r="AJF38" s="16"/>
      <c r="AJG38" s="16"/>
      <c r="AJH38" s="16"/>
      <c r="AJI38" s="16"/>
      <c r="AJJ38" s="16"/>
      <c r="AJK38" s="16"/>
      <c r="AJL38" s="16"/>
      <c r="AJM38" s="16"/>
      <c r="AJN38" s="16"/>
      <c r="AJO38" s="16"/>
      <c r="AJP38" s="16"/>
      <c r="AJQ38" s="16"/>
      <c r="AJR38" s="16"/>
      <c r="AJS38" s="16"/>
      <c r="AJT38" s="16"/>
      <c r="AJU38" s="16"/>
      <c r="AJV38" s="16"/>
      <c r="AJW38" s="16"/>
      <c r="AJX38" s="16"/>
      <c r="AJY38" s="16"/>
      <c r="AJZ38" s="16"/>
      <c r="AKA38" s="16"/>
      <c r="AKB38" s="16"/>
      <c r="AKC38" s="16"/>
      <c r="AKD38" s="16"/>
      <c r="AKE38" s="16"/>
      <c r="AKF38" s="16"/>
      <c r="AKG38" s="16"/>
      <c r="AKH38" s="16"/>
      <c r="AKI38" s="16"/>
      <c r="AKJ38" s="16"/>
      <c r="AKK38" s="16"/>
      <c r="AKL38" s="16"/>
      <c r="AKM38" s="16"/>
      <c r="AKN38" s="16"/>
      <c r="AKO38" s="16"/>
      <c r="AKP38" s="16"/>
      <c r="AKQ38" s="16"/>
      <c r="AKR38" s="16"/>
      <c r="AKS38" s="16"/>
      <c r="AKT38" s="16"/>
      <c r="AKU38" s="16"/>
      <c r="AKV38" s="16"/>
      <c r="AKW38" s="16"/>
      <c r="AKX38" s="16"/>
      <c r="AKY38" s="16"/>
      <c r="AKZ38" s="16"/>
      <c r="ALA38" s="16"/>
      <c r="ALB38" s="16"/>
      <c r="ALC38" s="16"/>
      <c r="ALD38" s="16"/>
      <c r="ALE38" s="16"/>
      <c r="ALF38" s="16"/>
      <c r="ALG38" s="16"/>
      <c r="ALH38" s="16"/>
      <c r="ALI38" s="16"/>
      <c r="ALJ38" s="16"/>
      <c r="ALK38" s="16"/>
      <c r="ALL38" s="16"/>
      <c r="ALM38" s="16"/>
      <c r="ALN38" s="16"/>
      <c r="ALO38" s="16"/>
      <c r="ALP38" s="16"/>
      <c r="ALQ38" s="16"/>
      <c r="ALR38" s="16"/>
      <c r="ALS38" s="16"/>
      <c r="ALT38" s="16"/>
      <c r="ALU38" s="16"/>
      <c r="ALV38" s="16"/>
      <c r="ALW38" s="16"/>
      <c r="ALX38" s="16"/>
      <c r="ALY38" s="16"/>
      <c r="ALZ38" s="16"/>
      <c r="AMA38" s="16"/>
      <c r="AMB38" s="16"/>
      <c r="AMC38" s="16"/>
      <c r="AMD38" s="16"/>
      <c r="AME38" s="16"/>
      <c r="AMF38" s="16"/>
      <c r="AMG38" s="16"/>
      <c r="AMH38" s="16"/>
      <c r="AMI38" s="16"/>
      <c r="AMJ38" s="16"/>
      <c r="AMK38" s="16"/>
      <c r="AML38" s="16"/>
      <c r="AMM38" s="16"/>
      <c r="AMN38" s="16"/>
      <c r="AMO38" s="16"/>
      <c r="AMP38" s="16"/>
      <c r="AMQ38" s="16"/>
      <c r="AMR38" s="16"/>
      <c r="AMS38" s="16"/>
      <c r="AMT38" s="16"/>
      <c r="AMU38" s="16"/>
      <c r="AMV38" s="16"/>
      <c r="AMW38" s="16"/>
      <c r="AMX38" s="16"/>
      <c r="AMY38" s="16"/>
      <c r="AMZ38" s="16"/>
      <c r="ANA38" s="16"/>
      <c r="ANB38" s="16"/>
      <c r="ANC38" s="16"/>
      <c r="AND38" s="16"/>
      <c r="ANE38" s="16"/>
      <c r="ANF38" s="16"/>
      <c r="ANG38" s="16"/>
      <c r="ANH38" s="16"/>
      <c r="ANI38" s="16"/>
      <c r="ANJ38" s="16"/>
      <c r="ANK38" s="16"/>
      <c r="ANL38" s="16"/>
      <c r="ANM38" s="16"/>
      <c r="ANN38" s="16"/>
      <c r="ANO38" s="16"/>
      <c r="ANP38" s="16"/>
      <c r="ANQ38" s="16"/>
      <c r="ANR38" s="16"/>
      <c r="ANS38" s="16"/>
      <c r="ANT38" s="16"/>
      <c r="ANU38" s="16"/>
      <c r="ANV38" s="16"/>
      <c r="ANW38" s="16"/>
      <c r="ANX38" s="16"/>
      <c r="ANY38" s="16"/>
      <c r="ANZ38" s="16"/>
      <c r="AOA38" s="16"/>
      <c r="AOB38" s="16"/>
      <c r="AOC38" s="16"/>
      <c r="AOD38" s="16"/>
      <c r="AOE38" s="16"/>
      <c r="AOF38" s="16"/>
      <c r="AOG38" s="16"/>
      <c r="AOH38" s="16"/>
      <c r="AOI38" s="16"/>
      <c r="AOJ38" s="16"/>
      <c r="AOK38" s="16"/>
      <c r="AOL38" s="16"/>
      <c r="AOM38" s="16"/>
      <c r="AON38" s="16"/>
      <c r="AOO38" s="16"/>
      <c r="AOP38" s="16"/>
      <c r="AOQ38" s="16"/>
      <c r="AOR38" s="16"/>
      <c r="AOS38" s="16"/>
      <c r="AOT38" s="16"/>
      <c r="AOU38" s="16"/>
      <c r="AOV38" s="16"/>
      <c r="AOW38" s="16"/>
      <c r="AOX38" s="16"/>
      <c r="AOY38" s="16"/>
      <c r="AOZ38" s="16"/>
      <c r="APA38" s="16"/>
      <c r="APB38" s="16"/>
      <c r="APC38" s="16"/>
      <c r="APD38" s="16"/>
      <c r="APE38" s="16"/>
      <c r="APF38" s="16"/>
      <c r="APG38" s="16"/>
      <c r="APH38" s="16"/>
      <c r="API38" s="16"/>
      <c r="APJ38" s="16"/>
      <c r="APK38" s="16"/>
      <c r="APL38" s="16"/>
      <c r="APM38" s="16"/>
      <c r="APN38" s="16"/>
      <c r="APO38" s="16"/>
      <c r="APP38" s="16"/>
      <c r="APQ38" s="16"/>
      <c r="APR38" s="16"/>
      <c r="APS38" s="16"/>
      <c r="APT38" s="16"/>
      <c r="APU38" s="16"/>
      <c r="APV38" s="16"/>
      <c r="APW38" s="16"/>
      <c r="APX38" s="16"/>
      <c r="APY38" s="16"/>
      <c r="APZ38" s="16"/>
      <c r="AQA38" s="16"/>
      <c r="AQB38" s="16"/>
      <c r="AQC38" s="16"/>
      <c r="AQD38" s="16"/>
      <c r="AQE38" s="16"/>
      <c r="AQF38" s="16"/>
      <c r="AQG38" s="16"/>
      <c r="AQH38" s="16"/>
      <c r="AQI38" s="16"/>
      <c r="AQJ38" s="16"/>
      <c r="AQK38" s="16"/>
      <c r="AQL38" s="16"/>
      <c r="AQM38" s="16"/>
      <c r="AQN38" s="16"/>
      <c r="AQO38" s="16"/>
      <c r="AQP38" s="16"/>
      <c r="AQQ38" s="16"/>
      <c r="AQR38" s="16"/>
      <c r="AQS38" s="16"/>
      <c r="AQT38" s="16"/>
      <c r="AQU38" s="16"/>
      <c r="AQV38" s="16"/>
      <c r="AQW38" s="16"/>
      <c r="AQX38" s="16"/>
      <c r="AQY38" s="16"/>
      <c r="AQZ38" s="16"/>
      <c r="ARA38" s="16"/>
      <c r="ARB38" s="16"/>
      <c r="ARC38" s="16"/>
      <c r="ARD38" s="16"/>
      <c r="ARE38" s="16"/>
      <c r="ARF38" s="16"/>
      <c r="ARG38" s="16"/>
      <c r="ARH38" s="16"/>
      <c r="ARI38" s="16"/>
      <c r="ARJ38" s="16"/>
      <c r="ARK38" s="16"/>
      <c r="ARL38" s="16"/>
      <c r="ARM38" s="16"/>
      <c r="ARN38" s="16"/>
      <c r="ARO38" s="16"/>
      <c r="ARP38" s="16"/>
      <c r="ARQ38" s="16"/>
      <c r="ARR38" s="16"/>
      <c r="ARS38" s="16"/>
      <c r="ART38" s="16"/>
      <c r="ARU38" s="16"/>
      <c r="ARV38" s="16"/>
      <c r="ARW38" s="16"/>
      <c r="ARX38" s="16"/>
      <c r="ARY38" s="16"/>
      <c r="ARZ38" s="16"/>
      <c r="ASA38" s="16"/>
      <c r="ASB38" s="16"/>
      <c r="ASC38" s="16"/>
      <c r="ASD38" s="16"/>
      <c r="ASE38" s="16"/>
      <c r="ASF38" s="16"/>
      <c r="ASG38" s="16"/>
      <c r="ASH38" s="16"/>
      <c r="ASI38" s="16"/>
      <c r="ASJ38" s="16"/>
      <c r="ASK38" s="16"/>
      <c r="ASL38" s="16"/>
      <c r="ASM38" s="16"/>
      <c r="ASN38" s="16"/>
      <c r="ASO38" s="16"/>
      <c r="ASP38" s="16"/>
      <c r="ASQ38" s="16"/>
      <c r="ASR38" s="16"/>
      <c r="ASS38" s="16"/>
      <c r="AST38" s="16"/>
      <c r="ASU38" s="16"/>
      <c r="ASV38" s="16"/>
      <c r="ASW38" s="16"/>
      <c r="ASX38" s="16"/>
      <c r="ASY38" s="16"/>
      <c r="ASZ38" s="16"/>
      <c r="ATA38" s="16"/>
      <c r="ATB38" s="16"/>
      <c r="ATC38" s="16"/>
      <c r="ATD38" s="16"/>
      <c r="ATE38" s="16"/>
      <c r="ATF38" s="16"/>
      <c r="ATG38" s="16"/>
      <c r="ATH38" s="16"/>
      <c r="ATI38" s="16"/>
      <c r="ATJ38" s="16"/>
      <c r="ATK38" s="16"/>
      <c r="ATL38" s="16"/>
      <c r="ATM38" s="16"/>
      <c r="ATN38" s="16"/>
      <c r="ATO38" s="16"/>
      <c r="ATP38" s="16"/>
      <c r="ATQ38" s="16"/>
      <c r="ATR38" s="16"/>
      <c r="ATS38" s="16"/>
      <c r="ATT38" s="16"/>
      <c r="ATU38" s="16"/>
      <c r="ATV38" s="16"/>
      <c r="ATW38" s="16"/>
      <c r="ATX38" s="16"/>
      <c r="ATY38" s="16"/>
      <c r="ATZ38" s="16"/>
      <c r="AUA38" s="16"/>
      <c r="AUB38" s="16"/>
      <c r="AUC38" s="16"/>
      <c r="AUD38" s="16"/>
      <c r="AUE38" s="16"/>
      <c r="AUF38" s="16"/>
      <c r="AUG38" s="16"/>
      <c r="AUH38" s="16"/>
      <c r="AUI38" s="16"/>
      <c r="AUJ38" s="16"/>
      <c r="AUK38" s="16"/>
      <c r="AUL38" s="16"/>
      <c r="AUM38" s="16"/>
      <c r="AUN38" s="16"/>
      <c r="AUO38" s="16"/>
      <c r="AUP38" s="16"/>
      <c r="AUQ38" s="16"/>
      <c r="AUR38" s="16"/>
      <c r="AUS38" s="16"/>
      <c r="AUT38" s="16"/>
      <c r="AUU38" s="16"/>
      <c r="AUV38" s="16"/>
      <c r="AUW38" s="16"/>
      <c r="AUX38" s="16"/>
      <c r="AUY38" s="16"/>
      <c r="AUZ38" s="16"/>
      <c r="AVA38" s="16"/>
      <c r="AVB38" s="16"/>
      <c r="AVC38" s="16"/>
      <c r="AVD38" s="16"/>
      <c r="AVE38" s="16"/>
      <c r="AVF38" s="16"/>
      <c r="AVG38" s="16"/>
      <c r="AVH38" s="16"/>
      <c r="AVI38" s="16"/>
      <c r="AVJ38" s="16"/>
      <c r="AVK38" s="16"/>
      <c r="AVL38" s="16"/>
      <c r="AVM38" s="16"/>
      <c r="AVN38" s="16"/>
      <c r="AVO38" s="16"/>
      <c r="AVP38" s="16"/>
      <c r="AVQ38" s="16"/>
      <c r="AVR38" s="16"/>
      <c r="AVS38" s="16"/>
      <c r="AVT38" s="16"/>
      <c r="AVU38" s="16"/>
      <c r="AVV38" s="16"/>
      <c r="AVW38" s="16"/>
      <c r="AVX38" s="16"/>
      <c r="AVY38" s="16"/>
      <c r="AVZ38" s="16"/>
      <c r="AWA38" s="16"/>
      <c r="AWB38" s="16"/>
      <c r="AWC38" s="16"/>
      <c r="AWD38" s="16"/>
      <c r="AWE38" s="16"/>
      <c r="AWF38" s="16"/>
      <c r="AWG38" s="16"/>
      <c r="AWH38" s="16"/>
      <c r="AWI38" s="16"/>
      <c r="AWJ38" s="16"/>
      <c r="AWK38" s="16"/>
      <c r="AWL38" s="16"/>
      <c r="AWM38" s="16"/>
      <c r="AWN38" s="16"/>
      <c r="AWO38" s="16"/>
      <c r="AWP38" s="16"/>
      <c r="AWQ38" s="16"/>
      <c r="AWR38" s="16"/>
      <c r="AWS38" s="16"/>
      <c r="AWT38" s="16"/>
      <c r="AWU38" s="16"/>
      <c r="AWV38" s="16"/>
      <c r="AWW38" s="16"/>
      <c r="AWX38" s="16"/>
      <c r="AWY38" s="16"/>
      <c r="AWZ38" s="16"/>
      <c r="AXA38" s="16"/>
      <c r="AXB38" s="16"/>
      <c r="AXC38" s="16"/>
      <c r="AXD38" s="16"/>
      <c r="AXE38" s="16"/>
      <c r="AXF38" s="16"/>
      <c r="AXG38" s="16"/>
      <c r="AXH38" s="16"/>
      <c r="AXI38" s="16"/>
      <c r="AXJ38" s="16"/>
      <c r="AXK38" s="16"/>
      <c r="AXL38" s="16"/>
      <c r="AXM38" s="16"/>
      <c r="AXN38" s="16"/>
      <c r="AXO38" s="16"/>
      <c r="AXP38" s="16"/>
      <c r="AXQ38" s="16"/>
      <c r="AXR38" s="16"/>
      <c r="AXS38" s="16"/>
      <c r="AXT38" s="16"/>
      <c r="AXU38" s="16"/>
      <c r="AXV38" s="16"/>
      <c r="AXW38" s="16"/>
      <c r="AXX38" s="16"/>
      <c r="AXY38" s="16"/>
      <c r="AXZ38" s="16"/>
      <c r="AYA38" s="16"/>
      <c r="AYB38" s="16"/>
      <c r="AYC38" s="16"/>
      <c r="AYD38" s="16"/>
      <c r="AYE38" s="16"/>
      <c r="AYF38" s="16"/>
      <c r="AYG38" s="16"/>
      <c r="AYH38" s="16"/>
      <c r="AYI38" s="16"/>
      <c r="AYJ38" s="16"/>
      <c r="AYK38" s="16"/>
      <c r="AYL38" s="16"/>
      <c r="AYM38" s="16"/>
      <c r="AYN38" s="16"/>
      <c r="AYO38" s="16"/>
      <c r="AYP38" s="16"/>
      <c r="AYQ38" s="16"/>
      <c r="AYR38" s="16"/>
      <c r="AYS38" s="16"/>
      <c r="AYT38" s="16"/>
      <c r="AYU38" s="16"/>
      <c r="AYV38" s="16"/>
      <c r="AYW38" s="16"/>
      <c r="AYX38" s="16"/>
      <c r="AYY38" s="16"/>
      <c r="AYZ38" s="16"/>
      <c r="AZA38" s="16"/>
      <c r="AZB38" s="16"/>
      <c r="AZC38" s="16"/>
      <c r="AZD38" s="16"/>
      <c r="AZE38" s="16"/>
      <c r="AZF38" s="16"/>
      <c r="AZG38" s="16"/>
      <c r="AZH38" s="16"/>
      <c r="AZI38" s="16"/>
      <c r="AZJ38" s="16"/>
      <c r="AZK38" s="16"/>
      <c r="AZL38" s="16"/>
      <c r="AZM38" s="16"/>
      <c r="AZN38" s="16"/>
      <c r="AZO38" s="16"/>
      <c r="AZP38" s="16"/>
      <c r="AZQ38" s="16"/>
      <c r="AZR38" s="16"/>
      <c r="AZS38" s="16"/>
      <c r="AZT38" s="16"/>
      <c r="AZU38" s="16"/>
      <c r="AZV38" s="16"/>
      <c r="AZW38" s="16"/>
      <c r="AZX38" s="16"/>
      <c r="AZY38" s="16"/>
      <c r="AZZ38" s="16"/>
      <c r="BAA38" s="16"/>
      <c r="BAB38" s="16"/>
      <c r="BAC38" s="16"/>
      <c r="BAD38" s="16"/>
      <c r="BAE38" s="16"/>
      <c r="BAF38" s="16"/>
      <c r="BAG38" s="16"/>
      <c r="BAH38" s="16"/>
      <c r="BAI38" s="16"/>
      <c r="BAJ38" s="16"/>
      <c r="BAK38" s="16"/>
      <c r="BAL38" s="16"/>
      <c r="BAM38" s="16"/>
      <c r="BAN38" s="16"/>
      <c r="BAO38" s="16"/>
      <c r="BAP38" s="16"/>
      <c r="BAQ38" s="16"/>
      <c r="BAR38" s="16"/>
      <c r="BAS38" s="16"/>
      <c r="BAT38" s="16"/>
      <c r="BAU38" s="16"/>
      <c r="BAV38" s="16"/>
      <c r="BAW38" s="16"/>
      <c r="BAX38" s="16"/>
      <c r="BAY38" s="16"/>
      <c r="BAZ38" s="16"/>
      <c r="BBA38" s="16"/>
      <c r="BBB38" s="16"/>
      <c r="BBC38" s="16"/>
      <c r="BBD38" s="16"/>
      <c r="BBE38" s="16"/>
      <c r="BBF38" s="16"/>
      <c r="BBG38" s="16"/>
      <c r="BBH38" s="16"/>
      <c r="BBI38" s="16"/>
      <c r="BBJ38" s="16"/>
      <c r="BBK38" s="16"/>
      <c r="BBL38" s="16"/>
      <c r="BBM38" s="16"/>
      <c r="BBN38" s="16"/>
      <c r="BBO38" s="16"/>
      <c r="BBP38" s="16"/>
      <c r="BBQ38" s="16"/>
      <c r="BBR38" s="16"/>
      <c r="BBS38" s="16"/>
      <c r="BBT38" s="16"/>
      <c r="BBU38" s="16"/>
      <c r="BBV38" s="16"/>
      <c r="BBW38" s="16"/>
      <c r="BBX38" s="16"/>
      <c r="BBY38" s="16"/>
      <c r="BBZ38" s="16"/>
      <c r="BCA38" s="16"/>
      <c r="BCB38" s="16"/>
      <c r="BCC38" s="16"/>
      <c r="BCD38" s="16"/>
      <c r="BCE38" s="16"/>
      <c r="BCF38" s="16"/>
      <c r="BCG38" s="16"/>
      <c r="BCH38" s="16"/>
      <c r="BCI38" s="16"/>
      <c r="BCJ38" s="16"/>
      <c r="BCK38" s="16"/>
      <c r="BCL38" s="16"/>
      <c r="BCM38" s="16"/>
      <c r="BCN38" s="16"/>
      <c r="BCO38" s="16"/>
      <c r="BCP38" s="16"/>
      <c r="BCQ38" s="16"/>
      <c r="BCR38" s="16"/>
      <c r="BCS38" s="16"/>
      <c r="BCT38" s="16"/>
      <c r="BCU38" s="16"/>
      <c r="BCV38" s="16"/>
      <c r="BCW38" s="16"/>
      <c r="BCX38" s="16"/>
      <c r="BCY38" s="16"/>
      <c r="BCZ38" s="16"/>
      <c r="BDA38" s="16"/>
      <c r="BDB38" s="16"/>
      <c r="BDC38" s="16"/>
      <c r="BDD38" s="16"/>
      <c r="BDE38" s="16"/>
      <c r="BDF38" s="16"/>
      <c r="BDG38" s="16"/>
      <c r="BDH38" s="16"/>
      <c r="BDI38" s="16"/>
      <c r="BDJ38" s="16"/>
      <c r="BDK38" s="16"/>
      <c r="BDL38" s="16"/>
      <c r="BDM38" s="16"/>
      <c r="BDN38" s="16"/>
      <c r="BDO38" s="16"/>
      <c r="BDP38" s="16"/>
      <c r="BDQ38" s="16"/>
      <c r="BDR38" s="16"/>
      <c r="BDS38" s="16"/>
      <c r="BDT38" s="16"/>
      <c r="BDU38" s="16"/>
      <c r="BDV38" s="16"/>
      <c r="BDW38" s="16"/>
      <c r="BDX38" s="16"/>
      <c r="BDY38" s="16"/>
      <c r="BDZ38" s="16"/>
      <c r="BEA38" s="16"/>
      <c r="BEB38" s="16"/>
      <c r="BEC38" s="16"/>
      <c r="BED38" s="16"/>
      <c r="BEE38" s="16"/>
      <c r="BEF38" s="16"/>
      <c r="BEG38" s="16"/>
      <c r="BEH38" s="16"/>
      <c r="BEI38" s="16"/>
      <c r="BEJ38" s="16"/>
      <c r="BEK38" s="16"/>
      <c r="BEL38" s="16"/>
      <c r="BEM38" s="16"/>
      <c r="BEN38" s="16"/>
      <c r="BEO38" s="16"/>
      <c r="BEP38" s="16"/>
      <c r="BEQ38" s="16"/>
      <c r="BER38" s="16"/>
      <c r="BES38" s="16"/>
      <c r="BET38" s="16"/>
      <c r="BEU38" s="16"/>
      <c r="BEV38" s="16"/>
      <c r="BEW38" s="16"/>
      <c r="BEX38" s="16"/>
      <c r="BEY38" s="16"/>
      <c r="BEZ38" s="16"/>
      <c r="BFA38" s="16"/>
      <c r="BFB38" s="16"/>
      <c r="BFC38" s="16"/>
      <c r="BFD38" s="16"/>
      <c r="BFE38" s="16"/>
      <c r="BFF38" s="16"/>
      <c r="BFG38" s="16"/>
      <c r="BFH38" s="16"/>
      <c r="BFI38" s="16"/>
      <c r="BFJ38" s="16"/>
      <c r="BFK38" s="16"/>
      <c r="BFL38" s="16"/>
      <c r="BFM38" s="16"/>
      <c r="BFN38" s="16"/>
      <c r="BFO38" s="16"/>
      <c r="BFP38" s="16"/>
      <c r="BFQ38" s="16"/>
      <c r="BFR38" s="16"/>
      <c r="BFS38" s="16"/>
      <c r="BFT38" s="16"/>
      <c r="BFU38" s="16"/>
      <c r="BFV38" s="16"/>
      <c r="BFW38" s="16"/>
      <c r="BFX38" s="16"/>
      <c r="BFY38" s="16"/>
      <c r="BFZ38" s="16"/>
      <c r="BGA38" s="16"/>
      <c r="BGB38" s="16"/>
      <c r="BGC38" s="16"/>
      <c r="BGD38" s="16"/>
      <c r="BGE38" s="16"/>
      <c r="BGF38" s="16"/>
      <c r="BGG38" s="16"/>
      <c r="BGH38" s="16"/>
      <c r="BGI38" s="16"/>
      <c r="BGJ38" s="16"/>
      <c r="BGK38" s="16"/>
      <c r="BGL38" s="16"/>
      <c r="BGM38" s="16"/>
      <c r="BGN38" s="16"/>
      <c r="BGO38" s="16"/>
      <c r="BGP38" s="16"/>
      <c r="BGQ38" s="16"/>
      <c r="BGR38" s="16"/>
      <c r="BGS38" s="16"/>
      <c r="BGT38" s="16"/>
      <c r="BGU38" s="16"/>
      <c r="BGV38" s="16"/>
      <c r="BGW38" s="16"/>
      <c r="BGX38" s="16"/>
      <c r="BGY38" s="16"/>
      <c r="BGZ38" s="16"/>
      <c r="BHA38" s="16"/>
      <c r="BHB38" s="16"/>
      <c r="BHC38" s="16"/>
      <c r="BHD38" s="16"/>
      <c r="BHE38" s="16"/>
      <c r="BHF38" s="16"/>
      <c r="BHG38" s="16"/>
      <c r="BHH38" s="16"/>
      <c r="BHI38" s="16"/>
      <c r="BHJ38" s="16"/>
      <c r="BHK38" s="16"/>
      <c r="BHL38" s="16"/>
      <c r="BHM38" s="16"/>
      <c r="BHN38" s="16"/>
      <c r="BHO38" s="16"/>
      <c r="BHP38" s="16"/>
      <c r="BHQ38" s="16"/>
      <c r="BHR38" s="16"/>
      <c r="BHS38" s="16"/>
      <c r="BHT38" s="16"/>
      <c r="BHU38" s="16"/>
      <c r="BHV38" s="16"/>
      <c r="BHW38" s="16"/>
      <c r="BHX38" s="16"/>
      <c r="BHY38" s="16"/>
      <c r="BHZ38" s="16"/>
      <c r="BIA38" s="16"/>
      <c r="BIB38" s="16"/>
      <c r="BIC38" s="16"/>
      <c r="BID38" s="16"/>
      <c r="BIE38" s="16"/>
      <c r="BIF38" s="16"/>
      <c r="BIG38" s="16"/>
      <c r="BIH38" s="16"/>
      <c r="BII38" s="16"/>
      <c r="BIJ38" s="16"/>
      <c r="BIK38" s="16"/>
      <c r="BIL38" s="16"/>
      <c r="BIM38" s="16"/>
      <c r="BIN38" s="16"/>
      <c r="BIO38" s="16"/>
      <c r="BIP38" s="16"/>
      <c r="BIQ38" s="16"/>
      <c r="BIR38" s="16"/>
      <c r="BIS38" s="16"/>
      <c r="BIT38" s="16"/>
      <c r="BIU38" s="16"/>
      <c r="BIV38" s="16"/>
      <c r="BIW38" s="16"/>
      <c r="BIX38" s="16"/>
      <c r="BIY38" s="16"/>
      <c r="BIZ38" s="16"/>
      <c r="BJA38" s="16"/>
      <c r="BJB38" s="16"/>
      <c r="BJC38" s="16"/>
      <c r="BJD38" s="16"/>
      <c r="BJE38" s="16"/>
      <c r="BJF38" s="16"/>
      <c r="BJG38" s="16"/>
      <c r="BJH38" s="16"/>
      <c r="BJI38" s="16"/>
      <c r="BJJ38" s="16"/>
      <c r="BJK38" s="16"/>
      <c r="BJL38" s="16"/>
      <c r="BJM38" s="16"/>
      <c r="BJN38" s="16"/>
      <c r="BJO38" s="16"/>
      <c r="BJP38" s="16"/>
      <c r="BJQ38" s="16"/>
      <c r="BJR38" s="16"/>
      <c r="BJS38" s="16"/>
      <c r="BJT38" s="16"/>
      <c r="BJU38" s="16"/>
      <c r="BJV38" s="16"/>
      <c r="BJW38" s="16"/>
      <c r="BJX38" s="16"/>
      <c r="BJY38" s="16"/>
      <c r="BJZ38" s="16"/>
      <c r="BKA38" s="16"/>
      <c r="BKB38" s="16"/>
      <c r="BKC38" s="16"/>
      <c r="BKD38" s="16"/>
      <c r="BKE38" s="16"/>
      <c r="BKF38" s="16"/>
      <c r="BKG38" s="16"/>
      <c r="BKH38" s="16"/>
      <c r="BKI38" s="16"/>
      <c r="BKJ38" s="16"/>
      <c r="BKK38" s="16"/>
      <c r="BKL38" s="16"/>
      <c r="BKM38" s="16"/>
      <c r="BKN38" s="16"/>
      <c r="BKO38" s="16"/>
      <c r="BKP38" s="16"/>
      <c r="BKQ38" s="16"/>
      <c r="BKR38" s="16"/>
      <c r="BKS38" s="16"/>
      <c r="BKT38" s="16"/>
      <c r="BKU38" s="16"/>
      <c r="BKV38" s="16"/>
      <c r="BKW38" s="16"/>
      <c r="BKX38" s="16"/>
      <c r="BKY38" s="16"/>
      <c r="BKZ38" s="16"/>
      <c r="BLA38" s="16"/>
      <c r="BLB38" s="16"/>
      <c r="BLC38" s="16"/>
      <c r="BLD38" s="16"/>
      <c r="BLE38" s="16"/>
      <c r="BLF38" s="16"/>
      <c r="BLG38" s="16"/>
      <c r="BLH38" s="16"/>
      <c r="BLI38" s="16"/>
      <c r="BLJ38" s="16"/>
      <c r="BLK38" s="16"/>
      <c r="BLL38" s="16"/>
      <c r="BLM38" s="16"/>
      <c r="BLN38" s="16"/>
      <c r="BLO38" s="16"/>
      <c r="BLP38" s="16"/>
      <c r="BLQ38" s="16"/>
      <c r="BLR38" s="16"/>
      <c r="BLS38" s="16"/>
      <c r="BLT38" s="16"/>
      <c r="BLU38" s="16"/>
      <c r="BLV38" s="16"/>
      <c r="BLW38" s="16"/>
      <c r="BLX38" s="16"/>
      <c r="BLY38" s="16"/>
      <c r="BLZ38" s="16"/>
      <c r="BMA38" s="16"/>
      <c r="BMB38" s="16"/>
      <c r="BMC38" s="16"/>
      <c r="BMD38" s="16"/>
      <c r="BME38" s="16"/>
      <c r="BMF38" s="16"/>
      <c r="BMG38" s="16"/>
      <c r="BMH38" s="16"/>
      <c r="BMI38" s="16"/>
      <c r="BMJ38" s="16"/>
      <c r="BMK38" s="16"/>
      <c r="BML38" s="16"/>
      <c r="BMM38" s="16"/>
      <c r="BMN38" s="16"/>
      <c r="BMO38" s="16"/>
      <c r="BMP38" s="16"/>
      <c r="BMQ38" s="16"/>
      <c r="BMR38" s="16"/>
      <c r="BMS38" s="16"/>
      <c r="BMT38" s="16"/>
      <c r="BMU38" s="16"/>
      <c r="BMV38" s="16"/>
      <c r="BMW38" s="16"/>
      <c r="BMX38" s="16"/>
      <c r="BMY38" s="16"/>
      <c r="BMZ38" s="16"/>
      <c r="BNA38" s="16"/>
      <c r="BNB38" s="16"/>
      <c r="BNC38" s="16"/>
      <c r="BND38" s="16"/>
      <c r="BNE38" s="16"/>
      <c r="BNF38" s="16"/>
      <c r="BNG38" s="16"/>
      <c r="BNH38" s="16"/>
      <c r="BNI38" s="16"/>
      <c r="BNJ38" s="16"/>
      <c r="BNK38" s="16"/>
      <c r="BNL38" s="16"/>
      <c r="BNM38" s="16"/>
      <c r="BNN38" s="16"/>
      <c r="BNO38" s="16"/>
      <c r="BNP38" s="16"/>
      <c r="BNQ38" s="16"/>
      <c r="BNR38" s="16"/>
      <c r="BNS38" s="16"/>
      <c r="BNT38" s="16"/>
      <c r="BNU38" s="16"/>
      <c r="BNV38" s="16"/>
      <c r="BNW38" s="16"/>
      <c r="BNX38" s="16"/>
      <c r="BNY38" s="16"/>
      <c r="BNZ38" s="16"/>
      <c r="BOA38" s="16"/>
      <c r="BOB38" s="16"/>
      <c r="BOC38" s="16"/>
      <c r="BOD38" s="16"/>
      <c r="BOE38" s="16"/>
      <c r="BOF38" s="16"/>
      <c r="BOG38" s="16"/>
      <c r="BOH38" s="16"/>
      <c r="BOI38" s="16"/>
      <c r="BOJ38" s="16"/>
      <c r="BOK38" s="16"/>
      <c r="BOL38" s="16"/>
      <c r="BOM38" s="16"/>
      <c r="BON38" s="16"/>
      <c r="BOO38" s="16"/>
      <c r="BOP38" s="16"/>
      <c r="BOQ38" s="16"/>
      <c r="BOR38" s="16"/>
      <c r="BOS38" s="16"/>
      <c r="BOT38" s="16"/>
      <c r="BOU38" s="16"/>
      <c r="BOV38" s="16"/>
      <c r="BOW38" s="16"/>
      <c r="BOX38" s="16"/>
      <c r="BOY38" s="16"/>
      <c r="BOZ38" s="16"/>
      <c r="BPA38" s="16"/>
      <c r="BPB38" s="16"/>
      <c r="BPC38" s="16"/>
      <c r="BPD38" s="16"/>
      <c r="BPE38" s="16"/>
      <c r="BPF38" s="16"/>
      <c r="BPG38" s="16"/>
      <c r="BPH38" s="16"/>
      <c r="BPI38" s="16"/>
      <c r="BPJ38" s="16"/>
      <c r="BPK38" s="16"/>
      <c r="BPL38" s="16"/>
      <c r="BPM38" s="16"/>
      <c r="BPN38" s="16"/>
      <c r="BPO38" s="16"/>
      <c r="BPP38" s="16"/>
      <c r="BPQ38" s="16"/>
      <c r="BPR38" s="16"/>
      <c r="BPS38" s="16"/>
      <c r="BPT38" s="16"/>
      <c r="BPU38" s="16"/>
      <c r="BPV38" s="16"/>
      <c r="BPW38" s="16"/>
      <c r="BPX38" s="16"/>
      <c r="BPY38" s="16"/>
      <c r="BPZ38" s="16"/>
      <c r="BQA38" s="16"/>
      <c r="BQB38" s="16"/>
      <c r="BQC38" s="16"/>
      <c r="BQD38" s="16"/>
      <c r="BQE38" s="16"/>
      <c r="BQF38" s="16"/>
      <c r="BQG38" s="16"/>
      <c r="BQH38" s="16"/>
      <c r="BQI38" s="16"/>
      <c r="BQJ38" s="16"/>
      <c r="BQK38" s="16"/>
      <c r="BQL38" s="16"/>
      <c r="BQM38" s="16"/>
      <c r="BQN38" s="16"/>
      <c r="BQO38" s="16"/>
      <c r="BQP38" s="16"/>
      <c r="BQQ38" s="16"/>
      <c r="BQR38" s="16"/>
      <c r="BQS38" s="16"/>
      <c r="BQT38" s="16"/>
      <c r="BQU38" s="16"/>
      <c r="BQV38" s="16"/>
      <c r="BQW38" s="16"/>
      <c r="BQX38" s="16"/>
      <c r="BQY38" s="16"/>
      <c r="BQZ38" s="16"/>
      <c r="BRA38" s="16"/>
      <c r="BRB38" s="16"/>
      <c r="BRC38" s="16"/>
      <c r="BRD38" s="16"/>
      <c r="BRE38" s="16"/>
      <c r="BRF38" s="16"/>
      <c r="BRG38" s="16"/>
      <c r="BRH38" s="16"/>
      <c r="BRI38" s="16"/>
      <c r="BRJ38" s="16"/>
      <c r="BRK38" s="16"/>
      <c r="BRL38" s="16"/>
      <c r="BRM38" s="16"/>
      <c r="BRN38" s="16"/>
      <c r="BRO38" s="16"/>
      <c r="BRP38" s="16"/>
      <c r="BRQ38" s="16"/>
      <c r="BRR38" s="16"/>
      <c r="BRS38" s="16"/>
      <c r="BRT38" s="16"/>
      <c r="BRU38" s="16"/>
      <c r="BRV38" s="16"/>
      <c r="BRW38" s="16"/>
      <c r="BRX38" s="16"/>
      <c r="BRY38" s="16"/>
      <c r="BRZ38" s="16"/>
      <c r="BSA38" s="16"/>
      <c r="BSB38" s="16"/>
      <c r="BSC38" s="16"/>
      <c r="BSD38" s="16"/>
      <c r="BSE38" s="16"/>
      <c r="BSF38" s="16"/>
      <c r="BSG38" s="16"/>
      <c r="BSH38" s="16"/>
      <c r="BSI38" s="16"/>
      <c r="BSJ38" s="16"/>
      <c r="BSK38" s="16"/>
      <c r="BSL38" s="16"/>
      <c r="BSM38" s="16"/>
      <c r="BSN38" s="16"/>
      <c r="BSO38" s="16"/>
      <c r="BSP38" s="16"/>
      <c r="BSQ38" s="16"/>
      <c r="BSR38" s="16"/>
      <c r="BSS38" s="16"/>
      <c r="BST38" s="16"/>
      <c r="BSU38" s="16"/>
      <c r="BSV38" s="16"/>
      <c r="BSW38" s="16"/>
      <c r="BSX38" s="16"/>
      <c r="BSY38" s="16"/>
      <c r="BSZ38" s="16"/>
      <c r="BTA38" s="16"/>
      <c r="BTB38" s="16"/>
      <c r="BTC38" s="16"/>
      <c r="BTD38" s="16"/>
      <c r="BTE38" s="16"/>
      <c r="BTF38" s="16"/>
      <c r="BTG38" s="16"/>
      <c r="BTH38" s="16"/>
      <c r="BTI38" s="16"/>
      <c r="BTJ38" s="16"/>
      <c r="BTK38" s="16"/>
      <c r="BTL38" s="16"/>
      <c r="BTM38" s="16"/>
      <c r="BTN38" s="16"/>
      <c r="BTO38" s="16"/>
      <c r="BTP38" s="16"/>
      <c r="BTQ38" s="16"/>
      <c r="BTR38" s="16"/>
      <c r="BTS38" s="16"/>
      <c r="BTT38" s="16"/>
      <c r="BTU38" s="16"/>
      <c r="BTV38" s="16"/>
      <c r="BTW38" s="16"/>
      <c r="BTX38" s="16"/>
      <c r="BTY38" s="16"/>
      <c r="BTZ38" s="16"/>
      <c r="BUA38" s="16"/>
      <c r="BUB38" s="16"/>
      <c r="BUC38" s="16"/>
      <c r="BUD38" s="16"/>
      <c r="BUE38" s="16"/>
      <c r="BUF38" s="16"/>
      <c r="BUG38" s="16"/>
      <c r="BUH38" s="16"/>
      <c r="BUI38" s="16"/>
      <c r="BUJ38" s="16"/>
      <c r="BUK38" s="16"/>
      <c r="BUL38" s="16"/>
      <c r="BUM38" s="16"/>
      <c r="BUN38" s="16"/>
      <c r="BUO38" s="16"/>
      <c r="BUP38" s="16"/>
      <c r="BUQ38" s="16"/>
      <c r="BUR38" s="16"/>
      <c r="BUS38" s="16"/>
      <c r="BUT38" s="16"/>
      <c r="BUU38" s="16"/>
      <c r="BUV38" s="16"/>
      <c r="BUW38" s="16"/>
      <c r="BUX38" s="16"/>
      <c r="BUY38" s="16"/>
      <c r="BUZ38" s="16"/>
      <c r="BVA38" s="16"/>
      <c r="BVB38" s="16"/>
      <c r="BVC38" s="16"/>
      <c r="BVD38" s="16"/>
      <c r="BVE38" s="16"/>
      <c r="BVF38" s="16"/>
      <c r="BVG38" s="16"/>
      <c r="BVH38" s="16"/>
      <c r="BVI38" s="16"/>
      <c r="BVJ38" s="16"/>
      <c r="BVK38" s="16"/>
      <c r="BVL38" s="16"/>
      <c r="BVM38" s="16"/>
      <c r="BVN38" s="16"/>
      <c r="BVO38" s="16"/>
      <c r="BVP38" s="16"/>
      <c r="BVQ38" s="16"/>
      <c r="BVR38" s="16"/>
      <c r="BVS38" s="16"/>
      <c r="BVT38" s="16"/>
      <c r="BVU38" s="16"/>
      <c r="BVV38" s="16"/>
      <c r="BVW38" s="16"/>
      <c r="BVX38" s="16"/>
      <c r="BVY38" s="16"/>
      <c r="BVZ38" s="16"/>
      <c r="BWA38" s="16"/>
      <c r="BWB38" s="16"/>
      <c r="BWC38" s="16"/>
      <c r="BWD38" s="16"/>
      <c r="BWE38" s="16"/>
      <c r="BWF38" s="16"/>
      <c r="BWG38" s="16"/>
      <c r="BWH38" s="16"/>
      <c r="BWI38" s="16"/>
      <c r="BWJ38" s="16"/>
      <c r="BWK38" s="16"/>
      <c r="BWL38" s="16"/>
      <c r="BWM38" s="16"/>
      <c r="BWN38" s="16"/>
      <c r="BWO38" s="16"/>
      <c r="BWP38" s="16"/>
      <c r="BWQ38" s="16"/>
      <c r="BWR38" s="16"/>
      <c r="BWS38" s="16"/>
      <c r="BWT38" s="16"/>
      <c r="BWU38" s="16"/>
      <c r="BWV38" s="16"/>
      <c r="BWW38" s="16"/>
      <c r="BWX38" s="16"/>
      <c r="BWY38" s="16"/>
      <c r="BWZ38" s="16"/>
      <c r="BXA38" s="16"/>
      <c r="BXB38" s="16"/>
      <c r="BXC38" s="16"/>
      <c r="BXD38" s="16"/>
      <c r="BXE38" s="16"/>
      <c r="BXF38" s="16"/>
      <c r="BXG38" s="16"/>
      <c r="BXH38" s="16"/>
      <c r="BXI38" s="16"/>
      <c r="BXJ38" s="16"/>
      <c r="BXK38" s="16"/>
      <c r="BXL38" s="16"/>
      <c r="BXM38" s="16"/>
      <c r="BXN38" s="16"/>
      <c r="BXO38" s="16"/>
      <c r="BXP38" s="16"/>
      <c r="BXQ38" s="16"/>
      <c r="BXR38" s="16"/>
      <c r="BXS38" s="16"/>
      <c r="BXT38" s="16"/>
      <c r="BXU38" s="16"/>
      <c r="BXV38" s="16"/>
      <c r="BXW38" s="16"/>
      <c r="BXX38" s="16"/>
      <c r="BXY38" s="16"/>
      <c r="BXZ38" s="16"/>
      <c r="BYA38" s="16"/>
      <c r="BYB38" s="16"/>
      <c r="BYC38" s="16"/>
      <c r="BYD38" s="16"/>
      <c r="BYE38" s="16"/>
      <c r="BYF38" s="16"/>
      <c r="BYG38" s="16"/>
      <c r="BYH38" s="16"/>
      <c r="BYI38" s="16"/>
      <c r="BYJ38" s="16"/>
      <c r="BYK38" s="16"/>
      <c r="BYL38" s="16"/>
      <c r="BYM38" s="16"/>
      <c r="BYN38" s="16"/>
      <c r="BYO38" s="16"/>
      <c r="BYP38" s="16"/>
      <c r="BYQ38" s="16"/>
      <c r="BYR38" s="16"/>
      <c r="BYS38" s="16"/>
      <c r="BYT38" s="16"/>
      <c r="BYU38" s="16"/>
      <c r="BYV38" s="16"/>
      <c r="BYW38" s="16"/>
      <c r="BYX38" s="16"/>
      <c r="BYY38" s="16"/>
      <c r="BYZ38" s="16"/>
      <c r="BZA38" s="16"/>
      <c r="BZB38" s="16"/>
      <c r="BZC38" s="16"/>
      <c r="BZD38" s="16"/>
      <c r="BZE38" s="16"/>
      <c r="BZF38" s="16"/>
      <c r="BZG38" s="16"/>
      <c r="BZH38" s="16"/>
      <c r="BZI38" s="16"/>
      <c r="BZJ38" s="16"/>
      <c r="BZK38" s="16"/>
      <c r="BZL38" s="16"/>
      <c r="BZM38" s="16"/>
      <c r="BZN38" s="16"/>
      <c r="BZO38" s="16"/>
      <c r="BZP38" s="16"/>
      <c r="BZQ38" s="16"/>
      <c r="BZR38" s="16"/>
      <c r="BZS38" s="16"/>
      <c r="BZT38" s="16"/>
      <c r="BZU38" s="16"/>
      <c r="BZV38" s="16"/>
      <c r="BZW38" s="16"/>
      <c r="BZX38" s="16"/>
      <c r="BZY38" s="16"/>
      <c r="BZZ38" s="16"/>
      <c r="CAA38" s="16"/>
      <c r="CAB38" s="16"/>
      <c r="CAC38" s="16"/>
      <c r="CAD38" s="16"/>
      <c r="CAE38" s="16"/>
      <c r="CAF38" s="16"/>
      <c r="CAG38" s="16"/>
      <c r="CAH38" s="16"/>
      <c r="CAI38" s="16"/>
      <c r="CAJ38" s="16"/>
      <c r="CAK38" s="16"/>
      <c r="CAL38" s="16"/>
      <c r="CAM38" s="16"/>
      <c r="CAN38" s="16"/>
      <c r="CAO38" s="16"/>
      <c r="CAP38" s="16"/>
      <c r="CAQ38" s="16"/>
      <c r="CAR38" s="16"/>
      <c r="CAS38" s="16"/>
      <c r="CAT38" s="16"/>
      <c r="CAU38" s="16"/>
      <c r="CAV38" s="16"/>
      <c r="CAW38" s="16"/>
      <c r="CAX38" s="16"/>
      <c r="CAY38" s="16"/>
      <c r="CAZ38" s="16"/>
      <c r="CBA38" s="16"/>
      <c r="CBB38" s="16"/>
      <c r="CBC38" s="16"/>
      <c r="CBD38" s="16"/>
      <c r="CBE38" s="16"/>
      <c r="CBF38" s="16"/>
      <c r="CBG38" s="16"/>
      <c r="CBH38" s="16"/>
      <c r="CBI38" s="16"/>
      <c r="CBJ38" s="16"/>
      <c r="CBK38" s="16"/>
      <c r="CBL38" s="16"/>
      <c r="CBM38" s="16"/>
      <c r="CBN38" s="16"/>
      <c r="CBO38" s="16"/>
      <c r="CBP38" s="16"/>
      <c r="CBQ38" s="16"/>
      <c r="CBR38" s="16"/>
      <c r="CBS38" s="16"/>
      <c r="CBT38" s="16"/>
      <c r="CBU38" s="16"/>
      <c r="CBV38" s="16"/>
      <c r="CBW38" s="16"/>
      <c r="CBX38" s="16"/>
      <c r="CBY38" s="16"/>
      <c r="CBZ38" s="16"/>
      <c r="CCA38" s="16"/>
      <c r="CCB38" s="16"/>
      <c r="CCC38" s="16"/>
      <c r="CCD38" s="16"/>
      <c r="CCE38" s="16"/>
      <c r="CCF38" s="16"/>
      <c r="CCG38" s="16"/>
      <c r="CCH38" s="16"/>
      <c r="CCI38" s="16"/>
      <c r="CCJ38" s="16"/>
      <c r="CCK38" s="16"/>
      <c r="CCL38" s="16"/>
      <c r="CCM38" s="16"/>
      <c r="CCN38" s="16"/>
      <c r="CCO38" s="16"/>
      <c r="CCP38" s="16"/>
      <c r="CCQ38" s="16"/>
      <c r="CCR38" s="16"/>
      <c r="CCS38" s="16"/>
      <c r="CCT38" s="16"/>
      <c r="CCU38" s="16"/>
      <c r="CCV38" s="16"/>
      <c r="CCW38" s="16"/>
      <c r="CCX38" s="16"/>
      <c r="CCY38" s="16"/>
      <c r="CCZ38" s="16"/>
      <c r="CDA38" s="16"/>
      <c r="CDB38" s="16"/>
      <c r="CDC38" s="16"/>
      <c r="CDD38" s="16"/>
      <c r="CDE38" s="16"/>
      <c r="CDF38" s="16"/>
      <c r="CDG38" s="16"/>
      <c r="CDH38" s="16"/>
      <c r="CDI38" s="16"/>
      <c r="CDJ38" s="16"/>
      <c r="CDK38" s="16"/>
      <c r="CDL38" s="16"/>
      <c r="CDM38" s="16"/>
      <c r="CDN38" s="16"/>
      <c r="CDO38" s="16"/>
      <c r="CDP38" s="16"/>
      <c r="CDQ38" s="16"/>
      <c r="CDR38" s="16"/>
      <c r="CDS38" s="16"/>
      <c r="CDT38" s="16"/>
      <c r="CDU38" s="16"/>
      <c r="CDV38" s="16"/>
      <c r="CDW38" s="16"/>
      <c r="CDX38" s="16"/>
      <c r="CDY38" s="16"/>
      <c r="CDZ38" s="16"/>
      <c r="CEA38" s="16"/>
      <c r="CEB38" s="16"/>
      <c r="CEC38" s="16"/>
      <c r="CED38" s="16"/>
      <c r="CEE38" s="16"/>
      <c r="CEF38" s="16"/>
      <c r="CEG38" s="16"/>
      <c r="CEH38" s="16"/>
      <c r="CEI38" s="16"/>
      <c r="CEJ38" s="16"/>
      <c r="CEK38" s="16"/>
      <c r="CEL38" s="16"/>
      <c r="CEM38" s="16"/>
      <c r="CEN38" s="16"/>
      <c r="CEO38" s="16"/>
      <c r="CEP38" s="16"/>
      <c r="CEQ38" s="16"/>
      <c r="CER38" s="16"/>
      <c r="CES38" s="16"/>
      <c r="CET38" s="16"/>
      <c r="CEU38" s="16"/>
      <c r="CEV38" s="16"/>
      <c r="CEW38" s="16"/>
      <c r="CEX38" s="16"/>
      <c r="CEY38" s="16"/>
      <c r="CEZ38" s="16"/>
      <c r="CFA38" s="16"/>
      <c r="CFB38" s="16"/>
      <c r="CFC38" s="16"/>
      <c r="CFD38" s="16"/>
      <c r="CFE38" s="16"/>
      <c r="CFF38" s="16"/>
      <c r="CFG38" s="16"/>
      <c r="CFH38" s="16"/>
      <c r="CFI38" s="16"/>
      <c r="CFJ38" s="16"/>
      <c r="CFK38" s="16"/>
      <c r="CFL38" s="16"/>
      <c r="CFM38" s="16"/>
      <c r="CFN38" s="16"/>
      <c r="CFO38" s="16"/>
      <c r="CFP38" s="16"/>
      <c r="CFQ38" s="16"/>
      <c r="CFR38" s="16"/>
      <c r="CFS38" s="16"/>
      <c r="CFT38" s="16"/>
      <c r="CFU38" s="16"/>
      <c r="CFV38" s="16"/>
      <c r="CFW38" s="16"/>
      <c r="CFX38" s="16"/>
      <c r="CFY38" s="16"/>
      <c r="CFZ38" s="16"/>
      <c r="CGA38" s="16"/>
      <c r="CGB38" s="16"/>
      <c r="CGC38" s="16"/>
      <c r="CGD38" s="16"/>
      <c r="CGE38" s="16"/>
      <c r="CGF38" s="16"/>
      <c r="CGG38" s="16"/>
      <c r="CGH38" s="16"/>
      <c r="CGI38" s="16"/>
      <c r="CGJ38" s="16"/>
      <c r="CGK38" s="16"/>
      <c r="CGL38" s="16"/>
      <c r="CGM38" s="16"/>
      <c r="CGN38" s="16"/>
      <c r="CGO38" s="16"/>
      <c r="CGP38" s="16"/>
      <c r="CGQ38" s="16"/>
      <c r="CGR38" s="16"/>
      <c r="CGS38" s="16"/>
      <c r="CGT38" s="16"/>
      <c r="CGU38" s="16"/>
      <c r="CGV38" s="16"/>
      <c r="CGW38" s="16"/>
      <c r="CGX38" s="16"/>
      <c r="CGY38" s="16"/>
      <c r="CGZ38" s="16"/>
      <c r="CHA38" s="16"/>
      <c r="CHB38" s="16"/>
      <c r="CHC38" s="16"/>
      <c r="CHD38" s="16"/>
      <c r="CHE38" s="16"/>
      <c r="CHF38" s="16"/>
      <c r="CHG38" s="16"/>
      <c r="CHH38" s="16"/>
      <c r="CHI38" s="16"/>
      <c r="CHJ38" s="16"/>
      <c r="CHK38" s="16"/>
      <c r="CHL38" s="16"/>
      <c r="CHM38" s="16"/>
      <c r="CHN38" s="16"/>
      <c r="CHO38" s="16"/>
      <c r="CHP38" s="16"/>
      <c r="CHQ38" s="16"/>
      <c r="CHR38" s="16"/>
      <c r="CHS38" s="16"/>
      <c r="CHT38" s="16"/>
      <c r="CHU38" s="16"/>
      <c r="CHV38" s="16"/>
      <c r="CHW38" s="16"/>
      <c r="CHX38" s="16"/>
      <c r="CHY38" s="16"/>
      <c r="CHZ38" s="16"/>
      <c r="CIA38" s="16"/>
      <c r="CIB38" s="16"/>
      <c r="CIC38" s="16"/>
      <c r="CID38" s="16"/>
      <c r="CIE38" s="16"/>
      <c r="CIF38" s="16"/>
      <c r="CIG38" s="16"/>
      <c r="CIH38" s="16"/>
      <c r="CII38" s="16"/>
      <c r="CIJ38" s="16"/>
      <c r="CIK38" s="16"/>
      <c r="CIL38" s="16"/>
      <c r="CIM38" s="16"/>
      <c r="CIN38" s="16"/>
      <c r="CIO38" s="16"/>
      <c r="CIP38" s="16"/>
      <c r="CIQ38" s="16"/>
      <c r="CIR38" s="16"/>
      <c r="CIS38" s="16"/>
      <c r="CIT38" s="16"/>
      <c r="CIU38" s="16"/>
      <c r="CIV38" s="16"/>
      <c r="CIW38" s="16"/>
      <c r="CIX38" s="16"/>
      <c r="CIY38" s="16"/>
      <c r="CIZ38" s="16"/>
      <c r="CJA38" s="16"/>
      <c r="CJB38" s="16"/>
      <c r="CJC38" s="16"/>
      <c r="CJD38" s="16"/>
      <c r="CJE38" s="16"/>
      <c r="CJF38" s="16"/>
      <c r="CJG38" s="16"/>
      <c r="CJH38" s="16"/>
      <c r="CJI38" s="16"/>
      <c r="CJJ38" s="16"/>
      <c r="CJK38" s="16"/>
      <c r="CJL38" s="16"/>
      <c r="CJM38" s="16"/>
      <c r="CJN38" s="16"/>
      <c r="CJO38" s="16"/>
      <c r="CJP38" s="16"/>
      <c r="CJQ38" s="16"/>
      <c r="CJR38" s="16"/>
      <c r="CJS38" s="16"/>
      <c r="CJT38" s="16"/>
      <c r="CJU38" s="16"/>
      <c r="CJV38" s="16"/>
      <c r="CJW38" s="16"/>
      <c r="CJX38" s="16"/>
      <c r="CJY38" s="16"/>
      <c r="CJZ38" s="16"/>
      <c r="CKA38" s="16"/>
      <c r="CKB38" s="16"/>
      <c r="CKC38" s="16"/>
      <c r="CKD38" s="16"/>
      <c r="CKE38" s="16"/>
      <c r="CKF38" s="16"/>
      <c r="CKG38" s="16"/>
      <c r="CKH38" s="16"/>
      <c r="CKI38" s="16"/>
      <c r="CKJ38" s="16"/>
      <c r="CKK38" s="16"/>
      <c r="CKL38" s="16"/>
      <c r="CKM38" s="16"/>
      <c r="CKN38" s="16"/>
      <c r="CKO38" s="16"/>
      <c r="CKP38" s="16"/>
      <c r="CKQ38" s="16"/>
      <c r="CKR38" s="16"/>
      <c r="CKS38" s="16"/>
      <c r="CKT38" s="16"/>
      <c r="CKU38" s="16"/>
      <c r="CKV38" s="16"/>
      <c r="CKW38" s="16"/>
      <c r="CKX38" s="16"/>
      <c r="CKY38" s="16"/>
      <c r="CKZ38" s="16"/>
      <c r="CLA38" s="16"/>
      <c r="CLB38" s="16"/>
      <c r="CLC38" s="16"/>
      <c r="CLD38" s="16"/>
      <c r="CLE38" s="16"/>
      <c r="CLF38" s="16"/>
      <c r="CLG38" s="16"/>
      <c r="CLH38" s="16"/>
      <c r="CLI38" s="16"/>
      <c r="CLJ38" s="16"/>
      <c r="CLK38" s="16"/>
      <c r="CLL38" s="16"/>
      <c r="CLM38" s="16"/>
      <c r="CLN38" s="16"/>
      <c r="CLO38" s="16"/>
      <c r="CLP38" s="16"/>
      <c r="CLQ38" s="16"/>
      <c r="CLR38" s="16"/>
      <c r="CLS38" s="16"/>
      <c r="CLT38" s="16"/>
      <c r="CLU38" s="16"/>
      <c r="CLV38" s="16"/>
      <c r="CLW38" s="16"/>
      <c r="CLX38" s="16"/>
      <c r="CLY38" s="16"/>
      <c r="CLZ38" s="16"/>
      <c r="CMA38" s="16"/>
      <c r="CMB38" s="16"/>
      <c r="CMC38" s="16"/>
      <c r="CMD38" s="16"/>
      <c r="CME38" s="16"/>
      <c r="CMF38" s="16"/>
      <c r="CMG38" s="16"/>
      <c r="CMH38" s="16"/>
      <c r="CMI38" s="16"/>
      <c r="CMJ38" s="16"/>
      <c r="CMK38" s="16"/>
      <c r="CML38" s="16"/>
      <c r="CMM38" s="16"/>
      <c r="CMN38" s="16"/>
      <c r="CMO38" s="16"/>
      <c r="CMP38" s="16"/>
      <c r="CMQ38" s="16"/>
      <c r="CMR38" s="16"/>
      <c r="CMS38" s="16"/>
      <c r="CMT38" s="16"/>
      <c r="CMU38" s="16"/>
      <c r="CMV38" s="16"/>
      <c r="CMW38" s="16"/>
      <c r="CMX38" s="16"/>
      <c r="CMY38" s="16"/>
      <c r="CMZ38" s="16"/>
      <c r="CNA38" s="16"/>
      <c r="CNB38" s="16"/>
      <c r="CNC38" s="16"/>
      <c r="CND38" s="16"/>
      <c r="CNE38" s="16"/>
      <c r="CNF38" s="16"/>
      <c r="CNG38" s="16"/>
      <c r="CNH38" s="16"/>
      <c r="CNI38" s="16"/>
      <c r="CNJ38" s="16"/>
      <c r="CNK38" s="16"/>
      <c r="CNL38" s="16"/>
      <c r="CNM38" s="16"/>
      <c r="CNN38" s="16"/>
      <c r="CNO38" s="16"/>
      <c r="CNP38" s="16"/>
      <c r="CNQ38" s="16"/>
      <c r="CNR38" s="16"/>
      <c r="CNS38" s="16"/>
      <c r="CNT38" s="16"/>
      <c r="CNU38" s="16"/>
      <c r="CNV38" s="16"/>
      <c r="CNW38" s="16"/>
      <c r="CNX38" s="16"/>
      <c r="CNY38" s="16"/>
      <c r="CNZ38" s="16"/>
      <c r="COA38" s="16"/>
      <c r="COB38" s="16"/>
      <c r="COC38" s="16"/>
      <c r="COD38" s="16"/>
      <c r="COE38" s="16"/>
      <c r="COF38" s="16"/>
      <c r="COG38" s="16"/>
      <c r="COH38" s="16"/>
      <c r="COI38" s="16"/>
      <c r="COJ38" s="16"/>
      <c r="COK38" s="16"/>
      <c r="COL38" s="16"/>
      <c r="COM38" s="16"/>
      <c r="CON38" s="16"/>
      <c r="COO38" s="16"/>
      <c r="COP38" s="16"/>
      <c r="COQ38" s="16"/>
      <c r="COR38" s="16"/>
      <c r="COS38" s="16"/>
      <c r="COT38" s="16"/>
      <c r="COU38" s="16"/>
      <c r="COV38" s="16"/>
      <c r="COW38" s="16"/>
      <c r="COX38" s="16"/>
      <c r="COY38" s="16"/>
      <c r="COZ38" s="16"/>
      <c r="CPA38" s="16"/>
      <c r="CPB38" s="16"/>
      <c r="CPC38" s="16"/>
      <c r="CPD38" s="16"/>
      <c r="CPE38" s="16"/>
      <c r="CPF38" s="16"/>
      <c r="CPG38" s="16"/>
      <c r="CPH38" s="16"/>
      <c r="CPI38" s="16"/>
      <c r="CPJ38" s="16"/>
      <c r="CPK38" s="16"/>
      <c r="CPL38" s="16"/>
      <c r="CPM38" s="16"/>
      <c r="CPN38" s="16"/>
      <c r="CPO38" s="16"/>
      <c r="CPP38" s="16"/>
      <c r="CPQ38" s="16"/>
      <c r="CPR38" s="16"/>
      <c r="CPS38" s="16"/>
      <c r="CPT38" s="16"/>
      <c r="CPU38" s="16"/>
      <c r="CPV38" s="16"/>
      <c r="CPW38" s="16"/>
      <c r="CPX38" s="16"/>
      <c r="CPY38" s="16"/>
      <c r="CPZ38" s="16"/>
      <c r="CQA38" s="16"/>
      <c r="CQB38" s="16"/>
      <c r="CQC38" s="16"/>
      <c r="CQD38" s="16"/>
      <c r="CQE38" s="16"/>
      <c r="CQF38" s="16"/>
      <c r="CQG38" s="16"/>
      <c r="CQH38" s="16"/>
      <c r="CQI38" s="16"/>
      <c r="CQJ38" s="16"/>
      <c r="CQK38" s="16"/>
      <c r="CQL38" s="16"/>
      <c r="CQM38" s="16"/>
      <c r="CQN38" s="16"/>
      <c r="CQO38" s="16"/>
      <c r="CQP38" s="16"/>
      <c r="CQQ38" s="16"/>
      <c r="CQR38" s="16"/>
      <c r="CQS38" s="16"/>
      <c r="CQT38" s="16"/>
      <c r="CQU38" s="16"/>
      <c r="CQV38" s="16"/>
      <c r="CQW38" s="16"/>
      <c r="CQX38" s="16"/>
      <c r="CQY38" s="16"/>
      <c r="CQZ38" s="16"/>
      <c r="CRA38" s="16"/>
      <c r="CRB38" s="16"/>
      <c r="CRC38" s="16"/>
      <c r="CRD38" s="16"/>
      <c r="CRE38" s="16"/>
      <c r="CRF38" s="16"/>
      <c r="CRG38" s="16"/>
      <c r="CRH38" s="16"/>
      <c r="CRI38" s="16"/>
      <c r="CRJ38" s="16"/>
      <c r="CRK38" s="16"/>
      <c r="CRL38" s="16"/>
      <c r="CRM38" s="16"/>
      <c r="CRN38" s="16"/>
      <c r="CRO38" s="16"/>
      <c r="CRP38" s="16"/>
      <c r="CRQ38" s="16"/>
      <c r="CRR38" s="16"/>
      <c r="CRS38" s="16"/>
      <c r="CRT38" s="16"/>
      <c r="CRU38" s="16"/>
      <c r="CRV38" s="16"/>
      <c r="CRW38" s="16"/>
      <c r="CRX38" s="16"/>
      <c r="CRY38" s="16"/>
      <c r="CRZ38" s="16"/>
      <c r="CSA38" s="16"/>
      <c r="CSB38" s="16"/>
      <c r="CSC38" s="16"/>
      <c r="CSD38" s="16"/>
      <c r="CSE38" s="16"/>
      <c r="CSF38" s="16"/>
      <c r="CSG38" s="16"/>
      <c r="CSH38" s="16"/>
      <c r="CSI38" s="16"/>
      <c r="CSJ38" s="16"/>
      <c r="CSK38" s="16"/>
      <c r="CSL38" s="16"/>
      <c r="CSM38" s="16"/>
      <c r="CSN38" s="16"/>
      <c r="CSO38" s="16"/>
      <c r="CSP38" s="16"/>
      <c r="CSQ38" s="16"/>
      <c r="CSR38" s="16"/>
      <c r="CSS38" s="16"/>
      <c r="CST38" s="16"/>
      <c r="CSU38" s="16"/>
      <c r="CSV38" s="16"/>
      <c r="CSW38" s="16"/>
      <c r="CSX38" s="16"/>
      <c r="CSY38" s="16"/>
      <c r="CSZ38" s="16"/>
      <c r="CTA38" s="16"/>
      <c r="CTB38" s="16"/>
      <c r="CTC38" s="16"/>
      <c r="CTD38" s="16"/>
      <c r="CTE38" s="16"/>
      <c r="CTF38" s="16"/>
      <c r="CTG38" s="16"/>
      <c r="CTH38" s="16"/>
      <c r="CTI38" s="16"/>
      <c r="CTJ38" s="16"/>
      <c r="CTK38" s="16"/>
      <c r="CTL38" s="16"/>
      <c r="CTM38" s="16"/>
      <c r="CTN38" s="16"/>
      <c r="CTO38" s="16"/>
      <c r="CTP38" s="16"/>
      <c r="CTQ38" s="16"/>
      <c r="CTR38" s="16"/>
      <c r="CTS38" s="16"/>
      <c r="CTT38" s="16"/>
      <c r="CTU38" s="16"/>
      <c r="CTV38" s="16"/>
      <c r="CTW38" s="16"/>
      <c r="CTX38" s="16"/>
      <c r="CTY38" s="16"/>
      <c r="CTZ38" s="16"/>
      <c r="CUA38" s="16"/>
      <c r="CUB38" s="16"/>
      <c r="CUC38" s="16"/>
      <c r="CUD38" s="16"/>
      <c r="CUE38" s="16"/>
      <c r="CUF38" s="16"/>
      <c r="CUG38" s="16"/>
      <c r="CUH38" s="16"/>
      <c r="CUI38" s="16"/>
      <c r="CUJ38" s="16"/>
      <c r="CUK38" s="16"/>
      <c r="CUL38" s="16"/>
      <c r="CUM38" s="16"/>
      <c r="CUN38" s="16"/>
      <c r="CUO38" s="16"/>
      <c r="CUP38" s="16"/>
      <c r="CUQ38" s="16"/>
      <c r="CUR38" s="16"/>
      <c r="CUS38" s="16"/>
      <c r="CUT38" s="16"/>
      <c r="CUU38" s="16"/>
      <c r="CUV38" s="16"/>
      <c r="CUW38" s="16"/>
      <c r="CUX38" s="16"/>
      <c r="CUY38" s="16"/>
      <c r="CUZ38" s="16"/>
      <c r="CVA38" s="16"/>
      <c r="CVB38" s="16"/>
      <c r="CVC38" s="16"/>
      <c r="CVD38" s="16"/>
      <c r="CVE38" s="16"/>
      <c r="CVF38" s="16"/>
      <c r="CVG38" s="16"/>
      <c r="CVH38" s="16"/>
      <c r="CVI38" s="16"/>
      <c r="CVJ38" s="16"/>
      <c r="CVK38" s="16"/>
      <c r="CVL38" s="16"/>
      <c r="CVM38" s="16"/>
      <c r="CVN38" s="16"/>
      <c r="CVO38" s="16"/>
      <c r="CVP38" s="16"/>
      <c r="CVQ38" s="16"/>
      <c r="CVR38" s="16"/>
      <c r="CVS38" s="16"/>
      <c r="CVT38" s="16"/>
      <c r="CVU38" s="16"/>
      <c r="CVV38" s="16"/>
      <c r="CVW38" s="16"/>
      <c r="CVX38" s="16"/>
      <c r="CVY38" s="16"/>
      <c r="CVZ38" s="16"/>
      <c r="CWA38" s="16"/>
      <c r="CWB38" s="16"/>
      <c r="CWC38" s="16"/>
      <c r="CWD38" s="16"/>
      <c r="CWE38" s="16"/>
      <c r="CWF38" s="16"/>
      <c r="CWG38" s="16"/>
      <c r="CWH38" s="16"/>
      <c r="CWI38" s="16"/>
      <c r="CWJ38" s="16"/>
      <c r="CWK38" s="16"/>
      <c r="CWL38" s="16"/>
      <c r="CWM38" s="16"/>
      <c r="CWN38" s="16"/>
      <c r="CWO38" s="16"/>
      <c r="CWP38" s="16"/>
      <c r="CWQ38" s="16"/>
      <c r="CWR38" s="16"/>
      <c r="CWS38" s="16"/>
      <c r="CWT38" s="16"/>
      <c r="CWU38" s="16"/>
      <c r="CWV38" s="16"/>
      <c r="CWW38" s="16"/>
      <c r="CWX38" s="16"/>
      <c r="CWY38" s="16"/>
      <c r="CWZ38" s="16"/>
      <c r="CXA38" s="16"/>
      <c r="CXB38" s="16"/>
      <c r="CXC38" s="16"/>
      <c r="CXD38" s="16"/>
      <c r="CXE38" s="16"/>
      <c r="CXF38" s="16"/>
      <c r="CXG38" s="16"/>
      <c r="CXH38" s="16"/>
      <c r="CXI38" s="16"/>
      <c r="CXJ38" s="16"/>
      <c r="CXK38" s="16"/>
      <c r="CXL38" s="16"/>
      <c r="CXM38" s="16"/>
      <c r="CXN38" s="16"/>
      <c r="CXO38" s="16"/>
      <c r="CXP38" s="16"/>
      <c r="CXQ38" s="16"/>
      <c r="CXR38" s="16"/>
      <c r="CXS38" s="16"/>
      <c r="CXT38" s="16"/>
      <c r="CXU38" s="16"/>
      <c r="CXV38" s="16"/>
      <c r="CXW38" s="16"/>
      <c r="CXX38" s="16"/>
      <c r="CXY38" s="16"/>
      <c r="CXZ38" s="16"/>
      <c r="CYA38" s="16"/>
      <c r="CYB38" s="16"/>
      <c r="CYC38" s="16"/>
      <c r="CYD38" s="16"/>
      <c r="CYE38" s="16"/>
      <c r="CYF38" s="16"/>
      <c r="CYG38" s="16"/>
      <c r="CYH38" s="16"/>
      <c r="CYI38" s="16"/>
      <c r="CYJ38" s="16"/>
      <c r="CYK38" s="16"/>
      <c r="CYL38" s="16"/>
      <c r="CYM38" s="16"/>
      <c r="CYN38" s="16"/>
      <c r="CYO38" s="16"/>
      <c r="CYP38" s="16"/>
      <c r="CYQ38" s="16"/>
      <c r="CYR38" s="16"/>
      <c r="CYS38" s="16"/>
      <c r="CYT38" s="16"/>
      <c r="CYU38" s="16"/>
      <c r="CYV38" s="16"/>
      <c r="CYW38" s="16"/>
      <c r="CYX38" s="16"/>
      <c r="CYY38" s="16"/>
      <c r="CYZ38" s="16"/>
      <c r="CZA38" s="16"/>
      <c r="CZB38" s="16"/>
      <c r="CZC38" s="16"/>
      <c r="CZD38" s="16"/>
      <c r="CZE38" s="16"/>
      <c r="CZF38" s="16"/>
      <c r="CZG38" s="16"/>
      <c r="CZH38" s="16"/>
      <c r="CZI38" s="16"/>
      <c r="CZJ38" s="16"/>
      <c r="CZK38" s="16"/>
      <c r="CZL38" s="16"/>
      <c r="CZM38" s="16"/>
      <c r="CZN38" s="16"/>
      <c r="CZO38" s="16"/>
      <c r="CZP38" s="16"/>
      <c r="CZQ38" s="16"/>
      <c r="CZR38" s="16"/>
      <c r="CZS38" s="16"/>
      <c r="CZT38" s="16"/>
      <c r="CZU38" s="16"/>
      <c r="CZV38" s="16"/>
      <c r="CZW38" s="16"/>
      <c r="CZX38" s="16"/>
      <c r="CZY38" s="16"/>
      <c r="CZZ38" s="16"/>
      <c r="DAA38" s="16"/>
      <c r="DAB38" s="16"/>
      <c r="DAC38" s="16"/>
      <c r="DAD38" s="16"/>
      <c r="DAE38" s="16"/>
      <c r="DAF38" s="16"/>
      <c r="DAG38" s="16"/>
      <c r="DAH38" s="16"/>
      <c r="DAI38" s="16"/>
      <c r="DAJ38" s="16"/>
      <c r="DAK38" s="16"/>
      <c r="DAL38" s="16"/>
      <c r="DAM38" s="16"/>
      <c r="DAN38" s="16"/>
      <c r="DAO38" s="16"/>
      <c r="DAP38" s="16"/>
      <c r="DAQ38" s="16"/>
      <c r="DAR38" s="16"/>
      <c r="DAS38" s="16"/>
      <c r="DAT38" s="16"/>
      <c r="DAU38" s="16"/>
      <c r="DAV38" s="16"/>
      <c r="DAW38" s="16"/>
      <c r="DAX38" s="16"/>
      <c r="DAY38" s="16"/>
      <c r="DAZ38" s="16"/>
      <c r="DBA38" s="16"/>
      <c r="DBB38" s="16"/>
      <c r="DBC38" s="16"/>
      <c r="DBD38" s="16"/>
      <c r="DBE38" s="16"/>
      <c r="DBF38" s="16"/>
      <c r="DBG38" s="16"/>
      <c r="DBH38" s="16"/>
      <c r="DBI38" s="16"/>
      <c r="DBJ38" s="16"/>
      <c r="DBK38" s="16"/>
      <c r="DBL38" s="16"/>
      <c r="DBM38" s="16"/>
      <c r="DBN38" s="16"/>
      <c r="DBO38" s="16"/>
      <c r="DBP38" s="16"/>
      <c r="DBQ38" s="16"/>
      <c r="DBR38" s="16"/>
      <c r="DBS38" s="16"/>
      <c r="DBT38" s="16"/>
      <c r="DBU38" s="16"/>
      <c r="DBV38" s="16"/>
      <c r="DBW38" s="16"/>
      <c r="DBX38" s="16"/>
      <c r="DBY38" s="16"/>
      <c r="DBZ38" s="16"/>
      <c r="DCA38" s="16"/>
      <c r="DCB38" s="16"/>
      <c r="DCC38" s="16"/>
      <c r="DCD38" s="16"/>
      <c r="DCE38" s="16"/>
      <c r="DCF38" s="16"/>
      <c r="DCG38" s="16"/>
      <c r="DCH38" s="16"/>
      <c r="DCI38" s="16"/>
      <c r="DCJ38" s="16"/>
      <c r="DCK38" s="16"/>
      <c r="DCL38" s="16"/>
      <c r="DCM38" s="16"/>
      <c r="DCN38" s="16"/>
      <c r="DCO38" s="16"/>
      <c r="DCP38" s="16"/>
      <c r="DCQ38" s="16"/>
      <c r="DCR38" s="16"/>
      <c r="DCS38" s="16"/>
      <c r="DCT38" s="16"/>
      <c r="DCU38" s="16"/>
      <c r="DCV38" s="16"/>
      <c r="DCW38" s="16"/>
      <c r="DCX38" s="16"/>
      <c r="DCY38" s="16"/>
      <c r="DCZ38" s="16"/>
      <c r="DDA38" s="16"/>
      <c r="DDB38" s="16"/>
      <c r="DDC38" s="16"/>
      <c r="DDD38" s="16"/>
      <c r="DDE38" s="16"/>
      <c r="DDF38" s="16"/>
      <c r="DDG38" s="16"/>
      <c r="DDH38" s="16"/>
      <c r="DDI38" s="16"/>
      <c r="DDJ38" s="16"/>
      <c r="DDK38" s="16"/>
      <c r="DDL38" s="16"/>
      <c r="DDM38" s="16"/>
      <c r="DDN38" s="16"/>
      <c r="DDO38" s="16"/>
      <c r="DDP38" s="16"/>
      <c r="DDQ38" s="16"/>
      <c r="DDR38" s="16"/>
      <c r="DDS38" s="16"/>
      <c r="DDT38" s="16"/>
      <c r="DDU38" s="16"/>
      <c r="DDV38" s="16"/>
      <c r="DDW38" s="16"/>
      <c r="DDX38" s="16"/>
      <c r="DDY38" s="16"/>
      <c r="DDZ38" s="16"/>
      <c r="DEA38" s="16"/>
      <c r="DEB38" s="16"/>
      <c r="DEC38" s="16"/>
      <c r="DED38" s="16"/>
      <c r="DEE38" s="16"/>
      <c r="DEF38" s="16"/>
      <c r="DEG38" s="16"/>
      <c r="DEH38" s="16"/>
      <c r="DEI38" s="16"/>
      <c r="DEJ38" s="16"/>
      <c r="DEK38" s="16"/>
      <c r="DEL38" s="16"/>
      <c r="DEM38" s="16"/>
      <c r="DEN38" s="16"/>
      <c r="DEO38" s="16"/>
      <c r="DEP38" s="16"/>
      <c r="DEQ38" s="16"/>
      <c r="DER38" s="16"/>
      <c r="DES38" s="16"/>
      <c r="DET38" s="16"/>
      <c r="DEU38" s="16"/>
      <c r="DEV38" s="16"/>
      <c r="DEW38" s="16"/>
      <c r="DEX38" s="16"/>
      <c r="DEY38" s="16"/>
      <c r="DEZ38" s="16"/>
      <c r="DFA38" s="16"/>
      <c r="DFB38" s="16"/>
      <c r="DFC38" s="16"/>
      <c r="DFD38" s="16"/>
      <c r="DFE38" s="16"/>
      <c r="DFF38" s="16"/>
      <c r="DFG38" s="16"/>
      <c r="DFH38" s="16"/>
      <c r="DFI38" s="16"/>
      <c r="DFJ38" s="16"/>
      <c r="DFK38" s="16"/>
      <c r="DFL38" s="16"/>
      <c r="DFM38" s="16"/>
      <c r="DFN38" s="16"/>
      <c r="DFO38" s="16"/>
      <c r="DFP38" s="16"/>
      <c r="DFQ38" s="16"/>
      <c r="DFR38" s="16"/>
      <c r="DFS38" s="16"/>
      <c r="DFT38" s="16"/>
      <c r="DFU38" s="16"/>
      <c r="DFV38" s="16"/>
      <c r="DFW38" s="16"/>
      <c r="DFX38" s="16"/>
      <c r="DFY38" s="16"/>
      <c r="DFZ38" s="16"/>
      <c r="DGA38" s="16"/>
      <c r="DGB38" s="16"/>
      <c r="DGC38" s="16"/>
      <c r="DGD38" s="16"/>
      <c r="DGE38" s="16"/>
      <c r="DGF38" s="16"/>
      <c r="DGG38" s="16"/>
      <c r="DGH38" s="16"/>
      <c r="DGI38" s="16"/>
      <c r="DGJ38" s="16"/>
      <c r="DGK38" s="16"/>
      <c r="DGL38" s="16"/>
      <c r="DGM38" s="16"/>
      <c r="DGN38" s="16"/>
      <c r="DGO38" s="16"/>
      <c r="DGP38" s="16"/>
      <c r="DGQ38" s="16"/>
      <c r="DGR38" s="16"/>
      <c r="DGS38" s="16"/>
      <c r="DGT38" s="16"/>
      <c r="DGU38" s="16"/>
      <c r="DGV38" s="16"/>
      <c r="DGW38" s="16"/>
      <c r="DGX38" s="16"/>
      <c r="DGY38" s="16"/>
      <c r="DGZ38" s="16"/>
      <c r="DHA38" s="16"/>
      <c r="DHB38" s="16"/>
      <c r="DHC38" s="16"/>
      <c r="DHD38" s="16"/>
      <c r="DHE38" s="16"/>
      <c r="DHF38" s="16"/>
      <c r="DHG38" s="16"/>
      <c r="DHH38" s="16"/>
      <c r="DHI38" s="16"/>
      <c r="DHJ38" s="16"/>
      <c r="DHK38" s="16"/>
      <c r="DHL38" s="16"/>
      <c r="DHM38" s="16"/>
      <c r="DHN38" s="16"/>
      <c r="DHO38" s="16"/>
      <c r="DHP38" s="16"/>
      <c r="DHQ38" s="16"/>
      <c r="DHR38" s="16"/>
      <c r="DHS38" s="16"/>
      <c r="DHT38" s="16"/>
      <c r="DHU38" s="16"/>
      <c r="DHV38" s="16"/>
      <c r="DHW38" s="16"/>
      <c r="DHX38" s="16"/>
      <c r="DHY38" s="16"/>
      <c r="DHZ38" s="16"/>
      <c r="DIA38" s="16"/>
      <c r="DIB38" s="16"/>
      <c r="DIC38" s="16"/>
      <c r="DID38" s="16"/>
      <c r="DIE38" s="16"/>
      <c r="DIF38" s="16"/>
      <c r="DIG38" s="16"/>
      <c r="DIH38" s="16"/>
      <c r="DII38" s="16"/>
      <c r="DIJ38" s="16"/>
      <c r="DIK38" s="16"/>
      <c r="DIL38" s="16"/>
      <c r="DIM38" s="16"/>
      <c r="DIN38" s="16"/>
      <c r="DIO38" s="16"/>
      <c r="DIP38" s="16"/>
      <c r="DIQ38" s="16"/>
      <c r="DIR38" s="16"/>
      <c r="DIS38" s="16"/>
      <c r="DIT38" s="16"/>
      <c r="DIU38" s="16"/>
      <c r="DIV38" s="16"/>
      <c r="DIW38" s="16"/>
      <c r="DIX38" s="16"/>
      <c r="DIY38" s="16"/>
      <c r="DIZ38" s="16"/>
      <c r="DJA38" s="16"/>
      <c r="DJB38" s="16"/>
      <c r="DJC38" s="16"/>
      <c r="DJD38" s="16"/>
      <c r="DJE38" s="16"/>
      <c r="DJF38" s="16"/>
      <c r="DJG38" s="16"/>
      <c r="DJH38" s="16"/>
      <c r="DJI38" s="16"/>
      <c r="DJJ38" s="16"/>
      <c r="DJK38" s="16"/>
      <c r="DJL38" s="16"/>
      <c r="DJM38" s="16"/>
      <c r="DJN38" s="16"/>
      <c r="DJO38" s="16"/>
      <c r="DJP38" s="16"/>
      <c r="DJQ38" s="16"/>
      <c r="DJR38" s="16"/>
      <c r="DJS38" s="16"/>
      <c r="DJT38" s="16"/>
      <c r="DJU38" s="16"/>
      <c r="DJV38" s="16"/>
      <c r="DJW38" s="16"/>
      <c r="DJX38" s="16"/>
      <c r="DJY38" s="16"/>
      <c r="DJZ38" s="16"/>
      <c r="DKA38" s="16"/>
      <c r="DKB38" s="16"/>
      <c r="DKC38" s="16"/>
      <c r="DKD38" s="16"/>
      <c r="DKE38" s="16"/>
      <c r="DKF38" s="16"/>
      <c r="DKG38" s="16"/>
      <c r="DKH38" s="16"/>
      <c r="DKI38" s="16"/>
      <c r="DKJ38" s="16"/>
      <c r="DKK38" s="16"/>
      <c r="DKL38" s="16"/>
      <c r="DKM38" s="16"/>
      <c r="DKN38" s="16"/>
      <c r="DKO38" s="16"/>
      <c r="DKP38" s="16"/>
      <c r="DKQ38" s="16"/>
      <c r="DKR38" s="16"/>
      <c r="DKS38" s="16"/>
      <c r="DKT38" s="16"/>
      <c r="DKU38" s="16"/>
      <c r="DKV38" s="16"/>
      <c r="DKW38" s="16"/>
      <c r="DKX38" s="16"/>
      <c r="DKY38" s="16"/>
      <c r="DKZ38" s="16"/>
      <c r="DLA38" s="16"/>
      <c r="DLB38" s="16"/>
      <c r="DLC38" s="16"/>
      <c r="DLD38" s="16"/>
      <c r="DLE38" s="16"/>
      <c r="DLF38" s="16"/>
      <c r="DLG38" s="16"/>
      <c r="DLH38" s="16"/>
      <c r="DLI38" s="16"/>
      <c r="DLJ38" s="16"/>
      <c r="DLK38" s="16"/>
      <c r="DLL38" s="16"/>
      <c r="DLM38" s="16"/>
      <c r="DLN38" s="16"/>
      <c r="DLO38" s="16"/>
      <c r="DLP38" s="16"/>
      <c r="DLQ38" s="16"/>
      <c r="DLR38" s="16"/>
      <c r="DLS38" s="16"/>
      <c r="DLT38" s="16"/>
      <c r="DLU38" s="16"/>
      <c r="DLV38" s="16"/>
      <c r="DLW38" s="16"/>
      <c r="DLX38" s="16"/>
      <c r="DLY38" s="16"/>
      <c r="DLZ38" s="16"/>
      <c r="DMA38" s="16"/>
      <c r="DMB38" s="16"/>
      <c r="DMC38" s="16"/>
      <c r="DMD38" s="16"/>
      <c r="DME38" s="16"/>
      <c r="DMF38" s="16"/>
      <c r="DMG38" s="16"/>
      <c r="DMH38" s="16"/>
      <c r="DMI38" s="16"/>
      <c r="DMJ38" s="16"/>
      <c r="DMK38" s="16"/>
      <c r="DML38" s="16"/>
      <c r="DMM38" s="16"/>
      <c r="DMN38" s="16"/>
      <c r="DMO38" s="16"/>
      <c r="DMP38" s="16"/>
      <c r="DMQ38" s="16"/>
      <c r="DMR38" s="16"/>
      <c r="DMS38" s="16"/>
      <c r="DMT38" s="16"/>
      <c r="DMU38" s="16"/>
      <c r="DMV38" s="16"/>
      <c r="DMW38" s="16"/>
      <c r="DMX38" s="16"/>
      <c r="DMY38" s="16"/>
      <c r="DMZ38" s="16"/>
      <c r="DNA38" s="16"/>
      <c r="DNB38" s="16"/>
      <c r="DNC38" s="16"/>
      <c r="DND38" s="16"/>
      <c r="DNE38" s="16"/>
      <c r="DNF38" s="16"/>
      <c r="DNG38" s="16"/>
      <c r="DNH38" s="16"/>
      <c r="DNI38" s="16"/>
      <c r="DNJ38" s="16"/>
      <c r="DNK38" s="16"/>
      <c r="DNL38" s="16"/>
      <c r="DNM38" s="16"/>
      <c r="DNN38" s="16"/>
      <c r="DNO38" s="16"/>
      <c r="DNP38" s="16"/>
      <c r="DNQ38" s="16"/>
      <c r="DNR38" s="16"/>
      <c r="DNS38" s="16"/>
      <c r="DNT38" s="16"/>
      <c r="DNU38" s="16"/>
      <c r="DNV38" s="16"/>
      <c r="DNW38" s="16"/>
      <c r="DNX38" s="16"/>
      <c r="DNY38" s="16"/>
      <c r="DNZ38" s="16"/>
      <c r="DOA38" s="16"/>
      <c r="DOB38" s="16"/>
      <c r="DOC38" s="16"/>
      <c r="DOD38" s="16"/>
      <c r="DOE38" s="16"/>
      <c r="DOF38" s="16"/>
      <c r="DOG38" s="16"/>
      <c r="DOH38" s="16"/>
      <c r="DOI38" s="16"/>
      <c r="DOJ38" s="16"/>
      <c r="DOK38" s="16"/>
      <c r="DOL38" s="16"/>
      <c r="DOM38" s="16"/>
      <c r="DON38" s="16"/>
      <c r="DOO38" s="16"/>
      <c r="DOP38" s="16"/>
      <c r="DOQ38" s="16"/>
      <c r="DOR38" s="16"/>
      <c r="DOS38" s="16"/>
      <c r="DOT38" s="16"/>
      <c r="DOU38" s="16"/>
      <c r="DOV38" s="16"/>
      <c r="DOW38" s="16"/>
      <c r="DOX38" s="16"/>
      <c r="DOY38" s="16"/>
      <c r="DOZ38" s="16"/>
      <c r="DPA38" s="16"/>
      <c r="DPB38" s="16"/>
      <c r="DPC38" s="16"/>
      <c r="DPD38" s="16"/>
      <c r="DPE38" s="16"/>
      <c r="DPF38" s="16"/>
      <c r="DPG38" s="16"/>
      <c r="DPH38" s="16"/>
      <c r="DPI38" s="16"/>
      <c r="DPJ38" s="16"/>
      <c r="DPK38" s="16"/>
      <c r="DPL38" s="16"/>
      <c r="DPM38" s="16"/>
      <c r="DPN38" s="16"/>
      <c r="DPO38" s="16"/>
      <c r="DPP38" s="16"/>
      <c r="DPQ38" s="16"/>
      <c r="DPR38" s="16"/>
      <c r="DPS38" s="16"/>
      <c r="DPT38" s="16"/>
      <c r="DPU38" s="16"/>
      <c r="DPV38" s="16"/>
      <c r="DPW38" s="16"/>
      <c r="DPX38" s="16"/>
      <c r="DPY38" s="16"/>
      <c r="DPZ38" s="16"/>
      <c r="DQA38" s="16"/>
      <c r="DQB38" s="16"/>
      <c r="DQC38" s="16"/>
      <c r="DQD38" s="16"/>
      <c r="DQE38" s="16"/>
      <c r="DQF38" s="16"/>
      <c r="DQG38" s="16"/>
      <c r="DQH38" s="16"/>
      <c r="DQI38" s="16"/>
      <c r="DQJ38" s="16"/>
      <c r="DQK38" s="16"/>
      <c r="DQL38" s="16"/>
      <c r="DQM38" s="16"/>
      <c r="DQN38" s="16"/>
      <c r="DQO38" s="16"/>
      <c r="DQP38" s="16"/>
      <c r="DQQ38" s="16"/>
      <c r="DQR38" s="16"/>
      <c r="DQS38" s="16"/>
      <c r="DQT38" s="16"/>
      <c r="DQU38" s="16"/>
      <c r="DQV38" s="16"/>
      <c r="DQW38" s="16"/>
      <c r="DQX38" s="16"/>
      <c r="DQY38" s="16"/>
      <c r="DQZ38" s="16"/>
      <c r="DRA38" s="16"/>
      <c r="DRB38" s="16"/>
      <c r="DRC38" s="16"/>
      <c r="DRD38" s="16"/>
      <c r="DRE38" s="16"/>
      <c r="DRF38" s="16"/>
      <c r="DRG38" s="16"/>
      <c r="DRH38" s="16"/>
      <c r="DRI38" s="16"/>
      <c r="DRJ38" s="16"/>
      <c r="DRK38" s="16"/>
      <c r="DRL38" s="16"/>
      <c r="DRM38" s="16"/>
      <c r="DRN38" s="16"/>
      <c r="DRO38" s="16"/>
      <c r="DRP38" s="16"/>
      <c r="DRQ38" s="16"/>
      <c r="DRR38" s="16"/>
      <c r="DRS38" s="16"/>
      <c r="DRT38" s="16"/>
      <c r="DRU38" s="16"/>
      <c r="DRV38" s="16"/>
      <c r="DRW38" s="16"/>
      <c r="DRX38" s="16"/>
      <c r="DRY38" s="16"/>
      <c r="DRZ38" s="16"/>
      <c r="DSA38" s="16"/>
      <c r="DSB38" s="16"/>
      <c r="DSC38" s="16"/>
      <c r="DSD38" s="16"/>
      <c r="DSE38" s="16"/>
      <c r="DSF38" s="16"/>
      <c r="DSG38" s="16"/>
      <c r="DSH38" s="16"/>
      <c r="DSI38" s="16"/>
      <c r="DSJ38" s="16"/>
      <c r="DSK38" s="16"/>
      <c r="DSL38" s="16"/>
      <c r="DSM38" s="16"/>
      <c r="DSN38" s="16"/>
      <c r="DSO38" s="16"/>
      <c r="DSP38" s="16"/>
      <c r="DSQ38" s="16"/>
      <c r="DSR38" s="16"/>
      <c r="DSS38" s="16"/>
      <c r="DST38" s="16"/>
      <c r="DSU38" s="16"/>
      <c r="DSV38" s="16"/>
      <c r="DSW38" s="16"/>
      <c r="DSX38" s="16"/>
      <c r="DSY38" s="16"/>
      <c r="DSZ38" s="16"/>
      <c r="DTA38" s="16"/>
      <c r="DTB38" s="16"/>
      <c r="DTC38" s="16"/>
      <c r="DTD38" s="16"/>
      <c r="DTE38" s="16"/>
      <c r="DTF38" s="16"/>
      <c r="DTG38" s="16"/>
      <c r="DTH38" s="16"/>
      <c r="DTI38" s="16"/>
      <c r="DTJ38" s="16"/>
      <c r="DTK38" s="16"/>
      <c r="DTL38" s="16"/>
      <c r="DTM38" s="16"/>
      <c r="DTN38" s="16"/>
      <c r="DTO38" s="16"/>
      <c r="DTP38" s="16"/>
      <c r="DTQ38" s="16"/>
      <c r="DTR38" s="16"/>
      <c r="DTS38" s="16"/>
      <c r="DTT38" s="16"/>
      <c r="DTU38" s="16"/>
      <c r="DTV38" s="16"/>
      <c r="DTW38" s="16"/>
      <c r="DTX38" s="16"/>
      <c r="DTY38" s="16"/>
      <c r="DTZ38" s="16"/>
      <c r="DUA38" s="16"/>
      <c r="DUB38" s="16"/>
      <c r="DUC38" s="16"/>
      <c r="DUD38" s="16"/>
      <c r="DUE38" s="16"/>
      <c r="DUF38" s="16"/>
      <c r="DUG38" s="16"/>
      <c r="DUH38" s="16"/>
      <c r="DUI38" s="16"/>
      <c r="DUJ38" s="16"/>
      <c r="DUK38" s="16"/>
      <c r="DUL38" s="16"/>
      <c r="DUM38" s="16"/>
      <c r="DUN38" s="16"/>
      <c r="DUO38" s="16"/>
      <c r="DUP38" s="16"/>
      <c r="DUQ38" s="16"/>
      <c r="DUR38" s="16"/>
      <c r="DUS38" s="16"/>
      <c r="DUT38" s="16"/>
      <c r="DUU38" s="16"/>
      <c r="DUV38" s="16"/>
      <c r="DUW38" s="16"/>
      <c r="DUX38" s="16"/>
      <c r="DUY38" s="16"/>
      <c r="DUZ38" s="16"/>
      <c r="DVA38" s="16"/>
      <c r="DVB38" s="16"/>
      <c r="DVC38" s="16"/>
      <c r="DVD38" s="16"/>
      <c r="DVE38" s="16"/>
      <c r="DVF38" s="16"/>
      <c r="DVG38" s="16"/>
      <c r="DVH38" s="16"/>
      <c r="DVI38" s="16"/>
      <c r="DVJ38" s="16"/>
      <c r="DVK38" s="16"/>
      <c r="DVL38" s="16"/>
      <c r="DVM38" s="16"/>
      <c r="DVN38" s="16"/>
      <c r="DVO38" s="16"/>
      <c r="DVP38" s="16"/>
      <c r="DVQ38" s="16"/>
      <c r="DVR38" s="16"/>
      <c r="DVS38" s="16"/>
      <c r="DVT38" s="16"/>
      <c r="DVU38" s="16"/>
      <c r="DVV38" s="16"/>
      <c r="DVW38" s="16"/>
      <c r="DVX38" s="16"/>
      <c r="DVY38" s="16"/>
      <c r="DVZ38" s="16"/>
      <c r="DWA38" s="16"/>
      <c r="DWB38" s="16"/>
      <c r="DWC38" s="16"/>
      <c r="DWD38" s="16"/>
      <c r="DWE38" s="16"/>
      <c r="DWF38" s="16"/>
      <c r="DWG38" s="16"/>
      <c r="DWH38" s="16"/>
      <c r="DWI38" s="16"/>
      <c r="DWJ38" s="16"/>
      <c r="DWK38" s="16"/>
      <c r="DWL38" s="16"/>
      <c r="DWM38" s="16"/>
      <c r="DWN38" s="16"/>
      <c r="DWO38" s="16"/>
      <c r="DWP38" s="16"/>
      <c r="DWQ38" s="16"/>
      <c r="DWR38" s="16"/>
      <c r="DWS38" s="16"/>
      <c r="DWT38" s="16"/>
      <c r="DWU38" s="16"/>
      <c r="DWV38" s="16"/>
      <c r="DWW38" s="16"/>
      <c r="DWX38" s="16"/>
      <c r="DWY38" s="16"/>
      <c r="DWZ38" s="16"/>
      <c r="DXA38" s="16"/>
      <c r="DXB38" s="16"/>
      <c r="DXC38" s="16"/>
      <c r="DXD38" s="16"/>
      <c r="DXE38" s="16"/>
      <c r="DXF38" s="16"/>
      <c r="DXG38" s="16"/>
      <c r="DXH38" s="16"/>
      <c r="DXI38" s="16"/>
      <c r="DXJ38" s="16"/>
      <c r="DXK38" s="16"/>
      <c r="DXL38" s="16"/>
      <c r="DXM38" s="16"/>
      <c r="DXN38" s="16"/>
      <c r="DXO38" s="16"/>
      <c r="DXP38" s="16"/>
      <c r="DXQ38" s="16"/>
      <c r="DXR38" s="16"/>
      <c r="DXS38" s="16"/>
      <c r="DXT38" s="16"/>
      <c r="DXU38" s="16"/>
      <c r="DXV38" s="16"/>
      <c r="DXW38" s="16"/>
      <c r="DXX38" s="16"/>
      <c r="DXY38" s="16"/>
      <c r="DXZ38" s="16"/>
      <c r="DYA38" s="16"/>
      <c r="DYB38" s="16"/>
      <c r="DYC38" s="16"/>
      <c r="DYD38" s="16"/>
      <c r="DYE38" s="16"/>
      <c r="DYF38" s="16"/>
      <c r="DYG38" s="16"/>
      <c r="DYH38" s="16"/>
      <c r="DYI38" s="16"/>
      <c r="DYJ38" s="16"/>
      <c r="DYK38" s="16"/>
      <c r="DYL38" s="16"/>
      <c r="DYM38" s="16"/>
      <c r="DYN38" s="16"/>
      <c r="DYO38" s="16"/>
      <c r="DYP38" s="16"/>
      <c r="DYQ38" s="16"/>
      <c r="DYR38" s="16"/>
      <c r="DYS38" s="16"/>
      <c r="DYT38" s="16"/>
      <c r="DYU38" s="16"/>
      <c r="DYV38" s="16"/>
      <c r="DYW38" s="16"/>
      <c r="DYX38" s="16"/>
      <c r="DYY38" s="16"/>
      <c r="DYZ38" s="16"/>
      <c r="DZA38" s="16"/>
      <c r="DZB38" s="16"/>
      <c r="DZC38" s="16"/>
      <c r="DZD38" s="16"/>
      <c r="DZE38" s="16"/>
      <c r="DZF38" s="16"/>
      <c r="DZG38" s="16"/>
      <c r="DZH38" s="16"/>
      <c r="DZI38" s="16"/>
      <c r="DZJ38" s="16"/>
      <c r="DZK38" s="16"/>
      <c r="DZL38" s="16"/>
      <c r="DZM38" s="16"/>
      <c r="DZN38" s="16"/>
      <c r="DZO38" s="16"/>
      <c r="DZP38" s="16"/>
      <c r="DZQ38" s="16"/>
      <c r="DZR38" s="16"/>
      <c r="DZS38" s="16"/>
      <c r="DZT38" s="16"/>
      <c r="DZU38" s="16"/>
      <c r="DZV38" s="16"/>
      <c r="DZW38" s="16"/>
      <c r="DZX38" s="16"/>
      <c r="DZY38" s="16"/>
      <c r="DZZ38" s="16"/>
      <c r="EAA38" s="16"/>
      <c r="EAB38" s="16"/>
      <c r="EAC38" s="16"/>
      <c r="EAD38" s="16"/>
      <c r="EAE38" s="16"/>
      <c r="EAF38" s="16"/>
      <c r="EAG38" s="16"/>
      <c r="EAH38" s="16"/>
      <c r="EAI38" s="16"/>
      <c r="EAJ38" s="16"/>
      <c r="EAK38" s="16"/>
      <c r="EAL38" s="16"/>
      <c r="EAM38" s="16"/>
      <c r="EAN38" s="16"/>
      <c r="EAO38" s="16"/>
      <c r="EAP38" s="16"/>
      <c r="EAQ38" s="16"/>
      <c r="EAR38" s="16"/>
      <c r="EAS38" s="16"/>
      <c r="EAT38" s="16"/>
      <c r="EAU38" s="16"/>
      <c r="EAV38" s="16"/>
      <c r="EAW38" s="16"/>
      <c r="EAX38" s="16"/>
      <c r="EAY38" s="16"/>
      <c r="EAZ38" s="16"/>
      <c r="EBA38" s="16"/>
      <c r="EBB38" s="16"/>
      <c r="EBC38" s="16"/>
      <c r="EBD38" s="16"/>
      <c r="EBE38" s="16"/>
      <c r="EBF38" s="16"/>
      <c r="EBG38" s="16"/>
      <c r="EBH38" s="16"/>
      <c r="EBI38" s="16"/>
      <c r="EBJ38" s="16"/>
      <c r="EBK38" s="16"/>
      <c r="EBL38" s="16"/>
      <c r="EBM38" s="16"/>
      <c r="EBN38" s="16"/>
      <c r="EBO38" s="16"/>
      <c r="EBP38" s="16"/>
      <c r="EBQ38" s="16"/>
      <c r="EBR38" s="16"/>
      <c r="EBS38" s="16"/>
      <c r="EBT38" s="16"/>
      <c r="EBU38" s="16"/>
      <c r="EBV38" s="16"/>
      <c r="EBW38" s="16"/>
      <c r="EBX38" s="16"/>
      <c r="EBY38" s="16"/>
      <c r="EBZ38" s="16"/>
      <c r="ECA38" s="16"/>
      <c r="ECB38" s="16"/>
      <c r="ECC38" s="16"/>
      <c r="ECD38" s="16"/>
      <c r="ECE38" s="16"/>
      <c r="ECF38" s="16"/>
      <c r="ECG38" s="16"/>
      <c r="ECH38" s="16"/>
      <c r="ECI38" s="16"/>
      <c r="ECJ38" s="16"/>
      <c r="ECK38" s="16"/>
      <c r="ECL38" s="16"/>
      <c r="ECM38" s="16"/>
      <c r="ECN38" s="16"/>
      <c r="ECO38" s="16"/>
      <c r="ECP38" s="16"/>
      <c r="ECQ38" s="16"/>
      <c r="ECR38" s="16"/>
      <c r="ECS38" s="16"/>
      <c r="ECT38" s="16"/>
      <c r="ECU38" s="16"/>
      <c r="ECV38" s="16"/>
      <c r="ECW38" s="16"/>
      <c r="ECX38" s="16"/>
      <c r="ECY38" s="16"/>
      <c r="ECZ38" s="16"/>
      <c r="EDA38" s="16"/>
      <c r="EDB38" s="16"/>
      <c r="EDC38" s="16"/>
      <c r="EDD38" s="16"/>
      <c r="EDE38" s="16"/>
      <c r="EDF38" s="16"/>
      <c r="EDG38" s="16"/>
      <c r="EDH38" s="16"/>
      <c r="EDI38" s="16"/>
      <c r="EDJ38" s="16"/>
      <c r="EDK38" s="16"/>
      <c r="EDL38" s="16"/>
      <c r="EDM38" s="16"/>
      <c r="EDN38" s="16"/>
      <c r="EDO38" s="16"/>
      <c r="EDP38" s="16"/>
      <c r="EDQ38" s="16"/>
      <c r="EDR38" s="16"/>
      <c r="EDS38" s="16"/>
      <c r="EDT38" s="16"/>
      <c r="EDU38" s="16"/>
      <c r="EDV38" s="16"/>
      <c r="EDW38" s="16"/>
      <c r="EDX38" s="16"/>
      <c r="EDY38" s="16"/>
      <c r="EDZ38" s="16"/>
      <c r="EEA38" s="16"/>
      <c r="EEB38" s="16"/>
      <c r="EEC38" s="16"/>
      <c r="EED38" s="16"/>
      <c r="EEE38" s="16"/>
      <c r="EEF38" s="16"/>
      <c r="EEG38" s="16"/>
      <c r="EEH38" s="16"/>
      <c r="EEI38" s="16"/>
      <c r="EEJ38" s="16"/>
      <c r="EEK38" s="16"/>
      <c r="EEL38" s="16"/>
      <c r="EEM38" s="16"/>
      <c r="EEN38" s="16"/>
      <c r="EEO38" s="16"/>
      <c r="EEP38" s="16"/>
      <c r="EEQ38" s="16"/>
      <c r="EER38" s="16"/>
      <c r="EES38" s="16"/>
      <c r="EET38" s="16"/>
      <c r="EEU38" s="16"/>
      <c r="EEV38" s="16"/>
      <c r="EEW38" s="16"/>
      <c r="EEX38" s="16"/>
      <c r="EEY38" s="16"/>
      <c r="EEZ38" s="16"/>
      <c r="EFA38" s="16"/>
      <c r="EFB38" s="16"/>
      <c r="EFC38" s="16"/>
      <c r="EFD38" s="16"/>
      <c r="EFE38" s="16"/>
      <c r="EFF38" s="16"/>
      <c r="EFG38" s="16"/>
      <c r="EFH38" s="16"/>
      <c r="EFI38" s="16"/>
      <c r="EFJ38" s="16"/>
      <c r="EFK38" s="16"/>
      <c r="EFL38" s="16"/>
      <c r="EFM38" s="16"/>
      <c r="EFN38" s="16"/>
      <c r="EFO38" s="16"/>
      <c r="EFP38" s="16"/>
      <c r="EFQ38" s="16"/>
      <c r="EFR38" s="16"/>
      <c r="EFS38" s="16"/>
      <c r="EFT38" s="16"/>
      <c r="EFU38" s="16"/>
      <c r="EFV38" s="16"/>
      <c r="EFW38" s="16"/>
      <c r="EFX38" s="16"/>
      <c r="EFY38" s="16"/>
      <c r="EFZ38" s="16"/>
      <c r="EGA38" s="16"/>
      <c r="EGB38" s="16"/>
      <c r="EGC38" s="16"/>
      <c r="EGD38" s="16"/>
      <c r="EGE38" s="16"/>
      <c r="EGF38" s="16"/>
      <c r="EGG38" s="16"/>
      <c r="EGH38" s="16"/>
      <c r="EGI38" s="16"/>
      <c r="EGJ38" s="16"/>
      <c r="EGK38" s="16"/>
      <c r="EGL38" s="16"/>
      <c r="EGM38" s="16"/>
      <c r="EGN38" s="16"/>
      <c r="EGO38" s="16"/>
      <c r="EGP38" s="16"/>
      <c r="EGQ38" s="16"/>
      <c r="EGR38" s="16"/>
      <c r="EGS38" s="16"/>
      <c r="EGT38" s="16"/>
      <c r="EGU38" s="16"/>
      <c r="EGV38" s="16"/>
      <c r="EGW38" s="16"/>
      <c r="EGX38" s="16"/>
      <c r="EGY38" s="16"/>
      <c r="EGZ38" s="16"/>
      <c r="EHA38" s="16"/>
      <c r="EHB38" s="16"/>
      <c r="EHC38" s="16"/>
      <c r="EHD38" s="16"/>
      <c r="EHE38" s="16"/>
      <c r="EHF38" s="16"/>
      <c r="EHG38" s="16"/>
      <c r="EHH38" s="16"/>
      <c r="EHI38" s="16"/>
      <c r="EHJ38" s="16"/>
      <c r="EHK38" s="16"/>
      <c r="EHL38" s="16"/>
      <c r="EHM38" s="16"/>
      <c r="EHN38" s="16"/>
      <c r="EHO38" s="16"/>
      <c r="EHP38" s="16"/>
      <c r="EHQ38" s="16"/>
      <c r="EHR38" s="16"/>
      <c r="EHS38" s="16"/>
      <c r="EHT38" s="16"/>
      <c r="EHU38" s="16"/>
      <c r="EHV38" s="16"/>
      <c r="EHW38" s="16"/>
      <c r="EHX38" s="16"/>
      <c r="EHY38" s="16"/>
      <c r="EHZ38" s="16"/>
      <c r="EIA38" s="16"/>
      <c r="EIB38" s="16"/>
      <c r="EIC38" s="16"/>
      <c r="EID38" s="16"/>
      <c r="EIE38" s="16"/>
      <c r="EIF38" s="16"/>
      <c r="EIG38" s="16"/>
      <c r="EIH38" s="16"/>
      <c r="EII38" s="16"/>
      <c r="EIJ38" s="16"/>
      <c r="EIK38" s="16"/>
      <c r="EIL38" s="16"/>
      <c r="EIM38" s="16"/>
      <c r="EIN38" s="16"/>
      <c r="EIO38" s="16"/>
      <c r="EIP38" s="16"/>
      <c r="EIQ38" s="16"/>
      <c r="EIR38" s="16"/>
      <c r="EIS38" s="16"/>
      <c r="EIT38" s="16"/>
      <c r="EIU38" s="16"/>
      <c r="EIV38" s="16"/>
      <c r="EIW38" s="16"/>
      <c r="EIX38" s="16"/>
      <c r="EIY38" s="16"/>
      <c r="EIZ38" s="16"/>
      <c r="EJA38" s="16"/>
      <c r="EJB38" s="16"/>
      <c r="EJC38" s="16"/>
      <c r="EJD38" s="16"/>
      <c r="EJE38" s="16"/>
      <c r="EJF38" s="16"/>
      <c r="EJG38" s="16"/>
      <c r="EJH38" s="16"/>
      <c r="EJI38" s="16"/>
      <c r="EJJ38" s="16"/>
      <c r="EJK38" s="16"/>
      <c r="EJL38" s="16"/>
      <c r="EJM38" s="16"/>
      <c r="EJN38" s="16"/>
      <c r="EJO38" s="16"/>
      <c r="EJP38" s="16"/>
      <c r="EJQ38" s="16"/>
      <c r="EJR38" s="16"/>
      <c r="EJS38" s="16"/>
      <c r="EJT38" s="16"/>
      <c r="EJU38" s="16"/>
      <c r="EJV38" s="16"/>
      <c r="EJW38" s="16"/>
      <c r="EJX38" s="16"/>
      <c r="EJY38" s="16"/>
      <c r="EJZ38" s="16"/>
      <c r="EKA38" s="16"/>
      <c r="EKB38" s="16"/>
      <c r="EKC38" s="16"/>
      <c r="EKD38" s="16"/>
      <c r="EKE38" s="16"/>
      <c r="EKF38" s="16"/>
      <c r="EKG38" s="16"/>
      <c r="EKH38" s="16"/>
      <c r="EKI38" s="16"/>
      <c r="EKJ38" s="16"/>
      <c r="EKK38" s="16"/>
      <c r="EKL38" s="16"/>
      <c r="EKM38" s="16"/>
      <c r="EKN38" s="16"/>
      <c r="EKO38" s="16"/>
      <c r="EKP38" s="16"/>
      <c r="EKQ38" s="16"/>
      <c r="EKR38" s="16"/>
      <c r="EKS38" s="16"/>
      <c r="EKT38" s="16"/>
      <c r="EKU38" s="16"/>
      <c r="EKV38" s="16"/>
      <c r="EKW38" s="16"/>
      <c r="EKX38" s="16"/>
      <c r="EKY38" s="16"/>
      <c r="EKZ38" s="16"/>
      <c r="ELA38" s="16"/>
      <c r="ELB38" s="16"/>
      <c r="ELC38" s="16"/>
      <c r="ELD38" s="16"/>
      <c r="ELE38" s="16"/>
      <c r="ELF38" s="16"/>
      <c r="ELG38" s="16"/>
      <c r="ELH38" s="16"/>
      <c r="ELI38" s="16"/>
      <c r="ELJ38" s="16"/>
      <c r="ELK38" s="16"/>
      <c r="ELL38" s="16"/>
      <c r="ELM38" s="16"/>
      <c r="ELN38" s="16"/>
      <c r="ELO38" s="16"/>
      <c r="ELP38" s="16"/>
      <c r="ELQ38" s="16"/>
      <c r="ELR38" s="16"/>
      <c r="ELS38" s="16"/>
      <c r="ELT38" s="16"/>
      <c r="ELU38" s="16"/>
      <c r="ELV38" s="16"/>
      <c r="ELW38" s="16"/>
      <c r="ELX38" s="16"/>
      <c r="ELY38" s="16"/>
      <c r="ELZ38" s="16"/>
      <c r="EMA38" s="16"/>
      <c r="EMB38" s="16"/>
      <c r="EMC38" s="16"/>
      <c r="EMD38" s="16"/>
      <c r="EME38" s="16"/>
      <c r="EMF38" s="16"/>
      <c r="EMG38" s="16"/>
      <c r="EMH38" s="16"/>
      <c r="EMI38" s="16"/>
      <c r="EMJ38" s="16"/>
      <c r="EMK38" s="16"/>
      <c r="EML38" s="16"/>
      <c r="EMM38" s="16"/>
      <c r="EMN38" s="16"/>
      <c r="EMO38" s="16"/>
      <c r="EMP38" s="16"/>
      <c r="EMQ38" s="16"/>
      <c r="EMR38" s="16"/>
      <c r="EMS38" s="16"/>
      <c r="EMT38" s="16"/>
      <c r="EMU38" s="16"/>
      <c r="EMV38" s="16"/>
      <c r="EMW38" s="16"/>
      <c r="EMX38" s="16"/>
      <c r="EMY38" s="16"/>
      <c r="EMZ38" s="16"/>
      <c r="ENA38" s="16"/>
      <c r="ENB38" s="16"/>
      <c r="ENC38" s="16"/>
      <c r="END38" s="16"/>
      <c r="ENE38" s="16"/>
      <c r="ENF38" s="16"/>
      <c r="ENG38" s="16"/>
      <c r="ENH38" s="16"/>
      <c r="ENI38" s="16"/>
      <c r="ENJ38" s="16"/>
      <c r="ENK38" s="16"/>
      <c r="ENL38" s="16"/>
      <c r="ENM38" s="16"/>
      <c r="ENN38" s="16"/>
      <c r="ENO38" s="16"/>
      <c r="ENP38" s="16"/>
      <c r="ENQ38" s="16"/>
      <c r="ENR38" s="16"/>
      <c r="ENS38" s="16"/>
      <c r="ENT38" s="16"/>
      <c r="ENU38" s="16"/>
      <c r="ENV38" s="16"/>
      <c r="ENW38" s="16"/>
      <c r="ENX38" s="16"/>
      <c r="ENY38" s="16"/>
      <c r="ENZ38" s="16"/>
      <c r="EOA38" s="16"/>
      <c r="EOB38" s="16"/>
      <c r="EOC38" s="16"/>
      <c r="EOD38" s="16"/>
      <c r="EOE38" s="16"/>
      <c r="EOF38" s="16"/>
      <c r="EOG38" s="16"/>
      <c r="EOH38" s="16"/>
      <c r="EOI38" s="16"/>
      <c r="EOJ38" s="16"/>
      <c r="EOK38" s="16"/>
      <c r="EOL38" s="16"/>
      <c r="EOM38" s="16"/>
      <c r="EON38" s="16"/>
      <c r="EOO38" s="16"/>
      <c r="EOP38" s="16"/>
      <c r="EOQ38" s="16"/>
      <c r="EOR38" s="16"/>
      <c r="EOS38" s="16"/>
      <c r="EOT38" s="16"/>
      <c r="EOU38" s="16"/>
      <c r="EOV38" s="16"/>
      <c r="EOW38" s="16"/>
      <c r="EOX38" s="16"/>
      <c r="EOY38" s="16"/>
      <c r="EOZ38" s="16"/>
      <c r="EPA38" s="16"/>
      <c r="EPB38" s="16"/>
      <c r="EPC38" s="16"/>
      <c r="EPD38" s="16"/>
      <c r="EPE38" s="16"/>
      <c r="EPF38" s="16"/>
      <c r="EPG38" s="16"/>
      <c r="EPH38" s="16"/>
      <c r="EPI38" s="16"/>
      <c r="EPJ38" s="16"/>
      <c r="EPK38" s="16"/>
      <c r="EPL38" s="16"/>
      <c r="EPM38" s="16"/>
      <c r="EPN38" s="16"/>
      <c r="EPO38" s="16"/>
      <c r="EPP38" s="16"/>
      <c r="EPQ38" s="16"/>
      <c r="EPR38" s="16"/>
      <c r="EPS38" s="16"/>
      <c r="EPT38" s="16"/>
      <c r="EPU38" s="16"/>
      <c r="EPV38" s="16"/>
      <c r="EPW38" s="16"/>
      <c r="EPX38" s="16"/>
      <c r="EPY38" s="16"/>
      <c r="EPZ38" s="16"/>
      <c r="EQA38" s="16"/>
      <c r="EQB38" s="16"/>
      <c r="EQC38" s="16"/>
      <c r="EQD38" s="16"/>
      <c r="EQE38" s="16"/>
      <c r="EQF38" s="16"/>
      <c r="EQG38" s="16"/>
      <c r="EQH38" s="16"/>
      <c r="EQI38" s="16"/>
      <c r="EQJ38" s="16"/>
      <c r="EQK38" s="16"/>
      <c r="EQL38" s="16"/>
      <c r="EQM38" s="16"/>
      <c r="EQN38" s="16"/>
      <c r="EQO38" s="16"/>
      <c r="EQP38" s="16"/>
      <c r="EQQ38" s="16"/>
      <c r="EQR38" s="16"/>
      <c r="EQS38" s="16"/>
      <c r="EQT38" s="16"/>
      <c r="EQU38" s="16"/>
      <c r="EQV38" s="16"/>
      <c r="EQW38" s="16"/>
      <c r="EQX38" s="16"/>
      <c r="EQY38" s="16"/>
      <c r="EQZ38" s="16"/>
      <c r="ERA38" s="16"/>
      <c r="ERB38" s="16"/>
      <c r="ERC38" s="16"/>
      <c r="ERD38" s="16"/>
      <c r="ERE38" s="16"/>
      <c r="ERF38" s="16"/>
      <c r="ERG38" s="16"/>
      <c r="ERH38" s="16"/>
      <c r="ERI38" s="16"/>
      <c r="ERJ38" s="16"/>
      <c r="ERK38" s="16"/>
      <c r="ERL38" s="16"/>
      <c r="ERM38" s="16"/>
      <c r="ERN38" s="16"/>
      <c r="ERO38" s="16"/>
      <c r="ERP38" s="16"/>
      <c r="ERQ38" s="16"/>
      <c r="ERR38" s="16"/>
      <c r="ERS38" s="16"/>
      <c r="ERT38" s="16"/>
      <c r="ERU38" s="16"/>
      <c r="ERV38" s="16"/>
      <c r="ERW38" s="16"/>
      <c r="ERX38" s="16"/>
      <c r="ERY38" s="16"/>
      <c r="ERZ38" s="16"/>
      <c r="ESA38" s="16"/>
      <c r="ESB38" s="16"/>
      <c r="ESC38" s="16"/>
      <c r="ESD38" s="16"/>
      <c r="ESE38" s="16"/>
      <c r="ESF38" s="16"/>
      <c r="ESG38" s="16"/>
      <c r="ESH38" s="16"/>
      <c r="ESI38" s="16"/>
      <c r="ESJ38" s="16"/>
      <c r="ESK38" s="16"/>
      <c r="ESL38" s="16"/>
      <c r="ESM38" s="16"/>
      <c r="ESN38" s="16"/>
      <c r="ESO38" s="16"/>
      <c r="ESP38" s="16"/>
      <c r="ESQ38" s="16"/>
      <c r="ESR38" s="16"/>
      <c r="ESS38" s="16"/>
      <c r="EST38" s="16"/>
      <c r="ESU38" s="16"/>
      <c r="ESV38" s="16"/>
      <c r="ESW38" s="16"/>
      <c r="ESX38" s="16"/>
      <c r="ESY38" s="16"/>
      <c r="ESZ38" s="16"/>
      <c r="ETA38" s="16"/>
      <c r="ETB38" s="16"/>
      <c r="ETC38" s="16"/>
      <c r="ETD38" s="16"/>
      <c r="ETE38" s="16"/>
      <c r="ETF38" s="16"/>
      <c r="ETG38" s="16"/>
      <c r="ETH38" s="16"/>
      <c r="ETI38" s="16"/>
      <c r="ETJ38" s="16"/>
      <c r="ETK38" s="16"/>
      <c r="ETL38" s="16"/>
      <c r="ETM38" s="16"/>
      <c r="ETN38" s="16"/>
      <c r="ETO38" s="16"/>
      <c r="ETP38" s="16"/>
      <c r="ETQ38" s="16"/>
      <c r="ETR38" s="16"/>
      <c r="ETS38" s="16"/>
      <c r="ETT38" s="16"/>
      <c r="ETU38" s="16"/>
      <c r="ETV38" s="16"/>
      <c r="ETW38" s="16"/>
      <c r="ETX38" s="16"/>
      <c r="ETY38" s="16"/>
      <c r="ETZ38" s="16"/>
      <c r="EUA38" s="16"/>
      <c r="EUB38" s="16"/>
      <c r="EUC38" s="16"/>
      <c r="EUD38" s="16"/>
      <c r="EUE38" s="16"/>
      <c r="EUF38" s="16"/>
      <c r="EUG38" s="16"/>
      <c r="EUH38" s="16"/>
      <c r="EUI38" s="16"/>
      <c r="EUJ38" s="16"/>
      <c r="EUK38" s="16"/>
      <c r="EUL38" s="16"/>
      <c r="EUM38" s="16"/>
      <c r="EUN38" s="16"/>
      <c r="EUO38" s="16"/>
      <c r="EUP38" s="16"/>
      <c r="EUQ38" s="16"/>
      <c r="EUR38" s="16"/>
      <c r="EUS38" s="16"/>
      <c r="EUT38" s="16"/>
      <c r="EUU38" s="16"/>
      <c r="EUV38" s="16"/>
      <c r="EUW38" s="16"/>
      <c r="EUX38" s="16"/>
      <c r="EUY38" s="16"/>
      <c r="EUZ38" s="16"/>
      <c r="EVA38" s="16"/>
      <c r="EVB38" s="16"/>
      <c r="EVC38" s="16"/>
      <c r="EVD38" s="16"/>
      <c r="EVE38" s="16"/>
      <c r="EVF38" s="16"/>
      <c r="EVG38" s="16"/>
      <c r="EVH38" s="16"/>
      <c r="EVI38" s="16"/>
      <c r="EVJ38" s="16"/>
      <c r="EVK38" s="16"/>
      <c r="EVL38" s="16"/>
      <c r="EVM38" s="16"/>
      <c r="EVN38" s="16"/>
      <c r="EVO38" s="16"/>
      <c r="EVP38" s="16"/>
      <c r="EVQ38" s="16"/>
      <c r="EVR38" s="16"/>
      <c r="EVS38" s="16"/>
      <c r="EVT38" s="16"/>
      <c r="EVU38" s="16"/>
      <c r="EVV38" s="16"/>
      <c r="EVW38" s="16"/>
      <c r="EVX38" s="16"/>
      <c r="EVY38" s="16"/>
      <c r="EVZ38" s="16"/>
      <c r="EWA38" s="16"/>
      <c r="EWB38" s="16"/>
      <c r="EWC38" s="16"/>
      <c r="EWD38" s="16"/>
      <c r="EWE38" s="16"/>
      <c r="EWF38" s="16"/>
      <c r="EWG38" s="16"/>
      <c r="EWH38" s="16"/>
      <c r="EWI38" s="16"/>
      <c r="EWJ38" s="16"/>
      <c r="EWK38" s="16"/>
      <c r="EWL38" s="16"/>
      <c r="EWM38" s="16"/>
      <c r="EWN38" s="16"/>
      <c r="EWO38" s="16"/>
      <c r="EWP38" s="16"/>
      <c r="EWQ38" s="16"/>
      <c r="EWR38" s="16"/>
      <c r="EWS38" s="16"/>
      <c r="EWT38" s="16"/>
      <c r="EWU38" s="16"/>
      <c r="EWV38" s="16"/>
      <c r="EWW38" s="16"/>
      <c r="EWX38" s="16"/>
      <c r="EWY38" s="16"/>
      <c r="EWZ38" s="16"/>
      <c r="EXA38" s="16"/>
      <c r="EXB38" s="16"/>
      <c r="EXC38" s="16"/>
      <c r="EXD38" s="16"/>
      <c r="EXE38" s="16"/>
      <c r="EXF38" s="16"/>
      <c r="EXG38" s="16"/>
      <c r="EXH38" s="16"/>
      <c r="EXI38" s="16"/>
      <c r="EXJ38" s="16"/>
      <c r="EXK38" s="16"/>
      <c r="EXL38" s="16"/>
      <c r="EXM38" s="16"/>
      <c r="EXN38" s="16"/>
      <c r="EXO38" s="16"/>
      <c r="EXP38" s="16"/>
      <c r="EXQ38" s="16"/>
      <c r="EXR38" s="16"/>
      <c r="EXS38" s="16"/>
      <c r="EXT38" s="16"/>
      <c r="EXU38" s="16"/>
      <c r="EXV38" s="16"/>
      <c r="EXW38" s="16"/>
      <c r="EXX38" s="16"/>
      <c r="EXY38" s="16"/>
      <c r="EXZ38" s="16"/>
      <c r="EYA38" s="16"/>
      <c r="EYB38" s="16"/>
      <c r="EYC38" s="16"/>
      <c r="EYD38" s="16"/>
      <c r="EYE38" s="16"/>
      <c r="EYF38" s="16"/>
      <c r="EYG38" s="16"/>
      <c r="EYH38" s="16"/>
      <c r="EYI38" s="16"/>
      <c r="EYJ38" s="16"/>
      <c r="EYK38" s="16"/>
      <c r="EYL38" s="16"/>
      <c r="EYM38" s="16"/>
      <c r="EYN38" s="16"/>
      <c r="EYO38" s="16"/>
      <c r="EYP38" s="16"/>
      <c r="EYQ38" s="16"/>
      <c r="EYR38" s="16"/>
      <c r="EYS38" s="16"/>
      <c r="EYT38" s="16"/>
      <c r="EYU38" s="16"/>
      <c r="EYV38" s="16"/>
      <c r="EYW38" s="16"/>
      <c r="EYX38" s="16"/>
      <c r="EYY38" s="16"/>
      <c r="EYZ38" s="16"/>
      <c r="EZA38" s="16"/>
      <c r="EZB38" s="16"/>
      <c r="EZC38" s="16"/>
      <c r="EZD38" s="16"/>
      <c r="EZE38" s="16"/>
      <c r="EZF38" s="16"/>
      <c r="EZG38" s="16"/>
      <c r="EZH38" s="16"/>
      <c r="EZI38" s="16"/>
      <c r="EZJ38" s="16"/>
      <c r="EZK38" s="16"/>
      <c r="EZL38" s="16"/>
      <c r="EZM38" s="16"/>
      <c r="EZN38" s="16"/>
      <c r="EZO38" s="16"/>
      <c r="EZP38" s="16"/>
      <c r="EZQ38" s="16"/>
      <c r="EZR38" s="16"/>
      <c r="EZS38" s="16"/>
      <c r="EZT38" s="16"/>
      <c r="EZU38" s="16"/>
      <c r="EZV38" s="16"/>
      <c r="EZW38" s="16"/>
      <c r="EZX38" s="16"/>
      <c r="EZY38" s="16"/>
      <c r="EZZ38" s="16"/>
      <c r="FAA38" s="16"/>
      <c r="FAB38" s="16"/>
      <c r="FAC38" s="16"/>
      <c r="FAD38" s="16"/>
      <c r="FAE38" s="16"/>
      <c r="FAF38" s="16"/>
      <c r="FAG38" s="16"/>
      <c r="FAH38" s="16"/>
      <c r="FAI38" s="16"/>
      <c r="FAJ38" s="16"/>
      <c r="FAK38" s="16"/>
      <c r="FAL38" s="16"/>
      <c r="FAM38" s="16"/>
      <c r="FAN38" s="16"/>
      <c r="FAO38" s="16"/>
      <c r="FAP38" s="16"/>
      <c r="FAQ38" s="16"/>
      <c r="FAR38" s="16"/>
      <c r="FAS38" s="16"/>
      <c r="FAT38" s="16"/>
      <c r="FAU38" s="16"/>
      <c r="FAV38" s="16"/>
      <c r="FAW38" s="16"/>
      <c r="FAX38" s="16"/>
      <c r="FAY38" s="16"/>
      <c r="FAZ38" s="16"/>
      <c r="FBA38" s="16"/>
      <c r="FBB38" s="16"/>
      <c r="FBC38" s="16"/>
      <c r="FBD38" s="16"/>
      <c r="FBE38" s="16"/>
      <c r="FBF38" s="16"/>
      <c r="FBG38" s="16"/>
      <c r="FBH38" s="16"/>
      <c r="FBI38" s="16"/>
      <c r="FBJ38" s="16"/>
      <c r="FBK38" s="16"/>
      <c r="FBL38" s="16"/>
      <c r="FBM38" s="16"/>
      <c r="FBN38" s="16"/>
      <c r="FBO38" s="16"/>
      <c r="FBP38" s="16"/>
      <c r="FBQ38" s="16"/>
      <c r="FBR38" s="16"/>
      <c r="FBS38" s="16"/>
      <c r="FBT38" s="16"/>
      <c r="FBU38" s="16"/>
      <c r="FBV38" s="16"/>
      <c r="FBW38" s="16"/>
      <c r="FBX38" s="16"/>
      <c r="FBY38" s="16"/>
      <c r="FBZ38" s="16"/>
      <c r="FCA38" s="16"/>
      <c r="FCB38" s="16"/>
      <c r="FCC38" s="16"/>
      <c r="FCD38" s="16"/>
      <c r="FCE38" s="16"/>
      <c r="FCF38" s="16"/>
      <c r="FCG38" s="16"/>
      <c r="FCH38" s="16"/>
      <c r="FCI38" s="16"/>
      <c r="FCJ38" s="16"/>
      <c r="FCK38" s="16"/>
      <c r="FCL38" s="16"/>
      <c r="FCM38" s="16"/>
      <c r="FCN38" s="16"/>
      <c r="FCO38" s="16"/>
      <c r="FCP38" s="16"/>
      <c r="FCQ38" s="16"/>
      <c r="FCR38" s="16"/>
      <c r="FCS38" s="16"/>
      <c r="FCT38" s="16"/>
      <c r="FCU38" s="16"/>
      <c r="FCV38" s="16"/>
      <c r="FCW38" s="16"/>
      <c r="FCX38" s="16"/>
      <c r="FCY38" s="16"/>
      <c r="FCZ38" s="16"/>
      <c r="FDA38" s="16"/>
      <c r="FDB38" s="16"/>
      <c r="FDC38" s="16"/>
      <c r="FDD38" s="16"/>
      <c r="FDE38" s="16"/>
      <c r="FDF38" s="16"/>
      <c r="FDG38" s="16"/>
      <c r="FDH38" s="16"/>
      <c r="FDI38" s="16"/>
      <c r="FDJ38" s="16"/>
      <c r="FDK38" s="16"/>
      <c r="FDL38" s="16"/>
      <c r="FDM38" s="16"/>
      <c r="FDN38" s="16"/>
      <c r="FDO38" s="16"/>
      <c r="FDP38" s="16"/>
      <c r="FDQ38" s="16"/>
      <c r="FDR38" s="16"/>
      <c r="FDS38" s="16"/>
      <c r="FDT38" s="16"/>
      <c r="FDU38" s="16"/>
      <c r="FDV38" s="16"/>
      <c r="FDW38" s="16"/>
      <c r="FDX38" s="16"/>
      <c r="FDY38" s="16"/>
      <c r="FDZ38" s="16"/>
      <c r="FEA38" s="16"/>
      <c r="FEB38" s="16"/>
      <c r="FEC38" s="16"/>
      <c r="FED38" s="16"/>
      <c r="FEE38" s="16"/>
      <c r="FEF38" s="16"/>
      <c r="FEG38" s="16"/>
      <c r="FEH38" s="16"/>
      <c r="FEI38" s="16"/>
      <c r="FEJ38" s="16"/>
      <c r="FEK38" s="16"/>
      <c r="FEL38" s="16"/>
      <c r="FEM38" s="16"/>
      <c r="FEN38" s="16"/>
      <c r="FEO38" s="16"/>
      <c r="FEP38" s="16"/>
      <c r="FEQ38" s="16"/>
      <c r="FER38" s="16"/>
      <c r="FES38" s="16"/>
      <c r="FET38" s="16"/>
      <c r="FEU38" s="16"/>
      <c r="FEV38" s="16"/>
      <c r="FEW38" s="16"/>
      <c r="FEX38" s="16"/>
      <c r="FEY38" s="16"/>
      <c r="FEZ38" s="16"/>
      <c r="FFA38" s="16"/>
      <c r="FFB38" s="16"/>
      <c r="FFC38" s="16"/>
      <c r="FFD38" s="16"/>
      <c r="FFE38" s="16"/>
      <c r="FFF38" s="16"/>
      <c r="FFG38" s="16"/>
      <c r="FFH38" s="16"/>
      <c r="FFI38" s="16"/>
      <c r="FFJ38" s="16"/>
      <c r="FFK38" s="16"/>
      <c r="FFL38" s="16"/>
      <c r="FFM38" s="16"/>
      <c r="FFN38" s="16"/>
      <c r="FFO38" s="16"/>
      <c r="FFP38" s="16"/>
      <c r="FFQ38" s="16"/>
      <c r="FFR38" s="16"/>
      <c r="FFS38" s="16"/>
      <c r="FFT38" s="16"/>
      <c r="FFU38" s="16"/>
      <c r="FFV38" s="16"/>
      <c r="FFW38" s="16"/>
      <c r="FFX38" s="16"/>
      <c r="FFY38" s="16"/>
      <c r="FFZ38" s="16"/>
      <c r="FGA38" s="16"/>
      <c r="FGB38" s="16"/>
      <c r="FGC38" s="16"/>
      <c r="FGD38" s="16"/>
      <c r="FGE38" s="16"/>
      <c r="FGF38" s="16"/>
      <c r="FGG38" s="16"/>
      <c r="FGH38" s="16"/>
      <c r="FGI38" s="16"/>
      <c r="FGJ38" s="16"/>
      <c r="FGK38" s="16"/>
      <c r="FGL38" s="16"/>
      <c r="FGM38" s="16"/>
      <c r="FGN38" s="16"/>
      <c r="FGO38" s="16"/>
      <c r="FGP38" s="16"/>
      <c r="FGQ38" s="16"/>
      <c r="FGR38" s="16"/>
      <c r="FGS38" s="16"/>
      <c r="FGT38" s="16"/>
      <c r="FGU38" s="16"/>
      <c r="FGV38" s="16"/>
      <c r="FGW38" s="16"/>
      <c r="FGX38" s="16"/>
      <c r="FGY38" s="16"/>
      <c r="FGZ38" s="16"/>
      <c r="FHA38" s="16"/>
      <c r="FHB38" s="16"/>
      <c r="FHC38" s="16"/>
      <c r="FHD38" s="16"/>
      <c r="FHE38" s="16"/>
      <c r="FHF38" s="16"/>
      <c r="FHG38" s="16"/>
      <c r="FHH38" s="16"/>
      <c r="FHI38" s="16"/>
      <c r="FHJ38" s="16"/>
      <c r="FHK38" s="16"/>
      <c r="FHL38" s="16"/>
      <c r="FHM38" s="16"/>
      <c r="FHN38" s="16"/>
      <c r="FHO38" s="16"/>
      <c r="FHP38" s="16"/>
      <c r="FHQ38" s="16"/>
      <c r="FHR38" s="16"/>
      <c r="FHS38" s="16"/>
      <c r="FHT38" s="16"/>
      <c r="FHU38" s="16"/>
      <c r="FHV38" s="16"/>
      <c r="FHW38" s="16"/>
      <c r="FHX38" s="16"/>
      <c r="FHY38" s="16"/>
      <c r="FHZ38" s="16"/>
      <c r="FIA38" s="16"/>
      <c r="FIB38" s="16"/>
      <c r="FIC38" s="16"/>
      <c r="FID38" s="16"/>
      <c r="FIE38" s="16"/>
      <c r="FIF38" s="16"/>
      <c r="FIG38" s="16"/>
      <c r="FIH38" s="16"/>
      <c r="FII38" s="16"/>
      <c r="FIJ38" s="16"/>
      <c r="FIK38" s="16"/>
      <c r="FIL38" s="16"/>
      <c r="FIM38" s="16"/>
      <c r="FIN38" s="16"/>
      <c r="FIO38" s="16"/>
      <c r="FIP38" s="16"/>
      <c r="FIQ38" s="16"/>
      <c r="FIR38" s="16"/>
      <c r="FIS38" s="16"/>
      <c r="FIT38" s="16"/>
      <c r="FIU38" s="16"/>
      <c r="FIV38" s="16"/>
      <c r="FIW38" s="16"/>
      <c r="FIX38" s="16"/>
      <c r="FIY38" s="16"/>
      <c r="FIZ38" s="16"/>
      <c r="FJA38" s="16"/>
      <c r="FJB38" s="16"/>
      <c r="FJC38" s="16"/>
      <c r="FJD38" s="16"/>
      <c r="FJE38" s="16"/>
      <c r="FJF38" s="16"/>
      <c r="FJG38" s="16"/>
      <c r="FJH38" s="16"/>
      <c r="FJI38" s="16"/>
      <c r="FJJ38" s="16"/>
      <c r="FJK38" s="16"/>
      <c r="FJL38" s="16"/>
      <c r="FJM38" s="16"/>
      <c r="FJN38" s="16"/>
      <c r="FJO38" s="16"/>
      <c r="FJP38" s="16"/>
      <c r="FJQ38" s="16"/>
      <c r="FJR38" s="16"/>
      <c r="FJS38" s="16"/>
      <c r="FJT38" s="16"/>
      <c r="FJU38" s="16"/>
      <c r="FJV38" s="16"/>
      <c r="FJW38" s="16"/>
      <c r="FJX38" s="16"/>
      <c r="FJY38" s="16"/>
      <c r="FJZ38" s="16"/>
      <c r="FKA38" s="16"/>
      <c r="FKB38" s="16"/>
      <c r="FKC38" s="16"/>
      <c r="FKD38" s="16"/>
      <c r="FKE38" s="16"/>
      <c r="FKF38" s="16"/>
      <c r="FKG38" s="16"/>
      <c r="FKH38" s="16"/>
      <c r="FKI38" s="16"/>
      <c r="FKJ38" s="16"/>
      <c r="FKK38" s="16"/>
      <c r="FKL38" s="16"/>
      <c r="FKM38" s="16"/>
      <c r="FKN38" s="16"/>
      <c r="FKO38" s="16"/>
      <c r="FKP38" s="16"/>
      <c r="FKQ38" s="16"/>
      <c r="FKR38" s="16"/>
      <c r="FKS38" s="16"/>
      <c r="FKT38" s="16"/>
      <c r="FKU38" s="16"/>
      <c r="FKV38" s="16"/>
      <c r="FKW38" s="16"/>
      <c r="FKX38" s="16"/>
      <c r="FKY38" s="16"/>
      <c r="FKZ38" s="16"/>
      <c r="FLA38" s="16"/>
      <c r="FLB38" s="16"/>
      <c r="FLC38" s="16"/>
      <c r="FLD38" s="16"/>
      <c r="FLE38" s="16"/>
      <c r="FLF38" s="16"/>
      <c r="FLG38" s="16"/>
      <c r="FLH38" s="16"/>
      <c r="FLI38" s="16"/>
      <c r="FLJ38" s="16"/>
      <c r="FLK38" s="16"/>
      <c r="FLL38" s="16"/>
      <c r="FLM38" s="16"/>
      <c r="FLN38" s="16"/>
      <c r="FLO38" s="16"/>
      <c r="FLP38" s="16"/>
      <c r="FLQ38" s="16"/>
      <c r="FLR38" s="16"/>
      <c r="FLS38" s="16"/>
      <c r="FLT38" s="16"/>
      <c r="FLU38" s="16"/>
      <c r="FLV38" s="16"/>
      <c r="FLW38" s="16"/>
      <c r="FLX38" s="16"/>
      <c r="FLY38" s="16"/>
      <c r="FLZ38" s="16"/>
      <c r="FMA38" s="16"/>
      <c r="FMB38" s="16"/>
      <c r="FMC38" s="16"/>
      <c r="FMD38" s="16"/>
      <c r="FME38" s="16"/>
      <c r="FMF38" s="16"/>
      <c r="FMG38" s="16"/>
      <c r="FMH38" s="16"/>
      <c r="FMI38" s="16"/>
      <c r="FMJ38" s="16"/>
      <c r="FMK38" s="16"/>
      <c r="FML38" s="16"/>
      <c r="FMM38" s="16"/>
      <c r="FMN38" s="16"/>
      <c r="FMO38" s="16"/>
      <c r="FMP38" s="16"/>
      <c r="FMQ38" s="16"/>
      <c r="FMR38" s="16"/>
      <c r="FMS38" s="16"/>
      <c r="FMT38" s="16"/>
      <c r="FMU38" s="16"/>
      <c r="FMV38" s="16"/>
      <c r="FMW38" s="16"/>
      <c r="FMX38" s="16"/>
      <c r="FMY38" s="16"/>
      <c r="FMZ38" s="16"/>
      <c r="FNA38" s="16"/>
      <c r="FNB38" s="16"/>
      <c r="FNC38" s="16"/>
      <c r="FND38" s="16"/>
      <c r="FNE38" s="16"/>
      <c r="FNF38" s="16"/>
      <c r="FNG38" s="16"/>
      <c r="FNH38" s="16"/>
      <c r="FNI38" s="16"/>
      <c r="FNJ38" s="16"/>
      <c r="FNK38" s="16"/>
      <c r="FNL38" s="16"/>
      <c r="FNM38" s="16"/>
      <c r="FNN38" s="16"/>
      <c r="FNO38" s="16"/>
      <c r="FNP38" s="16"/>
      <c r="FNQ38" s="16"/>
      <c r="FNR38" s="16"/>
      <c r="FNS38" s="16"/>
      <c r="FNT38" s="16"/>
      <c r="FNU38" s="16"/>
      <c r="FNV38" s="16"/>
      <c r="FNW38" s="16"/>
      <c r="FNX38" s="16"/>
      <c r="FNY38" s="16"/>
      <c r="FNZ38" s="16"/>
      <c r="FOA38" s="16"/>
      <c r="FOB38" s="16"/>
      <c r="FOC38" s="16"/>
      <c r="FOD38" s="16"/>
      <c r="FOE38" s="16"/>
      <c r="FOF38" s="16"/>
      <c r="FOG38" s="16"/>
      <c r="FOH38" s="16"/>
      <c r="FOI38" s="16"/>
      <c r="FOJ38" s="16"/>
      <c r="FOK38" s="16"/>
      <c r="FOL38" s="16"/>
      <c r="FOM38" s="16"/>
      <c r="FON38" s="16"/>
      <c r="FOO38" s="16"/>
      <c r="FOP38" s="16"/>
      <c r="FOQ38" s="16"/>
      <c r="FOR38" s="16"/>
      <c r="FOS38" s="16"/>
      <c r="FOT38" s="16"/>
      <c r="FOU38" s="16"/>
      <c r="FOV38" s="16"/>
      <c r="FOW38" s="16"/>
      <c r="FOX38" s="16"/>
      <c r="FOY38" s="16"/>
      <c r="FOZ38" s="16"/>
      <c r="FPA38" s="16"/>
      <c r="FPB38" s="16"/>
      <c r="FPC38" s="16"/>
      <c r="FPD38" s="16"/>
      <c r="FPE38" s="16"/>
      <c r="FPF38" s="16"/>
      <c r="FPG38" s="16"/>
      <c r="FPH38" s="16"/>
      <c r="FPI38" s="16"/>
      <c r="FPJ38" s="16"/>
      <c r="FPK38" s="16"/>
      <c r="FPL38" s="16"/>
      <c r="FPM38" s="16"/>
      <c r="FPN38" s="16"/>
      <c r="FPO38" s="16"/>
      <c r="FPP38" s="16"/>
      <c r="FPQ38" s="16"/>
      <c r="FPR38" s="16"/>
      <c r="FPS38" s="16"/>
      <c r="FPT38" s="16"/>
      <c r="FPU38" s="16"/>
      <c r="FPV38" s="16"/>
      <c r="FPW38" s="16"/>
      <c r="FPX38" s="16"/>
      <c r="FPY38" s="16"/>
      <c r="FPZ38" s="16"/>
      <c r="FQA38" s="16"/>
      <c r="FQB38" s="16"/>
      <c r="FQC38" s="16"/>
      <c r="FQD38" s="16"/>
      <c r="FQE38" s="16"/>
      <c r="FQF38" s="16"/>
      <c r="FQG38" s="16"/>
      <c r="FQH38" s="16"/>
      <c r="FQI38" s="16"/>
      <c r="FQJ38" s="16"/>
      <c r="FQK38" s="16"/>
      <c r="FQL38" s="16"/>
      <c r="FQM38" s="16"/>
      <c r="FQN38" s="16"/>
      <c r="FQO38" s="16"/>
      <c r="FQP38" s="16"/>
      <c r="FQQ38" s="16"/>
      <c r="FQR38" s="16"/>
      <c r="FQS38" s="16"/>
      <c r="FQT38" s="16"/>
      <c r="FQU38" s="16"/>
      <c r="FQV38" s="16"/>
      <c r="FQW38" s="16"/>
      <c r="FQX38" s="16"/>
      <c r="FQY38" s="16"/>
      <c r="FQZ38" s="16"/>
      <c r="FRA38" s="16"/>
      <c r="FRB38" s="16"/>
      <c r="FRC38" s="16"/>
      <c r="FRD38" s="16"/>
      <c r="FRE38" s="16"/>
      <c r="FRF38" s="16"/>
      <c r="FRG38" s="16"/>
      <c r="FRH38" s="16"/>
      <c r="FRI38" s="16"/>
      <c r="FRJ38" s="16"/>
      <c r="FRK38" s="16"/>
      <c r="FRL38" s="16"/>
      <c r="FRM38" s="16"/>
      <c r="FRN38" s="16"/>
      <c r="FRO38" s="16"/>
      <c r="FRP38" s="16"/>
      <c r="FRQ38" s="16"/>
      <c r="FRR38" s="16"/>
      <c r="FRS38" s="16"/>
      <c r="FRT38" s="16"/>
      <c r="FRU38" s="16"/>
      <c r="FRV38" s="16"/>
      <c r="FRW38" s="16"/>
      <c r="FRX38" s="16"/>
      <c r="FRY38" s="16"/>
      <c r="FRZ38" s="16"/>
      <c r="FSA38" s="16"/>
      <c r="FSB38" s="16"/>
      <c r="FSC38" s="16"/>
      <c r="FSD38" s="16"/>
      <c r="FSE38" s="16"/>
      <c r="FSF38" s="16"/>
      <c r="FSG38" s="16"/>
      <c r="FSH38" s="16"/>
      <c r="FSI38" s="16"/>
      <c r="FSJ38" s="16"/>
      <c r="FSK38" s="16"/>
      <c r="FSL38" s="16"/>
      <c r="FSM38" s="16"/>
      <c r="FSN38" s="16"/>
      <c r="FSO38" s="16"/>
      <c r="FSP38" s="16"/>
      <c r="FSQ38" s="16"/>
      <c r="FSR38" s="16"/>
      <c r="FSS38" s="16"/>
      <c r="FST38" s="16"/>
      <c r="FSU38" s="16"/>
      <c r="FSV38" s="16"/>
      <c r="FSW38" s="16"/>
      <c r="FSX38" s="16"/>
      <c r="FSY38" s="16"/>
      <c r="FSZ38" s="16"/>
      <c r="FTA38" s="16"/>
      <c r="FTB38" s="16"/>
      <c r="FTC38" s="16"/>
      <c r="FTD38" s="16"/>
      <c r="FTE38" s="16"/>
      <c r="FTF38" s="16"/>
      <c r="FTG38" s="16"/>
      <c r="FTH38" s="16"/>
      <c r="FTI38" s="16"/>
      <c r="FTJ38" s="16"/>
      <c r="FTK38" s="16"/>
      <c r="FTL38" s="16"/>
      <c r="FTM38" s="16"/>
      <c r="FTN38" s="16"/>
      <c r="FTO38" s="16"/>
      <c r="FTP38" s="16"/>
      <c r="FTQ38" s="16"/>
      <c r="FTR38" s="16"/>
      <c r="FTS38" s="16"/>
      <c r="FTT38" s="16"/>
      <c r="FTU38" s="16"/>
      <c r="FTV38" s="16"/>
      <c r="FTW38" s="16"/>
      <c r="FTX38" s="16"/>
      <c r="FTY38" s="16"/>
      <c r="FTZ38" s="16"/>
      <c r="FUA38" s="16"/>
      <c r="FUB38" s="16"/>
      <c r="FUC38" s="16"/>
      <c r="FUD38" s="16"/>
      <c r="FUE38" s="16"/>
      <c r="FUF38" s="16"/>
      <c r="FUG38" s="16"/>
      <c r="FUH38" s="16"/>
      <c r="FUI38" s="16"/>
      <c r="FUJ38" s="16"/>
      <c r="FUK38" s="16"/>
      <c r="FUL38" s="16"/>
      <c r="FUM38" s="16"/>
      <c r="FUN38" s="16"/>
      <c r="FUO38" s="16"/>
      <c r="FUP38" s="16"/>
      <c r="FUQ38" s="16"/>
      <c r="FUR38" s="16"/>
      <c r="FUS38" s="16"/>
      <c r="FUT38" s="16"/>
      <c r="FUU38" s="16"/>
      <c r="FUV38" s="16"/>
      <c r="FUW38" s="16"/>
      <c r="FUX38" s="16"/>
      <c r="FUY38" s="16"/>
      <c r="FUZ38" s="16"/>
      <c r="FVA38" s="16"/>
      <c r="FVB38" s="16"/>
      <c r="FVC38" s="16"/>
      <c r="FVD38" s="16"/>
      <c r="FVE38" s="16"/>
      <c r="FVF38" s="16"/>
      <c r="FVG38" s="16"/>
      <c r="FVH38" s="16"/>
      <c r="FVI38" s="16"/>
      <c r="FVJ38" s="16"/>
      <c r="FVK38" s="16"/>
      <c r="FVL38" s="16"/>
      <c r="FVM38" s="16"/>
      <c r="FVN38" s="16"/>
      <c r="FVO38" s="16"/>
      <c r="FVP38" s="16"/>
      <c r="FVQ38" s="16"/>
      <c r="FVR38" s="16"/>
      <c r="FVS38" s="16"/>
      <c r="FVT38" s="16"/>
      <c r="FVU38" s="16"/>
      <c r="FVV38" s="16"/>
      <c r="FVW38" s="16"/>
      <c r="FVX38" s="16"/>
      <c r="FVY38" s="16"/>
      <c r="FVZ38" s="16"/>
      <c r="FWA38" s="16"/>
      <c r="FWB38" s="16"/>
      <c r="FWC38" s="16"/>
      <c r="FWD38" s="16"/>
      <c r="FWE38" s="16"/>
      <c r="FWF38" s="16"/>
      <c r="FWG38" s="16"/>
      <c r="FWH38" s="16"/>
      <c r="FWI38" s="16"/>
      <c r="FWJ38" s="16"/>
      <c r="FWK38" s="16"/>
      <c r="FWL38" s="16"/>
      <c r="FWM38" s="16"/>
      <c r="FWN38" s="16"/>
      <c r="FWO38" s="16"/>
      <c r="FWP38" s="16"/>
      <c r="FWQ38" s="16"/>
      <c r="FWR38" s="16"/>
      <c r="FWS38" s="16"/>
      <c r="FWT38" s="16"/>
      <c r="FWU38" s="16"/>
      <c r="FWV38" s="16"/>
      <c r="FWW38" s="16"/>
      <c r="FWX38" s="16"/>
      <c r="FWY38" s="16"/>
      <c r="FWZ38" s="16"/>
      <c r="FXA38" s="16"/>
      <c r="FXB38" s="16"/>
      <c r="FXC38" s="16"/>
      <c r="FXD38" s="16"/>
      <c r="FXE38" s="16"/>
      <c r="FXF38" s="16"/>
      <c r="FXG38" s="16"/>
      <c r="FXH38" s="16"/>
      <c r="FXI38" s="16"/>
      <c r="FXJ38" s="16"/>
      <c r="FXK38" s="16"/>
      <c r="FXL38" s="16"/>
      <c r="FXM38" s="16"/>
      <c r="FXN38" s="16"/>
      <c r="FXO38" s="16"/>
      <c r="FXP38" s="16"/>
      <c r="FXQ38" s="16"/>
      <c r="FXR38" s="16"/>
      <c r="FXS38" s="16"/>
      <c r="FXT38" s="16"/>
      <c r="FXU38" s="16"/>
      <c r="FXV38" s="16"/>
      <c r="FXW38" s="16"/>
      <c r="FXX38" s="16"/>
      <c r="FXY38" s="16"/>
      <c r="FXZ38" s="16"/>
      <c r="FYA38" s="16"/>
      <c r="FYB38" s="16"/>
      <c r="FYC38" s="16"/>
      <c r="FYD38" s="16"/>
      <c r="FYE38" s="16"/>
      <c r="FYF38" s="16"/>
      <c r="FYG38" s="16"/>
      <c r="FYH38" s="16"/>
      <c r="FYI38" s="16"/>
      <c r="FYJ38" s="16"/>
      <c r="FYK38" s="16"/>
      <c r="FYL38" s="16"/>
      <c r="FYM38" s="16"/>
      <c r="FYN38" s="16"/>
      <c r="FYO38" s="16"/>
      <c r="FYP38" s="16"/>
      <c r="FYQ38" s="16"/>
      <c r="FYR38" s="16"/>
      <c r="FYS38" s="16"/>
      <c r="FYT38" s="16"/>
      <c r="FYU38" s="16"/>
      <c r="FYV38" s="16"/>
      <c r="FYW38" s="16"/>
      <c r="FYX38" s="16"/>
      <c r="FYY38" s="16"/>
      <c r="FYZ38" s="16"/>
      <c r="FZA38" s="16"/>
      <c r="FZB38" s="16"/>
      <c r="FZC38" s="16"/>
      <c r="FZD38" s="16"/>
      <c r="FZE38" s="16"/>
      <c r="FZF38" s="16"/>
      <c r="FZG38" s="16"/>
      <c r="FZH38" s="16"/>
      <c r="FZI38" s="16"/>
      <c r="FZJ38" s="16"/>
      <c r="FZK38" s="16"/>
      <c r="FZL38" s="16"/>
      <c r="FZM38" s="16"/>
      <c r="FZN38" s="16"/>
      <c r="FZO38" s="16"/>
      <c r="FZP38" s="16"/>
      <c r="FZQ38" s="16"/>
      <c r="FZR38" s="16"/>
      <c r="FZS38" s="16"/>
      <c r="FZT38" s="16"/>
      <c r="FZU38" s="16"/>
      <c r="FZV38" s="16"/>
      <c r="FZW38" s="16"/>
      <c r="FZX38" s="16"/>
      <c r="FZY38" s="16"/>
      <c r="FZZ38" s="16"/>
      <c r="GAA38" s="16"/>
      <c r="GAB38" s="16"/>
      <c r="GAC38" s="16"/>
      <c r="GAD38" s="16"/>
      <c r="GAE38" s="16"/>
      <c r="GAF38" s="16"/>
      <c r="GAG38" s="16"/>
      <c r="GAH38" s="16"/>
      <c r="GAI38" s="16"/>
      <c r="GAJ38" s="16"/>
      <c r="GAK38" s="16"/>
      <c r="GAL38" s="16"/>
      <c r="GAM38" s="16"/>
      <c r="GAN38" s="16"/>
      <c r="GAO38" s="16"/>
      <c r="GAP38" s="16"/>
      <c r="GAQ38" s="16"/>
      <c r="GAR38" s="16"/>
      <c r="GAS38" s="16"/>
      <c r="GAT38" s="16"/>
      <c r="GAU38" s="16"/>
      <c r="GAV38" s="16"/>
      <c r="GAW38" s="16"/>
      <c r="GAX38" s="16"/>
      <c r="GAY38" s="16"/>
      <c r="GAZ38" s="16"/>
      <c r="GBA38" s="16"/>
      <c r="GBB38" s="16"/>
      <c r="GBC38" s="16"/>
      <c r="GBD38" s="16"/>
      <c r="GBE38" s="16"/>
      <c r="GBF38" s="16"/>
      <c r="GBG38" s="16"/>
      <c r="GBH38" s="16"/>
      <c r="GBI38" s="16"/>
      <c r="GBJ38" s="16"/>
      <c r="GBK38" s="16"/>
      <c r="GBL38" s="16"/>
      <c r="GBM38" s="16"/>
      <c r="GBN38" s="16"/>
      <c r="GBO38" s="16"/>
      <c r="GBP38" s="16"/>
      <c r="GBQ38" s="16"/>
      <c r="GBR38" s="16"/>
      <c r="GBS38" s="16"/>
      <c r="GBT38" s="16"/>
      <c r="GBU38" s="16"/>
      <c r="GBV38" s="16"/>
      <c r="GBW38" s="16"/>
      <c r="GBX38" s="16"/>
      <c r="GBY38" s="16"/>
      <c r="GBZ38" s="16"/>
      <c r="GCA38" s="16"/>
      <c r="GCB38" s="16"/>
      <c r="GCC38" s="16"/>
      <c r="GCD38" s="16"/>
      <c r="GCE38" s="16"/>
      <c r="GCF38" s="16"/>
      <c r="GCG38" s="16"/>
      <c r="GCH38" s="16"/>
      <c r="GCI38" s="16"/>
      <c r="GCJ38" s="16"/>
      <c r="GCK38" s="16"/>
      <c r="GCL38" s="16"/>
      <c r="GCM38" s="16"/>
      <c r="GCN38" s="16"/>
      <c r="GCO38" s="16"/>
      <c r="GCP38" s="16"/>
      <c r="GCQ38" s="16"/>
      <c r="GCR38" s="16"/>
      <c r="GCS38" s="16"/>
      <c r="GCT38" s="16"/>
      <c r="GCU38" s="16"/>
      <c r="GCV38" s="16"/>
      <c r="GCW38" s="16"/>
      <c r="GCX38" s="16"/>
      <c r="GCY38" s="16"/>
      <c r="GCZ38" s="16"/>
      <c r="GDA38" s="16"/>
      <c r="GDB38" s="16"/>
      <c r="GDC38" s="16"/>
      <c r="GDD38" s="16"/>
      <c r="GDE38" s="16"/>
      <c r="GDF38" s="16"/>
      <c r="GDG38" s="16"/>
      <c r="GDH38" s="16"/>
      <c r="GDI38" s="16"/>
      <c r="GDJ38" s="16"/>
      <c r="GDK38" s="16"/>
      <c r="GDL38" s="16"/>
      <c r="GDM38" s="16"/>
      <c r="GDN38" s="16"/>
      <c r="GDO38" s="16"/>
      <c r="GDP38" s="16"/>
      <c r="GDQ38" s="16"/>
      <c r="GDR38" s="16"/>
      <c r="GDS38" s="16"/>
      <c r="GDT38" s="16"/>
      <c r="GDU38" s="16"/>
      <c r="GDV38" s="16"/>
      <c r="GDW38" s="16"/>
      <c r="GDX38" s="16"/>
      <c r="GDY38" s="16"/>
      <c r="GDZ38" s="16"/>
      <c r="GEA38" s="16"/>
      <c r="GEB38" s="16"/>
      <c r="GEC38" s="16"/>
      <c r="GED38" s="16"/>
      <c r="GEE38" s="16"/>
      <c r="GEF38" s="16"/>
      <c r="GEG38" s="16"/>
      <c r="GEH38" s="16"/>
      <c r="GEI38" s="16"/>
      <c r="GEJ38" s="16"/>
      <c r="GEK38" s="16"/>
      <c r="GEL38" s="16"/>
      <c r="GEM38" s="16"/>
      <c r="GEN38" s="16"/>
      <c r="GEO38" s="16"/>
      <c r="GEP38" s="16"/>
      <c r="GEQ38" s="16"/>
      <c r="GER38" s="16"/>
      <c r="GES38" s="16"/>
      <c r="GET38" s="16"/>
      <c r="GEU38" s="16"/>
      <c r="GEV38" s="16"/>
      <c r="GEW38" s="16"/>
      <c r="GEX38" s="16"/>
      <c r="GEY38" s="16"/>
      <c r="GEZ38" s="16"/>
      <c r="GFA38" s="16"/>
      <c r="GFB38" s="16"/>
      <c r="GFC38" s="16"/>
      <c r="GFD38" s="16"/>
      <c r="GFE38" s="16"/>
      <c r="GFF38" s="16"/>
      <c r="GFG38" s="16"/>
      <c r="GFH38" s="16"/>
      <c r="GFI38" s="16"/>
      <c r="GFJ38" s="16"/>
      <c r="GFK38" s="16"/>
      <c r="GFL38" s="16"/>
      <c r="GFM38" s="16"/>
      <c r="GFN38" s="16"/>
      <c r="GFO38" s="16"/>
      <c r="GFP38" s="16"/>
      <c r="GFQ38" s="16"/>
      <c r="GFR38" s="16"/>
      <c r="GFS38" s="16"/>
      <c r="GFT38" s="16"/>
      <c r="GFU38" s="16"/>
      <c r="GFV38" s="16"/>
      <c r="GFW38" s="16"/>
      <c r="GFX38" s="16"/>
      <c r="GFY38" s="16"/>
      <c r="GFZ38" s="16"/>
      <c r="GGA38" s="16"/>
      <c r="GGB38" s="16"/>
      <c r="GGC38" s="16"/>
      <c r="GGD38" s="16"/>
      <c r="GGE38" s="16"/>
      <c r="GGF38" s="16"/>
      <c r="GGG38" s="16"/>
      <c r="GGH38" s="16"/>
      <c r="GGI38" s="16"/>
      <c r="GGJ38" s="16"/>
      <c r="GGK38" s="16"/>
      <c r="GGL38" s="16"/>
      <c r="GGM38" s="16"/>
      <c r="GGN38" s="16"/>
      <c r="GGO38" s="16"/>
      <c r="GGP38" s="16"/>
      <c r="GGQ38" s="16"/>
      <c r="GGR38" s="16"/>
      <c r="GGS38" s="16"/>
      <c r="GGT38" s="16"/>
      <c r="GGU38" s="16"/>
      <c r="GGV38" s="16"/>
      <c r="GGW38" s="16"/>
      <c r="GGX38" s="16"/>
      <c r="GGY38" s="16"/>
      <c r="GGZ38" s="16"/>
      <c r="GHA38" s="16"/>
      <c r="GHB38" s="16"/>
      <c r="GHC38" s="16"/>
      <c r="GHD38" s="16"/>
      <c r="GHE38" s="16"/>
      <c r="GHF38" s="16"/>
      <c r="GHG38" s="16"/>
      <c r="GHH38" s="16"/>
      <c r="GHI38" s="16"/>
      <c r="GHJ38" s="16"/>
      <c r="GHK38" s="16"/>
      <c r="GHL38" s="16"/>
      <c r="GHM38" s="16"/>
      <c r="GHN38" s="16"/>
      <c r="GHO38" s="16"/>
      <c r="GHP38" s="16"/>
      <c r="GHQ38" s="16"/>
      <c r="GHR38" s="16"/>
      <c r="GHS38" s="16"/>
      <c r="GHT38" s="16"/>
      <c r="GHU38" s="16"/>
      <c r="GHV38" s="16"/>
      <c r="GHW38" s="16"/>
      <c r="GHX38" s="16"/>
      <c r="GHY38" s="16"/>
      <c r="GHZ38" s="16"/>
      <c r="GIA38" s="16"/>
      <c r="GIB38" s="16"/>
      <c r="GIC38" s="16"/>
      <c r="GID38" s="16"/>
      <c r="GIE38" s="16"/>
      <c r="GIF38" s="16"/>
      <c r="GIG38" s="16"/>
      <c r="GIH38" s="16"/>
      <c r="GII38" s="16"/>
      <c r="GIJ38" s="16"/>
      <c r="GIK38" s="16"/>
      <c r="GIL38" s="16"/>
      <c r="GIM38" s="16"/>
      <c r="GIN38" s="16"/>
      <c r="GIO38" s="16"/>
      <c r="GIP38" s="16"/>
      <c r="GIQ38" s="16"/>
      <c r="GIR38" s="16"/>
      <c r="GIS38" s="16"/>
      <c r="GIT38" s="16"/>
      <c r="GIU38" s="16"/>
      <c r="GIV38" s="16"/>
      <c r="GIW38" s="16"/>
      <c r="GIX38" s="16"/>
      <c r="GIY38" s="16"/>
      <c r="GIZ38" s="16"/>
      <c r="GJA38" s="16"/>
      <c r="GJB38" s="16"/>
      <c r="GJC38" s="16"/>
      <c r="GJD38" s="16"/>
      <c r="GJE38" s="16"/>
      <c r="GJF38" s="16"/>
      <c r="GJG38" s="16"/>
      <c r="GJH38" s="16"/>
      <c r="GJI38" s="16"/>
      <c r="GJJ38" s="16"/>
      <c r="GJK38" s="16"/>
      <c r="GJL38" s="16"/>
      <c r="GJM38" s="16"/>
      <c r="GJN38" s="16"/>
      <c r="GJO38" s="16"/>
      <c r="GJP38" s="16"/>
      <c r="GJQ38" s="16"/>
      <c r="GJR38" s="16"/>
      <c r="GJS38" s="16"/>
      <c r="GJT38" s="16"/>
      <c r="GJU38" s="16"/>
      <c r="GJV38" s="16"/>
      <c r="GJW38" s="16"/>
      <c r="GJX38" s="16"/>
      <c r="GJY38" s="16"/>
      <c r="GJZ38" s="16"/>
      <c r="GKA38" s="16"/>
      <c r="GKB38" s="16"/>
      <c r="GKC38" s="16"/>
      <c r="GKD38" s="16"/>
      <c r="GKE38" s="16"/>
      <c r="GKF38" s="16"/>
      <c r="GKG38" s="16"/>
      <c r="GKH38" s="16"/>
      <c r="GKI38" s="16"/>
      <c r="GKJ38" s="16"/>
      <c r="GKK38" s="16"/>
      <c r="GKL38" s="16"/>
      <c r="GKM38" s="16"/>
      <c r="GKN38" s="16"/>
      <c r="GKO38" s="16"/>
      <c r="GKP38" s="16"/>
      <c r="GKQ38" s="16"/>
      <c r="GKR38" s="16"/>
      <c r="GKS38" s="16"/>
      <c r="GKT38" s="16"/>
      <c r="GKU38" s="16"/>
      <c r="GKV38" s="16"/>
      <c r="GKW38" s="16"/>
      <c r="GKX38" s="16"/>
      <c r="GKY38" s="16"/>
      <c r="GKZ38" s="16"/>
      <c r="GLA38" s="16"/>
      <c r="GLB38" s="16"/>
      <c r="GLC38" s="16"/>
      <c r="GLD38" s="16"/>
      <c r="GLE38" s="16"/>
      <c r="GLF38" s="16"/>
      <c r="GLG38" s="16"/>
      <c r="GLH38" s="16"/>
      <c r="GLI38" s="16"/>
      <c r="GLJ38" s="16"/>
      <c r="GLK38" s="16"/>
      <c r="GLL38" s="16"/>
      <c r="GLM38" s="16"/>
      <c r="GLN38" s="16"/>
      <c r="GLO38" s="16"/>
      <c r="GLP38" s="16"/>
      <c r="GLQ38" s="16"/>
      <c r="GLR38" s="16"/>
      <c r="GLS38" s="16"/>
      <c r="GLT38" s="16"/>
      <c r="GLU38" s="16"/>
      <c r="GLV38" s="16"/>
      <c r="GLW38" s="16"/>
      <c r="GLX38" s="16"/>
      <c r="GLY38" s="16"/>
      <c r="GLZ38" s="16"/>
      <c r="GMA38" s="16"/>
      <c r="GMB38" s="16"/>
      <c r="GMC38" s="16"/>
      <c r="GMD38" s="16"/>
      <c r="GME38" s="16"/>
      <c r="GMF38" s="16"/>
      <c r="GMG38" s="16"/>
      <c r="GMH38" s="16"/>
      <c r="GMI38" s="16"/>
      <c r="GMJ38" s="16"/>
      <c r="GMK38" s="16"/>
      <c r="GML38" s="16"/>
      <c r="GMM38" s="16"/>
      <c r="GMN38" s="16"/>
      <c r="GMO38" s="16"/>
      <c r="GMP38" s="16"/>
      <c r="GMQ38" s="16"/>
      <c r="GMR38" s="16"/>
      <c r="GMS38" s="16"/>
      <c r="GMT38" s="16"/>
      <c r="GMU38" s="16"/>
      <c r="GMV38" s="16"/>
      <c r="GMW38" s="16"/>
      <c r="GMX38" s="16"/>
      <c r="GMY38" s="16"/>
      <c r="GMZ38" s="16"/>
      <c r="GNA38" s="16"/>
      <c r="GNB38" s="16"/>
      <c r="GNC38" s="16"/>
      <c r="GND38" s="16"/>
      <c r="GNE38" s="16"/>
      <c r="GNF38" s="16"/>
      <c r="GNG38" s="16"/>
      <c r="GNH38" s="16"/>
      <c r="GNI38" s="16"/>
      <c r="GNJ38" s="16"/>
      <c r="GNK38" s="16"/>
      <c r="GNL38" s="16"/>
      <c r="GNM38" s="16"/>
      <c r="GNN38" s="16"/>
      <c r="GNO38" s="16"/>
      <c r="GNP38" s="16"/>
      <c r="GNQ38" s="16"/>
      <c r="GNR38" s="16"/>
      <c r="GNS38" s="16"/>
      <c r="GNT38" s="16"/>
      <c r="GNU38" s="16"/>
      <c r="GNV38" s="16"/>
      <c r="GNW38" s="16"/>
      <c r="GNX38" s="16"/>
      <c r="GNY38" s="16"/>
      <c r="GNZ38" s="16"/>
      <c r="GOA38" s="16"/>
      <c r="GOB38" s="16"/>
      <c r="GOC38" s="16"/>
      <c r="GOD38" s="16"/>
      <c r="GOE38" s="16"/>
      <c r="GOF38" s="16"/>
      <c r="GOG38" s="16"/>
      <c r="GOH38" s="16"/>
      <c r="GOI38" s="16"/>
      <c r="GOJ38" s="16"/>
      <c r="GOK38" s="16"/>
      <c r="GOL38" s="16"/>
      <c r="GOM38" s="16"/>
      <c r="GON38" s="16"/>
      <c r="GOO38" s="16"/>
      <c r="GOP38" s="16"/>
      <c r="GOQ38" s="16"/>
      <c r="GOR38" s="16"/>
      <c r="GOS38" s="16"/>
      <c r="GOT38" s="16"/>
      <c r="GOU38" s="16"/>
      <c r="GOV38" s="16"/>
      <c r="GOW38" s="16"/>
      <c r="GOX38" s="16"/>
      <c r="GOY38" s="16"/>
      <c r="GOZ38" s="16"/>
      <c r="GPA38" s="16"/>
      <c r="GPB38" s="16"/>
      <c r="GPC38" s="16"/>
      <c r="GPD38" s="16"/>
      <c r="GPE38" s="16"/>
      <c r="GPF38" s="16"/>
      <c r="GPG38" s="16"/>
      <c r="GPH38" s="16"/>
      <c r="GPI38" s="16"/>
      <c r="GPJ38" s="16"/>
      <c r="GPK38" s="16"/>
      <c r="GPL38" s="16"/>
      <c r="GPM38" s="16"/>
      <c r="GPN38" s="16"/>
      <c r="GPO38" s="16"/>
      <c r="GPP38" s="16"/>
      <c r="GPQ38" s="16"/>
      <c r="GPR38" s="16"/>
      <c r="GPS38" s="16"/>
      <c r="GPT38" s="16"/>
      <c r="GPU38" s="16"/>
      <c r="GPV38" s="16"/>
      <c r="GPW38" s="16"/>
      <c r="GPX38" s="16"/>
      <c r="GPY38" s="16"/>
      <c r="GPZ38" s="16"/>
      <c r="GQA38" s="16"/>
      <c r="GQB38" s="16"/>
      <c r="GQC38" s="16"/>
      <c r="GQD38" s="16"/>
      <c r="GQE38" s="16"/>
      <c r="GQF38" s="16"/>
      <c r="GQG38" s="16"/>
      <c r="GQH38" s="16"/>
      <c r="GQI38" s="16"/>
      <c r="GQJ38" s="16"/>
      <c r="GQK38" s="16"/>
      <c r="GQL38" s="16"/>
      <c r="GQM38" s="16"/>
      <c r="GQN38" s="16"/>
      <c r="GQO38" s="16"/>
      <c r="GQP38" s="16"/>
      <c r="GQQ38" s="16"/>
      <c r="GQR38" s="16"/>
      <c r="GQS38" s="16"/>
      <c r="GQT38" s="16"/>
      <c r="GQU38" s="16"/>
      <c r="GQV38" s="16"/>
      <c r="GQW38" s="16"/>
      <c r="GQX38" s="16"/>
      <c r="GQY38" s="16"/>
      <c r="GQZ38" s="16"/>
      <c r="GRA38" s="16"/>
      <c r="GRB38" s="16"/>
      <c r="GRC38" s="16"/>
      <c r="GRD38" s="16"/>
      <c r="GRE38" s="16"/>
      <c r="GRF38" s="16"/>
      <c r="GRG38" s="16"/>
      <c r="GRH38" s="16"/>
      <c r="GRI38" s="16"/>
      <c r="GRJ38" s="16"/>
      <c r="GRK38" s="16"/>
      <c r="GRL38" s="16"/>
      <c r="GRM38" s="16"/>
      <c r="GRN38" s="16"/>
      <c r="GRO38" s="16"/>
      <c r="GRP38" s="16"/>
      <c r="GRQ38" s="16"/>
      <c r="GRR38" s="16"/>
      <c r="GRS38" s="16"/>
      <c r="GRT38" s="16"/>
      <c r="GRU38" s="16"/>
      <c r="GRV38" s="16"/>
      <c r="GRW38" s="16"/>
      <c r="GRX38" s="16"/>
      <c r="GRY38" s="16"/>
      <c r="GRZ38" s="16"/>
      <c r="GSA38" s="16"/>
      <c r="GSB38" s="16"/>
      <c r="GSC38" s="16"/>
      <c r="GSD38" s="16"/>
      <c r="GSE38" s="16"/>
      <c r="GSF38" s="16"/>
      <c r="GSG38" s="16"/>
      <c r="GSH38" s="16"/>
      <c r="GSI38" s="16"/>
      <c r="GSJ38" s="16"/>
      <c r="GSK38" s="16"/>
      <c r="GSL38" s="16"/>
      <c r="GSM38" s="16"/>
      <c r="GSN38" s="16"/>
      <c r="GSO38" s="16"/>
      <c r="GSP38" s="16"/>
      <c r="GSQ38" s="16"/>
      <c r="GSR38" s="16"/>
      <c r="GSS38" s="16"/>
      <c r="GST38" s="16"/>
      <c r="GSU38" s="16"/>
      <c r="GSV38" s="16"/>
      <c r="GSW38" s="16"/>
      <c r="GSX38" s="16"/>
      <c r="GSY38" s="16"/>
      <c r="GSZ38" s="16"/>
      <c r="GTA38" s="16"/>
      <c r="GTB38" s="16"/>
      <c r="GTC38" s="16"/>
      <c r="GTD38" s="16"/>
      <c r="GTE38" s="16"/>
      <c r="GTF38" s="16"/>
      <c r="GTG38" s="16"/>
      <c r="GTH38" s="16"/>
      <c r="GTI38" s="16"/>
      <c r="GTJ38" s="16"/>
      <c r="GTK38" s="16"/>
      <c r="GTL38" s="16"/>
      <c r="GTM38" s="16"/>
      <c r="GTN38" s="16"/>
      <c r="GTO38" s="16"/>
      <c r="GTP38" s="16"/>
      <c r="GTQ38" s="16"/>
      <c r="GTR38" s="16"/>
      <c r="GTS38" s="16"/>
      <c r="GTT38" s="16"/>
      <c r="GTU38" s="16"/>
      <c r="GTV38" s="16"/>
      <c r="GTW38" s="16"/>
      <c r="GTX38" s="16"/>
      <c r="GTY38" s="16"/>
      <c r="GTZ38" s="16"/>
      <c r="GUA38" s="16"/>
      <c r="GUB38" s="16"/>
      <c r="GUC38" s="16"/>
      <c r="GUD38" s="16"/>
      <c r="GUE38" s="16"/>
      <c r="GUF38" s="16"/>
      <c r="GUG38" s="16"/>
      <c r="GUH38" s="16"/>
      <c r="GUI38" s="16"/>
      <c r="GUJ38" s="16"/>
      <c r="GUK38" s="16"/>
      <c r="GUL38" s="16"/>
      <c r="GUM38" s="16"/>
      <c r="GUN38" s="16"/>
      <c r="GUO38" s="16"/>
      <c r="GUP38" s="16"/>
      <c r="GUQ38" s="16"/>
      <c r="GUR38" s="16"/>
      <c r="GUS38" s="16"/>
      <c r="GUT38" s="16"/>
      <c r="GUU38" s="16"/>
      <c r="GUV38" s="16"/>
      <c r="GUW38" s="16"/>
      <c r="GUX38" s="16"/>
      <c r="GUY38" s="16"/>
      <c r="GUZ38" s="16"/>
      <c r="GVA38" s="16"/>
      <c r="GVB38" s="16"/>
      <c r="GVC38" s="16"/>
      <c r="GVD38" s="16"/>
      <c r="GVE38" s="16"/>
      <c r="GVF38" s="16"/>
      <c r="GVG38" s="16"/>
      <c r="GVH38" s="16"/>
      <c r="GVI38" s="16"/>
      <c r="GVJ38" s="16"/>
      <c r="GVK38" s="16"/>
      <c r="GVL38" s="16"/>
      <c r="GVM38" s="16"/>
      <c r="GVN38" s="16"/>
      <c r="GVO38" s="16"/>
      <c r="GVP38" s="16"/>
      <c r="GVQ38" s="16"/>
      <c r="GVR38" s="16"/>
      <c r="GVS38" s="16"/>
      <c r="GVT38" s="16"/>
      <c r="GVU38" s="16"/>
      <c r="GVV38" s="16"/>
      <c r="GVW38" s="16"/>
      <c r="GVX38" s="16"/>
      <c r="GVY38" s="16"/>
      <c r="GVZ38" s="16"/>
      <c r="GWA38" s="16"/>
      <c r="GWB38" s="16"/>
      <c r="GWC38" s="16"/>
      <c r="GWD38" s="16"/>
      <c r="GWE38" s="16"/>
      <c r="GWF38" s="16"/>
      <c r="GWG38" s="16"/>
      <c r="GWH38" s="16"/>
      <c r="GWI38" s="16"/>
      <c r="GWJ38" s="16"/>
      <c r="GWK38" s="16"/>
      <c r="GWL38" s="16"/>
      <c r="GWM38" s="16"/>
      <c r="GWN38" s="16"/>
      <c r="GWO38" s="16"/>
      <c r="GWP38" s="16"/>
      <c r="GWQ38" s="16"/>
      <c r="GWR38" s="16"/>
      <c r="GWS38" s="16"/>
      <c r="GWT38" s="16"/>
      <c r="GWU38" s="16"/>
      <c r="GWV38" s="16"/>
      <c r="GWW38" s="16"/>
      <c r="GWX38" s="16"/>
      <c r="GWY38" s="16"/>
      <c r="GWZ38" s="16"/>
      <c r="GXA38" s="16"/>
      <c r="GXB38" s="16"/>
      <c r="GXC38" s="16"/>
      <c r="GXD38" s="16"/>
      <c r="GXE38" s="16"/>
      <c r="GXF38" s="16"/>
      <c r="GXG38" s="16"/>
      <c r="GXH38" s="16"/>
      <c r="GXI38" s="16"/>
      <c r="GXJ38" s="16"/>
      <c r="GXK38" s="16"/>
      <c r="GXL38" s="16"/>
      <c r="GXM38" s="16"/>
      <c r="GXN38" s="16"/>
      <c r="GXO38" s="16"/>
      <c r="GXP38" s="16"/>
      <c r="GXQ38" s="16"/>
      <c r="GXR38" s="16"/>
      <c r="GXS38" s="16"/>
      <c r="GXT38" s="16"/>
      <c r="GXU38" s="16"/>
      <c r="GXV38" s="16"/>
      <c r="GXW38" s="16"/>
      <c r="GXX38" s="16"/>
      <c r="GXY38" s="16"/>
      <c r="GXZ38" s="16"/>
      <c r="GYA38" s="16"/>
      <c r="GYB38" s="16"/>
      <c r="GYC38" s="16"/>
      <c r="GYD38" s="16"/>
      <c r="GYE38" s="16"/>
      <c r="GYF38" s="16"/>
      <c r="GYG38" s="16"/>
      <c r="GYH38" s="16"/>
      <c r="GYI38" s="16"/>
      <c r="GYJ38" s="16"/>
      <c r="GYK38" s="16"/>
      <c r="GYL38" s="16"/>
      <c r="GYM38" s="16"/>
      <c r="GYN38" s="16"/>
      <c r="GYO38" s="16"/>
      <c r="GYP38" s="16"/>
      <c r="GYQ38" s="16"/>
      <c r="GYR38" s="16"/>
      <c r="GYS38" s="16"/>
      <c r="GYT38" s="16"/>
      <c r="GYU38" s="16"/>
      <c r="GYV38" s="16"/>
      <c r="GYW38" s="16"/>
      <c r="GYX38" s="16"/>
      <c r="GYY38" s="16"/>
      <c r="GYZ38" s="16"/>
      <c r="GZA38" s="16"/>
      <c r="GZB38" s="16"/>
      <c r="GZC38" s="16"/>
      <c r="GZD38" s="16"/>
      <c r="GZE38" s="16"/>
      <c r="GZF38" s="16"/>
      <c r="GZG38" s="16"/>
      <c r="GZH38" s="16"/>
      <c r="GZI38" s="16"/>
      <c r="GZJ38" s="16"/>
      <c r="GZK38" s="16"/>
      <c r="GZL38" s="16"/>
      <c r="GZM38" s="16"/>
      <c r="GZN38" s="16"/>
      <c r="GZO38" s="16"/>
      <c r="GZP38" s="16"/>
      <c r="GZQ38" s="16"/>
      <c r="GZR38" s="16"/>
      <c r="GZS38" s="16"/>
      <c r="GZT38" s="16"/>
      <c r="GZU38" s="16"/>
      <c r="GZV38" s="16"/>
      <c r="GZW38" s="16"/>
      <c r="GZX38" s="16"/>
      <c r="GZY38" s="16"/>
      <c r="GZZ38" s="16"/>
      <c r="HAA38" s="16"/>
      <c r="HAB38" s="16"/>
      <c r="HAC38" s="16"/>
      <c r="HAD38" s="16"/>
      <c r="HAE38" s="16"/>
      <c r="HAF38" s="16"/>
      <c r="HAG38" s="16"/>
      <c r="HAH38" s="16"/>
      <c r="HAI38" s="16"/>
      <c r="HAJ38" s="16"/>
      <c r="HAK38" s="16"/>
      <c r="HAL38" s="16"/>
      <c r="HAM38" s="16"/>
      <c r="HAN38" s="16"/>
      <c r="HAO38" s="16"/>
      <c r="HAP38" s="16"/>
      <c r="HAQ38" s="16"/>
      <c r="HAR38" s="16"/>
      <c r="HAS38" s="16"/>
      <c r="HAT38" s="16"/>
      <c r="HAU38" s="16"/>
      <c r="HAV38" s="16"/>
      <c r="HAW38" s="16"/>
      <c r="HAX38" s="16"/>
      <c r="HAY38" s="16"/>
      <c r="HAZ38" s="16"/>
      <c r="HBA38" s="16"/>
      <c r="HBB38" s="16"/>
      <c r="HBC38" s="16"/>
      <c r="HBD38" s="16"/>
      <c r="HBE38" s="16"/>
      <c r="HBF38" s="16"/>
      <c r="HBG38" s="16"/>
      <c r="HBH38" s="16"/>
      <c r="HBI38" s="16"/>
      <c r="HBJ38" s="16"/>
      <c r="HBK38" s="16"/>
      <c r="HBL38" s="16"/>
      <c r="HBM38" s="16"/>
      <c r="HBN38" s="16"/>
      <c r="HBO38" s="16"/>
      <c r="HBP38" s="16"/>
      <c r="HBQ38" s="16"/>
      <c r="HBR38" s="16"/>
      <c r="HBS38" s="16"/>
      <c r="HBT38" s="16"/>
      <c r="HBU38" s="16"/>
      <c r="HBV38" s="16"/>
      <c r="HBW38" s="16"/>
      <c r="HBX38" s="16"/>
      <c r="HBY38" s="16"/>
      <c r="HBZ38" s="16"/>
      <c r="HCA38" s="16"/>
      <c r="HCB38" s="16"/>
      <c r="HCC38" s="16"/>
      <c r="HCD38" s="16"/>
      <c r="HCE38" s="16"/>
      <c r="HCF38" s="16"/>
      <c r="HCG38" s="16"/>
      <c r="HCH38" s="16"/>
      <c r="HCI38" s="16"/>
      <c r="HCJ38" s="16"/>
      <c r="HCK38" s="16"/>
      <c r="HCL38" s="16"/>
      <c r="HCM38" s="16"/>
      <c r="HCN38" s="16"/>
      <c r="HCO38" s="16"/>
      <c r="HCP38" s="16"/>
      <c r="HCQ38" s="16"/>
      <c r="HCR38" s="16"/>
      <c r="HCS38" s="16"/>
      <c r="HCT38" s="16"/>
      <c r="HCU38" s="16"/>
      <c r="HCV38" s="16"/>
      <c r="HCW38" s="16"/>
      <c r="HCX38" s="16"/>
      <c r="HCY38" s="16"/>
      <c r="HCZ38" s="16"/>
      <c r="HDA38" s="16"/>
      <c r="HDB38" s="16"/>
      <c r="HDC38" s="16"/>
      <c r="HDD38" s="16"/>
      <c r="HDE38" s="16"/>
      <c r="HDF38" s="16"/>
      <c r="HDG38" s="16"/>
      <c r="HDH38" s="16"/>
      <c r="HDI38" s="16"/>
      <c r="HDJ38" s="16"/>
      <c r="HDK38" s="16"/>
      <c r="HDL38" s="16"/>
      <c r="HDM38" s="16"/>
      <c r="HDN38" s="16"/>
      <c r="HDO38" s="16"/>
      <c r="HDP38" s="16"/>
      <c r="HDQ38" s="16"/>
      <c r="HDR38" s="16"/>
      <c r="HDS38" s="16"/>
      <c r="HDT38" s="16"/>
      <c r="HDU38" s="16"/>
      <c r="HDV38" s="16"/>
      <c r="HDW38" s="16"/>
      <c r="HDX38" s="16"/>
      <c r="HDY38" s="16"/>
      <c r="HDZ38" s="16"/>
      <c r="HEA38" s="16"/>
      <c r="HEB38" s="16"/>
      <c r="HEC38" s="16"/>
      <c r="HED38" s="16"/>
      <c r="HEE38" s="16"/>
      <c r="HEF38" s="16"/>
      <c r="HEG38" s="16"/>
      <c r="HEH38" s="16"/>
      <c r="HEI38" s="16"/>
      <c r="HEJ38" s="16"/>
      <c r="HEK38" s="16"/>
      <c r="HEL38" s="16"/>
      <c r="HEM38" s="16"/>
      <c r="HEN38" s="16"/>
      <c r="HEO38" s="16"/>
      <c r="HEP38" s="16"/>
      <c r="HEQ38" s="16"/>
      <c r="HER38" s="16"/>
      <c r="HES38" s="16"/>
      <c r="HET38" s="16"/>
      <c r="HEU38" s="16"/>
      <c r="HEV38" s="16"/>
      <c r="HEW38" s="16"/>
      <c r="HEX38" s="16"/>
      <c r="HEY38" s="16"/>
      <c r="HEZ38" s="16"/>
      <c r="HFA38" s="16"/>
      <c r="HFB38" s="16"/>
      <c r="HFC38" s="16"/>
      <c r="HFD38" s="16"/>
      <c r="HFE38" s="16"/>
      <c r="HFF38" s="16"/>
      <c r="HFG38" s="16"/>
      <c r="HFH38" s="16"/>
      <c r="HFI38" s="16"/>
      <c r="HFJ38" s="16"/>
      <c r="HFK38" s="16"/>
      <c r="HFL38" s="16"/>
      <c r="HFM38" s="16"/>
      <c r="HFN38" s="16"/>
      <c r="HFO38" s="16"/>
      <c r="HFP38" s="16"/>
      <c r="HFQ38" s="16"/>
      <c r="HFR38" s="16"/>
      <c r="HFS38" s="16"/>
      <c r="HFT38" s="16"/>
      <c r="HFU38" s="16"/>
      <c r="HFV38" s="16"/>
      <c r="HFW38" s="16"/>
      <c r="HFX38" s="16"/>
      <c r="HFY38" s="16"/>
      <c r="HFZ38" s="16"/>
      <c r="HGA38" s="16"/>
      <c r="HGB38" s="16"/>
      <c r="HGC38" s="16"/>
      <c r="HGD38" s="16"/>
      <c r="HGE38" s="16"/>
      <c r="HGF38" s="16"/>
      <c r="HGG38" s="16"/>
      <c r="HGH38" s="16"/>
      <c r="HGI38" s="16"/>
      <c r="HGJ38" s="16"/>
      <c r="HGK38" s="16"/>
      <c r="HGL38" s="16"/>
      <c r="HGM38" s="16"/>
      <c r="HGN38" s="16"/>
      <c r="HGO38" s="16"/>
      <c r="HGP38" s="16"/>
      <c r="HGQ38" s="16"/>
      <c r="HGR38" s="16"/>
      <c r="HGS38" s="16"/>
      <c r="HGT38" s="16"/>
      <c r="HGU38" s="16"/>
      <c r="HGV38" s="16"/>
      <c r="HGW38" s="16"/>
      <c r="HGX38" s="16"/>
      <c r="HGY38" s="16"/>
      <c r="HGZ38" s="16"/>
      <c r="HHA38" s="16"/>
      <c r="HHB38" s="16"/>
      <c r="HHC38" s="16"/>
      <c r="HHD38" s="16"/>
      <c r="HHE38" s="16"/>
      <c r="HHF38" s="16"/>
      <c r="HHG38" s="16"/>
      <c r="HHH38" s="16"/>
      <c r="HHI38" s="16"/>
      <c r="HHJ38" s="16"/>
      <c r="HHK38" s="16"/>
      <c r="HHL38" s="16"/>
      <c r="HHM38" s="16"/>
      <c r="HHN38" s="16"/>
      <c r="HHO38" s="16"/>
      <c r="HHP38" s="16"/>
      <c r="HHQ38" s="16"/>
      <c r="HHR38" s="16"/>
      <c r="HHS38" s="16"/>
      <c r="HHT38" s="16"/>
      <c r="HHU38" s="16"/>
      <c r="HHV38" s="16"/>
      <c r="HHW38" s="16"/>
      <c r="HHX38" s="16"/>
      <c r="HHY38" s="16"/>
      <c r="HHZ38" s="16"/>
      <c r="HIA38" s="16"/>
      <c r="HIB38" s="16"/>
      <c r="HIC38" s="16"/>
      <c r="HID38" s="16"/>
      <c r="HIE38" s="16"/>
      <c r="HIF38" s="16"/>
      <c r="HIG38" s="16"/>
      <c r="HIH38" s="16"/>
      <c r="HII38" s="16"/>
      <c r="HIJ38" s="16"/>
      <c r="HIK38" s="16"/>
      <c r="HIL38" s="16"/>
      <c r="HIM38" s="16"/>
      <c r="HIN38" s="16"/>
      <c r="HIO38" s="16"/>
      <c r="HIP38" s="16"/>
      <c r="HIQ38" s="16"/>
      <c r="HIR38" s="16"/>
      <c r="HIS38" s="16"/>
      <c r="HIT38" s="16"/>
      <c r="HIU38" s="16"/>
      <c r="HIV38" s="16"/>
      <c r="HIW38" s="16"/>
      <c r="HIX38" s="16"/>
      <c r="HIY38" s="16"/>
      <c r="HIZ38" s="16"/>
      <c r="HJA38" s="16"/>
      <c r="HJB38" s="16"/>
      <c r="HJC38" s="16"/>
      <c r="HJD38" s="16"/>
      <c r="HJE38" s="16"/>
      <c r="HJF38" s="16"/>
      <c r="HJG38" s="16"/>
      <c r="HJH38" s="16"/>
      <c r="HJI38" s="16"/>
      <c r="HJJ38" s="16"/>
      <c r="HJK38" s="16"/>
      <c r="HJL38" s="16"/>
      <c r="HJM38" s="16"/>
      <c r="HJN38" s="16"/>
      <c r="HJO38" s="16"/>
      <c r="HJP38" s="16"/>
      <c r="HJQ38" s="16"/>
      <c r="HJR38" s="16"/>
      <c r="HJS38" s="16"/>
      <c r="HJT38" s="16"/>
      <c r="HJU38" s="16"/>
      <c r="HJV38" s="16"/>
      <c r="HJW38" s="16"/>
      <c r="HJX38" s="16"/>
      <c r="HJY38" s="16"/>
      <c r="HJZ38" s="16"/>
      <c r="HKA38" s="16"/>
      <c r="HKB38" s="16"/>
      <c r="HKC38" s="16"/>
      <c r="HKD38" s="16"/>
      <c r="HKE38" s="16"/>
      <c r="HKF38" s="16"/>
      <c r="HKG38" s="16"/>
      <c r="HKH38" s="16"/>
      <c r="HKI38" s="16"/>
      <c r="HKJ38" s="16"/>
      <c r="HKK38" s="16"/>
      <c r="HKL38" s="16"/>
      <c r="HKM38" s="16"/>
      <c r="HKN38" s="16"/>
      <c r="HKO38" s="16"/>
      <c r="HKP38" s="16"/>
      <c r="HKQ38" s="16"/>
      <c r="HKR38" s="16"/>
      <c r="HKS38" s="16"/>
      <c r="HKT38" s="16"/>
      <c r="HKU38" s="16"/>
      <c r="HKV38" s="16"/>
      <c r="HKW38" s="16"/>
      <c r="HKX38" s="16"/>
      <c r="HKY38" s="16"/>
      <c r="HKZ38" s="16"/>
      <c r="HLA38" s="16"/>
      <c r="HLB38" s="16"/>
      <c r="HLC38" s="16"/>
      <c r="HLD38" s="16"/>
      <c r="HLE38" s="16"/>
      <c r="HLF38" s="16"/>
      <c r="HLG38" s="16"/>
      <c r="HLH38" s="16"/>
      <c r="HLI38" s="16"/>
      <c r="HLJ38" s="16"/>
      <c r="HLK38" s="16"/>
      <c r="HLL38" s="16"/>
      <c r="HLM38" s="16"/>
      <c r="HLN38" s="16"/>
      <c r="HLO38" s="16"/>
      <c r="HLP38" s="16"/>
      <c r="HLQ38" s="16"/>
      <c r="HLR38" s="16"/>
      <c r="HLS38" s="16"/>
      <c r="HLT38" s="16"/>
      <c r="HLU38" s="16"/>
      <c r="HLV38" s="16"/>
      <c r="HLW38" s="16"/>
      <c r="HLX38" s="16"/>
      <c r="HLY38" s="16"/>
      <c r="HLZ38" s="16"/>
      <c r="HMA38" s="16"/>
      <c r="HMB38" s="16"/>
      <c r="HMC38" s="16"/>
      <c r="HMD38" s="16"/>
      <c r="HME38" s="16"/>
      <c r="HMF38" s="16"/>
      <c r="HMG38" s="16"/>
      <c r="HMH38" s="16"/>
      <c r="HMI38" s="16"/>
      <c r="HMJ38" s="16"/>
      <c r="HMK38" s="16"/>
      <c r="HML38" s="16"/>
      <c r="HMM38" s="16"/>
      <c r="HMN38" s="16"/>
      <c r="HMO38" s="16"/>
      <c r="HMP38" s="16"/>
      <c r="HMQ38" s="16"/>
      <c r="HMR38" s="16"/>
      <c r="HMS38" s="16"/>
      <c r="HMT38" s="16"/>
      <c r="HMU38" s="16"/>
      <c r="HMV38" s="16"/>
      <c r="HMW38" s="16"/>
      <c r="HMX38" s="16"/>
      <c r="HMY38" s="16"/>
      <c r="HMZ38" s="16"/>
      <c r="HNA38" s="16"/>
      <c r="HNB38" s="16"/>
      <c r="HNC38" s="16"/>
      <c r="HND38" s="16"/>
      <c r="HNE38" s="16"/>
      <c r="HNF38" s="16"/>
      <c r="HNG38" s="16"/>
      <c r="HNH38" s="16"/>
      <c r="HNI38" s="16"/>
      <c r="HNJ38" s="16"/>
      <c r="HNK38" s="16"/>
      <c r="HNL38" s="16"/>
      <c r="HNM38" s="16"/>
      <c r="HNN38" s="16"/>
      <c r="HNO38" s="16"/>
      <c r="HNP38" s="16"/>
      <c r="HNQ38" s="16"/>
      <c r="HNR38" s="16"/>
      <c r="HNS38" s="16"/>
      <c r="HNT38" s="16"/>
      <c r="HNU38" s="16"/>
      <c r="HNV38" s="16"/>
      <c r="HNW38" s="16"/>
      <c r="HNX38" s="16"/>
      <c r="HNY38" s="16"/>
      <c r="HNZ38" s="16"/>
      <c r="HOA38" s="16"/>
      <c r="HOB38" s="16"/>
      <c r="HOC38" s="16"/>
      <c r="HOD38" s="16"/>
      <c r="HOE38" s="16"/>
      <c r="HOF38" s="16"/>
      <c r="HOG38" s="16"/>
      <c r="HOH38" s="16"/>
      <c r="HOI38" s="16"/>
      <c r="HOJ38" s="16"/>
      <c r="HOK38" s="16"/>
      <c r="HOL38" s="16"/>
      <c r="HOM38" s="16"/>
      <c r="HON38" s="16"/>
      <c r="HOO38" s="16"/>
      <c r="HOP38" s="16"/>
      <c r="HOQ38" s="16"/>
      <c r="HOR38" s="16"/>
      <c r="HOS38" s="16"/>
      <c r="HOT38" s="16"/>
      <c r="HOU38" s="16"/>
      <c r="HOV38" s="16"/>
      <c r="HOW38" s="16"/>
      <c r="HOX38" s="16"/>
      <c r="HOY38" s="16"/>
      <c r="HOZ38" s="16"/>
      <c r="HPA38" s="16"/>
      <c r="HPB38" s="16"/>
      <c r="HPC38" s="16"/>
      <c r="HPD38" s="16"/>
      <c r="HPE38" s="16"/>
      <c r="HPF38" s="16"/>
      <c r="HPG38" s="16"/>
      <c r="HPH38" s="16"/>
      <c r="HPI38" s="16"/>
      <c r="HPJ38" s="16"/>
      <c r="HPK38" s="16"/>
      <c r="HPL38" s="16"/>
      <c r="HPM38" s="16"/>
      <c r="HPN38" s="16"/>
      <c r="HPO38" s="16"/>
      <c r="HPP38" s="16"/>
      <c r="HPQ38" s="16"/>
      <c r="HPR38" s="16"/>
      <c r="HPS38" s="16"/>
      <c r="HPT38" s="16"/>
      <c r="HPU38" s="16"/>
      <c r="HPV38" s="16"/>
      <c r="HPW38" s="16"/>
      <c r="HPX38" s="16"/>
      <c r="HPY38" s="16"/>
      <c r="HPZ38" s="16"/>
      <c r="HQA38" s="16"/>
      <c r="HQB38" s="16"/>
      <c r="HQC38" s="16"/>
      <c r="HQD38" s="16"/>
      <c r="HQE38" s="16"/>
      <c r="HQF38" s="16"/>
      <c r="HQG38" s="16"/>
      <c r="HQH38" s="16"/>
      <c r="HQI38" s="16"/>
      <c r="HQJ38" s="16"/>
      <c r="HQK38" s="16"/>
      <c r="HQL38" s="16"/>
      <c r="HQM38" s="16"/>
      <c r="HQN38" s="16"/>
      <c r="HQO38" s="16"/>
      <c r="HQP38" s="16"/>
      <c r="HQQ38" s="16"/>
      <c r="HQR38" s="16"/>
      <c r="HQS38" s="16"/>
      <c r="HQT38" s="16"/>
      <c r="HQU38" s="16"/>
      <c r="HQV38" s="16"/>
      <c r="HQW38" s="16"/>
      <c r="HQX38" s="16"/>
      <c r="HQY38" s="16"/>
      <c r="HQZ38" s="16"/>
      <c r="HRA38" s="16"/>
      <c r="HRB38" s="16"/>
      <c r="HRC38" s="16"/>
      <c r="HRD38" s="16"/>
      <c r="HRE38" s="16"/>
      <c r="HRF38" s="16"/>
      <c r="HRG38" s="16"/>
      <c r="HRH38" s="16"/>
      <c r="HRI38" s="16"/>
      <c r="HRJ38" s="16"/>
      <c r="HRK38" s="16"/>
      <c r="HRL38" s="16"/>
      <c r="HRM38" s="16"/>
      <c r="HRN38" s="16"/>
      <c r="HRO38" s="16"/>
      <c r="HRP38" s="16"/>
      <c r="HRQ38" s="16"/>
      <c r="HRR38" s="16"/>
      <c r="HRS38" s="16"/>
      <c r="HRT38" s="16"/>
      <c r="HRU38" s="16"/>
      <c r="HRV38" s="16"/>
      <c r="HRW38" s="16"/>
      <c r="HRX38" s="16"/>
      <c r="HRY38" s="16"/>
      <c r="HRZ38" s="16"/>
      <c r="HSA38" s="16"/>
      <c r="HSB38" s="16"/>
      <c r="HSC38" s="16"/>
      <c r="HSD38" s="16"/>
      <c r="HSE38" s="16"/>
      <c r="HSF38" s="16"/>
      <c r="HSG38" s="16"/>
      <c r="HSH38" s="16"/>
      <c r="HSI38" s="16"/>
      <c r="HSJ38" s="16"/>
      <c r="HSK38" s="16"/>
      <c r="HSL38" s="16"/>
      <c r="HSM38" s="16"/>
      <c r="HSN38" s="16"/>
      <c r="HSO38" s="16"/>
      <c r="HSP38" s="16"/>
      <c r="HSQ38" s="16"/>
      <c r="HSR38" s="16"/>
      <c r="HSS38" s="16"/>
      <c r="HST38" s="16"/>
      <c r="HSU38" s="16"/>
      <c r="HSV38" s="16"/>
      <c r="HSW38" s="16"/>
      <c r="HSX38" s="16"/>
      <c r="HSY38" s="16"/>
      <c r="HSZ38" s="16"/>
      <c r="HTA38" s="16"/>
      <c r="HTB38" s="16"/>
      <c r="HTC38" s="16"/>
      <c r="HTD38" s="16"/>
      <c r="HTE38" s="16"/>
      <c r="HTF38" s="16"/>
      <c r="HTG38" s="16"/>
      <c r="HTH38" s="16"/>
      <c r="HTI38" s="16"/>
      <c r="HTJ38" s="16"/>
      <c r="HTK38" s="16"/>
      <c r="HTL38" s="16"/>
      <c r="HTM38" s="16"/>
      <c r="HTN38" s="16"/>
      <c r="HTO38" s="16"/>
      <c r="HTP38" s="16"/>
      <c r="HTQ38" s="16"/>
      <c r="HTR38" s="16"/>
      <c r="HTS38" s="16"/>
      <c r="HTT38" s="16"/>
      <c r="HTU38" s="16"/>
      <c r="HTV38" s="16"/>
      <c r="HTW38" s="16"/>
      <c r="HTX38" s="16"/>
      <c r="HTY38" s="16"/>
      <c r="HTZ38" s="16"/>
      <c r="HUA38" s="16"/>
      <c r="HUB38" s="16"/>
      <c r="HUC38" s="16"/>
      <c r="HUD38" s="16"/>
      <c r="HUE38" s="16"/>
      <c r="HUF38" s="16"/>
      <c r="HUG38" s="16"/>
      <c r="HUH38" s="16"/>
      <c r="HUI38" s="16"/>
      <c r="HUJ38" s="16"/>
      <c r="HUK38" s="16"/>
      <c r="HUL38" s="16"/>
      <c r="HUM38" s="16"/>
      <c r="HUN38" s="16"/>
      <c r="HUO38" s="16"/>
      <c r="HUP38" s="16"/>
      <c r="HUQ38" s="16"/>
      <c r="HUR38" s="16"/>
      <c r="HUS38" s="16"/>
      <c r="HUT38" s="16"/>
      <c r="HUU38" s="16"/>
      <c r="HUV38" s="16"/>
      <c r="HUW38" s="16"/>
      <c r="HUX38" s="16"/>
      <c r="HUY38" s="16"/>
      <c r="HUZ38" s="16"/>
      <c r="HVA38" s="16"/>
      <c r="HVB38" s="16"/>
      <c r="HVC38" s="16"/>
      <c r="HVD38" s="16"/>
      <c r="HVE38" s="16"/>
      <c r="HVF38" s="16"/>
      <c r="HVG38" s="16"/>
      <c r="HVH38" s="16"/>
      <c r="HVI38" s="16"/>
      <c r="HVJ38" s="16"/>
      <c r="HVK38" s="16"/>
      <c r="HVL38" s="16"/>
      <c r="HVM38" s="16"/>
      <c r="HVN38" s="16"/>
      <c r="HVO38" s="16"/>
      <c r="HVP38" s="16"/>
      <c r="HVQ38" s="16"/>
      <c r="HVR38" s="16"/>
      <c r="HVS38" s="16"/>
      <c r="HVT38" s="16"/>
      <c r="HVU38" s="16"/>
      <c r="HVV38" s="16"/>
      <c r="HVW38" s="16"/>
      <c r="HVX38" s="16"/>
      <c r="HVY38" s="16"/>
      <c r="HVZ38" s="16"/>
      <c r="HWA38" s="16"/>
      <c r="HWB38" s="16"/>
      <c r="HWC38" s="16"/>
      <c r="HWD38" s="16"/>
      <c r="HWE38" s="16"/>
      <c r="HWF38" s="16"/>
      <c r="HWG38" s="16"/>
      <c r="HWH38" s="16"/>
      <c r="HWI38" s="16"/>
      <c r="HWJ38" s="16"/>
      <c r="HWK38" s="16"/>
      <c r="HWL38" s="16"/>
      <c r="HWM38" s="16"/>
      <c r="HWN38" s="16"/>
      <c r="HWO38" s="16"/>
      <c r="HWP38" s="16"/>
      <c r="HWQ38" s="16"/>
      <c r="HWR38" s="16"/>
      <c r="HWS38" s="16"/>
      <c r="HWT38" s="16"/>
      <c r="HWU38" s="16"/>
      <c r="HWV38" s="16"/>
      <c r="HWW38" s="16"/>
      <c r="HWX38" s="16"/>
      <c r="HWY38" s="16"/>
      <c r="HWZ38" s="16"/>
      <c r="HXA38" s="16"/>
      <c r="HXB38" s="16"/>
      <c r="HXC38" s="16"/>
      <c r="HXD38" s="16"/>
      <c r="HXE38" s="16"/>
      <c r="HXF38" s="16"/>
      <c r="HXG38" s="16"/>
      <c r="HXH38" s="16"/>
      <c r="HXI38" s="16"/>
      <c r="HXJ38" s="16"/>
      <c r="HXK38" s="16"/>
      <c r="HXL38" s="16"/>
      <c r="HXM38" s="16"/>
      <c r="HXN38" s="16"/>
      <c r="HXO38" s="16"/>
      <c r="HXP38" s="16"/>
      <c r="HXQ38" s="16"/>
      <c r="HXR38" s="16"/>
      <c r="HXS38" s="16"/>
      <c r="HXT38" s="16"/>
      <c r="HXU38" s="16"/>
      <c r="HXV38" s="16"/>
      <c r="HXW38" s="16"/>
      <c r="HXX38" s="16"/>
      <c r="HXY38" s="16"/>
      <c r="HXZ38" s="16"/>
      <c r="HYA38" s="16"/>
      <c r="HYB38" s="16"/>
      <c r="HYC38" s="16"/>
      <c r="HYD38" s="16"/>
      <c r="HYE38" s="16"/>
      <c r="HYF38" s="16"/>
      <c r="HYG38" s="16"/>
      <c r="HYH38" s="16"/>
      <c r="HYI38" s="16"/>
      <c r="HYJ38" s="16"/>
      <c r="HYK38" s="16"/>
      <c r="HYL38" s="16"/>
      <c r="HYM38" s="16"/>
      <c r="HYN38" s="16"/>
      <c r="HYO38" s="16"/>
      <c r="HYP38" s="16"/>
      <c r="HYQ38" s="16"/>
      <c r="HYR38" s="16"/>
      <c r="HYS38" s="16"/>
      <c r="HYT38" s="16"/>
      <c r="HYU38" s="16"/>
      <c r="HYV38" s="16"/>
      <c r="HYW38" s="16"/>
      <c r="HYX38" s="16"/>
      <c r="HYY38" s="16"/>
      <c r="HYZ38" s="16"/>
      <c r="HZA38" s="16"/>
      <c r="HZB38" s="16"/>
      <c r="HZC38" s="16"/>
      <c r="HZD38" s="16"/>
      <c r="HZE38" s="16"/>
      <c r="HZF38" s="16"/>
      <c r="HZG38" s="16"/>
      <c r="HZH38" s="16"/>
      <c r="HZI38" s="16"/>
      <c r="HZJ38" s="16"/>
      <c r="HZK38" s="16"/>
      <c r="HZL38" s="16"/>
      <c r="HZM38" s="16"/>
      <c r="HZN38" s="16"/>
      <c r="HZO38" s="16"/>
      <c r="HZP38" s="16"/>
      <c r="HZQ38" s="16"/>
      <c r="HZR38" s="16"/>
      <c r="HZS38" s="16"/>
      <c r="HZT38" s="16"/>
      <c r="HZU38" s="16"/>
      <c r="HZV38" s="16"/>
      <c r="HZW38" s="16"/>
      <c r="HZX38" s="16"/>
      <c r="HZY38" s="16"/>
      <c r="HZZ38" s="16"/>
      <c r="IAA38" s="16"/>
      <c r="IAB38" s="16"/>
      <c r="IAC38" s="16"/>
      <c r="IAD38" s="16"/>
      <c r="IAE38" s="16"/>
      <c r="IAF38" s="16"/>
      <c r="IAG38" s="16"/>
      <c r="IAH38" s="16"/>
      <c r="IAI38" s="16"/>
      <c r="IAJ38" s="16"/>
      <c r="IAK38" s="16"/>
      <c r="IAL38" s="16"/>
      <c r="IAM38" s="16"/>
      <c r="IAN38" s="16"/>
      <c r="IAO38" s="16"/>
      <c r="IAP38" s="16"/>
      <c r="IAQ38" s="16"/>
      <c r="IAR38" s="16"/>
      <c r="IAS38" s="16"/>
      <c r="IAT38" s="16"/>
      <c r="IAU38" s="16"/>
      <c r="IAV38" s="16"/>
      <c r="IAW38" s="16"/>
      <c r="IAX38" s="16"/>
      <c r="IAY38" s="16"/>
      <c r="IAZ38" s="16"/>
      <c r="IBA38" s="16"/>
      <c r="IBB38" s="16"/>
      <c r="IBC38" s="16"/>
      <c r="IBD38" s="16"/>
      <c r="IBE38" s="16"/>
      <c r="IBF38" s="16"/>
      <c r="IBG38" s="16"/>
      <c r="IBH38" s="16"/>
      <c r="IBI38" s="16"/>
      <c r="IBJ38" s="16"/>
      <c r="IBK38" s="16"/>
      <c r="IBL38" s="16"/>
      <c r="IBM38" s="16"/>
      <c r="IBN38" s="16"/>
      <c r="IBO38" s="16"/>
      <c r="IBP38" s="16"/>
      <c r="IBQ38" s="16"/>
      <c r="IBR38" s="16"/>
      <c r="IBS38" s="16"/>
      <c r="IBT38" s="16"/>
      <c r="IBU38" s="16"/>
      <c r="IBV38" s="16"/>
      <c r="IBW38" s="16"/>
      <c r="IBX38" s="16"/>
      <c r="IBY38" s="16"/>
      <c r="IBZ38" s="16"/>
      <c r="ICA38" s="16"/>
      <c r="ICB38" s="16"/>
      <c r="ICC38" s="16"/>
      <c r="ICD38" s="16"/>
      <c r="ICE38" s="16"/>
      <c r="ICF38" s="16"/>
      <c r="ICG38" s="16"/>
      <c r="ICH38" s="16"/>
      <c r="ICI38" s="16"/>
      <c r="ICJ38" s="16"/>
      <c r="ICK38" s="16"/>
      <c r="ICL38" s="16"/>
      <c r="ICM38" s="16"/>
      <c r="ICN38" s="16"/>
      <c r="ICO38" s="16"/>
      <c r="ICP38" s="16"/>
      <c r="ICQ38" s="16"/>
      <c r="ICR38" s="16"/>
      <c r="ICS38" s="16"/>
      <c r="ICT38" s="16"/>
      <c r="ICU38" s="16"/>
      <c r="ICV38" s="16"/>
      <c r="ICW38" s="16"/>
      <c r="ICX38" s="16"/>
      <c r="ICY38" s="16"/>
      <c r="ICZ38" s="16"/>
      <c r="IDA38" s="16"/>
      <c r="IDB38" s="16"/>
      <c r="IDC38" s="16"/>
      <c r="IDD38" s="16"/>
      <c r="IDE38" s="16"/>
      <c r="IDF38" s="16"/>
      <c r="IDG38" s="16"/>
      <c r="IDH38" s="16"/>
      <c r="IDI38" s="16"/>
      <c r="IDJ38" s="16"/>
      <c r="IDK38" s="16"/>
      <c r="IDL38" s="16"/>
      <c r="IDM38" s="16"/>
      <c r="IDN38" s="16"/>
      <c r="IDO38" s="16"/>
      <c r="IDP38" s="16"/>
      <c r="IDQ38" s="16"/>
      <c r="IDR38" s="16"/>
      <c r="IDS38" s="16"/>
      <c r="IDT38" s="16"/>
      <c r="IDU38" s="16"/>
      <c r="IDV38" s="16"/>
      <c r="IDW38" s="16"/>
      <c r="IDX38" s="16"/>
      <c r="IDY38" s="16"/>
      <c r="IDZ38" s="16"/>
      <c r="IEA38" s="16"/>
      <c r="IEB38" s="16"/>
      <c r="IEC38" s="16"/>
      <c r="IED38" s="16"/>
      <c r="IEE38" s="16"/>
      <c r="IEF38" s="16"/>
      <c r="IEG38" s="16"/>
      <c r="IEH38" s="16"/>
      <c r="IEI38" s="16"/>
      <c r="IEJ38" s="16"/>
      <c r="IEK38" s="16"/>
      <c r="IEL38" s="16"/>
      <c r="IEM38" s="16"/>
      <c r="IEN38" s="16"/>
      <c r="IEO38" s="16"/>
      <c r="IEP38" s="16"/>
      <c r="IEQ38" s="16"/>
      <c r="IER38" s="16"/>
      <c r="IES38" s="16"/>
      <c r="IET38" s="16"/>
      <c r="IEU38" s="16"/>
      <c r="IEV38" s="16"/>
      <c r="IEW38" s="16"/>
      <c r="IEX38" s="16"/>
      <c r="IEY38" s="16"/>
      <c r="IEZ38" s="16"/>
      <c r="IFA38" s="16"/>
      <c r="IFB38" s="16"/>
      <c r="IFC38" s="16"/>
      <c r="IFD38" s="16"/>
      <c r="IFE38" s="16"/>
      <c r="IFF38" s="16"/>
      <c r="IFG38" s="16"/>
      <c r="IFH38" s="16"/>
      <c r="IFI38" s="16"/>
      <c r="IFJ38" s="16"/>
      <c r="IFK38" s="16"/>
      <c r="IFL38" s="16"/>
      <c r="IFM38" s="16"/>
      <c r="IFN38" s="16"/>
      <c r="IFO38" s="16"/>
      <c r="IFP38" s="16"/>
      <c r="IFQ38" s="16"/>
      <c r="IFR38" s="16"/>
      <c r="IFS38" s="16"/>
      <c r="IFT38" s="16"/>
      <c r="IFU38" s="16"/>
      <c r="IFV38" s="16"/>
      <c r="IFW38" s="16"/>
      <c r="IFX38" s="16"/>
      <c r="IFY38" s="16"/>
      <c r="IFZ38" s="16"/>
      <c r="IGA38" s="16"/>
      <c r="IGB38" s="16"/>
      <c r="IGC38" s="16"/>
      <c r="IGD38" s="16"/>
      <c r="IGE38" s="16"/>
      <c r="IGF38" s="16"/>
      <c r="IGG38" s="16"/>
      <c r="IGH38" s="16"/>
      <c r="IGI38" s="16"/>
      <c r="IGJ38" s="16"/>
      <c r="IGK38" s="16"/>
      <c r="IGL38" s="16"/>
      <c r="IGM38" s="16"/>
      <c r="IGN38" s="16"/>
      <c r="IGO38" s="16"/>
      <c r="IGP38" s="16"/>
      <c r="IGQ38" s="16"/>
      <c r="IGR38" s="16"/>
      <c r="IGS38" s="16"/>
      <c r="IGT38" s="16"/>
      <c r="IGU38" s="16"/>
      <c r="IGV38" s="16"/>
      <c r="IGW38" s="16"/>
      <c r="IGX38" s="16"/>
      <c r="IGY38" s="16"/>
      <c r="IGZ38" s="16"/>
      <c r="IHA38" s="16"/>
      <c r="IHB38" s="16"/>
      <c r="IHC38" s="16"/>
      <c r="IHD38" s="16"/>
      <c r="IHE38" s="16"/>
      <c r="IHF38" s="16"/>
      <c r="IHG38" s="16"/>
      <c r="IHH38" s="16"/>
      <c r="IHI38" s="16"/>
      <c r="IHJ38" s="16"/>
      <c r="IHK38" s="16"/>
      <c r="IHL38" s="16"/>
      <c r="IHM38" s="16"/>
      <c r="IHN38" s="16"/>
      <c r="IHO38" s="16"/>
      <c r="IHP38" s="16"/>
      <c r="IHQ38" s="16"/>
      <c r="IHR38" s="16"/>
      <c r="IHS38" s="16"/>
      <c r="IHT38" s="16"/>
      <c r="IHU38" s="16"/>
      <c r="IHV38" s="16"/>
      <c r="IHW38" s="16"/>
      <c r="IHX38" s="16"/>
      <c r="IHY38" s="16"/>
      <c r="IHZ38" s="16"/>
      <c r="IIA38" s="16"/>
      <c r="IIB38" s="16"/>
      <c r="IIC38" s="16"/>
      <c r="IID38" s="16"/>
      <c r="IIE38" s="16"/>
      <c r="IIF38" s="16"/>
      <c r="IIG38" s="16"/>
      <c r="IIH38" s="16"/>
      <c r="III38" s="16"/>
      <c r="IIJ38" s="16"/>
      <c r="IIK38" s="16"/>
      <c r="IIL38" s="16"/>
      <c r="IIM38" s="16"/>
      <c r="IIN38" s="16"/>
      <c r="IIO38" s="16"/>
      <c r="IIP38" s="16"/>
      <c r="IIQ38" s="16"/>
      <c r="IIR38" s="16"/>
      <c r="IIS38" s="16"/>
      <c r="IIT38" s="16"/>
      <c r="IIU38" s="16"/>
      <c r="IIV38" s="16"/>
      <c r="IIW38" s="16"/>
      <c r="IIX38" s="16"/>
      <c r="IIY38" s="16"/>
      <c r="IIZ38" s="16"/>
      <c r="IJA38" s="16"/>
      <c r="IJB38" s="16"/>
      <c r="IJC38" s="16"/>
      <c r="IJD38" s="16"/>
      <c r="IJE38" s="16"/>
      <c r="IJF38" s="16"/>
      <c r="IJG38" s="16"/>
      <c r="IJH38" s="16"/>
      <c r="IJI38" s="16"/>
      <c r="IJJ38" s="16"/>
      <c r="IJK38" s="16"/>
      <c r="IJL38" s="16"/>
      <c r="IJM38" s="16"/>
      <c r="IJN38" s="16"/>
      <c r="IJO38" s="16"/>
      <c r="IJP38" s="16"/>
      <c r="IJQ38" s="16"/>
      <c r="IJR38" s="16"/>
      <c r="IJS38" s="16"/>
      <c r="IJT38" s="16"/>
      <c r="IJU38" s="16"/>
      <c r="IJV38" s="16"/>
      <c r="IJW38" s="16"/>
      <c r="IJX38" s="16"/>
      <c r="IJY38" s="16"/>
      <c r="IJZ38" s="16"/>
      <c r="IKA38" s="16"/>
      <c r="IKB38" s="16"/>
      <c r="IKC38" s="16"/>
      <c r="IKD38" s="16"/>
      <c r="IKE38" s="16"/>
      <c r="IKF38" s="16"/>
      <c r="IKG38" s="16"/>
      <c r="IKH38" s="16"/>
      <c r="IKI38" s="16"/>
      <c r="IKJ38" s="16"/>
      <c r="IKK38" s="16"/>
      <c r="IKL38" s="16"/>
      <c r="IKM38" s="16"/>
      <c r="IKN38" s="16"/>
      <c r="IKO38" s="16"/>
      <c r="IKP38" s="16"/>
      <c r="IKQ38" s="16"/>
      <c r="IKR38" s="16"/>
      <c r="IKS38" s="16"/>
      <c r="IKT38" s="16"/>
      <c r="IKU38" s="16"/>
      <c r="IKV38" s="16"/>
      <c r="IKW38" s="16"/>
      <c r="IKX38" s="16"/>
      <c r="IKY38" s="16"/>
      <c r="IKZ38" s="16"/>
      <c r="ILA38" s="16"/>
      <c r="ILB38" s="16"/>
      <c r="ILC38" s="16"/>
      <c r="ILD38" s="16"/>
      <c r="ILE38" s="16"/>
      <c r="ILF38" s="16"/>
      <c r="ILG38" s="16"/>
      <c r="ILH38" s="16"/>
      <c r="ILI38" s="16"/>
      <c r="ILJ38" s="16"/>
      <c r="ILK38" s="16"/>
      <c r="ILL38" s="16"/>
      <c r="ILM38" s="16"/>
      <c r="ILN38" s="16"/>
      <c r="ILO38" s="16"/>
      <c r="ILP38" s="16"/>
      <c r="ILQ38" s="16"/>
      <c r="ILR38" s="16"/>
      <c r="ILS38" s="16"/>
      <c r="ILT38" s="16"/>
      <c r="ILU38" s="16"/>
      <c r="ILV38" s="16"/>
      <c r="ILW38" s="16"/>
      <c r="ILX38" s="16"/>
      <c r="ILY38" s="16"/>
      <c r="ILZ38" s="16"/>
      <c r="IMA38" s="16"/>
      <c r="IMB38" s="16"/>
      <c r="IMC38" s="16"/>
      <c r="IMD38" s="16"/>
      <c r="IME38" s="16"/>
      <c r="IMF38" s="16"/>
      <c r="IMG38" s="16"/>
      <c r="IMH38" s="16"/>
      <c r="IMI38" s="16"/>
      <c r="IMJ38" s="16"/>
      <c r="IMK38" s="16"/>
      <c r="IML38" s="16"/>
      <c r="IMM38" s="16"/>
      <c r="IMN38" s="16"/>
      <c r="IMO38" s="16"/>
      <c r="IMP38" s="16"/>
      <c r="IMQ38" s="16"/>
      <c r="IMR38" s="16"/>
      <c r="IMS38" s="16"/>
      <c r="IMT38" s="16"/>
      <c r="IMU38" s="16"/>
      <c r="IMV38" s="16"/>
      <c r="IMW38" s="16"/>
      <c r="IMX38" s="16"/>
      <c r="IMY38" s="16"/>
      <c r="IMZ38" s="16"/>
      <c r="INA38" s="16"/>
      <c r="INB38" s="16"/>
      <c r="INC38" s="16"/>
      <c r="IND38" s="16"/>
      <c r="INE38" s="16"/>
      <c r="INF38" s="16"/>
      <c r="ING38" s="16"/>
      <c r="INH38" s="16"/>
      <c r="INI38" s="16"/>
      <c r="INJ38" s="16"/>
      <c r="INK38" s="16"/>
      <c r="INL38" s="16"/>
      <c r="INM38" s="16"/>
      <c r="INN38" s="16"/>
      <c r="INO38" s="16"/>
      <c r="INP38" s="16"/>
      <c r="INQ38" s="16"/>
      <c r="INR38" s="16"/>
      <c r="INS38" s="16"/>
      <c r="INT38" s="16"/>
      <c r="INU38" s="16"/>
      <c r="INV38" s="16"/>
      <c r="INW38" s="16"/>
      <c r="INX38" s="16"/>
      <c r="INY38" s="16"/>
      <c r="INZ38" s="16"/>
      <c r="IOA38" s="16"/>
      <c r="IOB38" s="16"/>
      <c r="IOC38" s="16"/>
      <c r="IOD38" s="16"/>
      <c r="IOE38" s="16"/>
      <c r="IOF38" s="16"/>
      <c r="IOG38" s="16"/>
      <c r="IOH38" s="16"/>
      <c r="IOI38" s="16"/>
      <c r="IOJ38" s="16"/>
      <c r="IOK38" s="16"/>
      <c r="IOL38" s="16"/>
      <c r="IOM38" s="16"/>
      <c r="ION38" s="16"/>
      <c r="IOO38" s="16"/>
      <c r="IOP38" s="16"/>
      <c r="IOQ38" s="16"/>
      <c r="IOR38" s="16"/>
      <c r="IOS38" s="16"/>
      <c r="IOT38" s="16"/>
      <c r="IOU38" s="16"/>
      <c r="IOV38" s="16"/>
      <c r="IOW38" s="16"/>
      <c r="IOX38" s="16"/>
      <c r="IOY38" s="16"/>
      <c r="IOZ38" s="16"/>
      <c r="IPA38" s="16"/>
      <c r="IPB38" s="16"/>
      <c r="IPC38" s="16"/>
      <c r="IPD38" s="16"/>
      <c r="IPE38" s="16"/>
      <c r="IPF38" s="16"/>
      <c r="IPG38" s="16"/>
      <c r="IPH38" s="16"/>
      <c r="IPI38" s="16"/>
      <c r="IPJ38" s="16"/>
      <c r="IPK38" s="16"/>
      <c r="IPL38" s="16"/>
      <c r="IPM38" s="16"/>
      <c r="IPN38" s="16"/>
      <c r="IPO38" s="16"/>
      <c r="IPP38" s="16"/>
      <c r="IPQ38" s="16"/>
      <c r="IPR38" s="16"/>
      <c r="IPS38" s="16"/>
      <c r="IPT38" s="16"/>
      <c r="IPU38" s="16"/>
      <c r="IPV38" s="16"/>
      <c r="IPW38" s="16"/>
      <c r="IPX38" s="16"/>
      <c r="IPY38" s="16"/>
      <c r="IPZ38" s="16"/>
      <c r="IQA38" s="16"/>
      <c r="IQB38" s="16"/>
      <c r="IQC38" s="16"/>
      <c r="IQD38" s="16"/>
      <c r="IQE38" s="16"/>
      <c r="IQF38" s="16"/>
      <c r="IQG38" s="16"/>
      <c r="IQH38" s="16"/>
      <c r="IQI38" s="16"/>
      <c r="IQJ38" s="16"/>
      <c r="IQK38" s="16"/>
      <c r="IQL38" s="16"/>
      <c r="IQM38" s="16"/>
      <c r="IQN38" s="16"/>
      <c r="IQO38" s="16"/>
      <c r="IQP38" s="16"/>
      <c r="IQQ38" s="16"/>
      <c r="IQR38" s="16"/>
      <c r="IQS38" s="16"/>
      <c r="IQT38" s="16"/>
      <c r="IQU38" s="16"/>
      <c r="IQV38" s="16"/>
      <c r="IQW38" s="16"/>
      <c r="IQX38" s="16"/>
      <c r="IQY38" s="16"/>
      <c r="IQZ38" s="16"/>
      <c r="IRA38" s="16"/>
      <c r="IRB38" s="16"/>
      <c r="IRC38" s="16"/>
      <c r="IRD38" s="16"/>
      <c r="IRE38" s="16"/>
      <c r="IRF38" s="16"/>
      <c r="IRG38" s="16"/>
      <c r="IRH38" s="16"/>
      <c r="IRI38" s="16"/>
      <c r="IRJ38" s="16"/>
      <c r="IRK38" s="16"/>
      <c r="IRL38" s="16"/>
      <c r="IRM38" s="16"/>
      <c r="IRN38" s="16"/>
      <c r="IRO38" s="16"/>
      <c r="IRP38" s="16"/>
      <c r="IRQ38" s="16"/>
      <c r="IRR38" s="16"/>
      <c r="IRS38" s="16"/>
      <c r="IRT38" s="16"/>
      <c r="IRU38" s="16"/>
      <c r="IRV38" s="16"/>
      <c r="IRW38" s="16"/>
      <c r="IRX38" s="16"/>
      <c r="IRY38" s="16"/>
      <c r="IRZ38" s="16"/>
      <c r="ISA38" s="16"/>
      <c r="ISB38" s="16"/>
      <c r="ISC38" s="16"/>
      <c r="ISD38" s="16"/>
      <c r="ISE38" s="16"/>
      <c r="ISF38" s="16"/>
      <c r="ISG38" s="16"/>
      <c r="ISH38" s="16"/>
      <c r="ISI38" s="16"/>
      <c r="ISJ38" s="16"/>
      <c r="ISK38" s="16"/>
      <c r="ISL38" s="16"/>
      <c r="ISM38" s="16"/>
      <c r="ISN38" s="16"/>
      <c r="ISO38" s="16"/>
      <c r="ISP38" s="16"/>
      <c r="ISQ38" s="16"/>
      <c r="ISR38" s="16"/>
      <c r="ISS38" s="16"/>
      <c r="IST38" s="16"/>
      <c r="ISU38" s="16"/>
      <c r="ISV38" s="16"/>
      <c r="ISW38" s="16"/>
      <c r="ISX38" s="16"/>
      <c r="ISY38" s="16"/>
      <c r="ISZ38" s="16"/>
      <c r="ITA38" s="16"/>
      <c r="ITB38" s="16"/>
      <c r="ITC38" s="16"/>
      <c r="ITD38" s="16"/>
      <c r="ITE38" s="16"/>
      <c r="ITF38" s="16"/>
      <c r="ITG38" s="16"/>
      <c r="ITH38" s="16"/>
      <c r="ITI38" s="16"/>
      <c r="ITJ38" s="16"/>
      <c r="ITK38" s="16"/>
      <c r="ITL38" s="16"/>
      <c r="ITM38" s="16"/>
      <c r="ITN38" s="16"/>
      <c r="ITO38" s="16"/>
      <c r="ITP38" s="16"/>
      <c r="ITQ38" s="16"/>
      <c r="ITR38" s="16"/>
      <c r="ITS38" s="16"/>
      <c r="ITT38" s="16"/>
      <c r="ITU38" s="16"/>
      <c r="ITV38" s="16"/>
      <c r="ITW38" s="16"/>
      <c r="ITX38" s="16"/>
      <c r="ITY38" s="16"/>
      <c r="ITZ38" s="16"/>
      <c r="IUA38" s="16"/>
      <c r="IUB38" s="16"/>
      <c r="IUC38" s="16"/>
      <c r="IUD38" s="16"/>
      <c r="IUE38" s="16"/>
      <c r="IUF38" s="16"/>
      <c r="IUG38" s="16"/>
      <c r="IUH38" s="16"/>
      <c r="IUI38" s="16"/>
      <c r="IUJ38" s="16"/>
      <c r="IUK38" s="16"/>
      <c r="IUL38" s="16"/>
      <c r="IUM38" s="16"/>
      <c r="IUN38" s="16"/>
      <c r="IUO38" s="16"/>
      <c r="IUP38" s="16"/>
      <c r="IUQ38" s="16"/>
      <c r="IUR38" s="16"/>
      <c r="IUS38" s="16"/>
      <c r="IUT38" s="16"/>
      <c r="IUU38" s="16"/>
      <c r="IUV38" s="16"/>
      <c r="IUW38" s="16"/>
      <c r="IUX38" s="16"/>
      <c r="IUY38" s="16"/>
      <c r="IUZ38" s="16"/>
      <c r="IVA38" s="16"/>
      <c r="IVB38" s="16"/>
      <c r="IVC38" s="16"/>
      <c r="IVD38" s="16"/>
      <c r="IVE38" s="16"/>
      <c r="IVF38" s="16"/>
      <c r="IVG38" s="16"/>
      <c r="IVH38" s="16"/>
      <c r="IVI38" s="16"/>
      <c r="IVJ38" s="16"/>
      <c r="IVK38" s="16"/>
      <c r="IVL38" s="16"/>
      <c r="IVM38" s="16"/>
      <c r="IVN38" s="16"/>
      <c r="IVO38" s="16"/>
      <c r="IVP38" s="16"/>
      <c r="IVQ38" s="16"/>
      <c r="IVR38" s="16"/>
      <c r="IVS38" s="16"/>
      <c r="IVT38" s="16"/>
      <c r="IVU38" s="16"/>
      <c r="IVV38" s="16"/>
      <c r="IVW38" s="16"/>
      <c r="IVX38" s="16"/>
      <c r="IVY38" s="16"/>
      <c r="IVZ38" s="16"/>
      <c r="IWA38" s="16"/>
      <c r="IWB38" s="16"/>
      <c r="IWC38" s="16"/>
      <c r="IWD38" s="16"/>
      <c r="IWE38" s="16"/>
      <c r="IWF38" s="16"/>
      <c r="IWG38" s="16"/>
      <c r="IWH38" s="16"/>
      <c r="IWI38" s="16"/>
      <c r="IWJ38" s="16"/>
      <c r="IWK38" s="16"/>
      <c r="IWL38" s="16"/>
      <c r="IWM38" s="16"/>
      <c r="IWN38" s="16"/>
      <c r="IWO38" s="16"/>
      <c r="IWP38" s="16"/>
      <c r="IWQ38" s="16"/>
      <c r="IWR38" s="16"/>
      <c r="IWS38" s="16"/>
      <c r="IWT38" s="16"/>
      <c r="IWU38" s="16"/>
      <c r="IWV38" s="16"/>
      <c r="IWW38" s="16"/>
      <c r="IWX38" s="16"/>
      <c r="IWY38" s="16"/>
      <c r="IWZ38" s="16"/>
      <c r="IXA38" s="16"/>
      <c r="IXB38" s="16"/>
      <c r="IXC38" s="16"/>
      <c r="IXD38" s="16"/>
      <c r="IXE38" s="16"/>
      <c r="IXF38" s="16"/>
      <c r="IXG38" s="16"/>
      <c r="IXH38" s="16"/>
      <c r="IXI38" s="16"/>
      <c r="IXJ38" s="16"/>
      <c r="IXK38" s="16"/>
      <c r="IXL38" s="16"/>
      <c r="IXM38" s="16"/>
      <c r="IXN38" s="16"/>
      <c r="IXO38" s="16"/>
      <c r="IXP38" s="16"/>
      <c r="IXQ38" s="16"/>
      <c r="IXR38" s="16"/>
      <c r="IXS38" s="16"/>
      <c r="IXT38" s="16"/>
      <c r="IXU38" s="16"/>
      <c r="IXV38" s="16"/>
      <c r="IXW38" s="16"/>
      <c r="IXX38" s="16"/>
      <c r="IXY38" s="16"/>
      <c r="IXZ38" s="16"/>
      <c r="IYA38" s="16"/>
      <c r="IYB38" s="16"/>
      <c r="IYC38" s="16"/>
      <c r="IYD38" s="16"/>
      <c r="IYE38" s="16"/>
      <c r="IYF38" s="16"/>
      <c r="IYG38" s="16"/>
      <c r="IYH38" s="16"/>
      <c r="IYI38" s="16"/>
      <c r="IYJ38" s="16"/>
      <c r="IYK38" s="16"/>
      <c r="IYL38" s="16"/>
      <c r="IYM38" s="16"/>
      <c r="IYN38" s="16"/>
      <c r="IYO38" s="16"/>
      <c r="IYP38" s="16"/>
      <c r="IYQ38" s="16"/>
      <c r="IYR38" s="16"/>
      <c r="IYS38" s="16"/>
      <c r="IYT38" s="16"/>
      <c r="IYU38" s="16"/>
      <c r="IYV38" s="16"/>
      <c r="IYW38" s="16"/>
      <c r="IYX38" s="16"/>
      <c r="IYY38" s="16"/>
      <c r="IYZ38" s="16"/>
      <c r="IZA38" s="16"/>
      <c r="IZB38" s="16"/>
      <c r="IZC38" s="16"/>
      <c r="IZD38" s="16"/>
      <c r="IZE38" s="16"/>
      <c r="IZF38" s="16"/>
      <c r="IZG38" s="16"/>
      <c r="IZH38" s="16"/>
      <c r="IZI38" s="16"/>
      <c r="IZJ38" s="16"/>
      <c r="IZK38" s="16"/>
      <c r="IZL38" s="16"/>
      <c r="IZM38" s="16"/>
      <c r="IZN38" s="16"/>
      <c r="IZO38" s="16"/>
      <c r="IZP38" s="16"/>
      <c r="IZQ38" s="16"/>
      <c r="IZR38" s="16"/>
      <c r="IZS38" s="16"/>
      <c r="IZT38" s="16"/>
      <c r="IZU38" s="16"/>
      <c r="IZV38" s="16"/>
      <c r="IZW38" s="16"/>
      <c r="IZX38" s="16"/>
      <c r="IZY38" s="16"/>
      <c r="IZZ38" s="16"/>
      <c r="JAA38" s="16"/>
      <c r="JAB38" s="16"/>
      <c r="JAC38" s="16"/>
      <c r="JAD38" s="16"/>
      <c r="JAE38" s="16"/>
      <c r="JAF38" s="16"/>
      <c r="JAG38" s="16"/>
      <c r="JAH38" s="16"/>
      <c r="JAI38" s="16"/>
      <c r="JAJ38" s="16"/>
      <c r="JAK38" s="16"/>
      <c r="JAL38" s="16"/>
      <c r="JAM38" s="16"/>
      <c r="JAN38" s="16"/>
      <c r="JAO38" s="16"/>
      <c r="JAP38" s="16"/>
      <c r="JAQ38" s="16"/>
      <c r="JAR38" s="16"/>
      <c r="JAS38" s="16"/>
      <c r="JAT38" s="16"/>
      <c r="JAU38" s="16"/>
      <c r="JAV38" s="16"/>
      <c r="JAW38" s="16"/>
      <c r="JAX38" s="16"/>
      <c r="JAY38" s="16"/>
      <c r="JAZ38" s="16"/>
      <c r="JBA38" s="16"/>
      <c r="JBB38" s="16"/>
      <c r="JBC38" s="16"/>
      <c r="JBD38" s="16"/>
      <c r="JBE38" s="16"/>
      <c r="JBF38" s="16"/>
      <c r="JBG38" s="16"/>
      <c r="JBH38" s="16"/>
      <c r="JBI38" s="16"/>
      <c r="JBJ38" s="16"/>
      <c r="JBK38" s="16"/>
      <c r="JBL38" s="16"/>
      <c r="JBM38" s="16"/>
      <c r="JBN38" s="16"/>
      <c r="JBO38" s="16"/>
      <c r="JBP38" s="16"/>
      <c r="JBQ38" s="16"/>
      <c r="JBR38" s="16"/>
      <c r="JBS38" s="16"/>
      <c r="JBT38" s="16"/>
      <c r="JBU38" s="16"/>
      <c r="JBV38" s="16"/>
      <c r="JBW38" s="16"/>
      <c r="JBX38" s="16"/>
      <c r="JBY38" s="16"/>
      <c r="JBZ38" s="16"/>
      <c r="JCA38" s="16"/>
      <c r="JCB38" s="16"/>
      <c r="JCC38" s="16"/>
      <c r="JCD38" s="16"/>
      <c r="JCE38" s="16"/>
      <c r="JCF38" s="16"/>
      <c r="JCG38" s="16"/>
      <c r="JCH38" s="16"/>
      <c r="JCI38" s="16"/>
      <c r="JCJ38" s="16"/>
      <c r="JCK38" s="16"/>
      <c r="JCL38" s="16"/>
      <c r="JCM38" s="16"/>
      <c r="JCN38" s="16"/>
      <c r="JCO38" s="16"/>
      <c r="JCP38" s="16"/>
      <c r="JCQ38" s="16"/>
      <c r="JCR38" s="16"/>
      <c r="JCS38" s="16"/>
      <c r="JCT38" s="16"/>
      <c r="JCU38" s="16"/>
      <c r="JCV38" s="16"/>
      <c r="JCW38" s="16"/>
      <c r="JCX38" s="16"/>
      <c r="JCY38" s="16"/>
      <c r="JCZ38" s="16"/>
      <c r="JDA38" s="16"/>
      <c r="JDB38" s="16"/>
      <c r="JDC38" s="16"/>
      <c r="JDD38" s="16"/>
      <c r="JDE38" s="16"/>
      <c r="JDF38" s="16"/>
      <c r="JDG38" s="16"/>
      <c r="JDH38" s="16"/>
      <c r="JDI38" s="16"/>
      <c r="JDJ38" s="16"/>
      <c r="JDK38" s="16"/>
      <c r="JDL38" s="16"/>
      <c r="JDM38" s="16"/>
      <c r="JDN38" s="16"/>
      <c r="JDO38" s="16"/>
      <c r="JDP38" s="16"/>
      <c r="JDQ38" s="16"/>
      <c r="JDR38" s="16"/>
      <c r="JDS38" s="16"/>
      <c r="JDT38" s="16"/>
      <c r="JDU38" s="16"/>
      <c r="JDV38" s="16"/>
      <c r="JDW38" s="16"/>
      <c r="JDX38" s="16"/>
      <c r="JDY38" s="16"/>
      <c r="JDZ38" s="16"/>
      <c r="JEA38" s="16"/>
      <c r="JEB38" s="16"/>
      <c r="JEC38" s="16"/>
      <c r="JED38" s="16"/>
      <c r="JEE38" s="16"/>
      <c r="JEF38" s="16"/>
      <c r="JEG38" s="16"/>
      <c r="JEH38" s="16"/>
      <c r="JEI38" s="16"/>
      <c r="JEJ38" s="16"/>
      <c r="JEK38" s="16"/>
      <c r="JEL38" s="16"/>
      <c r="JEM38" s="16"/>
      <c r="JEN38" s="16"/>
      <c r="JEO38" s="16"/>
      <c r="JEP38" s="16"/>
      <c r="JEQ38" s="16"/>
      <c r="JER38" s="16"/>
      <c r="JES38" s="16"/>
      <c r="JET38" s="16"/>
      <c r="JEU38" s="16"/>
      <c r="JEV38" s="16"/>
      <c r="JEW38" s="16"/>
      <c r="JEX38" s="16"/>
      <c r="JEY38" s="16"/>
      <c r="JEZ38" s="16"/>
      <c r="JFA38" s="16"/>
      <c r="JFB38" s="16"/>
      <c r="JFC38" s="16"/>
      <c r="JFD38" s="16"/>
      <c r="JFE38" s="16"/>
      <c r="JFF38" s="16"/>
      <c r="JFG38" s="16"/>
      <c r="JFH38" s="16"/>
      <c r="JFI38" s="16"/>
      <c r="JFJ38" s="16"/>
      <c r="JFK38" s="16"/>
      <c r="JFL38" s="16"/>
      <c r="JFM38" s="16"/>
      <c r="JFN38" s="16"/>
      <c r="JFO38" s="16"/>
      <c r="JFP38" s="16"/>
      <c r="JFQ38" s="16"/>
      <c r="JFR38" s="16"/>
      <c r="JFS38" s="16"/>
      <c r="JFT38" s="16"/>
      <c r="JFU38" s="16"/>
      <c r="JFV38" s="16"/>
      <c r="JFW38" s="16"/>
      <c r="JFX38" s="16"/>
      <c r="JFY38" s="16"/>
      <c r="JFZ38" s="16"/>
      <c r="JGA38" s="16"/>
      <c r="JGB38" s="16"/>
      <c r="JGC38" s="16"/>
      <c r="JGD38" s="16"/>
      <c r="JGE38" s="16"/>
      <c r="JGF38" s="16"/>
      <c r="JGG38" s="16"/>
      <c r="JGH38" s="16"/>
      <c r="JGI38" s="16"/>
      <c r="JGJ38" s="16"/>
      <c r="JGK38" s="16"/>
      <c r="JGL38" s="16"/>
      <c r="JGM38" s="16"/>
      <c r="JGN38" s="16"/>
      <c r="JGO38" s="16"/>
      <c r="JGP38" s="16"/>
      <c r="JGQ38" s="16"/>
      <c r="JGR38" s="16"/>
      <c r="JGS38" s="16"/>
      <c r="JGT38" s="16"/>
      <c r="JGU38" s="16"/>
      <c r="JGV38" s="16"/>
      <c r="JGW38" s="16"/>
      <c r="JGX38" s="16"/>
      <c r="JGY38" s="16"/>
      <c r="JGZ38" s="16"/>
      <c r="JHA38" s="16"/>
      <c r="JHB38" s="16"/>
      <c r="JHC38" s="16"/>
      <c r="JHD38" s="16"/>
      <c r="JHE38" s="16"/>
      <c r="JHF38" s="16"/>
      <c r="JHG38" s="16"/>
      <c r="JHH38" s="16"/>
      <c r="JHI38" s="16"/>
      <c r="JHJ38" s="16"/>
      <c r="JHK38" s="16"/>
      <c r="JHL38" s="16"/>
      <c r="JHM38" s="16"/>
      <c r="JHN38" s="16"/>
      <c r="JHO38" s="16"/>
      <c r="JHP38" s="16"/>
      <c r="JHQ38" s="16"/>
      <c r="JHR38" s="16"/>
      <c r="JHS38" s="16"/>
      <c r="JHT38" s="16"/>
      <c r="JHU38" s="16"/>
      <c r="JHV38" s="16"/>
      <c r="JHW38" s="16"/>
      <c r="JHX38" s="16"/>
      <c r="JHY38" s="16"/>
      <c r="JHZ38" s="16"/>
      <c r="JIA38" s="16"/>
      <c r="JIB38" s="16"/>
      <c r="JIC38" s="16"/>
      <c r="JID38" s="16"/>
      <c r="JIE38" s="16"/>
      <c r="JIF38" s="16"/>
      <c r="JIG38" s="16"/>
      <c r="JIH38" s="16"/>
      <c r="JII38" s="16"/>
      <c r="JIJ38" s="16"/>
      <c r="JIK38" s="16"/>
      <c r="JIL38" s="16"/>
      <c r="JIM38" s="16"/>
      <c r="JIN38" s="16"/>
      <c r="JIO38" s="16"/>
      <c r="JIP38" s="16"/>
      <c r="JIQ38" s="16"/>
      <c r="JIR38" s="16"/>
      <c r="JIS38" s="16"/>
      <c r="JIT38" s="16"/>
      <c r="JIU38" s="16"/>
      <c r="JIV38" s="16"/>
      <c r="JIW38" s="16"/>
      <c r="JIX38" s="16"/>
      <c r="JIY38" s="16"/>
      <c r="JIZ38" s="16"/>
      <c r="JJA38" s="16"/>
      <c r="JJB38" s="16"/>
      <c r="JJC38" s="16"/>
      <c r="JJD38" s="16"/>
      <c r="JJE38" s="16"/>
      <c r="JJF38" s="16"/>
      <c r="JJG38" s="16"/>
      <c r="JJH38" s="16"/>
      <c r="JJI38" s="16"/>
      <c r="JJJ38" s="16"/>
      <c r="JJK38" s="16"/>
      <c r="JJL38" s="16"/>
      <c r="JJM38" s="16"/>
      <c r="JJN38" s="16"/>
      <c r="JJO38" s="16"/>
      <c r="JJP38" s="16"/>
      <c r="JJQ38" s="16"/>
      <c r="JJR38" s="16"/>
      <c r="JJS38" s="16"/>
      <c r="JJT38" s="16"/>
      <c r="JJU38" s="16"/>
      <c r="JJV38" s="16"/>
      <c r="JJW38" s="16"/>
      <c r="JJX38" s="16"/>
      <c r="JJY38" s="16"/>
      <c r="JJZ38" s="16"/>
      <c r="JKA38" s="16"/>
      <c r="JKB38" s="16"/>
      <c r="JKC38" s="16"/>
      <c r="JKD38" s="16"/>
      <c r="JKE38" s="16"/>
      <c r="JKF38" s="16"/>
      <c r="JKG38" s="16"/>
      <c r="JKH38" s="16"/>
      <c r="JKI38" s="16"/>
      <c r="JKJ38" s="16"/>
      <c r="JKK38" s="16"/>
      <c r="JKL38" s="16"/>
      <c r="JKM38" s="16"/>
      <c r="JKN38" s="16"/>
      <c r="JKO38" s="16"/>
      <c r="JKP38" s="16"/>
      <c r="JKQ38" s="16"/>
      <c r="JKR38" s="16"/>
      <c r="JKS38" s="16"/>
      <c r="JKT38" s="16"/>
      <c r="JKU38" s="16"/>
      <c r="JKV38" s="16"/>
      <c r="JKW38" s="16"/>
      <c r="JKX38" s="16"/>
      <c r="JKY38" s="16"/>
      <c r="JKZ38" s="16"/>
      <c r="JLA38" s="16"/>
      <c r="JLB38" s="16"/>
      <c r="JLC38" s="16"/>
      <c r="JLD38" s="16"/>
      <c r="JLE38" s="16"/>
      <c r="JLF38" s="16"/>
      <c r="JLG38" s="16"/>
      <c r="JLH38" s="16"/>
      <c r="JLI38" s="16"/>
      <c r="JLJ38" s="16"/>
      <c r="JLK38" s="16"/>
      <c r="JLL38" s="16"/>
      <c r="JLM38" s="16"/>
      <c r="JLN38" s="16"/>
      <c r="JLO38" s="16"/>
      <c r="JLP38" s="16"/>
      <c r="JLQ38" s="16"/>
      <c r="JLR38" s="16"/>
      <c r="JLS38" s="16"/>
      <c r="JLT38" s="16"/>
      <c r="JLU38" s="16"/>
      <c r="JLV38" s="16"/>
      <c r="JLW38" s="16"/>
      <c r="JLX38" s="16"/>
      <c r="JLY38" s="16"/>
      <c r="JLZ38" s="16"/>
      <c r="JMA38" s="16"/>
      <c r="JMB38" s="16"/>
      <c r="JMC38" s="16"/>
      <c r="JMD38" s="16"/>
      <c r="JME38" s="16"/>
      <c r="JMF38" s="16"/>
      <c r="JMG38" s="16"/>
      <c r="JMH38" s="16"/>
      <c r="JMI38" s="16"/>
      <c r="JMJ38" s="16"/>
      <c r="JMK38" s="16"/>
      <c r="JML38" s="16"/>
      <c r="JMM38" s="16"/>
      <c r="JMN38" s="16"/>
      <c r="JMO38" s="16"/>
      <c r="JMP38" s="16"/>
      <c r="JMQ38" s="16"/>
      <c r="JMR38" s="16"/>
      <c r="JMS38" s="16"/>
      <c r="JMT38" s="16"/>
      <c r="JMU38" s="16"/>
      <c r="JMV38" s="16"/>
      <c r="JMW38" s="16"/>
      <c r="JMX38" s="16"/>
      <c r="JMY38" s="16"/>
      <c r="JMZ38" s="16"/>
      <c r="JNA38" s="16"/>
      <c r="JNB38" s="16"/>
      <c r="JNC38" s="16"/>
      <c r="JND38" s="16"/>
      <c r="JNE38" s="16"/>
      <c r="JNF38" s="16"/>
      <c r="JNG38" s="16"/>
      <c r="JNH38" s="16"/>
      <c r="JNI38" s="16"/>
      <c r="JNJ38" s="16"/>
      <c r="JNK38" s="16"/>
      <c r="JNL38" s="16"/>
      <c r="JNM38" s="16"/>
      <c r="JNN38" s="16"/>
      <c r="JNO38" s="16"/>
      <c r="JNP38" s="16"/>
      <c r="JNQ38" s="16"/>
      <c r="JNR38" s="16"/>
      <c r="JNS38" s="16"/>
      <c r="JNT38" s="16"/>
      <c r="JNU38" s="16"/>
      <c r="JNV38" s="16"/>
      <c r="JNW38" s="16"/>
      <c r="JNX38" s="16"/>
      <c r="JNY38" s="16"/>
      <c r="JNZ38" s="16"/>
      <c r="JOA38" s="16"/>
      <c r="JOB38" s="16"/>
      <c r="JOC38" s="16"/>
      <c r="JOD38" s="16"/>
      <c r="JOE38" s="16"/>
      <c r="JOF38" s="16"/>
      <c r="JOG38" s="16"/>
      <c r="JOH38" s="16"/>
      <c r="JOI38" s="16"/>
      <c r="JOJ38" s="16"/>
      <c r="JOK38" s="16"/>
      <c r="JOL38" s="16"/>
      <c r="JOM38" s="16"/>
      <c r="JON38" s="16"/>
      <c r="JOO38" s="16"/>
      <c r="JOP38" s="16"/>
      <c r="JOQ38" s="16"/>
      <c r="JOR38" s="16"/>
      <c r="JOS38" s="16"/>
      <c r="JOT38" s="16"/>
      <c r="JOU38" s="16"/>
      <c r="JOV38" s="16"/>
      <c r="JOW38" s="16"/>
      <c r="JOX38" s="16"/>
      <c r="JOY38" s="16"/>
      <c r="JOZ38" s="16"/>
      <c r="JPA38" s="16"/>
      <c r="JPB38" s="16"/>
      <c r="JPC38" s="16"/>
      <c r="JPD38" s="16"/>
      <c r="JPE38" s="16"/>
      <c r="JPF38" s="16"/>
      <c r="JPG38" s="16"/>
      <c r="JPH38" s="16"/>
      <c r="JPI38" s="16"/>
      <c r="JPJ38" s="16"/>
      <c r="JPK38" s="16"/>
      <c r="JPL38" s="16"/>
      <c r="JPM38" s="16"/>
      <c r="JPN38" s="16"/>
      <c r="JPO38" s="16"/>
      <c r="JPP38" s="16"/>
      <c r="JPQ38" s="16"/>
      <c r="JPR38" s="16"/>
      <c r="JPS38" s="16"/>
      <c r="JPT38" s="16"/>
      <c r="JPU38" s="16"/>
      <c r="JPV38" s="16"/>
      <c r="JPW38" s="16"/>
      <c r="JPX38" s="16"/>
      <c r="JPY38" s="16"/>
      <c r="JPZ38" s="16"/>
      <c r="JQA38" s="16"/>
      <c r="JQB38" s="16"/>
      <c r="JQC38" s="16"/>
      <c r="JQD38" s="16"/>
      <c r="JQE38" s="16"/>
      <c r="JQF38" s="16"/>
      <c r="JQG38" s="16"/>
      <c r="JQH38" s="16"/>
      <c r="JQI38" s="16"/>
      <c r="JQJ38" s="16"/>
      <c r="JQK38" s="16"/>
      <c r="JQL38" s="16"/>
      <c r="JQM38" s="16"/>
      <c r="JQN38" s="16"/>
      <c r="JQO38" s="16"/>
      <c r="JQP38" s="16"/>
      <c r="JQQ38" s="16"/>
      <c r="JQR38" s="16"/>
      <c r="JQS38" s="16"/>
      <c r="JQT38" s="16"/>
      <c r="JQU38" s="16"/>
      <c r="JQV38" s="16"/>
      <c r="JQW38" s="16"/>
      <c r="JQX38" s="16"/>
      <c r="JQY38" s="16"/>
      <c r="JQZ38" s="16"/>
      <c r="JRA38" s="16"/>
      <c r="JRB38" s="16"/>
      <c r="JRC38" s="16"/>
      <c r="JRD38" s="16"/>
      <c r="JRE38" s="16"/>
      <c r="JRF38" s="16"/>
      <c r="JRG38" s="16"/>
      <c r="JRH38" s="16"/>
      <c r="JRI38" s="16"/>
      <c r="JRJ38" s="16"/>
      <c r="JRK38" s="16"/>
      <c r="JRL38" s="16"/>
      <c r="JRM38" s="16"/>
      <c r="JRN38" s="16"/>
      <c r="JRO38" s="16"/>
      <c r="JRP38" s="16"/>
      <c r="JRQ38" s="16"/>
      <c r="JRR38" s="16"/>
      <c r="JRS38" s="16"/>
      <c r="JRT38" s="16"/>
      <c r="JRU38" s="16"/>
      <c r="JRV38" s="16"/>
      <c r="JRW38" s="16"/>
      <c r="JRX38" s="16"/>
      <c r="JRY38" s="16"/>
      <c r="JRZ38" s="16"/>
      <c r="JSA38" s="16"/>
      <c r="JSB38" s="16"/>
      <c r="JSC38" s="16"/>
      <c r="JSD38" s="16"/>
      <c r="JSE38" s="16"/>
      <c r="JSF38" s="16"/>
      <c r="JSG38" s="16"/>
      <c r="JSH38" s="16"/>
      <c r="JSI38" s="16"/>
      <c r="JSJ38" s="16"/>
      <c r="JSK38" s="16"/>
      <c r="JSL38" s="16"/>
      <c r="JSM38" s="16"/>
      <c r="JSN38" s="16"/>
      <c r="JSO38" s="16"/>
      <c r="JSP38" s="16"/>
      <c r="JSQ38" s="16"/>
      <c r="JSR38" s="16"/>
      <c r="JSS38" s="16"/>
      <c r="JST38" s="16"/>
      <c r="JSU38" s="16"/>
      <c r="JSV38" s="16"/>
      <c r="JSW38" s="16"/>
      <c r="JSX38" s="16"/>
      <c r="JSY38" s="16"/>
      <c r="JSZ38" s="16"/>
      <c r="JTA38" s="16"/>
      <c r="JTB38" s="16"/>
      <c r="JTC38" s="16"/>
      <c r="JTD38" s="16"/>
      <c r="JTE38" s="16"/>
      <c r="JTF38" s="16"/>
      <c r="JTG38" s="16"/>
      <c r="JTH38" s="16"/>
      <c r="JTI38" s="16"/>
      <c r="JTJ38" s="16"/>
      <c r="JTK38" s="16"/>
      <c r="JTL38" s="16"/>
      <c r="JTM38" s="16"/>
      <c r="JTN38" s="16"/>
      <c r="JTO38" s="16"/>
      <c r="JTP38" s="16"/>
      <c r="JTQ38" s="16"/>
      <c r="JTR38" s="16"/>
      <c r="JTS38" s="16"/>
      <c r="JTT38" s="16"/>
      <c r="JTU38" s="16"/>
      <c r="JTV38" s="16"/>
      <c r="JTW38" s="16"/>
      <c r="JTX38" s="16"/>
      <c r="JTY38" s="16"/>
      <c r="JTZ38" s="16"/>
      <c r="JUA38" s="16"/>
      <c r="JUB38" s="16"/>
      <c r="JUC38" s="16"/>
      <c r="JUD38" s="16"/>
      <c r="JUE38" s="16"/>
      <c r="JUF38" s="16"/>
      <c r="JUG38" s="16"/>
      <c r="JUH38" s="16"/>
      <c r="JUI38" s="16"/>
      <c r="JUJ38" s="16"/>
      <c r="JUK38" s="16"/>
      <c r="JUL38" s="16"/>
      <c r="JUM38" s="16"/>
      <c r="JUN38" s="16"/>
      <c r="JUO38" s="16"/>
      <c r="JUP38" s="16"/>
      <c r="JUQ38" s="16"/>
      <c r="JUR38" s="16"/>
      <c r="JUS38" s="16"/>
      <c r="JUT38" s="16"/>
      <c r="JUU38" s="16"/>
      <c r="JUV38" s="16"/>
      <c r="JUW38" s="16"/>
      <c r="JUX38" s="16"/>
      <c r="JUY38" s="16"/>
      <c r="JUZ38" s="16"/>
      <c r="JVA38" s="16"/>
      <c r="JVB38" s="16"/>
      <c r="JVC38" s="16"/>
      <c r="JVD38" s="16"/>
      <c r="JVE38" s="16"/>
      <c r="JVF38" s="16"/>
      <c r="JVG38" s="16"/>
      <c r="JVH38" s="16"/>
      <c r="JVI38" s="16"/>
      <c r="JVJ38" s="16"/>
      <c r="JVK38" s="16"/>
      <c r="JVL38" s="16"/>
      <c r="JVM38" s="16"/>
      <c r="JVN38" s="16"/>
      <c r="JVO38" s="16"/>
      <c r="JVP38" s="16"/>
      <c r="JVQ38" s="16"/>
      <c r="JVR38" s="16"/>
      <c r="JVS38" s="16"/>
      <c r="JVT38" s="16"/>
      <c r="JVU38" s="16"/>
      <c r="JVV38" s="16"/>
      <c r="JVW38" s="16"/>
      <c r="JVX38" s="16"/>
      <c r="JVY38" s="16"/>
      <c r="JVZ38" s="16"/>
      <c r="JWA38" s="16"/>
      <c r="JWB38" s="16"/>
      <c r="JWC38" s="16"/>
      <c r="JWD38" s="16"/>
      <c r="JWE38" s="16"/>
      <c r="JWF38" s="16"/>
      <c r="JWG38" s="16"/>
      <c r="JWH38" s="16"/>
      <c r="JWI38" s="16"/>
      <c r="JWJ38" s="16"/>
      <c r="JWK38" s="16"/>
      <c r="JWL38" s="16"/>
      <c r="JWM38" s="16"/>
      <c r="JWN38" s="16"/>
      <c r="JWO38" s="16"/>
      <c r="JWP38" s="16"/>
      <c r="JWQ38" s="16"/>
      <c r="JWR38" s="16"/>
      <c r="JWS38" s="16"/>
      <c r="JWT38" s="16"/>
      <c r="JWU38" s="16"/>
      <c r="JWV38" s="16"/>
      <c r="JWW38" s="16"/>
      <c r="JWX38" s="16"/>
      <c r="JWY38" s="16"/>
      <c r="JWZ38" s="16"/>
      <c r="JXA38" s="16"/>
      <c r="JXB38" s="16"/>
      <c r="JXC38" s="16"/>
      <c r="JXD38" s="16"/>
      <c r="JXE38" s="16"/>
      <c r="JXF38" s="16"/>
      <c r="JXG38" s="16"/>
      <c r="JXH38" s="16"/>
      <c r="JXI38" s="16"/>
      <c r="JXJ38" s="16"/>
      <c r="JXK38" s="16"/>
      <c r="JXL38" s="16"/>
      <c r="JXM38" s="16"/>
      <c r="JXN38" s="16"/>
      <c r="JXO38" s="16"/>
      <c r="JXP38" s="16"/>
      <c r="JXQ38" s="16"/>
      <c r="JXR38" s="16"/>
      <c r="JXS38" s="16"/>
      <c r="JXT38" s="16"/>
      <c r="JXU38" s="16"/>
      <c r="JXV38" s="16"/>
      <c r="JXW38" s="16"/>
      <c r="JXX38" s="16"/>
      <c r="JXY38" s="16"/>
      <c r="JXZ38" s="16"/>
      <c r="JYA38" s="16"/>
      <c r="JYB38" s="16"/>
      <c r="JYC38" s="16"/>
      <c r="JYD38" s="16"/>
      <c r="JYE38" s="16"/>
      <c r="JYF38" s="16"/>
      <c r="JYG38" s="16"/>
      <c r="JYH38" s="16"/>
      <c r="JYI38" s="16"/>
      <c r="JYJ38" s="16"/>
      <c r="JYK38" s="16"/>
      <c r="JYL38" s="16"/>
      <c r="JYM38" s="16"/>
      <c r="JYN38" s="16"/>
      <c r="JYO38" s="16"/>
      <c r="JYP38" s="16"/>
      <c r="JYQ38" s="16"/>
      <c r="JYR38" s="16"/>
      <c r="JYS38" s="16"/>
      <c r="JYT38" s="16"/>
      <c r="JYU38" s="16"/>
      <c r="JYV38" s="16"/>
      <c r="JYW38" s="16"/>
      <c r="JYX38" s="16"/>
      <c r="JYY38" s="16"/>
      <c r="JYZ38" s="16"/>
      <c r="JZA38" s="16"/>
      <c r="JZB38" s="16"/>
      <c r="JZC38" s="16"/>
      <c r="JZD38" s="16"/>
      <c r="JZE38" s="16"/>
      <c r="JZF38" s="16"/>
      <c r="JZG38" s="16"/>
      <c r="JZH38" s="16"/>
      <c r="JZI38" s="16"/>
      <c r="JZJ38" s="16"/>
      <c r="JZK38" s="16"/>
      <c r="JZL38" s="16"/>
      <c r="JZM38" s="16"/>
      <c r="JZN38" s="16"/>
      <c r="JZO38" s="16"/>
      <c r="JZP38" s="16"/>
      <c r="JZQ38" s="16"/>
      <c r="JZR38" s="16"/>
      <c r="JZS38" s="16"/>
      <c r="JZT38" s="16"/>
      <c r="JZU38" s="16"/>
      <c r="JZV38" s="16"/>
      <c r="JZW38" s="16"/>
      <c r="JZX38" s="16"/>
      <c r="JZY38" s="16"/>
      <c r="JZZ38" s="16"/>
      <c r="KAA38" s="16"/>
      <c r="KAB38" s="16"/>
      <c r="KAC38" s="16"/>
      <c r="KAD38" s="16"/>
      <c r="KAE38" s="16"/>
      <c r="KAF38" s="16"/>
      <c r="KAG38" s="16"/>
      <c r="KAH38" s="16"/>
      <c r="KAI38" s="16"/>
      <c r="KAJ38" s="16"/>
      <c r="KAK38" s="16"/>
      <c r="KAL38" s="16"/>
      <c r="KAM38" s="16"/>
      <c r="KAN38" s="16"/>
      <c r="KAO38" s="16"/>
      <c r="KAP38" s="16"/>
      <c r="KAQ38" s="16"/>
      <c r="KAR38" s="16"/>
      <c r="KAS38" s="16"/>
      <c r="KAT38" s="16"/>
      <c r="KAU38" s="16"/>
      <c r="KAV38" s="16"/>
      <c r="KAW38" s="16"/>
      <c r="KAX38" s="16"/>
      <c r="KAY38" s="16"/>
      <c r="KAZ38" s="16"/>
      <c r="KBA38" s="16"/>
      <c r="KBB38" s="16"/>
      <c r="KBC38" s="16"/>
      <c r="KBD38" s="16"/>
      <c r="KBE38" s="16"/>
      <c r="KBF38" s="16"/>
      <c r="KBG38" s="16"/>
      <c r="KBH38" s="16"/>
      <c r="KBI38" s="16"/>
      <c r="KBJ38" s="16"/>
      <c r="KBK38" s="16"/>
      <c r="KBL38" s="16"/>
      <c r="KBM38" s="16"/>
      <c r="KBN38" s="16"/>
      <c r="KBO38" s="16"/>
      <c r="KBP38" s="16"/>
      <c r="KBQ38" s="16"/>
      <c r="KBR38" s="16"/>
      <c r="KBS38" s="16"/>
      <c r="KBT38" s="16"/>
      <c r="KBU38" s="16"/>
      <c r="KBV38" s="16"/>
      <c r="KBW38" s="16"/>
      <c r="KBX38" s="16"/>
      <c r="KBY38" s="16"/>
      <c r="KBZ38" s="16"/>
      <c r="KCA38" s="16"/>
      <c r="KCB38" s="16"/>
      <c r="KCC38" s="16"/>
      <c r="KCD38" s="16"/>
      <c r="KCE38" s="16"/>
      <c r="KCF38" s="16"/>
      <c r="KCG38" s="16"/>
      <c r="KCH38" s="16"/>
      <c r="KCI38" s="16"/>
      <c r="KCJ38" s="16"/>
      <c r="KCK38" s="16"/>
      <c r="KCL38" s="16"/>
      <c r="KCM38" s="16"/>
      <c r="KCN38" s="16"/>
      <c r="KCO38" s="16"/>
      <c r="KCP38" s="16"/>
      <c r="KCQ38" s="16"/>
      <c r="KCR38" s="16"/>
      <c r="KCS38" s="16"/>
      <c r="KCT38" s="16"/>
      <c r="KCU38" s="16"/>
      <c r="KCV38" s="16"/>
      <c r="KCW38" s="16"/>
      <c r="KCX38" s="16"/>
      <c r="KCY38" s="16"/>
      <c r="KCZ38" s="16"/>
      <c r="KDA38" s="16"/>
      <c r="KDB38" s="16"/>
      <c r="KDC38" s="16"/>
      <c r="KDD38" s="16"/>
      <c r="KDE38" s="16"/>
      <c r="KDF38" s="16"/>
      <c r="KDG38" s="16"/>
      <c r="KDH38" s="16"/>
      <c r="KDI38" s="16"/>
      <c r="KDJ38" s="16"/>
      <c r="KDK38" s="16"/>
      <c r="KDL38" s="16"/>
      <c r="KDM38" s="16"/>
      <c r="KDN38" s="16"/>
      <c r="KDO38" s="16"/>
      <c r="KDP38" s="16"/>
      <c r="KDQ38" s="16"/>
      <c r="KDR38" s="16"/>
      <c r="KDS38" s="16"/>
      <c r="KDT38" s="16"/>
      <c r="KDU38" s="16"/>
      <c r="KDV38" s="16"/>
      <c r="KDW38" s="16"/>
      <c r="KDX38" s="16"/>
      <c r="KDY38" s="16"/>
      <c r="KDZ38" s="16"/>
      <c r="KEA38" s="16"/>
      <c r="KEB38" s="16"/>
      <c r="KEC38" s="16"/>
      <c r="KED38" s="16"/>
      <c r="KEE38" s="16"/>
      <c r="KEF38" s="16"/>
      <c r="KEG38" s="16"/>
      <c r="KEH38" s="16"/>
      <c r="KEI38" s="16"/>
      <c r="KEJ38" s="16"/>
      <c r="KEK38" s="16"/>
      <c r="KEL38" s="16"/>
      <c r="KEM38" s="16"/>
      <c r="KEN38" s="16"/>
      <c r="KEO38" s="16"/>
      <c r="KEP38" s="16"/>
      <c r="KEQ38" s="16"/>
      <c r="KER38" s="16"/>
      <c r="KES38" s="16"/>
      <c r="KET38" s="16"/>
      <c r="KEU38" s="16"/>
      <c r="KEV38" s="16"/>
      <c r="KEW38" s="16"/>
      <c r="KEX38" s="16"/>
      <c r="KEY38" s="16"/>
      <c r="KEZ38" s="16"/>
      <c r="KFA38" s="16"/>
      <c r="KFB38" s="16"/>
      <c r="KFC38" s="16"/>
      <c r="KFD38" s="16"/>
      <c r="KFE38" s="16"/>
      <c r="KFF38" s="16"/>
      <c r="KFG38" s="16"/>
      <c r="KFH38" s="16"/>
      <c r="KFI38" s="16"/>
      <c r="KFJ38" s="16"/>
      <c r="KFK38" s="16"/>
      <c r="KFL38" s="16"/>
      <c r="KFM38" s="16"/>
      <c r="KFN38" s="16"/>
      <c r="KFO38" s="16"/>
      <c r="KFP38" s="16"/>
      <c r="KFQ38" s="16"/>
      <c r="KFR38" s="16"/>
      <c r="KFS38" s="16"/>
      <c r="KFT38" s="16"/>
      <c r="KFU38" s="16"/>
      <c r="KFV38" s="16"/>
      <c r="KFW38" s="16"/>
      <c r="KFX38" s="16"/>
      <c r="KFY38" s="16"/>
      <c r="KFZ38" s="16"/>
      <c r="KGA38" s="16"/>
      <c r="KGB38" s="16"/>
      <c r="KGC38" s="16"/>
      <c r="KGD38" s="16"/>
      <c r="KGE38" s="16"/>
      <c r="KGF38" s="16"/>
      <c r="KGG38" s="16"/>
      <c r="KGH38" s="16"/>
      <c r="KGI38" s="16"/>
      <c r="KGJ38" s="16"/>
      <c r="KGK38" s="16"/>
      <c r="KGL38" s="16"/>
      <c r="KGM38" s="16"/>
      <c r="KGN38" s="16"/>
      <c r="KGO38" s="16"/>
      <c r="KGP38" s="16"/>
      <c r="KGQ38" s="16"/>
      <c r="KGR38" s="16"/>
      <c r="KGS38" s="16"/>
      <c r="KGT38" s="16"/>
      <c r="KGU38" s="16"/>
      <c r="KGV38" s="16"/>
      <c r="KGW38" s="16"/>
      <c r="KGX38" s="16"/>
      <c r="KGY38" s="16"/>
      <c r="KGZ38" s="16"/>
      <c r="KHA38" s="16"/>
      <c r="KHB38" s="16"/>
      <c r="KHC38" s="16"/>
      <c r="KHD38" s="16"/>
      <c r="KHE38" s="16"/>
      <c r="KHF38" s="16"/>
      <c r="KHG38" s="16"/>
      <c r="KHH38" s="16"/>
      <c r="KHI38" s="16"/>
      <c r="KHJ38" s="16"/>
      <c r="KHK38" s="16"/>
      <c r="KHL38" s="16"/>
      <c r="KHM38" s="16"/>
      <c r="KHN38" s="16"/>
      <c r="KHO38" s="16"/>
      <c r="KHP38" s="16"/>
      <c r="KHQ38" s="16"/>
      <c r="KHR38" s="16"/>
      <c r="KHS38" s="16"/>
      <c r="KHT38" s="16"/>
      <c r="KHU38" s="16"/>
      <c r="KHV38" s="16"/>
      <c r="KHW38" s="16"/>
      <c r="KHX38" s="16"/>
      <c r="KHY38" s="16"/>
      <c r="KHZ38" s="16"/>
      <c r="KIA38" s="16"/>
      <c r="KIB38" s="16"/>
      <c r="KIC38" s="16"/>
      <c r="KID38" s="16"/>
      <c r="KIE38" s="16"/>
      <c r="KIF38" s="16"/>
      <c r="KIG38" s="16"/>
      <c r="KIH38" s="16"/>
      <c r="KII38" s="16"/>
      <c r="KIJ38" s="16"/>
      <c r="KIK38" s="16"/>
      <c r="KIL38" s="16"/>
      <c r="KIM38" s="16"/>
      <c r="KIN38" s="16"/>
      <c r="KIO38" s="16"/>
      <c r="KIP38" s="16"/>
      <c r="KIQ38" s="16"/>
      <c r="KIR38" s="16"/>
      <c r="KIS38" s="16"/>
      <c r="KIT38" s="16"/>
      <c r="KIU38" s="16"/>
      <c r="KIV38" s="16"/>
      <c r="KIW38" s="16"/>
      <c r="KIX38" s="16"/>
      <c r="KIY38" s="16"/>
      <c r="KIZ38" s="16"/>
      <c r="KJA38" s="16"/>
      <c r="KJB38" s="16"/>
      <c r="KJC38" s="16"/>
      <c r="KJD38" s="16"/>
      <c r="KJE38" s="16"/>
      <c r="KJF38" s="16"/>
      <c r="KJG38" s="16"/>
      <c r="KJH38" s="16"/>
      <c r="KJI38" s="16"/>
      <c r="KJJ38" s="16"/>
      <c r="KJK38" s="16"/>
      <c r="KJL38" s="16"/>
      <c r="KJM38" s="16"/>
      <c r="KJN38" s="16"/>
      <c r="KJO38" s="16"/>
      <c r="KJP38" s="16"/>
      <c r="KJQ38" s="16"/>
      <c r="KJR38" s="16"/>
      <c r="KJS38" s="16"/>
      <c r="KJT38" s="16"/>
      <c r="KJU38" s="16"/>
      <c r="KJV38" s="16"/>
      <c r="KJW38" s="16"/>
      <c r="KJX38" s="16"/>
      <c r="KJY38" s="16"/>
      <c r="KJZ38" s="16"/>
      <c r="KKA38" s="16"/>
      <c r="KKB38" s="16"/>
      <c r="KKC38" s="16"/>
      <c r="KKD38" s="16"/>
      <c r="KKE38" s="16"/>
      <c r="KKF38" s="16"/>
      <c r="KKG38" s="16"/>
      <c r="KKH38" s="16"/>
      <c r="KKI38" s="16"/>
      <c r="KKJ38" s="16"/>
      <c r="KKK38" s="16"/>
      <c r="KKL38" s="16"/>
      <c r="KKM38" s="16"/>
      <c r="KKN38" s="16"/>
      <c r="KKO38" s="16"/>
      <c r="KKP38" s="16"/>
      <c r="KKQ38" s="16"/>
      <c r="KKR38" s="16"/>
      <c r="KKS38" s="16"/>
      <c r="KKT38" s="16"/>
      <c r="KKU38" s="16"/>
      <c r="KKV38" s="16"/>
      <c r="KKW38" s="16"/>
      <c r="KKX38" s="16"/>
      <c r="KKY38" s="16"/>
      <c r="KKZ38" s="16"/>
      <c r="KLA38" s="16"/>
      <c r="KLB38" s="16"/>
      <c r="KLC38" s="16"/>
      <c r="KLD38" s="16"/>
      <c r="KLE38" s="16"/>
      <c r="KLF38" s="16"/>
      <c r="KLG38" s="16"/>
      <c r="KLH38" s="16"/>
      <c r="KLI38" s="16"/>
      <c r="KLJ38" s="16"/>
      <c r="KLK38" s="16"/>
      <c r="KLL38" s="16"/>
      <c r="KLM38" s="16"/>
      <c r="KLN38" s="16"/>
      <c r="KLO38" s="16"/>
      <c r="KLP38" s="16"/>
      <c r="KLQ38" s="16"/>
      <c r="KLR38" s="16"/>
      <c r="KLS38" s="16"/>
      <c r="KLT38" s="16"/>
      <c r="KLU38" s="16"/>
      <c r="KLV38" s="16"/>
      <c r="KLW38" s="16"/>
      <c r="KLX38" s="16"/>
      <c r="KLY38" s="16"/>
      <c r="KLZ38" s="16"/>
      <c r="KMA38" s="16"/>
      <c r="KMB38" s="16"/>
      <c r="KMC38" s="16"/>
      <c r="KMD38" s="16"/>
      <c r="KME38" s="16"/>
      <c r="KMF38" s="16"/>
      <c r="KMG38" s="16"/>
      <c r="KMH38" s="16"/>
      <c r="KMI38" s="16"/>
      <c r="KMJ38" s="16"/>
      <c r="KMK38" s="16"/>
      <c r="KML38" s="16"/>
      <c r="KMM38" s="16"/>
      <c r="KMN38" s="16"/>
      <c r="KMO38" s="16"/>
      <c r="KMP38" s="16"/>
      <c r="KMQ38" s="16"/>
      <c r="KMR38" s="16"/>
      <c r="KMS38" s="16"/>
      <c r="KMT38" s="16"/>
      <c r="KMU38" s="16"/>
      <c r="KMV38" s="16"/>
      <c r="KMW38" s="16"/>
      <c r="KMX38" s="16"/>
      <c r="KMY38" s="16"/>
      <c r="KMZ38" s="16"/>
      <c r="KNA38" s="16"/>
      <c r="KNB38" s="16"/>
      <c r="KNC38" s="16"/>
      <c r="KND38" s="16"/>
      <c r="KNE38" s="16"/>
      <c r="KNF38" s="16"/>
      <c r="KNG38" s="16"/>
      <c r="KNH38" s="16"/>
      <c r="KNI38" s="16"/>
      <c r="KNJ38" s="16"/>
      <c r="KNK38" s="16"/>
      <c r="KNL38" s="16"/>
      <c r="KNM38" s="16"/>
      <c r="KNN38" s="16"/>
      <c r="KNO38" s="16"/>
      <c r="KNP38" s="16"/>
      <c r="KNQ38" s="16"/>
      <c r="KNR38" s="16"/>
      <c r="KNS38" s="16"/>
      <c r="KNT38" s="16"/>
      <c r="KNU38" s="16"/>
      <c r="KNV38" s="16"/>
      <c r="KNW38" s="16"/>
      <c r="KNX38" s="16"/>
      <c r="KNY38" s="16"/>
      <c r="KNZ38" s="16"/>
      <c r="KOA38" s="16"/>
      <c r="KOB38" s="16"/>
      <c r="KOC38" s="16"/>
      <c r="KOD38" s="16"/>
      <c r="KOE38" s="16"/>
      <c r="KOF38" s="16"/>
      <c r="KOG38" s="16"/>
      <c r="KOH38" s="16"/>
      <c r="KOI38" s="16"/>
      <c r="KOJ38" s="16"/>
      <c r="KOK38" s="16"/>
      <c r="KOL38" s="16"/>
      <c r="KOM38" s="16"/>
      <c r="KON38" s="16"/>
      <c r="KOO38" s="16"/>
      <c r="KOP38" s="16"/>
      <c r="KOQ38" s="16"/>
      <c r="KOR38" s="16"/>
      <c r="KOS38" s="16"/>
      <c r="KOT38" s="16"/>
      <c r="KOU38" s="16"/>
      <c r="KOV38" s="16"/>
      <c r="KOW38" s="16"/>
      <c r="KOX38" s="16"/>
      <c r="KOY38" s="16"/>
      <c r="KOZ38" s="16"/>
      <c r="KPA38" s="16"/>
      <c r="KPB38" s="16"/>
      <c r="KPC38" s="16"/>
      <c r="KPD38" s="16"/>
      <c r="KPE38" s="16"/>
      <c r="KPF38" s="16"/>
      <c r="KPG38" s="16"/>
      <c r="KPH38" s="16"/>
      <c r="KPI38" s="16"/>
      <c r="KPJ38" s="16"/>
      <c r="KPK38" s="16"/>
      <c r="KPL38" s="16"/>
      <c r="KPM38" s="16"/>
      <c r="KPN38" s="16"/>
      <c r="KPO38" s="16"/>
      <c r="KPP38" s="16"/>
      <c r="KPQ38" s="16"/>
      <c r="KPR38" s="16"/>
      <c r="KPS38" s="16"/>
      <c r="KPT38" s="16"/>
      <c r="KPU38" s="16"/>
      <c r="KPV38" s="16"/>
      <c r="KPW38" s="16"/>
      <c r="KPX38" s="16"/>
      <c r="KPY38" s="16"/>
      <c r="KPZ38" s="16"/>
      <c r="KQA38" s="16"/>
      <c r="KQB38" s="16"/>
      <c r="KQC38" s="16"/>
      <c r="KQD38" s="16"/>
      <c r="KQE38" s="16"/>
      <c r="KQF38" s="16"/>
      <c r="KQG38" s="16"/>
      <c r="KQH38" s="16"/>
      <c r="KQI38" s="16"/>
      <c r="KQJ38" s="16"/>
      <c r="KQK38" s="16"/>
      <c r="KQL38" s="16"/>
      <c r="KQM38" s="16"/>
      <c r="KQN38" s="16"/>
      <c r="KQO38" s="16"/>
      <c r="KQP38" s="16"/>
      <c r="KQQ38" s="16"/>
      <c r="KQR38" s="16"/>
      <c r="KQS38" s="16"/>
      <c r="KQT38" s="16"/>
      <c r="KQU38" s="16"/>
      <c r="KQV38" s="16"/>
      <c r="KQW38" s="16"/>
      <c r="KQX38" s="16"/>
      <c r="KQY38" s="16"/>
      <c r="KQZ38" s="16"/>
      <c r="KRA38" s="16"/>
      <c r="KRB38" s="16"/>
      <c r="KRC38" s="16"/>
      <c r="KRD38" s="16"/>
      <c r="KRE38" s="16"/>
      <c r="KRF38" s="16"/>
      <c r="KRG38" s="16"/>
      <c r="KRH38" s="16"/>
      <c r="KRI38" s="16"/>
      <c r="KRJ38" s="16"/>
      <c r="KRK38" s="16"/>
      <c r="KRL38" s="16"/>
      <c r="KRM38" s="16"/>
      <c r="KRN38" s="16"/>
      <c r="KRO38" s="16"/>
      <c r="KRP38" s="16"/>
      <c r="KRQ38" s="16"/>
      <c r="KRR38" s="16"/>
      <c r="KRS38" s="16"/>
      <c r="KRT38" s="16"/>
      <c r="KRU38" s="16"/>
      <c r="KRV38" s="16"/>
      <c r="KRW38" s="16"/>
      <c r="KRX38" s="16"/>
      <c r="KRY38" s="16"/>
      <c r="KRZ38" s="16"/>
      <c r="KSA38" s="16"/>
      <c r="KSB38" s="16"/>
      <c r="KSC38" s="16"/>
      <c r="KSD38" s="16"/>
      <c r="KSE38" s="16"/>
      <c r="KSF38" s="16"/>
      <c r="KSG38" s="16"/>
      <c r="KSH38" s="16"/>
      <c r="KSI38" s="16"/>
      <c r="KSJ38" s="16"/>
      <c r="KSK38" s="16"/>
      <c r="KSL38" s="16"/>
      <c r="KSM38" s="16"/>
      <c r="KSN38" s="16"/>
      <c r="KSO38" s="16"/>
      <c r="KSP38" s="16"/>
      <c r="KSQ38" s="16"/>
      <c r="KSR38" s="16"/>
      <c r="KSS38" s="16"/>
      <c r="KST38" s="16"/>
      <c r="KSU38" s="16"/>
      <c r="KSV38" s="16"/>
      <c r="KSW38" s="16"/>
      <c r="KSX38" s="16"/>
      <c r="KSY38" s="16"/>
      <c r="KSZ38" s="16"/>
      <c r="KTA38" s="16"/>
      <c r="KTB38" s="16"/>
      <c r="KTC38" s="16"/>
      <c r="KTD38" s="16"/>
      <c r="KTE38" s="16"/>
      <c r="KTF38" s="16"/>
      <c r="KTG38" s="16"/>
      <c r="KTH38" s="16"/>
      <c r="KTI38" s="16"/>
      <c r="KTJ38" s="16"/>
      <c r="KTK38" s="16"/>
      <c r="KTL38" s="16"/>
      <c r="KTM38" s="16"/>
      <c r="KTN38" s="16"/>
      <c r="KTO38" s="16"/>
      <c r="KTP38" s="16"/>
      <c r="KTQ38" s="16"/>
      <c r="KTR38" s="16"/>
      <c r="KTS38" s="16"/>
      <c r="KTT38" s="16"/>
      <c r="KTU38" s="16"/>
      <c r="KTV38" s="16"/>
      <c r="KTW38" s="16"/>
      <c r="KTX38" s="16"/>
      <c r="KTY38" s="16"/>
      <c r="KTZ38" s="16"/>
      <c r="KUA38" s="16"/>
      <c r="KUB38" s="16"/>
      <c r="KUC38" s="16"/>
      <c r="KUD38" s="16"/>
      <c r="KUE38" s="16"/>
      <c r="KUF38" s="16"/>
      <c r="KUG38" s="16"/>
      <c r="KUH38" s="16"/>
      <c r="KUI38" s="16"/>
      <c r="KUJ38" s="16"/>
      <c r="KUK38" s="16"/>
      <c r="KUL38" s="16"/>
      <c r="KUM38" s="16"/>
      <c r="KUN38" s="16"/>
      <c r="KUO38" s="16"/>
      <c r="KUP38" s="16"/>
      <c r="KUQ38" s="16"/>
      <c r="KUR38" s="16"/>
      <c r="KUS38" s="16"/>
      <c r="KUT38" s="16"/>
      <c r="KUU38" s="16"/>
      <c r="KUV38" s="16"/>
      <c r="KUW38" s="16"/>
      <c r="KUX38" s="16"/>
      <c r="KUY38" s="16"/>
      <c r="KUZ38" s="16"/>
      <c r="KVA38" s="16"/>
      <c r="KVB38" s="16"/>
      <c r="KVC38" s="16"/>
      <c r="KVD38" s="16"/>
      <c r="KVE38" s="16"/>
      <c r="KVF38" s="16"/>
      <c r="KVG38" s="16"/>
      <c r="KVH38" s="16"/>
      <c r="KVI38" s="16"/>
      <c r="KVJ38" s="16"/>
      <c r="KVK38" s="16"/>
      <c r="KVL38" s="16"/>
      <c r="KVM38" s="16"/>
      <c r="KVN38" s="16"/>
      <c r="KVO38" s="16"/>
      <c r="KVP38" s="16"/>
      <c r="KVQ38" s="16"/>
      <c r="KVR38" s="16"/>
      <c r="KVS38" s="16"/>
      <c r="KVT38" s="16"/>
      <c r="KVU38" s="16"/>
      <c r="KVV38" s="16"/>
      <c r="KVW38" s="16"/>
      <c r="KVX38" s="16"/>
      <c r="KVY38" s="16"/>
      <c r="KVZ38" s="16"/>
      <c r="KWA38" s="16"/>
      <c r="KWB38" s="16"/>
      <c r="KWC38" s="16"/>
      <c r="KWD38" s="16"/>
      <c r="KWE38" s="16"/>
      <c r="KWF38" s="16"/>
      <c r="KWG38" s="16"/>
      <c r="KWH38" s="16"/>
      <c r="KWI38" s="16"/>
      <c r="KWJ38" s="16"/>
      <c r="KWK38" s="16"/>
      <c r="KWL38" s="16"/>
      <c r="KWM38" s="16"/>
      <c r="KWN38" s="16"/>
      <c r="KWO38" s="16"/>
      <c r="KWP38" s="16"/>
      <c r="KWQ38" s="16"/>
      <c r="KWR38" s="16"/>
      <c r="KWS38" s="16"/>
      <c r="KWT38" s="16"/>
      <c r="KWU38" s="16"/>
      <c r="KWV38" s="16"/>
      <c r="KWW38" s="16"/>
      <c r="KWX38" s="16"/>
      <c r="KWY38" s="16"/>
      <c r="KWZ38" s="16"/>
      <c r="KXA38" s="16"/>
      <c r="KXB38" s="16"/>
      <c r="KXC38" s="16"/>
      <c r="KXD38" s="16"/>
      <c r="KXE38" s="16"/>
      <c r="KXF38" s="16"/>
      <c r="KXG38" s="16"/>
      <c r="KXH38" s="16"/>
      <c r="KXI38" s="16"/>
      <c r="KXJ38" s="16"/>
      <c r="KXK38" s="16"/>
      <c r="KXL38" s="16"/>
      <c r="KXM38" s="16"/>
      <c r="KXN38" s="16"/>
      <c r="KXO38" s="16"/>
      <c r="KXP38" s="16"/>
      <c r="KXQ38" s="16"/>
      <c r="KXR38" s="16"/>
      <c r="KXS38" s="16"/>
      <c r="KXT38" s="16"/>
      <c r="KXU38" s="16"/>
      <c r="KXV38" s="16"/>
      <c r="KXW38" s="16"/>
      <c r="KXX38" s="16"/>
      <c r="KXY38" s="16"/>
      <c r="KXZ38" s="16"/>
      <c r="KYA38" s="16"/>
      <c r="KYB38" s="16"/>
      <c r="KYC38" s="16"/>
      <c r="KYD38" s="16"/>
      <c r="KYE38" s="16"/>
      <c r="KYF38" s="16"/>
      <c r="KYG38" s="16"/>
      <c r="KYH38" s="16"/>
      <c r="KYI38" s="16"/>
      <c r="KYJ38" s="16"/>
      <c r="KYK38" s="16"/>
      <c r="KYL38" s="16"/>
      <c r="KYM38" s="16"/>
      <c r="KYN38" s="16"/>
      <c r="KYO38" s="16"/>
      <c r="KYP38" s="16"/>
      <c r="KYQ38" s="16"/>
      <c r="KYR38" s="16"/>
      <c r="KYS38" s="16"/>
      <c r="KYT38" s="16"/>
      <c r="KYU38" s="16"/>
      <c r="KYV38" s="16"/>
      <c r="KYW38" s="16"/>
      <c r="KYX38" s="16"/>
      <c r="KYY38" s="16"/>
      <c r="KYZ38" s="16"/>
      <c r="KZA38" s="16"/>
      <c r="KZB38" s="16"/>
      <c r="KZC38" s="16"/>
      <c r="KZD38" s="16"/>
      <c r="KZE38" s="16"/>
      <c r="KZF38" s="16"/>
      <c r="KZG38" s="16"/>
      <c r="KZH38" s="16"/>
      <c r="KZI38" s="16"/>
      <c r="KZJ38" s="16"/>
      <c r="KZK38" s="16"/>
      <c r="KZL38" s="16"/>
      <c r="KZM38" s="16"/>
      <c r="KZN38" s="16"/>
      <c r="KZO38" s="16"/>
      <c r="KZP38" s="16"/>
      <c r="KZQ38" s="16"/>
      <c r="KZR38" s="16"/>
      <c r="KZS38" s="16"/>
      <c r="KZT38" s="16"/>
      <c r="KZU38" s="16"/>
      <c r="KZV38" s="16"/>
      <c r="KZW38" s="16"/>
      <c r="KZX38" s="16"/>
      <c r="KZY38" s="16"/>
      <c r="KZZ38" s="16"/>
      <c r="LAA38" s="16"/>
      <c r="LAB38" s="16"/>
      <c r="LAC38" s="16"/>
      <c r="LAD38" s="16"/>
      <c r="LAE38" s="16"/>
      <c r="LAF38" s="16"/>
      <c r="LAG38" s="16"/>
      <c r="LAH38" s="16"/>
      <c r="LAI38" s="16"/>
      <c r="LAJ38" s="16"/>
      <c r="LAK38" s="16"/>
      <c r="LAL38" s="16"/>
      <c r="LAM38" s="16"/>
      <c r="LAN38" s="16"/>
      <c r="LAO38" s="16"/>
      <c r="LAP38" s="16"/>
      <c r="LAQ38" s="16"/>
      <c r="LAR38" s="16"/>
      <c r="LAS38" s="16"/>
      <c r="LAT38" s="16"/>
      <c r="LAU38" s="16"/>
      <c r="LAV38" s="16"/>
      <c r="LAW38" s="16"/>
      <c r="LAX38" s="16"/>
      <c r="LAY38" s="16"/>
      <c r="LAZ38" s="16"/>
      <c r="LBA38" s="16"/>
      <c r="LBB38" s="16"/>
      <c r="LBC38" s="16"/>
      <c r="LBD38" s="16"/>
      <c r="LBE38" s="16"/>
      <c r="LBF38" s="16"/>
      <c r="LBG38" s="16"/>
      <c r="LBH38" s="16"/>
      <c r="LBI38" s="16"/>
      <c r="LBJ38" s="16"/>
      <c r="LBK38" s="16"/>
      <c r="LBL38" s="16"/>
      <c r="LBM38" s="16"/>
      <c r="LBN38" s="16"/>
      <c r="LBO38" s="16"/>
      <c r="LBP38" s="16"/>
      <c r="LBQ38" s="16"/>
      <c r="LBR38" s="16"/>
      <c r="LBS38" s="16"/>
      <c r="LBT38" s="16"/>
      <c r="LBU38" s="16"/>
      <c r="LBV38" s="16"/>
      <c r="LBW38" s="16"/>
      <c r="LBX38" s="16"/>
      <c r="LBY38" s="16"/>
      <c r="LBZ38" s="16"/>
      <c r="LCA38" s="16"/>
      <c r="LCB38" s="16"/>
      <c r="LCC38" s="16"/>
      <c r="LCD38" s="16"/>
      <c r="LCE38" s="16"/>
      <c r="LCF38" s="16"/>
      <c r="LCG38" s="16"/>
      <c r="LCH38" s="16"/>
      <c r="LCI38" s="16"/>
      <c r="LCJ38" s="16"/>
      <c r="LCK38" s="16"/>
      <c r="LCL38" s="16"/>
      <c r="LCM38" s="16"/>
      <c r="LCN38" s="16"/>
      <c r="LCO38" s="16"/>
      <c r="LCP38" s="16"/>
      <c r="LCQ38" s="16"/>
      <c r="LCR38" s="16"/>
      <c r="LCS38" s="16"/>
      <c r="LCT38" s="16"/>
      <c r="LCU38" s="16"/>
      <c r="LCV38" s="16"/>
      <c r="LCW38" s="16"/>
      <c r="LCX38" s="16"/>
      <c r="LCY38" s="16"/>
      <c r="LCZ38" s="16"/>
      <c r="LDA38" s="16"/>
      <c r="LDB38" s="16"/>
      <c r="LDC38" s="16"/>
      <c r="LDD38" s="16"/>
      <c r="LDE38" s="16"/>
      <c r="LDF38" s="16"/>
      <c r="LDG38" s="16"/>
      <c r="LDH38" s="16"/>
      <c r="LDI38" s="16"/>
      <c r="LDJ38" s="16"/>
      <c r="LDK38" s="16"/>
      <c r="LDL38" s="16"/>
      <c r="LDM38" s="16"/>
      <c r="LDN38" s="16"/>
      <c r="LDO38" s="16"/>
      <c r="LDP38" s="16"/>
      <c r="LDQ38" s="16"/>
      <c r="LDR38" s="16"/>
      <c r="LDS38" s="16"/>
      <c r="LDT38" s="16"/>
      <c r="LDU38" s="16"/>
      <c r="LDV38" s="16"/>
      <c r="LDW38" s="16"/>
      <c r="LDX38" s="16"/>
      <c r="LDY38" s="16"/>
      <c r="LDZ38" s="16"/>
      <c r="LEA38" s="16"/>
      <c r="LEB38" s="16"/>
      <c r="LEC38" s="16"/>
      <c r="LED38" s="16"/>
      <c r="LEE38" s="16"/>
      <c r="LEF38" s="16"/>
      <c r="LEG38" s="16"/>
      <c r="LEH38" s="16"/>
      <c r="LEI38" s="16"/>
      <c r="LEJ38" s="16"/>
      <c r="LEK38" s="16"/>
      <c r="LEL38" s="16"/>
      <c r="LEM38" s="16"/>
      <c r="LEN38" s="16"/>
      <c r="LEO38" s="16"/>
      <c r="LEP38" s="16"/>
      <c r="LEQ38" s="16"/>
      <c r="LER38" s="16"/>
      <c r="LES38" s="16"/>
      <c r="LET38" s="16"/>
      <c r="LEU38" s="16"/>
      <c r="LEV38" s="16"/>
      <c r="LEW38" s="16"/>
      <c r="LEX38" s="16"/>
      <c r="LEY38" s="16"/>
      <c r="LEZ38" s="16"/>
      <c r="LFA38" s="16"/>
      <c r="LFB38" s="16"/>
      <c r="LFC38" s="16"/>
      <c r="LFD38" s="16"/>
      <c r="LFE38" s="16"/>
      <c r="LFF38" s="16"/>
      <c r="LFG38" s="16"/>
      <c r="LFH38" s="16"/>
      <c r="LFI38" s="16"/>
      <c r="LFJ38" s="16"/>
      <c r="LFK38" s="16"/>
      <c r="LFL38" s="16"/>
      <c r="LFM38" s="16"/>
      <c r="LFN38" s="16"/>
      <c r="LFO38" s="16"/>
      <c r="LFP38" s="16"/>
      <c r="LFQ38" s="16"/>
      <c r="LFR38" s="16"/>
      <c r="LFS38" s="16"/>
      <c r="LFT38" s="16"/>
      <c r="LFU38" s="16"/>
      <c r="LFV38" s="16"/>
      <c r="LFW38" s="16"/>
      <c r="LFX38" s="16"/>
      <c r="LFY38" s="16"/>
      <c r="LFZ38" s="16"/>
      <c r="LGA38" s="16"/>
      <c r="LGB38" s="16"/>
      <c r="LGC38" s="16"/>
      <c r="LGD38" s="16"/>
      <c r="LGE38" s="16"/>
      <c r="LGF38" s="16"/>
      <c r="LGG38" s="16"/>
      <c r="LGH38" s="16"/>
      <c r="LGI38" s="16"/>
      <c r="LGJ38" s="16"/>
      <c r="LGK38" s="16"/>
      <c r="LGL38" s="16"/>
      <c r="LGM38" s="16"/>
      <c r="LGN38" s="16"/>
      <c r="LGO38" s="16"/>
      <c r="LGP38" s="16"/>
      <c r="LGQ38" s="16"/>
      <c r="LGR38" s="16"/>
      <c r="LGS38" s="16"/>
      <c r="LGT38" s="16"/>
      <c r="LGU38" s="16"/>
      <c r="LGV38" s="16"/>
      <c r="LGW38" s="16"/>
      <c r="LGX38" s="16"/>
      <c r="LGY38" s="16"/>
      <c r="LGZ38" s="16"/>
      <c r="LHA38" s="16"/>
      <c r="LHB38" s="16"/>
      <c r="LHC38" s="16"/>
      <c r="LHD38" s="16"/>
      <c r="LHE38" s="16"/>
      <c r="LHF38" s="16"/>
      <c r="LHG38" s="16"/>
      <c r="LHH38" s="16"/>
      <c r="LHI38" s="16"/>
      <c r="LHJ38" s="16"/>
      <c r="LHK38" s="16"/>
      <c r="LHL38" s="16"/>
      <c r="LHM38" s="16"/>
      <c r="LHN38" s="16"/>
      <c r="LHO38" s="16"/>
      <c r="LHP38" s="16"/>
      <c r="LHQ38" s="16"/>
      <c r="LHR38" s="16"/>
      <c r="LHS38" s="16"/>
      <c r="LHT38" s="16"/>
      <c r="LHU38" s="16"/>
      <c r="LHV38" s="16"/>
      <c r="LHW38" s="16"/>
      <c r="LHX38" s="16"/>
      <c r="LHY38" s="16"/>
      <c r="LHZ38" s="16"/>
      <c r="LIA38" s="16"/>
      <c r="LIB38" s="16"/>
      <c r="LIC38" s="16"/>
      <c r="LID38" s="16"/>
      <c r="LIE38" s="16"/>
      <c r="LIF38" s="16"/>
      <c r="LIG38" s="16"/>
      <c r="LIH38" s="16"/>
      <c r="LII38" s="16"/>
      <c r="LIJ38" s="16"/>
      <c r="LIK38" s="16"/>
      <c r="LIL38" s="16"/>
      <c r="LIM38" s="16"/>
      <c r="LIN38" s="16"/>
      <c r="LIO38" s="16"/>
      <c r="LIP38" s="16"/>
      <c r="LIQ38" s="16"/>
      <c r="LIR38" s="16"/>
      <c r="LIS38" s="16"/>
      <c r="LIT38" s="16"/>
      <c r="LIU38" s="16"/>
      <c r="LIV38" s="16"/>
      <c r="LIW38" s="16"/>
      <c r="LIX38" s="16"/>
      <c r="LIY38" s="16"/>
      <c r="LIZ38" s="16"/>
      <c r="LJA38" s="16"/>
      <c r="LJB38" s="16"/>
      <c r="LJC38" s="16"/>
      <c r="LJD38" s="16"/>
      <c r="LJE38" s="16"/>
      <c r="LJF38" s="16"/>
      <c r="LJG38" s="16"/>
      <c r="LJH38" s="16"/>
      <c r="LJI38" s="16"/>
      <c r="LJJ38" s="16"/>
      <c r="LJK38" s="16"/>
      <c r="LJL38" s="16"/>
      <c r="LJM38" s="16"/>
      <c r="LJN38" s="16"/>
      <c r="LJO38" s="16"/>
      <c r="LJP38" s="16"/>
      <c r="LJQ38" s="16"/>
      <c r="LJR38" s="16"/>
      <c r="LJS38" s="16"/>
      <c r="LJT38" s="16"/>
      <c r="LJU38" s="16"/>
      <c r="LJV38" s="16"/>
      <c r="LJW38" s="16"/>
      <c r="LJX38" s="16"/>
      <c r="LJY38" s="16"/>
      <c r="LJZ38" s="16"/>
      <c r="LKA38" s="16"/>
      <c r="LKB38" s="16"/>
      <c r="LKC38" s="16"/>
      <c r="LKD38" s="16"/>
      <c r="LKE38" s="16"/>
      <c r="LKF38" s="16"/>
      <c r="LKG38" s="16"/>
      <c r="LKH38" s="16"/>
      <c r="LKI38" s="16"/>
      <c r="LKJ38" s="16"/>
      <c r="LKK38" s="16"/>
      <c r="LKL38" s="16"/>
      <c r="LKM38" s="16"/>
      <c r="LKN38" s="16"/>
      <c r="LKO38" s="16"/>
      <c r="LKP38" s="16"/>
      <c r="LKQ38" s="16"/>
      <c r="LKR38" s="16"/>
      <c r="LKS38" s="16"/>
      <c r="LKT38" s="16"/>
      <c r="LKU38" s="16"/>
      <c r="LKV38" s="16"/>
      <c r="LKW38" s="16"/>
      <c r="LKX38" s="16"/>
      <c r="LKY38" s="16"/>
      <c r="LKZ38" s="16"/>
      <c r="LLA38" s="16"/>
      <c r="LLB38" s="16"/>
      <c r="LLC38" s="16"/>
      <c r="LLD38" s="16"/>
      <c r="LLE38" s="16"/>
      <c r="LLF38" s="16"/>
      <c r="LLG38" s="16"/>
      <c r="LLH38" s="16"/>
      <c r="LLI38" s="16"/>
      <c r="LLJ38" s="16"/>
      <c r="LLK38" s="16"/>
      <c r="LLL38" s="16"/>
      <c r="LLM38" s="16"/>
      <c r="LLN38" s="16"/>
      <c r="LLO38" s="16"/>
      <c r="LLP38" s="16"/>
      <c r="LLQ38" s="16"/>
      <c r="LLR38" s="16"/>
      <c r="LLS38" s="16"/>
      <c r="LLT38" s="16"/>
      <c r="LLU38" s="16"/>
      <c r="LLV38" s="16"/>
      <c r="LLW38" s="16"/>
      <c r="LLX38" s="16"/>
      <c r="LLY38" s="16"/>
      <c r="LLZ38" s="16"/>
      <c r="LMA38" s="16"/>
      <c r="LMB38" s="16"/>
      <c r="LMC38" s="16"/>
      <c r="LMD38" s="16"/>
      <c r="LME38" s="16"/>
      <c r="LMF38" s="16"/>
      <c r="LMG38" s="16"/>
      <c r="LMH38" s="16"/>
      <c r="LMI38" s="16"/>
      <c r="LMJ38" s="16"/>
      <c r="LMK38" s="16"/>
      <c r="LML38" s="16"/>
      <c r="LMM38" s="16"/>
      <c r="LMN38" s="16"/>
      <c r="LMO38" s="16"/>
      <c r="LMP38" s="16"/>
      <c r="LMQ38" s="16"/>
      <c r="LMR38" s="16"/>
      <c r="LMS38" s="16"/>
      <c r="LMT38" s="16"/>
      <c r="LMU38" s="16"/>
      <c r="LMV38" s="16"/>
      <c r="LMW38" s="16"/>
      <c r="LMX38" s="16"/>
      <c r="LMY38" s="16"/>
      <c r="LMZ38" s="16"/>
      <c r="LNA38" s="16"/>
      <c r="LNB38" s="16"/>
      <c r="LNC38" s="16"/>
      <c r="LND38" s="16"/>
      <c r="LNE38" s="16"/>
      <c r="LNF38" s="16"/>
      <c r="LNG38" s="16"/>
      <c r="LNH38" s="16"/>
      <c r="LNI38" s="16"/>
      <c r="LNJ38" s="16"/>
      <c r="LNK38" s="16"/>
      <c r="LNL38" s="16"/>
      <c r="LNM38" s="16"/>
      <c r="LNN38" s="16"/>
      <c r="LNO38" s="16"/>
      <c r="LNP38" s="16"/>
      <c r="LNQ38" s="16"/>
      <c r="LNR38" s="16"/>
      <c r="LNS38" s="16"/>
      <c r="LNT38" s="16"/>
      <c r="LNU38" s="16"/>
      <c r="LNV38" s="16"/>
      <c r="LNW38" s="16"/>
      <c r="LNX38" s="16"/>
      <c r="LNY38" s="16"/>
      <c r="LNZ38" s="16"/>
      <c r="LOA38" s="16"/>
      <c r="LOB38" s="16"/>
      <c r="LOC38" s="16"/>
      <c r="LOD38" s="16"/>
      <c r="LOE38" s="16"/>
      <c r="LOF38" s="16"/>
      <c r="LOG38" s="16"/>
      <c r="LOH38" s="16"/>
      <c r="LOI38" s="16"/>
      <c r="LOJ38" s="16"/>
      <c r="LOK38" s="16"/>
      <c r="LOL38" s="16"/>
      <c r="LOM38" s="16"/>
      <c r="LON38" s="16"/>
      <c r="LOO38" s="16"/>
      <c r="LOP38" s="16"/>
      <c r="LOQ38" s="16"/>
      <c r="LOR38" s="16"/>
      <c r="LOS38" s="16"/>
      <c r="LOT38" s="16"/>
      <c r="LOU38" s="16"/>
      <c r="LOV38" s="16"/>
      <c r="LOW38" s="16"/>
      <c r="LOX38" s="16"/>
      <c r="LOY38" s="16"/>
      <c r="LOZ38" s="16"/>
      <c r="LPA38" s="16"/>
      <c r="LPB38" s="16"/>
      <c r="LPC38" s="16"/>
      <c r="LPD38" s="16"/>
      <c r="LPE38" s="16"/>
      <c r="LPF38" s="16"/>
      <c r="LPG38" s="16"/>
      <c r="LPH38" s="16"/>
      <c r="LPI38" s="16"/>
      <c r="LPJ38" s="16"/>
      <c r="LPK38" s="16"/>
      <c r="LPL38" s="16"/>
      <c r="LPM38" s="16"/>
      <c r="LPN38" s="16"/>
      <c r="LPO38" s="16"/>
      <c r="LPP38" s="16"/>
      <c r="LPQ38" s="16"/>
      <c r="LPR38" s="16"/>
      <c r="LPS38" s="16"/>
      <c r="LPT38" s="16"/>
      <c r="LPU38" s="16"/>
      <c r="LPV38" s="16"/>
      <c r="LPW38" s="16"/>
      <c r="LPX38" s="16"/>
      <c r="LPY38" s="16"/>
      <c r="LPZ38" s="16"/>
      <c r="LQA38" s="16"/>
      <c r="LQB38" s="16"/>
      <c r="LQC38" s="16"/>
      <c r="LQD38" s="16"/>
      <c r="LQE38" s="16"/>
      <c r="LQF38" s="16"/>
      <c r="LQG38" s="16"/>
      <c r="LQH38" s="16"/>
      <c r="LQI38" s="16"/>
      <c r="LQJ38" s="16"/>
      <c r="LQK38" s="16"/>
      <c r="LQL38" s="16"/>
      <c r="LQM38" s="16"/>
      <c r="LQN38" s="16"/>
      <c r="LQO38" s="16"/>
      <c r="LQP38" s="16"/>
      <c r="LQQ38" s="16"/>
      <c r="LQR38" s="16"/>
      <c r="LQS38" s="16"/>
      <c r="LQT38" s="16"/>
      <c r="LQU38" s="16"/>
      <c r="LQV38" s="16"/>
      <c r="LQW38" s="16"/>
      <c r="LQX38" s="16"/>
      <c r="LQY38" s="16"/>
      <c r="LQZ38" s="16"/>
      <c r="LRA38" s="16"/>
      <c r="LRB38" s="16"/>
      <c r="LRC38" s="16"/>
      <c r="LRD38" s="16"/>
      <c r="LRE38" s="16"/>
      <c r="LRF38" s="16"/>
      <c r="LRG38" s="16"/>
      <c r="LRH38" s="16"/>
      <c r="LRI38" s="16"/>
      <c r="LRJ38" s="16"/>
      <c r="LRK38" s="16"/>
      <c r="LRL38" s="16"/>
      <c r="LRM38" s="16"/>
      <c r="LRN38" s="16"/>
      <c r="LRO38" s="16"/>
      <c r="LRP38" s="16"/>
      <c r="LRQ38" s="16"/>
      <c r="LRR38" s="16"/>
      <c r="LRS38" s="16"/>
      <c r="LRT38" s="16"/>
      <c r="LRU38" s="16"/>
      <c r="LRV38" s="16"/>
      <c r="LRW38" s="16"/>
      <c r="LRX38" s="16"/>
      <c r="LRY38" s="16"/>
      <c r="LRZ38" s="16"/>
      <c r="LSA38" s="16"/>
      <c r="LSB38" s="16"/>
      <c r="LSC38" s="16"/>
      <c r="LSD38" s="16"/>
      <c r="LSE38" s="16"/>
      <c r="LSF38" s="16"/>
      <c r="LSG38" s="16"/>
      <c r="LSH38" s="16"/>
      <c r="LSI38" s="16"/>
      <c r="LSJ38" s="16"/>
      <c r="LSK38" s="16"/>
      <c r="LSL38" s="16"/>
      <c r="LSM38" s="16"/>
      <c r="LSN38" s="16"/>
      <c r="LSO38" s="16"/>
      <c r="LSP38" s="16"/>
      <c r="LSQ38" s="16"/>
      <c r="LSR38" s="16"/>
      <c r="LSS38" s="16"/>
      <c r="LST38" s="16"/>
      <c r="LSU38" s="16"/>
      <c r="LSV38" s="16"/>
      <c r="LSW38" s="16"/>
      <c r="LSX38" s="16"/>
      <c r="LSY38" s="16"/>
      <c r="LSZ38" s="16"/>
      <c r="LTA38" s="16"/>
      <c r="LTB38" s="16"/>
      <c r="LTC38" s="16"/>
      <c r="LTD38" s="16"/>
      <c r="LTE38" s="16"/>
      <c r="LTF38" s="16"/>
      <c r="LTG38" s="16"/>
      <c r="LTH38" s="16"/>
      <c r="LTI38" s="16"/>
      <c r="LTJ38" s="16"/>
      <c r="LTK38" s="16"/>
      <c r="LTL38" s="16"/>
      <c r="LTM38" s="16"/>
      <c r="LTN38" s="16"/>
      <c r="LTO38" s="16"/>
      <c r="LTP38" s="16"/>
      <c r="LTQ38" s="16"/>
      <c r="LTR38" s="16"/>
      <c r="LTS38" s="16"/>
      <c r="LTT38" s="16"/>
      <c r="LTU38" s="16"/>
      <c r="LTV38" s="16"/>
      <c r="LTW38" s="16"/>
      <c r="LTX38" s="16"/>
      <c r="LTY38" s="16"/>
      <c r="LTZ38" s="16"/>
      <c r="LUA38" s="16"/>
      <c r="LUB38" s="16"/>
      <c r="LUC38" s="16"/>
      <c r="LUD38" s="16"/>
      <c r="LUE38" s="16"/>
      <c r="LUF38" s="16"/>
      <c r="LUG38" s="16"/>
      <c r="LUH38" s="16"/>
      <c r="LUI38" s="16"/>
      <c r="LUJ38" s="16"/>
      <c r="LUK38" s="16"/>
      <c r="LUL38" s="16"/>
      <c r="LUM38" s="16"/>
      <c r="LUN38" s="16"/>
      <c r="LUO38" s="16"/>
      <c r="LUP38" s="16"/>
      <c r="LUQ38" s="16"/>
      <c r="LUR38" s="16"/>
      <c r="LUS38" s="16"/>
      <c r="LUT38" s="16"/>
      <c r="LUU38" s="16"/>
      <c r="LUV38" s="16"/>
      <c r="LUW38" s="16"/>
      <c r="LUX38" s="16"/>
      <c r="LUY38" s="16"/>
      <c r="LUZ38" s="16"/>
      <c r="LVA38" s="16"/>
      <c r="LVB38" s="16"/>
      <c r="LVC38" s="16"/>
      <c r="LVD38" s="16"/>
      <c r="LVE38" s="16"/>
      <c r="LVF38" s="16"/>
      <c r="LVG38" s="16"/>
      <c r="LVH38" s="16"/>
      <c r="LVI38" s="16"/>
      <c r="LVJ38" s="16"/>
      <c r="LVK38" s="16"/>
      <c r="LVL38" s="16"/>
      <c r="LVM38" s="16"/>
      <c r="LVN38" s="16"/>
      <c r="LVO38" s="16"/>
      <c r="LVP38" s="16"/>
      <c r="LVQ38" s="16"/>
      <c r="LVR38" s="16"/>
      <c r="LVS38" s="16"/>
      <c r="LVT38" s="16"/>
      <c r="LVU38" s="16"/>
      <c r="LVV38" s="16"/>
      <c r="LVW38" s="16"/>
      <c r="LVX38" s="16"/>
      <c r="LVY38" s="16"/>
      <c r="LVZ38" s="16"/>
      <c r="LWA38" s="16"/>
      <c r="LWB38" s="16"/>
      <c r="LWC38" s="16"/>
      <c r="LWD38" s="16"/>
      <c r="LWE38" s="16"/>
      <c r="LWF38" s="16"/>
      <c r="LWG38" s="16"/>
      <c r="LWH38" s="16"/>
      <c r="LWI38" s="16"/>
      <c r="LWJ38" s="16"/>
      <c r="LWK38" s="16"/>
      <c r="LWL38" s="16"/>
      <c r="LWM38" s="16"/>
      <c r="LWN38" s="16"/>
      <c r="LWO38" s="16"/>
      <c r="LWP38" s="16"/>
      <c r="LWQ38" s="16"/>
      <c r="LWR38" s="16"/>
      <c r="LWS38" s="16"/>
      <c r="LWT38" s="16"/>
      <c r="LWU38" s="16"/>
      <c r="LWV38" s="16"/>
      <c r="LWW38" s="16"/>
      <c r="LWX38" s="16"/>
      <c r="LWY38" s="16"/>
      <c r="LWZ38" s="16"/>
      <c r="LXA38" s="16"/>
      <c r="LXB38" s="16"/>
      <c r="LXC38" s="16"/>
      <c r="LXD38" s="16"/>
      <c r="LXE38" s="16"/>
      <c r="LXF38" s="16"/>
      <c r="LXG38" s="16"/>
      <c r="LXH38" s="16"/>
      <c r="LXI38" s="16"/>
      <c r="LXJ38" s="16"/>
      <c r="LXK38" s="16"/>
      <c r="LXL38" s="16"/>
      <c r="LXM38" s="16"/>
      <c r="LXN38" s="16"/>
      <c r="LXO38" s="16"/>
      <c r="LXP38" s="16"/>
      <c r="LXQ38" s="16"/>
      <c r="LXR38" s="16"/>
      <c r="LXS38" s="16"/>
      <c r="LXT38" s="16"/>
      <c r="LXU38" s="16"/>
      <c r="LXV38" s="16"/>
      <c r="LXW38" s="16"/>
      <c r="LXX38" s="16"/>
      <c r="LXY38" s="16"/>
      <c r="LXZ38" s="16"/>
      <c r="LYA38" s="16"/>
      <c r="LYB38" s="16"/>
      <c r="LYC38" s="16"/>
      <c r="LYD38" s="16"/>
      <c r="LYE38" s="16"/>
      <c r="LYF38" s="16"/>
      <c r="LYG38" s="16"/>
      <c r="LYH38" s="16"/>
      <c r="LYI38" s="16"/>
      <c r="LYJ38" s="16"/>
      <c r="LYK38" s="16"/>
      <c r="LYL38" s="16"/>
      <c r="LYM38" s="16"/>
      <c r="LYN38" s="16"/>
      <c r="LYO38" s="16"/>
      <c r="LYP38" s="16"/>
      <c r="LYQ38" s="16"/>
      <c r="LYR38" s="16"/>
      <c r="LYS38" s="16"/>
      <c r="LYT38" s="16"/>
      <c r="LYU38" s="16"/>
      <c r="LYV38" s="16"/>
      <c r="LYW38" s="16"/>
      <c r="LYX38" s="16"/>
      <c r="LYY38" s="16"/>
      <c r="LYZ38" s="16"/>
      <c r="LZA38" s="16"/>
      <c r="LZB38" s="16"/>
      <c r="LZC38" s="16"/>
      <c r="LZD38" s="16"/>
      <c r="LZE38" s="16"/>
      <c r="LZF38" s="16"/>
      <c r="LZG38" s="16"/>
      <c r="LZH38" s="16"/>
      <c r="LZI38" s="16"/>
      <c r="LZJ38" s="16"/>
      <c r="LZK38" s="16"/>
      <c r="LZL38" s="16"/>
      <c r="LZM38" s="16"/>
      <c r="LZN38" s="16"/>
      <c r="LZO38" s="16"/>
      <c r="LZP38" s="16"/>
      <c r="LZQ38" s="16"/>
      <c r="LZR38" s="16"/>
      <c r="LZS38" s="16"/>
      <c r="LZT38" s="16"/>
      <c r="LZU38" s="16"/>
      <c r="LZV38" s="16"/>
      <c r="LZW38" s="16"/>
      <c r="LZX38" s="16"/>
      <c r="LZY38" s="16"/>
      <c r="LZZ38" s="16"/>
      <c r="MAA38" s="16"/>
      <c r="MAB38" s="16"/>
      <c r="MAC38" s="16"/>
      <c r="MAD38" s="16"/>
      <c r="MAE38" s="16"/>
      <c r="MAF38" s="16"/>
      <c r="MAG38" s="16"/>
      <c r="MAH38" s="16"/>
      <c r="MAI38" s="16"/>
      <c r="MAJ38" s="16"/>
      <c r="MAK38" s="16"/>
      <c r="MAL38" s="16"/>
      <c r="MAM38" s="16"/>
      <c r="MAN38" s="16"/>
      <c r="MAO38" s="16"/>
      <c r="MAP38" s="16"/>
      <c r="MAQ38" s="16"/>
      <c r="MAR38" s="16"/>
      <c r="MAS38" s="16"/>
      <c r="MAT38" s="16"/>
      <c r="MAU38" s="16"/>
      <c r="MAV38" s="16"/>
      <c r="MAW38" s="16"/>
      <c r="MAX38" s="16"/>
      <c r="MAY38" s="16"/>
      <c r="MAZ38" s="16"/>
      <c r="MBA38" s="16"/>
      <c r="MBB38" s="16"/>
      <c r="MBC38" s="16"/>
      <c r="MBD38" s="16"/>
      <c r="MBE38" s="16"/>
      <c r="MBF38" s="16"/>
      <c r="MBG38" s="16"/>
      <c r="MBH38" s="16"/>
      <c r="MBI38" s="16"/>
      <c r="MBJ38" s="16"/>
      <c r="MBK38" s="16"/>
      <c r="MBL38" s="16"/>
      <c r="MBM38" s="16"/>
      <c r="MBN38" s="16"/>
      <c r="MBO38" s="16"/>
      <c r="MBP38" s="16"/>
      <c r="MBQ38" s="16"/>
      <c r="MBR38" s="16"/>
      <c r="MBS38" s="16"/>
      <c r="MBT38" s="16"/>
      <c r="MBU38" s="16"/>
      <c r="MBV38" s="16"/>
      <c r="MBW38" s="16"/>
      <c r="MBX38" s="16"/>
      <c r="MBY38" s="16"/>
      <c r="MBZ38" s="16"/>
      <c r="MCA38" s="16"/>
      <c r="MCB38" s="16"/>
      <c r="MCC38" s="16"/>
      <c r="MCD38" s="16"/>
      <c r="MCE38" s="16"/>
      <c r="MCF38" s="16"/>
      <c r="MCG38" s="16"/>
      <c r="MCH38" s="16"/>
      <c r="MCI38" s="16"/>
      <c r="MCJ38" s="16"/>
      <c r="MCK38" s="16"/>
      <c r="MCL38" s="16"/>
      <c r="MCM38" s="16"/>
      <c r="MCN38" s="16"/>
      <c r="MCO38" s="16"/>
      <c r="MCP38" s="16"/>
      <c r="MCQ38" s="16"/>
      <c r="MCR38" s="16"/>
      <c r="MCS38" s="16"/>
      <c r="MCT38" s="16"/>
      <c r="MCU38" s="16"/>
      <c r="MCV38" s="16"/>
      <c r="MCW38" s="16"/>
      <c r="MCX38" s="16"/>
      <c r="MCY38" s="16"/>
      <c r="MCZ38" s="16"/>
      <c r="MDA38" s="16"/>
      <c r="MDB38" s="16"/>
      <c r="MDC38" s="16"/>
      <c r="MDD38" s="16"/>
      <c r="MDE38" s="16"/>
      <c r="MDF38" s="16"/>
      <c r="MDG38" s="16"/>
      <c r="MDH38" s="16"/>
      <c r="MDI38" s="16"/>
      <c r="MDJ38" s="16"/>
      <c r="MDK38" s="16"/>
      <c r="MDL38" s="16"/>
      <c r="MDM38" s="16"/>
      <c r="MDN38" s="16"/>
      <c r="MDO38" s="16"/>
      <c r="MDP38" s="16"/>
      <c r="MDQ38" s="16"/>
      <c r="MDR38" s="16"/>
      <c r="MDS38" s="16"/>
      <c r="MDT38" s="16"/>
      <c r="MDU38" s="16"/>
      <c r="MDV38" s="16"/>
      <c r="MDW38" s="16"/>
      <c r="MDX38" s="16"/>
      <c r="MDY38" s="16"/>
      <c r="MDZ38" s="16"/>
      <c r="MEA38" s="16"/>
      <c r="MEB38" s="16"/>
      <c r="MEC38" s="16"/>
      <c r="MED38" s="16"/>
      <c r="MEE38" s="16"/>
      <c r="MEF38" s="16"/>
      <c r="MEG38" s="16"/>
      <c r="MEH38" s="16"/>
      <c r="MEI38" s="16"/>
      <c r="MEJ38" s="16"/>
      <c r="MEK38" s="16"/>
      <c r="MEL38" s="16"/>
      <c r="MEM38" s="16"/>
      <c r="MEN38" s="16"/>
      <c r="MEO38" s="16"/>
      <c r="MEP38" s="16"/>
      <c r="MEQ38" s="16"/>
      <c r="MER38" s="16"/>
      <c r="MES38" s="16"/>
      <c r="MET38" s="16"/>
      <c r="MEU38" s="16"/>
      <c r="MEV38" s="16"/>
      <c r="MEW38" s="16"/>
      <c r="MEX38" s="16"/>
      <c r="MEY38" s="16"/>
      <c r="MEZ38" s="16"/>
      <c r="MFA38" s="16"/>
      <c r="MFB38" s="16"/>
      <c r="MFC38" s="16"/>
      <c r="MFD38" s="16"/>
      <c r="MFE38" s="16"/>
      <c r="MFF38" s="16"/>
      <c r="MFG38" s="16"/>
      <c r="MFH38" s="16"/>
      <c r="MFI38" s="16"/>
      <c r="MFJ38" s="16"/>
      <c r="MFK38" s="16"/>
      <c r="MFL38" s="16"/>
      <c r="MFM38" s="16"/>
      <c r="MFN38" s="16"/>
      <c r="MFO38" s="16"/>
      <c r="MFP38" s="16"/>
      <c r="MFQ38" s="16"/>
      <c r="MFR38" s="16"/>
      <c r="MFS38" s="16"/>
      <c r="MFT38" s="16"/>
      <c r="MFU38" s="16"/>
      <c r="MFV38" s="16"/>
      <c r="MFW38" s="16"/>
      <c r="MFX38" s="16"/>
      <c r="MFY38" s="16"/>
      <c r="MFZ38" s="16"/>
      <c r="MGA38" s="16"/>
      <c r="MGB38" s="16"/>
      <c r="MGC38" s="16"/>
      <c r="MGD38" s="16"/>
      <c r="MGE38" s="16"/>
      <c r="MGF38" s="16"/>
      <c r="MGG38" s="16"/>
      <c r="MGH38" s="16"/>
      <c r="MGI38" s="16"/>
      <c r="MGJ38" s="16"/>
      <c r="MGK38" s="16"/>
      <c r="MGL38" s="16"/>
      <c r="MGM38" s="16"/>
      <c r="MGN38" s="16"/>
      <c r="MGO38" s="16"/>
      <c r="MGP38" s="16"/>
      <c r="MGQ38" s="16"/>
      <c r="MGR38" s="16"/>
      <c r="MGS38" s="16"/>
      <c r="MGT38" s="16"/>
      <c r="MGU38" s="16"/>
      <c r="MGV38" s="16"/>
      <c r="MGW38" s="16"/>
      <c r="MGX38" s="16"/>
      <c r="MGY38" s="16"/>
      <c r="MGZ38" s="16"/>
      <c r="MHA38" s="16"/>
      <c r="MHB38" s="16"/>
      <c r="MHC38" s="16"/>
      <c r="MHD38" s="16"/>
      <c r="MHE38" s="16"/>
      <c r="MHF38" s="16"/>
      <c r="MHG38" s="16"/>
      <c r="MHH38" s="16"/>
      <c r="MHI38" s="16"/>
      <c r="MHJ38" s="16"/>
      <c r="MHK38" s="16"/>
      <c r="MHL38" s="16"/>
      <c r="MHM38" s="16"/>
      <c r="MHN38" s="16"/>
      <c r="MHO38" s="16"/>
      <c r="MHP38" s="16"/>
      <c r="MHQ38" s="16"/>
      <c r="MHR38" s="16"/>
      <c r="MHS38" s="16"/>
      <c r="MHT38" s="16"/>
      <c r="MHU38" s="16"/>
      <c r="MHV38" s="16"/>
      <c r="MHW38" s="16"/>
      <c r="MHX38" s="16"/>
      <c r="MHY38" s="16"/>
      <c r="MHZ38" s="16"/>
      <c r="MIA38" s="16"/>
      <c r="MIB38" s="16"/>
      <c r="MIC38" s="16"/>
      <c r="MID38" s="16"/>
      <c r="MIE38" s="16"/>
      <c r="MIF38" s="16"/>
      <c r="MIG38" s="16"/>
      <c r="MIH38" s="16"/>
      <c r="MII38" s="16"/>
      <c r="MIJ38" s="16"/>
      <c r="MIK38" s="16"/>
      <c r="MIL38" s="16"/>
      <c r="MIM38" s="16"/>
      <c r="MIN38" s="16"/>
      <c r="MIO38" s="16"/>
      <c r="MIP38" s="16"/>
      <c r="MIQ38" s="16"/>
      <c r="MIR38" s="16"/>
      <c r="MIS38" s="16"/>
      <c r="MIT38" s="16"/>
      <c r="MIU38" s="16"/>
      <c r="MIV38" s="16"/>
      <c r="MIW38" s="16"/>
      <c r="MIX38" s="16"/>
      <c r="MIY38" s="16"/>
      <c r="MIZ38" s="16"/>
      <c r="MJA38" s="16"/>
      <c r="MJB38" s="16"/>
      <c r="MJC38" s="16"/>
      <c r="MJD38" s="16"/>
      <c r="MJE38" s="16"/>
      <c r="MJF38" s="16"/>
      <c r="MJG38" s="16"/>
      <c r="MJH38" s="16"/>
      <c r="MJI38" s="16"/>
      <c r="MJJ38" s="16"/>
      <c r="MJK38" s="16"/>
      <c r="MJL38" s="16"/>
      <c r="MJM38" s="16"/>
      <c r="MJN38" s="16"/>
      <c r="MJO38" s="16"/>
      <c r="MJP38" s="16"/>
      <c r="MJQ38" s="16"/>
      <c r="MJR38" s="16"/>
      <c r="MJS38" s="16"/>
      <c r="MJT38" s="16"/>
      <c r="MJU38" s="16"/>
      <c r="MJV38" s="16"/>
      <c r="MJW38" s="16"/>
      <c r="MJX38" s="16"/>
      <c r="MJY38" s="16"/>
      <c r="MJZ38" s="16"/>
      <c r="MKA38" s="16"/>
      <c r="MKB38" s="16"/>
      <c r="MKC38" s="16"/>
      <c r="MKD38" s="16"/>
      <c r="MKE38" s="16"/>
      <c r="MKF38" s="16"/>
      <c r="MKG38" s="16"/>
      <c r="MKH38" s="16"/>
      <c r="MKI38" s="16"/>
      <c r="MKJ38" s="16"/>
      <c r="MKK38" s="16"/>
      <c r="MKL38" s="16"/>
      <c r="MKM38" s="16"/>
      <c r="MKN38" s="16"/>
      <c r="MKO38" s="16"/>
      <c r="MKP38" s="16"/>
      <c r="MKQ38" s="16"/>
      <c r="MKR38" s="16"/>
      <c r="MKS38" s="16"/>
      <c r="MKT38" s="16"/>
      <c r="MKU38" s="16"/>
      <c r="MKV38" s="16"/>
      <c r="MKW38" s="16"/>
      <c r="MKX38" s="16"/>
      <c r="MKY38" s="16"/>
      <c r="MKZ38" s="16"/>
      <c r="MLA38" s="16"/>
      <c r="MLB38" s="16"/>
      <c r="MLC38" s="16"/>
      <c r="MLD38" s="16"/>
      <c r="MLE38" s="16"/>
      <c r="MLF38" s="16"/>
      <c r="MLG38" s="16"/>
      <c r="MLH38" s="16"/>
      <c r="MLI38" s="16"/>
      <c r="MLJ38" s="16"/>
      <c r="MLK38" s="16"/>
      <c r="MLL38" s="16"/>
      <c r="MLM38" s="16"/>
      <c r="MLN38" s="16"/>
      <c r="MLO38" s="16"/>
      <c r="MLP38" s="16"/>
      <c r="MLQ38" s="16"/>
      <c r="MLR38" s="16"/>
      <c r="MLS38" s="16"/>
      <c r="MLT38" s="16"/>
      <c r="MLU38" s="16"/>
      <c r="MLV38" s="16"/>
      <c r="MLW38" s="16"/>
      <c r="MLX38" s="16"/>
      <c r="MLY38" s="16"/>
      <c r="MLZ38" s="16"/>
      <c r="MMA38" s="16"/>
      <c r="MMB38" s="16"/>
      <c r="MMC38" s="16"/>
      <c r="MMD38" s="16"/>
      <c r="MME38" s="16"/>
      <c r="MMF38" s="16"/>
      <c r="MMG38" s="16"/>
      <c r="MMH38" s="16"/>
      <c r="MMI38" s="16"/>
      <c r="MMJ38" s="16"/>
      <c r="MMK38" s="16"/>
      <c r="MML38" s="16"/>
      <c r="MMM38" s="16"/>
      <c r="MMN38" s="16"/>
      <c r="MMO38" s="16"/>
      <c r="MMP38" s="16"/>
      <c r="MMQ38" s="16"/>
      <c r="MMR38" s="16"/>
      <c r="MMS38" s="16"/>
      <c r="MMT38" s="16"/>
      <c r="MMU38" s="16"/>
      <c r="MMV38" s="16"/>
      <c r="MMW38" s="16"/>
      <c r="MMX38" s="16"/>
      <c r="MMY38" s="16"/>
      <c r="MMZ38" s="16"/>
      <c r="MNA38" s="16"/>
      <c r="MNB38" s="16"/>
      <c r="MNC38" s="16"/>
      <c r="MND38" s="16"/>
      <c r="MNE38" s="16"/>
      <c r="MNF38" s="16"/>
      <c r="MNG38" s="16"/>
      <c r="MNH38" s="16"/>
      <c r="MNI38" s="16"/>
      <c r="MNJ38" s="16"/>
      <c r="MNK38" s="16"/>
      <c r="MNL38" s="16"/>
      <c r="MNM38" s="16"/>
      <c r="MNN38" s="16"/>
      <c r="MNO38" s="16"/>
      <c r="MNP38" s="16"/>
      <c r="MNQ38" s="16"/>
      <c r="MNR38" s="16"/>
      <c r="MNS38" s="16"/>
      <c r="MNT38" s="16"/>
      <c r="MNU38" s="16"/>
      <c r="MNV38" s="16"/>
      <c r="MNW38" s="16"/>
      <c r="MNX38" s="16"/>
      <c r="MNY38" s="16"/>
      <c r="MNZ38" s="16"/>
      <c r="MOA38" s="16"/>
      <c r="MOB38" s="16"/>
      <c r="MOC38" s="16"/>
      <c r="MOD38" s="16"/>
      <c r="MOE38" s="16"/>
      <c r="MOF38" s="16"/>
      <c r="MOG38" s="16"/>
      <c r="MOH38" s="16"/>
      <c r="MOI38" s="16"/>
      <c r="MOJ38" s="16"/>
      <c r="MOK38" s="16"/>
      <c r="MOL38" s="16"/>
      <c r="MOM38" s="16"/>
      <c r="MON38" s="16"/>
      <c r="MOO38" s="16"/>
      <c r="MOP38" s="16"/>
      <c r="MOQ38" s="16"/>
      <c r="MOR38" s="16"/>
      <c r="MOS38" s="16"/>
      <c r="MOT38" s="16"/>
      <c r="MOU38" s="16"/>
      <c r="MOV38" s="16"/>
      <c r="MOW38" s="16"/>
      <c r="MOX38" s="16"/>
      <c r="MOY38" s="16"/>
      <c r="MOZ38" s="16"/>
      <c r="MPA38" s="16"/>
      <c r="MPB38" s="16"/>
      <c r="MPC38" s="16"/>
      <c r="MPD38" s="16"/>
      <c r="MPE38" s="16"/>
      <c r="MPF38" s="16"/>
      <c r="MPG38" s="16"/>
      <c r="MPH38" s="16"/>
      <c r="MPI38" s="16"/>
      <c r="MPJ38" s="16"/>
      <c r="MPK38" s="16"/>
      <c r="MPL38" s="16"/>
      <c r="MPM38" s="16"/>
      <c r="MPN38" s="16"/>
      <c r="MPO38" s="16"/>
      <c r="MPP38" s="16"/>
      <c r="MPQ38" s="16"/>
      <c r="MPR38" s="16"/>
      <c r="MPS38" s="16"/>
      <c r="MPT38" s="16"/>
      <c r="MPU38" s="16"/>
      <c r="MPV38" s="16"/>
      <c r="MPW38" s="16"/>
      <c r="MPX38" s="16"/>
      <c r="MPY38" s="16"/>
      <c r="MPZ38" s="16"/>
      <c r="MQA38" s="16"/>
      <c r="MQB38" s="16"/>
      <c r="MQC38" s="16"/>
      <c r="MQD38" s="16"/>
      <c r="MQE38" s="16"/>
      <c r="MQF38" s="16"/>
      <c r="MQG38" s="16"/>
      <c r="MQH38" s="16"/>
      <c r="MQI38" s="16"/>
      <c r="MQJ38" s="16"/>
      <c r="MQK38" s="16"/>
      <c r="MQL38" s="16"/>
      <c r="MQM38" s="16"/>
      <c r="MQN38" s="16"/>
      <c r="MQO38" s="16"/>
      <c r="MQP38" s="16"/>
      <c r="MQQ38" s="16"/>
      <c r="MQR38" s="16"/>
      <c r="MQS38" s="16"/>
      <c r="MQT38" s="16"/>
      <c r="MQU38" s="16"/>
      <c r="MQV38" s="16"/>
      <c r="MQW38" s="16"/>
      <c r="MQX38" s="16"/>
      <c r="MQY38" s="16"/>
      <c r="MQZ38" s="16"/>
      <c r="MRA38" s="16"/>
      <c r="MRB38" s="16"/>
      <c r="MRC38" s="16"/>
      <c r="MRD38" s="16"/>
      <c r="MRE38" s="16"/>
      <c r="MRF38" s="16"/>
      <c r="MRG38" s="16"/>
      <c r="MRH38" s="16"/>
      <c r="MRI38" s="16"/>
      <c r="MRJ38" s="16"/>
      <c r="MRK38" s="16"/>
      <c r="MRL38" s="16"/>
      <c r="MRM38" s="16"/>
      <c r="MRN38" s="16"/>
      <c r="MRO38" s="16"/>
      <c r="MRP38" s="16"/>
      <c r="MRQ38" s="16"/>
      <c r="MRR38" s="16"/>
      <c r="MRS38" s="16"/>
      <c r="MRT38" s="16"/>
      <c r="MRU38" s="16"/>
      <c r="MRV38" s="16"/>
      <c r="MRW38" s="16"/>
      <c r="MRX38" s="16"/>
      <c r="MRY38" s="16"/>
      <c r="MRZ38" s="16"/>
      <c r="MSA38" s="16"/>
      <c r="MSB38" s="16"/>
      <c r="MSC38" s="16"/>
      <c r="MSD38" s="16"/>
      <c r="MSE38" s="16"/>
      <c r="MSF38" s="16"/>
      <c r="MSG38" s="16"/>
      <c r="MSH38" s="16"/>
      <c r="MSI38" s="16"/>
      <c r="MSJ38" s="16"/>
      <c r="MSK38" s="16"/>
      <c r="MSL38" s="16"/>
      <c r="MSM38" s="16"/>
      <c r="MSN38" s="16"/>
      <c r="MSO38" s="16"/>
      <c r="MSP38" s="16"/>
      <c r="MSQ38" s="16"/>
      <c r="MSR38" s="16"/>
      <c r="MSS38" s="16"/>
      <c r="MST38" s="16"/>
      <c r="MSU38" s="16"/>
      <c r="MSV38" s="16"/>
      <c r="MSW38" s="16"/>
      <c r="MSX38" s="16"/>
      <c r="MSY38" s="16"/>
      <c r="MSZ38" s="16"/>
      <c r="MTA38" s="16"/>
      <c r="MTB38" s="16"/>
      <c r="MTC38" s="16"/>
      <c r="MTD38" s="16"/>
      <c r="MTE38" s="16"/>
      <c r="MTF38" s="16"/>
      <c r="MTG38" s="16"/>
      <c r="MTH38" s="16"/>
      <c r="MTI38" s="16"/>
      <c r="MTJ38" s="16"/>
      <c r="MTK38" s="16"/>
      <c r="MTL38" s="16"/>
      <c r="MTM38" s="16"/>
      <c r="MTN38" s="16"/>
      <c r="MTO38" s="16"/>
      <c r="MTP38" s="16"/>
      <c r="MTQ38" s="16"/>
      <c r="MTR38" s="16"/>
      <c r="MTS38" s="16"/>
      <c r="MTT38" s="16"/>
      <c r="MTU38" s="16"/>
      <c r="MTV38" s="16"/>
      <c r="MTW38" s="16"/>
      <c r="MTX38" s="16"/>
      <c r="MTY38" s="16"/>
      <c r="MTZ38" s="16"/>
      <c r="MUA38" s="16"/>
      <c r="MUB38" s="16"/>
      <c r="MUC38" s="16"/>
      <c r="MUD38" s="16"/>
      <c r="MUE38" s="16"/>
      <c r="MUF38" s="16"/>
      <c r="MUG38" s="16"/>
      <c r="MUH38" s="16"/>
      <c r="MUI38" s="16"/>
      <c r="MUJ38" s="16"/>
      <c r="MUK38" s="16"/>
      <c r="MUL38" s="16"/>
      <c r="MUM38" s="16"/>
      <c r="MUN38" s="16"/>
      <c r="MUO38" s="16"/>
      <c r="MUP38" s="16"/>
      <c r="MUQ38" s="16"/>
      <c r="MUR38" s="16"/>
      <c r="MUS38" s="16"/>
      <c r="MUT38" s="16"/>
      <c r="MUU38" s="16"/>
      <c r="MUV38" s="16"/>
      <c r="MUW38" s="16"/>
      <c r="MUX38" s="16"/>
      <c r="MUY38" s="16"/>
      <c r="MUZ38" s="16"/>
      <c r="MVA38" s="16"/>
      <c r="MVB38" s="16"/>
      <c r="MVC38" s="16"/>
      <c r="MVD38" s="16"/>
      <c r="MVE38" s="16"/>
      <c r="MVF38" s="16"/>
      <c r="MVG38" s="16"/>
      <c r="MVH38" s="16"/>
      <c r="MVI38" s="16"/>
      <c r="MVJ38" s="16"/>
      <c r="MVK38" s="16"/>
      <c r="MVL38" s="16"/>
      <c r="MVM38" s="16"/>
      <c r="MVN38" s="16"/>
      <c r="MVO38" s="16"/>
      <c r="MVP38" s="16"/>
      <c r="MVQ38" s="16"/>
      <c r="MVR38" s="16"/>
      <c r="MVS38" s="16"/>
      <c r="MVT38" s="16"/>
      <c r="MVU38" s="16"/>
      <c r="MVV38" s="16"/>
      <c r="MVW38" s="16"/>
      <c r="MVX38" s="16"/>
      <c r="MVY38" s="16"/>
      <c r="MVZ38" s="16"/>
      <c r="MWA38" s="16"/>
      <c r="MWB38" s="16"/>
      <c r="MWC38" s="16"/>
      <c r="MWD38" s="16"/>
      <c r="MWE38" s="16"/>
      <c r="MWF38" s="16"/>
      <c r="MWG38" s="16"/>
      <c r="MWH38" s="16"/>
      <c r="MWI38" s="16"/>
      <c r="MWJ38" s="16"/>
      <c r="MWK38" s="16"/>
      <c r="MWL38" s="16"/>
      <c r="MWM38" s="16"/>
      <c r="MWN38" s="16"/>
      <c r="MWO38" s="16"/>
      <c r="MWP38" s="16"/>
      <c r="MWQ38" s="16"/>
      <c r="MWR38" s="16"/>
      <c r="MWS38" s="16"/>
      <c r="MWT38" s="16"/>
      <c r="MWU38" s="16"/>
      <c r="MWV38" s="16"/>
      <c r="MWW38" s="16"/>
      <c r="MWX38" s="16"/>
      <c r="MWY38" s="16"/>
      <c r="MWZ38" s="16"/>
      <c r="MXA38" s="16"/>
      <c r="MXB38" s="16"/>
      <c r="MXC38" s="16"/>
      <c r="MXD38" s="16"/>
      <c r="MXE38" s="16"/>
      <c r="MXF38" s="16"/>
      <c r="MXG38" s="16"/>
      <c r="MXH38" s="16"/>
      <c r="MXI38" s="16"/>
      <c r="MXJ38" s="16"/>
      <c r="MXK38" s="16"/>
      <c r="MXL38" s="16"/>
      <c r="MXM38" s="16"/>
      <c r="MXN38" s="16"/>
      <c r="MXO38" s="16"/>
      <c r="MXP38" s="16"/>
      <c r="MXQ38" s="16"/>
      <c r="MXR38" s="16"/>
      <c r="MXS38" s="16"/>
      <c r="MXT38" s="16"/>
      <c r="MXU38" s="16"/>
      <c r="MXV38" s="16"/>
      <c r="MXW38" s="16"/>
      <c r="MXX38" s="16"/>
      <c r="MXY38" s="16"/>
      <c r="MXZ38" s="16"/>
      <c r="MYA38" s="16"/>
      <c r="MYB38" s="16"/>
      <c r="MYC38" s="16"/>
      <c r="MYD38" s="16"/>
      <c r="MYE38" s="16"/>
      <c r="MYF38" s="16"/>
      <c r="MYG38" s="16"/>
      <c r="MYH38" s="16"/>
      <c r="MYI38" s="16"/>
      <c r="MYJ38" s="16"/>
      <c r="MYK38" s="16"/>
      <c r="MYL38" s="16"/>
      <c r="MYM38" s="16"/>
      <c r="MYN38" s="16"/>
      <c r="MYO38" s="16"/>
      <c r="MYP38" s="16"/>
      <c r="MYQ38" s="16"/>
      <c r="MYR38" s="16"/>
      <c r="MYS38" s="16"/>
      <c r="MYT38" s="16"/>
      <c r="MYU38" s="16"/>
      <c r="MYV38" s="16"/>
      <c r="MYW38" s="16"/>
      <c r="MYX38" s="16"/>
      <c r="MYY38" s="16"/>
      <c r="MYZ38" s="16"/>
      <c r="MZA38" s="16"/>
      <c r="MZB38" s="16"/>
      <c r="MZC38" s="16"/>
      <c r="MZD38" s="16"/>
      <c r="MZE38" s="16"/>
      <c r="MZF38" s="16"/>
      <c r="MZG38" s="16"/>
      <c r="MZH38" s="16"/>
      <c r="MZI38" s="16"/>
      <c r="MZJ38" s="16"/>
      <c r="MZK38" s="16"/>
      <c r="MZL38" s="16"/>
      <c r="MZM38" s="16"/>
      <c r="MZN38" s="16"/>
      <c r="MZO38" s="16"/>
      <c r="MZP38" s="16"/>
      <c r="MZQ38" s="16"/>
      <c r="MZR38" s="16"/>
      <c r="MZS38" s="16"/>
      <c r="MZT38" s="16"/>
      <c r="MZU38" s="16"/>
      <c r="MZV38" s="16"/>
      <c r="MZW38" s="16"/>
      <c r="MZX38" s="16"/>
      <c r="MZY38" s="16"/>
      <c r="MZZ38" s="16"/>
      <c r="NAA38" s="16"/>
      <c r="NAB38" s="16"/>
      <c r="NAC38" s="16"/>
      <c r="NAD38" s="16"/>
      <c r="NAE38" s="16"/>
      <c r="NAF38" s="16"/>
      <c r="NAG38" s="16"/>
      <c r="NAH38" s="16"/>
      <c r="NAI38" s="16"/>
      <c r="NAJ38" s="16"/>
      <c r="NAK38" s="16"/>
      <c r="NAL38" s="16"/>
      <c r="NAM38" s="16"/>
      <c r="NAN38" s="16"/>
      <c r="NAO38" s="16"/>
      <c r="NAP38" s="16"/>
      <c r="NAQ38" s="16"/>
      <c r="NAR38" s="16"/>
      <c r="NAS38" s="16"/>
      <c r="NAT38" s="16"/>
      <c r="NAU38" s="16"/>
      <c r="NAV38" s="16"/>
      <c r="NAW38" s="16"/>
      <c r="NAX38" s="16"/>
      <c r="NAY38" s="16"/>
      <c r="NAZ38" s="16"/>
      <c r="NBA38" s="16"/>
      <c r="NBB38" s="16"/>
      <c r="NBC38" s="16"/>
      <c r="NBD38" s="16"/>
      <c r="NBE38" s="16"/>
      <c r="NBF38" s="16"/>
      <c r="NBG38" s="16"/>
      <c r="NBH38" s="16"/>
      <c r="NBI38" s="16"/>
      <c r="NBJ38" s="16"/>
      <c r="NBK38" s="16"/>
      <c r="NBL38" s="16"/>
      <c r="NBM38" s="16"/>
      <c r="NBN38" s="16"/>
      <c r="NBO38" s="16"/>
      <c r="NBP38" s="16"/>
      <c r="NBQ38" s="16"/>
      <c r="NBR38" s="16"/>
      <c r="NBS38" s="16"/>
      <c r="NBT38" s="16"/>
      <c r="NBU38" s="16"/>
      <c r="NBV38" s="16"/>
      <c r="NBW38" s="16"/>
      <c r="NBX38" s="16"/>
      <c r="NBY38" s="16"/>
      <c r="NBZ38" s="16"/>
      <c r="NCA38" s="16"/>
      <c r="NCB38" s="16"/>
      <c r="NCC38" s="16"/>
      <c r="NCD38" s="16"/>
      <c r="NCE38" s="16"/>
      <c r="NCF38" s="16"/>
      <c r="NCG38" s="16"/>
      <c r="NCH38" s="16"/>
      <c r="NCI38" s="16"/>
      <c r="NCJ38" s="16"/>
      <c r="NCK38" s="16"/>
      <c r="NCL38" s="16"/>
      <c r="NCM38" s="16"/>
      <c r="NCN38" s="16"/>
      <c r="NCO38" s="16"/>
      <c r="NCP38" s="16"/>
      <c r="NCQ38" s="16"/>
      <c r="NCR38" s="16"/>
      <c r="NCS38" s="16"/>
      <c r="NCT38" s="16"/>
      <c r="NCU38" s="16"/>
      <c r="NCV38" s="16"/>
      <c r="NCW38" s="16"/>
      <c r="NCX38" s="16"/>
      <c r="NCY38" s="16"/>
      <c r="NCZ38" s="16"/>
      <c r="NDA38" s="16"/>
      <c r="NDB38" s="16"/>
      <c r="NDC38" s="16"/>
      <c r="NDD38" s="16"/>
      <c r="NDE38" s="16"/>
      <c r="NDF38" s="16"/>
      <c r="NDG38" s="16"/>
      <c r="NDH38" s="16"/>
      <c r="NDI38" s="16"/>
      <c r="NDJ38" s="16"/>
      <c r="NDK38" s="16"/>
      <c r="NDL38" s="16"/>
      <c r="NDM38" s="16"/>
      <c r="NDN38" s="16"/>
      <c r="NDO38" s="16"/>
      <c r="NDP38" s="16"/>
      <c r="NDQ38" s="16"/>
      <c r="NDR38" s="16"/>
      <c r="NDS38" s="16"/>
      <c r="NDT38" s="16"/>
      <c r="NDU38" s="16"/>
      <c r="NDV38" s="16"/>
      <c r="NDW38" s="16"/>
      <c r="NDX38" s="16"/>
      <c r="NDY38" s="16"/>
      <c r="NDZ38" s="16"/>
      <c r="NEA38" s="16"/>
      <c r="NEB38" s="16"/>
      <c r="NEC38" s="16"/>
      <c r="NED38" s="16"/>
      <c r="NEE38" s="16"/>
      <c r="NEF38" s="16"/>
      <c r="NEG38" s="16"/>
      <c r="NEH38" s="16"/>
      <c r="NEI38" s="16"/>
      <c r="NEJ38" s="16"/>
      <c r="NEK38" s="16"/>
      <c r="NEL38" s="16"/>
      <c r="NEM38" s="16"/>
      <c r="NEN38" s="16"/>
      <c r="NEO38" s="16"/>
      <c r="NEP38" s="16"/>
      <c r="NEQ38" s="16"/>
      <c r="NER38" s="16"/>
      <c r="NES38" s="16"/>
      <c r="NET38" s="16"/>
      <c r="NEU38" s="16"/>
      <c r="NEV38" s="16"/>
      <c r="NEW38" s="16"/>
      <c r="NEX38" s="16"/>
      <c r="NEY38" s="16"/>
      <c r="NEZ38" s="16"/>
      <c r="NFA38" s="16"/>
      <c r="NFB38" s="16"/>
      <c r="NFC38" s="16"/>
      <c r="NFD38" s="16"/>
      <c r="NFE38" s="16"/>
      <c r="NFF38" s="16"/>
      <c r="NFG38" s="16"/>
      <c r="NFH38" s="16"/>
      <c r="NFI38" s="16"/>
      <c r="NFJ38" s="16"/>
      <c r="NFK38" s="16"/>
      <c r="NFL38" s="16"/>
      <c r="NFM38" s="16"/>
      <c r="NFN38" s="16"/>
      <c r="NFO38" s="16"/>
      <c r="NFP38" s="16"/>
      <c r="NFQ38" s="16"/>
      <c r="NFR38" s="16"/>
      <c r="NFS38" s="16"/>
      <c r="NFT38" s="16"/>
      <c r="NFU38" s="16"/>
      <c r="NFV38" s="16"/>
      <c r="NFW38" s="16"/>
      <c r="NFX38" s="16"/>
      <c r="NFY38" s="16"/>
      <c r="NFZ38" s="16"/>
      <c r="NGA38" s="16"/>
      <c r="NGB38" s="16"/>
      <c r="NGC38" s="16"/>
      <c r="NGD38" s="16"/>
      <c r="NGE38" s="16"/>
      <c r="NGF38" s="16"/>
      <c r="NGG38" s="16"/>
      <c r="NGH38" s="16"/>
      <c r="NGI38" s="16"/>
      <c r="NGJ38" s="16"/>
      <c r="NGK38" s="16"/>
      <c r="NGL38" s="16"/>
      <c r="NGM38" s="16"/>
      <c r="NGN38" s="16"/>
      <c r="NGO38" s="16"/>
      <c r="NGP38" s="16"/>
      <c r="NGQ38" s="16"/>
      <c r="NGR38" s="16"/>
      <c r="NGS38" s="16"/>
      <c r="NGT38" s="16"/>
      <c r="NGU38" s="16"/>
      <c r="NGV38" s="16"/>
      <c r="NGW38" s="16"/>
      <c r="NGX38" s="16"/>
      <c r="NGY38" s="16"/>
      <c r="NGZ38" s="16"/>
      <c r="NHA38" s="16"/>
      <c r="NHB38" s="16"/>
      <c r="NHC38" s="16"/>
      <c r="NHD38" s="16"/>
      <c r="NHE38" s="16"/>
      <c r="NHF38" s="16"/>
      <c r="NHG38" s="16"/>
      <c r="NHH38" s="16"/>
      <c r="NHI38" s="16"/>
      <c r="NHJ38" s="16"/>
      <c r="NHK38" s="16"/>
      <c r="NHL38" s="16"/>
      <c r="NHM38" s="16"/>
      <c r="NHN38" s="16"/>
      <c r="NHO38" s="16"/>
      <c r="NHP38" s="16"/>
      <c r="NHQ38" s="16"/>
      <c r="NHR38" s="16"/>
      <c r="NHS38" s="16"/>
      <c r="NHT38" s="16"/>
      <c r="NHU38" s="16"/>
      <c r="NHV38" s="16"/>
      <c r="NHW38" s="16"/>
      <c r="NHX38" s="16"/>
      <c r="NHY38" s="16"/>
      <c r="NHZ38" s="16"/>
      <c r="NIA38" s="16"/>
      <c r="NIB38" s="16"/>
      <c r="NIC38" s="16"/>
      <c r="NID38" s="16"/>
      <c r="NIE38" s="16"/>
      <c r="NIF38" s="16"/>
      <c r="NIG38" s="16"/>
      <c r="NIH38" s="16"/>
      <c r="NII38" s="16"/>
      <c r="NIJ38" s="16"/>
      <c r="NIK38" s="16"/>
      <c r="NIL38" s="16"/>
      <c r="NIM38" s="16"/>
      <c r="NIN38" s="16"/>
      <c r="NIO38" s="16"/>
      <c r="NIP38" s="16"/>
      <c r="NIQ38" s="16"/>
      <c r="NIR38" s="16"/>
      <c r="NIS38" s="16"/>
      <c r="NIT38" s="16"/>
      <c r="NIU38" s="16"/>
      <c r="NIV38" s="16"/>
      <c r="NIW38" s="16"/>
      <c r="NIX38" s="16"/>
      <c r="NIY38" s="16"/>
      <c r="NIZ38" s="16"/>
      <c r="NJA38" s="16"/>
      <c r="NJB38" s="16"/>
      <c r="NJC38" s="16"/>
      <c r="NJD38" s="16"/>
      <c r="NJE38" s="16"/>
      <c r="NJF38" s="16"/>
      <c r="NJG38" s="16"/>
      <c r="NJH38" s="16"/>
      <c r="NJI38" s="16"/>
      <c r="NJJ38" s="16"/>
      <c r="NJK38" s="16"/>
      <c r="NJL38" s="16"/>
      <c r="NJM38" s="16"/>
      <c r="NJN38" s="16"/>
      <c r="NJO38" s="16"/>
      <c r="NJP38" s="16"/>
      <c r="NJQ38" s="16"/>
      <c r="NJR38" s="16"/>
      <c r="NJS38" s="16"/>
      <c r="NJT38" s="16"/>
      <c r="NJU38" s="16"/>
      <c r="NJV38" s="16"/>
      <c r="NJW38" s="16"/>
      <c r="NJX38" s="16"/>
      <c r="NJY38" s="16"/>
      <c r="NJZ38" s="16"/>
      <c r="NKA38" s="16"/>
      <c r="NKB38" s="16"/>
      <c r="NKC38" s="16"/>
      <c r="NKD38" s="16"/>
      <c r="NKE38" s="16"/>
      <c r="NKF38" s="16"/>
      <c r="NKG38" s="16"/>
      <c r="NKH38" s="16"/>
      <c r="NKI38" s="16"/>
      <c r="NKJ38" s="16"/>
      <c r="NKK38" s="16"/>
      <c r="NKL38" s="16"/>
      <c r="NKM38" s="16"/>
      <c r="NKN38" s="16"/>
      <c r="NKO38" s="16"/>
      <c r="NKP38" s="16"/>
      <c r="NKQ38" s="16"/>
      <c r="NKR38" s="16"/>
      <c r="NKS38" s="16"/>
      <c r="NKT38" s="16"/>
      <c r="NKU38" s="16"/>
      <c r="NKV38" s="16"/>
      <c r="NKW38" s="16"/>
      <c r="NKX38" s="16"/>
      <c r="NKY38" s="16"/>
      <c r="NKZ38" s="16"/>
      <c r="NLA38" s="16"/>
      <c r="NLB38" s="16"/>
      <c r="NLC38" s="16"/>
      <c r="NLD38" s="16"/>
      <c r="NLE38" s="16"/>
      <c r="NLF38" s="16"/>
      <c r="NLG38" s="16"/>
      <c r="NLH38" s="16"/>
      <c r="NLI38" s="16"/>
      <c r="NLJ38" s="16"/>
      <c r="NLK38" s="16"/>
      <c r="NLL38" s="16"/>
      <c r="NLM38" s="16"/>
      <c r="NLN38" s="16"/>
      <c r="NLO38" s="16"/>
      <c r="NLP38" s="16"/>
      <c r="NLQ38" s="16"/>
      <c r="NLR38" s="16"/>
      <c r="NLS38" s="16"/>
      <c r="NLT38" s="16"/>
      <c r="NLU38" s="16"/>
      <c r="NLV38" s="16"/>
      <c r="NLW38" s="16"/>
      <c r="NLX38" s="16"/>
      <c r="NLY38" s="16"/>
      <c r="NLZ38" s="16"/>
      <c r="NMA38" s="16"/>
      <c r="NMB38" s="16"/>
      <c r="NMC38" s="16"/>
      <c r="NMD38" s="16"/>
      <c r="NME38" s="16"/>
      <c r="NMF38" s="16"/>
      <c r="NMG38" s="16"/>
      <c r="NMH38" s="16"/>
      <c r="NMI38" s="16"/>
      <c r="NMJ38" s="16"/>
      <c r="NMK38" s="16"/>
      <c r="NML38" s="16"/>
      <c r="NMM38" s="16"/>
      <c r="NMN38" s="16"/>
      <c r="NMO38" s="16"/>
      <c r="NMP38" s="16"/>
      <c r="NMQ38" s="16"/>
      <c r="NMR38" s="16"/>
      <c r="NMS38" s="16"/>
      <c r="NMT38" s="16"/>
      <c r="NMU38" s="16"/>
      <c r="NMV38" s="16"/>
      <c r="NMW38" s="16"/>
      <c r="NMX38" s="16"/>
      <c r="NMY38" s="16"/>
      <c r="NMZ38" s="16"/>
      <c r="NNA38" s="16"/>
      <c r="NNB38" s="16"/>
      <c r="NNC38" s="16"/>
      <c r="NND38" s="16"/>
      <c r="NNE38" s="16"/>
      <c r="NNF38" s="16"/>
      <c r="NNG38" s="16"/>
      <c r="NNH38" s="16"/>
      <c r="NNI38" s="16"/>
      <c r="NNJ38" s="16"/>
      <c r="NNK38" s="16"/>
      <c r="NNL38" s="16"/>
      <c r="NNM38" s="16"/>
      <c r="NNN38" s="16"/>
      <c r="NNO38" s="16"/>
      <c r="NNP38" s="16"/>
      <c r="NNQ38" s="16"/>
      <c r="NNR38" s="16"/>
      <c r="NNS38" s="16"/>
      <c r="NNT38" s="16"/>
      <c r="NNU38" s="16"/>
      <c r="NNV38" s="16"/>
      <c r="NNW38" s="16"/>
      <c r="NNX38" s="16"/>
      <c r="NNY38" s="16"/>
      <c r="NNZ38" s="16"/>
      <c r="NOA38" s="16"/>
      <c r="NOB38" s="16"/>
      <c r="NOC38" s="16"/>
      <c r="NOD38" s="16"/>
      <c r="NOE38" s="16"/>
      <c r="NOF38" s="16"/>
      <c r="NOG38" s="16"/>
      <c r="NOH38" s="16"/>
      <c r="NOI38" s="16"/>
      <c r="NOJ38" s="16"/>
      <c r="NOK38" s="16"/>
      <c r="NOL38" s="16"/>
      <c r="NOM38" s="16"/>
      <c r="NON38" s="16"/>
      <c r="NOO38" s="16"/>
      <c r="NOP38" s="16"/>
      <c r="NOQ38" s="16"/>
      <c r="NOR38" s="16"/>
      <c r="NOS38" s="16"/>
      <c r="NOT38" s="16"/>
      <c r="NOU38" s="16"/>
      <c r="NOV38" s="16"/>
      <c r="NOW38" s="16"/>
      <c r="NOX38" s="16"/>
      <c r="NOY38" s="16"/>
      <c r="NOZ38" s="16"/>
      <c r="NPA38" s="16"/>
      <c r="NPB38" s="16"/>
      <c r="NPC38" s="16"/>
      <c r="NPD38" s="16"/>
      <c r="NPE38" s="16"/>
      <c r="NPF38" s="16"/>
      <c r="NPG38" s="16"/>
      <c r="NPH38" s="16"/>
      <c r="NPI38" s="16"/>
      <c r="NPJ38" s="16"/>
      <c r="NPK38" s="16"/>
      <c r="NPL38" s="16"/>
      <c r="NPM38" s="16"/>
      <c r="NPN38" s="16"/>
      <c r="NPO38" s="16"/>
      <c r="NPP38" s="16"/>
      <c r="NPQ38" s="16"/>
      <c r="NPR38" s="16"/>
      <c r="NPS38" s="16"/>
      <c r="NPT38" s="16"/>
      <c r="NPU38" s="16"/>
      <c r="NPV38" s="16"/>
      <c r="NPW38" s="16"/>
      <c r="NPX38" s="16"/>
      <c r="NPY38" s="16"/>
      <c r="NPZ38" s="16"/>
      <c r="NQA38" s="16"/>
      <c r="NQB38" s="16"/>
      <c r="NQC38" s="16"/>
      <c r="NQD38" s="16"/>
      <c r="NQE38" s="16"/>
      <c r="NQF38" s="16"/>
      <c r="NQG38" s="16"/>
      <c r="NQH38" s="16"/>
      <c r="NQI38" s="16"/>
      <c r="NQJ38" s="16"/>
      <c r="NQK38" s="16"/>
      <c r="NQL38" s="16"/>
      <c r="NQM38" s="16"/>
      <c r="NQN38" s="16"/>
      <c r="NQO38" s="16"/>
      <c r="NQP38" s="16"/>
      <c r="NQQ38" s="16"/>
      <c r="NQR38" s="16"/>
      <c r="NQS38" s="16"/>
      <c r="NQT38" s="16"/>
      <c r="NQU38" s="16"/>
      <c r="NQV38" s="16"/>
      <c r="NQW38" s="16"/>
      <c r="NQX38" s="16"/>
      <c r="NQY38" s="16"/>
      <c r="NQZ38" s="16"/>
      <c r="NRA38" s="16"/>
      <c r="NRB38" s="16"/>
      <c r="NRC38" s="16"/>
      <c r="NRD38" s="16"/>
      <c r="NRE38" s="16"/>
      <c r="NRF38" s="16"/>
      <c r="NRG38" s="16"/>
      <c r="NRH38" s="16"/>
      <c r="NRI38" s="16"/>
      <c r="NRJ38" s="16"/>
      <c r="NRK38" s="16"/>
      <c r="NRL38" s="16"/>
      <c r="NRM38" s="16"/>
      <c r="NRN38" s="16"/>
      <c r="NRO38" s="16"/>
      <c r="NRP38" s="16"/>
      <c r="NRQ38" s="16"/>
      <c r="NRR38" s="16"/>
      <c r="NRS38" s="16"/>
      <c r="NRT38" s="16"/>
      <c r="NRU38" s="16"/>
      <c r="NRV38" s="16"/>
      <c r="NRW38" s="16"/>
      <c r="NRX38" s="16"/>
      <c r="NRY38" s="16"/>
      <c r="NRZ38" s="16"/>
      <c r="NSA38" s="16"/>
      <c r="NSB38" s="16"/>
      <c r="NSC38" s="16"/>
      <c r="NSD38" s="16"/>
      <c r="NSE38" s="16"/>
      <c r="NSF38" s="16"/>
      <c r="NSG38" s="16"/>
      <c r="NSH38" s="16"/>
      <c r="NSI38" s="16"/>
      <c r="NSJ38" s="16"/>
      <c r="NSK38" s="16"/>
      <c r="NSL38" s="16"/>
      <c r="NSM38" s="16"/>
      <c r="NSN38" s="16"/>
      <c r="NSO38" s="16"/>
      <c r="NSP38" s="16"/>
      <c r="NSQ38" s="16"/>
      <c r="NSR38" s="16"/>
      <c r="NSS38" s="16"/>
      <c r="NST38" s="16"/>
      <c r="NSU38" s="16"/>
      <c r="NSV38" s="16"/>
      <c r="NSW38" s="16"/>
      <c r="NSX38" s="16"/>
      <c r="NSY38" s="16"/>
      <c r="NSZ38" s="16"/>
      <c r="NTA38" s="16"/>
      <c r="NTB38" s="16"/>
      <c r="NTC38" s="16"/>
      <c r="NTD38" s="16"/>
      <c r="NTE38" s="16"/>
      <c r="NTF38" s="16"/>
      <c r="NTG38" s="16"/>
      <c r="NTH38" s="16"/>
      <c r="NTI38" s="16"/>
      <c r="NTJ38" s="16"/>
      <c r="NTK38" s="16"/>
      <c r="NTL38" s="16"/>
      <c r="NTM38" s="16"/>
      <c r="NTN38" s="16"/>
      <c r="NTO38" s="16"/>
      <c r="NTP38" s="16"/>
      <c r="NTQ38" s="16"/>
      <c r="NTR38" s="16"/>
      <c r="NTS38" s="16"/>
      <c r="NTT38" s="16"/>
      <c r="NTU38" s="16"/>
      <c r="NTV38" s="16"/>
      <c r="NTW38" s="16"/>
      <c r="NTX38" s="16"/>
      <c r="NTY38" s="16"/>
      <c r="NTZ38" s="16"/>
      <c r="NUA38" s="16"/>
      <c r="NUB38" s="16"/>
      <c r="NUC38" s="16"/>
      <c r="NUD38" s="16"/>
      <c r="NUE38" s="16"/>
      <c r="NUF38" s="16"/>
      <c r="NUG38" s="16"/>
      <c r="NUH38" s="16"/>
      <c r="NUI38" s="16"/>
      <c r="NUJ38" s="16"/>
      <c r="NUK38" s="16"/>
      <c r="NUL38" s="16"/>
      <c r="NUM38" s="16"/>
      <c r="NUN38" s="16"/>
      <c r="NUO38" s="16"/>
      <c r="NUP38" s="16"/>
      <c r="NUQ38" s="16"/>
      <c r="NUR38" s="16"/>
      <c r="NUS38" s="16"/>
      <c r="NUT38" s="16"/>
      <c r="NUU38" s="16"/>
      <c r="NUV38" s="16"/>
      <c r="NUW38" s="16"/>
      <c r="NUX38" s="16"/>
      <c r="NUY38" s="16"/>
      <c r="NUZ38" s="16"/>
      <c r="NVA38" s="16"/>
      <c r="NVB38" s="16"/>
      <c r="NVC38" s="16"/>
      <c r="NVD38" s="16"/>
      <c r="NVE38" s="16"/>
      <c r="NVF38" s="16"/>
      <c r="NVG38" s="16"/>
      <c r="NVH38" s="16"/>
      <c r="NVI38" s="16"/>
      <c r="NVJ38" s="16"/>
      <c r="NVK38" s="16"/>
      <c r="NVL38" s="16"/>
      <c r="NVM38" s="16"/>
      <c r="NVN38" s="16"/>
      <c r="NVO38" s="16"/>
      <c r="NVP38" s="16"/>
      <c r="NVQ38" s="16"/>
      <c r="NVR38" s="16"/>
      <c r="NVS38" s="16"/>
      <c r="NVT38" s="16"/>
      <c r="NVU38" s="16"/>
      <c r="NVV38" s="16"/>
      <c r="NVW38" s="16"/>
      <c r="NVX38" s="16"/>
      <c r="NVY38" s="16"/>
      <c r="NVZ38" s="16"/>
      <c r="NWA38" s="16"/>
      <c r="NWB38" s="16"/>
      <c r="NWC38" s="16"/>
      <c r="NWD38" s="16"/>
      <c r="NWE38" s="16"/>
      <c r="NWF38" s="16"/>
      <c r="NWG38" s="16"/>
      <c r="NWH38" s="16"/>
      <c r="NWI38" s="16"/>
      <c r="NWJ38" s="16"/>
      <c r="NWK38" s="16"/>
      <c r="NWL38" s="16"/>
      <c r="NWM38" s="16"/>
      <c r="NWN38" s="16"/>
      <c r="NWO38" s="16"/>
      <c r="NWP38" s="16"/>
      <c r="NWQ38" s="16"/>
      <c r="NWR38" s="16"/>
      <c r="NWS38" s="16"/>
      <c r="NWT38" s="16"/>
      <c r="NWU38" s="16"/>
      <c r="NWV38" s="16"/>
      <c r="NWW38" s="16"/>
      <c r="NWX38" s="16"/>
      <c r="NWY38" s="16"/>
      <c r="NWZ38" s="16"/>
      <c r="NXA38" s="16"/>
      <c r="NXB38" s="16"/>
      <c r="NXC38" s="16"/>
      <c r="NXD38" s="16"/>
      <c r="NXE38" s="16"/>
      <c r="NXF38" s="16"/>
      <c r="NXG38" s="16"/>
      <c r="NXH38" s="16"/>
      <c r="NXI38" s="16"/>
      <c r="NXJ38" s="16"/>
      <c r="NXK38" s="16"/>
      <c r="NXL38" s="16"/>
      <c r="NXM38" s="16"/>
      <c r="NXN38" s="16"/>
      <c r="NXO38" s="16"/>
      <c r="NXP38" s="16"/>
      <c r="NXQ38" s="16"/>
      <c r="NXR38" s="16"/>
      <c r="NXS38" s="16"/>
      <c r="NXT38" s="16"/>
      <c r="NXU38" s="16"/>
      <c r="NXV38" s="16"/>
      <c r="NXW38" s="16"/>
      <c r="NXX38" s="16"/>
      <c r="NXY38" s="16"/>
      <c r="NXZ38" s="16"/>
      <c r="NYA38" s="16"/>
      <c r="NYB38" s="16"/>
      <c r="NYC38" s="16"/>
      <c r="NYD38" s="16"/>
      <c r="NYE38" s="16"/>
      <c r="NYF38" s="16"/>
      <c r="NYG38" s="16"/>
      <c r="NYH38" s="16"/>
      <c r="NYI38" s="16"/>
      <c r="NYJ38" s="16"/>
      <c r="NYK38" s="16"/>
      <c r="NYL38" s="16"/>
      <c r="NYM38" s="16"/>
      <c r="NYN38" s="16"/>
      <c r="NYO38" s="16"/>
      <c r="NYP38" s="16"/>
      <c r="NYQ38" s="16"/>
      <c r="NYR38" s="16"/>
      <c r="NYS38" s="16"/>
      <c r="NYT38" s="16"/>
      <c r="NYU38" s="16"/>
      <c r="NYV38" s="16"/>
      <c r="NYW38" s="16"/>
      <c r="NYX38" s="16"/>
      <c r="NYY38" s="16"/>
      <c r="NYZ38" s="16"/>
      <c r="NZA38" s="16"/>
      <c r="NZB38" s="16"/>
      <c r="NZC38" s="16"/>
      <c r="NZD38" s="16"/>
      <c r="NZE38" s="16"/>
      <c r="NZF38" s="16"/>
      <c r="NZG38" s="16"/>
      <c r="NZH38" s="16"/>
      <c r="NZI38" s="16"/>
      <c r="NZJ38" s="16"/>
      <c r="NZK38" s="16"/>
      <c r="NZL38" s="16"/>
      <c r="NZM38" s="16"/>
      <c r="NZN38" s="16"/>
      <c r="NZO38" s="16"/>
      <c r="NZP38" s="16"/>
      <c r="NZQ38" s="16"/>
      <c r="NZR38" s="16"/>
      <c r="NZS38" s="16"/>
      <c r="NZT38" s="16"/>
      <c r="NZU38" s="16"/>
      <c r="NZV38" s="16"/>
      <c r="NZW38" s="16"/>
      <c r="NZX38" s="16"/>
      <c r="NZY38" s="16"/>
      <c r="NZZ38" s="16"/>
      <c r="OAA38" s="16"/>
      <c r="OAB38" s="16"/>
      <c r="OAC38" s="16"/>
      <c r="OAD38" s="16"/>
      <c r="OAE38" s="16"/>
      <c r="OAF38" s="16"/>
      <c r="OAG38" s="16"/>
      <c r="OAH38" s="16"/>
      <c r="OAI38" s="16"/>
      <c r="OAJ38" s="16"/>
      <c r="OAK38" s="16"/>
      <c r="OAL38" s="16"/>
      <c r="OAM38" s="16"/>
      <c r="OAN38" s="16"/>
      <c r="OAO38" s="16"/>
      <c r="OAP38" s="16"/>
      <c r="OAQ38" s="16"/>
      <c r="OAR38" s="16"/>
      <c r="OAS38" s="16"/>
      <c r="OAT38" s="16"/>
      <c r="OAU38" s="16"/>
      <c r="OAV38" s="16"/>
      <c r="OAW38" s="16"/>
      <c r="OAX38" s="16"/>
      <c r="OAY38" s="16"/>
      <c r="OAZ38" s="16"/>
      <c r="OBA38" s="16"/>
      <c r="OBB38" s="16"/>
      <c r="OBC38" s="16"/>
      <c r="OBD38" s="16"/>
      <c r="OBE38" s="16"/>
      <c r="OBF38" s="16"/>
      <c r="OBG38" s="16"/>
      <c r="OBH38" s="16"/>
      <c r="OBI38" s="16"/>
      <c r="OBJ38" s="16"/>
      <c r="OBK38" s="16"/>
      <c r="OBL38" s="16"/>
      <c r="OBM38" s="16"/>
      <c r="OBN38" s="16"/>
      <c r="OBO38" s="16"/>
      <c r="OBP38" s="16"/>
      <c r="OBQ38" s="16"/>
      <c r="OBR38" s="16"/>
      <c r="OBS38" s="16"/>
      <c r="OBT38" s="16"/>
      <c r="OBU38" s="16"/>
      <c r="OBV38" s="16"/>
      <c r="OBW38" s="16"/>
      <c r="OBX38" s="16"/>
      <c r="OBY38" s="16"/>
      <c r="OBZ38" s="16"/>
      <c r="OCA38" s="16"/>
      <c r="OCB38" s="16"/>
      <c r="OCC38" s="16"/>
      <c r="OCD38" s="16"/>
      <c r="OCE38" s="16"/>
      <c r="OCF38" s="16"/>
      <c r="OCG38" s="16"/>
      <c r="OCH38" s="16"/>
      <c r="OCI38" s="16"/>
      <c r="OCJ38" s="16"/>
      <c r="OCK38" s="16"/>
      <c r="OCL38" s="16"/>
      <c r="OCM38" s="16"/>
      <c r="OCN38" s="16"/>
      <c r="OCO38" s="16"/>
      <c r="OCP38" s="16"/>
      <c r="OCQ38" s="16"/>
      <c r="OCR38" s="16"/>
      <c r="OCS38" s="16"/>
      <c r="OCT38" s="16"/>
      <c r="OCU38" s="16"/>
      <c r="OCV38" s="16"/>
      <c r="OCW38" s="16"/>
      <c r="OCX38" s="16"/>
      <c r="OCY38" s="16"/>
      <c r="OCZ38" s="16"/>
      <c r="ODA38" s="16"/>
      <c r="ODB38" s="16"/>
      <c r="ODC38" s="16"/>
      <c r="ODD38" s="16"/>
      <c r="ODE38" s="16"/>
      <c r="ODF38" s="16"/>
      <c r="ODG38" s="16"/>
      <c r="ODH38" s="16"/>
      <c r="ODI38" s="16"/>
      <c r="ODJ38" s="16"/>
      <c r="ODK38" s="16"/>
      <c r="ODL38" s="16"/>
      <c r="ODM38" s="16"/>
      <c r="ODN38" s="16"/>
      <c r="ODO38" s="16"/>
      <c r="ODP38" s="16"/>
      <c r="ODQ38" s="16"/>
      <c r="ODR38" s="16"/>
      <c r="ODS38" s="16"/>
      <c r="ODT38" s="16"/>
      <c r="ODU38" s="16"/>
      <c r="ODV38" s="16"/>
      <c r="ODW38" s="16"/>
      <c r="ODX38" s="16"/>
      <c r="ODY38" s="16"/>
      <c r="ODZ38" s="16"/>
      <c r="OEA38" s="16"/>
      <c r="OEB38" s="16"/>
      <c r="OEC38" s="16"/>
      <c r="OED38" s="16"/>
      <c r="OEE38" s="16"/>
      <c r="OEF38" s="16"/>
      <c r="OEG38" s="16"/>
      <c r="OEH38" s="16"/>
      <c r="OEI38" s="16"/>
      <c r="OEJ38" s="16"/>
      <c r="OEK38" s="16"/>
      <c r="OEL38" s="16"/>
      <c r="OEM38" s="16"/>
      <c r="OEN38" s="16"/>
      <c r="OEO38" s="16"/>
      <c r="OEP38" s="16"/>
      <c r="OEQ38" s="16"/>
      <c r="OER38" s="16"/>
      <c r="OES38" s="16"/>
      <c r="OET38" s="16"/>
      <c r="OEU38" s="16"/>
      <c r="OEV38" s="16"/>
      <c r="OEW38" s="16"/>
      <c r="OEX38" s="16"/>
      <c r="OEY38" s="16"/>
      <c r="OEZ38" s="16"/>
      <c r="OFA38" s="16"/>
      <c r="OFB38" s="16"/>
      <c r="OFC38" s="16"/>
      <c r="OFD38" s="16"/>
      <c r="OFE38" s="16"/>
      <c r="OFF38" s="16"/>
      <c r="OFG38" s="16"/>
      <c r="OFH38" s="16"/>
      <c r="OFI38" s="16"/>
      <c r="OFJ38" s="16"/>
      <c r="OFK38" s="16"/>
      <c r="OFL38" s="16"/>
      <c r="OFM38" s="16"/>
      <c r="OFN38" s="16"/>
      <c r="OFO38" s="16"/>
      <c r="OFP38" s="16"/>
      <c r="OFQ38" s="16"/>
      <c r="OFR38" s="16"/>
      <c r="OFS38" s="16"/>
      <c r="OFT38" s="16"/>
      <c r="OFU38" s="16"/>
      <c r="OFV38" s="16"/>
      <c r="OFW38" s="16"/>
      <c r="OFX38" s="16"/>
      <c r="OFY38" s="16"/>
      <c r="OFZ38" s="16"/>
      <c r="OGA38" s="16"/>
      <c r="OGB38" s="16"/>
      <c r="OGC38" s="16"/>
      <c r="OGD38" s="16"/>
      <c r="OGE38" s="16"/>
      <c r="OGF38" s="16"/>
      <c r="OGG38" s="16"/>
      <c r="OGH38" s="16"/>
      <c r="OGI38" s="16"/>
      <c r="OGJ38" s="16"/>
      <c r="OGK38" s="16"/>
      <c r="OGL38" s="16"/>
      <c r="OGM38" s="16"/>
      <c r="OGN38" s="16"/>
      <c r="OGO38" s="16"/>
      <c r="OGP38" s="16"/>
      <c r="OGQ38" s="16"/>
      <c r="OGR38" s="16"/>
      <c r="OGS38" s="16"/>
      <c r="OGT38" s="16"/>
      <c r="OGU38" s="16"/>
      <c r="OGV38" s="16"/>
      <c r="OGW38" s="16"/>
      <c r="OGX38" s="16"/>
      <c r="OGY38" s="16"/>
      <c r="OGZ38" s="16"/>
      <c r="OHA38" s="16"/>
      <c r="OHB38" s="16"/>
      <c r="OHC38" s="16"/>
      <c r="OHD38" s="16"/>
      <c r="OHE38" s="16"/>
      <c r="OHF38" s="16"/>
      <c r="OHG38" s="16"/>
      <c r="OHH38" s="16"/>
      <c r="OHI38" s="16"/>
      <c r="OHJ38" s="16"/>
      <c r="OHK38" s="16"/>
      <c r="OHL38" s="16"/>
      <c r="OHM38" s="16"/>
      <c r="OHN38" s="16"/>
      <c r="OHO38" s="16"/>
      <c r="OHP38" s="16"/>
      <c r="OHQ38" s="16"/>
      <c r="OHR38" s="16"/>
      <c r="OHS38" s="16"/>
      <c r="OHT38" s="16"/>
      <c r="OHU38" s="16"/>
      <c r="OHV38" s="16"/>
      <c r="OHW38" s="16"/>
      <c r="OHX38" s="16"/>
      <c r="OHY38" s="16"/>
      <c r="OHZ38" s="16"/>
      <c r="OIA38" s="16"/>
      <c r="OIB38" s="16"/>
      <c r="OIC38" s="16"/>
      <c r="OID38" s="16"/>
      <c r="OIE38" s="16"/>
      <c r="OIF38" s="16"/>
      <c r="OIG38" s="16"/>
      <c r="OIH38" s="16"/>
      <c r="OII38" s="16"/>
      <c r="OIJ38" s="16"/>
      <c r="OIK38" s="16"/>
      <c r="OIL38" s="16"/>
      <c r="OIM38" s="16"/>
      <c r="OIN38" s="16"/>
      <c r="OIO38" s="16"/>
      <c r="OIP38" s="16"/>
      <c r="OIQ38" s="16"/>
      <c r="OIR38" s="16"/>
      <c r="OIS38" s="16"/>
      <c r="OIT38" s="16"/>
      <c r="OIU38" s="16"/>
      <c r="OIV38" s="16"/>
      <c r="OIW38" s="16"/>
      <c r="OIX38" s="16"/>
      <c r="OIY38" s="16"/>
      <c r="OIZ38" s="16"/>
      <c r="OJA38" s="16"/>
      <c r="OJB38" s="16"/>
      <c r="OJC38" s="16"/>
      <c r="OJD38" s="16"/>
      <c r="OJE38" s="16"/>
      <c r="OJF38" s="16"/>
      <c r="OJG38" s="16"/>
      <c r="OJH38" s="16"/>
      <c r="OJI38" s="16"/>
      <c r="OJJ38" s="16"/>
      <c r="OJK38" s="16"/>
      <c r="OJL38" s="16"/>
      <c r="OJM38" s="16"/>
      <c r="OJN38" s="16"/>
      <c r="OJO38" s="16"/>
      <c r="OJP38" s="16"/>
      <c r="OJQ38" s="16"/>
      <c r="OJR38" s="16"/>
      <c r="OJS38" s="16"/>
      <c r="OJT38" s="16"/>
      <c r="OJU38" s="16"/>
      <c r="OJV38" s="16"/>
      <c r="OJW38" s="16"/>
      <c r="OJX38" s="16"/>
      <c r="OJY38" s="16"/>
      <c r="OJZ38" s="16"/>
      <c r="OKA38" s="16"/>
      <c r="OKB38" s="16"/>
      <c r="OKC38" s="16"/>
      <c r="OKD38" s="16"/>
      <c r="OKE38" s="16"/>
      <c r="OKF38" s="16"/>
      <c r="OKG38" s="16"/>
      <c r="OKH38" s="16"/>
      <c r="OKI38" s="16"/>
      <c r="OKJ38" s="16"/>
      <c r="OKK38" s="16"/>
      <c r="OKL38" s="16"/>
      <c r="OKM38" s="16"/>
      <c r="OKN38" s="16"/>
      <c r="OKO38" s="16"/>
      <c r="OKP38" s="16"/>
      <c r="OKQ38" s="16"/>
      <c r="OKR38" s="16"/>
      <c r="OKS38" s="16"/>
      <c r="OKT38" s="16"/>
      <c r="OKU38" s="16"/>
      <c r="OKV38" s="16"/>
      <c r="OKW38" s="16"/>
      <c r="OKX38" s="16"/>
      <c r="OKY38" s="16"/>
      <c r="OKZ38" s="16"/>
      <c r="OLA38" s="16"/>
      <c r="OLB38" s="16"/>
      <c r="OLC38" s="16"/>
      <c r="OLD38" s="16"/>
      <c r="OLE38" s="16"/>
      <c r="OLF38" s="16"/>
      <c r="OLG38" s="16"/>
      <c r="OLH38" s="16"/>
      <c r="OLI38" s="16"/>
      <c r="OLJ38" s="16"/>
      <c r="OLK38" s="16"/>
      <c r="OLL38" s="16"/>
      <c r="OLM38" s="16"/>
      <c r="OLN38" s="16"/>
      <c r="OLO38" s="16"/>
      <c r="OLP38" s="16"/>
      <c r="OLQ38" s="16"/>
      <c r="OLR38" s="16"/>
      <c r="OLS38" s="16"/>
      <c r="OLT38" s="16"/>
      <c r="OLU38" s="16"/>
      <c r="OLV38" s="16"/>
      <c r="OLW38" s="16"/>
      <c r="OLX38" s="16"/>
      <c r="OLY38" s="16"/>
      <c r="OLZ38" s="16"/>
      <c r="OMA38" s="16"/>
      <c r="OMB38" s="16"/>
      <c r="OMC38" s="16"/>
      <c r="OMD38" s="16"/>
      <c r="OME38" s="16"/>
      <c r="OMF38" s="16"/>
      <c r="OMG38" s="16"/>
      <c r="OMH38" s="16"/>
      <c r="OMI38" s="16"/>
      <c r="OMJ38" s="16"/>
      <c r="OMK38" s="16"/>
      <c r="OML38" s="16"/>
      <c r="OMM38" s="16"/>
      <c r="OMN38" s="16"/>
      <c r="OMO38" s="16"/>
      <c r="OMP38" s="16"/>
      <c r="OMQ38" s="16"/>
      <c r="OMR38" s="16"/>
      <c r="OMS38" s="16"/>
      <c r="OMT38" s="16"/>
      <c r="OMU38" s="16"/>
      <c r="OMV38" s="16"/>
      <c r="OMW38" s="16"/>
      <c r="OMX38" s="16"/>
      <c r="OMY38" s="16"/>
      <c r="OMZ38" s="16"/>
      <c r="ONA38" s="16"/>
      <c r="ONB38" s="16"/>
      <c r="ONC38" s="16"/>
      <c r="OND38" s="16"/>
      <c r="ONE38" s="16"/>
      <c r="ONF38" s="16"/>
      <c r="ONG38" s="16"/>
      <c r="ONH38" s="16"/>
      <c r="ONI38" s="16"/>
      <c r="ONJ38" s="16"/>
      <c r="ONK38" s="16"/>
      <c r="ONL38" s="16"/>
      <c r="ONM38" s="16"/>
      <c r="ONN38" s="16"/>
      <c r="ONO38" s="16"/>
      <c r="ONP38" s="16"/>
      <c r="ONQ38" s="16"/>
      <c r="ONR38" s="16"/>
      <c r="ONS38" s="16"/>
      <c r="ONT38" s="16"/>
      <c r="ONU38" s="16"/>
      <c r="ONV38" s="16"/>
      <c r="ONW38" s="16"/>
      <c r="ONX38" s="16"/>
      <c r="ONY38" s="16"/>
      <c r="ONZ38" s="16"/>
      <c r="OOA38" s="16"/>
      <c r="OOB38" s="16"/>
      <c r="OOC38" s="16"/>
      <c r="OOD38" s="16"/>
      <c r="OOE38" s="16"/>
      <c r="OOF38" s="16"/>
      <c r="OOG38" s="16"/>
      <c r="OOH38" s="16"/>
      <c r="OOI38" s="16"/>
      <c r="OOJ38" s="16"/>
      <c r="OOK38" s="16"/>
      <c r="OOL38" s="16"/>
      <c r="OOM38" s="16"/>
      <c r="OON38" s="16"/>
      <c r="OOO38" s="16"/>
      <c r="OOP38" s="16"/>
      <c r="OOQ38" s="16"/>
      <c r="OOR38" s="16"/>
      <c r="OOS38" s="16"/>
      <c r="OOT38" s="16"/>
      <c r="OOU38" s="16"/>
      <c r="OOV38" s="16"/>
      <c r="OOW38" s="16"/>
      <c r="OOX38" s="16"/>
      <c r="OOY38" s="16"/>
      <c r="OOZ38" s="16"/>
      <c r="OPA38" s="16"/>
      <c r="OPB38" s="16"/>
      <c r="OPC38" s="16"/>
      <c r="OPD38" s="16"/>
      <c r="OPE38" s="16"/>
      <c r="OPF38" s="16"/>
      <c r="OPG38" s="16"/>
      <c r="OPH38" s="16"/>
      <c r="OPI38" s="16"/>
      <c r="OPJ38" s="16"/>
      <c r="OPK38" s="16"/>
      <c r="OPL38" s="16"/>
      <c r="OPM38" s="16"/>
      <c r="OPN38" s="16"/>
      <c r="OPO38" s="16"/>
      <c r="OPP38" s="16"/>
      <c r="OPQ38" s="16"/>
      <c r="OPR38" s="16"/>
      <c r="OPS38" s="16"/>
      <c r="OPT38" s="16"/>
      <c r="OPU38" s="16"/>
      <c r="OPV38" s="16"/>
      <c r="OPW38" s="16"/>
      <c r="OPX38" s="16"/>
      <c r="OPY38" s="16"/>
      <c r="OPZ38" s="16"/>
      <c r="OQA38" s="16"/>
      <c r="OQB38" s="16"/>
      <c r="OQC38" s="16"/>
      <c r="OQD38" s="16"/>
      <c r="OQE38" s="16"/>
      <c r="OQF38" s="16"/>
      <c r="OQG38" s="16"/>
      <c r="OQH38" s="16"/>
      <c r="OQI38" s="16"/>
      <c r="OQJ38" s="16"/>
      <c r="OQK38" s="16"/>
      <c r="OQL38" s="16"/>
      <c r="OQM38" s="16"/>
      <c r="OQN38" s="16"/>
      <c r="OQO38" s="16"/>
      <c r="OQP38" s="16"/>
      <c r="OQQ38" s="16"/>
      <c r="OQR38" s="16"/>
      <c r="OQS38" s="16"/>
      <c r="OQT38" s="16"/>
      <c r="OQU38" s="16"/>
      <c r="OQV38" s="16"/>
      <c r="OQW38" s="16"/>
      <c r="OQX38" s="16"/>
      <c r="OQY38" s="16"/>
      <c r="OQZ38" s="16"/>
      <c r="ORA38" s="16"/>
      <c r="ORB38" s="16"/>
      <c r="ORC38" s="16"/>
      <c r="ORD38" s="16"/>
      <c r="ORE38" s="16"/>
      <c r="ORF38" s="16"/>
      <c r="ORG38" s="16"/>
      <c r="ORH38" s="16"/>
      <c r="ORI38" s="16"/>
      <c r="ORJ38" s="16"/>
      <c r="ORK38" s="16"/>
      <c r="ORL38" s="16"/>
      <c r="ORM38" s="16"/>
      <c r="ORN38" s="16"/>
      <c r="ORO38" s="16"/>
      <c r="ORP38" s="16"/>
      <c r="ORQ38" s="16"/>
      <c r="ORR38" s="16"/>
      <c r="ORS38" s="16"/>
      <c r="ORT38" s="16"/>
      <c r="ORU38" s="16"/>
      <c r="ORV38" s="16"/>
      <c r="ORW38" s="16"/>
      <c r="ORX38" s="16"/>
      <c r="ORY38" s="16"/>
      <c r="ORZ38" s="16"/>
      <c r="OSA38" s="16"/>
      <c r="OSB38" s="16"/>
      <c r="OSC38" s="16"/>
      <c r="OSD38" s="16"/>
      <c r="OSE38" s="16"/>
      <c r="OSF38" s="16"/>
      <c r="OSG38" s="16"/>
      <c r="OSH38" s="16"/>
      <c r="OSI38" s="16"/>
      <c r="OSJ38" s="16"/>
      <c r="OSK38" s="16"/>
      <c r="OSL38" s="16"/>
      <c r="OSM38" s="16"/>
      <c r="OSN38" s="16"/>
      <c r="OSO38" s="16"/>
      <c r="OSP38" s="16"/>
      <c r="OSQ38" s="16"/>
      <c r="OSR38" s="16"/>
      <c r="OSS38" s="16"/>
      <c r="OST38" s="16"/>
      <c r="OSU38" s="16"/>
      <c r="OSV38" s="16"/>
      <c r="OSW38" s="16"/>
      <c r="OSX38" s="16"/>
      <c r="OSY38" s="16"/>
      <c r="OSZ38" s="16"/>
      <c r="OTA38" s="16"/>
      <c r="OTB38" s="16"/>
      <c r="OTC38" s="16"/>
      <c r="OTD38" s="16"/>
      <c r="OTE38" s="16"/>
      <c r="OTF38" s="16"/>
      <c r="OTG38" s="16"/>
      <c r="OTH38" s="16"/>
      <c r="OTI38" s="16"/>
      <c r="OTJ38" s="16"/>
      <c r="OTK38" s="16"/>
      <c r="OTL38" s="16"/>
      <c r="OTM38" s="16"/>
      <c r="OTN38" s="16"/>
      <c r="OTO38" s="16"/>
      <c r="OTP38" s="16"/>
      <c r="OTQ38" s="16"/>
      <c r="OTR38" s="16"/>
      <c r="OTS38" s="16"/>
      <c r="OTT38" s="16"/>
      <c r="OTU38" s="16"/>
      <c r="OTV38" s="16"/>
      <c r="OTW38" s="16"/>
      <c r="OTX38" s="16"/>
      <c r="OTY38" s="16"/>
      <c r="OTZ38" s="16"/>
      <c r="OUA38" s="16"/>
      <c r="OUB38" s="16"/>
      <c r="OUC38" s="16"/>
      <c r="OUD38" s="16"/>
      <c r="OUE38" s="16"/>
      <c r="OUF38" s="16"/>
      <c r="OUG38" s="16"/>
      <c r="OUH38" s="16"/>
      <c r="OUI38" s="16"/>
      <c r="OUJ38" s="16"/>
      <c r="OUK38" s="16"/>
      <c r="OUL38" s="16"/>
      <c r="OUM38" s="16"/>
      <c r="OUN38" s="16"/>
      <c r="OUO38" s="16"/>
      <c r="OUP38" s="16"/>
      <c r="OUQ38" s="16"/>
      <c r="OUR38" s="16"/>
      <c r="OUS38" s="16"/>
      <c r="OUT38" s="16"/>
      <c r="OUU38" s="16"/>
      <c r="OUV38" s="16"/>
      <c r="OUW38" s="16"/>
      <c r="OUX38" s="16"/>
      <c r="OUY38" s="16"/>
      <c r="OUZ38" s="16"/>
      <c r="OVA38" s="16"/>
      <c r="OVB38" s="16"/>
      <c r="OVC38" s="16"/>
      <c r="OVD38" s="16"/>
      <c r="OVE38" s="16"/>
      <c r="OVF38" s="16"/>
      <c r="OVG38" s="16"/>
      <c r="OVH38" s="16"/>
      <c r="OVI38" s="16"/>
      <c r="OVJ38" s="16"/>
      <c r="OVK38" s="16"/>
      <c r="OVL38" s="16"/>
      <c r="OVM38" s="16"/>
      <c r="OVN38" s="16"/>
      <c r="OVO38" s="16"/>
      <c r="OVP38" s="16"/>
      <c r="OVQ38" s="16"/>
      <c r="OVR38" s="16"/>
      <c r="OVS38" s="16"/>
      <c r="OVT38" s="16"/>
      <c r="OVU38" s="16"/>
      <c r="OVV38" s="16"/>
      <c r="OVW38" s="16"/>
      <c r="OVX38" s="16"/>
      <c r="OVY38" s="16"/>
      <c r="OVZ38" s="16"/>
      <c r="OWA38" s="16"/>
      <c r="OWB38" s="16"/>
      <c r="OWC38" s="16"/>
      <c r="OWD38" s="16"/>
      <c r="OWE38" s="16"/>
      <c r="OWF38" s="16"/>
      <c r="OWG38" s="16"/>
      <c r="OWH38" s="16"/>
      <c r="OWI38" s="16"/>
      <c r="OWJ38" s="16"/>
      <c r="OWK38" s="16"/>
      <c r="OWL38" s="16"/>
      <c r="OWM38" s="16"/>
      <c r="OWN38" s="16"/>
      <c r="OWO38" s="16"/>
      <c r="OWP38" s="16"/>
      <c r="OWQ38" s="16"/>
      <c r="OWR38" s="16"/>
      <c r="OWS38" s="16"/>
      <c r="OWT38" s="16"/>
      <c r="OWU38" s="16"/>
      <c r="OWV38" s="16"/>
      <c r="OWW38" s="16"/>
      <c r="OWX38" s="16"/>
      <c r="OWY38" s="16"/>
      <c r="OWZ38" s="16"/>
      <c r="OXA38" s="16"/>
      <c r="OXB38" s="16"/>
      <c r="OXC38" s="16"/>
      <c r="OXD38" s="16"/>
      <c r="OXE38" s="16"/>
      <c r="OXF38" s="16"/>
      <c r="OXG38" s="16"/>
      <c r="OXH38" s="16"/>
      <c r="OXI38" s="16"/>
      <c r="OXJ38" s="16"/>
      <c r="OXK38" s="16"/>
      <c r="OXL38" s="16"/>
      <c r="OXM38" s="16"/>
      <c r="OXN38" s="16"/>
      <c r="OXO38" s="16"/>
      <c r="OXP38" s="16"/>
      <c r="OXQ38" s="16"/>
      <c r="OXR38" s="16"/>
      <c r="OXS38" s="16"/>
      <c r="OXT38" s="16"/>
      <c r="OXU38" s="16"/>
      <c r="OXV38" s="16"/>
      <c r="OXW38" s="16"/>
      <c r="OXX38" s="16"/>
      <c r="OXY38" s="16"/>
      <c r="OXZ38" s="16"/>
      <c r="OYA38" s="16"/>
      <c r="OYB38" s="16"/>
      <c r="OYC38" s="16"/>
      <c r="OYD38" s="16"/>
      <c r="OYE38" s="16"/>
      <c r="OYF38" s="16"/>
      <c r="OYG38" s="16"/>
      <c r="OYH38" s="16"/>
      <c r="OYI38" s="16"/>
      <c r="OYJ38" s="16"/>
      <c r="OYK38" s="16"/>
      <c r="OYL38" s="16"/>
      <c r="OYM38" s="16"/>
      <c r="OYN38" s="16"/>
      <c r="OYO38" s="16"/>
      <c r="OYP38" s="16"/>
      <c r="OYQ38" s="16"/>
      <c r="OYR38" s="16"/>
      <c r="OYS38" s="16"/>
      <c r="OYT38" s="16"/>
      <c r="OYU38" s="16"/>
      <c r="OYV38" s="16"/>
      <c r="OYW38" s="16"/>
      <c r="OYX38" s="16"/>
      <c r="OYY38" s="16"/>
      <c r="OYZ38" s="16"/>
      <c r="OZA38" s="16"/>
      <c r="OZB38" s="16"/>
      <c r="OZC38" s="16"/>
      <c r="OZD38" s="16"/>
      <c r="OZE38" s="16"/>
      <c r="OZF38" s="16"/>
      <c r="OZG38" s="16"/>
      <c r="OZH38" s="16"/>
      <c r="OZI38" s="16"/>
      <c r="OZJ38" s="16"/>
      <c r="OZK38" s="16"/>
      <c r="OZL38" s="16"/>
      <c r="OZM38" s="16"/>
      <c r="OZN38" s="16"/>
      <c r="OZO38" s="16"/>
      <c r="OZP38" s="16"/>
      <c r="OZQ38" s="16"/>
      <c r="OZR38" s="16"/>
      <c r="OZS38" s="16"/>
      <c r="OZT38" s="16"/>
      <c r="OZU38" s="16"/>
      <c r="OZV38" s="16"/>
      <c r="OZW38" s="16"/>
      <c r="OZX38" s="16"/>
      <c r="OZY38" s="16"/>
      <c r="OZZ38" s="16"/>
      <c r="PAA38" s="16"/>
      <c r="PAB38" s="16"/>
      <c r="PAC38" s="16"/>
      <c r="PAD38" s="16"/>
      <c r="PAE38" s="16"/>
      <c r="PAF38" s="16"/>
      <c r="PAG38" s="16"/>
      <c r="PAH38" s="16"/>
      <c r="PAI38" s="16"/>
      <c r="PAJ38" s="16"/>
      <c r="PAK38" s="16"/>
      <c r="PAL38" s="16"/>
      <c r="PAM38" s="16"/>
      <c r="PAN38" s="16"/>
      <c r="PAO38" s="16"/>
      <c r="PAP38" s="16"/>
      <c r="PAQ38" s="16"/>
      <c r="PAR38" s="16"/>
      <c r="PAS38" s="16"/>
      <c r="PAT38" s="16"/>
      <c r="PAU38" s="16"/>
      <c r="PAV38" s="16"/>
      <c r="PAW38" s="16"/>
      <c r="PAX38" s="16"/>
      <c r="PAY38" s="16"/>
      <c r="PAZ38" s="16"/>
      <c r="PBA38" s="16"/>
      <c r="PBB38" s="16"/>
      <c r="PBC38" s="16"/>
      <c r="PBD38" s="16"/>
      <c r="PBE38" s="16"/>
      <c r="PBF38" s="16"/>
      <c r="PBG38" s="16"/>
      <c r="PBH38" s="16"/>
      <c r="PBI38" s="16"/>
      <c r="PBJ38" s="16"/>
      <c r="PBK38" s="16"/>
      <c r="PBL38" s="16"/>
      <c r="PBM38" s="16"/>
      <c r="PBN38" s="16"/>
      <c r="PBO38" s="16"/>
      <c r="PBP38" s="16"/>
      <c r="PBQ38" s="16"/>
      <c r="PBR38" s="16"/>
      <c r="PBS38" s="16"/>
      <c r="PBT38" s="16"/>
      <c r="PBU38" s="16"/>
      <c r="PBV38" s="16"/>
      <c r="PBW38" s="16"/>
      <c r="PBX38" s="16"/>
      <c r="PBY38" s="16"/>
      <c r="PBZ38" s="16"/>
      <c r="PCA38" s="16"/>
      <c r="PCB38" s="16"/>
      <c r="PCC38" s="16"/>
      <c r="PCD38" s="16"/>
      <c r="PCE38" s="16"/>
      <c r="PCF38" s="16"/>
      <c r="PCG38" s="16"/>
      <c r="PCH38" s="16"/>
      <c r="PCI38" s="16"/>
      <c r="PCJ38" s="16"/>
      <c r="PCK38" s="16"/>
      <c r="PCL38" s="16"/>
      <c r="PCM38" s="16"/>
      <c r="PCN38" s="16"/>
      <c r="PCO38" s="16"/>
      <c r="PCP38" s="16"/>
      <c r="PCQ38" s="16"/>
      <c r="PCR38" s="16"/>
      <c r="PCS38" s="16"/>
      <c r="PCT38" s="16"/>
      <c r="PCU38" s="16"/>
      <c r="PCV38" s="16"/>
      <c r="PCW38" s="16"/>
      <c r="PCX38" s="16"/>
      <c r="PCY38" s="16"/>
      <c r="PCZ38" s="16"/>
      <c r="PDA38" s="16"/>
      <c r="PDB38" s="16"/>
      <c r="PDC38" s="16"/>
      <c r="PDD38" s="16"/>
      <c r="PDE38" s="16"/>
      <c r="PDF38" s="16"/>
      <c r="PDG38" s="16"/>
      <c r="PDH38" s="16"/>
      <c r="PDI38" s="16"/>
      <c r="PDJ38" s="16"/>
      <c r="PDK38" s="16"/>
      <c r="PDL38" s="16"/>
      <c r="PDM38" s="16"/>
      <c r="PDN38" s="16"/>
      <c r="PDO38" s="16"/>
      <c r="PDP38" s="16"/>
      <c r="PDQ38" s="16"/>
      <c r="PDR38" s="16"/>
      <c r="PDS38" s="16"/>
      <c r="PDT38" s="16"/>
      <c r="PDU38" s="16"/>
      <c r="PDV38" s="16"/>
      <c r="PDW38" s="16"/>
      <c r="PDX38" s="16"/>
      <c r="PDY38" s="16"/>
      <c r="PDZ38" s="16"/>
      <c r="PEA38" s="16"/>
      <c r="PEB38" s="16"/>
      <c r="PEC38" s="16"/>
      <c r="PED38" s="16"/>
      <c r="PEE38" s="16"/>
      <c r="PEF38" s="16"/>
      <c r="PEG38" s="16"/>
      <c r="PEH38" s="16"/>
      <c r="PEI38" s="16"/>
      <c r="PEJ38" s="16"/>
      <c r="PEK38" s="16"/>
      <c r="PEL38" s="16"/>
      <c r="PEM38" s="16"/>
      <c r="PEN38" s="16"/>
      <c r="PEO38" s="16"/>
      <c r="PEP38" s="16"/>
      <c r="PEQ38" s="16"/>
      <c r="PER38" s="16"/>
      <c r="PES38" s="16"/>
      <c r="PET38" s="16"/>
      <c r="PEU38" s="16"/>
      <c r="PEV38" s="16"/>
      <c r="PEW38" s="16"/>
      <c r="PEX38" s="16"/>
      <c r="PEY38" s="16"/>
      <c r="PEZ38" s="16"/>
      <c r="PFA38" s="16"/>
      <c r="PFB38" s="16"/>
      <c r="PFC38" s="16"/>
      <c r="PFD38" s="16"/>
      <c r="PFE38" s="16"/>
      <c r="PFF38" s="16"/>
      <c r="PFG38" s="16"/>
      <c r="PFH38" s="16"/>
      <c r="PFI38" s="16"/>
      <c r="PFJ38" s="16"/>
      <c r="PFK38" s="16"/>
      <c r="PFL38" s="16"/>
      <c r="PFM38" s="16"/>
      <c r="PFN38" s="16"/>
      <c r="PFO38" s="16"/>
      <c r="PFP38" s="16"/>
      <c r="PFQ38" s="16"/>
      <c r="PFR38" s="16"/>
      <c r="PFS38" s="16"/>
      <c r="PFT38" s="16"/>
      <c r="PFU38" s="16"/>
      <c r="PFV38" s="16"/>
      <c r="PFW38" s="16"/>
      <c r="PFX38" s="16"/>
      <c r="PFY38" s="16"/>
      <c r="PFZ38" s="16"/>
      <c r="PGA38" s="16"/>
      <c r="PGB38" s="16"/>
      <c r="PGC38" s="16"/>
      <c r="PGD38" s="16"/>
      <c r="PGE38" s="16"/>
      <c r="PGF38" s="16"/>
      <c r="PGG38" s="16"/>
      <c r="PGH38" s="16"/>
      <c r="PGI38" s="16"/>
      <c r="PGJ38" s="16"/>
      <c r="PGK38" s="16"/>
      <c r="PGL38" s="16"/>
      <c r="PGM38" s="16"/>
      <c r="PGN38" s="16"/>
      <c r="PGO38" s="16"/>
      <c r="PGP38" s="16"/>
      <c r="PGQ38" s="16"/>
      <c r="PGR38" s="16"/>
      <c r="PGS38" s="16"/>
      <c r="PGT38" s="16"/>
      <c r="PGU38" s="16"/>
      <c r="PGV38" s="16"/>
      <c r="PGW38" s="16"/>
      <c r="PGX38" s="16"/>
      <c r="PGY38" s="16"/>
      <c r="PGZ38" s="16"/>
      <c r="PHA38" s="16"/>
      <c r="PHB38" s="16"/>
      <c r="PHC38" s="16"/>
      <c r="PHD38" s="16"/>
      <c r="PHE38" s="16"/>
      <c r="PHF38" s="16"/>
      <c r="PHG38" s="16"/>
      <c r="PHH38" s="16"/>
      <c r="PHI38" s="16"/>
      <c r="PHJ38" s="16"/>
      <c r="PHK38" s="16"/>
      <c r="PHL38" s="16"/>
      <c r="PHM38" s="16"/>
      <c r="PHN38" s="16"/>
      <c r="PHO38" s="16"/>
      <c r="PHP38" s="16"/>
      <c r="PHQ38" s="16"/>
      <c r="PHR38" s="16"/>
      <c r="PHS38" s="16"/>
      <c r="PHT38" s="16"/>
      <c r="PHU38" s="16"/>
      <c r="PHV38" s="16"/>
      <c r="PHW38" s="16"/>
      <c r="PHX38" s="16"/>
      <c r="PHY38" s="16"/>
      <c r="PHZ38" s="16"/>
      <c r="PIA38" s="16"/>
      <c r="PIB38" s="16"/>
      <c r="PIC38" s="16"/>
      <c r="PID38" s="16"/>
      <c r="PIE38" s="16"/>
      <c r="PIF38" s="16"/>
      <c r="PIG38" s="16"/>
      <c r="PIH38" s="16"/>
      <c r="PII38" s="16"/>
      <c r="PIJ38" s="16"/>
      <c r="PIK38" s="16"/>
      <c r="PIL38" s="16"/>
      <c r="PIM38" s="16"/>
      <c r="PIN38" s="16"/>
      <c r="PIO38" s="16"/>
      <c r="PIP38" s="16"/>
      <c r="PIQ38" s="16"/>
      <c r="PIR38" s="16"/>
      <c r="PIS38" s="16"/>
      <c r="PIT38" s="16"/>
      <c r="PIU38" s="16"/>
      <c r="PIV38" s="16"/>
      <c r="PIW38" s="16"/>
      <c r="PIX38" s="16"/>
      <c r="PIY38" s="16"/>
      <c r="PIZ38" s="16"/>
      <c r="PJA38" s="16"/>
      <c r="PJB38" s="16"/>
      <c r="PJC38" s="16"/>
      <c r="PJD38" s="16"/>
      <c r="PJE38" s="16"/>
      <c r="PJF38" s="16"/>
      <c r="PJG38" s="16"/>
      <c r="PJH38" s="16"/>
      <c r="PJI38" s="16"/>
      <c r="PJJ38" s="16"/>
      <c r="PJK38" s="16"/>
      <c r="PJL38" s="16"/>
      <c r="PJM38" s="16"/>
      <c r="PJN38" s="16"/>
      <c r="PJO38" s="16"/>
      <c r="PJP38" s="16"/>
      <c r="PJQ38" s="16"/>
      <c r="PJR38" s="16"/>
      <c r="PJS38" s="16"/>
      <c r="PJT38" s="16"/>
      <c r="PJU38" s="16"/>
      <c r="PJV38" s="16"/>
      <c r="PJW38" s="16"/>
      <c r="PJX38" s="16"/>
      <c r="PJY38" s="16"/>
      <c r="PJZ38" s="16"/>
      <c r="PKA38" s="16"/>
      <c r="PKB38" s="16"/>
      <c r="PKC38" s="16"/>
      <c r="PKD38" s="16"/>
      <c r="PKE38" s="16"/>
      <c r="PKF38" s="16"/>
      <c r="PKG38" s="16"/>
      <c r="PKH38" s="16"/>
      <c r="PKI38" s="16"/>
      <c r="PKJ38" s="16"/>
      <c r="PKK38" s="16"/>
      <c r="PKL38" s="16"/>
      <c r="PKM38" s="16"/>
      <c r="PKN38" s="16"/>
      <c r="PKO38" s="16"/>
      <c r="PKP38" s="16"/>
      <c r="PKQ38" s="16"/>
      <c r="PKR38" s="16"/>
      <c r="PKS38" s="16"/>
      <c r="PKT38" s="16"/>
      <c r="PKU38" s="16"/>
      <c r="PKV38" s="16"/>
      <c r="PKW38" s="16"/>
      <c r="PKX38" s="16"/>
      <c r="PKY38" s="16"/>
      <c r="PKZ38" s="16"/>
      <c r="PLA38" s="16"/>
      <c r="PLB38" s="16"/>
      <c r="PLC38" s="16"/>
      <c r="PLD38" s="16"/>
      <c r="PLE38" s="16"/>
      <c r="PLF38" s="16"/>
      <c r="PLG38" s="16"/>
      <c r="PLH38" s="16"/>
      <c r="PLI38" s="16"/>
      <c r="PLJ38" s="16"/>
      <c r="PLK38" s="16"/>
      <c r="PLL38" s="16"/>
      <c r="PLM38" s="16"/>
      <c r="PLN38" s="16"/>
      <c r="PLO38" s="16"/>
      <c r="PLP38" s="16"/>
      <c r="PLQ38" s="16"/>
      <c r="PLR38" s="16"/>
      <c r="PLS38" s="16"/>
      <c r="PLT38" s="16"/>
      <c r="PLU38" s="16"/>
      <c r="PLV38" s="16"/>
      <c r="PLW38" s="16"/>
      <c r="PLX38" s="16"/>
      <c r="PLY38" s="16"/>
      <c r="PLZ38" s="16"/>
      <c r="PMA38" s="16"/>
      <c r="PMB38" s="16"/>
      <c r="PMC38" s="16"/>
      <c r="PMD38" s="16"/>
      <c r="PME38" s="16"/>
      <c r="PMF38" s="16"/>
      <c r="PMG38" s="16"/>
      <c r="PMH38" s="16"/>
      <c r="PMI38" s="16"/>
      <c r="PMJ38" s="16"/>
      <c r="PMK38" s="16"/>
      <c r="PML38" s="16"/>
      <c r="PMM38" s="16"/>
      <c r="PMN38" s="16"/>
      <c r="PMO38" s="16"/>
      <c r="PMP38" s="16"/>
      <c r="PMQ38" s="16"/>
      <c r="PMR38" s="16"/>
      <c r="PMS38" s="16"/>
      <c r="PMT38" s="16"/>
      <c r="PMU38" s="16"/>
      <c r="PMV38" s="16"/>
      <c r="PMW38" s="16"/>
      <c r="PMX38" s="16"/>
      <c r="PMY38" s="16"/>
      <c r="PMZ38" s="16"/>
      <c r="PNA38" s="16"/>
      <c r="PNB38" s="16"/>
      <c r="PNC38" s="16"/>
      <c r="PND38" s="16"/>
      <c r="PNE38" s="16"/>
      <c r="PNF38" s="16"/>
      <c r="PNG38" s="16"/>
      <c r="PNH38" s="16"/>
      <c r="PNI38" s="16"/>
      <c r="PNJ38" s="16"/>
      <c r="PNK38" s="16"/>
      <c r="PNL38" s="16"/>
      <c r="PNM38" s="16"/>
      <c r="PNN38" s="16"/>
      <c r="PNO38" s="16"/>
      <c r="PNP38" s="16"/>
      <c r="PNQ38" s="16"/>
      <c r="PNR38" s="16"/>
      <c r="PNS38" s="16"/>
      <c r="PNT38" s="16"/>
      <c r="PNU38" s="16"/>
      <c r="PNV38" s="16"/>
      <c r="PNW38" s="16"/>
      <c r="PNX38" s="16"/>
      <c r="PNY38" s="16"/>
      <c r="PNZ38" s="16"/>
      <c r="POA38" s="16"/>
      <c r="POB38" s="16"/>
      <c r="POC38" s="16"/>
      <c r="POD38" s="16"/>
      <c r="POE38" s="16"/>
      <c r="POF38" s="16"/>
      <c r="POG38" s="16"/>
      <c r="POH38" s="16"/>
      <c r="POI38" s="16"/>
      <c r="POJ38" s="16"/>
      <c r="POK38" s="16"/>
      <c r="POL38" s="16"/>
      <c r="POM38" s="16"/>
      <c r="PON38" s="16"/>
      <c r="POO38" s="16"/>
      <c r="POP38" s="16"/>
      <c r="POQ38" s="16"/>
      <c r="POR38" s="16"/>
      <c r="POS38" s="16"/>
      <c r="POT38" s="16"/>
      <c r="POU38" s="16"/>
      <c r="POV38" s="16"/>
      <c r="POW38" s="16"/>
      <c r="POX38" s="16"/>
      <c r="POY38" s="16"/>
      <c r="POZ38" s="16"/>
      <c r="PPA38" s="16"/>
      <c r="PPB38" s="16"/>
      <c r="PPC38" s="16"/>
      <c r="PPD38" s="16"/>
      <c r="PPE38" s="16"/>
      <c r="PPF38" s="16"/>
      <c r="PPG38" s="16"/>
      <c r="PPH38" s="16"/>
      <c r="PPI38" s="16"/>
      <c r="PPJ38" s="16"/>
      <c r="PPK38" s="16"/>
      <c r="PPL38" s="16"/>
      <c r="PPM38" s="16"/>
      <c r="PPN38" s="16"/>
      <c r="PPO38" s="16"/>
      <c r="PPP38" s="16"/>
      <c r="PPQ38" s="16"/>
      <c r="PPR38" s="16"/>
      <c r="PPS38" s="16"/>
      <c r="PPT38" s="16"/>
      <c r="PPU38" s="16"/>
      <c r="PPV38" s="16"/>
      <c r="PPW38" s="16"/>
      <c r="PPX38" s="16"/>
      <c r="PPY38" s="16"/>
      <c r="PPZ38" s="16"/>
      <c r="PQA38" s="16"/>
      <c r="PQB38" s="16"/>
      <c r="PQC38" s="16"/>
      <c r="PQD38" s="16"/>
      <c r="PQE38" s="16"/>
      <c r="PQF38" s="16"/>
      <c r="PQG38" s="16"/>
      <c r="PQH38" s="16"/>
      <c r="PQI38" s="16"/>
      <c r="PQJ38" s="16"/>
      <c r="PQK38" s="16"/>
      <c r="PQL38" s="16"/>
      <c r="PQM38" s="16"/>
      <c r="PQN38" s="16"/>
      <c r="PQO38" s="16"/>
      <c r="PQP38" s="16"/>
      <c r="PQQ38" s="16"/>
      <c r="PQR38" s="16"/>
      <c r="PQS38" s="16"/>
      <c r="PQT38" s="16"/>
      <c r="PQU38" s="16"/>
      <c r="PQV38" s="16"/>
      <c r="PQW38" s="16"/>
      <c r="PQX38" s="16"/>
      <c r="PQY38" s="16"/>
      <c r="PQZ38" s="16"/>
      <c r="PRA38" s="16"/>
      <c r="PRB38" s="16"/>
      <c r="PRC38" s="16"/>
      <c r="PRD38" s="16"/>
      <c r="PRE38" s="16"/>
      <c r="PRF38" s="16"/>
      <c r="PRG38" s="16"/>
      <c r="PRH38" s="16"/>
      <c r="PRI38" s="16"/>
      <c r="PRJ38" s="16"/>
      <c r="PRK38" s="16"/>
      <c r="PRL38" s="16"/>
      <c r="PRM38" s="16"/>
      <c r="PRN38" s="16"/>
      <c r="PRO38" s="16"/>
      <c r="PRP38" s="16"/>
      <c r="PRQ38" s="16"/>
      <c r="PRR38" s="16"/>
      <c r="PRS38" s="16"/>
      <c r="PRT38" s="16"/>
      <c r="PRU38" s="16"/>
      <c r="PRV38" s="16"/>
      <c r="PRW38" s="16"/>
      <c r="PRX38" s="16"/>
      <c r="PRY38" s="16"/>
      <c r="PRZ38" s="16"/>
      <c r="PSA38" s="16"/>
      <c r="PSB38" s="16"/>
      <c r="PSC38" s="16"/>
      <c r="PSD38" s="16"/>
      <c r="PSE38" s="16"/>
      <c r="PSF38" s="16"/>
      <c r="PSG38" s="16"/>
      <c r="PSH38" s="16"/>
      <c r="PSI38" s="16"/>
      <c r="PSJ38" s="16"/>
      <c r="PSK38" s="16"/>
      <c r="PSL38" s="16"/>
      <c r="PSM38" s="16"/>
      <c r="PSN38" s="16"/>
      <c r="PSO38" s="16"/>
      <c r="PSP38" s="16"/>
      <c r="PSQ38" s="16"/>
      <c r="PSR38" s="16"/>
      <c r="PSS38" s="16"/>
      <c r="PST38" s="16"/>
      <c r="PSU38" s="16"/>
      <c r="PSV38" s="16"/>
      <c r="PSW38" s="16"/>
      <c r="PSX38" s="16"/>
      <c r="PSY38" s="16"/>
      <c r="PSZ38" s="16"/>
      <c r="PTA38" s="16"/>
      <c r="PTB38" s="16"/>
      <c r="PTC38" s="16"/>
      <c r="PTD38" s="16"/>
      <c r="PTE38" s="16"/>
      <c r="PTF38" s="16"/>
      <c r="PTG38" s="16"/>
      <c r="PTH38" s="16"/>
      <c r="PTI38" s="16"/>
      <c r="PTJ38" s="16"/>
      <c r="PTK38" s="16"/>
      <c r="PTL38" s="16"/>
      <c r="PTM38" s="16"/>
      <c r="PTN38" s="16"/>
      <c r="PTO38" s="16"/>
      <c r="PTP38" s="16"/>
      <c r="PTQ38" s="16"/>
      <c r="PTR38" s="16"/>
      <c r="PTS38" s="16"/>
      <c r="PTT38" s="16"/>
      <c r="PTU38" s="16"/>
      <c r="PTV38" s="16"/>
      <c r="PTW38" s="16"/>
      <c r="PTX38" s="16"/>
      <c r="PTY38" s="16"/>
      <c r="PTZ38" s="16"/>
      <c r="PUA38" s="16"/>
      <c r="PUB38" s="16"/>
      <c r="PUC38" s="16"/>
      <c r="PUD38" s="16"/>
      <c r="PUE38" s="16"/>
      <c r="PUF38" s="16"/>
      <c r="PUG38" s="16"/>
      <c r="PUH38" s="16"/>
      <c r="PUI38" s="16"/>
      <c r="PUJ38" s="16"/>
      <c r="PUK38" s="16"/>
      <c r="PUL38" s="16"/>
      <c r="PUM38" s="16"/>
      <c r="PUN38" s="16"/>
      <c r="PUO38" s="16"/>
      <c r="PUP38" s="16"/>
      <c r="PUQ38" s="16"/>
      <c r="PUR38" s="16"/>
      <c r="PUS38" s="16"/>
      <c r="PUT38" s="16"/>
      <c r="PUU38" s="16"/>
      <c r="PUV38" s="16"/>
      <c r="PUW38" s="16"/>
      <c r="PUX38" s="16"/>
      <c r="PUY38" s="16"/>
      <c r="PUZ38" s="16"/>
      <c r="PVA38" s="16"/>
      <c r="PVB38" s="16"/>
      <c r="PVC38" s="16"/>
      <c r="PVD38" s="16"/>
      <c r="PVE38" s="16"/>
      <c r="PVF38" s="16"/>
      <c r="PVG38" s="16"/>
      <c r="PVH38" s="16"/>
      <c r="PVI38" s="16"/>
      <c r="PVJ38" s="16"/>
      <c r="PVK38" s="16"/>
      <c r="PVL38" s="16"/>
      <c r="PVM38" s="16"/>
      <c r="PVN38" s="16"/>
      <c r="PVO38" s="16"/>
      <c r="PVP38" s="16"/>
      <c r="PVQ38" s="16"/>
      <c r="PVR38" s="16"/>
      <c r="PVS38" s="16"/>
      <c r="PVT38" s="16"/>
      <c r="PVU38" s="16"/>
      <c r="PVV38" s="16"/>
      <c r="PVW38" s="16"/>
      <c r="PVX38" s="16"/>
      <c r="PVY38" s="16"/>
      <c r="PVZ38" s="16"/>
      <c r="PWA38" s="16"/>
      <c r="PWB38" s="16"/>
      <c r="PWC38" s="16"/>
      <c r="PWD38" s="16"/>
      <c r="PWE38" s="16"/>
      <c r="PWF38" s="16"/>
      <c r="PWG38" s="16"/>
      <c r="PWH38" s="16"/>
      <c r="PWI38" s="16"/>
      <c r="PWJ38" s="16"/>
      <c r="PWK38" s="16"/>
      <c r="PWL38" s="16"/>
      <c r="PWM38" s="16"/>
      <c r="PWN38" s="16"/>
      <c r="PWO38" s="16"/>
      <c r="PWP38" s="16"/>
      <c r="PWQ38" s="16"/>
      <c r="PWR38" s="16"/>
      <c r="PWS38" s="16"/>
      <c r="PWT38" s="16"/>
      <c r="PWU38" s="16"/>
      <c r="PWV38" s="16"/>
      <c r="PWW38" s="16"/>
      <c r="PWX38" s="16"/>
      <c r="PWY38" s="16"/>
      <c r="PWZ38" s="16"/>
      <c r="PXA38" s="16"/>
      <c r="PXB38" s="16"/>
      <c r="PXC38" s="16"/>
      <c r="PXD38" s="16"/>
      <c r="PXE38" s="16"/>
      <c r="PXF38" s="16"/>
      <c r="PXG38" s="16"/>
      <c r="PXH38" s="16"/>
      <c r="PXI38" s="16"/>
      <c r="PXJ38" s="16"/>
      <c r="PXK38" s="16"/>
      <c r="PXL38" s="16"/>
      <c r="PXM38" s="16"/>
      <c r="PXN38" s="16"/>
      <c r="PXO38" s="16"/>
      <c r="PXP38" s="16"/>
      <c r="PXQ38" s="16"/>
      <c r="PXR38" s="16"/>
      <c r="PXS38" s="16"/>
      <c r="PXT38" s="16"/>
      <c r="PXU38" s="16"/>
      <c r="PXV38" s="16"/>
      <c r="PXW38" s="16"/>
      <c r="PXX38" s="16"/>
      <c r="PXY38" s="16"/>
      <c r="PXZ38" s="16"/>
      <c r="PYA38" s="16"/>
      <c r="PYB38" s="16"/>
      <c r="PYC38" s="16"/>
      <c r="PYD38" s="16"/>
      <c r="PYE38" s="16"/>
      <c r="PYF38" s="16"/>
      <c r="PYG38" s="16"/>
      <c r="PYH38" s="16"/>
      <c r="PYI38" s="16"/>
      <c r="PYJ38" s="16"/>
      <c r="PYK38" s="16"/>
      <c r="PYL38" s="16"/>
      <c r="PYM38" s="16"/>
      <c r="PYN38" s="16"/>
      <c r="PYO38" s="16"/>
      <c r="PYP38" s="16"/>
      <c r="PYQ38" s="16"/>
      <c r="PYR38" s="16"/>
      <c r="PYS38" s="16"/>
      <c r="PYT38" s="16"/>
      <c r="PYU38" s="16"/>
      <c r="PYV38" s="16"/>
      <c r="PYW38" s="16"/>
      <c r="PYX38" s="16"/>
      <c r="PYY38" s="16"/>
      <c r="PYZ38" s="16"/>
      <c r="PZA38" s="16"/>
      <c r="PZB38" s="16"/>
      <c r="PZC38" s="16"/>
      <c r="PZD38" s="16"/>
      <c r="PZE38" s="16"/>
      <c r="PZF38" s="16"/>
      <c r="PZG38" s="16"/>
      <c r="PZH38" s="16"/>
      <c r="PZI38" s="16"/>
      <c r="PZJ38" s="16"/>
      <c r="PZK38" s="16"/>
      <c r="PZL38" s="16"/>
      <c r="PZM38" s="16"/>
      <c r="PZN38" s="16"/>
      <c r="PZO38" s="16"/>
      <c r="PZP38" s="16"/>
      <c r="PZQ38" s="16"/>
      <c r="PZR38" s="16"/>
      <c r="PZS38" s="16"/>
      <c r="PZT38" s="16"/>
      <c r="PZU38" s="16"/>
      <c r="PZV38" s="16"/>
      <c r="PZW38" s="16"/>
      <c r="PZX38" s="16"/>
      <c r="PZY38" s="16"/>
      <c r="PZZ38" s="16"/>
      <c r="QAA38" s="16"/>
      <c r="QAB38" s="16"/>
      <c r="QAC38" s="16"/>
      <c r="QAD38" s="16"/>
      <c r="QAE38" s="16"/>
      <c r="QAF38" s="16"/>
      <c r="QAG38" s="16"/>
      <c r="QAH38" s="16"/>
      <c r="QAI38" s="16"/>
      <c r="QAJ38" s="16"/>
      <c r="QAK38" s="16"/>
      <c r="QAL38" s="16"/>
      <c r="QAM38" s="16"/>
      <c r="QAN38" s="16"/>
      <c r="QAO38" s="16"/>
      <c r="QAP38" s="16"/>
      <c r="QAQ38" s="16"/>
      <c r="QAR38" s="16"/>
      <c r="QAS38" s="16"/>
      <c r="QAT38" s="16"/>
      <c r="QAU38" s="16"/>
      <c r="QAV38" s="16"/>
      <c r="QAW38" s="16"/>
      <c r="QAX38" s="16"/>
      <c r="QAY38" s="16"/>
      <c r="QAZ38" s="16"/>
      <c r="QBA38" s="16"/>
      <c r="QBB38" s="16"/>
      <c r="QBC38" s="16"/>
      <c r="QBD38" s="16"/>
      <c r="QBE38" s="16"/>
      <c r="QBF38" s="16"/>
      <c r="QBG38" s="16"/>
      <c r="QBH38" s="16"/>
      <c r="QBI38" s="16"/>
      <c r="QBJ38" s="16"/>
      <c r="QBK38" s="16"/>
      <c r="QBL38" s="16"/>
      <c r="QBM38" s="16"/>
      <c r="QBN38" s="16"/>
      <c r="QBO38" s="16"/>
      <c r="QBP38" s="16"/>
      <c r="QBQ38" s="16"/>
      <c r="QBR38" s="16"/>
      <c r="QBS38" s="16"/>
      <c r="QBT38" s="16"/>
      <c r="QBU38" s="16"/>
      <c r="QBV38" s="16"/>
      <c r="QBW38" s="16"/>
      <c r="QBX38" s="16"/>
      <c r="QBY38" s="16"/>
      <c r="QBZ38" s="16"/>
      <c r="QCA38" s="16"/>
      <c r="QCB38" s="16"/>
      <c r="QCC38" s="16"/>
      <c r="QCD38" s="16"/>
      <c r="QCE38" s="16"/>
      <c r="QCF38" s="16"/>
      <c r="QCG38" s="16"/>
      <c r="QCH38" s="16"/>
      <c r="QCI38" s="16"/>
      <c r="QCJ38" s="16"/>
      <c r="QCK38" s="16"/>
      <c r="QCL38" s="16"/>
      <c r="QCM38" s="16"/>
      <c r="QCN38" s="16"/>
      <c r="QCO38" s="16"/>
      <c r="QCP38" s="16"/>
      <c r="QCQ38" s="16"/>
      <c r="QCR38" s="16"/>
      <c r="QCS38" s="16"/>
      <c r="QCT38" s="16"/>
      <c r="QCU38" s="16"/>
      <c r="QCV38" s="16"/>
      <c r="QCW38" s="16"/>
      <c r="QCX38" s="16"/>
      <c r="QCY38" s="16"/>
      <c r="QCZ38" s="16"/>
      <c r="QDA38" s="16"/>
      <c r="QDB38" s="16"/>
      <c r="QDC38" s="16"/>
      <c r="QDD38" s="16"/>
      <c r="QDE38" s="16"/>
      <c r="QDF38" s="16"/>
      <c r="QDG38" s="16"/>
      <c r="QDH38" s="16"/>
      <c r="QDI38" s="16"/>
      <c r="QDJ38" s="16"/>
      <c r="QDK38" s="16"/>
      <c r="QDL38" s="16"/>
      <c r="QDM38" s="16"/>
      <c r="QDN38" s="16"/>
      <c r="QDO38" s="16"/>
      <c r="QDP38" s="16"/>
      <c r="QDQ38" s="16"/>
      <c r="QDR38" s="16"/>
      <c r="QDS38" s="16"/>
      <c r="QDT38" s="16"/>
      <c r="QDU38" s="16"/>
      <c r="QDV38" s="16"/>
      <c r="QDW38" s="16"/>
      <c r="QDX38" s="16"/>
      <c r="QDY38" s="16"/>
      <c r="QDZ38" s="16"/>
      <c r="QEA38" s="16"/>
      <c r="QEB38" s="16"/>
      <c r="QEC38" s="16"/>
      <c r="QED38" s="16"/>
      <c r="QEE38" s="16"/>
      <c r="QEF38" s="16"/>
      <c r="QEG38" s="16"/>
      <c r="QEH38" s="16"/>
      <c r="QEI38" s="16"/>
      <c r="QEJ38" s="16"/>
      <c r="QEK38" s="16"/>
      <c r="QEL38" s="16"/>
      <c r="QEM38" s="16"/>
      <c r="QEN38" s="16"/>
      <c r="QEO38" s="16"/>
      <c r="QEP38" s="16"/>
      <c r="QEQ38" s="16"/>
      <c r="QER38" s="16"/>
      <c r="QES38" s="16"/>
      <c r="QET38" s="16"/>
      <c r="QEU38" s="16"/>
      <c r="QEV38" s="16"/>
      <c r="QEW38" s="16"/>
      <c r="QEX38" s="16"/>
      <c r="QEY38" s="16"/>
      <c r="QEZ38" s="16"/>
      <c r="QFA38" s="16"/>
      <c r="QFB38" s="16"/>
      <c r="QFC38" s="16"/>
      <c r="QFD38" s="16"/>
      <c r="QFE38" s="16"/>
      <c r="QFF38" s="16"/>
      <c r="QFG38" s="16"/>
      <c r="QFH38" s="16"/>
      <c r="QFI38" s="16"/>
      <c r="QFJ38" s="16"/>
      <c r="QFK38" s="16"/>
      <c r="QFL38" s="16"/>
      <c r="QFM38" s="16"/>
      <c r="QFN38" s="16"/>
      <c r="QFO38" s="16"/>
      <c r="QFP38" s="16"/>
      <c r="QFQ38" s="16"/>
      <c r="QFR38" s="16"/>
      <c r="QFS38" s="16"/>
      <c r="QFT38" s="16"/>
      <c r="QFU38" s="16"/>
      <c r="QFV38" s="16"/>
      <c r="QFW38" s="16"/>
      <c r="QFX38" s="16"/>
      <c r="QFY38" s="16"/>
      <c r="QFZ38" s="16"/>
      <c r="QGA38" s="16"/>
      <c r="QGB38" s="16"/>
      <c r="QGC38" s="16"/>
      <c r="QGD38" s="16"/>
      <c r="QGE38" s="16"/>
      <c r="QGF38" s="16"/>
      <c r="QGG38" s="16"/>
      <c r="QGH38" s="16"/>
      <c r="QGI38" s="16"/>
      <c r="QGJ38" s="16"/>
      <c r="QGK38" s="16"/>
      <c r="QGL38" s="16"/>
      <c r="QGM38" s="16"/>
      <c r="QGN38" s="16"/>
      <c r="QGO38" s="16"/>
      <c r="QGP38" s="16"/>
      <c r="QGQ38" s="16"/>
      <c r="QGR38" s="16"/>
      <c r="QGS38" s="16"/>
      <c r="QGT38" s="16"/>
      <c r="QGU38" s="16"/>
      <c r="QGV38" s="16"/>
      <c r="QGW38" s="16"/>
      <c r="QGX38" s="16"/>
      <c r="QGY38" s="16"/>
      <c r="QGZ38" s="16"/>
      <c r="QHA38" s="16"/>
      <c r="QHB38" s="16"/>
      <c r="QHC38" s="16"/>
      <c r="QHD38" s="16"/>
      <c r="QHE38" s="16"/>
      <c r="QHF38" s="16"/>
      <c r="QHG38" s="16"/>
      <c r="QHH38" s="16"/>
      <c r="QHI38" s="16"/>
      <c r="QHJ38" s="16"/>
      <c r="QHK38" s="16"/>
      <c r="QHL38" s="16"/>
      <c r="QHM38" s="16"/>
      <c r="QHN38" s="16"/>
      <c r="QHO38" s="16"/>
      <c r="QHP38" s="16"/>
      <c r="QHQ38" s="16"/>
      <c r="QHR38" s="16"/>
      <c r="QHS38" s="16"/>
      <c r="QHT38" s="16"/>
      <c r="QHU38" s="16"/>
      <c r="QHV38" s="16"/>
      <c r="QHW38" s="16"/>
      <c r="QHX38" s="16"/>
      <c r="QHY38" s="16"/>
      <c r="QHZ38" s="16"/>
      <c r="QIA38" s="16"/>
      <c r="QIB38" s="16"/>
      <c r="QIC38" s="16"/>
      <c r="QID38" s="16"/>
      <c r="QIE38" s="16"/>
      <c r="QIF38" s="16"/>
      <c r="QIG38" s="16"/>
      <c r="QIH38" s="16"/>
      <c r="QII38" s="16"/>
      <c r="QIJ38" s="16"/>
      <c r="QIK38" s="16"/>
      <c r="QIL38" s="16"/>
      <c r="QIM38" s="16"/>
      <c r="QIN38" s="16"/>
      <c r="QIO38" s="16"/>
      <c r="QIP38" s="16"/>
      <c r="QIQ38" s="16"/>
      <c r="QIR38" s="16"/>
      <c r="QIS38" s="16"/>
      <c r="QIT38" s="16"/>
      <c r="QIU38" s="16"/>
      <c r="QIV38" s="16"/>
      <c r="QIW38" s="16"/>
      <c r="QIX38" s="16"/>
      <c r="QIY38" s="16"/>
      <c r="QIZ38" s="16"/>
      <c r="QJA38" s="16"/>
      <c r="QJB38" s="16"/>
      <c r="QJC38" s="16"/>
      <c r="QJD38" s="16"/>
      <c r="QJE38" s="16"/>
      <c r="QJF38" s="16"/>
      <c r="QJG38" s="16"/>
      <c r="QJH38" s="16"/>
      <c r="QJI38" s="16"/>
      <c r="QJJ38" s="16"/>
      <c r="QJK38" s="16"/>
      <c r="QJL38" s="16"/>
      <c r="QJM38" s="16"/>
      <c r="QJN38" s="16"/>
      <c r="QJO38" s="16"/>
      <c r="QJP38" s="16"/>
      <c r="QJQ38" s="16"/>
      <c r="QJR38" s="16"/>
      <c r="QJS38" s="16"/>
      <c r="QJT38" s="16"/>
      <c r="QJU38" s="16"/>
      <c r="QJV38" s="16"/>
      <c r="QJW38" s="16"/>
      <c r="QJX38" s="16"/>
      <c r="QJY38" s="16"/>
      <c r="QJZ38" s="16"/>
      <c r="QKA38" s="16"/>
      <c r="QKB38" s="16"/>
      <c r="QKC38" s="16"/>
      <c r="QKD38" s="16"/>
      <c r="QKE38" s="16"/>
      <c r="QKF38" s="16"/>
      <c r="QKG38" s="16"/>
      <c r="QKH38" s="16"/>
      <c r="QKI38" s="16"/>
      <c r="QKJ38" s="16"/>
      <c r="QKK38" s="16"/>
      <c r="QKL38" s="16"/>
      <c r="QKM38" s="16"/>
      <c r="QKN38" s="16"/>
      <c r="QKO38" s="16"/>
      <c r="QKP38" s="16"/>
      <c r="QKQ38" s="16"/>
      <c r="QKR38" s="16"/>
      <c r="QKS38" s="16"/>
      <c r="QKT38" s="16"/>
      <c r="QKU38" s="16"/>
      <c r="QKV38" s="16"/>
      <c r="QKW38" s="16"/>
      <c r="QKX38" s="16"/>
      <c r="QKY38" s="16"/>
      <c r="QKZ38" s="16"/>
      <c r="QLA38" s="16"/>
      <c r="QLB38" s="16"/>
      <c r="QLC38" s="16"/>
      <c r="QLD38" s="16"/>
      <c r="QLE38" s="16"/>
      <c r="QLF38" s="16"/>
      <c r="QLG38" s="16"/>
      <c r="QLH38" s="16"/>
      <c r="QLI38" s="16"/>
      <c r="QLJ38" s="16"/>
      <c r="QLK38" s="16"/>
      <c r="QLL38" s="16"/>
      <c r="QLM38" s="16"/>
      <c r="QLN38" s="16"/>
      <c r="QLO38" s="16"/>
      <c r="QLP38" s="16"/>
      <c r="QLQ38" s="16"/>
      <c r="QLR38" s="16"/>
      <c r="QLS38" s="16"/>
      <c r="QLT38" s="16"/>
      <c r="QLU38" s="16"/>
      <c r="QLV38" s="16"/>
      <c r="QLW38" s="16"/>
      <c r="QLX38" s="16"/>
      <c r="QLY38" s="16"/>
      <c r="QLZ38" s="16"/>
      <c r="QMA38" s="16"/>
      <c r="QMB38" s="16"/>
      <c r="QMC38" s="16"/>
      <c r="QMD38" s="16"/>
      <c r="QME38" s="16"/>
      <c r="QMF38" s="16"/>
      <c r="QMG38" s="16"/>
      <c r="QMH38" s="16"/>
      <c r="QMI38" s="16"/>
      <c r="QMJ38" s="16"/>
      <c r="QMK38" s="16"/>
      <c r="QML38" s="16"/>
      <c r="QMM38" s="16"/>
      <c r="QMN38" s="16"/>
      <c r="QMO38" s="16"/>
      <c r="QMP38" s="16"/>
      <c r="QMQ38" s="16"/>
      <c r="QMR38" s="16"/>
      <c r="QMS38" s="16"/>
      <c r="QMT38" s="16"/>
      <c r="QMU38" s="16"/>
      <c r="QMV38" s="16"/>
      <c r="QMW38" s="16"/>
      <c r="QMX38" s="16"/>
      <c r="QMY38" s="16"/>
      <c r="QMZ38" s="16"/>
      <c r="QNA38" s="16"/>
      <c r="QNB38" s="16"/>
      <c r="QNC38" s="16"/>
      <c r="QND38" s="16"/>
      <c r="QNE38" s="16"/>
      <c r="QNF38" s="16"/>
      <c r="QNG38" s="16"/>
      <c r="QNH38" s="16"/>
      <c r="QNI38" s="16"/>
      <c r="QNJ38" s="16"/>
      <c r="QNK38" s="16"/>
      <c r="QNL38" s="16"/>
      <c r="QNM38" s="16"/>
      <c r="QNN38" s="16"/>
      <c r="QNO38" s="16"/>
      <c r="QNP38" s="16"/>
      <c r="QNQ38" s="16"/>
      <c r="QNR38" s="16"/>
      <c r="QNS38" s="16"/>
      <c r="QNT38" s="16"/>
      <c r="QNU38" s="16"/>
      <c r="QNV38" s="16"/>
      <c r="QNW38" s="16"/>
      <c r="QNX38" s="16"/>
      <c r="QNY38" s="16"/>
      <c r="QNZ38" s="16"/>
      <c r="QOA38" s="16"/>
      <c r="QOB38" s="16"/>
      <c r="QOC38" s="16"/>
      <c r="QOD38" s="16"/>
      <c r="QOE38" s="16"/>
      <c r="QOF38" s="16"/>
      <c r="QOG38" s="16"/>
      <c r="QOH38" s="16"/>
      <c r="QOI38" s="16"/>
      <c r="QOJ38" s="16"/>
      <c r="QOK38" s="16"/>
      <c r="QOL38" s="16"/>
      <c r="QOM38" s="16"/>
      <c r="QON38" s="16"/>
      <c r="QOO38" s="16"/>
      <c r="QOP38" s="16"/>
      <c r="QOQ38" s="16"/>
      <c r="QOR38" s="16"/>
      <c r="QOS38" s="16"/>
      <c r="QOT38" s="16"/>
      <c r="QOU38" s="16"/>
      <c r="QOV38" s="16"/>
      <c r="QOW38" s="16"/>
      <c r="QOX38" s="16"/>
      <c r="QOY38" s="16"/>
      <c r="QOZ38" s="16"/>
      <c r="QPA38" s="16"/>
      <c r="QPB38" s="16"/>
      <c r="QPC38" s="16"/>
      <c r="QPD38" s="16"/>
      <c r="QPE38" s="16"/>
      <c r="QPF38" s="16"/>
      <c r="QPG38" s="16"/>
      <c r="QPH38" s="16"/>
      <c r="QPI38" s="16"/>
      <c r="QPJ38" s="16"/>
      <c r="QPK38" s="16"/>
      <c r="QPL38" s="16"/>
      <c r="QPM38" s="16"/>
      <c r="QPN38" s="16"/>
      <c r="QPO38" s="16"/>
      <c r="QPP38" s="16"/>
      <c r="QPQ38" s="16"/>
      <c r="QPR38" s="16"/>
      <c r="QPS38" s="16"/>
      <c r="QPT38" s="16"/>
      <c r="QPU38" s="16"/>
      <c r="QPV38" s="16"/>
      <c r="QPW38" s="16"/>
      <c r="QPX38" s="16"/>
      <c r="QPY38" s="16"/>
      <c r="QPZ38" s="16"/>
      <c r="QQA38" s="16"/>
      <c r="QQB38" s="16"/>
      <c r="QQC38" s="16"/>
      <c r="QQD38" s="16"/>
      <c r="QQE38" s="16"/>
      <c r="QQF38" s="16"/>
      <c r="QQG38" s="16"/>
      <c r="QQH38" s="16"/>
      <c r="QQI38" s="16"/>
      <c r="QQJ38" s="16"/>
      <c r="QQK38" s="16"/>
      <c r="QQL38" s="16"/>
      <c r="QQM38" s="16"/>
      <c r="QQN38" s="16"/>
      <c r="QQO38" s="16"/>
      <c r="QQP38" s="16"/>
      <c r="QQQ38" s="16"/>
      <c r="QQR38" s="16"/>
      <c r="QQS38" s="16"/>
      <c r="QQT38" s="16"/>
      <c r="QQU38" s="16"/>
      <c r="QQV38" s="16"/>
      <c r="QQW38" s="16"/>
      <c r="QQX38" s="16"/>
      <c r="QQY38" s="16"/>
      <c r="QQZ38" s="16"/>
      <c r="QRA38" s="16"/>
      <c r="QRB38" s="16"/>
      <c r="QRC38" s="16"/>
      <c r="QRD38" s="16"/>
      <c r="QRE38" s="16"/>
      <c r="QRF38" s="16"/>
      <c r="QRG38" s="16"/>
      <c r="QRH38" s="16"/>
      <c r="QRI38" s="16"/>
      <c r="QRJ38" s="16"/>
      <c r="QRK38" s="16"/>
      <c r="QRL38" s="16"/>
      <c r="QRM38" s="16"/>
      <c r="QRN38" s="16"/>
      <c r="QRO38" s="16"/>
      <c r="QRP38" s="16"/>
      <c r="QRQ38" s="16"/>
      <c r="QRR38" s="16"/>
      <c r="QRS38" s="16"/>
      <c r="QRT38" s="16"/>
      <c r="QRU38" s="16"/>
      <c r="QRV38" s="16"/>
      <c r="QRW38" s="16"/>
      <c r="QRX38" s="16"/>
      <c r="QRY38" s="16"/>
      <c r="QRZ38" s="16"/>
      <c r="QSA38" s="16"/>
      <c r="QSB38" s="16"/>
      <c r="QSC38" s="16"/>
      <c r="QSD38" s="16"/>
      <c r="QSE38" s="16"/>
      <c r="QSF38" s="16"/>
      <c r="QSG38" s="16"/>
      <c r="QSH38" s="16"/>
      <c r="QSI38" s="16"/>
      <c r="QSJ38" s="16"/>
      <c r="QSK38" s="16"/>
      <c r="QSL38" s="16"/>
      <c r="QSM38" s="16"/>
      <c r="QSN38" s="16"/>
      <c r="QSO38" s="16"/>
      <c r="QSP38" s="16"/>
      <c r="QSQ38" s="16"/>
      <c r="QSR38" s="16"/>
      <c r="QSS38" s="16"/>
      <c r="QST38" s="16"/>
      <c r="QSU38" s="16"/>
      <c r="QSV38" s="16"/>
      <c r="QSW38" s="16"/>
      <c r="QSX38" s="16"/>
      <c r="QSY38" s="16"/>
      <c r="QSZ38" s="16"/>
      <c r="QTA38" s="16"/>
      <c r="QTB38" s="16"/>
      <c r="QTC38" s="16"/>
      <c r="QTD38" s="16"/>
      <c r="QTE38" s="16"/>
      <c r="QTF38" s="16"/>
      <c r="QTG38" s="16"/>
      <c r="QTH38" s="16"/>
      <c r="QTI38" s="16"/>
      <c r="QTJ38" s="16"/>
      <c r="QTK38" s="16"/>
      <c r="QTL38" s="16"/>
      <c r="QTM38" s="16"/>
      <c r="QTN38" s="16"/>
      <c r="QTO38" s="16"/>
      <c r="QTP38" s="16"/>
      <c r="QTQ38" s="16"/>
      <c r="QTR38" s="16"/>
      <c r="QTS38" s="16"/>
      <c r="QTT38" s="16"/>
      <c r="QTU38" s="16"/>
      <c r="QTV38" s="16"/>
      <c r="QTW38" s="16"/>
      <c r="QTX38" s="16"/>
      <c r="QTY38" s="16"/>
      <c r="QTZ38" s="16"/>
      <c r="QUA38" s="16"/>
      <c r="QUB38" s="16"/>
      <c r="QUC38" s="16"/>
      <c r="QUD38" s="16"/>
      <c r="QUE38" s="16"/>
      <c r="QUF38" s="16"/>
      <c r="QUG38" s="16"/>
      <c r="QUH38" s="16"/>
      <c r="QUI38" s="16"/>
      <c r="QUJ38" s="16"/>
      <c r="QUK38" s="16"/>
      <c r="QUL38" s="16"/>
      <c r="QUM38" s="16"/>
      <c r="QUN38" s="16"/>
      <c r="QUO38" s="16"/>
      <c r="QUP38" s="16"/>
      <c r="QUQ38" s="16"/>
      <c r="QUR38" s="16"/>
      <c r="QUS38" s="16"/>
      <c r="QUT38" s="16"/>
      <c r="QUU38" s="16"/>
      <c r="QUV38" s="16"/>
      <c r="QUW38" s="16"/>
      <c r="QUX38" s="16"/>
      <c r="QUY38" s="16"/>
      <c r="QUZ38" s="16"/>
      <c r="QVA38" s="16"/>
      <c r="QVB38" s="16"/>
      <c r="QVC38" s="16"/>
      <c r="QVD38" s="16"/>
      <c r="QVE38" s="16"/>
      <c r="QVF38" s="16"/>
      <c r="QVG38" s="16"/>
      <c r="QVH38" s="16"/>
      <c r="QVI38" s="16"/>
      <c r="QVJ38" s="16"/>
      <c r="QVK38" s="16"/>
      <c r="QVL38" s="16"/>
      <c r="QVM38" s="16"/>
      <c r="QVN38" s="16"/>
      <c r="QVO38" s="16"/>
      <c r="QVP38" s="16"/>
      <c r="QVQ38" s="16"/>
      <c r="QVR38" s="16"/>
      <c r="QVS38" s="16"/>
      <c r="QVT38" s="16"/>
      <c r="QVU38" s="16"/>
      <c r="QVV38" s="16"/>
      <c r="QVW38" s="16"/>
      <c r="QVX38" s="16"/>
      <c r="QVY38" s="16"/>
      <c r="QVZ38" s="16"/>
      <c r="QWA38" s="16"/>
      <c r="QWB38" s="16"/>
      <c r="QWC38" s="16"/>
      <c r="QWD38" s="16"/>
      <c r="QWE38" s="16"/>
      <c r="QWF38" s="16"/>
      <c r="QWG38" s="16"/>
      <c r="QWH38" s="16"/>
      <c r="QWI38" s="16"/>
      <c r="QWJ38" s="16"/>
      <c r="QWK38" s="16"/>
      <c r="QWL38" s="16"/>
      <c r="QWM38" s="16"/>
      <c r="QWN38" s="16"/>
      <c r="QWO38" s="16"/>
      <c r="QWP38" s="16"/>
      <c r="QWQ38" s="16"/>
      <c r="QWR38" s="16"/>
      <c r="QWS38" s="16"/>
      <c r="QWT38" s="16"/>
      <c r="QWU38" s="16"/>
      <c r="QWV38" s="16"/>
      <c r="QWW38" s="16"/>
      <c r="QWX38" s="16"/>
      <c r="QWY38" s="16"/>
      <c r="QWZ38" s="16"/>
      <c r="QXA38" s="16"/>
      <c r="QXB38" s="16"/>
      <c r="QXC38" s="16"/>
      <c r="QXD38" s="16"/>
      <c r="QXE38" s="16"/>
      <c r="QXF38" s="16"/>
      <c r="QXG38" s="16"/>
      <c r="QXH38" s="16"/>
      <c r="QXI38" s="16"/>
      <c r="QXJ38" s="16"/>
      <c r="QXK38" s="16"/>
      <c r="QXL38" s="16"/>
      <c r="QXM38" s="16"/>
      <c r="QXN38" s="16"/>
      <c r="QXO38" s="16"/>
      <c r="QXP38" s="16"/>
      <c r="QXQ38" s="16"/>
      <c r="QXR38" s="16"/>
      <c r="QXS38" s="16"/>
      <c r="QXT38" s="16"/>
      <c r="QXU38" s="16"/>
      <c r="QXV38" s="16"/>
      <c r="QXW38" s="16"/>
      <c r="QXX38" s="16"/>
      <c r="QXY38" s="16"/>
      <c r="QXZ38" s="16"/>
      <c r="QYA38" s="16"/>
      <c r="QYB38" s="16"/>
      <c r="QYC38" s="16"/>
      <c r="QYD38" s="16"/>
      <c r="QYE38" s="16"/>
      <c r="QYF38" s="16"/>
      <c r="QYG38" s="16"/>
      <c r="QYH38" s="16"/>
      <c r="QYI38" s="16"/>
      <c r="QYJ38" s="16"/>
      <c r="QYK38" s="16"/>
      <c r="QYL38" s="16"/>
      <c r="QYM38" s="16"/>
      <c r="QYN38" s="16"/>
      <c r="QYO38" s="16"/>
      <c r="QYP38" s="16"/>
      <c r="QYQ38" s="16"/>
      <c r="QYR38" s="16"/>
      <c r="QYS38" s="16"/>
      <c r="QYT38" s="16"/>
      <c r="QYU38" s="16"/>
      <c r="QYV38" s="16"/>
      <c r="QYW38" s="16"/>
      <c r="QYX38" s="16"/>
      <c r="QYY38" s="16"/>
      <c r="QYZ38" s="16"/>
      <c r="QZA38" s="16"/>
      <c r="QZB38" s="16"/>
      <c r="QZC38" s="16"/>
      <c r="QZD38" s="16"/>
      <c r="QZE38" s="16"/>
      <c r="QZF38" s="16"/>
      <c r="QZG38" s="16"/>
      <c r="QZH38" s="16"/>
      <c r="QZI38" s="16"/>
      <c r="QZJ38" s="16"/>
      <c r="QZK38" s="16"/>
      <c r="QZL38" s="16"/>
      <c r="QZM38" s="16"/>
      <c r="QZN38" s="16"/>
      <c r="QZO38" s="16"/>
      <c r="QZP38" s="16"/>
      <c r="QZQ38" s="16"/>
      <c r="QZR38" s="16"/>
      <c r="QZS38" s="16"/>
      <c r="QZT38" s="16"/>
      <c r="QZU38" s="16"/>
      <c r="QZV38" s="16"/>
      <c r="QZW38" s="16"/>
      <c r="QZX38" s="16"/>
      <c r="QZY38" s="16"/>
      <c r="QZZ38" s="16"/>
      <c r="RAA38" s="16"/>
      <c r="RAB38" s="16"/>
      <c r="RAC38" s="16"/>
      <c r="RAD38" s="16"/>
      <c r="RAE38" s="16"/>
      <c r="RAF38" s="16"/>
      <c r="RAG38" s="16"/>
      <c r="RAH38" s="16"/>
      <c r="RAI38" s="16"/>
      <c r="RAJ38" s="16"/>
      <c r="RAK38" s="16"/>
      <c r="RAL38" s="16"/>
      <c r="RAM38" s="16"/>
      <c r="RAN38" s="16"/>
      <c r="RAO38" s="16"/>
      <c r="RAP38" s="16"/>
      <c r="RAQ38" s="16"/>
      <c r="RAR38" s="16"/>
      <c r="RAS38" s="16"/>
      <c r="RAT38" s="16"/>
      <c r="RAU38" s="16"/>
      <c r="RAV38" s="16"/>
      <c r="RAW38" s="16"/>
      <c r="RAX38" s="16"/>
      <c r="RAY38" s="16"/>
      <c r="RAZ38" s="16"/>
      <c r="RBA38" s="16"/>
      <c r="RBB38" s="16"/>
      <c r="RBC38" s="16"/>
      <c r="RBD38" s="16"/>
      <c r="RBE38" s="16"/>
      <c r="RBF38" s="16"/>
      <c r="RBG38" s="16"/>
      <c r="RBH38" s="16"/>
      <c r="RBI38" s="16"/>
      <c r="RBJ38" s="16"/>
      <c r="RBK38" s="16"/>
      <c r="RBL38" s="16"/>
      <c r="RBM38" s="16"/>
      <c r="RBN38" s="16"/>
      <c r="RBO38" s="16"/>
      <c r="RBP38" s="16"/>
      <c r="RBQ38" s="16"/>
      <c r="RBR38" s="16"/>
      <c r="RBS38" s="16"/>
      <c r="RBT38" s="16"/>
      <c r="RBU38" s="16"/>
      <c r="RBV38" s="16"/>
      <c r="RBW38" s="16"/>
      <c r="RBX38" s="16"/>
      <c r="RBY38" s="16"/>
      <c r="RBZ38" s="16"/>
      <c r="RCA38" s="16"/>
      <c r="RCB38" s="16"/>
      <c r="RCC38" s="16"/>
      <c r="RCD38" s="16"/>
      <c r="RCE38" s="16"/>
      <c r="RCF38" s="16"/>
      <c r="RCG38" s="16"/>
      <c r="RCH38" s="16"/>
      <c r="RCI38" s="16"/>
      <c r="RCJ38" s="16"/>
      <c r="RCK38" s="16"/>
      <c r="RCL38" s="16"/>
      <c r="RCM38" s="16"/>
      <c r="RCN38" s="16"/>
      <c r="RCO38" s="16"/>
      <c r="RCP38" s="16"/>
      <c r="RCQ38" s="16"/>
      <c r="RCR38" s="16"/>
      <c r="RCS38" s="16"/>
      <c r="RCT38" s="16"/>
      <c r="RCU38" s="16"/>
      <c r="RCV38" s="16"/>
      <c r="RCW38" s="16"/>
      <c r="RCX38" s="16"/>
      <c r="RCY38" s="16"/>
      <c r="RCZ38" s="16"/>
      <c r="RDA38" s="16"/>
      <c r="RDB38" s="16"/>
      <c r="RDC38" s="16"/>
      <c r="RDD38" s="16"/>
      <c r="RDE38" s="16"/>
      <c r="RDF38" s="16"/>
      <c r="RDG38" s="16"/>
      <c r="RDH38" s="16"/>
      <c r="RDI38" s="16"/>
      <c r="RDJ38" s="16"/>
      <c r="RDK38" s="16"/>
      <c r="RDL38" s="16"/>
      <c r="RDM38" s="16"/>
      <c r="RDN38" s="16"/>
      <c r="RDO38" s="16"/>
      <c r="RDP38" s="16"/>
      <c r="RDQ38" s="16"/>
      <c r="RDR38" s="16"/>
      <c r="RDS38" s="16"/>
      <c r="RDT38" s="16"/>
      <c r="RDU38" s="16"/>
      <c r="RDV38" s="16"/>
      <c r="RDW38" s="16"/>
      <c r="RDX38" s="16"/>
      <c r="RDY38" s="16"/>
      <c r="RDZ38" s="16"/>
      <c r="REA38" s="16"/>
      <c r="REB38" s="16"/>
      <c r="REC38" s="16"/>
      <c r="RED38" s="16"/>
      <c r="REE38" s="16"/>
      <c r="REF38" s="16"/>
      <c r="REG38" s="16"/>
      <c r="REH38" s="16"/>
      <c r="REI38" s="16"/>
      <c r="REJ38" s="16"/>
      <c r="REK38" s="16"/>
      <c r="REL38" s="16"/>
      <c r="REM38" s="16"/>
      <c r="REN38" s="16"/>
      <c r="REO38" s="16"/>
      <c r="REP38" s="16"/>
      <c r="REQ38" s="16"/>
      <c r="RER38" s="16"/>
      <c r="RES38" s="16"/>
      <c r="RET38" s="16"/>
      <c r="REU38" s="16"/>
      <c r="REV38" s="16"/>
      <c r="REW38" s="16"/>
      <c r="REX38" s="16"/>
      <c r="REY38" s="16"/>
      <c r="REZ38" s="16"/>
      <c r="RFA38" s="16"/>
      <c r="RFB38" s="16"/>
      <c r="RFC38" s="16"/>
      <c r="RFD38" s="16"/>
      <c r="RFE38" s="16"/>
      <c r="RFF38" s="16"/>
      <c r="RFG38" s="16"/>
      <c r="RFH38" s="16"/>
      <c r="RFI38" s="16"/>
      <c r="RFJ38" s="16"/>
      <c r="RFK38" s="16"/>
      <c r="RFL38" s="16"/>
      <c r="RFM38" s="16"/>
      <c r="RFN38" s="16"/>
      <c r="RFO38" s="16"/>
      <c r="RFP38" s="16"/>
      <c r="RFQ38" s="16"/>
      <c r="RFR38" s="16"/>
      <c r="RFS38" s="16"/>
      <c r="RFT38" s="16"/>
      <c r="RFU38" s="16"/>
      <c r="RFV38" s="16"/>
      <c r="RFW38" s="16"/>
      <c r="RFX38" s="16"/>
      <c r="RFY38" s="16"/>
      <c r="RFZ38" s="16"/>
      <c r="RGA38" s="16"/>
      <c r="RGB38" s="16"/>
      <c r="RGC38" s="16"/>
      <c r="RGD38" s="16"/>
      <c r="RGE38" s="16"/>
      <c r="RGF38" s="16"/>
      <c r="RGG38" s="16"/>
      <c r="RGH38" s="16"/>
      <c r="RGI38" s="16"/>
      <c r="RGJ38" s="16"/>
      <c r="RGK38" s="16"/>
      <c r="RGL38" s="16"/>
      <c r="RGM38" s="16"/>
      <c r="RGN38" s="16"/>
      <c r="RGO38" s="16"/>
      <c r="RGP38" s="16"/>
      <c r="RGQ38" s="16"/>
      <c r="RGR38" s="16"/>
      <c r="RGS38" s="16"/>
      <c r="RGT38" s="16"/>
      <c r="RGU38" s="16"/>
      <c r="RGV38" s="16"/>
      <c r="RGW38" s="16"/>
      <c r="RGX38" s="16"/>
      <c r="RGY38" s="16"/>
      <c r="RGZ38" s="16"/>
      <c r="RHA38" s="16"/>
      <c r="RHB38" s="16"/>
      <c r="RHC38" s="16"/>
      <c r="RHD38" s="16"/>
      <c r="RHE38" s="16"/>
      <c r="RHF38" s="16"/>
      <c r="RHG38" s="16"/>
      <c r="RHH38" s="16"/>
      <c r="RHI38" s="16"/>
      <c r="RHJ38" s="16"/>
      <c r="RHK38" s="16"/>
      <c r="RHL38" s="16"/>
      <c r="RHM38" s="16"/>
      <c r="RHN38" s="16"/>
      <c r="RHO38" s="16"/>
      <c r="RHP38" s="16"/>
      <c r="RHQ38" s="16"/>
      <c r="RHR38" s="16"/>
      <c r="RHS38" s="16"/>
      <c r="RHT38" s="16"/>
      <c r="RHU38" s="16"/>
      <c r="RHV38" s="16"/>
      <c r="RHW38" s="16"/>
      <c r="RHX38" s="16"/>
      <c r="RHY38" s="16"/>
      <c r="RHZ38" s="16"/>
      <c r="RIA38" s="16"/>
      <c r="RIB38" s="16"/>
      <c r="RIC38" s="16"/>
      <c r="RID38" s="16"/>
      <c r="RIE38" s="16"/>
      <c r="RIF38" s="16"/>
      <c r="RIG38" s="16"/>
      <c r="RIH38" s="16"/>
      <c r="RII38" s="16"/>
      <c r="RIJ38" s="16"/>
      <c r="RIK38" s="16"/>
      <c r="RIL38" s="16"/>
      <c r="RIM38" s="16"/>
      <c r="RIN38" s="16"/>
      <c r="RIO38" s="16"/>
      <c r="RIP38" s="16"/>
      <c r="RIQ38" s="16"/>
      <c r="RIR38" s="16"/>
      <c r="RIS38" s="16"/>
      <c r="RIT38" s="16"/>
      <c r="RIU38" s="16"/>
      <c r="RIV38" s="16"/>
      <c r="RIW38" s="16"/>
      <c r="RIX38" s="16"/>
      <c r="RIY38" s="16"/>
      <c r="RIZ38" s="16"/>
      <c r="RJA38" s="16"/>
      <c r="RJB38" s="16"/>
      <c r="RJC38" s="16"/>
      <c r="RJD38" s="16"/>
      <c r="RJE38" s="16"/>
      <c r="RJF38" s="16"/>
      <c r="RJG38" s="16"/>
      <c r="RJH38" s="16"/>
      <c r="RJI38" s="16"/>
      <c r="RJJ38" s="16"/>
      <c r="RJK38" s="16"/>
      <c r="RJL38" s="16"/>
      <c r="RJM38" s="16"/>
      <c r="RJN38" s="16"/>
      <c r="RJO38" s="16"/>
      <c r="RJP38" s="16"/>
      <c r="RJQ38" s="16"/>
      <c r="RJR38" s="16"/>
      <c r="RJS38" s="16"/>
      <c r="RJT38" s="16"/>
      <c r="RJU38" s="16"/>
      <c r="RJV38" s="16"/>
      <c r="RJW38" s="16"/>
      <c r="RJX38" s="16"/>
      <c r="RJY38" s="16"/>
      <c r="RJZ38" s="16"/>
      <c r="RKA38" s="16"/>
      <c r="RKB38" s="16"/>
      <c r="RKC38" s="16"/>
      <c r="RKD38" s="16"/>
      <c r="RKE38" s="16"/>
      <c r="RKF38" s="16"/>
      <c r="RKG38" s="16"/>
      <c r="RKH38" s="16"/>
      <c r="RKI38" s="16"/>
      <c r="RKJ38" s="16"/>
      <c r="RKK38" s="16"/>
      <c r="RKL38" s="16"/>
      <c r="RKM38" s="16"/>
      <c r="RKN38" s="16"/>
      <c r="RKO38" s="16"/>
      <c r="RKP38" s="16"/>
      <c r="RKQ38" s="16"/>
      <c r="RKR38" s="16"/>
      <c r="RKS38" s="16"/>
      <c r="RKT38" s="16"/>
      <c r="RKU38" s="16"/>
      <c r="RKV38" s="16"/>
      <c r="RKW38" s="16"/>
      <c r="RKX38" s="16"/>
      <c r="RKY38" s="16"/>
      <c r="RKZ38" s="16"/>
      <c r="RLA38" s="16"/>
      <c r="RLB38" s="16"/>
      <c r="RLC38" s="16"/>
      <c r="RLD38" s="16"/>
      <c r="RLE38" s="16"/>
      <c r="RLF38" s="16"/>
      <c r="RLG38" s="16"/>
      <c r="RLH38" s="16"/>
      <c r="RLI38" s="16"/>
      <c r="RLJ38" s="16"/>
      <c r="RLK38" s="16"/>
      <c r="RLL38" s="16"/>
      <c r="RLM38" s="16"/>
      <c r="RLN38" s="16"/>
      <c r="RLO38" s="16"/>
      <c r="RLP38" s="16"/>
      <c r="RLQ38" s="16"/>
      <c r="RLR38" s="16"/>
      <c r="RLS38" s="16"/>
      <c r="RLT38" s="16"/>
      <c r="RLU38" s="16"/>
      <c r="RLV38" s="16"/>
      <c r="RLW38" s="16"/>
      <c r="RLX38" s="16"/>
      <c r="RLY38" s="16"/>
      <c r="RLZ38" s="16"/>
      <c r="RMA38" s="16"/>
      <c r="RMB38" s="16"/>
      <c r="RMC38" s="16"/>
      <c r="RMD38" s="16"/>
      <c r="RME38" s="16"/>
      <c r="RMF38" s="16"/>
      <c r="RMG38" s="16"/>
      <c r="RMH38" s="16"/>
      <c r="RMI38" s="16"/>
      <c r="RMJ38" s="16"/>
      <c r="RMK38" s="16"/>
      <c r="RML38" s="16"/>
      <c r="RMM38" s="16"/>
      <c r="RMN38" s="16"/>
      <c r="RMO38" s="16"/>
      <c r="RMP38" s="16"/>
      <c r="RMQ38" s="16"/>
      <c r="RMR38" s="16"/>
      <c r="RMS38" s="16"/>
      <c r="RMT38" s="16"/>
      <c r="RMU38" s="16"/>
      <c r="RMV38" s="16"/>
      <c r="RMW38" s="16"/>
      <c r="RMX38" s="16"/>
      <c r="RMY38" s="16"/>
      <c r="RMZ38" s="16"/>
      <c r="RNA38" s="16"/>
      <c r="RNB38" s="16"/>
      <c r="RNC38" s="16"/>
      <c r="RND38" s="16"/>
      <c r="RNE38" s="16"/>
      <c r="RNF38" s="16"/>
      <c r="RNG38" s="16"/>
      <c r="RNH38" s="16"/>
      <c r="RNI38" s="16"/>
      <c r="RNJ38" s="16"/>
      <c r="RNK38" s="16"/>
      <c r="RNL38" s="16"/>
      <c r="RNM38" s="16"/>
      <c r="RNN38" s="16"/>
      <c r="RNO38" s="16"/>
      <c r="RNP38" s="16"/>
      <c r="RNQ38" s="16"/>
      <c r="RNR38" s="16"/>
      <c r="RNS38" s="16"/>
      <c r="RNT38" s="16"/>
      <c r="RNU38" s="16"/>
      <c r="RNV38" s="16"/>
      <c r="RNW38" s="16"/>
      <c r="RNX38" s="16"/>
      <c r="RNY38" s="16"/>
      <c r="RNZ38" s="16"/>
      <c r="ROA38" s="16"/>
      <c r="ROB38" s="16"/>
      <c r="ROC38" s="16"/>
      <c r="ROD38" s="16"/>
      <c r="ROE38" s="16"/>
      <c r="ROF38" s="16"/>
      <c r="ROG38" s="16"/>
      <c r="ROH38" s="16"/>
      <c r="ROI38" s="16"/>
      <c r="ROJ38" s="16"/>
      <c r="ROK38" s="16"/>
      <c r="ROL38" s="16"/>
      <c r="ROM38" s="16"/>
      <c r="RON38" s="16"/>
      <c r="ROO38" s="16"/>
      <c r="ROP38" s="16"/>
      <c r="ROQ38" s="16"/>
      <c r="ROR38" s="16"/>
      <c r="ROS38" s="16"/>
      <c r="ROT38" s="16"/>
      <c r="ROU38" s="16"/>
      <c r="ROV38" s="16"/>
      <c r="ROW38" s="16"/>
      <c r="ROX38" s="16"/>
      <c r="ROY38" s="16"/>
      <c r="ROZ38" s="16"/>
      <c r="RPA38" s="16"/>
      <c r="RPB38" s="16"/>
      <c r="RPC38" s="16"/>
      <c r="RPD38" s="16"/>
      <c r="RPE38" s="16"/>
      <c r="RPF38" s="16"/>
      <c r="RPG38" s="16"/>
      <c r="RPH38" s="16"/>
      <c r="RPI38" s="16"/>
      <c r="RPJ38" s="16"/>
      <c r="RPK38" s="16"/>
      <c r="RPL38" s="16"/>
      <c r="RPM38" s="16"/>
      <c r="RPN38" s="16"/>
      <c r="RPO38" s="16"/>
      <c r="RPP38" s="16"/>
      <c r="RPQ38" s="16"/>
      <c r="RPR38" s="16"/>
      <c r="RPS38" s="16"/>
      <c r="RPT38" s="16"/>
      <c r="RPU38" s="16"/>
      <c r="RPV38" s="16"/>
      <c r="RPW38" s="16"/>
      <c r="RPX38" s="16"/>
      <c r="RPY38" s="16"/>
      <c r="RPZ38" s="16"/>
      <c r="RQA38" s="16"/>
      <c r="RQB38" s="16"/>
      <c r="RQC38" s="16"/>
      <c r="RQD38" s="16"/>
      <c r="RQE38" s="16"/>
      <c r="RQF38" s="16"/>
      <c r="RQG38" s="16"/>
      <c r="RQH38" s="16"/>
      <c r="RQI38" s="16"/>
      <c r="RQJ38" s="16"/>
      <c r="RQK38" s="16"/>
      <c r="RQL38" s="16"/>
      <c r="RQM38" s="16"/>
      <c r="RQN38" s="16"/>
      <c r="RQO38" s="16"/>
      <c r="RQP38" s="16"/>
      <c r="RQQ38" s="16"/>
      <c r="RQR38" s="16"/>
      <c r="RQS38" s="16"/>
      <c r="RQT38" s="16"/>
      <c r="RQU38" s="16"/>
      <c r="RQV38" s="16"/>
      <c r="RQW38" s="16"/>
      <c r="RQX38" s="16"/>
      <c r="RQY38" s="16"/>
      <c r="RQZ38" s="16"/>
      <c r="RRA38" s="16"/>
      <c r="RRB38" s="16"/>
      <c r="RRC38" s="16"/>
      <c r="RRD38" s="16"/>
      <c r="RRE38" s="16"/>
      <c r="RRF38" s="16"/>
      <c r="RRG38" s="16"/>
      <c r="RRH38" s="16"/>
      <c r="RRI38" s="16"/>
      <c r="RRJ38" s="16"/>
      <c r="RRK38" s="16"/>
      <c r="RRL38" s="16"/>
      <c r="RRM38" s="16"/>
      <c r="RRN38" s="16"/>
      <c r="RRO38" s="16"/>
      <c r="RRP38" s="16"/>
      <c r="RRQ38" s="16"/>
      <c r="RRR38" s="16"/>
      <c r="RRS38" s="16"/>
      <c r="RRT38" s="16"/>
      <c r="RRU38" s="16"/>
      <c r="RRV38" s="16"/>
      <c r="RRW38" s="16"/>
      <c r="RRX38" s="16"/>
      <c r="RRY38" s="16"/>
      <c r="RRZ38" s="16"/>
      <c r="RSA38" s="16"/>
      <c r="RSB38" s="16"/>
      <c r="RSC38" s="16"/>
      <c r="RSD38" s="16"/>
      <c r="RSE38" s="16"/>
      <c r="RSF38" s="16"/>
      <c r="RSG38" s="16"/>
      <c r="RSH38" s="16"/>
      <c r="RSI38" s="16"/>
      <c r="RSJ38" s="16"/>
      <c r="RSK38" s="16"/>
      <c r="RSL38" s="16"/>
      <c r="RSM38" s="16"/>
      <c r="RSN38" s="16"/>
      <c r="RSO38" s="16"/>
      <c r="RSP38" s="16"/>
      <c r="RSQ38" s="16"/>
      <c r="RSR38" s="16"/>
      <c r="RSS38" s="16"/>
      <c r="RST38" s="16"/>
      <c r="RSU38" s="16"/>
      <c r="RSV38" s="16"/>
      <c r="RSW38" s="16"/>
      <c r="RSX38" s="16"/>
      <c r="RSY38" s="16"/>
      <c r="RSZ38" s="16"/>
      <c r="RTA38" s="16"/>
      <c r="RTB38" s="16"/>
      <c r="RTC38" s="16"/>
      <c r="RTD38" s="16"/>
      <c r="RTE38" s="16"/>
      <c r="RTF38" s="16"/>
      <c r="RTG38" s="16"/>
      <c r="RTH38" s="16"/>
      <c r="RTI38" s="16"/>
      <c r="RTJ38" s="16"/>
      <c r="RTK38" s="16"/>
      <c r="RTL38" s="16"/>
      <c r="RTM38" s="16"/>
      <c r="RTN38" s="16"/>
      <c r="RTO38" s="16"/>
      <c r="RTP38" s="16"/>
      <c r="RTQ38" s="16"/>
      <c r="RTR38" s="16"/>
      <c r="RTS38" s="16"/>
      <c r="RTT38" s="16"/>
      <c r="RTU38" s="16"/>
      <c r="RTV38" s="16"/>
      <c r="RTW38" s="16"/>
      <c r="RTX38" s="16"/>
      <c r="RTY38" s="16"/>
      <c r="RTZ38" s="16"/>
      <c r="RUA38" s="16"/>
      <c r="RUB38" s="16"/>
      <c r="RUC38" s="16"/>
      <c r="RUD38" s="16"/>
      <c r="RUE38" s="16"/>
      <c r="RUF38" s="16"/>
      <c r="RUG38" s="16"/>
      <c r="RUH38" s="16"/>
      <c r="RUI38" s="16"/>
      <c r="RUJ38" s="16"/>
      <c r="RUK38" s="16"/>
      <c r="RUL38" s="16"/>
      <c r="RUM38" s="16"/>
      <c r="RUN38" s="16"/>
      <c r="RUO38" s="16"/>
      <c r="RUP38" s="16"/>
      <c r="RUQ38" s="16"/>
      <c r="RUR38" s="16"/>
      <c r="RUS38" s="16"/>
      <c r="RUT38" s="16"/>
      <c r="RUU38" s="16"/>
      <c r="RUV38" s="16"/>
      <c r="RUW38" s="16"/>
      <c r="RUX38" s="16"/>
      <c r="RUY38" s="16"/>
      <c r="RUZ38" s="16"/>
      <c r="RVA38" s="16"/>
      <c r="RVB38" s="16"/>
      <c r="RVC38" s="16"/>
      <c r="RVD38" s="16"/>
      <c r="RVE38" s="16"/>
      <c r="RVF38" s="16"/>
      <c r="RVG38" s="16"/>
      <c r="RVH38" s="16"/>
      <c r="RVI38" s="16"/>
      <c r="RVJ38" s="16"/>
      <c r="RVK38" s="16"/>
      <c r="RVL38" s="16"/>
      <c r="RVM38" s="16"/>
      <c r="RVN38" s="16"/>
      <c r="RVO38" s="16"/>
      <c r="RVP38" s="16"/>
      <c r="RVQ38" s="16"/>
      <c r="RVR38" s="16"/>
      <c r="RVS38" s="16"/>
      <c r="RVT38" s="16"/>
      <c r="RVU38" s="16"/>
      <c r="RVV38" s="16"/>
      <c r="RVW38" s="16"/>
      <c r="RVX38" s="16"/>
      <c r="RVY38" s="16"/>
      <c r="RVZ38" s="16"/>
      <c r="RWA38" s="16"/>
      <c r="RWB38" s="16"/>
      <c r="RWC38" s="16"/>
      <c r="RWD38" s="16"/>
      <c r="RWE38" s="16"/>
      <c r="RWF38" s="16"/>
      <c r="RWG38" s="16"/>
      <c r="RWH38" s="16"/>
      <c r="RWI38" s="16"/>
      <c r="RWJ38" s="16"/>
      <c r="RWK38" s="16"/>
      <c r="RWL38" s="16"/>
      <c r="RWM38" s="16"/>
      <c r="RWN38" s="16"/>
      <c r="RWO38" s="16"/>
      <c r="RWP38" s="16"/>
      <c r="RWQ38" s="16"/>
      <c r="RWR38" s="16"/>
      <c r="RWS38" s="16"/>
      <c r="RWT38" s="16"/>
      <c r="RWU38" s="16"/>
      <c r="RWV38" s="16"/>
      <c r="RWW38" s="16"/>
      <c r="RWX38" s="16"/>
      <c r="RWY38" s="16"/>
      <c r="RWZ38" s="16"/>
      <c r="RXA38" s="16"/>
      <c r="RXB38" s="16"/>
      <c r="RXC38" s="16"/>
      <c r="RXD38" s="16"/>
      <c r="RXE38" s="16"/>
      <c r="RXF38" s="16"/>
      <c r="RXG38" s="16"/>
      <c r="RXH38" s="16"/>
      <c r="RXI38" s="16"/>
      <c r="RXJ38" s="16"/>
      <c r="RXK38" s="16"/>
      <c r="RXL38" s="16"/>
      <c r="RXM38" s="16"/>
      <c r="RXN38" s="16"/>
      <c r="RXO38" s="16"/>
      <c r="RXP38" s="16"/>
      <c r="RXQ38" s="16"/>
      <c r="RXR38" s="16"/>
      <c r="RXS38" s="16"/>
      <c r="RXT38" s="16"/>
      <c r="RXU38" s="16"/>
      <c r="RXV38" s="16"/>
      <c r="RXW38" s="16"/>
      <c r="RXX38" s="16"/>
      <c r="RXY38" s="16"/>
      <c r="RXZ38" s="16"/>
      <c r="RYA38" s="16"/>
      <c r="RYB38" s="16"/>
      <c r="RYC38" s="16"/>
      <c r="RYD38" s="16"/>
      <c r="RYE38" s="16"/>
      <c r="RYF38" s="16"/>
      <c r="RYG38" s="16"/>
      <c r="RYH38" s="16"/>
      <c r="RYI38" s="16"/>
      <c r="RYJ38" s="16"/>
      <c r="RYK38" s="16"/>
      <c r="RYL38" s="16"/>
      <c r="RYM38" s="16"/>
      <c r="RYN38" s="16"/>
      <c r="RYO38" s="16"/>
      <c r="RYP38" s="16"/>
      <c r="RYQ38" s="16"/>
      <c r="RYR38" s="16"/>
      <c r="RYS38" s="16"/>
      <c r="RYT38" s="16"/>
      <c r="RYU38" s="16"/>
      <c r="RYV38" s="16"/>
      <c r="RYW38" s="16"/>
      <c r="RYX38" s="16"/>
      <c r="RYY38" s="16"/>
      <c r="RYZ38" s="16"/>
      <c r="RZA38" s="16"/>
      <c r="RZB38" s="16"/>
      <c r="RZC38" s="16"/>
      <c r="RZD38" s="16"/>
      <c r="RZE38" s="16"/>
      <c r="RZF38" s="16"/>
      <c r="RZG38" s="16"/>
      <c r="RZH38" s="16"/>
      <c r="RZI38" s="16"/>
      <c r="RZJ38" s="16"/>
      <c r="RZK38" s="16"/>
      <c r="RZL38" s="16"/>
      <c r="RZM38" s="16"/>
      <c r="RZN38" s="16"/>
      <c r="RZO38" s="16"/>
      <c r="RZP38" s="16"/>
      <c r="RZQ38" s="16"/>
      <c r="RZR38" s="16"/>
      <c r="RZS38" s="16"/>
      <c r="RZT38" s="16"/>
      <c r="RZU38" s="16"/>
      <c r="RZV38" s="16"/>
      <c r="RZW38" s="16"/>
      <c r="RZX38" s="16"/>
      <c r="RZY38" s="16"/>
      <c r="RZZ38" s="16"/>
      <c r="SAA38" s="16"/>
      <c r="SAB38" s="16"/>
      <c r="SAC38" s="16"/>
      <c r="SAD38" s="16"/>
      <c r="SAE38" s="16"/>
      <c r="SAF38" s="16"/>
      <c r="SAG38" s="16"/>
      <c r="SAH38" s="16"/>
      <c r="SAI38" s="16"/>
      <c r="SAJ38" s="16"/>
      <c r="SAK38" s="16"/>
      <c r="SAL38" s="16"/>
      <c r="SAM38" s="16"/>
      <c r="SAN38" s="16"/>
      <c r="SAO38" s="16"/>
      <c r="SAP38" s="16"/>
      <c r="SAQ38" s="16"/>
      <c r="SAR38" s="16"/>
      <c r="SAS38" s="16"/>
      <c r="SAT38" s="16"/>
      <c r="SAU38" s="16"/>
      <c r="SAV38" s="16"/>
      <c r="SAW38" s="16"/>
      <c r="SAX38" s="16"/>
      <c r="SAY38" s="16"/>
      <c r="SAZ38" s="16"/>
      <c r="SBA38" s="16"/>
      <c r="SBB38" s="16"/>
      <c r="SBC38" s="16"/>
      <c r="SBD38" s="16"/>
      <c r="SBE38" s="16"/>
      <c r="SBF38" s="16"/>
      <c r="SBG38" s="16"/>
      <c r="SBH38" s="16"/>
      <c r="SBI38" s="16"/>
      <c r="SBJ38" s="16"/>
      <c r="SBK38" s="16"/>
      <c r="SBL38" s="16"/>
      <c r="SBM38" s="16"/>
      <c r="SBN38" s="16"/>
      <c r="SBO38" s="16"/>
      <c r="SBP38" s="16"/>
      <c r="SBQ38" s="16"/>
      <c r="SBR38" s="16"/>
      <c r="SBS38" s="16"/>
      <c r="SBT38" s="16"/>
      <c r="SBU38" s="16"/>
      <c r="SBV38" s="16"/>
      <c r="SBW38" s="16"/>
      <c r="SBX38" s="16"/>
      <c r="SBY38" s="16"/>
      <c r="SBZ38" s="16"/>
      <c r="SCA38" s="16"/>
      <c r="SCB38" s="16"/>
      <c r="SCC38" s="16"/>
      <c r="SCD38" s="16"/>
      <c r="SCE38" s="16"/>
      <c r="SCF38" s="16"/>
      <c r="SCG38" s="16"/>
      <c r="SCH38" s="16"/>
      <c r="SCI38" s="16"/>
      <c r="SCJ38" s="16"/>
      <c r="SCK38" s="16"/>
      <c r="SCL38" s="16"/>
      <c r="SCM38" s="16"/>
      <c r="SCN38" s="16"/>
      <c r="SCO38" s="16"/>
      <c r="SCP38" s="16"/>
      <c r="SCQ38" s="16"/>
      <c r="SCR38" s="16"/>
      <c r="SCS38" s="16"/>
      <c r="SCT38" s="16"/>
      <c r="SCU38" s="16"/>
      <c r="SCV38" s="16"/>
      <c r="SCW38" s="16"/>
      <c r="SCX38" s="16"/>
      <c r="SCY38" s="16"/>
      <c r="SCZ38" s="16"/>
      <c r="SDA38" s="16"/>
      <c r="SDB38" s="16"/>
      <c r="SDC38" s="16"/>
      <c r="SDD38" s="16"/>
      <c r="SDE38" s="16"/>
      <c r="SDF38" s="16"/>
      <c r="SDG38" s="16"/>
      <c r="SDH38" s="16"/>
      <c r="SDI38" s="16"/>
      <c r="SDJ38" s="16"/>
      <c r="SDK38" s="16"/>
      <c r="SDL38" s="16"/>
      <c r="SDM38" s="16"/>
      <c r="SDN38" s="16"/>
      <c r="SDO38" s="16"/>
      <c r="SDP38" s="16"/>
      <c r="SDQ38" s="16"/>
      <c r="SDR38" s="16"/>
      <c r="SDS38" s="16"/>
      <c r="SDT38" s="16"/>
      <c r="SDU38" s="16"/>
      <c r="SDV38" s="16"/>
      <c r="SDW38" s="16"/>
      <c r="SDX38" s="16"/>
      <c r="SDY38" s="16"/>
      <c r="SDZ38" s="16"/>
      <c r="SEA38" s="16"/>
      <c r="SEB38" s="16"/>
      <c r="SEC38" s="16"/>
      <c r="SED38" s="16"/>
      <c r="SEE38" s="16"/>
      <c r="SEF38" s="16"/>
      <c r="SEG38" s="16"/>
      <c r="SEH38" s="16"/>
      <c r="SEI38" s="16"/>
      <c r="SEJ38" s="16"/>
      <c r="SEK38" s="16"/>
      <c r="SEL38" s="16"/>
      <c r="SEM38" s="16"/>
      <c r="SEN38" s="16"/>
      <c r="SEO38" s="16"/>
      <c r="SEP38" s="16"/>
      <c r="SEQ38" s="16"/>
      <c r="SER38" s="16"/>
      <c r="SES38" s="16"/>
      <c r="SET38" s="16"/>
      <c r="SEU38" s="16"/>
      <c r="SEV38" s="16"/>
      <c r="SEW38" s="16"/>
      <c r="SEX38" s="16"/>
      <c r="SEY38" s="16"/>
      <c r="SEZ38" s="16"/>
      <c r="SFA38" s="16"/>
      <c r="SFB38" s="16"/>
      <c r="SFC38" s="16"/>
      <c r="SFD38" s="16"/>
      <c r="SFE38" s="16"/>
      <c r="SFF38" s="16"/>
      <c r="SFG38" s="16"/>
      <c r="SFH38" s="16"/>
      <c r="SFI38" s="16"/>
      <c r="SFJ38" s="16"/>
      <c r="SFK38" s="16"/>
      <c r="SFL38" s="16"/>
      <c r="SFM38" s="16"/>
      <c r="SFN38" s="16"/>
      <c r="SFO38" s="16"/>
      <c r="SFP38" s="16"/>
      <c r="SFQ38" s="16"/>
      <c r="SFR38" s="16"/>
      <c r="SFS38" s="16"/>
      <c r="SFT38" s="16"/>
      <c r="SFU38" s="16"/>
      <c r="SFV38" s="16"/>
      <c r="SFW38" s="16"/>
      <c r="SFX38" s="16"/>
      <c r="SFY38" s="16"/>
      <c r="SFZ38" s="16"/>
      <c r="SGA38" s="16"/>
      <c r="SGB38" s="16"/>
      <c r="SGC38" s="16"/>
      <c r="SGD38" s="16"/>
      <c r="SGE38" s="16"/>
      <c r="SGF38" s="16"/>
      <c r="SGG38" s="16"/>
      <c r="SGH38" s="16"/>
      <c r="SGI38" s="16"/>
      <c r="SGJ38" s="16"/>
      <c r="SGK38" s="16"/>
      <c r="SGL38" s="16"/>
      <c r="SGM38" s="16"/>
      <c r="SGN38" s="16"/>
      <c r="SGO38" s="16"/>
      <c r="SGP38" s="16"/>
      <c r="SGQ38" s="16"/>
      <c r="SGR38" s="16"/>
      <c r="SGS38" s="16"/>
      <c r="SGT38" s="16"/>
      <c r="SGU38" s="16"/>
      <c r="SGV38" s="16"/>
      <c r="SGW38" s="16"/>
      <c r="SGX38" s="16"/>
      <c r="SGY38" s="16"/>
      <c r="SGZ38" s="16"/>
      <c r="SHA38" s="16"/>
      <c r="SHB38" s="16"/>
      <c r="SHC38" s="16"/>
      <c r="SHD38" s="16"/>
      <c r="SHE38" s="16"/>
      <c r="SHF38" s="16"/>
      <c r="SHG38" s="16"/>
      <c r="SHH38" s="16"/>
      <c r="SHI38" s="16"/>
      <c r="SHJ38" s="16"/>
      <c r="SHK38" s="16"/>
      <c r="SHL38" s="16"/>
      <c r="SHM38" s="16"/>
      <c r="SHN38" s="16"/>
      <c r="SHO38" s="16"/>
      <c r="SHP38" s="16"/>
      <c r="SHQ38" s="16"/>
      <c r="SHR38" s="16"/>
      <c r="SHS38" s="16"/>
      <c r="SHT38" s="16"/>
      <c r="SHU38" s="16"/>
      <c r="SHV38" s="16"/>
      <c r="SHW38" s="16"/>
      <c r="SHX38" s="16"/>
      <c r="SHY38" s="16"/>
      <c r="SHZ38" s="16"/>
      <c r="SIA38" s="16"/>
      <c r="SIB38" s="16"/>
      <c r="SIC38" s="16"/>
      <c r="SID38" s="16"/>
      <c r="SIE38" s="16"/>
      <c r="SIF38" s="16"/>
      <c r="SIG38" s="16"/>
      <c r="SIH38" s="16"/>
      <c r="SII38" s="16"/>
      <c r="SIJ38" s="16"/>
      <c r="SIK38" s="16"/>
      <c r="SIL38" s="16"/>
      <c r="SIM38" s="16"/>
      <c r="SIN38" s="16"/>
      <c r="SIO38" s="16"/>
      <c r="SIP38" s="16"/>
      <c r="SIQ38" s="16"/>
      <c r="SIR38" s="16"/>
      <c r="SIS38" s="16"/>
      <c r="SIT38" s="16"/>
      <c r="SIU38" s="16"/>
      <c r="SIV38" s="16"/>
      <c r="SIW38" s="16"/>
      <c r="SIX38" s="16"/>
      <c r="SIY38" s="16"/>
      <c r="SIZ38" s="16"/>
      <c r="SJA38" s="16"/>
      <c r="SJB38" s="16"/>
      <c r="SJC38" s="16"/>
      <c r="SJD38" s="16"/>
      <c r="SJE38" s="16"/>
      <c r="SJF38" s="16"/>
      <c r="SJG38" s="16"/>
      <c r="SJH38" s="16"/>
      <c r="SJI38" s="16"/>
      <c r="SJJ38" s="16"/>
      <c r="SJK38" s="16"/>
      <c r="SJL38" s="16"/>
      <c r="SJM38" s="16"/>
      <c r="SJN38" s="16"/>
      <c r="SJO38" s="16"/>
      <c r="SJP38" s="16"/>
      <c r="SJQ38" s="16"/>
      <c r="SJR38" s="16"/>
      <c r="SJS38" s="16"/>
      <c r="SJT38" s="16"/>
      <c r="SJU38" s="16"/>
      <c r="SJV38" s="16"/>
      <c r="SJW38" s="16"/>
      <c r="SJX38" s="16"/>
      <c r="SJY38" s="16"/>
      <c r="SJZ38" s="16"/>
      <c r="SKA38" s="16"/>
      <c r="SKB38" s="16"/>
      <c r="SKC38" s="16"/>
      <c r="SKD38" s="16"/>
      <c r="SKE38" s="16"/>
      <c r="SKF38" s="16"/>
      <c r="SKG38" s="16"/>
      <c r="SKH38" s="16"/>
      <c r="SKI38" s="16"/>
      <c r="SKJ38" s="16"/>
      <c r="SKK38" s="16"/>
      <c r="SKL38" s="16"/>
      <c r="SKM38" s="16"/>
      <c r="SKN38" s="16"/>
      <c r="SKO38" s="16"/>
      <c r="SKP38" s="16"/>
      <c r="SKQ38" s="16"/>
      <c r="SKR38" s="16"/>
      <c r="SKS38" s="16"/>
      <c r="SKT38" s="16"/>
      <c r="SKU38" s="16"/>
      <c r="SKV38" s="16"/>
      <c r="SKW38" s="16"/>
      <c r="SKX38" s="16"/>
      <c r="SKY38" s="16"/>
      <c r="SKZ38" s="16"/>
      <c r="SLA38" s="16"/>
      <c r="SLB38" s="16"/>
      <c r="SLC38" s="16"/>
      <c r="SLD38" s="16"/>
      <c r="SLE38" s="16"/>
      <c r="SLF38" s="16"/>
      <c r="SLG38" s="16"/>
      <c r="SLH38" s="16"/>
      <c r="SLI38" s="16"/>
      <c r="SLJ38" s="16"/>
      <c r="SLK38" s="16"/>
      <c r="SLL38" s="16"/>
      <c r="SLM38" s="16"/>
      <c r="SLN38" s="16"/>
      <c r="SLO38" s="16"/>
      <c r="SLP38" s="16"/>
      <c r="SLQ38" s="16"/>
      <c r="SLR38" s="16"/>
      <c r="SLS38" s="16"/>
      <c r="SLT38" s="16"/>
      <c r="SLU38" s="16"/>
      <c r="SLV38" s="16"/>
      <c r="SLW38" s="16"/>
      <c r="SLX38" s="16"/>
      <c r="SLY38" s="16"/>
      <c r="SLZ38" s="16"/>
      <c r="SMA38" s="16"/>
      <c r="SMB38" s="16"/>
      <c r="SMC38" s="16"/>
      <c r="SMD38" s="16"/>
      <c r="SME38" s="16"/>
      <c r="SMF38" s="16"/>
      <c r="SMG38" s="16"/>
      <c r="SMH38" s="16"/>
      <c r="SMI38" s="16"/>
      <c r="SMJ38" s="16"/>
      <c r="SMK38" s="16"/>
      <c r="SML38" s="16"/>
      <c r="SMM38" s="16"/>
      <c r="SMN38" s="16"/>
      <c r="SMO38" s="16"/>
      <c r="SMP38" s="16"/>
      <c r="SMQ38" s="16"/>
      <c r="SMR38" s="16"/>
      <c r="SMS38" s="16"/>
      <c r="SMT38" s="16"/>
      <c r="SMU38" s="16"/>
      <c r="SMV38" s="16"/>
      <c r="SMW38" s="16"/>
      <c r="SMX38" s="16"/>
      <c r="SMY38" s="16"/>
      <c r="SMZ38" s="16"/>
      <c r="SNA38" s="16"/>
      <c r="SNB38" s="16"/>
      <c r="SNC38" s="16"/>
      <c r="SND38" s="16"/>
      <c r="SNE38" s="16"/>
      <c r="SNF38" s="16"/>
      <c r="SNG38" s="16"/>
      <c r="SNH38" s="16"/>
      <c r="SNI38" s="16"/>
      <c r="SNJ38" s="16"/>
      <c r="SNK38" s="16"/>
      <c r="SNL38" s="16"/>
      <c r="SNM38" s="16"/>
      <c r="SNN38" s="16"/>
      <c r="SNO38" s="16"/>
      <c r="SNP38" s="16"/>
      <c r="SNQ38" s="16"/>
      <c r="SNR38" s="16"/>
      <c r="SNS38" s="16"/>
      <c r="SNT38" s="16"/>
      <c r="SNU38" s="16"/>
      <c r="SNV38" s="16"/>
      <c r="SNW38" s="16"/>
      <c r="SNX38" s="16"/>
      <c r="SNY38" s="16"/>
      <c r="SNZ38" s="16"/>
      <c r="SOA38" s="16"/>
      <c r="SOB38" s="16"/>
      <c r="SOC38" s="16"/>
      <c r="SOD38" s="16"/>
      <c r="SOE38" s="16"/>
      <c r="SOF38" s="16"/>
      <c r="SOG38" s="16"/>
      <c r="SOH38" s="16"/>
      <c r="SOI38" s="16"/>
      <c r="SOJ38" s="16"/>
      <c r="SOK38" s="16"/>
      <c r="SOL38" s="16"/>
      <c r="SOM38" s="16"/>
      <c r="SON38" s="16"/>
      <c r="SOO38" s="16"/>
      <c r="SOP38" s="16"/>
      <c r="SOQ38" s="16"/>
      <c r="SOR38" s="16"/>
      <c r="SOS38" s="16"/>
      <c r="SOT38" s="16"/>
      <c r="SOU38" s="16"/>
      <c r="SOV38" s="16"/>
      <c r="SOW38" s="16"/>
      <c r="SOX38" s="16"/>
      <c r="SOY38" s="16"/>
      <c r="SOZ38" s="16"/>
      <c r="SPA38" s="16"/>
      <c r="SPB38" s="16"/>
      <c r="SPC38" s="16"/>
      <c r="SPD38" s="16"/>
      <c r="SPE38" s="16"/>
      <c r="SPF38" s="16"/>
      <c r="SPG38" s="16"/>
      <c r="SPH38" s="16"/>
      <c r="SPI38" s="16"/>
      <c r="SPJ38" s="16"/>
      <c r="SPK38" s="16"/>
      <c r="SPL38" s="16"/>
      <c r="SPM38" s="16"/>
      <c r="SPN38" s="16"/>
      <c r="SPO38" s="16"/>
      <c r="SPP38" s="16"/>
      <c r="SPQ38" s="16"/>
      <c r="SPR38" s="16"/>
      <c r="SPS38" s="16"/>
      <c r="SPT38" s="16"/>
      <c r="SPU38" s="16"/>
      <c r="SPV38" s="16"/>
      <c r="SPW38" s="16"/>
      <c r="SPX38" s="16"/>
      <c r="SPY38" s="16"/>
      <c r="SPZ38" s="16"/>
      <c r="SQA38" s="16"/>
      <c r="SQB38" s="16"/>
      <c r="SQC38" s="16"/>
      <c r="SQD38" s="16"/>
      <c r="SQE38" s="16"/>
      <c r="SQF38" s="16"/>
      <c r="SQG38" s="16"/>
      <c r="SQH38" s="16"/>
      <c r="SQI38" s="16"/>
      <c r="SQJ38" s="16"/>
      <c r="SQK38" s="16"/>
      <c r="SQL38" s="16"/>
      <c r="SQM38" s="16"/>
      <c r="SQN38" s="16"/>
      <c r="SQO38" s="16"/>
      <c r="SQP38" s="16"/>
      <c r="SQQ38" s="16"/>
      <c r="SQR38" s="16"/>
      <c r="SQS38" s="16"/>
      <c r="SQT38" s="16"/>
      <c r="SQU38" s="16"/>
      <c r="SQV38" s="16"/>
      <c r="SQW38" s="16"/>
      <c r="SQX38" s="16"/>
      <c r="SQY38" s="16"/>
      <c r="SQZ38" s="16"/>
      <c r="SRA38" s="16"/>
      <c r="SRB38" s="16"/>
      <c r="SRC38" s="16"/>
      <c r="SRD38" s="16"/>
      <c r="SRE38" s="16"/>
      <c r="SRF38" s="16"/>
      <c r="SRG38" s="16"/>
      <c r="SRH38" s="16"/>
      <c r="SRI38" s="16"/>
      <c r="SRJ38" s="16"/>
      <c r="SRK38" s="16"/>
      <c r="SRL38" s="16"/>
      <c r="SRM38" s="16"/>
      <c r="SRN38" s="16"/>
      <c r="SRO38" s="16"/>
      <c r="SRP38" s="16"/>
      <c r="SRQ38" s="16"/>
      <c r="SRR38" s="16"/>
      <c r="SRS38" s="16"/>
      <c r="SRT38" s="16"/>
      <c r="SRU38" s="16"/>
      <c r="SRV38" s="16"/>
      <c r="SRW38" s="16"/>
      <c r="SRX38" s="16"/>
      <c r="SRY38" s="16"/>
      <c r="SRZ38" s="16"/>
      <c r="SSA38" s="16"/>
      <c r="SSB38" s="16"/>
      <c r="SSC38" s="16"/>
      <c r="SSD38" s="16"/>
      <c r="SSE38" s="16"/>
      <c r="SSF38" s="16"/>
      <c r="SSG38" s="16"/>
      <c r="SSH38" s="16"/>
      <c r="SSI38" s="16"/>
      <c r="SSJ38" s="16"/>
      <c r="SSK38" s="16"/>
      <c r="SSL38" s="16"/>
      <c r="SSM38" s="16"/>
      <c r="SSN38" s="16"/>
      <c r="SSO38" s="16"/>
      <c r="SSP38" s="16"/>
      <c r="SSQ38" s="16"/>
      <c r="SSR38" s="16"/>
      <c r="SSS38" s="16"/>
      <c r="SST38" s="16"/>
      <c r="SSU38" s="16"/>
      <c r="SSV38" s="16"/>
      <c r="SSW38" s="16"/>
      <c r="SSX38" s="16"/>
      <c r="SSY38" s="16"/>
      <c r="SSZ38" s="16"/>
      <c r="STA38" s="16"/>
      <c r="STB38" s="16"/>
      <c r="STC38" s="16"/>
      <c r="STD38" s="16"/>
      <c r="STE38" s="16"/>
      <c r="STF38" s="16"/>
      <c r="STG38" s="16"/>
      <c r="STH38" s="16"/>
      <c r="STI38" s="16"/>
      <c r="STJ38" s="16"/>
      <c r="STK38" s="16"/>
      <c r="STL38" s="16"/>
      <c r="STM38" s="16"/>
      <c r="STN38" s="16"/>
      <c r="STO38" s="16"/>
      <c r="STP38" s="16"/>
      <c r="STQ38" s="16"/>
      <c r="STR38" s="16"/>
      <c r="STS38" s="16"/>
      <c r="STT38" s="16"/>
      <c r="STU38" s="16"/>
      <c r="STV38" s="16"/>
      <c r="STW38" s="16"/>
      <c r="STX38" s="16"/>
      <c r="STY38" s="16"/>
      <c r="STZ38" s="16"/>
      <c r="SUA38" s="16"/>
      <c r="SUB38" s="16"/>
      <c r="SUC38" s="16"/>
      <c r="SUD38" s="16"/>
      <c r="SUE38" s="16"/>
      <c r="SUF38" s="16"/>
      <c r="SUG38" s="16"/>
      <c r="SUH38" s="16"/>
      <c r="SUI38" s="16"/>
      <c r="SUJ38" s="16"/>
      <c r="SUK38" s="16"/>
      <c r="SUL38" s="16"/>
      <c r="SUM38" s="16"/>
      <c r="SUN38" s="16"/>
      <c r="SUO38" s="16"/>
      <c r="SUP38" s="16"/>
      <c r="SUQ38" s="16"/>
      <c r="SUR38" s="16"/>
      <c r="SUS38" s="16"/>
      <c r="SUT38" s="16"/>
      <c r="SUU38" s="16"/>
      <c r="SUV38" s="16"/>
      <c r="SUW38" s="16"/>
      <c r="SUX38" s="16"/>
      <c r="SUY38" s="16"/>
      <c r="SUZ38" s="16"/>
      <c r="SVA38" s="16"/>
      <c r="SVB38" s="16"/>
      <c r="SVC38" s="16"/>
      <c r="SVD38" s="16"/>
      <c r="SVE38" s="16"/>
      <c r="SVF38" s="16"/>
      <c r="SVG38" s="16"/>
      <c r="SVH38" s="16"/>
      <c r="SVI38" s="16"/>
      <c r="SVJ38" s="16"/>
      <c r="SVK38" s="16"/>
      <c r="SVL38" s="16"/>
      <c r="SVM38" s="16"/>
      <c r="SVN38" s="16"/>
      <c r="SVO38" s="16"/>
      <c r="SVP38" s="16"/>
      <c r="SVQ38" s="16"/>
      <c r="SVR38" s="16"/>
      <c r="SVS38" s="16"/>
      <c r="SVT38" s="16"/>
      <c r="SVU38" s="16"/>
      <c r="SVV38" s="16"/>
      <c r="SVW38" s="16"/>
      <c r="SVX38" s="16"/>
      <c r="SVY38" s="16"/>
      <c r="SVZ38" s="16"/>
      <c r="SWA38" s="16"/>
      <c r="SWB38" s="16"/>
      <c r="SWC38" s="16"/>
      <c r="SWD38" s="16"/>
      <c r="SWE38" s="16"/>
      <c r="SWF38" s="16"/>
      <c r="SWG38" s="16"/>
      <c r="SWH38" s="16"/>
      <c r="SWI38" s="16"/>
      <c r="SWJ38" s="16"/>
      <c r="SWK38" s="16"/>
      <c r="SWL38" s="16"/>
      <c r="SWM38" s="16"/>
      <c r="SWN38" s="16"/>
      <c r="SWO38" s="16"/>
      <c r="SWP38" s="16"/>
      <c r="SWQ38" s="16"/>
      <c r="SWR38" s="16"/>
      <c r="SWS38" s="16"/>
      <c r="SWT38" s="16"/>
      <c r="SWU38" s="16"/>
      <c r="SWV38" s="16"/>
      <c r="SWW38" s="16"/>
      <c r="SWX38" s="16"/>
      <c r="SWY38" s="16"/>
      <c r="SWZ38" s="16"/>
      <c r="SXA38" s="16"/>
      <c r="SXB38" s="16"/>
      <c r="SXC38" s="16"/>
      <c r="SXD38" s="16"/>
      <c r="SXE38" s="16"/>
      <c r="SXF38" s="16"/>
      <c r="SXG38" s="16"/>
      <c r="SXH38" s="16"/>
      <c r="SXI38" s="16"/>
      <c r="SXJ38" s="16"/>
      <c r="SXK38" s="16"/>
      <c r="SXL38" s="16"/>
      <c r="SXM38" s="16"/>
      <c r="SXN38" s="16"/>
      <c r="SXO38" s="16"/>
      <c r="SXP38" s="16"/>
      <c r="SXQ38" s="16"/>
      <c r="SXR38" s="16"/>
      <c r="SXS38" s="16"/>
      <c r="SXT38" s="16"/>
      <c r="SXU38" s="16"/>
      <c r="SXV38" s="16"/>
      <c r="SXW38" s="16"/>
      <c r="SXX38" s="16"/>
      <c r="SXY38" s="16"/>
      <c r="SXZ38" s="16"/>
      <c r="SYA38" s="16"/>
      <c r="SYB38" s="16"/>
      <c r="SYC38" s="16"/>
      <c r="SYD38" s="16"/>
      <c r="SYE38" s="16"/>
      <c r="SYF38" s="16"/>
      <c r="SYG38" s="16"/>
      <c r="SYH38" s="16"/>
      <c r="SYI38" s="16"/>
      <c r="SYJ38" s="16"/>
      <c r="SYK38" s="16"/>
      <c r="SYL38" s="16"/>
      <c r="SYM38" s="16"/>
      <c r="SYN38" s="16"/>
      <c r="SYO38" s="16"/>
      <c r="SYP38" s="16"/>
      <c r="SYQ38" s="16"/>
      <c r="SYR38" s="16"/>
      <c r="SYS38" s="16"/>
      <c r="SYT38" s="16"/>
      <c r="SYU38" s="16"/>
      <c r="SYV38" s="16"/>
      <c r="SYW38" s="16"/>
      <c r="SYX38" s="16"/>
      <c r="SYY38" s="16"/>
      <c r="SYZ38" s="16"/>
      <c r="SZA38" s="16"/>
      <c r="SZB38" s="16"/>
      <c r="SZC38" s="16"/>
      <c r="SZD38" s="16"/>
      <c r="SZE38" s="16"/>
      <c r="SZF38" s="16"/>
      <c r="SZG38" s="16"/>
      <c r="SZH38" s="16"/>
      <c r="SZI38" s="16"/>
      <c r="SZJ38" s="16"/>
      <c r="SZK38" s="16"/>
      <c r="SZL38" s="16"/>
      <c r="SZM38" s="16"/>
      <c r="SZN38" s="16"/>
      <c r="SZO38" s="16"/>
      <c r="SZP38" s="16"/>
      <c r="SZQ38" s="16"/>
      <c r="SZR38" s="16"/>
      <c r="SZS38" s="16"/>
      <c r="SZT38" s="16"/>
      <c r="SZU38" s="16"/>
      <c r="SZV38" s="16"/>
      <c r="SZW38" s="16"/>
      <c r="SZX38" s="16"/>
      <c r="SZY38" s="16"/>
      <c r="SZZ38" s="16"/>
      <c r="TAA38" s="16"/>
      <c r="TAB38" s="16"/>
      <c r="TAC38" s="16"/>
      <c r="TAD38" s="16"/>
      <c r="TAE38" s="16"/>
      <c r="TAF38" s="16"/>
      <c r="TAG38" s="16"/>
      <c r="TAH38" s="16"/>
      <c r="TAI38" s="16"/>
      <c r="TAJ38" s="16"/>
      <c r="TAK38" s="16"/>
      <c r="TAL38" s="16"/>
      <c r="TAM38" s="16"/>
      <c r="TAN38" s="16"/>
      <c r="TAO38" s="16"/>
      <c r="TAP38" s="16"/>
      <c r="TAQ38" s="16"/>
      <c r="TAR38" s="16"/>
      <c r="TAS38" s="16"/>
      <c r="TAT38" s="16"/>
      <c r="TAU38" s="16"/>
      <c r="TAV38" s="16"/>
      <c r="TAW38" s="16"/>
      <c r="TAX38" s="16"/>
      <c r="TAY38" s="16"/>
      <c r="TAZ38" s="16"/>
      <c r="TBA38" s="16"/>
      <c r="TBB38" s="16"/>
      <c r="TBC38" s="16"/>
      <c r="TBD38" s="16"/>
      <c r="TBE38" s="16"/>
      <c r="TBF38" s="16"/>
      <c r="TBG38" s="16"/>
      <c r="TBH38" s="16"/>
      <c r="TBI38" s="16"/>
      <c r="TBJ38" s="16"/>
      <c r="TBK38" s="16"/>
      <c r="TBL38" s="16"/>
      <c r="TBM38" s="16"/>
      <c r="TBN38" s="16"/>
      <c r="TBO38" s="16"/>
      <c r="TBP38" s="16"/>
      <c r="TBQ38" s="16"/>
      <c r="TBR38" s="16"/>
      <c r="TBS38" s="16"/>
      <c r="TBT38" s="16"/>
      <c r="TBU38" s="16"/>
      <c r="TBV38" s="16"/>
      <c r="TBW38" s="16"/>
      <c r="TBX38" s="16"/>
      <c r="TBY38" s="16"/>
      <c r="TBZ38" s="16"/>
      <c r="TCA38" s="16"/>
      <c r="TCB38" s="16"/>
      <c r="TCC38" s="16"/>
      <c r="TCD38" s="16"/>
      <c r="TCE38" s="16"/>
      <c r="TCF38" s="16"/>
      <c r="TCG38" s="16"/>
      <c r="TCH38" s="16"/>
      <c r="TCI38" s="16"/>
      <c r="TCJ38" s="16"/>
      <c r="TCK38" s="16"/>
      <c r="TCL38" s="16"/>
      <c r="TCM38" s="16"/>
      <c r="TCN38" s="16"/>
      <c r="TCO38" s="16"/>
      <c r="TCP38" s="16"/>
      <c r="TCQ38" s="16"/>
      <c r="TCR38" s="16"/>
      <c r="TCS38" s="16"/>
      <c r="TCT38" s="16"/>
      <c r="TCU38" s="16"/>
      <c r="TCV38" s="16"/>
      <c r="TCW38" s="16"/>
      <c r="TCX38" s="16"/>
      <c r="TCY38" s="16"/>
      <c r="TCZ38" s="16"/>
      <c r="TDA38" s="16"/>
      <c r="TDB38" s="16"/>
      <c r="TDC38" s="16"/>
      <c r="TDD38" s="16"/>
      <c r="TDE38" s="16"/>
      <c r="TDF38" s="16"/>
      <c r="TDG38" s="16"/>
      <c r="TDH38" s="16"/>
      <c r="TDI38" s="16"/>
      <c r="TDJ38" s="16"/>
      <c r="TDK38" s="16"/>
      <c r="TDL38" s="16"/>
      <c r="TDM38" s="16"/>
      <c r="TDN38" s="16"/>
      <c r="TDO38" s="16"/>
      <c r="TDP38" s="16"/>
      <c r="TDQ38" s="16"/>
      <c r="TDR38" s="16"/>
      <c r="TDS38" s="16"/>
      <c r="TDT38" s="16"/>
      <c r="TDU38" s="16"/>
      <c r="TDV38" s="16"/>
      <c r="TDW38" s="16"/>
      <c r="TDX38" s="16"/>
      <c r="TDY38" s="16"/>
      <c r="TDZ38" s="16"/>
      <c r="TEA38" s="16"/>
      <c r="TEB38" s="16"/>
      <c r="TEC38" s="16"/>
      <c r="TED38" s="16"/>
      <c r="TEE38" s="16"/>
      <c r="TEF38" s="16"/>
      <c r="TEG38" s="16"/>
      <c r="TEH38" s="16"/>
      <c r="TEI38" s="16"/>
      <c r="TEJ38" s="16"/>
      <c r="TEK38" s="16"/>
      <c r="TEL38" s="16"/>
      <c r="TEM38" s="16"/>
      <c r="TEN38" s="16"/>
      <c r="TEO38" s="16"/>
      <c r="TEP38" s="16"/>
      <c r="TEQ38" s="16"/>
      <c r="TER38" s="16"/>
      <c r="TES38" s="16"/>
      <c r="TET38" s="16"/>
      <c r="TEU38" s="16"/>
      <c r="TEV38" s="16"/>
      <c r="TEW38" s="16"/>
      <c r="TEX38" s="16"/>
      <c r="TEY38" s="16"/>
      <c r="TEZ38" s="16"/>
      <c r="TFA38" s="16"/>
      <c r="TFB38" s="16"/>
      <c r="TFC38" s="16"/>
      <c r="TFD38" s="16"/>
      <c r="TFE38" s="16"/>
      <c r="TFF38" s="16"/>
      <c r="TFG38" s="16"/>
      <c r="TFH38" s="16"/>
      <c r="TFI38" s="16"/>
      <c r="TFJ38" s="16"/>
      <c r="TFK38" s="16"/>
      <c r="TFL38" s="16"/>
      <c r="TFM38" s="16"/>
      <c r="TFN38" s="16"/>
      <c r="TFO38" s="16"/>
      <c r="TFP38" s="16"/>
      <c r="TFQ38" s="16"/>
      <c r="TFR38" s="16"/>
      <c r="TFS38" s="16"/>
      <c r="TFT38" s="16"/>
      <c r="TFU38" s="16"/>
      <c r="TFV38" s="16"/>
      <c r="TFW38" s="16"/>
      <c r="TFX38" s="16"/>
      <c r="TFY38" s="16"/>
      <c r="TFZ38" s="16"/>
      <c r="TGA38" s="16"/>
      <c r="TGB38" s="16"/>
      <c r="TGC38" s="16"/>
      <c r="TGD38" s="16"/>
      <c r="TGE38" s="16"/>
      <c r="TGF38" s="16"/>
      <c r="TGG38" s="16"/>
      <c r="TGH38" s="16"/>
      <c r="TGI38" s="16"/>
      <c r="TGJ38" s="16"/>
      <c r="TGK38" s="16"/>
      <c r="TGL38" s="16"/>
      <c r="TGM38" s="16"/>
      <c r="TGN38" s="16"/>
      <c r="TGO38" s="16"/>
      <c r="TGP38" s="16"/>
      <c r="TGQ38" s="16"/>
      <c r="TGR38" s="16"/>
      <c r="TGS38" s="16"/>
      <c r="TGT38" s="16"/>
      <c r="TGU38" s="16"/>
      <c r="TGV38" s="16"/>
      <c r="TGW38" s="16"/>
      <c r="TGX38" s="16"/>
      <c r="TGY38" s="16"/>
      <c r="TGZ38" s="16"/>
      <c r="THA38" s="16"/>
      <c r="THB38" s="16"/>
      <c r="THC38" s="16"/>
      <c r="THD38" s="16"/>
      <c r="THE38" s="16"/>
      <c r="THF38" s="16"/>
      <c r="THG38" s="16"/>
      <c r="THH38" s="16"/>
      <c r="THI38" s="16"/>
      <c r="THJ38" s="16"/>
      <c r="THK38" s="16"/>
      <c r="THL38" s="16"/>
      <c r="THM38" s="16"/>
      <c r="THN38" s="16"/>
      <c r="THO38" s="16"/>
      <c r="THP38" s="16"/>
      <c r="THQ38" s="16"/>
      <c r="THR38" s="16"/>
      <c r="THS38" s="16"/>
      <c r="THT38" s="16"/>
      <c r="THU38" s="16"/>
      <c r="THV38" s="16"/>
      <c r="THW38" s="16"/>
      <c r="THX38" s="16"/>
      <c r="THY38" s="16"/>
      <c r="THZ38" s="16"/>
      <c r="TIA38" s="16"/>
      <c r="TIB38" s="16"/>
      <c r="TIC38" s="16"/>
      <c r="TID38" s="16"/>
      <c r="TIE38" s="16"/>
      <c r="TIF38" s="16"/>
      <c r="TIG38" s="16"/>
      <c r="TIH38" s="16"/>
      <c r="TII38" s="16"/>
      <c r="TIJ38" s="16"/>
      <c r="TIK38" s="16"/>
      <c r="TIL38" s="16"/>
      <c r="TIM38" s="16"/>
      <c r="TIN38" s="16"/>
      <c r="TIO38" s="16"/>
      <c r="TIP38" s="16"/>
      <c r="TIQ38" s="16"/>
      <c r="TIR38" s="16"/>
      <c r="TIS38" s="16"/>
      <c r="TIT38" s="16"/>
      <c r="TIU38" s="16"/>
      <c r="TIV38" s="16"/>
      <c r="TIW38" s="16"/>
      <c r="TIX38" s="16"/>
      <c r="TIY38" s="16"/>
      <c r="TIZ38" s="16"/>
      <c r="TJA38" s="16"/>
      <c r="TJB38" s="16"/>
      <c r="TJC38" s="16"/>
      <c r="TJD38" s="16"/>
      <c r="TJE38" s="16"/>
      <c r="TJF38" s="16"/>
      <c r="TJG38" s="16"/>
      <c r="TJH38" s="16"/>
      <c r="TJI38" s="16"/>
      <c r="TJJ38" s="16"/>
      <c r="TJK38" s="16"/>
      <c r="TJL38" s="16"/>
      <c r="TJM38" s="16"/>
      <c r="TJN38" s="16"/>
      <c r="TJO38" s="16"/>
      <c r="TJP38" s="16"/>
      <c r="TJQ38" s="16"/>
      <c r="TJR38" s="16"/>
      <c r="TJS38" s="16"/>
      <c r="TJT38" s="16"/>
      <c r="TJU38" s="16"/>
      <c r="TJV38" s="16"/>
      <c r="TJW38" s="16"/>
      <c r="TJX38" s="16"/>
      <c r="TJY38" s="16"/>
      <c r="TJZ38" s="16"/>
      <c r="TKA38" s="16"/>
      <c r="TKB38" s="16"/>
      <c r="TKC38" s="16"/>
      <c r="TKD38" s="16"/>
      <c r="TKE38" s="16"/>
      <c r="TKF38" s="16"/>
      <c r="TKG38" s="16"/>
      <c r="TKH38" s="16"/>
      <c r="TKI38" s="16"/>
      <c r="TKJ38" s="16"/>
      <c r="TKK38" s="16"/>
      <c r="TKL38" s="16"/>
      <c r="TKM38" s="16"/>
      <c r="TKN38" s="16"/>
      <c r="TKO38" s="16"/>
      <c r="TKP38" s="16"/>
      <c r="TKQ38" s="16"/>
      <c r="TKR38" s="16"/>
      <c r="TKS38" s="16"/>
      <c r="TKT38" s="16"/>
      <c r="TKU38" s="16"/>
      <c r="TKV38" s="16"/>
      <c r="TKW38" s="16"/>
      <c r="TKX38" s="16"/>
      <c r="TKY38" s="16"/>
      <c r="TKZ38" s="16"/>
      <c r="TLA38" s="16"/>
      <c r="TLB38" s="16"/>
      <c r="TLC38" s="16"/>
      <c r="TLD38" s="16"/>
      <c r="TLE38" s="16"/>
      <c r="TLF38" s="16"/>
      <c r="TLG38" s="16"/>
      <c r="TLH38" s="16"/>
      <c r="TLI38" s="16"/>
      <c r="TLJ38" s="16"/>
      <c r="TLK38" s="16"/>
      <c r="TLL38" s="16"/>
      <c r="TLM38" s="16"/>
      <c r="TLN38" s="16"/>
      <c r="TLO38" s="16"/>
      <c r="TLP38" s="16"/>
      <c r="TLQ38" s="16"/>
      <c r="TLR38" s="16"/>
      <c r="TLS38" s="16"/>
      <c r="TLT38" s="16"/>
      <c r="TLU38" s="16"/>
      <c r="TLV38" s="16"/>
      <c r="TLW38" s="16"/>
      <c r="TLX38" s="16"/>
      <c r="TLY38" s="16"/>
      <c r="TLZ38" s="16"/>
      <c r="TMA38" s="16"/>
      <c r="TMB38" s="16"/>
      <c r="TMC38" s="16"/>
      <c r="TMD38" s="16"/>
      <c r="TME38" s="16"/>
      <c r="TMF38" s="16"/>
      <c r="TMG38" s="16"/>
      <c r="TMH38" s="16"/>
      <c r="TMI38" s="16"/>
      <c r="TMJ38" s="16"/>
      <c r="TMK38" s="16"/>
      <c r="TML38" s="16"/>
      <c r="TMM38" s="16"/>
      <c r="TMN38" s="16"/>
      <c r="TMO38" s="16"/>
      <c r="TMP38" s="16"/>
      <c r="TMQ38" s="16"/>
      <c r="TMR38" s="16"/>
      <c r="TMS38" s="16"/>
      <c r="TMT38" s="16"/>
      <c r="TMU38" s="16"/>
      <c r="TMV38" s="16"/>
      <c r="TMW38" s="16"/>
      <c r="TMX38" s="16"/>
      <c r="TMY38" s="16"/>
      <c r="TMZ38" s="16"/>
      <c r="TNA38" s="16"/>
      <c r="TNB38" s="16"/>
      <c r="TNC38" s="16"/>
      <c r="TND38" s="16"/>
      <c r="TNE38" s="16"/>
      <c r="TNF38" s="16"/>
      <c r="TNG38" s="16"/>
      <c r="TNH38" s="16"/>
      <c r="TNI38" s="16"/>
      <c r="TNJ38" s="16"/>
      <c r="TNK38" s="16"/>
      <c r="TNL38" s="16"/>
      <c r="TNM38" s="16"/>
      <c r="TNN38" s="16"/>
      <c r="TNO38" s="16"/>
      <c r="TNP38" s="16"/>
      <c r="TNQ38" s="16"/>
      <c r="TNR38" s="16"/>
      <c r="TNS38" s="16"/>
      <c r="TNT38" s="16"/>
      <c r="TNU38" s="16"/>
      <c r="TNV38" s="16"/>
      <c r="TNW38" s="16"/>
      <c r="TNX38" s="16"/>
      <c r="TNY38" s="16"/>
      <c r="TNZ38" s="16"/>
      <c r="TOA38" s="16"/>
      <c r="TOB38" s="16"/>
      <c r="TOC38" s="16"/>
      <c r="TOD38" s="16"/>
      <c r="TOE38" s="16"/>
      <c r="TOF38" s="16"/>
      <c r="TOG38" s="16"/>
      <c r="TOH38" s="16"/>
      <c r="TOI38" s="16"/>
      <c r="TOJ38" s="16"/>
      <c r="TOK38" s="16"/>
      <c r="TOL38" s="16"/>
      <c r="TOM38" s="16"/>
      <c r="TON38" s="16"/>
      <c r="TOO38" s="16"/>
      <c r="TOP38" s="16"/>
      <c r="TOQ38" s="16"/>
      <c r="TOR38" s="16"/>
      <c r="TOS38" s="16"/>
      <c r="TOT38" s="16"/>
      <c r="TOU38" s="16"/>
      <c r="TOV38" s="16"/>
      <c r="TOW38" s="16"/>
      <c r="TOX38" s="16"/>
      <c r="TOY38" s="16"/>
      <c r="TOZ38" s="16"/>
      <c r="TPA38" s="16"/>
      <c r="TPB38" s="16"/>
      <c r="TPC38" s="16"/>
      <c r="TPD38" s="16"/>
      <c r="TPE38" s="16"/>
      <c r="TPF38" s="16"/>
      <c r="TPG38" s="16"/>
      <c r="TPH38" s="16"/>
      <c r="TPI38" s="16"/>
      <c r="TPJ38" s="16"/>
      <c r="TPK38" s="16"/>
      <c r="TPL38" s="16"/>
      <c r="TPM38" s="16"/>
      <c r="TPN38" s="16"/>
      <c r="TPO38" s="16"/>
      <c r="TPP38" s="16"/>
      <c r="TPQ38" s="16"/>
      <c r="TPR38" s="16"/>
      <c r="TPS38" s="16"/>
      <c r="TPT38" s="16"/>
      <c r="TPU38" s="16"/>
      <c r="TPV38" s="16"/>
      <c r="TPW38" s="16"/>
      <c r="TPX38" s="16"/>
      <c r="TPY38" s="16"/>
      <c r="TPZ38" s="16"/>
      <c r="TQA38" s="16"/>
      <c r="TQB38" s="16"/>
      <c r="TQC38" s="16"/>
      <c r="TQD38" s="16"/>
      <c r="TQE38" s="16"/>
      <c r="TQF38" s="16"/>
      <c r="TQG38" s="16"/>
      <c r="TQH38" s="16"/>
      <c r="TQI38" s="16"/>
      <c r="TQJ38" s="16"/>
      <c r="TQK38" s="16"/>
      <c r="TQL38" s="16"/>
      <c r="TQM38" s="16"/>
      <c r="TQN38" s="16"/>
      <c r="TQO38" s="16"/>
      <c r="TQP38" s="16"/>
      <c r="TQQ38" s="16"/>
      <c r="TQR38" s="16"/>
      <c r="TQS38" s="16"/>
      <c r="TQT38" s="16"/>
      <c r="TQU38" s="16"/>
      <c r="TQV38" s="16"/>
      <c r="TQW38" s="16"/>
      <c r="TQX38" s="16"/>
      <c r="TQY38" s="16"/>
      <c r="TQZ38" s="16"/>
      <c r="TRA38" s="16"/>
      <c r="TRB38" s="16"/>
      <c r="TRC38" s="16"/>
      <c r="TRD38" s="16"/>
      <c r="TRE38" s="16"/>
      <c r="TRF38" s="16"/>
      <c r="TRG38" s="16"/>
      <c r="TRH38" s="16"/>
      <c r="TRI38" s="16"/>
      <c r="TRJ38" s="16"/>
      <c r="TRK38" s="16"/>
      <c r="TRL38" s="16"/>
      <c r="TRM38" s="16"/>
      <c r="TRN38" s="16"/>
      <c r="TRO38" s="16"/>
      <c r="TRP38" s="16"/>
      <c r="TRQ38" s="16"/>
      <c r="TRR38" s="16"/>
      <c r="TRS38" s="16"/>
      <c r="TRT38" s="16"/>
      <c r="TRU38" s="16"/>
      <c r="TRV38" s="16"/>
      <c r="TRW38" s="16"/>
      <c r="TRX38" s="16"/>
      <c r="TRY38" s="16"/>
      <c r="TRZ38" s="16"/>
      <c r="TSA38" s="16"/>
      <c r="TSB38" s="16"/>
      <c r="TSC38" s="16"/>
      <c r="TSD38" s="16"/>
      <c r="TSE38" s="16"/>
      <c r="TSF38" s="16"/>
      <c r="TSG38" s="16"/>
      <c r="TSH38" s="16"/>
      <c r="TSI38" s="16"/>
      <c r="TSJ38" s="16"/>
      <c r="TSK38" s="16"/>
      <c r="TSL38" s="16"/>
      <c r="TSM38" s="16"/>
      <c r="TSN38" s="16"/>
      <c r="TSO38" s="16"/>
      <c r="TSP38" s="16"/>
      <c r="TSQ38" s="16"/>
      <c r="TSR38" s="16"/>
      <c r="TSS38" s="16"/>
      <c r="TST38" s="16"/>
      <c r="TSU38" s="16"/>
      <c r="TSV38" s="16"/>
      <c r="TSW38" s="16"/>
      <c r="TSX38" s="16"/>
      <c r="TSY38" s="16"/>
      <c r="TSZ38" s="16"/>
      <c r="TTA38" s="16"/>
      <c r="TTB38" s="16"/>
      <c r="TTC38" s="16"/>
      <c r="TTD38" s="16"/>
      <c r="TTE38" s="16"/>
      <c r="TTF38" s="16"/>
      <c r="TTG38" s="16"/>
      <c r="TTH38" s="16"/>
      <c r="TTI38" s="16"/>
      <c r="TTJ38" s="16"/>
      <c r="TTK38" s="16"/>
      <c r="TTL38" s="16"/>
      <c r="TTM38" s="16"/>
      <c r="TTN38" s="16"/>
      <c r="TTO38" s="16"/>
      <c r="TTP38" s="16"/>
      <c r="TTQ38" s="16"/>
      <c r="TTR38" s="16"/>
      <c r="TTS38" s="16"/>
      <c r="TTT38" s="16"/>
      <c r="TTU38" s="16"/>
      <c r="TTV38" s="16"/>
      <c r="TTW38" s="16"/>
      <c r="TTX38" s="16"/>
      <c r="TTY38" s="16"/>
      <c r="TTZ38" s="16"/>
      <c r="TUA38" s="16"/>
      <c r="TUB38" s="16"/>
      <c r="TUC38" s="16"/>
      <c r="TUD38" s="16"/>
      <c r="TUE38" s="16"/>
      <c r="TUF38" s="16"/>
      <c r="TUG38" s="16"/>
      <c r="TUH38" s="16"/>
      <c r="TUI38" s="16"/>
      <c r="TUJ38" s="16"/>
      <c r="TUK38" s="16"/>
      <c r="TUL38" s="16"/>
      <c r="TUM38" s="16"/>
      <c r="TUN38" s="16"/>
      <c r="TUO38" s="16"/>
      <c r="TUP38" s="16"/>
      <c r="TUQ38" s="16"/>
      <c r="TUR38" s="16"/>
      <c r="TUS38" s="16"/>
      <c r="TUT38" s="16"/>
      <c r="TUU38" s="16"/>
      <c r="TUV38" s="16"/>
      <c r="TUW38" s="16"/>
      <c r="TUX38" s="16"/>
      <c r="TUY38" s="16"/>
      <c r="TUZ38" s="16"/>
      <c r="TVA38" s="16"/>
      <c r="TVB38" s="16"/>
      <c r="TVC38" s="16"/>
      <c r="TVD38" s="16"/>
      <c r="TVE38" s="16"/>
      <c r="TVF38" s="16"/>
      <c r="TVG38" s="16"/>
      <c r="TVH38" s="16"/>
      <c r="TVI38" s="16"/>
      <c r="TVJ38" s="16"/>
      <c r="TVK38" s="16"/>
      <c r="TVL38" s="16"/>
      <c r="TVM38" s="16"/>
      <c r="TVN38" s="16"/>
      <c r="TVO38" s="16"/>
      <c r="TVP38" s="16"/>
      <c r="TVQ38" s="16"/>
      <c r="TVR38" s="16"/>
      <c r="TVS38" s="16"/>
      <c r="TVT38" s="16"/>
      <c r="TVU38" s="16"/>
      <c r="TVV38" s="16"/>
      <c r="TVW38" s="16"/>
      <c r="TVX38" s="16"/>
      <c r="TVY38" s="16"/>
      <c r="TVZ38" s="16"/>
      <c r="TWA38" s="16"/>
      <c r="TWB38" s="16"/>
      <c r="TWC38" s="16"/>
      <c r="TWD38" s="16"/>
      <c r="TWE38" s="16"/>
      <c r="TWF38" s="16"/>
      <c r="TWG38" s="16"/>
      <c r="TWH38" s="16"/>
      <c r="TWI38" s="16"/>
      <c r="TWJ38" s="16"/>
      <c r="TWK38" s="16"/>
      <c r="TWL38" s="16"/>
      <c r="TWM38" s="16"/>
      <c r="TWN38" s="16"/>
      <c r="TWO38" s="16"/>
      <c r="TWP38" s="16"/>
      <c r="TWQ38" s="16"/>
      <c r="TWR38" s="16"/>
      <c r="TWS38" s="16"/>
      <c r="TWT38" s="16"/>
      <c r="TWU38" s="16"/>
      <c r="TWV38" s="16"/>
      <c r="TWW38" s="16"/>
      <c r="TWX38" s="16"/>
      <c r="TWY38" s="16"/>
      <c r="TWZ38" s="16"/>
      <c r="TXA38" s="16"/>
      <c r="TXB38" s="16"/>
      <c r="TXC38" s="16"/>
      <c r="TXD38" s="16"/>
      <c r="TXE38" s="16"/>
      <c r="TXF38" s="16"/>
      <c r="TXG38" s="16"/>
      <c r="TXH38" s="16"/>
      <c r="TXI38" s="16"/>
      <c r="TXJ38" s="16"/>
      <c r="TXK38" s="16"/>
      <c r="TXL38" s="16"/>
      <c r="TXM38" s="16"/>
      <c r="TXN38" s="16"/>
      <c r="TXO38" s="16"/>
      <c r="TXP38" s="16"/>
      <c r="TXQ38" s="16"/>
      <c r="TXR38" s="16"/>
      <c r="TXS38" s="16"/>
      <c r="TXT38" s="16"/>
      <c r="TXU38" s="16"/>
      <c r="TXV38" s="16"/>
      <c r="TXW38" s="16"/>
      <c r="TXX38" s="16"/>
      <c r="TXY38" s="16"/>
      <c r="TXZ38" s="16"/>
      <c r="TYA38" s="16"/>
      <c r="TYB38" s="16"/>
      <c r="TYC38" s="16"/>
      <c r="TYD38" s="16"/>
      <c r="TYE38" s="16"/>
      <c r="TYF38" s="16"/>
      <c r="TYG38" s="16"/>
      <c r="TYH38" s="16"/>
      <c r="TYI38" s="16"/>
      <c r="TYJ38" s="16"/>
      <c r="TYK38" s="16"/>
      <c r="TYL38" s="16"/>
      <c r="TYM38" s="16"/>
      <c r="TYN38" s="16"/>
      <c r="TYO38" s="16"/>
      <c r="TYP38" s="16"/>
      <c r="TYQ38" s="16"/>
      <c r="TYR38" s="16"/>
      <c r="TYS38" s="16"/>
      <c r="TYT38" s="16"/>
      <c r="TYU38" s="16"/>
      <c r="TYV38" s="16"/>
      <c r="TYW38" s="16"/>
      <c r="TYX38" s="16"/>
      <c r="TYY38" s="16"/>
      <c r="TYZ38" s="16"/>
      <c r="TZA38" s="16"/>
      <c r="TZB38" s="16"/>
      <c r="TZC38" s="16"/>
      <c r="TZD38" s="16"/>
      <c r="TZE38" s="16"/>
      <c r="TZF38" s="16"/>
      <c r="TZG38" s="16"/>
      <c r="TZH38" s="16"/>
      <c r="TZI38" s="16"/>
      <c r="TZJ38" s="16"/>
      <c r="TZK38" s="16"/>
      <c r="TZL38" s="16"/>
      <c r="TZM38" s="16"/>
      <c r="TZN38" s="16"/>
      <c r="TZO38" s="16"/>
      <c r="TZP38" s="16"/>
      <c r="TZQ38" s="16"/>
      <c r="TZR38" s="16"/>
      <c r="TZS38" s="16"/>
      <c r="TZT38" s="16"/>
      <c r="TZU38" s="16"/>
      <c r="TZV38" s="16"/>
      <c r="TZW38" s="16"/>
      <c r="TZX38" s="16"/>
      <c r="TZY38" s="16"/>
      <c r="TZZ38" s="16"/>
      <c r="UAA38" s="16"/>
      <c r="UAB38" s="16"/>
      <c r="UAC38" s="16"/>
      <c r="UAD38" s="16"/>
      <c r="UAE38" s="16"/>
      <c r="UAF38" s="16"/>
      <c r="UAG38" s="16"/>
      <c r="UAH38" s="16"/>
      <c r="UAI38" s="16"/>
      <c r="UAJ38" s="16"/>
      <c r="UAK38" s="16"/>
      <c r="UAL38" s="16"/>
      <c r="UAM38" s="16"/>
      <c r="UAN38" s="16"/>
      <c r="UAO38" s="16"/>
      <c r="UAP38" s="16"/>
      <c r="UAQ38" s="16"/>
      <c r="UAR38" s="16"/>
      <c r="UAS38" s="16"/>
      <c r="UAT38" s="16"/>
      <c r="UAU38" s="16"/>
      <c r="UAV38" s="16"/>
      <c r="UAW38" s="16"/>
      <c r="UAX38" s="16"/>
      <c r="UAY38" s="16"/>
      <c r="UAZ38" s="16"/>
      <c r="UBA38" s="16"/>
      <c r="UBB38" s="16"/>
      <c r="UBC38" s="16"/>
      <c r="UBD38" s="16"/>
      <c r="UBE38" s="16"/>
      <c r="UBF38" s="16"/>
      <c r="UBG38" s="16"/>
      <c r="UBH38" s="16"/>
      <c r="UBI38" s="16"/>
      <c r="UBJ38" s="16"/>
      <c r="UBK38" s="16"/>
      <c r="UBL38" s="16"/>
      <c r="UBM38" s="16"/>
      <c r="UBN38" s="16"/>
      <c r="UBO38" s="16"/>
      <c r="UBP38" s="16"/>
      <c r="UBQ38" s="16"/>
      <c r="UBR38" s="16"/>
      <c r="UBS38" s="16"/>
      <c r="UBT38" s="16"/>
      <c r="UBU38" s="16"/>
      <c r="UBV38" s="16"/>
      <c r="UBW38" s="16"/>
      <c r="UBX38" s="16"/>
      <c r="UBY38" s="16"/>
      <c r="UBZ38" s="16"/>
      <c r="UCA38" s="16"/>
      <c r="UCB38" s="16"/>
      <c r="UCC38" s="16"/>
      <c r="UCD38" s="16"/>
      <c r="UCE38" s="16"/>
      <c r="UCF38" s="16"/>
      <c r="UCG38" s="16"/>
      <c r="UCH38" s="16"/>
      <c r="UCI38" s="16"/>
      <c r="UCJ38" s="16"/>
      <c r="UCK38" s="16"/>
      <c r="UCL38" s="16"/>
      <c r="UCM38" s="16"/>
      <c r="UCN38" s="16"/>
      <c r="UCO38" s="16"/>
      <c r="UCP38" s="16"/>
      <c r="UCQ38" s="16"/>
      <c r="UCR38" s="16"/>
      <c r="UCS38" s="16"/>
      <c r="UCT38" s="16"/>
      <c r="UCU38" s="16"/>
      <c r="UCV38" s="16"/>
      <c r="UCW38" s="16"/>
      <c r="UCX38" s="16"/>
      <c r="UCY38" s="16"/>
      <c r="UCZ38" s="16"/>
      <c r="UDA38" s="16"/>
      <c r="UDB38" s="16"/>
      <c r="UDC38" s="16"/>
      <c r="UDD38" s="16"/>
      <c r="UDE38" s="16"/>
      <c r="UDF38" s="16"/>
      <c r="UDG38" s="16"/>
      <c r="UDH38" s="16"/>
      <c r="UDI38" s="16"/>
      <c r="UDJ38" s="16"/>
      <c r="UDK38" s="16"/>
      <c r="UDL38" s="16"/>
      <c r="UDM38" s="16"/>
      <c r="UDN38" s="16"/>
      <c r="UDO38" s="16"/>
      <c r="UDP38" s="16"/>
      <c r="UDQ38" s="16"/>
      <c r="UDR38" s="16"/>
      <c r="UDS38" s="16"/>
      <c r="UDT38" s="16"/>
      <c r="UDU38" s="16"/>
      <c r="UDV38" s="16"/>
      <c r="UDW38" s="16"/>
      <c r="UDX38" s="16"/>
      <c r="UDY38" s="16"/>
      <c r="UDZ38" s="16"/>
      <c r="UEA38" s="16"/>
      <c r="UEB38" s="16"/>
      <c r="UEC38" s="16"/>
      <c r="UED38" s="16"/>
      <c r="UEE38" s="16"/>
      <c r="UEF38" s="16"/>
      <c r="UEG38" s="16"/>
      <c r="UEH38" s="16"/>
      <c r="UEI38" s="16"/>
      <c r="UEJ38" s="16"/>
      <c r="UEK38" s="16"/>
      <c r="UEL38" s="16"/>
      <c r="UEM38" s="16"/>
      <c r="UEN38" s="16"/>
      <c r="UEO38" s="16"/>
      <c r="UEP38" s="16"/>
      <c r="UEQ38" s="16"/>
      <c r="UER38" s="16"/>
      <c r="UES38" s="16"/>
      <c r="UET38" s="16"/>
      <c r="UEU38" s="16"/>
      <c r="UEV38" s="16"/>
      <c r="UEW38" s="16"/>
      <c r="UEX38" s="16"/>
      <c r="UEY38" s="16"/>
      <c r="UEZ38" s="16"/>
      <c r="UFA38" s="16"/>
      <c r="UFB38" s="16"/>
      <c r="UFC38" s="16"/>
      <c r="UFD38" s="16"/>
      <c r="UFE38" s="16"/>
      <c r="UFF38" s="16"/>
      <c r="UFG38" s="16"/>
      <c r="UFH38" s="16"/>
      <c r="UFI38" s="16"/>
      <c r="UFJ38" s="16"/>
      <c r="UFK38" s="16"/>
      <c r="UFL38" s="16"/>
      <c r="UFM38" s="16"/>
      <c r="UFN38" s="16"/>
      <c r="UFO38" s="16"/>
      <c r="UFP38" s="16"/>
      <c r="UFQ38" s="16"/>
      <c r="UFR38" s="16"/>
      <c r="UFS38" s="16"/>
      <c r="UFT38" s="16"/>
      <c r="UFU38" s="16"/>
      <c r="UFV38" s="16"/>
      <c r="UFW38" s="16"/>
      <c r="UFX38" s="16"/>
      <c r="UFY38" s="16"/>
      <c r="UFZ38" s="16"/>
      <c r="UGA38" s="16"/>
      <c r="UGB38" s="16"/>
      <c r="UGC38" s="16"/>
      <c r="UGD38" s="16"/>
      <c r="UGE38" s="16"/>
      <c r="UGF38" s="16"/>
      <c r="UGG38" s="16"/>
      <c r="UGH38" s="16"/>
      <c r="UGI38" s="16"/>
      <c r="UGJ38" s="16"/>
      <c r="UGK38" s="16"/>
      <c r="UGL38" s="16"/>
      <c r="UGM38" s="16"/>
      <c r="UGN38" s="16"/>
      <c r="UGO38" s="16"/>
      <c r="UGP38" s="16"/>
      <c r="UGQ38" s="16"/>
      <c r="UGR38" s="16"/>
      <c r="UGS38" s="16"/>
      <c r="UGT38" s="16"/>
      <c r="UGU38" s="16"/>
      <c r="UGV38" s="16"/>
      <c r="UGW38" s="16"/>
      <c r="UGX38" s="16"/>
      <c r="UGY38" s="16"/>
      <c r="UGZ38" s="16"/>
      <c r="UHA38" s="16"/>
      <c r="UHB38" s="16"/>
      <c r="UHC38" s="16"/>
      <c r="UHD38" s="16"/>
      <c r="UHE38" s="16"/>
      <c r="UHF38" s="16"/>
      <c r="UHG38" s="16"/>
      <c r="UHH38" s="16"/>
      <c r="UHI38" s="16"/>
      <c r="UHJ38" s="16"/>
      <c r="UHK38" s="16"/>
      <c r="UHL38" s="16"/>
      <c r="UHM38" s="16"/>
      <c r="UHN38" s="16"/>
      <c r="UHO38" s="16"/>
      <c r="UHP38" s="16"/>
      <c r="UHQ38" s="16"/>
      <c r="UHR38" s="16"/>
      <c r="UHS38" s="16"/>
      <c r="UHT38" s="16"/>
      <c r="UHU38" s="16"/>
      <c r="UHV38" s="16"/>
      <c r="UHW38" s="16"/>
      <c r="UHX38" s="16"/>
      <c r="UHY38" s="16"/>
      <c r="UHZ38" s="16"/>
      <c r="UIA38" s="16"/>
      <c r="UIB38" s="16"/>
      <c r="UIC38" s="16"/>
      <c r="UID38" s="16"/>
      <c r="UIE38" s="16"/>
      <c r="UIF38" s="16"/>
      <c r="UIG38" s="16"/>
      <c r="UIH38" s="16"/>
      <c r="UII38" s="16"/>
      <c r="UIJ38" s="16"/>
      <c r="UIK38" s="16"/>
      <c r="UIL38" s="16"/>
      <c r="UIM38" s="16"/>
      <c r="UIN38" s="16"/>
      <c r="UIO38" s="16"/>
      <c r="UIP38" s="16"/>
      <c r="UIQ38" s="16"/>
      <c r="UIR38" s="16"/>
      <c r="UIS38" s="16"/>
      <c r="UIT38" s="16"/>
      <c r="UIU38" s="16"/>
      <c r="UIV38" s="16"/>
      <c r="UIW38" s="16"/>
      <c r="UIX38" s="16"/>
      <c r="UIY38" s="16"/>
      <c r="UIZ38" s="16"/>
      <c r="UJA38" s="16"/>
      <c r="UJB38" s="16"/>
      <c r="UJC38" s="16"/>
      <c r="UJD38" s="16"/>
      <c r="UJE38" s="16"/>
      <c r="UJF38" s="16"/>
      <c r="UJG38" s="16"/>
      <c r="UJH38" s="16"/>
      <c r="UJI38" s="16"/>
      <c r="UJJ38" s="16"/>
      <c r="UJK38" s="16"/>
      <c r="UJL38" s="16"/>
      <c r="UJM38" s="16"/>
      <c r="UJN38" s="16"/>
      <c r="UJO38" s="16"/>
      <c r="UJP38" s="16"/>
      <c r="UJQ38" s="16"/>
      <c r="UJR38" s="16"/>
      <c r="UJS38" s="16"/>
      <c r="UJT38" s="16"/>
      <c r="UJU38" s="16"/>
      <c r="UJV38" s="16"/>
      <c r="UJW38" s="16"/>
      <c r="UJX38" s="16"/>
      <c r="UJY38" s="16"/>
      <c r="UJZ38" s="16"/>
      <c r="UKA38" s="16"/>
      <c r="UKB38" s="16"/>
      <c r="UKC38" s="16"/>
      <c r="UKD38" s="16"/>
      <c r="UKE38" s="16"/>
      <c r="UKF38" s="16"/>
      <c r="UKG38" s="16"/>
      <c r="UKH38" s="16"/>
      <c r="UKI38" s="16"/>
      <c r="UKJ38" s="16"/>
      <c r="UKK38" s="16"/>
      <c r="UKL38" s="16"/>
      <c r="UKM38" s="16"/>
      <c r="UKN38" s="16"/>
      <c r="UKO38" s="16"/>
      <c r="UKP38" s="16"/>
      <c r="UKQ38" s="16"/>
      <c r="UKR38" s="16"/>
      <c r="UKS38" s="16"/>
      <c r="UKT38" s="16"/>
      <c r="UKU38" s="16"/>
      <c r="UKV38" s="16"/>
      <c r="UKW38" s="16"/>
      <c r="UKX38" s="16"/>
      <c r="UKY38" s="16"/>
      <c r="UKZ38" s="16"/>
      <c r="ULA38" s="16"/>
      <c r="ULB38" s="16"/>
      <c r="ULC38" s="16"/>
      <c r="ULD38" s="16"/>
      <c r="ULE38" s="16"/>
      <c r="ULF38" s="16"/>
      <c r="ULG38" s="16"/>
      <c r="ULH38" s="16"/>
      <c r="ULI38" s="16"/>
      <c r="ULJ38" s="16"/>
      <c r="ULK38" s="16"/>
      <c r="ULL38" s="16"/>
      <c r="ULM38" s="16"/>
      <c r="ULN38" s="16"/>
      <c r="ULO38" s="16"/>
      <c r="ULP38" s="16"/>
      <c r="ULQ38" s="16"/>
      <c r="ULR38" s="16"/>
      <c r="ULS38" s="16"/>
      <c r="ULT38" s="16"/>
      <c r="ULU38" s="16"/>
      <c r="ULV38" s="16"/>
      <c r="ULW38" s="16"/>
      <c r="ULX38" s="16"/>
      <c r="ULY38" s="16"/>
      <c r="ULZ38" s="16"/>
      <c r="UMA38" s="16"/>
      <c r="UMB38" s="16"/>
      <c r="UMC38" s="16"/>
      <c r="UMD38" s="16"/>
      <c r="UME38" s="16"/>
      <c r="UMF38" s="16"/>
      <c r="UMG38" s="16"/>
      <c r="UMH38" s="16"/>
      <c r="UMI38" s="16"/>
      <c r="UMJ38" s="16"/>
      <c r="UMK38" s="16"/>
      <c r="UML38" s="16"/>
      <c r="UMM38" s="16"/>
      <c r="UMN38" s="16"/>
      <c r="UMO38" s="16"/>
      <c r="UMP38" s="16"/>
      <c r="UMQ38" s="16"/>
      <c r="UMR38" s="16"/>
      <c r="UMS38" s="16"/>
      <c r="UMT38" s="16"/>
      <c r="UMU38" s="16"/>
      <c r="UMV38" s="16"/>
      <c r="UMW38" s="16"/>
      <c r="UMX38" s="16"/>
      <c r="UMY38" s="16"/>
      <c r="UMZ38" s="16"/>
      <c r="UNA38" s="16"/>
      <c r="UNB38" s="16"/>
      <c r="UNC38" s="16"/>
      <c r="UND38" s="16"/>
      <c r="UNE38" s="16"/>
      <c r="UNF38" s="16"/>
      <c r="UNG38" s="16"/>
      <c r="UNH38" s="16"/>
      <c r="UNI38" s="16"/>
      <c r="UNJ38" s="16"/>
      <c r="UNK38" s="16"/>
      <c r="UNL38" s="16"/>
      <c r="UNM38" s="16"/>
      <c r="UNN38" s="16"/>
      <c r="UNO38" s="16"/>
      <c r="UNP38" s="16"/>
      <c r="UNQ38" s="16"/>
      <c r="UNR38" s="16"/>
      <c r="UNS38" s="16"/>
      <c r="UNT38" s="16"/>
      <c r="UNU38" s="16"/>
      <c r="UNV38" s="16"/>
      <c r="UNW38" s="16"/>
      <c r="UNX38" s="16"/>
      <c r="UNY38" s="16"/>
      <c r="UNZ38" s="16"/>
      <c r="UOA38" s="16"/>
      <c r="UOB38" s="16"/>
      <c r="UOC38" s="16"/>
      <c r="UOD38" s="16"/>
      <c r="UOE38" s="16"/>
      <c r="UOF38" s="16"/>
      <c r="UOG38" s="16"/>
      <c r="UOH38" s="16"/>
      <c r="UOI38" s="16"/>
      <c r="UOJ38" s="16"/>
      <c r="UOK38" s="16"/>
      <c r="UOL38" s="16"/>
      <c r="UOM38" s="16"/>
      <c r="UON38" s="16"/>
      <c r="UOO38" s="16"/>
      <c r="UOP38" s="16"/>
      <c r="UOQ38" s="16"/>
      <c r="UOR38" s="16"/>
      <c r="UOS38" s="16"/>
      <c r="UOT38" s="16"/>
      <c r="UOU38" s="16"/>
      <c r="UOV38" s="16"/>
      <c r="UOW38" s="16"/>
      <c r="UOX38" s="16"/>
      <c r="UOY38" s="16"/>
      <c r="UOZ38" s="16"/>
      <c r="UPA38" s="16"/>
      <c r="UPB38" s="16"/>
      <c r="UPC38" s="16"/>
      <c r="UPD38" s="16"/>
      <c r="UPE38" s="16"/>
      <c r="UPF38" s="16"/>
      <c r="UPG38" s="16"/>
      <c r="UPH38" s="16"/>
      <c r="UPI38" s="16"/>
      <c r="UPJ38" s="16"/>
      <c r="UPK38" s="16"/>
      <c r="UPL38" s="16"/>
      <c r="UPM38" s="16"/>
      <c r="UPN38" s="16"/>
      <c r="UPO38" s="16"/>
      <c r="UPP38" s="16"/>
      <c r="UPQ38" s="16"/>
      <c r="UPR38" s="16"/>
      <c r="UPS38" s="16"/>
      <c r="UPT38" s="16"/>
      <c r="UPU38" s="16"/>
      <c r="UPV38" s="16"/>
      <c r="UPW38" s="16"/>
      <c r="UPX38" s="16"/>
      <c r="UPY38" s="16"/>
      <c r="UPZ38" s="16"/>
      <c r="UQA38" s="16"/>
      <c r="UQB38" s="16"/>
      <c r="UQC38" s="16"/>
      <c r="UQD38" s="16"/>
      <c r="UQE38" s="16"/>
      <c r="UQF38" s="16"/>
      <c r="UQG38" s="16"/>
      <c r="UQH38" s="16"/>
      <c r="UQI38" s="16"/>
      <c r="UQJ38" s="16"/>
      <c r="UQK38" s="16"/>
      <c r="UQL38" s="16"/>
      <c r="UQM38" s="16"/>
      <c r="UQN38" s="16"/>
      <c r="UQO38" s="16"/>
      <c r="UQP38" s="16"/>
      <c r="UQQ38" s="16"/>
      <c r="UQR38" s="16"/>
      <c r="UQS38" s="16"/>
      <c r="UQT38" s="16"/>
      <c r="UQU38" s="16"/>
      <c r="UQV38" s="16"/>
      <c r="UQW38" s="16"/>
      <c r="UQX38" s="16"/>
      <c r="UQY38" s="16"/>
      <c r="UQZ38" s="16"/>
      <c r="URA38" s="16"/>
      <c r="URB38" s="16"/>
      <c r="URC38" s="16"/>
      <c r="URD38" s="16"/>
      <c r="URE38" s="16"/>
      <c r="URF38" s="16"/>
      <c r="URG38" s="16"/>
      <c r="URH38" s="16"/>
      <c r="URI38" s="16"/>
      <c r="URJ38" s="16"/>
      <c r="URK38" s="16"/>
      <c r="URL38" s="16"/>
      <c r="URM38" s="16"/>
      <c r="URN38" s="16"/>
      <c r="URO38" s="16"/>
      <c r="URP38" s="16"/>
      <c r="URQ38" s="16"/>
      <c r="URR38" s="16"/>
      <c r="URS38" s="16"/>
      <c r="URT38" s="16"/>
      <c r="URU38" s="16"/>
      <c r="URV38" s="16"/>
      <c r="URW38" s="16"/>
      <c r="URX38" s="16"/>
      <c r="URY38" s="16"/>
      <c r="URZ38" s="16"/>
      <c r="USA38" s="16"/>
      <c r="USB38" s="16"/>
      <c r="USC38" s="16"/>
      <c r="USD38" s="16"/>
      <c r="USE38" s="16"/>
      <c r="USF38" s="16"/>
      <c r="USG38" s="16"/>
      <c r="USH38" s="16"/>
      <c r="USI38" s="16"/>
      <c r="USJ38" s="16"/>
      <c r="USK38" s="16"/>
      <c r="USL38" s="16"/>
      <c r="USM38" s="16"/>
      <c r="USN38" s="16"/>
      <c r="USO38" s="16"/>
      <c r="USP38" s="16"/>
      <c r="USQ38" s="16"/>
      <c r="USR38" s="16"/>
      <c r="USS38" s="16"/>
      <c r="UST38" s="16"/>
      <c r="USU38" s="16"/>
      <c r="USV38" s="16"/>
      <c r="USW38" s="16"/>
      <c r="USX38" s="16"/>
      <c r="USY38" s="16"/>
      <c r="USZ38" s="16"/>
      <c r="UTA38" s="16"/>
      <c r="UTB38" s="16"/>
      <c r="UTC38" s="16"/>
      <c r="UTD38" s="16"/>
      <c r="UTE38" s="16"/>
      <c r="UTF38" s="16"/>
      <c r="UTG38" s="16"/>
      <c r="UTH38" s="16"/>
      <c r="UTI38" s="16"/>
      <c r="UTJ38" s="16"/>
      <c r="UTK38" s="16"/>
      <c r="UTL38" s="16"/>
      <c r="UTM38" s="16"/>
      <c r="UTN38" s="16"/>
      <c r="UTO38" s="16"/>
      <c r="UTP38" s="16"/>
      <c r="UTQ38" s="16"/>
      <c r="UTR38" s="16"/>
      <c r="UTS38" s="16"/>
      <c r="UTT38" s="16"/>
      <c r="UTU38" s="16"/>
      <c r="UTV38" s="16"/>
      <c r="UTW38" s="16"/>
      <c r="UTX38" s="16"/>
      <c r="UTY38" s="16"/>
      <c r="UTZ38" s="16"/>
      <c r="UUA38" s="16"/>
      <c r="UUB38" s="16"/>
      <c r="UUC38" s="16"/>
      <c r="UUD38" s="16"/>
      <c r="UUE38" s="16"/>
      <c r="UUF38" s="16"/>
      <c r="UUG38" s="16"/>
      <c r="UUH38" s="16"/>
      <c r="UUI38" s="16"/>
      <c r="UUJ38" s="16"/>
      <c r="UUK38" s="16"/>
      <c r="UUL38" s="16"/>
      <c r="UUM38" s="16"/>
      <c r="UUN38" s="16"/>
      <c r="UUO38" s="16"/>
      <c r="UUP38" s="16"/>
      <c r="UUQ38" s="16"/>
      <c r="UUR38" s="16"/>
      <c r="UUS38" s="16"/>
      <c r="UUT38" s="16"/>
      <c r="UUU38" s="16"/>
      <c r="UUV38" s="16"/>
      <c r="UUW38" s="16"/>
      <c r="UUX38" s="16"/>
      <c r="UUY38" s="16"/>
      <c r="UUZ38" s="16"/>
      <c r="UVA38" s="16"/>
      <c r="UVB38" s="16"/>
      <c r="UVC38" s="16"/>
      <c r="UVD38" s="16"/>
      <c r="UVE38" s="16"/>
      <c r="UVF38" s="16"/>
      <c r="UVG38" s="16"/>
      <c r="UVH38" s="16"/>
      <c r="UVI38" s="16"/>
      <c r="UVJ38" s="16"/>
      <c r="UVK38" s="16"/>
      <c r="UVL38" s="16"/>
      <c r="UVM38" s="16"/>
      <c r="UVN38" s="16"/>
      <c r="UVO38" s="16"/>
      <c r="UVP38" s="16"/>
      <c r="UVQ38" s="16"/>
      <c r="UVR38" s="16"/>
      <c r="UVS38" s="16"/>
      <c r="UVT38" s="16"/>
      <c r="UVU38" s="16"/>
      <c r="UVV38" s="16"/>
      <c r="UVW38" s="16"/>
      <c r="UVX38" s="16"/>
      <c r="UVY38" s="16"/>
      <c r="UVZ38" s="16"/>
      <c r="UWA38" s="16"/>
      <c r="UWB38" s="16"/>
      <c r="UWC38" s="16"/>
      <c r="UWD38" s="16"/>
      <c r="UWE38" s="16"/>
      <c r="UWF38" s="16"/>
      <c r="UWG38" s="16"/>
      <c r="UWH38" s="16"/>
      <c r="UWI38" s="16"/>
      <c r="UWJ38" s="16"/>
      <c r="UWK38" s="16"/>
      <c r="UWL38" s="16"/>
      <c r="UWM38" s="16"/>
      <c r="UWN38" s="16"/>
      <c r="UWO38" s="16"/>
      <c r="UWP38" s="16"/>
      <c r="UWQ38" s="16"/>
      <c r="UWR38" s="16"/>
      <c r="UWS38" s="16"/>
      <c r="UWT38" s="16"/>
      <c r="UWU38" s="16"/>
      <c r="UWV38" s="16"/>
      <c r="UWW38" s="16"/>
      <c r="UWX38" s="16"/>
      <c r="UWY38" s="16"/>
      <c r="UWZ38" s="16"/>
      <c r="UXA38" s="16"/>
      <c r="UXB38" s="16"/>
      <c r="UXC38" s="16"/>
      <c r="UXD38" s="16"/>
      <c r="UXE38" s="16"/>
      <c r="UXF38" s="16"/>
      <c r="UXG38" s="16"/>
      <c r="UXH38" s="16"/>
      <c r="UXI38" s="16"/>
      <c r="UXJ38" s="16"/>
      <c r="UXK38" s="16"/>
      <c r="UXL38" s="16"/>
      <c r="UXM38" s="16"/>
      <c r="UXN38" s="16"/>
      <c r="UXO38" s="16"/>
      <c r="UXP38" s="16"/>
      <c r="UXQ38" s="16"/>
      <c r="UXR38" s="16"/>
      <c r="UXS38" s="16"/>
      <c r="UXT38" s="16"/>
      <c r="UXU38" s="16"/>
      <c r="UXV38" s="16"/>
      <c r="UXW38" s="16"/>
      <c r="UXX38" s="16"/>
      <c r="UXY38" s="16"/>
      <c r="UXZ38" s="16"/>
      <c r="UYA38" s="16"/>
      <c r="UYB38" s="16"/>
      <c r="UYC38" s="16"/>
      <c r="UYD38" s="16"/>
      <c r="UYE38" s="16"/>
      <c r="UYF38" s="16"/>
      <c r="UYG38" s="16"/>
      <c r="UYH38" s="16"/>
      <c r="UYI38" s="16"/>
      <c r="UYJ38" s="16"/>
      <c r="UYK38" s="16"/>
      <c r="UYL38" s="16"/>
      <c r="UYM38" s="16"/>
      <c r="UYN38" s="16"/>
      <c r="UYO38" s="16"/>
      <c r="UYP38" s="16"/>
      <c r="UYQ38" s="16"/>
      <c r="UYR38" s="16"/>
      <c r="UYS38" s="16"/>
      <c r="UYT38" s="16"/>
      <c r="UYU38" s="16"/>
      <c r="UYV38" s="16"/>
      <c r="UYW38" s="16"/>
      <c r="UYX38" s="16"/>
      <c r="UYY38" s="16"/>
      <c r="UYZ38" s="16"/>
      <c r="UZA38" s="16"/>
      <c r="UZB38" s="16"/>
      <c r="UZC38" s="16"/>
      <c r="UZD38" s="16"/>
      <c r="UZE38" s="16"/>
      <c r="UZF38" s="16"/>
      <c r="UZG38" s="16"/>
      <c r="UZH38" s="16"/>
      <c r="UZI38" s="16"/>
      <c r="UZJ38" s="16"/>
      <c r="UZK38" s="16"/>
      <c r="UZL38" s="16"/>
      <c r="UZM38" s="16"/>
      <c r="UZN38" s="16"/>
      <c r="UZO38" s="16"/>
      <c r="UZP38" s="16"/>
      <c r="UZQ38" s="16"/>
      <c r="UZR38" s="16"/>
      <c r="UZS38" s="16"/>
      <c r="UZT38" s="16"/>
      <c r="UZU38" s="16"/>
      <c r="UZV38" s="16"/>
      <c r="UZW38" s="16"/>
      <c r="UZX38" s="16"/>
      <c r="UZY38" s="16"/>
      <c r="UZZ38" s="16"/>
      <c r="VAA38" s="16"/>
      <c r="VAB38" s="16"/>
      <c r="VAC38" s="16"/>
      <c r="VAD38" s="16"/>
      <c r="VAE38" s="16"/>
      <c r="VAF38" s="16"/>
      <c r="VAG38" s="16"/>
      <c r="VAH38" s="16"/>
      <c r="VAI38" s="16"/>
      <c r="VAJ38" s="16"/>
      <c r="VAK38" s="16"/>
      <c r="VAL38" s="16"/>
      <c r="VAM38" s="16"/>
      <c r="VAN38" s="16"/>
      <c r="VAO38" s="16"/>
      <c r="VAP38" s="16"/>
      <c r="VAQ38" s="16"/>
      <c r="VAR38" s="16"/>
      <c r="VAS38" s="16"/>
      <c r="VAT38" s="16"/>
      <c r="VAU38" s="16"/>
      <c r="VAV38" s="16"/>
      <c r="VAW38" s="16"/>
      <c r="VAX38" s="16"/>
      <c r="VAY38" s="16"/>
      <c r="VAZ38" s="16"/>
      <c r="VBA38" s="16"/>
      <c r="VBB38" s="16"/>
      <c r="VBC38" s="16"/>
      <c r="VBD38" s="16"/>
      <c r="VBE38" s="16"/>
      <c r="VBF38" s="16"/>
      <c r="VBG38" s="16"/>
      <c r="VBH38" s="16"/>
      <c r="VBI38" s="16"/>
      <c r="VBJ38" s="16"/>
      <c r="VBK38" s="16"/>
      <c r="VBL38" s="16"/>
      <c r="VBM38" s="16"/>
      <c r="VBN38" s="16"/>
    </row>
    <row r="39" spans="1:14938" hidden="1" x14ac:dyDescent="0.25">
      <c r="B39" s="2211"/>
      <c r="C39" s="469" t="s">
        <v>70</v>
      </c>
      <c r="D39" s="486">
        <v>15000</v>
      </c>
      <c r="E39" s="470" t="s">
        <v>14</v>
      </c>
      <c r="F39" s="2148"/>
      <c r="G39" s="436"/>
      <c r="H39" s="1493"/>
      <c r="I39" s="436"/>
      <c r="J39" s="1500"/>
      <c r="K39" s="436"/>
      <c r="L39" s="436"/>
      <c r="M39" s="436"/>
      <c r="N39" s="436"/>
      <c r="O39" s="436"/>
      <c r="P39" s="436"/>
      <c r="Q39" s="436"/>
      <c r="R39" s="691"/>
      <c r="S39" s="500">
        <f>S40+S41</f>
        <v>0</v>
      </c>
      <c r="T39" s="647">
        <f>T40+T41</f>
        <v>30647000</v>
      </c>
      <c r="U39" s="736">
        <f>(S39/T39)*100</f>
        <v>0</v>
      </c>
      <c r="V39" s="62"/>
      <c r="W39" s="1"/>
      <c r="X39" s="62"/>
      <c r="Y39" s="62"/>
      <c r="Z39" s="62"/>
      <c r="AA39" s="62"/>
      <c r="AB39" s="62"/>
      <c r="AC39" s="62"/>
      <c r="AD39" s="62"/>
      <c r="AE39" s="2213"/>
      <c r="AF39" s="2213"/>
      <c r="AG39" s="62"/>
      <c r="AH39" s="62"/>
      <c r="AI39" s="62"/>
      <c r="AJ39" s="62"/>
      <c r="AK39" s="62"/>
      <c r="AL39" s="62"/>
      <c r="AM39" s="62"/>
      <c r="AN39" s="62"/>
      <c r="AO39" s="62"/>
      <c r="AQ39" s="62"/>
      <c r="AS39" s="444"/>
      <c r="AT39" s="444"/>
      <c r="AU39" s="1"/>
      <c r="AV39" s="1"/>
      <c r="AW39" s="16"/>
      <c r="AX39" s="1"/>
      <c r="AY39" s="1"/>
      <c r="AZ39" s="1"/>
      <c r="BA39" s="1"/>
      <c r="BB39" s="1"/>
      <c r="BC39" s="1"/>
      <c r="BD39" s="1"/>
      <c r="BE39" s="1"/>
      <c r="BF39" s="1"/>
      <c r="BG39" s="1"/>
      <c r="BH39" s="1"/>
      <c r="BI39" s="1"/>
      <c r="BJ39" s="1"/>
      <c r="BK39" s="1"/>
      <c r="BL39" s="1"/>
      <c r="BM39" s="1"/>
      <c r="BN39" s="1"/>
      <c r="BO39" s="1"/>
      <c r="BP39" s="1"/>
      <c r="BQ39" s="1"/>
      <c r="BR39" s="1"/>
      <c r="BS39" s="1"/>
      <c r="BU39" s="1"/>
      <c r="BV39" s="1"/>
      <c r="BW39" s="141"/>
      <c r="BX39" s="1"/>
      <c r="CZ39" s="1"/>
      <c r="DD39" s="2"/>
      <c r="DE39" s="5"/>
      <c r="DF39" s="140"/>
      <c r="DG39" s="140"/>
      <c r="DH39" s="140"/>
      <c r="DI39" s="141"/>
      <c r="FL39" s="141"/>
      <c r="JG39" s="141"/>
      <c r="JH39" s="141"/>
      <c r="JI39" s="141"/>
      <c r="JJ39" s="141"/>
      <c r="ON39" s="141"/>
      <c r="OO39" s="141"/>
      <c r="OP39" s="144"/>
      <c r="OQ39" s="141"/>
      <c r="PE39" s="144">
        <f>SUM(PE32:PE37)</f>
        <v>40.247160000000001</v>
      </c>
      <c r="PI39" s="141"/>
      <c r="RL39" s="144"/>
      <c r="AGU39" s="140"/>
      <c r="AIJ39" s="140"/>
      <c r="AIK39" s="140"/>
      <c r="AIL39" s="140"/>
    </row>
    <row r="40" spans="1:14938" hidden="1" x14ac:dyDescent="0.25">
      <c r="B40" s="2211"/>
      <c r="C40" s="469" t="s">
        <v>333</v>
      </c>
      <c r="D40" s="486">
        <v>12000</v>
      </c>
      <c r="E40" s="470" t="s">
        <v>14</v>
      </c>
      <c r="F40" s="2148"/>
      <c r="G40" s="436"/>
      <c r="H40" s="1493"/>
      <c r="I40" s="436"/>
      <c r="J40" s="1500"/>
      <c r="K40" s="436"/>
      <c r="L40" s="436"/>
      <c r="M40" s="436"/>
      <c r="N40" s="436"/>
      <c r="O40" s="436"/>
      <c r="P40" s="436"/>
      <c r="Q40" s="436"/>
      <c r="R40" s="691"/>
      <c r="S40" s="502">
        <f>SUM(G40:Q40)</f>
        <v>0</v>
      </c>
      <c r="T40" s="648">
        <v>23002000</v>
      </c>
      <c r="U40" s="736">
        <f>S40/T40*100</f>
        <v>0</v>
      </c>
      <c r="V40" s="62"/>
      <c r="W40" s="5"/>
      <c r="X40" s="62"/>
      <c r="Y40" s="62"/>
      <c r="Z40" s="62"/>
      <c r="AA40" s="62"/>
      <c r="AB40" s="62"/>
      <c r="AC40" s="62"/>
      <c r="AD40" s="62"/>
      <c r="AE40" s="2213"/>
      <c r="AF40" s="2213"/>
      <c r="AG40" s="2213"/>
      <c r="AH40" s="2213"/>
      <c r="AI40" s="2213"/>
      <c r="AJ40" s="2213"/>
      <c r="AK40" s="2213"/>
      <c r="AL40" s="62"/>
      <c r="AM40" s="62"/>
      <c r="AN40" s="62"/>
      <c r="AO40" s="62"/>
      <c r="AQ40" s="62"/>
      <c r="AS40" s="444"/>
      <c r="AT40" s="444"/>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U40" s="1"/>
      <c r="BV40" s="1"/>
      <c r="BW40" s="141"/>
      <c r="BX40" s="1"/>
      <c r="CZ40" s="1"/>
      <c r="DE40" s="5"/>
      <c r="DF40" s="144"/>
      <c r="DG40" s="144"/>
      <c r="DH40" s="144"/>
      <c r="DI40" s="141"/>
      <c r="FL40" s="141"/>
      <c r="JG40" s="141"/>
      <c r="JH40" s="141"/>
      <c r="JI40" s="141"/>
      <c r="JJ40" s="141"/>
      <c r="ON40" s="141"/>
      <c r="OO40" s="141"/>
      <c r="OP40" s="144"/>
      <c r="OQ40" s="141"/>
      <c r="PE40" s="144"/>
      <c r="PI40" s="141"/>
      <c r="RL40" s="144"/>
      <c r="AGU40" s="140"/>
      <c r="AIJ40" s="140"/>
      <c r="AIK40" s="140"/>
      <c r="AIL40" s="140"/>
    </row>
    <row r="41" spans="1:14938" hidden="1" x14ac:dyDescent="0.25">
      <c r="B41" s="2211"/>
      <c r="C41" s="433" t="s">
        <v>73</v>
      </c>
      <c r="D41" s="486">
        <v>3000</v>
      </c>
      <c r="E41" s="470" t="s">
        <v>14</v>
      </c>
      <c r="F41" s="2148"/>
      <c r="G41" s="436"/>
      <c r="H41" s="1493"/>
      <c r="I41" s="436"/>
      <c r="J41" s="1500"/>
      <c r="K41" s="436"/>
      <c r="L41" s="436"/>
      <c r="M41" s="436"/>
      <c r="N41" s="436"/>
      <c r="O41" s="436"/>
      <c r="P41" s="436"/>
      <c r="Q41" s="436"/>
      <c r="R41" s="691"/>
      <c r="S41" s="500">
        <f>SUM(G41:Q41)</f>
        <v>0</v>
      </c>
      <c r="T41" s="646">
        <v>7645000</v>
      </c>
      <c r="U41" s="736">
        <f>S41/T41*100</f>
        <v>0</v>
      </c>
      <c r="V41" s="62"/>
      <c r="W41" s="786"/>
      <c r="X41" s="62"/>
      <c r="Y41" s="62"/>
      <c r="Z41" s="62"/>
      <c r="AA41" s="62"/>
      <c r="AB41" s="62"/>
      <c r="AC41" s="62"/>
      <c r="AD41" s="62"/>
      <c r="AE41" s="62"/>
      <c r="AF41" s="62"/>
      <c r="AG41" s="62"/>
      <c r="AH41" s="62"/>
      <c r="AI41" s="62"/>
      <c r="AJ41" s="62"/>
      <c r="AK41" s="62"/>
      <c r="AL41" s="62"/>
      <c r="AM41" s="62"/>
      <c r="AN41" s="62"/>
      <c r="AO41" s="62"/>
      <c r="AQ41" s="62"/>
      <c r="AS41" s="444"/>
      <c r="AT41" s="444"/>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U41" s="1"/>
      <c r="BV41" s="1"/>
      <c r="BW41" s="141"/>
      <c r="BX41" s="1"/>
      <c r="CZ41" s="1"/>
      <c r="DE41" s="5"/>
      <c r="DF41" s="141"/>
      <c r="DG41" s="141"/>
      <c r="DH41" s="141"/>
      <c r="DI41" s="141"/>
      <c r="FL41" s="141"/>
      <c r="JG41" s="141"/>
      <c r="JH41" s="141"/>
      <c r="JI41" s="141"/>
      <c r="JJ41" s="141"/>
      <c r="ON41" s="141"/>
      <c r="OO41" s="141"/>
      <c r="OQ41" s="141"/>
      <c r="PE41" s="144"/>
      <c r="PI41" s="141"/>
      <c r="RL41" s="144"/>
      <c r="AGU41" s="140"/>
      <c r="AIJ41" s="140"/>
      <c r="AIK41" s="140"/>
      <c r="AIL41" s="140"/>
    </row>
    <row r="42" spans="1:14938" s="503" customFormat="1" x14ac:dyDescent="0.25">
      <c r="B42" s="2211"/>
      <c r="C42" s="481" t="s">
        <v>334</v>
      </c>
      <c r="D42" s="504"/>
      <c r="E42" s="505"/>
      <c r="F42" s="2153"/>
      <c r="G42" s="506"/>
      <c r="H42" s="1496"/>
      <c r="I42" s="506"/>
      <c r="J42" s="1504"/>
      <c r="K42" s="506"/>
      <c r="L42" s="506"/>
      <c r="M42" s="506"/>
      <c r="N42" s="506"/>
      <c r="O42" s="506"/>
      <c r="P42" s="506"/>
      <c r="Q42" s="506"/>
      <c r="R42" s="692"/>
      <c r="S42" s="685" t="s">
        <v>327</v>
      </c>
      <c r="T42" s="645" t="s">
        <v>327</v>
      </c>
      <c r="U42" s="738" t="s">
        <v>327</v>
      </c>
      <c r="V42" s="62"/>
      <c r="W42" s="786"/>
      <c r="X42" s="769"/>
      <c r="Y42" s="62"/>
      <c r="Z42" s="62"/>
      <c r="AA42" s="62"/>
      <c r="AB42" s="62"/>
      <c r="AC42" s="62"/>
      <c r="AD42" s="62"/>
      <c r="AE42" s="62"/>
      <c r="AF42" s="62"/>
      <c r="AG42" s="62"/>
      <c r="AH42" s="62"/>
      <c r="AI42" s="62"/>
      <c r="AJ42" s="62"/>
      <c r="AK42" s="62"/>
      <c r="AL42" s="62"/>
      <c r="AM42" s="62"/>
      <c r="AN42" s="62"/>
      <c r="AO42" s="62"/>
      <c r="AQ42" s="62"/>
      <c r="AS42" s="768"/>
      <c r="AT42" s="768"/>
      <c r="AU42" s="62"/>
      <c r="AV42" s="62"/>
      <c r="AW42" s="1"/>
      <c r="AX42" s="62"/>
      <c r="AY42" s="62"/>
      <c r="AZ42" s="62"/>
      <c r="BA42" s="62"/>
      <c r="BB42" s="62"/>
      <c r="BC42" s="62"/>
      <c r="BD42" s="62"/>
      <c r="BE42" s="62"/>
      <c r="BF42" s="62"/>
      <c r="BG42" s="62"/>
      <c r="BH42" s="62"/>
      <c r="BI42" s="62"/>
      <c r="BJ42" s="62"/>
      <c r="BK42" s="62"/>
      <c r="BL42" s="62"/>
      <c r="BM42" s="62"/>
      <c r="BN42" s="62"/>
      <c r="BO42" s="62"/>
      <c r="BP42" s="62"/>
      <c r="BQ42" s="62"/>
      <c r="BR42" s="62"/>
      <c r="BS42" s="62"/>
      <c r="BU42" s="62"/>
      <c r="BV42" s="62"/>
      <c r="BW42" s="142"/>
      <c r="BX42" s="62"/>
      <c r="CZ42" s="62"/>
      <c r="DE42" s="507"/>
      <c r="DF42" s="142"/>
      <c r="DG42" s="142"/>
      <c r="DH42" s="142"/>
      <c r="DI42" s="142"/>
      <c r="FL42" s="142"/>
      <c r="JG42" s="142"/>
      <c r="JH42" s="142"/>
      <c r="JI42" s="142"/>
      <c r="JJ42" s="142"/>
      <c r="ON42" s="142"/>
      <c r="OO42" s="142"/>
      <c r="OQ42" s="142"/>
      <c r="PE42" s="151"/>
      <c r="PI42" s="142"/>
      <c r="RL42" s="151"/>
      <c r="AGU42" s="142"/>
      <c r="AIJ42" s="142"/>
      <c r="AIK42" s="142"/>
      <c r="AIL42" s="142"/>
    </row>
    <row r="43" spans="1:14938" x14ac:dyDescent="0.25">
      <c r="B43" s="2211"/>
      <c r="C43" s="469" t="s">
        <v>75</v>
      </c>
      <c r="D43" s="486"/>
      <c r="E43" s="470" t="s">
        <v>14</v>
      </c>
      <c r="F43" s="2148">
        <f>F44+F45</f>
        <v>14227530</v>
      </c>
      <c r="G43" s="436">
        <f>'Februari 2026 PMG 2'!AJ45+'Februari 2026 PMG 1'!AJ45</f>
        <v>15629527</v>
      </c>
      <c r="H43" s="1493"/>
      <c r="I43" s="1507"/>
      <c r="J43" s="1500"/>
      <c r="K43" s="436"/>
      <c r="L43" s="436"/>
      <c r="M43" s="436"/>
      <c r="N43" s="436"/>
      <c r="O43" s="436"/>
      <c r="P43" s="436"/>
      <c r="Q43" s="436"/>
      <c r="R43" s="691"/>
      <c r="S43" s="57">
        <f>S44+S45</f>
        <v>15629527</v>
      </c>
      <c r="T43" s="647">
        <f>T44+T45</f>
        <v>249961000</v>
      </c>
      <c r="U43" s="736">
        <f>S43/T43*100</f>
        <v>6.2527862346526062</v>
      </c>
      <c r="V43" s="62"/>
      <c r="W43" s="786"/>
      <c r="X43" s="769"/>
      <c r="Y43" s="62"/>
      <c r="Z43" s="62"/>
      <c r="AA43" s="62"/>
      <c r="AB43" s="62"/>
      <c r="AC43" s="62"/>
      <c r="AD43" s="62"/>
      <c r="AE43" s="62"/>
      <c r="AF43" s="62"/>
      <c r="AG43" s="62"/>
      <c r="AH43" s="62"/>
      <c r="AI43" s="62"/>
      <c r="AJ43" s="62"/>
      <c r="AK43" s="62"/>
      <c r="AL43" s="62"/>
      <c r="AM43" s="62"/>
      <c r="AN43" s="62"/>
      <c r="AO43" s="62"/>
      <c r="AQ43" s="62"/>
      <c r="AS43" s="444"/>
      <c r="AT43" s="444"/>
      <c r="AU43" s="1"/>
      <c r="AV43" s="1"/>
      <c r="AW43" s="62"/>
      <c r="AX43" s="1"/>
      <c r="AY43" s="1"/>
      <c r="AZ43" s="1"/>
      <c r="BA43" s="1"/>
      <c r="BB43" s="1"/>
      <c r="BC43" s="1"/>
      <c r="BD43" s="1"/>
      <c r="BE43" s="1"/>
      <c r="BF43" s="1"/>
      <c r="BG43" s="1"/>
      <c r="BH43" s="1"/>
      <c r="BI43" s="1"/>
      <c r="BJ43" s="1"/>
      <c r="BK43" s="1"/>
      <c r="BL43" s="1"/>
      <c r="BM43" s="1"/>
      <c r="BN43" s="1"/>
      <c r="BO43" s="1"/>
      <c r="BP43" s="1"/>
      <c r="BQ43" s="1"/>
      <c r="BR43" s="1"/>
      <c r="BS43" s="1"/>
      <c r="BU43" s="1"/>
      <c r="BV43" s="1"/>
      <c r="BW43" s="141"/>
      <c r="BX43" s="1"/>
      <c r="CZ43" s="1"/>
      <c r="DE43" s="5"/>
      <c r="DF43" s="141"/>
      <c r="DG43" s="141"/>
      <c r="DH43" s="141"/>
      <c r="DI43" s="141"/>
      <c r="FL43" s="141"/>
      <c r="JG43" s="141"/>
      <c r="JH43" s="141"/>
      <c r="JI43" s="141"/>
      <c r="JJ43" s="141"/>
      <c r="ON43" s="141"/>
      <c r="OO43" s="141"/>
      <c r="OQ43" s="141"/>
      <c r="PE43" s="144"/>
      <c r="PI43" s="141"/>
      <c r="RL43" s="144"/>
      <c r="AGU43" s="140"/>
      <c r="AIJ43" s="140"/>
      <c r="AIK43" s="140"/>
      <c r="AIL43" s="140"/>
    </row>
    <row r="44" spans="1:14938" x14ac:dyDescent="0.25">
      <c r="B44" s="2211"/>
      <c r="C44" s="469" t="s">
        <v>335</v>
      </c>
      <c r="D44" s="486">
        <v>373200</v>
      </c>
      <c r="E44" s="470" t="s">
        <v>14</v>
      </c>
      <c r="F44" s="2148">
        <v>10803048</v>
      </c>
      <c r="G44" s="436">
        <f>'Februari 2026 PMG 2'!AJ46+'Februari 2026 PMG 1'!AJ46</f>
        <v>11911290</v>
      </c>
      <c r="H44" s="1493"/>
      <c r="I44" s="1507"/>
      <c r="J44" s="1500"/>
      <c r="K44" s="436"/>
      <c r="L44" s="436"/>
      <c r="M44" s="436"/>
      <c r="N44" s="436"/>
      <c r="O44" s="436"/>
      <c r="P44" s="436"/>
      <c r="Q44" s="436"/>
      <c r="R44" s="691"/>
      <c r="S44" s="57">
        <f>SUM(G44:Q44)</f>
        <v>11911290</v>
      </c>
      <c r="T44" s="646">
        <v>175000000</v>
      </c>
      <c r="U44" s="736">
        <f>S44/T44*100</f>
        <v>6.806451428571429</v>
      </c>
      <c r="V44" s="62"/>
      <c r="W44" s="5"/>
      <c r="X44" s="62"/>
      <c r="Y44" s="62"/>
      <c r="Z44" s="62"/>
      <c r="AA44" s="62"/>
      <c r="AB44" s="62"/>
      <c r="AC44" s="62"/>
      <c r="AD44" s="62"/>
      <c r="AE44" s="62"/>
      <c r="AF44" s="62"/>
      <c r="AG44" s="62"/>
      <c r="AH44" s="62"/>
      <c r="AI44" s="62"/>
      <c r="AJ44" s="62"/>
      <c r="AK44" s="62"/>
      <c r="AL44" s="62"/>
      <c r="AM44" s="62"/>
      <c r="AN44" s="62"/>
      <c r="AO44" s="62"/>
      <c r="AQ44" s="62"/>
      <c r="AS44" s="444"/>
      <c r="AT44" s="444"/>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U44" s="1"/>
      <c r="BV44" s="1"/>
      <c r="BW44" s="141"/>
      <c r="BX44" s="1"/>
      <c r="CZ44" s="1"/>
      <c r="DE44" s="5"/>
      <c r="DF44" s="141"/>
      <c r="DG44" s="141"/>
      <c r="DH44" s="141"/>
      <c r="DI44" s="141"/>
      <c r="FL44" s="141"/>
      <c r="JG44" s="141"/>
      <c r="JH44" s="141"/>
      <c r="JI44" s="141"/>
      <c r="JJ44" s="141"/>
      <c r="ON44" s="141"/>
      <c r="OO44" s="141"/>
      <c r="OQ44" s="141"/>
      <c r="PE44" s="144"/>
      <c r="PI44" s="141"/>
      <c r="RL44" s="144"/>
      <c r="AGU44" s="140"/>
      <c r="AIJ44" s="140"/>
      <c r="AIK44" s="140"/>
      <c r="AIL44" s="140"/>
    </row>
    <row r="45" spans="1:14938" x14ac:dyDescent="0.25">
      <c r="B45" s="2211"/>
      <c r="C45" s="469" t="s">
        <v>73</v>
      </c>
      <c r="D45" s="486">
        <v>95142.857142857145</v>
      </c>
      <c r="E45" s="470" t="s">
        <v>14</v>
      </c>
      <c r="F45" s="2148">
        <v>3424482</v>
      </c>
      <c r="G45" s="436">
        <f>'Februari 2026 PMG 1'!AJ47+'Februari 2026 PMG 2'!AJ47</f>
        <v>3718237</v>
      </c>
      <c r="H45" s="1493"/>
      <c r="I45" s="1507"/>
      <c r="J45" s="1500"/>
      <c r="K45" s="436"/>
      <c r="L45" s="436"/>
      <c r="M45" s="436"/>
      <c r="N45" s="436"/>
      <c r="O45" s="436"/>
      <c r="P45" s="436"/>
      <c r="Q45" s="436"/>
      <c r="R45" s="691"/>
      <c r="S45" s="57">
        <f>SUM(G45:Q45)</f>
        <v>3718237</v>
      </c>
      <c r="T45" s="646">
        <v>74961000</v>
      </c>
      <c r="U45" s="736">
        <f>S45/T45*100</f>
        <v>4.9602286522324945</v>
      </c>
      <c r="V45" s="62"/>
      <c r="W45" s="5"/>
      <c r="X45" s="62"/>
      <c r="Y45" s="62"/>
      <c r="Z45" s="62"/>
      <c r="AA45" s="62"/>
      <c r="AB45" s="62"/>
      <c r="AC45" s="62"/>
      <c r="AD45" s="62"/>
      <c r="AE45" s="62"/>
      <c r="AF45" s="62"/>
      <c r="AG45" s="62"/>
      <c r="AH45" s="62"/>
      <c r="AI45" s="62"/>
      <c r="AJ45" s="62"/>
      <c r="AK45" s="62"/>
      <c r="AL45" s="62"/>
      <c r="AM45" s="62"/>
      <c r="AN45" s="62"/>
      <c r="AO45" s="62"/>
      <c r="AQ45" s="62"/>
      <c r="AS45" s="444"/>
      <c r="AT45" s="444"/>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U45" s="1"/>
      <c r="BV45" s="1"/>
      <c r="BW45" s="141"/>
      <c r="BX45" s="1"/>
      <c r="CZ45" s="1"/>
      <c r="DE45" s="5"/>
      <c r="DF45" s="141"/>
      <c r="DG45" s="141"/>
      <c r="DH45" s="141"/>
      <c r="DI45" s="141"/>
      <c r="FL45" s="141"/>
      <c r="JG45" s="141"/>
      <c r="JH45" s="141"/>
      <c r="JI45" s="141"/>
      <c r="JJ45" s="141"/>
      <c r="ON45" s="141"/>
      <c r="OO45" s="141"/>
      <c r="OQ45" s="141"/>
      <c r="PE45" s="144"/>
      <c r="PI45" s="141"/>
      <c r="RL45" s="144"/>
      <c r="AGU45" s="140"/>
      <c r="AIJ45" s="140"/>
      <c r="AIK45" s="140"/>
      <c r="AIL45" s="140"/>
    </row>
    <row r="46" spans="1:14938" hidden="1" x14ac:dyDescent="0.25">
      <c r="B46" s="2211"/>
      <c r="C46" s="690" t="s">
        <v>834</v>
      </c>
      <c r="D46" s="486"/>
      <c r="E46" s="470"/>
      <c r="F46" s="2148"/>
      <c r="G46" s="436"/>
      <c r="H46" s="1493"/>
      <c r="I46" s="1507"/>
      <c r="J46" s="1500"/>
      <c r="K46" s="436"/>
      <c r="L46" s="436"/>
      <c r="M46" s="436"/>
      <c r="N46" s="436"/>
      <c r="O46" s="436"/>
      <c r="P46" s="436"/>
      <c r="Q46" s="436"/>
      <c r="R46" s="691"/>
      <c r="S46" s="57"/>
      <c r="T46" s="646"/>
      <c r="U46" s="736"/>
      <c r="V46" s="62"/>
      <c r="W46" s="5"/>
      <c r="X46" s="62"/>
      <c r="Y46" s="62"/>
      <c r="Z46" s="62"/>
      <c r="AA46" s="62"/>
      <c r="AB46" s="62"/>
      <c r="AC46" s="62"/>
      <c r="AD46" s="62"/>
      <c r="AE46" s="62"/>
      <c r="AF46" s="62"/>
      <c r="AG46" s="62"/>
      <c r="AH46" s="62"/>
      <c r="AI46" s="62"/>
      <c r="AJ46" s="62"/>
      <c r="AK46" s="62"/>
      <c r="AL46" s="62"/>
      <c r="AM46" s="62"/>
      <c r="AN46" s="62"/>
      <c r="AO46" s="62"/>
      <c r="AQ46" s="62"/>
      <c r="AS46" s="444"/>
      <c r="AT46" s="444"/>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U46" s="1"/>
      <c r="BV46" s="1"/>
      <c r="BW46" s="141"/>
      <c r="BX46" s="1"/>
      <c r="CZ46" s="1"/>
      <c r="DE46" s="5"/>
      <c r="DF46" s="141"/>
      <c r="DG46" s="141"/>
      <c r="DH46" s="141"/>
      <c r="DI46" s="141"/>
      <c r="FL46" s="141"/>
      <c r="JG46" s="141"/>
      <c r="JH46" s="141"/>
      <c r="JI46" s="141"/>
      <c r="JJ46" s="141"/>
      <c r="ON46" s="141"/>
      <c r="OO46" s="141"/>
      <c r="OQ46" s="141"/>
      <c r="PE46" s="144"/>
      <c r="PI46" s="141"/>
      <c r="RL46" s="144"/>
      <c r="AGU46" s="140"/>
      <c r="AIJ46" s="140"/>
      <c r="AIK46" s="140"/>
      <c r="AIL46" s="140"/>
    </row>
    <row r="47" spans="1:14938" hidden="1" x14ac:dyDescent="0.25">
      <c r="B47" s="2211"/>
      <c r="C47" s="71" t="s">
        <v>71</v>
      </c>
      <c r="D47" s="486"/>
      <c r="E47" s="470" t="s">
        <v>14</v>
      </c>
      <c r="F47" s="2148"/>
      <c r="G47" s="436"/>
      <c r="H47" s="1493"/>
      <c r="I47" s="1507"/>
      <c r="J47" s="1500"/>
      <c r="K47" s="436"/>
      <c r="L47" s="436"/>
      <c r="M47" s="436"/>
      <c r="N47" s="436"/>
      <c r="O47" s="436"/>
      <c r="P47" s="436"/>
      <c r="Q47" s="436"/>
      <c r="R47" s="691"/>
      <c r="S47" s="57"/>
      <c r="T47" s="646"/>
      <c r="U47" s="736"/>
      <c r="V47" s="62"/>
      <c r="W47" s="5"/>
      <c r="X47" s="62"/>
      <c r="Y47" s="62"/>
      <c r="Z47" s="62"/>
      <c r="AA47" s="62"/>
      <c r="AB47" s="62"/>
      <c r="AC47" s="62"/>
      <c r="AD47" s="62"/>
      <c r="AE47" s="62"/>
      <c r="AF47" s="62"/>
      <c r="AG47" s="62"/>
      <c r="AH47" s="62"/>
      <c r="AI47" s="62"/>
      <c r="AJ47" s="62"/>
      <c r="AK47" s="62"/>
      <c r="AL47" s="62"/>
      <c r="AM47" s="62"/>
      <c r="AN47" s="62"/>
      <c r="AO47" s="62"/>
      <c r="AQ47" s="62"/>
      <c r="AS47" s="444"/>
      <c r="AT47" s="444"/>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U47" s="1"/>
      <c r="BV47" s="1"/>
      <c r="BW47" s="141"/>
      <c r="BX47" s="1"/>
      <c r="CZ47" s="1"/>
      <c r="DE47" s="5"/>
      <c r="DF47" s="141"/>
      <c r="DG47" s="141"/>
      <c r="DH47" s="141"/>
      <c r="DI47" s="141"/>
      <c r="FL47" s="141"/>
      <c r="JG47" s="141"/>
      <c r="JH47" s="141"/>
      <c r="JI47" s="141"/>
      <c r="JJ47" s="141"/>
      <c r="ON47" s="141"/>
      <c r="OO47" s="141"/>
      <c r="OQ47" s="141"/>
      <c r="PE47" s="144"/>
      <c r="PI47" s="141"/>
      <c r="RL47" s="144"/>
      <c r="AGU47" s="140"/>
      <c r="AIJ47" s="140"/>
      <c r="AIK47" s="140"/>
      <c r="AIL47" s="140"/>
    </row>
    <row r="48" spans="1:14938" hidden="1" x14ac:dyDescent="0.25">
      <c r="B48" s="2211"/>
      <c r="C48" s="64" t="s">
        <v>75</v>
      </c>
      <c r="D48" s="486"/>
      <c r="E48" s="470" t="s">
        <v>14</v>
      </c>
      <c r="F48" s="2148"/>
      <c r="G48" s="436"/>
      <c r="H48" s="1493"/>
      <c r="I48" s="1507"/>
      <c r="J48" s="1500"/>
      <c r="K48" s="436"/>
      <c r="L48" s="436"/>
      <c r="M48" s="436"/>
      <c r="N48" s="436"/>
      <c r="O48" s="436"/>
      <c r="P48" s="436"/>
      <c r="Q48" s="436"/>
      <c r="R48" s="691"/>
      <c r="S48" s="57">
        <f>S49+S50</f>
        <v>0</v>
      </c>
      <c r="T48" s="646"/>
      <c r="U48" s="736"/>
      <c r="V48" s="62"/>
      <c r="W48" s="5"/>
      <c r="X48" s="62"/>
      <c r="Y48" s="62"/>
      <c r="Z48" s="62"/>
      <c r="AA48" s="62"/>
      <c r="AB48" s="62"/>
      <c r="AC48" s="62"/>
      <c r="AD48" s="62"/>
      <c r="AE48" s="62"/>
      <c r="AF48" s="62"/>
      <c r="AG48" s="62"/>
      <c r="AH48" s="62"/>
      <c r="AI48" s="62"/>
      <c r="AJ48" s="62"/>
      <c r="AK48" s="62"/>
      <c r="AL48" s="62"/>
      <c r="AM48" s="62"/>
      <c r="AN48" s="62"/>
      <c r="AO48" s="62"/>
      <c r="AQ48" s="62"/>
      <c r="AS48" s="444"/>
      <c r="AT48" s="444"/>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U48" s="1"/>
      <c r="BV48" s="1"/>
      <c r="BW48" s="141"/>
      <c r="BX48" s="1"/>
      <c r="CZ48" s="1"/>
      <c r="DE48" s="5"/>
      <c r="DF48" s="141"/>
      <c r="DG48" s="141"/>
      <c r="DH48" s="141"/>
      <c r="DI48" s="141"/>
      <c r="FL48" s="141"/>
      <c r="JG48" s="141"/>
      <c r="JH48" s="141"/>
      <c r="JI48" s="141"/>
      <c r="JJ48" s="141"/>
      <c r="ON48" s="141"/>
      <c r="OO48" s="141"/>
      <c r="OQ48" s="141"/>
      <c r="PE48" s="144"/>
      <c r="PI48" s="141"/>
      <c r="RL48" s="144"/>
      <c r="AGU48" s="140"/>
      <c r="AIJ48" s="140"/>
      <c r="AIK48" s="140"/>
      <c r="AIL48" s="140"/>
    </row>
    <row r="49" spans="1:14938" hidden="1" x14ac:dyDescent="0.25">
      <c r="B49" s="2211"/>
      <c r="C49" s="64" t="s">
        <v>111</v>
      </c>
      <c r="D49" s="486"/>
      <c r="E49" s="470" t="s">
        <v>14</v>
      </c>
      <c r="F49" s="2148"/>
      <c r="G49" s="436"/>
      <c r="H49" s="1493"/>
      <c r="I49" s="1507"/>
      <c r="J49" s="1500"/>
      <c r="K49" s="436"/>
      <c r="L49" s="436"/>
      <c r="M49" s="436"/>
      <c r="N49" s="436"/>
      <c r="O49" s="436"/>
      <c r="P49" s="436"/>
      <c r="Q49" s="436"/>
      <c r="R49" s="691"/>
      <c r="S49" s="57">
        <f>SUM(G49:Q49)</f>
        <v>0</v>
      </c>
      <c r="T49" s="646"/>
      <c r="U49" s="736"/>
      <c r="V49" s="62"/>
      <c r="W49" s="5"/>
      <c r="X49" s="62"/>
      <c r="Y49" s="62"/>
      <c r="Z49" s="62"/>
      <c r="AA49" s="62"/>
      <c r="AB49" s="62"/>
      <c r="AC49" s="62"/>
      <c r="AD49" s="62"/>
      <c r="AE49" s="62"/>
      <c r="AF49" s="62"/>
      <c r="AG49" s="62"/>
      <c r="AH49" s="62"/>
      <c r="AI49" s="62"/>
      <c r="AJ49" s="62"/>
      <c r="AK49" s="62"/>
      <c r="AL49" s="62"/>
      <c r="AM49" s="62"/>
      <c r="AN49" s="62"/>
      <c r="AO49" s="62"/>
      <c r="AQ49" s="62"/>
      <c r="AS49" s="444"/>
      <c r="AT49" s="444"/>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U49" s="1"/>
      <c r="BV49" s="1"/>
      <c r="BW49" s="141"/>
      <c r="BX49" s="1"/>
      <c r="CZ49" s="1"/>
      <c r="DE49" s="5"/>
      <c r="DF49" s="141"/>
      <c r="DG49" s="141"/>
      <c r="DH49" s="141"/>
      <c r="DI49" s="141"/>
      <c r="FL49" s="141"/>
      <c r="JG49" s="141"/>
      <c r="JH49" s="141"/>
      <c r="JI49" s="141"/>
      <c r="JJ49" s="141"/>
      <c r="ON49" s="141"/>
      <c r="OO49" s="141"/>
      <c r="OQ49" s="141"/>
      <c r="PE49" s="144"/>
      <c r="PI49" s="141"/>
      <c r="RL49" s="144"/>
      <c r="AGU49" s="140"/>
      <c r="AIJ49" s="140"/>
      <c r="AIK49" s="140"/>
      <c r="AIL49" s="140"/>
    </row>
    <row r="50" spans="1:14938" hidden="1" x14ac:dyDescent="0.25">
      <c r="B50" s="2211"/>
      <c r="C50" s="64" t="s">
        <v>73</v>
      </c>
      <c r="D50" s="486"/>
      <c r="E50" s="470" t="s">
        <v>14</v>
      </c>
      <c r="F50" s="2148"/>
      <c r="G50" s="436"/>
      <c r="H50" s="1493"/>
      <c r="I50" s="1507"/>
      <c r="J50" s="1500"/>
      <c r="K50" s="436"/>
      <c r="L50" s="436"/>
      <c r="M50" s="436"/>
      <c r="N50" s="436"/>
      <c r="O50" s="436"/>
      <c r="P50" s="436"/>
      <c r="Q50" s="436"/>
      <c r="R50" s="691"/>
      <c r="S50" s="57">
        <f>SUM(G50:Q50)</f>
        <v>0</v>
      </c>
      <c r="T50" s="646"/>
      <c r="U50" s="736"/>
      <c r="V50" s="62"/>
      <c r="W50" s="5"/>
      <c r="X50" s="62"/>
      <c r="Y50" s="62"/>
      <c r="Z50" s="62"/>
      <c r="AA50" s="62"/>
      <c r="AB50" s="62"/>
      <c r="AC50" s="62"/>
      <c r="AD50" s="62"/>
      <c r="AE50" s="62"/>
      <c r="AF50" s="62"/>
      <c r="AG50" s="62"/>
      <c r="AH50" s="62"/>
      <c r="AI50" s="62"/>
      <c r="AJ50" s="62"/>
      <c r="AK50" s="62"/>
      <c r="AL50" s="62"/>
      <c r="AM50" s="62"/>
      <c r="AN50" s="62"/>
      <c r="AO50" s="62"/>
      <c r="AQ50" s="62"/>
      <c r="AS50" s="444"/>
      <c r="AT50" s="444"/>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U50" s="1"/>
      <c r="BV50" s="1"/>
      <c r="BW50" s="141"/>
      <c r="BX50" s="1"/>
      <c r="CZ50" s="1"/>
      <c r="DE50" s="5"/>
      <c r="DF50" s="141"/>
      <c r="DG50" s="141"/>
      <c r="DH50" s="141"/>
      <c r="DI50" s="141"/>
      <c r="FL50" s="141"/>
      <c r="JG50" s="141"/>
      <c r="JH50" s="141"/>
      <c r="JI50" s="141"/>
      <c r="JJ50" s="141"/>
      <c r="ON50" s="141"/>
      <c r="OO50" s="141"/>
      <c r="OQ50" s="141"/>
      <c r="PE50" s="144"/>
      <c r="PI50" s="141"/>
      <c r="RL50" s="144"/>
      <c r="AGU50" s="140"/>
      <c r="AIJ50" s="140"/>
      <c r="AIK50" s="140"/>
      <c r="AIL50" s="140"/>
    </row>
    <row r="51" spans="1:14938" hidden="1" x14ac:dyDescent="0.25">
      <c r="B51" s="2211"/>
      <c r="C51" s="481" t="s">
        <v>72</v>
      </c>
      <c r="D51" s="492"/>
      <c r="E51" s="483"/>
      <c r="F51" s="2150"/>
      <c r="G51" s="422"/>
      <c r="H51" s="1492"/>
      <c r="I51" s="493"/>
      <c r="J51" s="1502"/>
      <c r="K51" s="422"/>
      <c r="L51" s="422"/>
      <c r="M51" s="422"/>
      <c r="N51" s="422"/>
      <c r="O51" s="422"/>
      <c r="P51" s="422"/>
      <c r="Q51" s="422"/>
      <c r="R51" s="691"/>
      <c r="S51" s="685" t="s">
        <v>61</v>
      </c>
      <c r="T51" s="645" t="s">
        <v>61</v>
      </c>
      <c r="U51" s="738" t="s">
        <v>61</v>
      </c>
      <c r="V51" s="62"/>
      <c r="W51" s="1"/>
      <c r="X51" s="62"/>
      <c r="Y51" s="62"/>
      <c r="Z51" s="62"/>
      <c r="AA51" s="62"/>
      <c r="AB51" s="62"/>
      <c r="AC51" s="62"/>
      <c r="AD51" s="62"/>
      <c r="AE51" s="62"/>
      <c r="AF51" s="62"/>
      <c r="AG51" s="62"/>
      <c r="AH51" s="62"/>
      <c r="AI51" s="62"/>
      <c r="AJ51" s="62"/>
      <c r="AK51" s="62"/>
      <c r="AL51" s="62"/>
      <c r="AM51" s="62"/>
      <c r="AN51" s="62"/>
      <c r="AO51" s="62"/>
      <c r="AQ51" s="62"/>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U51" s="1"/>
      <c r="BV51" s="1"/>
      <c r="BW51" s="1"/>
      <c r="BX51" s="1"/>
      <c r="CZ51" s="1"/>
    </row>
    <row r="52" spans="1:14938" hidden="1" x14ac:dyDescent="0.25">
      <c r="A52" s="16"/>
      <c r="B52" s="2211"/>
      <c r="C52" s="497" t="s">
        <v>71</v>
      </c>
      <c r="D52" s="498"/>
      <c r="E52" s="499" t="s">
        <v>14</v>
      </c>
      <c r="F52" s="2152"/>
      <c r="G52" s="436"/>
      <c r="H52" s="1493"/>
      <c r="I52" s="1509"/>
      <c r="J52" s="1500"/>
      <c r="K52" s="436"/>
      <c r="L52" s="436"/>
      <c r="M52" s="436"/>
      <c r="N52" s="436"/>
      <c r="O52" s="436"/>
      <c r="P52" s="436"/>
      <c r="Q52" s="436"/>
      <c r="R52" s="693"/>
      <c r="S52" s="57">
        <f>SUM(G52:Q52)</f>
        <v>0</v>
      </c>
      <c r="T52" s="644">
        <f>T53/T61%</f>
        <v>25913272.762786224</v>
      </c>
      <c r="U52" s="736">
        <f>S52/T52*100</f>
        <v>0</v>
      </c>
      <c r="V52" s="773"/>
      <c r="W52" s="16"/>
      <c r="X52" s="773"/>
      <c r="Y52" s="773"/>
      <c r="Z52" s="773"/>
      <c r="AA52" s="773"/>
      <c r="AB52" s="773"/>
      <c r="AC52" s="773"/>
      <c r="AD52" s="773"/>
      <c r="AE52" s="773"/>
      <c r="AF52" s="773"/>
      <c r="AG52" s="773"/>
      <c r="AH52" s="773"/>
      <c r="AI52" s="773"/>
      <c r="AJ52" s="773"/>
      <c r="AK52" s="773"/>
      <c r="AL52" s="773"/>
      <c r="AM52" s="773"/>
      <c r="AN52" s="773"/>
      <c r="AO52" s="773"/>
      <c r="AP52" s="773"/>
      <c r="AQ52" s="773"/>
      <c r="AR52" s="773"/>
      <c r="AS52" s="775"/>
      <c r="AT52" s="775"/>
      <c r="AU52" s="16"/>
      <c r="AV52" s="16"/>
      <c r="AW52" s="1"/>
      <c r="AX52" s="16"/>
      <c r="AY52" s="16"/>
      <c r="AZ52" s="16"/>
      <c r="BA52" s="16"/>
      <c r="BB52" s="16"/>
      <c r="BC52" s="16"/>
      <c r="BD52" s="16"/>
      <c r="BE52" s="16"/>
      <c r="BF52" s="16"/>
      <c r="BG52" s="16"/>
      <c r="BH52" s="16"/>
      <c r="BI52" s="16"/>
      <c r="BJ52" s="16"/>
      <c r="BK52" s="16"/>
      <c r="BL52" s="16"/>
      <c r="BM52" s="16"/>
      <c r="BN52" s="16"/>
      <c r="BO52" s="16"/>
      <c r="BP52" s="16"/>
      <c r="BQ52" s="16"/>
      <c r="BR52" s="16"/>
      <c r="BS52" s="16"/>
      <c r="BU52" s="16"/>
      <c r="BV52" s="16"/>
      <c r="BW52" s="143"/>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508"/>
      <c r="DF52" s="143"/>
      <c r="DG52" s="143"/>
      <c r="DH52" s="143"/>
      <c r="DI52" s="143"/>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c r="FD52" s="16"/>
      <c r="FE52" s="16"/>
      <c r="FF52" s="16"/>
      <c r="FG52" s="16"/>
      <c r="FH52" s="16"/>
      <c r="FI52" s="16"/>
      <c r="FJ52" s="16"/>
      <c r="FK52" s="16"/>
      <c r="FL52" s="143"/>
      <c r="FM52" s="16"/>
      <c r="FN52" s="16"/>
      <c r="FO52" s="16"/>
      <c r="FP52" s="16"/>
      <c r="FQ52" s="16"/>
      <c r="FR52" s="16"/>
      <c r="FS52" s="16"/>
      <c r="FT52" s="16"/>
      <c r="FU52" s="16"/>
      <c r="FV52" s="16"/>
      <c r="FW52" s="16"/>
      <c r="FX52" s="16"/>
      <c r="FY52" s="16"/>
      <c r="FZ52" s="16"/>
      <c r="GA52" s="16"/>
      <c r="GB52" s="16"/>
      <c r="GC52" s="16"/>
      <c r="GD52" s="16"/>
      <c r="GE52" s="16"/>
      <c r="GF52" s="16"/>
      <c r="GG52" s="16"/>
      <c r="GH52" s="16"/>
      <c r="GI52" s="16"/>
      <c r="GJ52" s="16"/>
      <c r="GK52" s="16"/>
      <c r="GL52" s="16"/>
      <c r="GM52" s="16"/>
      <c r="GN52" s="16"/>
      <c r="GO52" s="16"/>
      <c r="GP52" s="16"/>
      <c r="GQ52" s="16"/>
      <c r="GR52" s="16"/>
      <c r="GS52" s="16"/>
      <c r="GT52" s="16"/>
      <c r="GU52" s="16"/>
      <c r="GV52" s="16"/>
      <c r="GW52" s="16"/>
      <c r="GX52" s="16"/>
      <c r="GY52" s="16"/>
      <c r="GZ52" s="16"/>
      <c r="HA52" s="16"/>
      <c r="HB52" s="16"/>
      <c r="HC52" s="16"/>
      <c r="HD52" s="16"/>
      <c r="HE52" s="16"/>
      <c r="HF52" s="16"/>
      <c r="HG52" s="16"/>
      <c r="HH52" s="16"/>
      <c r="HI52" s="16"/>
      <c r="HJ52" s="16"/>
      <c r="HK52" s="16"/>
      <c r="HL52" s="16"/>
      <c r="HM52" s="16"/>
      <c r="HN52" s="16"/>
      <c r="HO52" s="16"/>
      <c r="HP52" s="16"/>
      <c r="HQ52" s="16"/>
      <c r="HR52" s="16"/>
      <c r="HS52" s="16"/>
      <c r="HT52" s="16"/>
      <c r="HU52" s="16"/>
      <c r="HV52" s="16"/>
      <c r="HW52" s="16"/>
      <c r="HX52" s="16"/>
      <c r="HY52" s="16"/>
      <c r="HZ52" s="16"/>
      <c r="IA52" s="16"/>
      <c r="IB52" s="16"/>
      <c r="IC52" s="16"/>
      <c r="ID52" s="16"/>
      <c r="IE52" s="16"/>
      <c r="IF52" s="16"/>
      <c r="IG52" s="16"/>
      <c r="IH52" s="16"/>
      <c r="II52" s="16"/>
      <c r="IJ52" s="16"/>
      <c r="IK52" s="16"/>
      <c r="IL52" s="16"/>
      <c r="IM52" s="16"/>
      <c r="IN52" s="16"/>
      <c r="IO52" s="16"/>
      <c r="IP52" s="16"/>
      <c r="IQ52" s="16"/>
      <c r="IR52" s="16"/>
      <c r="IS52" s="16"/>
      <c r="IT52" s="16"/>
      <c r="IU52" s="16"/>
      <c r="IV52" s="16"/>
      <c r="IW52" s="16"/>
      <c r="IX52" s="16"/>
      <c r="IY52" s="16"/>
      <c r="IZ52" s="16"/>
      <c r="JA52" s="16"/>
      <c r="JB52" s="16"/>
      <c r="JC52" s="16"/>
      <c r="JD52" s="16"/>
      <c r="JE52" s="16"/>
      <c r="JF52" s="16"/>
      <c r="JG52" s="143"/>
      <c r="JH52" s="143"/>
      <c r="JI52" s="143"/>
      <c r="JJ52" s="143"/>
      <c r="JK52" s="16"/>
      <c r="JL52" s="16"/>
      <c r="JM52" s="16"/>
      <c r="JN52" s="16"/>
      <c r="JO52" s="16"/>
      <c r="JP52" s="16"/>
      <c r="JQ52" s="16"/>
      <c r="JR52" s="16"/>
      <c r="JS52" s="16"/>
      <c r="JT52" s="16"/>
      <c r="JU52" s="16"/>
      <c r="JV52" s="16"/>
      <c r="JW52" s="16"/>
      <c r="JX52" s="16"/>
      <c r="JY52" s="16"/>
      <c r="JZ52" s="16"/>
      <c r="KA52" s="16"/>
      <c r="KB52" s="16"/>
      <c r="KC52" s="16"/>
      <c r="KD52" s="16"/>
      <c r="KE52" s="16"/>
      <c r="KF52" s="16"/>
      <c r="KG52" s="16"/>
      <c r="KH52" s="16"/>
      <c r="KI52" s="16"/>
      <c r="KJ52" s="16"/>
      <c r="KK52" s="16"/>
      <c r="KL52" s="16"/>
      <c r="KM52" s="16"/>
      <c r="KN52" s="16"/>
      <c r="KO52" s="16"/>
      <c r="KP52" s="16"/>
      <c r="KQ52" s="16"/>
      <c r="KR52" s="16"/>
      <c r="KS52" s="16"/>
      <c r="KT52" s="16"/>
      <c r="KU52" s="16"/>
      <c r="KV52" s="16"/>
      <c r="KW52" s="16"/>
      <c r="KX52" s="16"/>
      <c r="KY52" s="16"/>
      <c r="KZ52" s="16"/>
      <c r="LA52" s="16"/>
      <c r="LB52" s="16"/>
      <c r="LC52" s="16"/>
      <c r="LD52" s="16"/>
      <c r="LE52" s="16"/>
      <c r="LF52" s="16"/>
      <c r="LG52" s="16"/>
      <c r="LH52" s="16"/>
      <c r="LI52" s="16"/>
      <c r="LJ52" s="16"/>
      <c r="LK52" s="16"/>
      <c r="LL52" s="16"/>
      <c r="LM52" s="16"/>
      <c r="LN52" s="16"/>
      <c r="LO52" s="16"/>
      <c r="LP52" s="16"/>
      <c r="LQ52" s="16"/>
      <c r="LR52" s="16"/>
      <c r="LS52" s="16"/>
      <c r="LT52" s="16"/>
      <c r="LU52" s="16"/>
      <c r="LV52" s="16"/>
      <c r="LW52" s="16"/>
      <c r="LX52" s="16"/>
      <c r="LY52" s="16"/>
      <c r="LZ52" s="16"/>
      <c r="MA52" s="16"/>
      <c r="MB52" s="16"/>
      <c r="MC52" s="16"/>
      <c r="MD52" s="16"/>
      <c r="ME52" s="16"/>
      <c r="MF52" s="16"/>
      <c r="MG52" s="16"/>
      <c r="MH52" s="16"/>
      <c r="MI52" s="16"/>
      <c r="MJ52" s="16"/>
      <c r="MK52" s="16"/>
      <c r="ML52" s="16"/>
      <c r="MM52" s="16"/>
      <c r="MN52" s="16"/>
      <c r="MO52" s="16"/>
      <c r="MP52" s="16"/>
      <c r="MQ52" s="16"/>
      <c r="MR52" s="16"/>
      <c r="MS52" s="16"/>
      <c r="MT52" s="16"/>
      <c r="MU52" s="16"/>
      <c r="MV52" s="16"/>
      <c r="MW52" s="16"/>
      <c r="MX52" s="16"/>
      <c r="MY52" s="16"/>
      <c r="MZ52" s="16"/>
      <c r="NA52" s="16"/>
      <c r="NB52" s="16"/>
      <c r="NC52" s="16"/>
      <c r="ND52" s="16"/>
      <c r="NE52" s="16"/>
      <c r="NF52" s="16"/>
      <c r="NG52" s="16"/>
      <c r="NH52" s="16"/>
      <c r="NI52" s="16"/>
      <c r="NJ52" s="16"/>
      <c r="NK52" s="16"/>
      <c r="NL52" s="16"/>
      <c r="NM52" s="16"/>
      <c r="NN52" s="16"/>
      <c r="NO52" s="16"/>
      <c r="NP52" s="16"/>
      <c r="NQ52" s="16"/>
      <c r="NR52" s="16"/>
      <c r="NS52" s="16"/>
      <c r="NT52" s="16"/>
      <c r="NU52" s="16"/>
      <c r="NV52" s="16"/>
      <c r="NW52" s="16"/>
      <c r="NX52" s="16"/>
      <c r="NY52" s="16"/>
      <c r="NZ52" s="16"/>
      <c r="OA52" s="16"/>
      <c r="OB52" s="16"/>
      <c r="OC52" s="16"/>
      <c r="OD52" s="16"/>
      <c r="OE52" s="16"/>
      <c r="OF52" s="16"/>
      <c r="OG52" s="16"/>
      <c r="OH52" s="16"/>
      <c r="OI52" s="16"/>
      <c r="OJ52" s="16"/>
      <c r="OK52" s="16"/>
      <c r="OL52" s="16"/>
      <c r="OM52" s="16"/>
      <c r="ON52" s="143"/>
      <c r="OO52" s="143"/>
      <c r="OP52" s="16"/>
      <c r="OQ52" s="143"/>
      <c r="OR52" s="16"/>
      <c r="OS52" s="16"/>
      <c r="OT52" s="16"/>
      <c r="OU52" s="16"/>
      <c r="OV52" s="16"/>
      <c r="OW52" s="16"/>
      <c r="OX52" s="16"/>
      <c r="OY52" s="16"/>
      <c r="OZ52" s="16"/>
      <c r="PA52" s="16"/>
      <c r="PB52" s="16"/>
      <c r="PC52" s="16"/>
      <c r="PD52" s="16"/>
      <c r="PE52" s="501"/>
      <c r="PF52" s="16"/>
      <c r="PG52" s="16"/>
      <c r="PH52" s="16"/>
      <c r="PI52" s="143"/>
      <c r="PJ52" s="16"/>
      <c r="PK52" s="16"/>
      <c r="PL52" s="16"/>
      <c r="PM52" s="16"/>
      <c r="PN52" s="16"/>
      <c r="PO52" s="16"/>
      <c r="PP52" s="16"/>
      <c r="PQ52" s="16"/>
      <c r="PR52" s="16"/>
      <c r="PS52" s="16"/>
      <c r="PT52" s="16"/>
      <c r="PU52" s="16"/>
      <c r="PV52" s="16"/>
      <c r="PW52" s="16"/>
      <c r="PX52" s="16"/>
      <c r="PY52" s="16"/>
      <c r="PZ52" s="16"/>
      <c r="QA52" s="16"/>
      <c r="QB52" s="16"/>
      <c r="QC52" s="16"/>
      <c r="QD52" s="16"/>
      <c r="QE52" s="16"/>
      <c r="QF52" s="16"/>
      <c r="QG52" s="16"/>
      <c r="QH52" s="16"/>
      <c r="QI52" s="16"/>
      <c r="QJ52" s="16"/>
      <c r="QK52" s="16"/>
      <c r="QL52" s="16"/>
      <c r="QM52" s="16"/>
      <c r="QN52" s="16"/>
      <c r="QO52" s="16"/>
      <c r="QP52" s="16"/>
      <c r="QQ52" s="16"/>
      <c r="QR52" s="16"/>
      <c r="QS52" s="16"/>
      <c r="QT52" s="16"/>
      <c r="QU52" s="16"/>
      <c r="QV52" s="16"/>
      <c r="QW52" s="16"/>
      <c r="QX52" s="16"/>
      <c r="QY52" s="16"/>
      <c r="QZ52" s="16"/>
      <c r="RA52" s="16"/>
      <c r="RB52" s="16"/>
      <c r="RC52" s="16"/>
      <c r="RD52" s="16"/>
      <c r="RE52" s="16"/>
      <c r="RF52" s="16"/>
      <c r="RG52" s="16"/>
      <c r="RH52" s="16"/>
      <c r="RI52" s="16"/>
      <c r="RJ52" s="16"/>
      <c r="RK52" s="16"/>
      <c r="RL52" s="501"/>
      <c r="RM52" s="16"/>
      <c r="RN52" s="16"/>
      <c r="RO52" s="16"/>
      <c r="RP52" s="16"/>
      <c r="RQ52" s="16"/>
      <c r="RR52" s="16"/>
      <c r="RS52" s="16"/>
      <c r="RT52" s="16"/>
      <c r="RU52" s="16"/>
      <c r="RV52" s="16"/>
      <c r="RW52" s="16"/>
      <c r="RX52" s="16"/>
      <c r="RY52" s="16"/>
      <c r="RZ52" s="16"/>
      <c r="SA52" s="16"/>
      <c r="SB52" s="16"/>
      <c r="SC52" s="16"/>
      <c r="SD52" s="16"/>
      <c r="SE52" s="16"/>
      <c r="SF52" s="16"/>
      <c r="SG52" s="16"/>
      <c r="SH52" s="16"/>
      <c r="SI52" s="16"/>
      <c r="SJ52" s="16"/>
      <c r="SK52" s="16"/>
      <c r="SL52" s="16"/>
      <c r="SM52" s="16"/>
      <c r="SN52" s="16"/>
      <c r="SO52" s="16"/>
      <c r="SP52" s="16"/>
      <c r="SQ52" s="16"/>
      <c r="SR52" s="16"/>
      <c r="SS52" s="16"/>
      <c r="ST52" s="16"/>
      <c r="SU52" s="16"/>
      <c r="SV52" s="16"/>
      <c r="SW52" s="16"/>
      <c r="SX52" s="16"/>
      <c r="SY52" s="16"/>
      <c r="SZ52" s="16"/>
      <c r="TA52" s="16"/>
      <c r="TB52" s="16"/>
      <c r="TC52" s="16"/>
      <c r="TD52" s="16"/>
      <c r="TE52" s="16"/>
      <c r="TF52" s="16"/>
      <c r="TG52" s="16"/>
      <c r="TH52" s="16"/>
      <c r="TI52" s="16"/>
      <c r="TJ52" s="16"/>
      <c r="TK52" s="16"/>
      <c r="TL52" s="16"/>
      <c r="TM52" s="16"/>
      <c r="TN52" s="16"/>
      <c r="TO52" s="16"/>
      <c r="TP52" s="16"/>
      <c r="TQ52" s="16"/>
      <c r="TR52" s="16"/>
      <c r="TS52" s="16"/>
      <c r="TT52" s="16"/>
      <c r="TU52" s="16"/>
      <c r="TV52" s="16"/>
      <c r="TW52" s="16"/>
      <c r="TX52" s="16"/>
      <c r="TY52" s="16"/>
      <c r="TZ52" s="16"/>
      <c r="UA52" s="16"/>
      <c r="UB52" s="16"/>
      <c r="UC52" s="16"/>
      <c r="UD52" s="16"/>
      <c r="UE52" s="16"/>
      <c r="UF52" s="16"/>
      <c r="UG52" s="16"/>
      <c r="UH52" s="16"/>
      <c r="UI52" s="16"/>
      <c r="UJ52" s="16"/>
      <c r="UK52" s="16"/>
      <c r="UL52" s="16"/>
      <c r="UM52" s="16"/>
      <c r="UN52" s="16"/>
      <c r="UO52" s="16"/>
      <c r="UP52" s="16"/>
      <c r="UQ52" s="16"/>
      <c r="UR52" s="16"/>
      <c r="US52" s="16"/>
      <c r="UT52" s="16"/>
      <c r="UU52" s="16"/>
      <c r="UV52" s="16"/>
      <c r="UW52" s="16"/>
      <c r="UX52" s="16"/>
      <c r="UY52" s="16"/>
      <c r="UZ52" s="16"/>
      <c r="VA52" s="16"/>
      <c r="VB52" s="16"/>
      <c r="VC52" s="16"/>
      <c r="VD52" s="16"/>
      <c r="VE52" s="16"/>
      <c r="VF52" s="16"/>
      <c r="VG52" s="16"/>
      <c r="VH52" s="16"/>
      <c r="VI52" s="16"/>
      <c r="VJ52" s="16"/>
      <c r="VK52" s="16"/>
      <c r="VL52" s="16"/>
      <c r="VM52" s="16"/>
      <c r="VN52" s="16"/>
      <c r="VO52" s="16"/>
      <c r="VP52" s="16"/>
      <c r="VQ52" s="16"/>
      <c r="VR52" s="16"/>
      <c r="VS52" s="16"/>
      <c r="VT52" s="16"/>
      <c r="VU52" s="16"/>
      <c r="VV52" s="16"/>
      <c r="VW52" s="16"/>
      <c r="VX52" s="16"/>
      <c r="VY52" s="16"/>
      <c r="VZ52" s="16"/>
      <c r="WA52" s="16"/>
      <c r="WB52" s="16"/>
      <c r="WC52" s="16"/>
      <c r="WD52" s="16"/>
      <c r="WE52" s="16"/>
      <c r="WF52" s="16"/>
      <c r="WG52" s="16"/>
      <c r="WH52" s="16"/>
      <c r="WI52" s="16"/>
      <c r="WJ52" s="16"/>
      <c r="WK52" s="16"/>
      <c r="WL52" s="16"/>
      <c r="WM52" s="16"/>
      <c r="WN52" s="16"/>
      <c r="WO52" s="16"/>
      <c r="WP52" s="16"/>
      <c r="WQ52" s="16"/>
      <c r="WR52" s="16"/>
      <c r="WS52" s="16"/>
      <c r="WT52" s="16"/>
      <c r="WU52" s="16"/>
      <c r="WV52" s="16"/>
      <c r="WW52" s="16"/>
      <c r="WX52" s="16"/>
      <c r="WY52" s="16"/>
      <c r="WZ52" s="16"/>
      <c r="XA52" s="16"/>
      <c r="XB52" s="16"/>
      <c r="XC52" s="16"/>
      <c r="XD52" s="16"/>
      <c r="XE52" s="16"/>
      <c r="XF52" s="16"/>
      <c r="XG52" s="16"/>
      <c r="XH52" s="16"/>
      <c r="XI52" s="16"/>
      <c r="XJ52" s="16"/>
      <c r="XK52" s="16"/>
      <c r="XL52" s="16"/>
      <c r="XM52" s="16"/>
      <c r="XN52" s="16"/>
      <c r="XO52" s="16"/>
      <c r="XP52" s="16"/>
      <c r="XQ52" s="16"/>
      <c r="XR52" s="16"/>
      <c r="XS52" s="16"/>
      <c r="XT52" s="16"/>
      <c r="XU52" s="16"/>
      <c r="XV52" s="16"/>
      <c r="XW52" s="16"/>
      <c r="XX52" s="16"/>
      <c r="XY52" s="16"/>
      <c r="XZ52" s="16"/>
      <c r="YA52" s="16"/>
      <c r="YB52" s="16"/>
      <c r="YC52" s="16"/>
      <c r="YD52" s="16"/>
      <c r="YE52" s="16"/>
      <c r="YF52" s="16"/>
      <c r="YG52" s="16"/>
      <c r="YH52" s="16"/>
      <c r="YI52" s="16"/>
      <c r="YJ52" s="16"/>
      <c r="YK52" s="16"/>
      <c r="YL52" s="16"/>
      <c r="YM52" s="16"/>
      <c r="YN52" s="16"/>
      <c r="YO52" s="16"/>
      <c r="YP52" s="16"/>
      <c r="YQ52" s="16"/>
      <c r="YR52" s="16"/>
      <c r="YS52" s="16"/>
      <c r="YT52" s="16"/>
      <c r="YU52" s="16"/>
      <c r="YV52" s="16"/>
      <c r="YW52" s="16"/>
      <c r="YX52" s="16"/>
      <c r="YY52" s="16"/>
      <c r="YZ52" s="16"/>
      <c r="ZA52" s="16"/>
      <c r="ZB52" s="16"/>
      <c r="ZC52" s="16"/>
      <c r="ZD52" s="16"/>
      <c r="ZE52" s="16"/>
      <c r="ZF52" s="16"/>
      <c r="ZG52" s="16"/>
      <c r="ZH52" s="16"/>
      <c r="ZI52" s="16"/>
      <c r="ZJ52" s="16"/>
      <c r="ZK52" s="16"/>
      <c r="ZL52" s="16"/>
      <c r="ZM52" s="16"/>
      <c r="ZN52" s="16"/>
      <c r="ZO52" s="16"/>
      <c r="ZP52" s="16"/>
      <c r="ZQ52" s="16"/>
      <c r="ZR52" s="16"/>
      <c r="ZS52" s="16"/>
      <c r="ZT52" s="16"/>
      <c r="ZU52" s="16"/>
      <c r="ZV52" s="16"/>
      <c r="ZW52" s="16"/>
      <c r="ZX52" s="16"/>
      <c r="ZY52" s="16"/>
      <c r="ZZ52" s="16"/>
      <c r="AAA52" s="16"/>
      <c r="AAB52" s="16"/>
      <c r="AAC52" s="16"/>
      <c r="AAD52" s="16"/>
      <c r="AAE52" s="16"/>
      <c r="AAF52" s="16"/>
      <c r="AAG52" s="16"/>
      <c r="AAH52" s="16"/>
      <c r="AAI52" s="16"/>
      <c r="AAJ52" s="16"/>
      <c r="AAK52" s="16"/>
      <c r="AAL52" s="16"/>
      <c r="AAM52" s="16"/>
      <c r="AAN52" s="16"/>
      <c r="AAO52" s="16"/>
      <c r="AAP52" s="16"/>
      <c r="AAQ52" s="16"/>
      <c r="AAR52" s="16"/>
      <c r="AAS52" s="16"/>
      <c r="AAT52" s="16"/>
      <c r="AAU52" s="16"/>
      <c r="AAV52" s="16"/>
      <c r="AAW52" s="16"/>
      <c r="AAX52" s="16"/>
      <c r="AAY52" s="16"/>
      <c r="AAZ52" s="16"/>
      <c r="ABA52" s="16"/>
      <c r="ABB52" s="16"/>
      <c r="ABC52" s="16"/>
      <c r="ABD52" s="16"/>
      <c r="ABE52" s="16"/>
      <c r="ABF52" s="16"/>
      <c r="ABG52" s="16"/>
      <c r="ABH52" s="16"/>
      <c r="ABI52" s="16"/>
      <c r="ABJ52" s="16"/>
      <c r="ABK52" s="16"/>
      <c r="ABL52" s="16"/>
      <c r="ABM52" s="16"/>
      <c r="ABN52" s="16"/>
      <c r="ABO52" s="16"/>
      <c r="ABP52" s="16"/>
      <c r="ABQ52" s="16"/>
      <c r="ABR52" s="16"/>
      <c r="ABS52" s="16"/>
      <c r="ABT52" s="16"/>
      <c r="ABU52" s="16"/>
      <c r="ABV52" s="16"/>
      <c r="ABW52" s="16"/>
      <c r="ABX52" s="16"/>
      <c r="ABY52" s="16"/>
      <c r="ABZ52" s="16"/>
      <c r="ACA52" s="16"/>
      <c r="ACB52" s="16"/>
      <c r="ACC52" s="16"/>
      <c r="ACD52" s="16"/>
      <c r="ACE52" s="16"/>
      <c r="ACF52" s="16"/>
      <c r="ACG52" s="16"/>
      <c r="ACH52" s="16"/>
      <c r="ACI52" s="16"/>
      <c r="ACJ52" s="16"/>
      <c r="ACK52" s="16"/>
      <c r="ACL52" s="16"/>
      <c r="ACM52" s="16"/>
      <c r="ACN52" s="16"/>
      <c r="ACO52" s="16"/>
      <c r="ACP52" s="16"/>
      <c r="ACQ52" s="16"/>
      <c r="ACR52" s="16"/>
      <c r="ACS52" s="16"/>
      <c r="ACT52" s="16"/>
      <c r="ACU52" s="16"/>
      <c r="ACV52" s="16"/>
      <c r="ACW52" s="16"/>
      <c r="ACX52" s="16"/>
      <c r="ACY52" s="16"/>
      <c r="ACZ52" s="16"/>
      <c r="ADA52" s="16"/>
      <c r="ADB52" s="16"/>
      <c r="ADC52" s="16"/>
      <c r="ADD52" s="16"/>
      <c r="ADE52" s="16"/>
      <c r="ADF52" s="16"/>
      <c r="ADG52" s="16"/>
      <c r="ADH52" s="16"/>
      <c r="ADI52" s="16"/>
      <c r="ADJ52" s="16"/>
      <c r="ADK52" s="16"/>
      <c r="ADL52" s="16"/>
      <c r="ADM52" s="16"/>
      <c r="ADN52" s="16"/>
      <c r="ADO52" s="16"/>
      <c r="ADP52" s="16"/>
      <c r="ADQ52" s="16"/>
      <c r="ADR52" s="16"/>
      <c r="ADS52" s="16"/>
      <c r="ADT52" s="16"/>
      <c r="ADU52" s="16"/>
      <c r="ADV52" s="16"/>
      <c r="ADW52" s="16"/>
      <c r="ADX52" s="16"/>
      <c r="ADY52" s="16"/>
      <c r="ADZ52" s="16"/>
      <c r="AEA52" s="16"/>
      <c r="AEB52" s="16"/>
      <c r="AEC52" s="16"/>
      <c r="AED52" s="16"/>
      <c r="AEE52" s="16"/>
      <c r="AEF52" s="16"/>
      <c r="AEG52" s="16"/>
      <c r="AEH52" s="16"/>
      <c r="AEI52" s="16"/>
      <c r="AEJ52" s="16"/>
      <c r="AEK52" s="16"/>
      <c r="AEL52" s="16"/>
      <c r="AEM52" s="16"/>
      <c r="AEN52" s="16"/>
      <c r="AEO52" s="16"/>
      <c r="AEP52" s="16"/>
      <c r="AEQ52" s="16"/>
      <c r="AER52" s="16"/>
      <c r="AES52" s="16"/>
      <c r="AET52" s="16"/>
      <c r="AEU52" s="16"/>
      <c r="AEV52" s="16"/>
      <c r="AEW52" s="16"/>
      <c r="AEX52" s="16"/>
      <c r="AEY52" s="16"/>
      <c r="AEZ52" s="16"/>
      <c r="AFA52" s="16"/>
      <c r="AFB52" s="16"/>
      <c r="AFC52" s="16"/>
      <c r="AFD52" s="16"/>
      <c r="AFE52" s="16"/>
      <c r="AFF52" s="16"/>
      <c r="AFG52" s="16"/>
      <c r="AFH52" s="16"/>
      <c r="AFI52" s="16"/>
      <c r="AFJ52" s="16"/>
      <c r="AFK52" s="16"/>
      <c r="AFL52" s="16"/>
      <c r="AFM52" s="16"/>
      <c r="AFN52" s="16"/>
      <c r="AFO52" s="16"/>
      <c r="AFP52" s="16"/>
      <c r="AFQ52" s="16"/>
      <c r="AFR52" s="16"/>
      <c r="AFS52" s="16"/>
      <c r="AFT52" s="16"/>
      <c r="AFU52" s="16"/>
      <c r="AFV52" s="16"/>
      <c r="AFW52" s="16"/>
      <c r="AFX52" s="16"/>
      <c r="AFY52" s="16"/>
      <c r="AFZ52" s="16"/>
      <c r="AGA52" s="16"/>
      <c r="AGB52" s="16"/>
      <c r="AGC52" s="16"/>
      <c r="AGD52" s="16"/>
      <c r="AGE52" s="16"/>
      <c r="AGF52" s="16"/>
      <c r="AGG52" s="16"/>
      <c r="AGH52" s="16"/>
      <c r="AGI52" s="16"/>
      <c r="AGJ52" s="16"/>
      <c r="AGK52" s="16"/>
      <c r="AGL52" s="16"/>
      <c r="AGM52" s="16"/>
      <c r="AGN52" s="16"/>
      <c r="AGO52" s="16"/>
      <c r="AGP52" s="16"/>
      <c r="AGQ52" s="16"/>
      <c r="AGR52" s="16"/>
      <c r="AGS52" s="16"/>
      <c r="AGT52" s="16"/>
      <c r="AGU52" s="143"/>
      <c r="AGV52" s="16"/>
      <c r="AGW52" s="16"/>
      <c r="AGX52" s="16"/>
      <c r="AGY52" s="16"/>
      <c r="AGZ52" s="16"/>
      <c r="AHA52" s="16"/>
      <c r="AHB52" s="16"/>
      <c r="AHC52" s="16"/>
      <c r="AHD52" s="16"/>
      <c r="AHE52" s="16"/>
      <c r="AHF52" s="16"/>
      <c r="AHG52" s="16"/>
      <c r="AHH52" s="16"/>
      <c r="AHI52" s="16"/>
      <c r="AHJ52" s="16"/>
      <c r="AHK52" s="16"/>
      <c r="AHL52" s="16"/>
      <c r="AHM52" s="16"/>
      <c r="AHN52" s="16"/>
      <c r="AHO52" s="16"/>
      <c r="AHP52" s="16"/>
      <c r="AHQ52" s="16"/>
      <c r="AHR52" s="16"/>
      <c r="AHS52" s="16"/>
      <c r="AHT52" s="16"/>
      <c r="AHU52" s="16"/>
      <c r="AHV52" s="16"/>
      <c r="AHW52" s="16"/>
      <c r="AHX52" s="16"/>
      <c r="AHY52" s="16"/>
      <c r="AHZ52" s="16"/>
      <c r="AIA52" s="16"/>
      <c r="AIB52" s="16"/>
      <c r="AIC52" s="16"/>
      <c r="AID52" s="16"/>
      <c r="AIE52" s="16"/>
      <c r="AIF52" s="16"/>
      <c r="AIG52" s="16"/>
      <c r="AIH52" s="16"/>
      <c r="AII52" s="16"/>
      <c r="AIJ52" s="143"/>
      <c r="AIK52" s="143"/>
      <c r="AIL52" s="143"/>
      <c r="AIM52" s="16"/>
      <c r="AIN52" s="16"/>
      <c r="AIO52" s="16"/>
      <c r="AIP52" s="16"/>
      <c r="AIQ52" s="16"/>
      <c r="AIR52" s="16"/>
      <c r="AIS52" s="16"/>
      <c r="AIT52" s="16"/>
      <c r="AIU52" s="16"/>
      <c r="AIV52" s="16"/>
      <c r="AIW52" s="16"/>
      <c r="AIX52" s="16"/>
      <c r="AIY52" s="16"/>
      <c r="AIZ52" s="16"/>
      <c r="AJA52" s="16"/>
      <c r="AJB52" s="16"/>
      <c r="AJC52" s="16"/>
      <c r="AJD52" s="16"/>
      <c r="AJE52" s="16"/>
      <c r="AJF52" s="16"/>
      <c r="AJG52" s="16"/>
      <c r="AJH52" s="16"/>
      <c r="AJI52" s="16"/>
      <c r="AJJ52" s="16"/>
      <c r="AJK52" s="16"/>
      <c r="AJL52" s="16"/>
      <c r="AJM52" s="16"/>
      <c r="AJN52" s="16"/>
      <c r="AJO52" s="16"/>
      <c r="AJP52" s="16"/>
      <c r="AJQ52" s="16"/>
      <c r="AJR52" s="16"/>
      <c r="AJS52" s="16"/>
      <c r="AJT52" s="16"/>
      <c r="AJU52" s="16"/>
      <c r="AJV52" s="16"/>
      <c r="AJW52" s="16"/>
      <c r="AJX52" s="16"/>
      <c r="AJY52" s="16"/>
      <c r="AJZ52" s="16"/>
      <c r="AKA52" s="16"/>
      <c r="AKB52" s="16"/>
      <c r="AKC52" s="16"/>
      <c r="AKD52" s="16"/>
      <c r="AKE52" s="16"/>
      <c r="AKF52" s="16"/>
      <c r="AKG52" s="16"/>
      <c r="AKH52" s="16"/>
      <c r="AKI52" s="16"/>
      <c r="AKJ52" s="16"/>
      <c r="AKK52" s="16"/>
      <c r="AKL52" s="16"/>
      <c r="AKM52" s="16"/>
      <c r="AKN52" s="16"/>
      <c r="AKO52" s="16"/>
      <c r="AKP52" s="16"/>
      <c r="AKQ52" s="16"/>
      <c r="AKR52" s="16"/>
      <c r="AKS52" s="16"/>
      <c r="AKT52" s="16"/>
      <c r="AKU52" s="16"/>
      <c r="AKV52" s="16"/>
      <c r="AKW52" s="16"/>
      <c r="AKX52" s="16"/>
      <c r="AKY52" s="16"/>
      <c r="AKZ52" s="16"/>
      <c r="ALA52" s="16"/>
      <c r="ALB52" s="16"/>
      <c r="ALC52" s="16"/>
      <c r="ALD52" s="16"/>
      <c r="ALE52" s="16"/>
      <c r="ALF52" s="16"/>
      <c r="ALG52" s="16"/>
      <c r="ALH52" s="16"/>
      <c r="ALI52" s="16"/>
      <c r="ALJ52" s="16"/>
      <c r="ALK52" s="16"/>
      <c r="ALL52" s="16"/>
      <c r="ALM52" s="16"/>
      <c r="ALN52" s="16"/>
      <c r="ALO52" s="16"/>
      <c r="ALP52" s="16"/>
      <c r="ALQ52" s="16"/>
      <c r="ALR52" s="16"/>
      <c r="ALS52" s="16"/>
      <c r="ALT52" s="16"/>
      <c r="ALU52" s="16"/>
      <c r="ALV52" s="16"/>
      <c r="ALW52" s="16"/>
      <c r="ALX52" s="16"/>
      <c r="ALY52" s="16"/>
      <c r="ALZ52" s="16"/>
      <c r="AMA52" s="16"/>
      <c r="AMB52" s="16"/>
      <c r="AMC52" s="16"/>
      <c r="AMD52" s="16"/>
      <c r="AME52" s="16"/>
      <c r="AMF52" s="16"/>
      <c r="AMG52" s="16"/>
      <c r="AMH52" s="16"/>
      <c r="AMI52" s="16"/>
      <c r="AMJ52" s="16"/>
      <c r="AMK52" s="16"/>
      <c r="AML52" s="16"/>
      <c r="AMM52" s="16"/>
      <c r="AMN52" s="16"/>
      <c r="AMO52" s="16"/>
      <c r="AMP52" s="16"/>
      <c r="AMQ52" s="16"/>
      <c r="AMR52" s="16"/>
      <c r="AMS52" s="16"/>
      <c r="AMT52" s="16"/>
      <c r="AMU52" s="16"/>
      <c r="AMV52" s="16"/>
      <c r="AMW52" s="16"/>
      <c r="AMX52" s="16"/>
      <c r="AMY52" s="16"/>
      <c r="AMZ52" s="16"/>
      <c r="ANA52" s="16"/>
      <c r="ANB52" s="16"/>
      <c r="ANC52" s="16"/>
      <c r="AND52" s="16"/>
      <c r="ANE52" s="16"/>
      <c r="ANF52" s="16"/>
      <c r="ANG52" s="16"/>
      <c r="ANH52" s="16"/>
      <c r="ANI52" s="16"/>
      <c r="ANJ52" s="16"/>
      <c r="ANK52" s="16"/>
      <c r="ANL52" s="16"/>
      <c r="ANM52" s="16"/>
      <c r="ANN52" s="16"/>
      <c r="ANO52" s="16"/>
      <c r="ANP52" s="16"/>
      <c r="ANQ52" s="16"/>
      <c r="ANR52" s="16"/>
      <c r="ANS52" s="16"/>
      <c r="ANT52" s="16"/>
      <c r="ANU52" s="16"/>
      <c r="ANV52" s="16"/>
      <c r="ANW52" s="16"/>
      <c r="ANX52" s="16"/>
      <c r="ANY52" s="16"/>
      <c r="ANZ52" s="16"/>
      <c r="AOA52" s="16"/>
      <c r="AOB52" s="16"/>
      <c r="AOC52" s="16"/>
      <c r="AOD52" s="16"/>
      <c r="AOE52" s="16"/>
      <c r="AOF52" s="16"/>
      <c r="AOG52" s="16"/>
      <c r="AOH52" s="16"/>
      <c r="AOI52" s="16"/>
      <c r="AOJ52" s="16"/>
      <c r="AOK52" s="16"/>
      <c r="AOL52" s="16"/>
      <c r="AOM52" s="16"/>
      <c r="AON52" s="16"/>
      <c r="AOO52" s="16"/>
      <c r="AOP52" s="16"/>
      <c r="AOQ52" s="16"/>
      <c r="AOR52" s="16"/>
      <c r="AOS52" s="16"/>
      <c r="AOT52" s="16"/>
      <c r="AOU52" s="16"/>
      <c r="AOV52" s="16"/>
      <c r="AOW52" s="16"/>
      <c r="AOX52" s="16"/>
      <c r="AOY52" s="16"/>
      <c r="AOZ52" s="16"/>
      <c r="APA52" s="16"/>
      <c r="APB52" s="16"/>
      <c r="APC52" s="16"/>
      <c r="APD52" s="16"/>
      <c r="APE52" s="16"/>
      <c r="APF52" s="16"/>
      <c r="APG52" s="16"/>
      <c r="APH52" s="16"/>
      <c r="API52" s="16"/>
      <c r="APJ52" s="16"/>
      <c r="APK52" s="16"/>
      <c r="APL52" s="16"/>
      <c r="APM52" s="16"/>
      <c r="APN52" s="16"/>
      <c r="APO52" s="16"/>
      <c r="APP52" s="16"/>
      <c r="APQ52" s="16"/>
      <c r="APR52" s="16"/>
      <c r="APS52" s="16"/>
      <c r="APT52" s="16"/>
      <c r="APU52" s="16"/>
      <c r="APV52" s="16"/>
      <c r="APW52" s="16"/>
      <c r="APX52" s="16"/>
      <c r="APY52" s="16"/>
      <c r="APZ52" s="16"/>
      <c r="AQA52" s="16"/>
      <c r="AQB52" s="16"/>
      <c r="AQC52" s="16"/>
      <c r="AQD52" s="16"/>
      <c r="AQE52" s="16"/>
      <c r="AQF52" s="16"/>
      <c r="AQG52" s="16"/>
      <c r="AQH52" s="16"/>
      <c r="AQI52" s="16"/>
      <c r="AQJ52" s="16"/>
      <c r="AQK52" s="16"/>
      <c r="AQL52" s="16"/>
      <c r="AQM52" s="16"/>
      <c r="AQN52" s="16"/>
      <c r="AQO52" s="16"/>
      <c r="AQP52" s="16"/>
      <c r="AQQ52" s="16"/>
      <c r="AQR52" s="16"/>
      <c r="AQS52" s="16"/>
      <c r="AQT52" s="16"/>
      <c r="AQU52" s="16"/>
      <c r="AQV52" s="16"/>
      <c r="AQW52" s="16"/>
      <c r="AQX52" s="16"/>
      <c r="AQY52" s="16"/>
      <c r="AQZ52" s="16"/>
      <c r="ARA52" s="16"/>
      <c r="ARB52" s="16"/>
      <c r="ARC52" s="16"/>
      <c r="ARD52" s="16"/>
      <c r="ARE52" s="16"/>
      <c r="ARF52" s="16"/>
      <c r="ARG52" s="16"/>
      <c r="ARH52" s="16"/>
      <c r="ARI52" s="16"/>
      <c r="ARJ52" s="16"/>
      <c r="ARK52" s="16"/>
      <c r="ARL52" s="16"/>
      <c r="ARM52" s="16"/>
      <c r="ARN52" s="16"/>
      <c r="ARO52" s="16"/>
      <c r="ARP52" s="16"/>
      <c r="ARQ52" s="16"/>
      <c r="ARR52" s="16"/>
      <c r="ARS52" s="16"/>
      <c r="ART52" s="16"/>
      <c r="ARU52" s="16"/>
      <c r="ARV52" s="16"/>
      <c r="ARW52" s="16"/>
      <c r="ARX52" s="16"/>
      <c r="ARY52" s="16"/>
      <c r="ARZ52" s="16"/>
      <c r="ASA52" s="16"/>
      <c r="ASB52" s="16"/>
      <c r="ASC52" s="16"/>
      <c r="ASD52" s="16"/>
      <c r="ASE52" s="16"/>
      <c r="ASF52" s="16"/>
      <c r="ASG52" s="16"/>
      <c r="ASH52" s="16"/>
      <c r="ASI52" s="16"/>
      <c r="ASJ52" s="16"/>
      <c r="ASK52" s="16"/>
      <c r="ASL52" s="16"/>
      <c r="ASM52" s="16"/>
      <c r="ASN52" s="16"/>
      <c r="ASO52" s="16"/>
      <c r="ASP52" s="16"/>
      <c r="ASQ52" s="16"/>
      <c r="ASR52" s="16"/>
      <c r="ASS52" s="16"/>
      <c r="AST52" s="16"/>
      <c r="ASU52" s="16"/>
      <c r="ASV52" s="16"/>
      <c r="ASW52" s="16"/>
      <c r="ASX52" s="16"/>
      <c r="ASY52" s="16"/>
      <c r="ASZ52" s="16"/>
      <c r="ATA52" s="16"/>
      <c r="ATB52" s="16"/>
      <c r="ATC52" s="16"/>
      <c r="ATD52" s="16"/>
      <c r="ATE52" s="16"/>
      <c r="ATF52" s="16"/>
      <c r="ATG52" s="16"/>
      <c r="ATH52" s="16"/>
      <c r="ATI52" s="16"/>
      <c r="ATJ52" s="16"/>
      <c r="ATK52" s="16"/>
      <c r="ATL52" s="16"/>
      <c r="ATM52" s="16"/>
      <c r="ATN52" s="16"/>
      <c r="ATO52" s="16"/>
      <c r="ATP52" s="16"/>
      <c r="ATQ52" s="16"/>
      <c r="ATR52" s="16"/>
      <c r="ATS52" s="16"/>
      <c r="ATT52" s="16"/>
      <c r="ATU52" s="16"/>
      <c r="ATV52" s="16"/>
      <c r="ATW52" s="16"/>
      <c r="ATX52" s="16"/>
      <c r="ATY52" s="16"/>
      <c r="ATZ52" s="16"/>
      <c r="AUA52" s="16"/>
      <c r="AUB52" s="16"/>
      <c r="AUC52" s="16"/>
      <c r="AUD52" s="16"/>
      <c r="AUE52" s="16"/>
      <c r="AUF52" s="16"/>
      <c r="AUG52" s="16"/>
      <c r="AUH52" s="16"/>
      <c r="AUI52" s="16"/>
      <c r="AUJ52" s="16"/>
      <c r="AUK52" s="16"/>
      <c r="AUL52" s="16"/>
      <c r="AUM52" s="16"/>
      <c r="AUN52" s="16"/>
      <c r="AUO52" s="16"/>
      <c r="AUP52" s="16"/>
      <c r="AUQ52" s="16"/>
      <c r="AUR52" s="16"/>
      <c r="AUS52" s="16"/>
      <c r="AUT52" s="16"/>
      <c r="AUU52" s="16"/>
      <c r="AUV52" s="16"/>
      <c r="AUW52" s="16"/>
      <c r="AUX52" s="16"/>
      <c r="AUY52" s="16"/>
      <c r="AUZ52" s="16"/>
      <c r="AVA52" s="16"/>
      <c r="AVB52" s="16"/>
      <c r="AVC52" s="16"/>
      <c r="AVD52" s="16"/>
      <c r="AVE52" s="16"/>
      <c r="AVF52" s="16"/>
      <c r="AVG52" s="16"/>
      <c r="AVH52" s="16"/>
      <c r="AVI52" s="16"/>
      <c r="AVJ52" s="16"/>
      <c r="AVK52" s="16"/>
      <c r="AVL52" s="16"/>
      <c r="AVM52" s="16"/>
      <c r="AVN52" s="16"/>
      <c r="AVO52" s="16"/>
      <c r="AVP52" s="16"/>
      <c r="AVQ52" s="16"/>
      <c r="AVR52" s="16"/>
      <c r="AVS52" s="16"/>
      <c r="AVT52" s="16"/>
      <c r="AVU52" s="16"/>
      <c r="AVV52" s="16"/>
      <c r="AVW52" s="16"/>
      <c r="AVX52" s="16"/>
      <c r="AVY52" s="16"/>
      <c r="AVZ52" s="16"/>
      <c r="AWA52" s="16"/>
      <c r="AWB52" s="16"/>
      <c r="AWC52" s="16"/>
      <c r="AWD52" s="16"/>
      <c r="AWE52" s="16"/>
      <c r="AWF52" s="16"/>
      <c r="AWG52" s="16"/>
      <c r="AWH52" s="16"/>
      <c r="AWI52" s="16"/>
      <c r="AWJ52" s="16"/>
      <c r="AWK52" s="16"/>
      <c r="AWL52" s="16"/>
      <c r="AWM52" s="16"/>
      <c r="AWN52" s="16"/>
      <c r="AWO52" s="16"/>
      <c r="AWP52" s="16"/>
      <c r="AWQ52" s="16"/>
      <c r="AWR52" s="16"/>
      <c r="AWS52" s="16"/>
      <c r="AWT52" s="16"/>
      <c r="AWU52" s="16"/>
      <c r="AWV52" s="16"/>
      <c r="AWW52" s="16"/>
      <c r="AWX52" s="16"/>
      <c r="AWY52" s="16"/>
      <c r="AWZ52" s="16"/>
      <c r="AXA52" s="16"/>
      <c r="AXB52" s="16"/>
      <c r="AXC52" s="16"/>
      <c r="AXD52" s="16"/>
      <c r="AXE52" s="16"/>
      <c r="AXF52" s="16"/>
      <c r="AXG52" s="16"/>
      <c r="AXH52" s="16"/>
      <c r="AXI52" s="16"/>
      <c r="AXJ52" s="16"/>
      <c r="AXK52" s="16"/>
      <c r="AXL52" s="16"/>
      <c r="AXM52" s="16"/>
      <c r="AXN52" s="16"/>
      <c r="AXO52" s="16"/>
      <c r="AXP52" s="16"/>
      <c r="AXQ52" s="16"/>
      <c r="AXR52" s="16"/>
      <c r="AXS52" s="16"/>
      <c r="AXT52" s="16"/>
      <c r="AXU52" s="16"/>
      <c r="AXV52" s="16"/>
      <c r="AXW52" s="16"/>
      <c r="AXX52" s="16"/>
      <c r="AXY52" s="16"/>
      <c r="AXZ52" s="16"/>
      <c r="AYA52" s="16"/>
      <c r="AYB52" s="16"/>
      <c r="AYC52" s="16"/>
      <c r="AYD52" s="16"/>
      <c r="AYE52" s="16"/>
      <c r="AYF52" s="16"/>
      <c r="AYG52" s="16"/>
      <c r="AYH52" s="16"/>
      <c r="AYI52" s="16"/>
      <c r="AYJ52" s="16"/>
      <c r="AYK52" s="16"/>
      <c r="AYL52" s="16"/>
      <c r="AYM52" s="16"/>
      <c r="AYN52" s="16"/>
      <c r="AYO52" s="16"/>
      <c r="AYP52" s="16"/>
      <c r="AYQ52" s="16"/>
      <c r="AYR52" s="16"/>
      <c r="AYS52" s="16"/>
      <c r="AYT52" s="16"/>
      <c r="AYU52" s="16"/>
      <c r="AYV52" s="16"/>
      <c r="AYW52" s="16"/>
      <c r="AYX52" s="16"/>
      <c r="AYY52" s="16"/>
      <c r="AYZ52" s="16"/>
      <c r="AZA52" s="16"/>
      <c r="AZB52" s="16"/>
      <c r="AZC52" s="16"/>
      <c r="AZD52" s="16"/>
      <c r="AZE52" s="16"/>
      <c r="AZF52" s="16"/>
      <c r="AZG52" s="16"/>
      <c r="AZH52" s="16"/>
      <c r="AZI52" s="16"/>
      <c r="AZJ52" s="16"/>
      <c r="AZK52" s="16"/>
      <c r="AZL52" s="16"/>
      <c r="AZM52" s="16"/>
      <c r="AZN52" s="16"/>
      <c r="AZO52" s="16"/>
      <c r="AZP52" s="16"/>
      <c r="AZQ52" s="16"/>
      <c r="AZR52" s="16"/>
      <c r="AZS52" s="16"/>
      <c r="AZT52" s="16"/>
      <c r="AZU52" s="16"/>
      <c r="AZV52" s="16"/>
      <c r="AZW52" s="16"/>
      <c r="AZX52" s="16"/>
      <c r="AZY52" s="16"/>
      <c r="AZZ52" s="16"/>
      <c r="BAA52" s="16"/>
      <c r="BAB52" s="16"/>
      <c r="BAC52" s="16"/>
      <c r="BAD52" s="16"/>
      <c r="BAE52" s="16"/>
      <c r="BAF52" s="16"/>
      <c r="BAG52" s="16"/>
      <c r="BAH52" s="16"/>
      <c r="BAI52" s="16"/>
      <c r="BAJ52" s="16"/>
      <c r="BAK52" s="16"/>
      <c r="BAL52" s="16"/>
      <c r="BAM52" s="16"/>
      <c r="BAN52" s="16"/>
      <c r="BAO52" s="16"/>
      <c r="BAP52" s="16"/>
      <c r="BAQ52" s="16"/>
      <c r="BAR52" s="16"/>
      <c r="BAS52" s="16"/>
      <c r="BAT52" s="16"/>
      <c r="BAU52" s="16"/>
      <c r="BAV52" s="16"/>
      <c r="BAW52" s="16"/>
      <c r="BAX52" s="16"/>
      <c r="BAY52" s="16"/>
      <c r="BAZ52" s="16"/>
      <c r="BBA52" s="16"/>
      <c r="BBB52" s="16"/>
      <c r="BBC52" s="16"/>
      <c r="BBD52" s="16"/>
      <c r="BBE52" s="16"/>
      <c r="BBF52" s="16"/>
      <c r="BBG52" s="16"/>
      <c r="BBH52" s="16"/>
      <c r="BBI52" s="16"/>
      <c r="BBJ52" s="16"/>
      <c r="BBK52" s="16"/>
      <c r="BBL52" s="16"/>
      <c r="BBM52" s="16"/>
      <c r="BBN52" s="16"/>
      <c r="BBO52" s="16"/>
      <c r="BBP52" s="16"/>
      <c r="BBQ52" s="16"/>
      <c r="BBR52" s="16"/>
      <c r="BBS52" s="16"/>
      <c r="BBT52" s="16"/>
      <c r="BBU52" s="16"/>
      <c r="BBV52" s="16"/>
      <c r="BBW52" s="16"/>
      <c r="BBX52" s="16"/>
      <c r="BBY52" s="16"/>
      <c r="BBZ52" s="16"/>
      <c r="BCA52" s="16"/>
      <c r="BCB52" s="16"/>
      <c r="BCC52" s="16"/>
      <c r="BCD52" s="16"/>
      <c r="BCE52" s="16"/>
      <c r="BCF52" s="16"/>
      <c r="BCG52" s="16"/>
      <c r="BCH52" s="16"/>
      <c r="BCI52" s="16"/>
      <c r="BCJ52" s="16"/>
      <c r="BCK52" s="16"/>
      <c r="BCL52" s="16"/>
      <c r="BCM52" s="16"/>
      <c r="BCN52" s="16"/>
      <c r="BCO52" s="16"/>
      <c r="BCP52" s="16"/>
      <c r="BCQ52" s="16"/>
      <c r="BCR52" s="16"/>
      <c r="BCS52" s="16"/>
      <c r="BCT52" s="16"/>
      <c r="BCU52" s="16"/>
      <c r="BCV52" s="16"/>
      <c r="BCW52" s="16"/>
      <c r="BCX52" s="16"/>
      <c r="BCY52" s="16"/>
      <c r="BCZ52" s="16"/>
      <c r="BDA52" s="16"/>
      <c r="BDB52" s="16"/>
      <c r="BDC52" s="16"/>
      <c r="BDD52" s="16"/>
      <c r="BDE52" s="16"/>
      <c r="BDF52" s="16"/>
      <c r="BDG52" s="16"/>
      <c r="BDH52" s="16"/>
      <c r="BDI52" s="16"/>
      <c r="BDJ52" s="16"/>
      <c r="BDK52" s="16"/>
      <c r="BDL52" s="16"/>
      <c r="BDM52" s="16"/>
      <c r="BDN52" s="16"/>
      <c r="BDO52" s="16"/>
      <c r="BDP52" s="16"/>
      <c r="BDQ52" s="16"/>
      <c r="BDR52" s="16"/>
      <c r="BDS52" s="16"/>
      <c r="BDT52" s="16"/>
      <c r="BDU52" s="16"/>
      <c r="BDV52" s="16"/>
      <c r="BDW52" s="16"/>
      <c r="BDX52" s="16"/>
      <c r="BDY52" s="16"/>
      <c r="BDZ52" s="16"/>
      <c r="BEA52" s="16"/>
      <c r="BEB52" s="16"/>
      <c r="BEC52" s="16"/>
      <c r="BED52" s="16"/>
      <c r="BEE52" s="16"/>
      <c r="BEF52" s="16"/>
      <c r="BEG52" s="16"/>
      <c r="BEH52" s="16"/>
      <c r="BEI52" s="16"/>
      <c r="BEJ52" s="16"/>
      <c r="BEK52" s="16"/>
      <c r="BEL52" s="16"/>
      <c r="BEM52" s="16"/>
      <c r="BEN52" s="16"/>
      <c r="BEO52" s="16"/>
      <c r="BEP52" s="16"/>
      <c r="BEQ52" s="16"/>
      <c r="BER52" s="16"/>
      <c r="BES52" s="16"/>
      <c r="BET52" s="16"/>
      <c r="BEU52" s="16"/>
      <c r="BEV52" s="16"/>
      <c r="BEW52" s="16"/>
      <c r="BEX52" s="16"/>
      <c r="BEY52" s="16"/>
      <c r="BEZ52" s="16"/>
      <c r="BFA52" s="16"/>
      <c r="BFB52" s="16"/>
      <c r="BFC52" s="16"/>
      <c r="BFD52" s="16"/>
      <c r="BFE52" s="16"/>
      <c r="BFF52" s="16"/>
      <c r="BFG52" s="16"/>
      <c r="BFH52" s="16"/>
      <c r="BFI52" s="16"/>
      <c r="BFJ52" s="16"/>
      <c r="BFK52" s="16"/>
      <c r="BFL52" s="16"/>
      <c r="BFM52" s="16"/>
      <c r="BFN52" s="16"/>
      <c r="BFO52" s="16"/>
      <c r="BFP52" s="16"/>
      <c r="BFQ52" s="16"/>
      <c r="BFR52" s="16"/>
      <c r="BFS52" s="16"/>
      <c r="BFT52" s="16"/>
      <c r="BFU52" s="16"/>
      <c r="BFV52" s="16"/>
      <c r="BFW52" s="16"/>
      <c r="BFX52" s="16"/>
      <c r="BFY52" s="16"/>
      <c r="BFZ52" s="16"/>
      <c r="BGA52" s="16"/>
      <c r="BGB52" s="16"/>
      <c r="BGC52" s="16"/>
      <c r="BGD52" s="16"/>
      <c r="BGE52" s="16"/>
      <c r="BGF52" s="16"/>
      <c r="BGG52" s="16"/>
      <c r="BGH52" s="16"/>
      <c r="BGI52" s="16"/>
      <c r="BGJ52" s="16"/>
      <c r="BGK52" s="16"/>
      <c r="BGL52" s="16"/>
      <c r="BGM52" s="16"/>
      <c r="BGN52" s="16"/>
      <c r="BGO52" s="16"/>
      <c r="BGP52" s="16"/>
      <c r="BGQ52" s="16"/>
      <c r="BGR52" s="16"/>
      <c r="BGS52" s="16"/>
      <c r="BGT52" s="16"/>
      <c r="BGU52" s="16"/>
      <c r="BGV52" s="16"/>
      <c r="BGW52" s="16"/>
      <c r="BGX52" s="16"/>
      <c r="BGY52" s="16"/>
      <c r="BGZ52" s="16"/>
      <c r="BHA52" s="16"/>
      <c r="BHB52" s="16"/>
      <c r="BHC52" s="16"/>
      <c r="BHD52" s="16"/>
      <c r="BHE52" s="16"/>
      <c r="BHF52" s="16"/>
      <c r="BHG52" s="16"/>
      <c r="BHH52" s="16"/>
      <c r="BHI52" s="16"/>
      <c r="BHJ52" s="16"/>
      <c r="BHK52" s="16"/>
      <c r="BHL52" s="16"/>
      <c r="BHM52" s="16"/>
      <c r="BHN52" s="16"/>
      <c r="BHO52" s="16"/>
      <c r="BHP52" s="16"/>
      <c r="BHQ52" s="16"/>
      <c r="BHR52" s="16"/>
      <c r="BHS52" s="16"/>
      <c r="BHT52" s="16"/>
      <c r="BHU52" s="16"/>
      <c r="BHV52" s="16"/>
      <c r="BHW52" s="16"/>
      <c r="BHX52" s="16"/>
      <c r="BHY52" s="16"/>
      <c r="BHZ52" s="16"/>
      <c r="BIA52" s="16"/>
      <c r="BIB52" s="16"/>
      <c r="BIC52" s="16"/>
      <c r="BID52" s="16"/>
      <c r="BIE52" s="16"/>
      <c r="BIF52" s="16"/>
      <c r="BIG52" s="16"/>
      <c r="BIH52" s="16"/>
      <c r="BII52" s="16"/>
      <c r="BIJ52" s="16"/>
      <c r="BIK52" s="16"/>
      <c r="BIL52" s="16"/>
      <c r="BIM52" s="16"/>
      <c r="BIN52" s="16"/>
      <c r="BIO52" s="16"/>
      <c r="BIP52" s="16"/>
      <c r="BIQ52" s="16"/>
      <c r="BIR52" s="16"/>
      <c r="BIS52" s="16"/>
      <c r="BIT52" s="16"/>
      <c r="BIU52" s="16"/>
      <c r="BIV52" s="16"/>
      <c r="BIW52" s="16"/>
      <c r="BIX52" s="16"/>
      <c r="BIY52" s="16"/>
      <c r="BIZ52" s="16"/>
      <c r="BJA52" s="16"/>
      <c r="BJB52" s="16"/>
      <c r="BJC52" s="16"/>
      <c r="BJD52" s="16"/>
      <c r="BJE52" s="16"/>
      <c r="BJF52" s="16"/>
      <c r="BJG52" s="16"/>
      <c r="BJH52" s="16"/>
      <c r="BJI52" s="16"/>
      <c r="BJJ52" s="16"/>
      <c r="BJK52" s="16"/>
      <c r="BJL52" s="16"/>
      <c r="BJM52" s="16"/>
      <c r="BJN52" s="16"/>
      <c r="BJO52" s="16"/>
      <c r="BJP52" s="16"/>
      <c r="BJQ52" s="16"/>
      <c r="BJR52" s="16"/>
      <c r="BJS52" s="16"/>
      <c r="BJT52" s="16"/>
      <c r="BJU52" s="16"/>
      <c r="BJV52" s="16"/>
      <c r="BJW52" s="16"/>
      <c r="BJX52" s="16"/>
      <c r="BJY52" s="16"/>
      <c r="BJZ52" s="16"/>
      <c r="BKA52" s="16"/>
      <c r="BKB52" s="16"/>
      <c r="BKC52" s="16"/>
      <c r="BKD52" s="16"/>
      <c r="BKE52" s="16"/>
      <c r="BKF52" s="16"/>
      <c r="BKG52" s="16"/>
      <c r="BKH52" s="16"/>
      <c r="BKI52" s="16"/>
      <c r="BKJ52" s="16"/>
      <c r="BKK52" s="16"/>
      <c r="BKL52" s="16"/>
      <c r="BKM52" s="16"/>
      <c r="BKN52" s="16"/>
      <c r="BKO52" s="16"/>
      <c r="BKP52" s="16"/>
      <c r="BKQ52" s="16"/>
      <c r="BKR52" s="16"/>
      <c r="BKS52" s="16"/>
      <c r="BKT52" s="16"/>
      <c r="BKU52" s="16"/>
      <c r="BKV52" s="16"/>
      <c r="BKW52" s="16"/>
      <c r="BKX52" s="16"/>
      <c r="BKY52" s="16"/>
      <c r="BKZ52" s="16"/>
      <c r="BLA52" s="16"/>
      <c r="BLB52" s="16"/>
      <c r="BLC52" s="16"/>
      <c r="BLD52" s="16"/>
      <c r="BLE52" s="16"/>
      <c r="BLF52" s="16"/>
      <c r="BLG52" s="16"/>
      <c r="BLH52" s="16"/>
      <c r="BLI52" s="16"/>
      <c r="BLJ52" s="16"/>
      <c r="BLK52" s="16"/>
      <c r="BLL52" s="16"/>
      <c r="BLM52" s="16"/>
      <c r="BLN52" s="16"/>
      <c r="BLO52" s="16"/>
      <c r="BLP52" s="16"/>
      <c r="BLQ52" s="16"/>
      <c r="BLR52" s="16"/>
      <c r="BLS52" s="16"/>
      <c r="BLT52" s="16"/>
      <c r="BLU52" s="16"/>
      <c r="BLV52" s="16"/>
      <c r="BLW52" s="16"/>
      <c r="BLX52" s="16"/>
      <c r="BLY52" s="16"/>
      <c r="BLZ52" s="16"/>
      <c r="BMA52" s="16"/>
      <c r="BMB52" s="16"/>
      <c r="BMC52" s="16"/>
      <c r="BMD52" s="16"/>
      <c r="BME52" s="16"/>
      <c r="BMF52" s="16"/>
      <c r="BMG52" s="16"/>
      <c r="BMH52" s="16"/>
      <c r="BMI52" s="16"/>
      <c r="BMJ52" s="16"/>
      <c r="BMK52" s="16"/>
      <c r="BML52" s="16"/>
      <c r="BMM52" s="16"/>
      <c r="BMN52" s="16"/>
      <c r="BMO52" s="16"/>
      <c r="BMP52" s="16"/>
      <c r="BMQ52" s="16"/>
      <c r="BMR52" s="16"/>
      <c r="BMS52" s="16"/>
      <c r="BMT52" s="16"/>
      <c r="BMU52" s="16"/>
      <c r="BMV52" s="16"/>
      <c r="BMW52" s="16"/>
      <c r="BMX52" s="16"/>
      <c r="BMY52" s="16"/>
      <c r="BMZ52" s="16"/>
      <c r="BNA52" s="16"/>
      <c r="BNB52" s="16"/>
      <c r="BNC52" s="16"/>
      <c r="BND52" s="16"/>
      <c r="BNE52" s="16"/>
      <c r="BNF52" s="16"/>
      <c r="BNG52" s="16"/>
      <c r="BNH52" s="16"/>
      <c r="BNI52" s="16"/>
      <c r="BNJ52" s="16"/>
      <c r="BNK52" s="16"/>
      <c r="BNL52" s="16"/>
      <c r="BNM52" s="16"/>
      <c r="BNN52" s="16"/>
      <c r="BNO52" s="16"/>
      <c r="BNP52" s="16"/>
      <c r="BNQ52" s="16"/>
      <c r="BNR52" s="16"/>
      <c r="BNS52" s="16"/>
      <c r="BNT52" s="16"/>
      <c r="BNU52" s="16"/>
      <c r="BNV52" s="16"/>
      <c r="BNW52" s="16"/>
      <c r="BNX52" s="16"/>
      <c r="BNY52" s="16"/>
      <c r="BNZ52" s="16"/>
      <c r="BOA52" s="16"/>
      <c r="BOB52" s="16"/>
      <c r="BOC52" s="16"/>
      <c r="BOD52" s="16"/>
      <c r="BOE52" s="16"/>
      <c r="BOF52" s="16"/>
      <c r="BOG52" s="16"/>
      <c r="BOH52" s="16"/>
      <c r="BOI52" s="16"/>
      <c r="BOJ52" s="16"/>
      <c r="BOK52" s="16"/>
      <c r="BOL52" s="16"/>
      <c r="BOM52" s="16"/>
      <c r="BON52" s="16"/>
      <c r="BOO52" s="16"/>
      <c r="BOP52" s="16"/>
      <c r="BOQ52" s="16"/>
      <c r="BOR52" s="16"/>
      <c r="BOS52" s="16"/>
      <c r="BOT52" s="16"/>
      <c r="BOU52" s="16"/>
      <c r="BOV52" s="16"/>
      <c r="BOW52" s="16"/>
      <c r="BOX52" s="16"/>
      <c r="BOY52" s="16"/>
      <c r="BOZ52" s="16"/>
      <c r="BPA52" s="16"/>
      <c r="BPB52" s="16"/>
      <c r="BPC52" s="16"/>
      <c r="BPD52" s="16"/>
      <c r="BPE52" s="16"/>
      <c r="BPF52" s="16"/>
      <c r="BPG52" s="16"/>
      <c r="BPH52" s="16"/>
      <c r="BPI52" s="16"/>
      <c r="BPJ52" s="16"/>
      <c r="BPK52" s="16"/>
      <c r="BPL52" s="16"/>
      <c r="BPM52" s="16"/>
      <c r="BPN52" s="16"/>
      <c r="BPO52" s="16"/>
      <c r="BPP52" s="16"/>
      <c r="BPQ52" s="16"/>
      <c r="BPR52" s="16"/>
      <c r="BPS52" s="16"/>
      <c r="BPT52" s="16"/>
      <c r="BPU52" s="16"/>
      <c r="BPV52" s="16"/>
      <c r="BPW52" s="16"/>
      <c r="BPX52" s="16"/>
      <c r="BPY52" s="16"/>
      <c r="BPZ52" s="16"/>
      <c r="BQA52" s="16"/>
      <c r="BQB52" s="16"/>
      <c r="BQC52" s="16"/>
      <c r="BQD52" s="16"/>
      <c r="BQE52" s="16"/>
      <c r="BQF52" s="16"/>
      <c r="BQG52" s="16"/>
      <c r="BQH52" s="16"/>
      <c r="BQI52" s="16"/>
      <c r="BQJ52" s="16"/>
      <c r="BQK52" s="16"/>
      <c r="BQL52" s="16"/>
      <c r="BQM52" s="16"/>
      <c r="BQN52" s="16"/>
      <c r="BQO52" s="16"/>
      <c r="BQP52" s="16"/>
      <c r="BQQ52" s="16"/>
      <c r="BQR52" s="16"/>
      <c r="BQS52" s="16"/>
      <c r="BQT52" s="16"/>
      <c r="BQU52" s="16"/>
      <c r="BQV52" s="16"/>
      <c r="BQW52" s="16"/>
      <c r="BQX52" s="16"/>
      <c r="BQY52" s="16"/>
      <c r="BQZ52" s="16"/>
      <c r="BRA52" s="16"/>
      <c r="BRB52" s="16"/>
      <c r="BRC52" s="16"/>
      <c r="BRD52" s="16"/>
      <c r="BRE52" s="16"/>
      <c r="BRF52" s="16"/>
      <c r="BRG52" s="16"/>
      <c r="BRH52" s="16"/>
      <c r="BRI52" s="16"/>
      <c r="BRJ52" s="16"/>
      <c r="BRK52" s="16"/>
      <c r="BRL52" s="16"/>
      <c r="BRM52" s="16"/>
      <c r="BRN52" s="16"/>
      <c r="BRO52" s="16"/>
      <c r="BRP52" s="16"/>
      <c r="BRQ52" s="16"/>
      <c r="BRR52" s="16"/>
      <c r="BRS52" s="16"/>
      <c r="BRT52" s="16"/>
      <c r="BRU52" s="16"/>
      <c r="BRV52" s="16"/>
      <c r="BRW52" s="16"/>
      <c r="BRX52" s="16"/>
      <c r="BRY52" s="16"/>
      <c r="BRZ52" s="16"/>
      <c r="BSA52" s="16"/>
      <c r="BSB52" s="16"/>
      <c r="BSC52" s="16"/>
      <c r="BSD52" s="16"/>
      <c r="BSE52" s="16"/>
      <c r="BSF52" s="16"/>
      <c r="BSG52" s="16"/>
      <c r="BSH52" s="16"/>
      <c r="BSI52" s="16"/>
      <c r="BSJ52" s="16"/>
      <c r="BSK52" s="16"/>
      <c r="BSL52" s="16"/>
      <c r="BSM52" s="16"/>
      <c r="BSN52" s="16"/>
      <c r="BSO52" s="16"/>
      <c r="BSP52" s="16"/>
      <c r="BSQ52" s="16"/>
      <c r="BSR52" s="16"/>
      <c r="BSS52" s="16"/>
      <c r="BST52" s="16"/>
      <c r="BSU52" s="16"/>
      <c r="BSV52" s="16"/>
      <c r="BSW52" s="16"/>
      <c r="BSX52" s="16"/>
      <c r="BSY52" s="16"/>
      <c r="BSZ52" s="16"/>
      <c r="BTA52" s="16"/>
      <c r="BTB52" s="16"/>
      <c r="BTC52" s="16"/>
      <c r="BTD52" s="16"/>
      <c r="BTE52" s="16"/>
      <c r="BTF52" s="16"/>
      <c r="BTG52" s="16"/>
      <c r="BTH52" s="16"/>
      <c r="BTI52" s="16"/>
      <c r="BTJ52" s="16"/>
      <c r="BTK52" s="16"/>
      <c r="BTL52" s="16"/>
      <c r="BTM52" s="16"/>
      <c r="BTN52" s="16"/>
      <c r="BTO52" s="16"/>
      <c r="BTP52" s="16"/>
      <c r="BTQ52" s="16"/>
      <c r="BTR52" s="16"/>
      <c r="BTS52" s="16"/>
      <c r="BTT52" s="16"/>
      <c r="BTU52" s="16"/>
      <c r="BTV52" s="16"/>
      <c r="BTW52" s="16"/>
      <c r="BTX52" s="16"/>
      <c r="BTY52" s="16"/>
      <c r="BTZ52" s="16"/>
      <c r="BUA52" s="16"/>
      <c r="BUB52" s="16"/>
      <c r="BUC52" s="16"/>
      <c r="BUD52" s="16"/>
      <c r="BUE52" s="16"/>
      <c r="BUF52" s="16"/>
      <c r="BUG52" s="16"/>
      <c r="BUH52" s="16"/>
      <c r="BUI52" s="16"/>
      <c r="BUJ52" s="16"/>
      <c r="BUK52" s="16"/>
      <c r="BUL52" s="16"/>
      <c r="BUM52" s="16"/>
      <c r="BUN52" s="16"/>
      <c r="BUO52" s="16"/>
      <c r="BUP52" s="16"/>
      <c r="BUQ52" s="16"/>
      <c r="BUR52" s="16"/>
      <c r="BUS52" s="16"/>
      <c r="BUT52" s="16"/>
      <c r="BUU52" s="16"/>
      <c r="BUV52" s="16"/>
      <c r="BUW52" s="16"/>
      <c r="BUX52" s="16"/>
      <c r="BUY52" s="16"/>
      <c r="BUZ52" s="16"/>
      <c r="BVA52" s="16"/>
      <c r="BVB52" s="16"/>
      <c r="BVC52" s="16"/>
      <c r="BVD52" s="16"/>
      <c r="BVE52" s="16"/>
      <c r="BVF52" s="16"/>
      <c r="BVG52" s="16"/>
      <c r="BVH52" s="16"/>
      <c r="BVI52" s="16"/>
      <c r="BVJ52" s="16"/>
      <c r="BVK52" s="16"/>
      <c r="BVL52" s="16"/>
      <c r="BVM52" s="16"/>
      <c r="BVN52" s="16"/>
      <c r="BVO52" s="16"/>
      <c r="BVP52" s="16"/>
      <c r="BVQ52" s="16"/>
      <c r="BVR52" s="16"/>
      <c r="BVS52" s="16"/>
      <c r="BVT52" s="16"/>
      <c r="BVU52" s="16"/>
      <c r="BVV52" s="16"/>
      <c r="BVW52" s="16"/>
      <c r="BVX52" s="16"/>
      <c r="BVY52" s="16"/>
      <c r="BVZ52" s="16"/>
      <c r="BWA52" s="16"/>
      <c r="BWB52" s="16"/>
      <c r="BWC52" s="16"/>
      <c r="BWD52" s="16"/>
      <c r="BWE52" s="16"/>
      <c r="BWF52" s="16"/>
      <c r="BWG52" s="16"/>
      <c r="BWH52" s="16"/>
      <c r="BWI52" s="16"/>
      <c r="BWJ52" s="16"/>
      <c r="BWK52" s="16"/>
      <c r="BWL52" s="16"/>
      <c r="BWM52" s="16"/>
      <c r="BWN52" s="16"/>
      <c r="BWO52" s="16"/>
      <c r="BWP52" s="16"/>
      <c r="BWQ52" s="16"/>
      <c r="BWR52" s="16"/>
      <c r="BWS52" s="16"/>
      <c r="BWT52" s="16"/>
      <c r="BWU52" s="16"/>
      <c r="BWV52" s="16"/>
      <c r="BWW52" s="16"/>
      <c r="BWX52" s="16"/>
      <c r="BWY52" s="16"/>
      <c r="BWZ52" s="16"/>
      <c r="BXA52" s="16"/>
      <c r="BXB52" s="16"/>
      <c r="BXC52" s="16"/>
      <c r="BXD52" s="16"/>
      <c r="BXE52" s="16"/>
      <c r="BXF52" s="16"/>
      <c r="BXG52" s="16"/>
      <c r="BXH52" s="16"/>
      <c r="BXI52" s="16"/>
      <c r="BXJ52" s="16"/>
      <c r="BXK52" s="16"/>
      <c r="BXL52" s="16"/>
      <c r="BXM52" s="16"/>
      <c r="BXN52" s="16"/>
      <c r="BXO52" s="16"/>
      <c r="BXP52" s="16"/>
      <c r="BXQ52" s="16"/>
      <c r="BXR52" s="16"/>
      <c r="BXS52" s="16"/>
      <c r="BXT52" s="16"/>
      <c r="BXU52" s="16"/>
      <c r="BXV52" s="16"/>
      <c r="BXW52" s="16"/>
      <c r="BXX52" s="16"/>
      <c r="BXY52" s="16"/>
      <c r="BXZ52" s="16"/>
      <c r="BYA52" s="16"/>
      <c r="BYB52" s="16"/>
      <c r="BYC52" s="16"/>
      <c r="BYD52" s="16"/>
      <c r="BYE52" s="16"/>
      <c r="BYF52" s="16"/>
      <c r="BYG52" s="16"/>
      <c r="BYH52" s="16"/>
      <c r="BYI52" s="16"/>
      <c r="BYJ52" s="16"/>
      <c r="BYK52" s="16"/>
      <c r="BYL52" s="16"/>
      <c r="BYM52" s="16"/>
      <c r="BYN52" s="16"/>
      <c r="BYO52" s="16"/>
      <c r="BYP52" s="16"/>
      <c r="BYQ52" s="16"/>
      <c r="BYR52" s="16"/>
      <c r="BYS52" s="16"/>
      <c r="BYT52" s="16"/>
      <c r="BYU52" s="16"/>
      <c r="BYV52" s="16"/>
      <c r="BYW52" s="16"/>
      <c r="BYX52" s="16"/>
      <c r="BYY52" s="16"/>
      <c r="BYZ52" s="16"/>
      <c r="BZA52" s="16"/>
      <c r="BZB52" s="16"/>
      <c r="BZC52" s="16"/>
      <c r="BZD52" s="16"/>
      <c r="BZE52" s="16"/>
      <c r="BZF52" s="16"/>
      <c r="BZG52" s="16"/>
      <c r="BZH52" s="16"/>
      <c r="BZI52" s="16"/>
      <c r="BZJ52" s="16"/>
      <c r="BZK52" s="16"/>
      <c r="BZL52" s="16"/>
      <c r="BZM52" s="16"/>
      <c r="BZN52" s="16"/>
      <c r="BZO52" s="16"/>
      <c r="BZP52" s="16"/>
      <c r="BZQ52" s="16"/>
      <c r="BZR52" s="16"/>
      <c r="BZS52" s="16"/>
      <c r="BZT52" s="16"/>
      <c r="BZU52" s="16"/>
      <c r="BZV52" s="16"/>
      <c r="BZW52" s="16"/>
      <c r="BZX52" s="16"/>
      <c r="BZY52" s="16"/>
      <c r="BZZ52" s="16"/>
      <c r="CAA52" s="16"/>
      <c r="CAB52" s="16"/>
      <c r="CAC52" s="16"/>
      <c r="CAD52" s="16"/>
      <c r="CAE52" s="16"/>
      <c r="CAF52" s="16"/>
      <c r="CAG52" s="16"/>
      <c r="CAH52" s="16"/>
      <c r="CAI52" s="16"/>
      <c r="CAJ52" s="16"/>
      <c r="CAK52" s="16"/>
      <c r="CAL52" s="16"/>
      <c r="CAM52" s="16"/>
      <c r="CAN52" s="16"/>
      <c r="CAO52" s="16"/>
      <c r="CAP52" s="16"/>
      <c r="CAQ52" s="16"/>
      <c r="CAR52" s="16"/>
      <c r="CAS52" s="16"/>
      <c r="CAT52" s="16"/>
      <c r="CAU52" s="16"/>
      <c r="CAV52" s="16"/>
      <c r="CAW52" s="16"/>
      <c r="CAX52" s="16"/>
      <c r="CAY52" s="16"/>
      <c r="CAZ52" s="16"/>
      <c r="CBA52" s="16"/>
      <c r="CBB52" s="16"/>
      <c r="CBC52" s="16"/>
      <c r="CBD52" s="16"/>
      <c r="CBE52" s="16"/>
      <c r="CBF52" s="16"/>
      <c r="CBG52" s="16"/>
      <c r="CBH52" s="16"/>
      <c r="CBI52" s="16"/>
      <c r="CBJ52" s="16"/>
      <c r="CBK52" s="16"/>
      <c r="CBL52" s="16"/>
      <c r="CBM52" s="16"/>
      <c r="CBN52" s="16"/>
      <c r="CBO52" s="16"/>
      <c r="CBP52" s="16"/>
      <c r="CBQ52" s="16"/>
      <c r="CBR52" s="16"/>
      <c r="CBS52" s="16"/>
      <c r="CBT52" s="16"/>
      <c r="CBU52" s="16"/>
      <c r="CBV52" s="16"/>
      <c r="CBW52" s="16"/>
      <c r="CBX52" s="16"/>
      <c r="CBY52" s="16"/>
      <c r="CBZ52" s="16"/>
      <c r="CCA52" s="16"/>
      <c r="CCB52" s="16"/>
      <c r="CCC52" s="16"/>
      <c r="CCD52" s="16"/>
      <c r="CCE52" s="16"/>
      <c r="CCF52" s="16"/>
      <c r="CCG52" s="16"/>
      <c r="CCH52" s="16"/>
      <c r="CCI52" s="16"/>
      <c r="CCJ52" s="16"/>
      <c r="CCK52" s="16"/>
      <c r="CCL52" s="16"/>
      <c r="CCM52" s="16"/>
      <c r="CCN52" s="16"/>
      <c r="CCO52" s="16"/>
      <c r="CCP52" s="16"/>
      <c r="CCQ52" s="16"/>
      <c r="CCR52" s="16"/>
      <c r="CCS52" s="16"/>
      <c r="CCT52" s="16"/>
      <c r="CCU52" s="16"/>
      <c r="CCV52" s="16"/>
      <c r="CCW52" s="16"/>
      <c r="CCX52" s="16"/>
      <c r="CCY52" s="16"/>
      <c r="CCZ52" s="16"/>
      <c r="CDA52" s="16"/>
      <c r="CDB52" s="16"/>
      <c r="CDC52" s="16"/>
      <c r="CDD52" s="16"/>
      <c r="CDE52" s="16"/>
      <c r="CDF52" s="16"/>
      <c r="CDG52" s="16"/>
      <c r="CDH52" s="16"/>
      <c r="CDI52" s="16"/>
      <c r="CDJ52" s="16"/>
      <c r="CDK52" s="16"/>
      <c r="CDL52" s="16"/>
      <c r="CDM52" s="16"/>
      <c r="CDN52" s="16"/>
      <c r="CDO52" s="16"/>
      <c r="CDP52" s="16"/>
      <c r="CDQ52" s="16"/>
      <c r="CDR52" s="16"/>
      <c r="CDS52" s="16"/>
      <c r="CDT52" s="16"/>
      <c r="CDU52" s="16"/>
      <c r="CDV52" s="16"/>
      <c r="CDW52" s="16"/>
      <c r="CDX52" s="16"/>
      <c r="CDY52" s="16"/>
      <c r="CDZ52" s="16"/>
      <c r="CEA52" s="16"/>
      <c r="CEB52" s="16"/>
      <c r="CEC52" s="16"/>
      <c r="CED52" s="16"/>
      <c r="CEE52" s="16"/>
      <c r="CEF52" s="16"/>
      <c r="CEG52" s="16"/>
      <c r="CEH52" s="16"/>
      <c r="CEI52" s="16"/>
      <c r="CEJ52" s="16"/>
      <c r="CEK52" s="16"/>
      <c r="CEL52" s="16"/>
      <c r="CEM52" s="16"/>
      <c r="CEN52" s="16"/>
      <c r="CEO52" s="16"/>
      <c r="CEP52" s="16"/>
      <c r="CEQ52" s="16"/>
      <c r="CER52" s="16"/>
      <c r="CES52" s="16"/>
      <c r="CET52" s="16"/>
      <c r="CEU52" s="16"/>
      <c r="CEV52" s="16"/>
      <c r="CEW52" s="16"/>
      <c r="CEX52" s="16"/>
      <c r="CEY52" s="16"/>
      <c r="CEZ52" s="16"/>
      <c r="CFA52" s="16"/>
      <c r="CFB52" s="16"/>
      <c r="CFC52" s="16"/>
      <c r="CFD52" s="16"/>
      <c r="CFE52" s="16"/>
      <c r="CFF52" s="16"/>
      <c r="CFG52" s="16"/>
      <c r="CFH52" s="16"/>
      <c r="CFI52" s="16"/>
      <c r="CFJ52" s="16"/>
      <c r="CFK52" s="16"/>
      <c r="CFL52" s="16"/>
      <c r="CFM52" s="16"/>
      <c r="CFN52" s="16"/>
      <c r="CFO52" s="16"/>
      <c r="CFP52" s="16"/>
      <c r="CFQ52" s="16"/>
      <c r="CFR52" s="16"/>
      <c r="CFS52" s="16"/>
      <c r="CFT52" s="16"/>
      <c r="CFU52" s="16"/>
      <c r="CFV52" s="16"/>
      <c r="CFW52" s="16"/>
      <c r="CFX52" s="16"/>
      <c r="CFY52" s="16"/>
      <c r="CFZ52" s="16"/>
      <c r="CGA52" s="16"/>
      <c r="CGB52" s="16"/>
      <c r="CGC52" s="16"/>
      <c r="CGD52" s="16"/>
      <c r="CGE52" s="16"/>
      <c r="CGF52" s="16"/>
      <c r="CGG52" s="16"/>
      <c r="CGH52" s="16"/>
      <c r="CGI52" s="16"/>
      <c r="CGJ52" s="16"/>
      <c r="CGK52" s="16"/>
      <c r="CGL52" s="16"/>
      <c r="CGM52" s="16"/>
      <c r="CGN52" s="16"/>
      <c r="CGO52" s="16"/>
      <c r="CGP52" s="16"/>
      <c r="CGQ52" s="16"/>
      <c r="CGR52" s="16"/>
      <c r="CGS52" s="16"/>
      <c r="CGT52" s="16"/>
      <c r="CGU52" s="16"/>
      <c r="CGV52" s="16"/>
      <c r="CGW52" s="16"/>
      <c r="CGX52" s="16"/>
      <c r="CGY52" s="16"/>
      <c r="CGZ52" s="16"/>
      <c r="CHA52" s="16"/>
      <c r="CHB52" s="16"/>
      <c r="CHC52" s="16"/>
      <c r="CHD52" s="16"/>
      <c r="CHE52" s="16"/>
      <c r="CHF52" s="16"/>
      <c r="CHG52" s="16"/>
      <c r="CHH52" s="16"/>
      <c r="CHI52" s="16"/>
      <c r="CHJ52" s="16"/>
      <c r="CHK52" s="16"/>
      <c r="CHL52" s="16"/>
      <c r="CHM52" s="16"/>
      <c r="CHN52" s="16"/>
      <c r="CHO52" s="16"/>
      <c r="CHP52" s="16"/>
      <c r="CHQ52" s="16"/>
      <c r="CHR52" s="16"/>
      <c r="CHS52" s="16"/>
      <c r="CHT52" s="16"/>
      <c r="CHU52" s="16"/>
      <c r="CHV52" s="16"/>
      <c r="CHW52" s="16"/>
      <c r="CHX52" s="16"/>
      <c r="CHY52" s="16"/>
      <c r="CHZ52" s="16"/>
      <c r="CIA52" s="16"/>
      <c r="CIB52" s="16"/>
      <c r="CIC52" s="16"/>
      <c r="CID52" s="16"/>
      <c r="CIE52" s="16"/>
      <c r="CIF52" s="16"/>
      <c r="CIG52" s="16"/>
      <c r="CIH52" s="16"/>
      <c r="CII52" s="16"/>
      <c r="CIJ52" s="16"/>
      <c r="CIK52" s="16"/>
      <c r="CIL52" s="16"/>
      <c r="CIM52" s="16"/>
      <c r="CIN52" s="16"/>
      <c r="CIO52" s="16"/>
      <c r="CIP52" s="16"/>
      <c r="CIQ52" s="16"/>
      <c r="CIR52" s="16"/>
      <c r="CIS52" s="16"/>
      <c r="CIT52" s="16"/>
      <c r="CIU52" s="16"/>
      <c r="CIV52" s="16"/>
      <c r="CIW52" s="16"/>
      <c r="CIX52" s="16"/>
      <c r="CIY52" s="16"/>
      <c r="CIZ52" s="16"/>
      <c r="CJA52" s="16"/>
      <c r="CJB52" s="16"/>
      <c r="CJC52" s="16"/>
      <c r="CJD52" s="16"/>
      <c r="CJE52" s="16"/>
      <c r="CJF52" s="16"/>
      <c r="CJG52" s="16"/>
      <c r="CJH52" s="16"/>
      <c r="CJI52" s="16"/>
      <c r="CJJ52" s="16"/>
      <c r="CJK52" s="16"/>
      <c r="CJL52" s="16"/>
      <c r="CJM52" s="16"/>
      <c r="CJN52" s="16"/>
      <c r="CJO52" s="16"/>
      <c r="CJP52" s="16"/>
      <c r="CJQ52" s="16"/>
      <c r="CJR52" s="16"/>
      <c r="CJS52" s="16"/>
      <c r="CJT52" s="16"/>
      <c r="CJU52" s="16"/>
      <c r="CJV52" s="16"/>
      <c r="CJW52" s="16"/>
      <c r="CJX52" s="16"/>
      <c r="CJY52" s="16"/>
      <c r="CJZ52" s="16"/>
      <c r="CKA52" s="16"/>
      <c r="CKB52" s="16"/>
      <c r="CKC52" s="16"/>
      <c r="CKD52" s="16"/>
      <c r="CKE52" s="16"/>
      <c r="CKF52" s="16"/>
      <c r="CKG52" s="16"/>
      <c r="CKH52" s="16"/>
      <c r="CKI52" s="16"/>
      <c r="CKJ52" s="16"/>
      <c r="CKK52" s="16"/>
      <c r="CKL52" s="16"/>
      <c r="CKM52" s="16"/>
      <c r="CKN52" s="16"/>
      <c r="CKO52" s="16"/>
      <c r="CKP52" s="16"/>
      <c r="CKQ52" s="16"/>
      <c r="CKR52" s="16"/>
      <c r="CKS52" s="16"/>
      <c r="CKT52" s="16"/>
      <c r="CKU52" s="16"/>
      <c r="CKV52" s="16"/>
      <c r="CKW52" s="16"/>
      <c r="CKX52" s="16"/>
      <c r="CKY52" s="16"/>
      <c r="CKZ52" s="16"/>
      <c r="CLA52" s="16"/>
      <c r="CLB52" s="16"/>
      <c r="CLC52" s="16"/>
      <c r="CLD52" s="16"/>
      <c r="CLE52" s="16"/>
      <c r="CLF52" s="16"/>
      <c r="CLG52" s="16"/>
      <c r="CLH52" s="16"/>
      <c r="CLI52" s="16"/>
      <c r="CLJ52" s="16"/>
      <c r="CLK52" s="16"/>
      <c r="CLL52" s="16"/>
      <c r="CLM52" s="16"/>
      <c r="CLN52" s="16"/>
      <c r="CLO52" s="16"/>
      <c r="CLP52" s="16"/>
      <c r="CLQ52" s="16"/>
      <c r="CLR52" s="16"/>
      <c r="CLS52" s="16"/>
      <c r="CLT52" s="16"/>
      <c r="CLU52" s="16"/>
      <c r="CLV52" s="16"/>
      <c r="CLW52" s="16"/>
      <c r="CLX52" s="16"/>
      <c r="CLY52" s="16"/>
      <c r="CLZ52" s="16"/>
      <c r="CMA52" s="16"/>
      <c r="CMB52" s="16"/>
      <c r="CMC52" s="16"/>
      <c r="CMD52" s="16"/>
      <c r="CME52" s="16"/>
      <c r="CMF52" s="16"/>
      <c r="CMG52" s="16"/>
      <c r="CMH52" s="16"/>
      <c r="CMI52" s="16"/>
      <c r="CMJ52" s="16"/>
      <c r="CMK52" s="16"/>
      <c r="CML52" s="16"/>
      <c r="CMM52" s="16"/>
      <c r="CMN52" s="16"/>
      <c r="CMO52" s="16"/>
      <c r="CMP52" s="16"/>
      <c r="CMQ52" s="16"/>
      <c r="CMR52" s="16"/>
      <c r="CMS52" s="16"/>
      <c r="CMT52" s="16"/>
      <c r="CMU52" s="16"/>
      <c r="CMV52" s="16"/>
      <c r="CMW52" s="16"/>
      <c r="CMX52" s="16"/>
      <c r="CMY52" s="16"/>
      <c r="CMZ52" s="16"/>
      <c r="CNA52" s="16"/>
      <c r="CNB52" s="16"/>
      <c r="CNC52" s="16"/>
      <c r="CND52" s="16"/>
      <c r="CNE52" s="16"/>
      <c r="CNF52" s="16"/>
      <c r="CNG52" s="16"/>
      <c r="CNH52" s="16"/>
      <c r="CNI52" s="16"/>
      <c r="CNJ52" s="16"/>
      <c r="CNK52" s="16"/>
      <c r="CNL52" s="16"/>
      <c r="CNM52" s="16"/>
      <c r="CNN52" s="16"/>
      <c r="CNO52" s="16"/>
      <c r="CNP52" s="16"/>
      <c r="CNQ52" s="16"/>
      <c r="CNR52" s="16"/>
      <c r="CNS52" s="16"/>
      <c r="CNT52" s="16"/>
      <c r="CNU52" s="16"/>
      <c r="CNV52" s="16"/>
      <c r="CNW52" s="16"/>
      <c r="CNX52" s="16"/>
      <c r="CNY52" s="16"/>
      <c r="CNZ52" s="16"/>
      <c r="COA52" s="16"/>
      <c r="COB52" s="16"/>
      <c r="COC52" s="16"/>
      <c r="COD52" s="16"/>
      <c r="COE52" s="16"/>
      <c r="COF52" s="16"/>
      <c r="COG52" s="16"/>
      <c r="COH52" s="16"/>
      <c r="COI52" s="16"/>
      <c r="COJ52" s="16"/>
      <c r="COK52" s="16"/>
      <c r="COL52" s="16"/>
      <c r="COM52" s="16"/>
      <c r="CON52" s="16"/>
      <c r="COO52" s="16"/>
      <c r="COP52" s="16"/>
      <c r="COQ52" s="16"/>
      <c r="COR52" s="16"/>
      <c r="COS52" s="16"/>
      <c r="COT52" s="16"/>
      <c r="COU52" s="16"/>
      <c r="COV52" s="16"/>
      <c r="COW52" s="16"/>
      <c r="COX52" s="16"/>
      <c r="COY52" s="16"/>
      <c r="COZ52" s="16"/>
      <c r="CPA52" s="16"/>
      <c r="CPB52" s="16"/>
      <c r="CPC52" s="16"/>
      <c r="CPD52" s="16"/>
      <c r="CPE52" s="16"/>
      <c r="CPF52" s="16"/>
      <c r="CPG52" s="16"/>
      <c r="CPH52" s="16"/>
      <c r="CPI52" s="16"/>
      <c r="CPJ52" s="16"/>
      <c r="CPK52" s="16"/>
      <c r="CPL52" s="16"/>
      <c r="CPM52" s="16"/>
      <c r="CPN52" s="16"/>
      <c r="CPO52" s="16"/>
      <c r="CPP52" s="16"/>
      <c r="CPQ52" s="16"/>
      <c r="CPR52" s="16"/>
      <c r="CPS52" s="16"/>
      <c r="CPT52" s="16"/>
      <c r="CPU52" s="16"/>
      <c r="CPV52" s="16"/>
      <c r="CPW52" s="16"/>
      <c r="CPX52" s="16"/>
      <c r="CPY52" s="16"/>
      <c r="CPZ52" s="16"/>
      <c r="CQA52" s="16"/>
      <c r="CQB52" s="16"/>
      <c r="CQC52" s="16"/>
      <c r="CQD52" s="16"/>
      <c r="CQE52" s="16"/>
      <c r="CQF52" s="16"/>
      <c r="CQG52" s="16"/>
      <c r="CQH52" s="16"/>
      <c r="CQI52" s="16"/>
      <c r="CQJ52" s="16"/>
      <c r="CQK52" s="16"/>
      <c r="CQL52" s="16"/>
      <c r="CQM52" s="16"/>
      <c r="CQN52" s="16"/>
      <c r="CQO52" s="16"/>
      <c r="CQP52" s="16"/>
      <c r="CQQ52" s="16"/>
      <c r="CQR52" s="16"/>
      <c r="CQS52" s="16"/>
      <c r="CQT52" s="16"/>
      <c r="CQU52" s="16"/>
      <c r="CQV52" s="16"/>
      <c r="CQW52" s="16"/>
      <c r="CQX52" s="16"/>
      <c r="CQY52" s="16"/>
      <c r="CQZ52" s="16"/>
      <c r="CRA52" s="16"/>
      <c r="CRB52" s="16"/>
      <c r="CRC52" s="16"/>
      <c r="CRD52" s="16"/>
      <c r="CRE52" s="16"/>
      <c r="CRF52" s="16"/>
      <c r="CRG52" s="16"/>
      <c r="CRH52" s="16"/>
      <c r="CRI52" s="16"/>
      <c r="CRJ52" s="16"/>
      <c r="CRK52" s="16"/>
      <c r="CRL52" s="16"/>
      <c r="CRM52" s="16"/>
      <c r="CRN52" s="16"/>
      <c r="CRO52" s="16"/>
      <c r="CRP52" s="16"/>
      <c r="CRQ52" s="16"/>
      <c r="CRR52" s="16"/>
      <c r="CRS52" s="16"/>
      <c r="CRT52" s="16"/>
      <c r="CRU52" s="16"/>
      <c r="CRV52" s="16"/>
      <c r="CRW52" s="16"/>
      <c r="CRX52" s="16"/>
      <c r="CRY52" s="16"/>
      <c r="CRZ52" s="16"/>
      <c r="CSA52" s="16"/>
      <c r="CSB52" s="16"/>
      <c r="CSC52" s="16"/>
      <c r="CSD52" s="16"/>
      <c r="CSE52" s="16"/>
      <c r="CSF52" s="16"/>
      <c r="CSG52" s="16"/>
      <c r="CSH52" s="16"/>
      <c r="CSI52" s="16"/>
      <c r="CSJ52" s="16"/>
      <c r="CSK52" s="16"/>
      <c r="CSL52" s="16"/>
      <c r="CSM52" s="16"/>
      <c r="CSN52" s="16"/>
      <c r="CSO52" s="16"/>
      <c r="CSP52" s="16"/>
      <c r="CSQ52" s="16"/>
      <c r="CSR52" s="16"/>
      <c r="CSS52" s="16"/>
      <c r="CST52" s="16"/>
      <c r="CSU52" s="16"/>
      <c r="CSV52" s="16"/>
      <c r="CSW52" s="16"/>
      <c r="CSX52" s="16"/>
      <c r="CSY52" s="16"/>
      <c r="CSZ52" s="16"/>
      <c r="CTA52" s="16"/>
      <c r="CTB52" s="16"/>
      <c r="CTC52" s="16"/>
      <c r="CTD52" s="16"/>
      <c r="CTE52" s="16"/>
      <c r="CTF52" s="16"/>
      <c r="CTG52" s="16"/>
      <c r="CTH52" s="16"/>
      <c r="CTI52" s="16"/>
      <c r="CTJ52" s="16"/>
      <c r="CTK52" s="16"/>
      <c r="CTL52" s="16"/>
      <c r="CTM52" s="16"/>
      <c r="CTN52" s="16"/>
      <c r="CTO52" s="16"/>
      <c r="CTP52" s="16"/>
      <c r="CTQ52" s="16"/>
      <c r="CTR52" s="16"/>
      <c r="CTS52" s="16"/>
      <c r="CTT52" s="16"/>
      <c r="CTU52" s="16"/>
      <c r="CTV52" s="16"/>
      <c r="CTW52" s="16"/>
      <c r="CTX52" s="16"/>
      <c r="CTY52" s="16"/>
      <c r="CTZ52" s="16"/>
      <c r="CUA52" s="16"/>
      <c r="CUB52" s="16"/>
      <c r="CUC52" s="16"/>
      <c r="CUD52" s="16"/>
      <c r="CUE52" s="16"/>
      <c r="CUF52" s="16"/>
      <c r="CUG52" s="16"/>
      <c r="CUH52" s="16"/>
      <c r="CUI52" s="16"/>
      <c r="CUJ52" s="16"/>
      <c r="CUK52" s="16"/>
      <c r="CUL52" s="16"/>
      <c r="CUM52" s="16"/>
      <c r="CUN52" s="16"/>
      <c r="CUO52" s="16"/>
      <c r="CUP52" s="16"/>
      <c r="CUQ52" s="16"/>
      <c r="CUR52" s="16"/>
      <c r="CUS52" s="16"/>
      <c r="CUT52" s="16"/>
      <c r="CUU52" s="16"/>
      <c r="CUV52" s="16"/>
      <c r="CUW52" s="16"/>
      <c r="CUX52" s="16"/>
      <c r="CUY52" s="16"/>
      <c r="CUZ52" s="16"/>
      <c r="CVA52" s="16"/>
      <c r="CVB52" s="16"/>
      <c r="CVC52" s="16"/>
      <c r="CVD52" s="16"/>
      <c r="CVE52" s="16"/>
      <c r="CVF52" s="16"/>
      <c r="CVG52" s="16"/>
      <c r="CVH52" s="16"/>
      <c r="CVI52" s="16"/>
      <c r="CVJ52" s="16"/>
      <c r="CVK52" s="16"/>
      <c r="CVL52" s="16"/>
      <c r="CVM52" s="16"/>
      <c r="CVN52" s="16"/>
      <c r="CVO52" s="16"/>
      <c r="CVP52" s="16"/>
      <c r="CVQ52" s="16"/>
      <c r="CVR52" s="16"/>
      <c r="CVS52" s="16"/>
      <c r="CVT52" s="16"/>
      <c r="CVU52" s="16"/>
      <c r="CVV52" s="16"/>
      <c r="CVW52" s="16"/>
      <c r="CVX52" s="16"/>
      <c r="CVY52" s="16"/>
      <c r="CVZ52" s="16"/>
      <c r="CWA52" s="16"/>
      <c r="CWB52" s="16"/>
      <c r="CWC52" s="16"/>
      <c r="CWD52" s="16"/>
      <c r="CWE52" s="16"/>
      <c r="CWF52" s="16"/>
      <c r="CWG52" s="16"/>
      <c r="CWH52" s="16"/>
      <c r="CWI52" s="16"/>
      <c r="CWJ52" s="16"/>
      <c r="CWK52" s="16"/>
      <c r="CWL52" s="16"/>
      <c r="CWM52" s="16"/>
      <c r="CWN52" s="16"/>
      <c r="CWO52" s="16"/>
      <c r="CWP52" s="16"/>
      <c r="CWQ52" s="16"/>
      <c r="CWR52" s="16"/>
      <c r="CWS52" s="16"/>
      <c r="CWT52" s="16"/>
      <c r="CWU52" s="16"/>
      <c r="CWV52" s="16"/>
      <c r="CWW52" s="16"/>
      <c r="CWX52" s="16"/>
      <c r="CWY52" s="16"/>
      <c r="CWZ52" s="16"/>
      <c r="CXA52" s="16"/>
      <c r="CXB52" s="16"/>
      <c r="CXC52" s="16"/>
      <c r="CXD52" s="16"/>
      <c r="CXE52" s="16"/>
      <c r="CXF52" s="16"/>
      <c r="CXG52" s="16"/>
      <c r="CXH52" s="16"/>
      <c r="CXI52" s="16"/>
      <c r="CXJ52" s="16"/>
      <c r="CXK52" s="16"/>
      <c r="CXL52" s="16"/>
      <c r="CXM52" s="16"/>
      <c r="CXN52" s="16"/>
      <c r="CXO52" s="16"/>
      <c r="CXP52" s="16"/>
      <c r="CXQ52" s="16"/>
      <c r="CXR52" s="16"/>
      <c r="CXS52" s="16"/>
      <c r="CXT52" s="16"/>
      <c r="CXU52" s="16"/>
      <c r="CXV52" s="16"/>
      <c r="CXW52" s="16"/>
      <c r="CXX52" s="16"/>
      <c r="CXY52" s="16"/>
      <c r="CXZ52" s="16"/>
      <c r="CYA52" s="16"/>
      <c r="CYB52" s="16"/>
      <c r="CYC52" s="16"/>
      <c r="CYD52" s="16"/>
      <c r="CYE52" s="16"/>
      <c r="CYF52" s="16"/>
      <c r="CYG52" s="16"/>
      <c r="CYH52" s="16"/>
      <c r="CYI52" s="16"/>
      <c r="CYJ52" s="16"/>
      <c r="CYK52" s="16"/>
      <c r="CYL52" s="16"/>
      <c r="CYM52" s="16"/>
      <c r="CYN52" s="16"/>
      <c r="CYO52" s="16"/>
      <c r="CYP52" s="16"/>
      <c r="CYQ52" s="16"/>
      <c r="CYR52" s="16"/>
      <c r="CYS52" s="16"/>
      <c r="CYT52" s="16"/>
      <c r="CYU52" s="16"/>
      <c r="CYV52" s="16"/>
      <c r="CYW52" s="16"/>
      <c r="CYX52" s="16"/>
      <c r="CYY52" s="16"/>
      <c r="CYZ52" s="16"/>
      <c r="CZA52" s="16"/>
      <c r="CZB52" s="16"/>
      <c r="CZC52" s="16"/>
      <c r="CZD52" s="16"/>
      <c r="CZE52" s="16"/>
      <c r="CZF52" s="16"/>
      <c r="CZG52" s="16"/>
      <c r="CZH52" s="16"/>
      <c r="CZI52" s="16"/>
      <c r="CZJ52" s="16"/>
      <c r="CZK52" s="16"/>
      <c r="CZL52" s="16"/>
      <c r="CZM52" s="16"/>
      <c r="CZN52" s="16"/>
      <c r="CZO52" s="16"/>
      <c r="CZP52" s="16"/>
      <c r="CZQ52" s="16"/>
      <c r="CZR52" s="16"/>
      <c r="CZS52" s="16"/>
      <c r="CZT52" s="16"/>
      <c r="CZU52" s="16"/>
      <c r="CZV52" s="16"/>
      <c r="CZW52" s="16"/>
      <c r="CZX52" s="16"/>
      <c r="CZY52" s="16"/>
      <c r="CZZ52" s="16"/>
      <c r="DAA52" s="16"/>
      <c r="DAB52" s="16"/>
      <c r="DAC52" s="16"/>
      <c r="DAD52" s="16"/>
      <c r="DAE52" s="16"/>
      <c r="DAF52" s="16"/>
      <c r="DAG52" s="16"/>
      <c r="DAH52" s="16"/>
      <c r="DAI52" s="16"/>
      <c r="DAJ52" s="16"/>
      <c r="DAK52" s="16"/>
      <c r="DAL52" s="16"/>
      <c r="DAM52" s="16"/>
      <c r="DAN52" s="16"/>
      <c r="DAO52" s="16"/>
      <c r="DAP52" s="16"/>
      <c r="DAQ52" s="16"/>
      <c r="DAR52" s="16"/>
      <c r="DAS52" s="16"/>
      <c r="DAT52" s="16"/>
      <c r="DAU52" s="16"/>
      <c r="DAV52" s="16"/>
      <c r="DAW52" s="16"/>
      <c r="DAX52" s="16"/>
      <c r="DAY52" s="16"/>
      <c r="DAZ52" s="16"/>
      <c r="DBA52" s="16"/>
      <c r="DBB52" s="16"/>
      <c r="DBC52" s="16"/>
      <c r="DBD52" s="16"/>
      <c r="DBE52" s="16"/>
      <c r="DBF52" s="16"/>
      <c r="DBG52" s="16"/>
      <c r="DBH52" s="16"/>
      <c r="DBI52" s="16"/>
      <c r="DBJ52" s="16"/>
      <c r="DBK52" s="16"/>
      <c r="DBL52" s="16"/>
      <c r="DBM52" s="16"/>
      <c r="DBN52" s="16"/>
      <c r="DBO52" s="16"/>
      <c r="DBP52" s="16"/>
      <c r="DBQ52" s="16"/>
      <c r="DBR52" s="16"/>
      <c r="DBS52" s="16"/>
      <c r="DBT52" s="16"/>
      <c r="DBU52" s="16"/>
      <c r="DBV52" s="16"/>
      <c r="DBW52" s="16"/>
      <c r="DBX52" s="16"/>
      <c r="DBY52" s="16"/>
      <c r="DBZ52" s="16"/>
      <c r="DCA52" s="16"/>
      <c r="DCB52" s="16"/>
      <c r="DCC52" s="16"/>
      <c r="DCD52" s="16"/>
      <c r="DCE52" s="16"/>
      <c r="DCF52" s="16"/>
      <c r="DCG52" s="16"/>
      <c r="DCH52" s="16"/>
      <c r="DCI52" s="16"/>
      <c r="DCJ52" s="16"/>
      <c r="DCK52" s="16"/>
      <c r="DCL52" s="16"/>
      <c r="DCM52" s="16"/>
      <c r="DCN52" s="16"/>
      <c r="DCO52" s="16"/>
      <c r="DCP52" s="16"/>
      <c r="DCQ52" s="16"/>
      <c r="DCR52" s="16"/>
      <c r="DCS52" s="16"/>
      <c r="DCT52" s="16"/>
      <c r="DCU52" s="16"/>
      <c r="DCV52" s="16"/>
      <c r="DCW52" s="16"/>
      <c r="DCX52" s="16"/>
      <c r="DCY52" s="16"/>
      <c r="DCZ52" s="16"/>
      <c r="DDA52" s="16"/>
      <c r="DDB52" s="16"/>
      <c r="DDC52" s="16"/>
      <c r="DDD52" s="16"/>
      <c r="DDE52" s="16"/>
      <c r="DDF52" s="16"/>
      <c r="DDG52" s="16"/>
      <c r="DDH52" s="16"/>
      <c r="DDI52" s="16"/>
      <c r="DDJ52" s="16"/>
      <c r="DDK52" s="16"/>
      <c r="DDL52" s="16"/>
      <c r="DDM52" s="16"/>
      <c r="DDN52" s="16"/>
      <c r="DDO52" s="16"/>
      <c r="DDP52" s="16"/>
      <c r="DDQ52" s="16"/>
      <c r="DDR52" s="16"/>
      <c r="DDS52" s="16"/>
      <c r="DDT52" s="16"/>
      <c r="DDU52" s="16"/>
      <c r="DDV52" s="16"/>
      <c r="DDW52" s="16"/>
      <c r="DDX52" s="16"/>
      <c r="DDY52" s="16"/>
      <c r="DDZ52" s="16"/>
      <c r="DEA52" s="16"/>
      <c r="DEB52" s="16"/>
      <c r="DEC52" s="16"/>
      <c r="DED52" s="16"/>
      <c r="DEE52" s="16"/>
      <c r="DEF52" s="16"/>
      <c r="DEG52" s="16"/>
      <c r="DEH52" s="16"/>
      <c r="DEI52" s="16"/>
      <c r="DEJ52" s="16"/>
      <c r="DEK52" s="16"/>
      <c r="DEL52" s="16"/>
      <c r="DEM52" s="16"/>
      <c r="DEN52" s="16"/>
      <c r="DEO52" s="16"/>
      <c r="DEP52" s="16"/>
      <c r="DEQ52" s="16"/>
      <c r="DER52" s="16"/>
      <c r="DES52" s="16"/>
      <c r="DET52" s="16"/>
      <c r="DEU52" s="16"/>
      <c r="DEV52" s="16"/>
      <c r="DEW52" s="16"/>
      <c r="DEX52" s="16"/>
      <c r="DEY52" s="16"/>
      <c r="DEZ52" s="16"/>
      <c r="DFA52" s="16"/>
      <c r="DFB52" s="16"/>
      <c r="DFC52" s="16"/>
      <c r="DFD52" s="16"/>
      <c r="DFE52" s="16"/>
      <c r="DFF52" s="16"/>
      <c r="DFG52" s="16"/>
      <c r="DFH52" s="16"/>
      <c r="DFI52" s="16"/>
      <c r="DFJ52" s="16"/>
      <c r="DFK52" s="16"/>
      <c r="DFL52" s="16"/>
      <c r="DFM52" s="16"/>
      <c r="DFN52" s="16"/>
      <c r="DFO52" s="16"/>
      <c r="DFP52" s="16"/>
      <c r="DFQ52" s="16"/>
      <c r="DFR52" s="16"/>
      <c r="DFS52" s="16"/>
      <c r="DFT52" s="16"/>
      <c r="DFU52" s="16"/>
      <c r="DFV52" s="16"/>
      <c r="DFW52" s="16"/>
      <c r="DFX52" s="16"/>
      <c r="DFY52" s="16"/>
      <c r="DFZ52" s="16"/>
      <c r="DGA52" s="16"/>
      <c r="DGB52" s="16"/>
      <c r="DGC52" s="16"/>
      <c r="DGD52" s="16"/>
      <c r="DGE52" s="16"/>
      <c r="DGF52" s="16"/>
      <c r="DGG52" s="16"/>
      <c r="DGH52" s="16"/>
      <c r="DGI52" s="16"/>
      <c r="DGJ52" s="16"/>
      <c r="DGK52" s="16"/>
      <c r="DGL52" s="16"/>
      <c r="DGM52" s="16"/>
      <c r="DGN52" s="16"/>
      <c r="DGO52" s="16"/>
      <c r="DGP52" s="16"/>
      <c r="DGQ52" s="16"/>
      <c r="DGR52" s="16"/>
      <c r="DGS52" s="16"/>
      <c r="DGT52" s="16"/>
      <c r="DGU52" s="16"/>
      <c r="DGV52" s="16"/>
      <c r="DGW52" s="16"/>
      <c r="DGX52" s="16"/>
      <c r="DGY52" s="16"/>
      <c r="DGZ52" s="16"/>
      <c r="DHA52" s="16"/>
      <c r="DHB52" s="16"/>
      <c r="DHC52" s="16"/>
      <c r="DHD52" s="16"/>
      <c r="DHE52" s="16"/>
      <c r="DHF52" s="16"/>
      <c r="DHG52" s="16"/>
      <c r="DHH52" s="16"/>
      <c r="DHI52" s="16"/>
      <c r="DHJ52" s="16"/>
      <c r="DHK52" s="16"/>
      <c r="DHL52" s="16"/>
      <c r="DHM52" s="16"/>
      <c r="DHN52" s="16"/>
      <c r="DHO52" s="16"/>
      <c r="DHP52" s="16"/>
      <c r="DHQ52" s="16"/>
      <c r="DHR52" s="16"/>
      <c r="DHS52" s="16"/>
      <c r="DHT52" s="16"/>
      <c r="DHU52" s="16"/>
      <c r="DHV52" s="16"/>
      <c r="DHW52" s="16"/>
      <c r="DHX52" s="16"/>
      <c r="DHY52" s="16"/>
      <c r="DHZ52" s="16"/>
      <c r="DIA52" s="16"/>
      <c r="DIB52" s="16"/>
      <c r="DIC52" s="16"/>
      <c r="DID52" s="16"/>
      <c r="DIE52" s="16"/>
      <c r="DIF52" s="16"/>
      <c r="DIG52" s="16"/>
      <c r="DIH52" s="16"/>
      <c r="DII52" s="16"/>
      <c r="DIJ52" s="16"/>
      <c r="DIK52" s="16"/>
      <c r="DIL52" s="16"/>
      <c r="DIM52" s="16"/>
      <c r="DIN52" s="16"/>
      <c r="DIO52" s="16"/>
      <c r="DIP52" s="16"/>
      <c r="DIQ52" s="16"/>
      <c r="DIR52" s="16"/>
      <c r="DIS52" s="16"/>
      <c r="DIT52" s="16"/>
      <c r="DIU52" s="16"/>
      <c r="DIV52" s="16"/>
      <c r="DIW52" s="16"/>
      <c r="DIX52" s="16"/>
      <c r="DIY52" s="16"/>
      <c r="DIZ52" s="16"/>
      <c r="DJA52" s="16"/>
      <c r="DJB52" s="16"/>
      <c r="DJC52" s="16"/>
      <c r="DJD52" s="16"/>
      <c r="DJE52" s="16"/>
      <c r="DJF52" s="16"/>
      <c r="DJG52" s="16"/>
      <c r="DJH52" s="16"/>
      <c r="DJI52" s="16"/>
      <c r="DJJ52" s="16"/>
      <c r="DJK52" s="16"/>
      <c r="DJL52" s="16"/>
      <c r="DJM52" s="16"/>
      <c r="DJN52" s="16"/>
      <c r="DJO52" s="16"/>
      <c r="DJP52" s="16"/>
      <c r="DJQ52" s="16"/>
      <c r="DJR52" s="16"/>
      <c r="DJS52" s="16"/>
      <c r="DJT52" s="16"/>
      <c r="DJU52" s="16"/>
      <c r="DJV52" s="16"/>
      <c r="DJW52" s="16"/>
      <c r="DJX52" s="16"/>
      <c r="DJY52" s="16"/>
      <c r="DJZ52" s="16"/>
      <c r="DKA52" s="16"/>
      <c r="DKB52" s="16"/>
      <c r="DKC52" s="16"/>
      <c r="DKD52" s="16"/>
      <c r="DKE52" s="16"/>
      <c r="DKF52" s="16"/>
      <c r="DKG52" s="16"/>
      <c r="DKH52" s="16"/>
      <c r="DKI52" s="16"/>
      <c r="DKJ52" s="16"/>
      <c r="DKK52" s="16"/>
      <c r="DKL52" s="16"/>
      <c r="DKM52" s="16"/>
      <c r="DKN52" s="16"/>
      <c r="DKO52" s="16"/>
      <c r="DKP52" s="16"/>
      <c r="DKQ52" s="16"/>
      <c r="DKR52" s="16"/>
      <c r="DKS52" s="16"/>
      <c r="DKT52" s="16"/>
      <c r="DKU52" s="16"/>
      <c r="DKV52" s="16"/>
      <c r="DKW52" s="16"/>
      <c r="DKX52" s="16"/>
      <c r="DKY52" s="16"/>
      <c r="DKZ52" s="16"/>
      <c r="DLA52" s="16"/>
      <c r="DLB52" s="16"/>
      <c r="DLC52" s="16"/>
      <c r="DLD52" s="16"/>
      <c r="DLE52" s="16"/>
      <c r="DLF52" s="16"/>
      <c r="DLG52" s="16"/>
      <c r="DLH52" s="16"/>
      <c r="DLI52" s="16"/>
      <c r="DLJ52" s="16"/>
      <c r="DLK52" s="16"/>
      <c r="DLL52" s="16"/>
      <c r="DLM52" s="16"/>
      <c r="DLN52" s="16"/>
      <c r="DLO52" s="16"/>
      <c r="DLP52" s="16"/>
      <c r="DLQ52" s="16"/>
      <c r="DLR52" s="16"/>
      <c r="DLS52" s="16"/>
      <c r="DLT52" s="16"/>
      <c r="DLU52" s="16"/>
      <c r="DLV52" s="16"/>
      <c r="DLW52" s="16"/>
      <c r="DLX52" s="16"/>
      <c r="DLY52" s="16"/>
      <c r="DLZ52" s="16"/>
      <c r="DMA52" s="16"/>
      <c r="DMB52" s="16"/>
      <c r="DMC52" s="16"/>
      <c r="DMD52" s="16"/>
      <c r="DME52" s="16"/>
      <c r="DMF52" s="16"/>
      <c r="DMG52" s="16"/>
      <c r="DMH52" s="16"/>
      <c r="DMI52" s="16"/>
      <c r="DMJ52" s="16"/>
      <c r="DMK52" s="16"/>
      <c r="DML52" s="16"/>
      <c r="DMM52" s="16"/>
      <c r="DMN52" s="16"/>
      <c r="DMO52" s="16"/>
      <c r="DMP52" s="16"/>
      <c r="DMQ52" s="16"/>
      <c r="DMR52" s="16"/>
      <c r="DMS52" s="16"/>
      <c r="DMT52" s="16"/>
      <c r="DMU52" s="16"/>
      <c r="DMV52" s="16"/>
      <c r="DMW52" s="16"/>
      <c r="DMX52" s="16"/>
      <c r="DMY52" s="16"/>
      <c r="DMZ52" s="16"/>
      <c r="DNA52" s="16"/>
      <c r="DNB52" s="16"/>
      <c r="DNC52" s="16"/>
      <c r="DND52" s="16"/>
      <c r="DNE52" s="16"/>
      <c r="DNF52" s="16"/>
      <c r="DNG52" s="16"/>
      <c r="DNH52" s="16"/>
      <c r="DNI52" s="16"/>
      <c r="DNJ52" s="16"/>
      <c r="DNK52" s="16"/>
      <c r="DNL52" s="16"/>
      <c r="DNM52" s="16"/>
      <c r="DNN52" s="16"/>
      <c r="DNO52" s="16"/>
      <c r="DNP52" s="16"/>
      <c r="DNQ52" s="16"/>
      <c r="DNR52" s="16"/>
      <c r="DNS52" s="16"/>
      <c r="DNT52" s="16"/>
      <c r="DNU52" s="16"/>
      <c r="DNV52" s="16"/>
      <c r="DNW52" s="16"/>
      <c r="DNX52" s="16"/>
      <c r="DNY52" s="16"/>
      <c r="DNZ52" s="16"/>
      <c r="DOA52" s="16"/>
      <c r="DOB52" s="16"/>
      <c r="DOC52" s="16"/>
      <c r="DOD52" s="16"/>
      <c r="DOE52" s="16"/>
      <c r="DOF52" s="16"/>
      <c r="DOG52" s="16"/>
      <c r="DOH52" s="16"/>
      <c r="DOI52" s="16"/>
      <c r="DOJ52" s="16"/>
      <c r="DOK52" s="16"/>
      <c r="DOL52" s="16"/>
      <c r="DOM52" s="16"/>
      <c r="DON52" s="16"/>
      <c r="DOO52" s="16"/>
      <c r="DOP52" s="16"/>
      <c r="DOQ52" s="16"/>
      <c r="DOR52" s="16"/>
      <c r="DOS52" s="16"/>
      <c r="DOT52" s="16"/>
      <c r="DOU52" s="16"/>
      <c r="DOV52" s="16"/>
      <c r="DOW52" s="16"/>
      <c r="DOX52" s="16"/>
      <c r="DOY52" s="16"/>
      <c r="DOZ52" s="16"/>
      <c r="DPA52" s="16"/>
      <c r="DPB52" s="16"/>
      <c r="DPC52" s="16"/>
      <c r="DPD52" s="16"/>
      <c r="DPE52" s="16"/>
      <c r="DPF52" s="16"/>
      <c r="DPG52" s="16"/>
      <c r="DPH52" s="16"/>
      <c r="DPI52" s="16"/>
      <c r="DPJ52" s="16"/>
      <c r="DPK52" s="16"/>
      <c r="DPL52" s="16"/>
      <c r="DPM52" s="16"/>
      <c r="DPN52" s="16"/>
      <c r="DPO52" s="16"/>
      <c r="DPP52" s="16"/>
      <c r="DPQ52" s="16"/>
      <c r="DPR52" s="16"/>
      <c r="DPS52" s="16"/>
      <c r="DPT52" s="16"/>
      <c r="DPU52" s="16"/>
      <c r="DPV52" s="16"/>
      <c r="DPW52" s="16"/>
      <c r="DPX52" s="16"/>
      <c r="DPY52" s="16"/>
      <c r="DPZ52" s="16"/>
      <c r="DQA52" s="16"/>
      <c r="DQB52" s="16"/>
      <c r="DQC52" s="16"/>
      <c r="DQD52" s="16"/>
      <c r="DQE52" s="16"/>
      <c r="DQF52" s="16"/>
      <c r="DQG52" s="16"/>
      <c r="DQH52" s="16"/>
      <c r="DQI52" s="16"/>
      <c r="DQJ52" s="16"/>
      <c r="DQK52" s="16"/>
      <c r="DQL52" s="16"/>
      <c r="DQM52" s="16"/>
      <c r="DQN52" s="16"/>
      <c r="DQO52" s="16"/>
      <c r="DQP52" s="16"/>
      <c r="DQQ52" s="16"/>
      <c r="DQR52" s="16"/>
      <c r="DQS52" s="16"/>
      <c r="DQT52" s="16"/>
      <c r="DQU52" s="16"/>
      <c r="DQV52" s="16"/>
      <c r="DQW52" s="16"/>
      <c r="DQX52" s="16"/>
      <c r="DQY52" s="16"/>
      <c r="DQZ52" s="16"/>
      <c r="DRA52" s="16"/>
      <c r="DRB52" s="16"/>
      <c r="DRC52" s="16"/>
      <c r="DRD52" s="16"/>
      <c r="DRE52" s="16"/>
      <c r="DRF52" s="16"/>
      <c r="DRG52" s="16"/>
      <c r="DRH52" s="16"/>
      <c r="DRI52" s="16"/>
      <c r="DRJ52" s="16"/>
      <c r="DRK52" s="16"/>
      <c r="DRL52" s="16"/>
      <c r="DRM52" s="16"/>
      <c r="DRN52" s="16"/>
      <c r="DRO52" s="16"/>
      <c r="DRP52" s="16"/>
      <c r="DRQ52" s="16"/>
      <c r="DRR52" s="16"/>
      <c r="DRS52" s="16"/>
      <c r="DRT52" s="16"/>
      <c r="DRU52" s="16"/>
      <c r="DRV52" s="16"/>
      <c r="DRW52" s="16"/>
      <c r="DRX52" s="16"/>
      <c r="DRY52" s="16"/>
      <c r="DRZ52" s="16"/>
      <c r="DSA52" s="16"/>
      <c r="DSB52" s="16"/>
      <c r="DSC52" s="16"/>
      <c r="DSD52" s="16"/>
      <c r="DSE52" s="16"/>
      <c r="DSF52" s="16"/>
      <c r="DSG52" s="16"/>
      <c r="DSH52" s="16"/>
      <c r="DSI52" s="16"/>
      <c r="DSJ52" s="16"/>
      <c r="DSK52" s="16"/>
      <c r="DSL52" s="16"/>
      <c r="DSM52" s="16"/>
      <c r="DSN52" s="16"/>
      <c r="DSO52" s="16"/>
      <c r="DSP52" s="16"/>
      <c r="DSQ52" s="16"/>
      <c r="DSR52" s="16"/>
      <c r="DSS52" s="16"/>
      <c r="DST52" s="16"/>
      <c r="DSU52" s="16"/>
      <c r="DSV52" s="16"/>
      <c r="DSW52" s="16"/>
      <c r="DSX52" s="16"/>
      <c r="DSY52" s="16"/>
      <c r="DSZ52" s="16"/>
      <c r="DTA52" s="16"/>
      <c r="DTB52" s="16"/>
      <c r="DTC52" s="16"/>
      <c r="DTD52" s="16"/>
      <c r="DTE52" s="16"/>
      <c r="DTF52" s="16"/>
      <c r="DTG52" s="16"/>
      <c r="DTH52" s="16"/>
      <c r="DTI52" s="16"/>
      <c r="DTJ52" s="16"/>
      <c r="DTK52" s="16"/>
      <c r="DTL52" s="16"/>
      <c r="DTM52" s="16"/>
      <c r="DTN52" s="16"/>
      <c r="DTO52" s="16"/>
      <c r="DTP52" s="16"/>
      <c r="DTQ52" s="16"/>
      <c r="DTR52" s="16"/>
      <c r="DTS52" s="16"/>
      <c r="DTT52" s="16"/>
      <c r="DTU52" s="16"/>
      <c r="DTV52" s="16"/>
      <c r="DTW52" s="16"/>
      <c r="DTX52" s="16"/>
      <c r="DTY52" s="16"/>
      <c r="DTZ52" s="16"/>
      <c r="DUA52" s="16"/>
      <c r="DUB52" s="16"/>
      <c r="DUC52" s="16"/>
      <c r="DUD52" s="16"/>
      <c r="DUE52" s="16"/>
      <c r="DUF52" s="16"/>
      <c r="DUG52" s="16"/>
      <c r="DUH52" s="16"/>
      <c r="DUI52" s="16"/>
      <c r="DUJ52" s="16"/>
      <c r="DUK52" s="16"/>
      <c r="DUL52" s="16"/>
      <c r="DUM52" s="16"/>
      <c r="DUN52" s="16"/>
      <c r="DUO52" s="16"/>
      <c r="DUP52" s="16"/>
      <c r="DUQ52" s="16"/>
      <c r="DUR52" s="16"/>
      <c r="DUS52" s="16"/>
      <c r="DUT52" s="16"/>
      <c r="DUU52" s="16"/>
      <c r="DUV52" s="16"/>
      <c r="DUW52" s="16"/>
      <c r="DUX52" s="16"/>
      <c r="DUY52" s="16"/>
      <c r="DUZ52" s="16"/>
      <c r="DVA52" s="16"/>
      <c r="DVB52" s="16"/>
      <c r="DVC52" s="16"/>
      <c r="DVD52" s="16"/>
      <c r="DVE52" s="16"/>
      <c r="DVF52" s="16"/>
      <c r="DVG52" s="16"/>
      <c r="DVH52" s="16"/>
      <c r="DVI52" s="16"/>
      <c r="DVJ52" s="16"/>
      <c r="DVK52" s="16"/>
      <c r="DVL52" s="16"/>
      <c r="DVM52" s="16"/>
      <c r="DVN52" s="16"/>
      <c r="DVO52" s="16"/>
      <c r="DVP52" s="16"/>
      <c r="DVQ52" s="16"/>
      <c r="DVR52" s="16"/>
      <c r="DVS52" s="16"/>
      <c r="DVT52" s="16"/>
      <c r="DVU52" s="16"/>
      <c r="DVV52" s="16"/>
      <c r="DVW52" s="16"/>
      <c r="DVX52" s="16"/>
      <c r="DVY52" s="16"/>
      <c r="DVZ52" s="16"/>
      <c r="DWA52" s="16"/>
      <c r="DWB52" s="16"/>
      <c r="DWC52" s="16"/>
      <c r="DWD52" s="16"/>
      <c r="DWE52" s="16"/>
      <c r="DWF52" s="16"/>
      <c r="DWG52" s="16"/>
      <c r="DWH52" s="16"/>
      <c r="DWI52" s="16"/>
      <c r="DWJ52" s="16"/>
      <c r="DWK52" s="16"/>
      <c r="DWL52" s="16"/>
      <c r="DWM52" s="16"/>
      <c r="DWN52" s="16"/>
      <c r="DWO52" s="16"/>
      <c r="DWP52" s="16"/>
      <c r="DWQ52" s="16"/>
      <c r="DWR52" s="16"/>
      <c r="DWS52" s="16"/>
      <c r="DWT52" s="16"/>
      <c r="DWU52" s="16"/>
      <c r="DWV52" s="16"/>
      <c r="DWW52" s="16"/>
      <c r="DWX52" s="16"/>
      <c r="DWY52" s="16"/>
      <c r="DWZ52" s="16"/>
      <c r="DXA52" s="16"/>
      <c r="DXB52" s="16"/>
      <c r="DXC52" s="16"/>
      <c r="DXD52" s="16"/>
      <c r="DXE52" s="16"/>
      <c r="DXF52" s="16"/>
      <c r="DXG52" s="16"/>
      <c r="DXH52" s="16"/>
      <c r="DXI52" s="16"/>
      <c r="DXJ52" s="16"/>
      <c r="DXK52" s="16"/>
      <c r="DXL52" s="16"/>
      <c r="DXM52" s="16"/>
      <c r="DXN52" s="16"/>
      <c r="DXO52" s="16"/>
      <c r="DXP52" s="16"/>
      <c r="DXQ52" s="16"/>
      <c r="DXR52" s="16"/>
      <c r="DXS52" s="16"/>
      <c r="DXT52" s="16"/>
      <c r="DXU52" s="16"/>
      <c r="DXV52" s="16"/>
      <c r="DXW52" s="16"/>
      <c r="DXX52" s="16"/>
      <c r="DXY52" s="16"/>
      <c r="DXZ52" s="16"/>
      <c r="DYA52" s="16"/>
      <c r="DYB52" s="16"/>
      <c r="DYC52" s="16"/>
      <c r="DYD52" s="16"/>
      <c r="DYE52" s="16"/>
      <c r="DYF52" s="16"/>
      <c r="DYG52" s="16"/>
      <c r="DYH52" s="16"/>
      <c r="DYI52" s="16"/>
      <c r="DYJ52" s="16"/>
      <c r="DYK52" s="16"/>
      <c r="DYL52" s="16"/>
      <c r="DYM52" s="16"/>
      <c r="DYN52" s="16"/>
      <c r="DYO52" s="16"/>
      <c r="DYP52" s="16"/>
      <c r="DYQ52" s="16"/>
      <c r="DYR52" s="16"/>
      <c r="DYS52" s="16"/>
      <c r="DYT52" s="16"/>
      <c r="DYU52" s="16"/>
      <c r="DYV52" s="16"/>
      <c r="DYW52" s="16"/>
      <c r="DYX52" s="16"/>
      <c r="DYY52" s="16"/>
      <c r="DYZ52" s="16"/>
      <c r="DZA52" s="16"/>
      <c r="DZB52" s="16"/>
      <c r="DZC52" s="16"/>
      <c r="DZD52" s="16"/>
      <c r="DZE52" s="16"/>
      <c r="DZF52" s="16"/>
      <c r="DZG52" s="16"/>
      <c r="DZH52" s="16"/>
      <c r="DZI52" s="16"/>
      <c r="DZJ52" s="16"/>
      <c r="DZK52" s="16"/>
      <c r="DZL52" s="16"/>
      <c r="DZM52" s="16"/>
      <c r="DZN52" s="16"/>
      <c r="DZO52" s="16"/>
      <c r="DZP52" s="16"/>
      <c r="DZQ52" s="16"/>
      <c r="DZR52" s="16"/>
      <c r="DZS52" s="16"/>
      <c r="DZT52" s="16"/>
      <c r="DZU52" s="16"/>
      <c r="DZV52" s="16"/>
      <c r="DZW52" s="16"/>
      <c r="DZX52" s="16"/>
      <c r="DZY52" s="16"/>
      <c r="DZZ52" s="16"/>
      <c r="EAA52" s="16"/>
      <c r="EAB52" s="16"/>
      <c r="EAC52" s="16"/>
      <c r="EAD52" s="16"/>
      <c r="EAE52" s="16"/>
      <c r="EAF52" s="16"/>
      <c r="EAG52" s="16"/>
      <c r="EAH52" s="16"/>
      <c r="EAI52" s="16"/>
      <c r="EAJ52" s="16"/>
      <c r="EAK52" s="16"/>
      <c r="EAL52" s="16"/>
      <c r="EAM52" s="16"/>
      <c r="EAN52" s="16"/>
      <c r="EAO52" s="16"/>
      <c r="EAP52" s="16"/>
      <c r="EAQ52" s="16"/>
      <c r="EAR52" s="16"/>
      <c r="EAS52" s="16"/>
      <c r="EAT52" s="16"/>
      <c r="EAU52" s="16"/>
      <c r="EAV52" s="16"/>
      <c r="EAW52" s="16"/>
      <c r="EAX52" s="16"/>
      <c r="EAY52" s="16"/>
      <c r="EAZ52" s="16"/>
      <c r="EBA52" s="16"/>
      <c r="EBB52" s="16"/>
      <c r="EBC52" s="16"/>
      <c r="EBD52" s="16"/>
      <c r="EBE52" s="16"/>
      <c r="EBF52" s="16"/>
      <c r="EBG52" s="16"/>
      <c r="EBH52" s="16"/>
      <c r="EBI52" s="16"/>
      <c r="EBJ52" s="16"/>
      <c r="EBK52" s="16"/>
      <c r="EBL52" s="16"/>
      <c r="EBM52" s="16"/>
      <c r="EBN52" s="16"/>
      <c r="EBO52" s="16"/>
      <c r="EBP52" s="16"/>
      <c r="EBQ52" s="16"/>
      <c r="EBR52" s="16"/>
      <c r="EBS52" s="16"/>
      <c r="EBT52" s="16"/>
      <c r="EBU52" s="16"/>
      <c r="EBV52" s="16"/>
      <c r="EBW52" s="16"/>
      <c r="EBX52" s="16"/>
      <c r="EBY52" s="16"/>
      <c r="EBZ52" s="16"/>
      <c r="ECA52" s="16"/>
      <c r="ECB52" s="16"/>
      <c r="ECC52" s="16"/>
      <c r="ECD52" s="16"/>
      <c r="ECE52" s="16"/>
      <c r="ECF52" s="16"/>
      <c r="ECG52" s="16"/>
      <c r="ECH52" s="16"/>
      <c r="ECI52" s="16"/>
      <c r="ECJ52" s="16"/>
      <c r="ECK52" s="16"/>
      <c r="ECL52" s="16"/>
      <c r="ECM52" s="16"/>
      <c r="ECN52" s="16"/>
      <c r="ECO52" s="16"/>
      <c r="ECP52" s="16"/>
      <c r="ECQ52" s="16"/>
      <c r="ECR52" s="16"/>
      <c r="ECS52" s="16"/>
      <c r="ECT52" s="16"/>
      <c r="ECU52" s="16"/>
      <c r="ECV52" s="16"/>
      <c r="ECW52" s="16"/>
      <c r="ECX52" s="16"/>
      <c r="ECY52" s="16"/>
      <c r="ECZ52" s="16"/>
      <c r="EDA52" s="16"/>
      <c r="EDB52" s="16"/>
      <c r="EDC52" s="16"/>
      <c r="EDD52" s="16"/>
      <c r="EDE52" s="16"/>
      <c r="EDF52" s="16"/>
      <c r="EDG52" s="16"/>
      <c r="EDH52" s="16"/>
      <c r="EDI52" s="16"/>
      <c r="EDJ52" s="16"/>
      <c r="EDK52" s="16"/>
      <c r="EDL52" s="16"/>
      <c r="EDM52" s="16"/>
      <c r="EDN52" s="16"/>
      <c r="EDO52" s="16"/>
      <c r="EDP52" s="16"/>
      <c r="EDQ52" s="16"/>
      <c r="EDR52" s="16"/>
      <c r="EDS52" s="16"/>
      <c r="EDT52" s="16"/>
      <c r="EDU52" s="16"/>
      <c r="EDV52" s="16"/>
      <c r="EDW52" s="16"/>
      <c r="EDX52" s="16"/>
      <c r="EDY52" s="16"/>
      <c r="EDZ52" s="16"/>
      <c r="EEA52" s="16"/>
      <c r="EEB52" s="16"/>
      <c r="EEC52" s="16"/>
      <c r="EED52" s="16"/>
      <c r="EEE52" s="16"/>
      <c r="EEF52" s="16"/>
      <c r="EEG52" s="16"/>
      <c r="EEH52" s="16"/>
      <c r="EEI52" s="16"/>
      <c r="EEJ52" s="16"/>
      <c r="EEK52" s="16"/>
      <c r="EEL52" s="16"/>
      <c r="EEM52" s="16"/>
      <c r="EEN52" s="16"/>
      <c r="EEO52" s="16"/>
      <c r="EEP52" s="16"/>
      <c r="EEQ52" s="16"/>
      <c r="EER52" s="16"/>
      <c r="EES52" s="16"/>
      <c r="EET52" s="16"/>
      <c r="EEU52" s="16"/>
      <c r="EEV52" s="16"/>
      <c r="EEW52" s="16"/>
      <c r="EEX52" s="16"/>
      <c r="EEY52" s="16"/>
      <c r="EEZ52" s="16"/>
      <c r="EFA52" s="16"/>
      <c r="EFB52" s="16"/>
      <c r="EFC52" s="16"/>
      <c r="EFD52" s="16"/>
      <c r="EFE52" s="16"/>
      <c r="EFF52" s="16"/>
      <c r="EFG52" s="16"/>
      <c r="EFH52" s="16"/>
      <c r="EFI52" s="16"/>
      <c r="EFJ52" s="16"/>
      <c r="EFK52" s="16"/>
      <c r="EFL52" s="16"/>
      <c r="EFM52" s="16"/>
      <c r="EFN52" s="16"/>
      <c r="EFO52" s="16"/>
      <c r="EFP52" s="16"/>
      <c r="EFQ52" s="16"/>
      <c r="EFR52" s="16"/>
      <c r="EFS52" s="16"/>
      <c r="EFT52" s="16"/>
      <c r="EFU52" s="16"/>
      <c r="EFV52" s="16"/>
      <c r="EFW52" s="16"/>
      <c r="EFX52" s="16"/>
      <c r="EFY52" s="16"/>
      <c r="EFZ52" s="16"/>
      <c r="EGA52" s="16"/>
      <c r="EGB52" s="16"/>
      <c r="EGC52" s="16"/>
      <c r="EGD52" s="16"/>
      <c r="EGE52" s="16"/>
      <c r="EGF52" s="16"/>
      <c r="EGG52" s="16"/>
      <c r="EGH52" s="16"/>
      <c r="EGI52" s="16"/>
      <c r="EGJ52" s="16"/>
      <c r="EGK52" s="16"/>
      <c r="EGL52" s="16"/>
      <c r="EGM52" s="16"/>
      <c r="EGN52" s="16"/>
      <c r="EGO52" s="16"/>
      <c r="EGP52" s="16"/>
      <c r="EGQ52" s="16"/>
      <c r="EGR52" s="16"/>
      <c r="EGS52" s="16"/>
      <c r="EGT52" s="16"/>
      <c r="EGU52" s="16"/>
      <c r="EGV52" s="16"/>
      <c r="EGW52" s="16"/>
      <c r="EGX52" s="16"/>
      <c r="EGY52" s="16"/>
      <c r="EGZ52" s="16"/>
      <c r="EHA52" s="16"/>
      <c r="EHB52" s="16"/>
      <c r="EHC52" s="16"/>
      <c r="EHD52" s="16"/>
      <c r="EHE52" s="16"/>
      <c r="EHF52" s="16"/>
      <c r="EHG52" s="16"/>
      <c r="EHH52" s="16"/>
      <c r="EHI52" s="16"/>
      <c r="EHJ52" s="16"/>
      <c r="EHK52" s="16"/>
      <c r="EHL52" s="16"/>
      <c r="EHM52" s="16"/>
      <c r="EHN52" s="16"/>
      <c r="EHO52" s="16"/>
      <c r="EHP52" s="16"/>
      <c r="EHQ52" s="16"/>
      <c r="EHR52" s="16"/>
      <c r="EHS52" s="16"/>
      <c r="EHT52" s="16"/>
      <c r="EHU52" s="16"/>
      <c r="EHV52" s="16"/>
      <c r="EHW52" s="16"/>
      <c r="EHX52" s="16"/>
      <c r="EHY52" s="16"/>
      <c r="EHZ52" s="16"/>
      <c r="EIA52" s="16"/>
      <c r="EIB52" s="16"/>
      <c r="EIC52" s="16"/>
      <c r="EID52" s="16"/>
      <c r="EIE52" s="16"/>
      <c r="EIF52" s="16"/>
      <c r="EIG52" s="16"/>
      <c r="EIH52" s="16"/>
      <c r="EII52" s="16"/>
      <c r="EIJ52" s="16"/>
      <c r="EIK52" s="16"/>
      <c r="EIL52" s="16"/>
      <c r="EIM52" s="16"/>
      <c r="EIN52" s="16"/>
      <c r="EIO52" s="16"/>
      <c r="EIP52" s="16"/>
      <c r="EIQ52" s="16"/>
      <c r="EIR52" s="16"/>
      <c r="EIS52" s="16"/>
      <c r="EIT52" s="16"/>
      <c r="EIU52" s="16"/>
      <c r="EIV52" s="16"/>
      <c r="EIW52" s="16"/>
      <c r="EIX52" s="16"/>
      <c r="EIY52" s="16"/>
      <c r="EIZ52" s="16"/>
      <c r="EJA52" s="16"/>
      <c r="EJB52" s="16"/>
      <c r="EJC52" s="16"/>
      <c r="EJD52" s="16"/>
      <c r="EJE52" s="16"/>
      <c r="EJF52" s="16"/>
      <c r="EJG52" s="16"/>
      <c r="EJH52" s="16"/>
      <c r="EJI52" s="16"/>
      <c r="EJJ52" s="16"/>
      <c r="EJK52" s="16"/>
      <c r="EJL52" s="16"/>
      <c r="EJM52" s="16"/>
      <c r="EJN52" s="16"/>
      <c r="EJO52" s="16"/>
      <c r="EJP52" s="16"/>
      <c r="EJQ52" s="16"/>
      <c r="EJR52" s="16"/>
      <c r="EJS52" s="16"/>
      <c r="EJT52" s="16"/>
      <c r="EJU52" s="16"/>
      <c r="EJV52" s="16"/>
      <c r="EJW52" s="16"/>
      <c r="EJX52" s="16"/>
      <c r="EJY52" s="16"/>
      <c r="EJZ52" s="16"/>
      <c r="EKA52" s="16"/>
      <c r="EKB52" s="16"/>
      <c r="EKC52" s="16"/>
      <c r="EKD52" s="16"/>
      <c r="EKE52" s="16"/>
      <c r="EKF52" s="16"/>
      <c r="EKG52" s="16"/>
      <c r="EKH52" s="16"/>
      <c r="EKI52" s="16"/>
      <c r="EKJ52" s="16"/>
      <c r="EKK52" s="16"/>
      <c r="EKL52" s="16"/>
      <c r="EKM52" s="16"/>
      <c r="EKN52" s="16"/>
      <c r="EKO52" s="16"/>
      <c r="EKP52" s="16"/>
      <c r="EKQ52" s="16"/>
      <c r="EKR52" s="16"/>
      <c r="EKS52" s="16"/>
      <c r="EKT52" s="16"/>
      <c r="EKU52" s="16"/>
      <c r="EKV52" s="16"/>
      <c r="EKW52" s="16"/>
      <c r="EKX52" s="16"/>
      <c r="EKY52" s="16"/>
      <c r="EKZ52" s="16"/>
      <c r="ELA52" s="16"/>
      <c r="ELB52" s="16"/>
      <c r="ELC52" s="16"/>
      <c r="ELD52" s="16"/>
      <c r="ELE52" s="16"/>
      <c r="ELF52" s="16"/>
      <c r="ELG52" s="16"/>
      <c r="ELH52" s="16"/>
      <c r="ELI52" s="16"/>
      <c r="ELJ52" s="16"/>
      <c r="ELK52" s="16"/>
      <c r="ELL52" s="16"/>
      <c r="ELM52" s="16"/>
      <c r="ELN52" s="16"/>
      <c r="ELO52" s="16"/>
      <c r="ELP52" s="16"/>
      <c r="ELQ52" s="16"/>
      <c r="ELR52" s="16"/>
      <c r="ELS52" s="16"/>
      <c r="ELT52" s="16"/>
      <c r="ELU52" s="16"/>
      <c r="ELV52" s="16"/>
      <c r="ELW52" s="16"/>
      <c r="ELX52" s="16"/>
      <c r="ELY52" s="16"/>
      <c r="ELZ52" s="16"/>
      <c r="EMA52" s="16"/>
      <c r="EMB52" s="16"/>
      <c r="EMC52" s="16"/>
      <c r="EMD52" s="16"/>
      <c r="EME52" s="16"/>
      <c r="EMF52" s="16"/>
      <c r="EMG52" s="16"/>
      <c r="EMH52" s="16"/>
      <c r="EMI52" s="16"/>
      <c r="EMJ52" s="16"/>
      <c r="EMK52" s="16"/>
      <c r="EML52" s="16"/>
      <c r="EMM52" s="16"/>
      <c r="EMN52" s="16"/>
      <c r="EMO52" s="16"/>
      <c r="EMP52" s="16"/>
      <c r="EMQ52" s="16"/>
      <c r="EMR52" s="16"/>
      <c r="EMS52" s="16"/>
      <c r="EMT52" s="16"/>
      <c r="EMU52" s="16"/>
      <c r="EMV52" s="16"/>
      <c r="EMW52" s="16"/>
      <c r="EMX52" s="16"/>
      <c r="EMY52" s="16"/>
      <c r="EMZ52" s="16"/>
      <c r="ENA52" s="16"/>
      <c r="ENB52" s="16"/>
      <c r="ENC52" s="16"/>
      <c r="END52" s="16"/>
      <c r="ENE52" s="16"/>
      <c r="ENF52" s="16"/>
      <c r="ENG52" s="16"/>
      <c r="ENH52" s="16"/>
      <c r="ENI52" s="16"/>
      <c r="ENJ52" s="16"/>
      <c r="ENK52" s="16"/>
      <c r="ENL52" s="16"/>
      <c r="ENM52" s="16"/>
      <c r="ENN52" s="16"/>
      <c r="ENO52" s="16"/>
      <c r="ENP52" s="16"/>
      <c r="ENQ52" s="16"/>
      <c r="ENR52" s="16"/>
      <c r="ENS52" s="16"/>
      <c r="ENT52" s="16"/>
      <c r="ENU52" s="16"/>
      <c r="ENV52" s="16"/>
      <c r="ENW52" s="16"/>
      <c r="ENX52" s="16"/>
      <c r="ENY52" s="16"/>
      <c r="ENZ52" s="16"/>
      <c r="EOA52" s="16"/>
      <c r="EOB52" s="16"/>
      <c r="EOC52" s="16"/>
      <c r="EOD52" s="16"/>
      <c r="EOE52" s="16"/>
      <c r="EOF52" s="16"/>
      <c r="EOG52" s="16"/>
      <c r="EOH52" s="16"/>
      <c r="EOI52" s="16"/>
      <c r="EOJ52" s="16"/>
      <c r="EOK52" s="16"/>
      <c r="EOL52" s="16"/>
      <c r="EOM52" s="16"/>
      <c r="EON52" s="16"/>
      <c r="EOO52" s="16"/>
      <c r="EOP52" s="16"/>
      <c r="EOQ52" s="16"/>
      <c r="EOR52" s="16"/>
      <c r="EOS52" s="16"/>
      <c r="EOT52" s="16"/>
      <c r="EOU52" s="16"/>
      <c r="EOV52" s="16"/>
      <c r="EOW52" s="16"/>
      <c r="EOX52" s="16"/>
      <c r="EOY52" s="16"/>
      <c r="EOZ52" s="16"/>
      <c r="EPA52" s="16"/>
      <c r="EPB52" s="16"/>
      <c r="EPC52" s="16"/>
      <c r="EPD52" s="16"/>
      <c r="EPE52" s="16"/>
      <c r="EPF52" s="16"/>
      <c r="EPG52" s="16"/>
      <c r="EPH52" s="16"/>
      <c r="EPI52" s="16"/>
      <c r="EPJ52" s="16"/>
      <c r="EPK52" s="16"/>
      <c r="EPL52" s="16"/>
      <c r="EPM52" s="16"/>
      <c r="EPN52" s="16"/>
      <c r="EPO52" s="16"/>
      <c r="EPP52" s="16"/>
      <c r="EPQ52" s="16"/>
      <c r="EPR52" s="16"/>
      <c r="EPS52" s="16"/>
      <c r="EPT52" s="16"/>
      <c r="EPU52" s="16"/>
      <c r="EPV52" s="16"/>
      <c r="EPW52" s="16"/>
      <c r="EPX52" s="16"/>
      <c r="EPY52" s="16"/>
      <c r="EPZ52" s="16"/>
      <c r="EQA52" s="16"/>
      <c r="EQB52" s="16"/>
      <c r="EQC52" s="16"/>
      <c r="EQD52" s="16"/>
      <c r="EQE52" s="16"/>
      <c r="EQF52" s="16"/>
      <c r="EQG52" s="16"/>
      <c r="EQH52" s="16"/>
      <c r="EQI52" s="16"/>
      <c r="EQJ52" s="16"/>
      <c r="EQK52" s="16"/>
      <c r="EQL52" s="16"/>
      <c r="EQM52" s="16"/>
      <c r="EQN52" s="16"/>
      <c r="EQO52" s="16"/>
      <c r="EQP52" s="16"/>
      <c r="EQQ52" s="16"/>
      <c r="EQR52" s="16"/>
      <c r="EQS52" s="16"/>
      <c r="EQT52" s="16"/>
      <c r="EQU52" s="16"/>
      <c r="EQV52" s="16"/>
      <c r="EQW52" s="16"/>
      <c r="EQX52" s="16"/>
      <c r="EQY52" s="16"/>
      <c r="EQZ52" s="16"/>
      <c r="ERA52" s="16"/>
      <c r="ERB52" s="16"/>
      <c r="ERC52" s="16"/>
      <c r="ERD52" s="16"/>
      <c r="ERE52" s="16"/>
      <c r="ERF52" s="16"/>
      <c r="ERG52" s="16"/>
      <c r="ERH52" s="16"/>
      <c r="ERI52" s="16"/>
      <c r="ERJ52" s="16"/>
      <c r="ERK52" s="16"/>
      <c r="ERL52" s="16"/>
      <c r="ERM52" s="16"/>
      <c r="ERN52" s="16"/>
      <c r="ERO52" s="16"/>
      <c r="ERP52" s="16"/>
      <c r="ERQ52" s="16"/>
      <c r="ERR52" s="16"/>
      <c r="ERS52" s="16"/>
      <c r="ERT52" s="16"/>
      <c r="ERU52" s="16"/>
      <c r="ERV52" s="16"/>
      <c r="ERW52" s="16"/>
      <c r="ERX52" s="16"/>
      <c r="ERY52" s="16"/>
      <c r="ERZ52" s="16"/>
      <c r="ESA52" s="16"/>
      <c r="ESB52" s="16"/>
      <c r="ESC52" s="16"/>
      <c r="ESD52" s="16"/>
      <c r="ESE52" s="16"/>
      <c r="ESF52" s="16"/>
      <c r="ESG52" s="16"/>
      <c r="ESH52" s="16"/>
      <c r="ESI52" s="16"/>
      <c r="ESJ52" s="16"/>
      <c r="ESK52" s="16"/>
      <c r="ESL52" s="16"/>
      <c r="ESM52" s="16"/>
      <c r="ESN52" s="16"/>
      <c r="ESO52" s="16"/>
      <c r="ESP52" s="16"/>
      <c r="ESQ52" s="16"/>
      <c r="ESR52" s="16"/>
      <c r="ESS52" s="16"/>
      <c r="EST52" s="16"/>
      <c r="ESU52" s="16"/>
      <c r="ESV52" s="16"/>
      <c r="ESW52" s="16"/>
      <c r="ESX52" s="16"/>
      <c r="ESY52" s="16"/>
      <c r="ESZ52" s="16"/>
      <c r="ETA52" s="16"/>
      <c r="ETB52" s="16"/>
      <c r="ETC52" s="16"/>
      <c r="ETD52" s="16"/>
      <c r="ETE52" s="16"/>
      <c r="ETF52" s="16"/>
      <c r="ETG52" s="16"/>
      <c r="ETH52" s="16"/>
      <c r="ETI52" s="16"/>
      <c r="ETJ52" s="16"/>
      <c r="ETK52" s="16"/>
      <c r="ETL52" s="16"/>
      <c r="ETM52" s="16"/>
      <c r="ETN52" s="16"/>
      <c r="ETO52" s="16"/>
      <c r="ETP52" s="16"/>
      <c r="ETQ52" s="16"/>
      <c r="ETR52" s="16"/>
      <c r="ETS52" s="16"/>
      <c r="ETT52" s="16"/>
      <c r="ETU52" s="16"/>
      <c r="ETV52" s="16"/>
      <c r="ETW52" s="16"/>
      <c r="ETX52" s="16"/>
      <c r="ETY52" s="16"/>
      <c r="ETZ52" s="16"/>
      <c r="EUA52" s="16"/>
      <c r="EUB52" s="16"/>
      <c r="EUC52" s="16"/>
      <c r="EUD52" s="16"/>
      <c r="EUE52" s="16"/>
      <c r="EUF52" s="16"/>
      <c r="EUG52" s="16"/>
      <c r="EUH52" s="16"/>
      <c r="EUI52" s="16"/>
      <c r="EUJ52" s="16"/>
      <c r="EUK52" s="16"/>
      <c r="EUL52" s="16"/>
      <c r="EUM52" s="16"/>
      <c r="EUN52" s="16"/>
      <c r="EUO52" s="16"/>
      <c r="EUP52" s="16"/>
      <c r="EUQ52" s="16"/>
      <c r="EUR52" s="16"/>
      <c r="EUS52" s="16"/>
      <c r="EUT52" s="16"/>
      <c r="EUU52" s="16"/>
      <c r="EUV52" s="16"/>
      <c r="EUW52" s="16"/>
      <c r="EUX52" s="16"/>
      <c r="EUY52" s="16"/>
      <c r="EUZ52" s="16"/>
      <c r="EVA52" s="16"/>
      <c r="EVB52" s="16"/>
      <c r="EVC52" s="16"/>
      <c r="EVD52" s="16"/>
      <c r="EVE52" s="16"/>
      <c r="EVF52" s="16"/>
      <c r="EVG52" s="16"/>
      <c r="EVH52" s="16"/>
      <c r="EVI52" s="16"/>
      <c r="EVJ52" s="16"/>
      <c r="EVK52" s="16"/>
      <c r="EVL52" s="16"/>
      <c r="EVM52" s="16"/>
      <c r="EVN52" s="16"/>
      <c r="EVO52" s="16"/>
      <c r="EVP52" s="16"/>
      <c r="EVQ52" s="16"/>
      <c r="EVR52" s="16"/>
      <c r="EVS52" s="16"/>
      <c r="EVT52" s="16"/>
      <c r="EVU52" s="16"/>
      <c r="EVV52" s="16"/>
      <c r="EVW52" s="16"/>
      <c r="EVX52" s="16"/>
      <c r="EVY52" s="16"/>
      <c r="EVZ52" s="16"/>
      <c r="EWA52" s="16"/>
      <c r="EWB52" s="16"/>
      <c r="EWC52" s="16"/>
      <c r="EWD52" s="16"/>
      <c r="EWE52" s="16"/>
      <c r="EWF52" s="16"/>
      <c r="EWG52" s="16"/>
      <c r="EWH52" s="16"/>
      <c r="EWI52" s="16"/>
      <c r="EWJ52" s="16"/>
      <c r="EWK52" s="16"/>
      <c r="EWL52" s="16"/>
      <c r="EWM52" s="16"/>
      <c r="EWN52" s="16"/>
      <c r="EWO52" s="16"/>
      <c r="EWP52" s="16"/>
      <c r="EWQ52" s="16"/>
      <c r="EWR52" s="16"/>
      <c r="EWS52" s="16"/>
      <c r="EWT52" s="16"/>
      <c r="EWU52" s="16"/>
      <c r="EWV52" s="16"/>
      <c r="EWW52" s="16"/>
      <c r="EWX52" s="16"/>
      <c r="EWY52" s="16"/>
      <c r="EWZ52" s="16"/>
      <c r="EXA52" s="16"/>
      <c r="EXB52" s="16"/>
      <c r="EXC52" s="16"/>
      <c r="EXD52" s="16"/>
      <c r="EXE52" s="16"/>
      <c r="EXF52" s="16"/>
      <c r="EXG52" s="16"/>
      <c r="EXH52" s="16"/>
      <c r="EXI52" s="16"/>
      <c r="EXJ52" s="16"/>
      <c r="EXK52" s="16"/>
      <c r="EXL52" s="16"/>
      <c r="EXM52" s="16"/>
      <c r="EXN52" s="16"/>
      <c r="EXO52" s="16"/>
      <c r="EXP52" s="16"/>
      <c r="EXQ52" s="16"/>
      <c r="EXR52" s="16"/>
      <c r="EXS52" s="16"/>
      <c r="EXT52" s="16"/>
      <c r="EXU52" s="16"/>
      <c r="EXV52" s="16"/>
      <c r="EXW52" s="16"/>
      <c r="EXX52" s="16"/>
      <c r="EXY52" s="16"/>
      <c r="EXZ52" s="16"/>
      <c r="EYA52" s="16"/>
      <c r="EYB52" s="16"/>
      <c r="EYC52" s="16"/>
      <c r="EYD52" s="16"/>
      <c r="EYE52" s="16"/>
      <c r="EYF52" s="16"/>
      <c r="EYG52" s="16"/>
      <c r="EYH52" s="16"/>
      <c r="EYI52" s="16"/>
      <c r="EYJ52" s="16"/>
      <c r="EYK52" s="16"/>
      <c r="EYL52" s="16"/>
      <c r="EYM52" s="16"/>
      <c r="EYN52" s="16"/>
      <c r="EYO52" s="16"/>
      <c r="EYP52" s="16"/>
      <c r="EYQ52" s="16"/>
      <c r="EYR52" s="16"/>
      <c r="EYS52" s="16"/>
      <c r="EYT52" s="16"/>
      <c r="EYU52" s="16"/>
      <c r="EYV52" s="16"/>
      <c r="EYW52" s="16"/>
      <c r="EYX52" s="16"/>
      <c r="EYY52" s="16"/>
      <c r="EYZ52" s="16"/>
      <c r="EZA52" s="16"/>
      <c r="EZB52" s="16"/>
      <c r="EZC52" s="16"/>
      <c r="EZD52" s="16"/>
      <c r="EZE52" s="16"/>
      <c r="EZF52" s="16"/>
      <c r="EZG52" s="16"/>
      <c r="EZH52" s="16"/>
      <c r="EZI52" s="16"/>
      <c r="EZJ52" s="16"/>
      <c r="EZK52" s="16"/>
      <c r="EZL52" s="16"/>
      <c r="EZM52" s="16"/>
      <c r="EZN52" s="16"/>
      <c r="EZO52" s="16"/>
      <c r="EZP52" s="16"/>
      <c r="EZQ52" s="16"/>
      <c r="EZR52" s="16"/>
      <c r="EZS52" s="16"/>
      <c r="EZT52" s="16"/>
      <c r="EZU52" s="16"/>
      <c r="EZV52" s="16"/>
      <c r="EZW52" s="16"/>
      <c r="EZX52" s="16"/>
      <c r="EZY52" s="16"/>
      <c r="EZZ52" s="16"/>
      <c r="FAA52" s="16"/>
      <c r="FAB52" s="16"/>
      <c r="FAC52" s="16"/>
      <c r="FAD52" s="16"/>
      <c r="FAE52" s="16"/>
      <c r="FAF52" s="16"/>
      <c r="FAG52" s="16"/>
      <c r="FAH52" s="16"/>
      <c r="FAI52" s="16"/>
      <c r="FAJ52" s="16"/>
      <c r="FAK52" s="16"/>
      <c r="FAL52" s="16"/>
      <c r="FAM52" s="16"/>
      <c r="FAN52" s="16"/>
      <c r="FAO52" s="16"/>
      <c r="FAP52" s="16"/>
      <c r="FAQ52" s="16"/>
      <c r="FAR52" s="16"/>
      <c r="FAS52" s="16"/>
      <c r="FAT52" s="16"/>
      <c r="FAU52" s="16"/>
      <c r="FAV52" s="16"/>
      <c r="FAW52" s="16"/>
      <c r="FAX52" s="16"/>
      <c r="FAY52" s="16"/>
      <c r="FAZ52" s="16"/>
      <c r="FBA52" s="16"/>
      <c r="FBB52" s="16"/>
      <c r="FBC52" s="16"/>
      <c r="FBD52" s="16"/>
      <c r="FBE52" s="16"/>
      <c r="FBF52" s="16"/>
      <c r="FBG52" s="16"/>
      <c r="FBH52" s="16"/>
      <c r="FBI52" s="16"/>
      <c r="FBJ52" s="16"/>
      <c r="FBK52" s="16"/>
      <c r="FBL52" s="16"/>
      <c r="FBM52" s="16"/>
      <c r="FBN52" s="16"/>
      <c r="FBO52" s="16"/>
      <c r="FBP52" s="16"/>
      <c r="FBQ52" s="16"/>
      <c r="FBR52" s="16"/>
      <c r="FBS52" s="16"/>
      <c r="FBT52" s="16"/>
      <c r="FBU52" s="16"/>
      <c r="FBV52" s="16"/>
      <c r="FBW52" s="16"/>
      <c r="FBX52" s="16"/>
      <c r="FBY52" s="16"/>
      <c r="FBZ52" s="16"/>
      <c r="FCA52" s="16"/>
      <c r="FCB52" s="16"/>
      <c r="FCC52" s="16"/>
      <c r="FCD52" s="16"/>
      <c r="FCE52" s="16"/>
      <c r="FCF52" s="16"/>
      <c r="FCG52" s="16"/>
      <c r="FCH52" s="16"/>
      <c r="FCI52" s="16"/>
      <c r="FCJ52" s="16"/>
      <c r="FCK52" s="16"/>
      <c r="FCL52" s="16"/>
      <c r="FCM52" s="16"/>
      <c r="FCN52" s="16"/>
      <c r="FCO52" s="16"/>
      <c r="FCP52" s="16"/>
      <c r="FCQ52" s="16"/>
      <c r="FCR52" s="16"/>
      <c r="FCS52" s="16"/>
      <c r="FCT52" s="16"/>
      <c r="FCU52" s="16"/>
      <c r="FCV52" s="16"/>
      <c r="FCW52" s="16"/>
      <c r="FCX52" s="16"/>
      <c r="FCY52" s="16"/>
      <c r="FCZ52" s="16"/>
      <c r="FDA52" s="16"/>
      <c r="FDB52" s="16"/>
      <c r="FDC52" s="16"/>
      <c r="FDD52" s="16"/>
      <c r="FDE52" s="16"/>
      <c r="FDF52" s="16"/>
      <c r="FDG52" s="16"/>
      <c r="FDH52" s="16"/>
      <c r="FDI52" s="16"/>
      <c r="FDJ52" s="16"/>
      <c r="FDK52" s="16"/>
      <c r="FDL52" s="16"/>
      <c r="FDM52" s="16"/>
      <c r="FDN52" s="16"/>
      <c r="FDO52" s="16"/>
      <c r="FDP52" s="16"/>
      <c r="FDQ52" s="16"/>
      <c r="FDR52" s="16"/>
      <c r="FDS52" s="16"/>
      <c r="FDT52" s="16"/>
      <c r="FDU52" s="16"/>
      <c r="FDV52" s="16"/>
      <c r="FDW52" s="16"/>
      <c r="FDX52" s="16"/>
      <c r="FDY52" s="16"/>
      <c r="FDZ52" s="16"/>
      <c r="FEA52" s="16"/>
      <c r="FEB52" s="16"/>
      <c r="FEC52" s="16"/>
      <c r="FED52" s="16"/>
      <c r="FEE52" s="16"/>
      <c r="FEF52" s="16"/>
      <c r="FEG52" s="16"/>
      <c r="FEH52" s="16"/>
      <c r="FEI52" s="16"/>
      <c r="FEJ52" s="16"/>
      <c r="FEK52" s="16"/>
      <c r="FEL52" s="16"/>
      <c r="FEM52" s="16"/>
      <c r="FEN52" s="16"/>
      <c r="FEO52" s="16"/>
      <c r="FEP52" s="16"/>
      <c r="FEQ52" s="16"/>
      <c r="FER52" s="16"/>
      <c r="FES52" s="16"/>
      <c r="FET52" s="16"/>
      <c r="FEU52" s="16"/>
      <c r="FEV52" s="16"/>
      <c r="FEW52" s="16"/>
      <c r="FEX52" s="16"/>
      <c r="FEY52" s="16"/>
      <c r="FEZ52" s="16"/>
      <c r="FFA52" s="16"/>
      <c r="FFB52" s="16"/>
      <c r="FFC52" s="16"/>
      <c r="FFD52" s="16"/>
      <c r="FFE52" s="16"/>
      <c r="FFF52" s="16"/>
      <c r="FFG52" s="16"/>
      <c r="FFH52" s="16"/>
      <c r="FFI52" s="16"/>
      <c r="FFJ52" s="16"/>
      <c r="FFK52" s="16"/>
      <c r="FFL52" s="16"/>
      <c r="FFM52" s="16"/>
      <c r="FFN52" s="16"/>
      <c r="FFO52" s="16"/>
      <c r="FFP52" s="16"/>
      <c r="FFQ52" s="16"/>
      <c r="FFR52" s="16"/>
      <c r="FFS52" s="16"/>
      <c r="FFT52" s="16"/>
      <c r="FFU52" s="16"/>
      <c r="FFV52" s="16"/>
      <c r="FFW52" s="16"/>
      <c r="FFX52" s="16"/>
      <c r="FFY52" s="16"/>
      <c r="FFZ52" s="16"/>
      <c r="FGA52" s="16"/>
      <c r="FGB52" s="16"/>
      <c r="FGC52" s="16"/>
      <c r="FGD52" s="16"/>
      <c r="FGE52" s="16"/>
      <c r="FGF52" s="16"/>
      <c r="FGG52" s="16"/>
      <c r="FGH52" s="16"/>
      <c r="FGI52" s="16"/>
      <c r="FGJ52" s="16"/>
      <c r="FGK52" s="16"/>
      <c r="FGL52" s="16"/>
      <c r="FGM52" s="16"/>
      <c r="FGN52" s="16"/>
      <c r="FGO52" s="16"/>
      <c r="FGP52" s="16"/>
      <c r="FGQ52" s="16"/>
      <c r="FGR52" s="16"/>
      <c r="FGS52" s="16"/>
      <c r="FGT52" s="16"/>
      <c r="FGU52" s="16"/>
      <c r="FGV52" s="16"/>
      <c r="FGW52" s="16"/>
      <c r="FGX52" s="16"/>
      <c r="FGY52" s="16"/>
      <c r="FGZ52" s="16"/>
      <c r="FHA52" s="16"/>
      <c r="FHB52" s="16"/>
      <c r="FHC52" s="16"/>
      <c r="FHD52" s="16"/>
      <c r="FHE52" s="16"/>
      <c r="FHF52" s="16"/>
      <c r="FHG52" s="16"/>
      <c r="FHH52" s="16"/>
      <c r="FHI52" s="16"/>
      <c r="FHJ52" s="16"/>
      <c r="FHK52" s="16"/>
      <c r="FHL52" s="16"/>
      <c r="FHM52" s="16"/>
      <c r="FHN52" s="16"/>
      <c r="FHO52" s="16"/>
      <c r="FHP52" s="16"/>
      <c r="FHQ52" s="16"/>
      <c r="FHR52" s="16"/>
      <c r="FHS52" s="16"/>
      <c r="FHT52" s="16"/>
      <c r="FHU52" s="16"/>
      <c r="FHV52" s="16"/>
      <c r="FHW52" s="16"/>
      <c r="FHX52" s="16"/>
      <c r="FHY52" s="16"/>
      <c r="FHZ52" s="16"/>
      <c r="FIA52" s="16"/>
      <c r="FIB52" s="16"/>
      <c r="FIC52" s="16"/>
      <c r="FID52" s="16"/>
      <c r="FIE52" s="16"/>
      <c r="FIF52" s="16"/>
      <c r="FIG52" s="16"/>
      <c r="FIH52" s="16"/>
      <c r="FII52" s="16"/>
      <c r="FIJ52" s="16"/>
      <c r="FIK52" s="16"/>
      <c r="FIL52" s="16"/>
      <c r="FIM52" s="16"/>
      <c r="FIN52" s="16"/>
      <c r="FIO52" s="16"/>
      <c r="FIP52" s="16"/>
      <c r="FIQ52" s="16"/>
      <c r="FIR52" s="16"/>
      <c r="FIS52" s="16"/>
      <c r="FIT52" s="16"/>
      <c r="FIU52" s="16"/>
      <c r="FIV52" s="16"/>
      <c r="FIW52" s="16"/>
      <c r="FIX52" s="16"/>
      <c r="FIY52" s="16"/>
      <c r="FIZ52" s="16"/>
      <c r="FJA52" s="16"/>
      <c r="FJB52" s="16"/>
      <c r="FJC52" s="16"/>
      <c r="FJD52" s="16"/>
      <c r="FJE52" s="16"/>
      <c r="FJF52" s="16"/>
      <c r="FJG52" s="16"/>
      <c r="FJH52" s="16"/>
      <c r="FJI52" s="16"/>
      <c r="FJJ52" s="16"/>
      <c r="FJK52" s="16"/>
      <c r="FJL52" s="16"/>
      <c r="FJM52" s="16"/>
      <c r="FJN52" s="16"/>
      <c r="FJO52" s="16"/>
      <c r="FJP52" s="16"/>
      <c r="FJQ52" s="16"/>
      <c r="FJR52" s="16"/>
      <c r="FJS52" s="16"/>
      <c r="FJT52" s="16"/>
      <c r="FJU52" s="16"/>
      <c r="FJV52" s="16"/>
      <c r="FJW52" s="16"/>
      <c r="FJX52" s="16"/>
      <c r="FJY52" s="16"/>
      <c r="FJZ52" s="16"/>
      <c r="FKA52" s="16"/>
      <c r="FKB52" s="16"/>
      <c r="FKC52" s="16"/>
      <c r="FKD52" s="16"/>
      <c r="FKE52" s="16"/>
      <c r="FKF52" s="16"/>
      <c r="FKG52" s="16"/>
      <c r="FKH52" s="16"/>
      <c r="FKI52" s="16"/>
      <c r="FKJ52" s="16"/>
      <c r="FKK52" s="16"/>
      <c r="FKL52" s="16"/>
      <c r="FKM52" s="16"/>
      <c r="FKN52" s="16"/>
      <c r="FKO52" s="16"/>
      <c r="FKP52" s="16"/>
      <c r="FKQ52" s="16"/>
      <c r="FKR52" s="16"/>
      <c r="FKS52" s="16"/>
      <c r="FKT52" s="16"/>
      <c r="FKU52" s="16"/>
      <c r="FKV52" s="16"/>
      <c r="FKW52" s="16"/>
      <c r="FKX52" s="16"/>
      <c r="FKY52" s="16"/>
      <c r="FKZ52" s="16"/>
      <c r="FLA52" s="16"/>
      <c r="FLB52" s="16"/>
      <c r="FLC52" s="16"/>
      <c r="FLD52" s="16"/>
      <c r="FLE52" s="16"/>
      <c r="FLF52" s="16"/>
      <c r="FLG52" s="16"/>
      <c r="FLH52" s="16"/>
      <c r="FLI52" s="16"/>
      <c r="FLJ52" s="16"/>
      <c r="FLK52" s="16"/>
      <c r="FLL52" s="16"/>
      <c r="FLM52" s="16"/>
      <c r="FLN52" s="16"/>
      <c r="FLO52" s="16"/>
      <c r="FLP52" s="16"/>
      <c r="FLQ52" s="16"/>
      <c r="FLR52" s="16"/>
      <c r="FLS52" s="16"/>
      <c r="FLT52" s="16"/>
      <c r="FLU52" s="16"/>
      <c r="FLV52" s="16"/>
      <c r="FLW52" s="16"/>
      <c r="FLX52" s="16"/>
      <c r="FLY52" s="16"/>
      <c r="FLZ52" s="16"/>
      <c r="FMA52" s="16"/>
      <c r="FMB52" s="16"/>
      <c r="FMC52" s="16"/>
      <c r="FMD52" s="16"/>
      <c r="FME52" s="16"/>
      <c r="FMF52" s="16"/>
      <c r="FMG52" s="16"/>
      <c r="FMH52" s="16"/>
      <c r="FMI52" s="16"/>
      <c r="FMJ52" s="16"/>
      <c r="FMK52" s="16"/>
      <c r="FML52" s="16"/>
      <c r="FMM52" s="16"/>
      <c r="FMN52" s="16"/>
      <c r="FMO52" s="16"/>
      <c r="FMP52" s="16"/>
      <c r="FMQ52" s="16"/>
      <c r="FMR52" s="16"/>
      <c r="FMS52" s="16"/>
      <c r="FMT52" s="16"/>
      <c r="FMU52" s="16"/>
      <c r="FMV52" s="16"/>
      <c r="FMW52" s="16"/>
      <c r="FMX52" s="16"/>
      <c r="FMY52" s="16"/>
      <c r="FMZ52" s="16"/>
      <c r="FNA52" s="16"/>
      <c r="FNB52" s="16"/>
      <c r="FNC52" s="16"/>
      <c r="FND52" s="16"/>
      <c r="FNE52" s="16"/>
      <c r="FNF52" s="16"/>
      <c r="FNG52" s="16"/>
      <c r="FNH52" s="16"/>
      <c r="FNI52" s="16"/>
      <c r="FNJ52" s="16"/>
      <c r="FNK52" s="16"/>
      <c r="FNL52" s="16"/>
      <c r="FNM52" s="16"/>
      <c r="FNN52" s="16"/>
      <c r="FNO52" s="16"/>
      <c r="FNP52" s="16"/>
      <c r="FNQ52" s="16"/>
      <c r="FNR52" s="16"/>
      <c r="FNS52" s="16"/>
      <c r="FNT52" s="16"/>
      <c r="FNU52" s="16"/>
      <c r="FNV52" s="16"/>
      <c r="FNW52" s="16"/>
      <c r="FNX52" s="16"/>
      <c r="FNY52" s="16"/>
      <c r="FNZ52" s="16"/>
      <c r="FOA52" s="16"/>
      <c r="FOB52" s="16"/>
      <c r="FOC52" s="16"/>
      <c r="FOD52" s="16"/>
      <c r="FOE52" s="16"/>
      <c r="FOF52" s="16"/>
      <c r="FOG52" s="16"/>
      <c r="FOH52" s="16"/>
      <c r="FOI52" s="16"/>
      <c r="FOJ52" s="16"/>
      <c r="FOK52" s="16"/>
      <c r="FOL52" s="16"/>
      <c r="FOM52" s="16"/>
      <c r="FON52" s="16"/>
      <c r="FOO52" s="16"/>
      <c r="FOP52" s="16"/>
      <c r="FOQ52" s="16"/>
      <c r="FOR52" s="16"/>
      <c r="FOS52" s="16"/>
      <c r="FOT52" s="16"/>
      <c r="FOU52" s="16"/>
      <c r="FOV52" s="16"/>
      <c r="FOW52" s="16"/>
      <c r="FOX52" s="16"/>
      <c r="FOY52" s="16"/>
      <c r="FOZ52" s="16"/>
      <c r="FPA52" s="16"/>
      <c r="FPB52" s="16"/>
      <c r="FPC52" s="16"/>
      <c r="FPD52" s="16"/>
      <c r="FPE52" s="16"/>
      <c r="FPF52" s="16"/>
      <c r="FPG52" s="16"/>
      <c r="FPH52" s="16"/>
      <c r="FPI52" s="16"/>
      <c r="FPJ52" s="16"/>
      <c r="FPK52" s="16"/>
      <c r="FPL52" s="16"/>
      <c r="FPM52" s="16"/>
      <c r="FPN52" s="16"/>
      <c r="FPO52" s="16"/>
      <c r="FPP52" s="16"/>
      <c r="FPQ52" s="16"/>
      <c r="FPR52" s="16"/>
      <c r="FPS52" s="16"/>
      <c r="FPT52" s="16"/>
      <c r="FPU52" s="16"/>
      <c r="FPV52" s="16"/>
      <c r="FPW52" s="16"/>
      <c r="FPX52" s="16"/>
      <c r="FPY52" s="16"/>
      <c r="FPZ52" s="16"/>
      <c r="FQA52" s="16"/>
      <c r="FQB52" s="16"/>
      <c r="FQC52" s="16"/>
      <c r="FQD52" s="16"/>
      <c r="FQE52" s="16"/>
      <c r="FQF52" s="16"/>
      <c r="FQG52" s="16"/>
      <c r="FQH52" s="16"/>
      <c r="FQI52" s="16"/>
      <c r="FQJ52" s="16"/>
      <c r="FQK52" s="16"/>
      <c r="FQL52" s="16"/>
      <c r="FQM52" s="16"/>
      <c r="FQN52" s="16"/>
      <c r="FQO52" s="16"/>
      <c r="FQP52" s="16"/>
      <c r="FQQ52" s="16"/>
      <c r="FQR52" s="16"/>
      <c r="FQS52" s="16"/>
      <c r="FQT52" s="16"/>
      <c r="FQU52" s="16"/>
      <c r="FQV52" s="16"/>
      <c r="FQW52" s="16"/>
      <c r="FQX52" s="16"/>
      <c r="FQY52" s="16"/>
      <c r="FQZ52" s="16"/>
      <c r="FRA52" s="16"/>
      <c r="FRB52" s="16"/>
      <c r="FRC52" s="16"/>
      <c r="FRD52" s="16"/>
      <c r="FRE52" s="16"/>
      <c r="FRF52" s="16"/>
      <c r="FRG52" s="16"/>
      <c r="FRH52" s="16"/>
      <c r="FRI52" s="16"/>
      <c r="FRJ52" s="16"/>
      <c r="FRK52" s="16"/>
      <c r="FRL52" s="16"/>
      <c r="FRM52" s="16"/>
      <c r="FRN52" s="16"/>
      <c r="FRO52" s="16"/>
      <c r="FRP52" s="16"/>
      <c r="FRQ52" s="16"/>
      <c r="FRR52" s="16"/>
      <c r="FRS52" s="16"/>
      <c r="FRT52" s="16"/>
      <c r="FRU52" s="16"/>
      <c r="FRV52" s="16"/>
      <c r="FRW52" s="16"/>
      <c r="FRX52" s="16"/>
      <c r="FRY52" s="16"/>
      <c r="FRZ52" s="16"/>
      <c r="FSA52" s="16"/>
      <c r="FSB52" s="16"/>
      <c r="FSC52" s="16"/>
      <c r="FSD52" s="16"/>
      <c r="FSE52" s="16"/>
      <c r="FSF52" s="16"/>
      <c r="FSG52" s="16"/>
      <c r="FSH52" s="16"/>
      <c r="FSI52" s="16"/>
      <c r="FSJ52" s="16"/>
      <c r="FSK52" s="16"/>
      <c r="FSL52" s="16"/>
      <c r="FSM52" s="16"/>
      <c r="FSN52" s="16"/>
      <c r="FSO52" s="16"/>
      <c r="FSP52" s="16"/>
      <c r="FSQ52" s="16"/>
      <c r="FSR52" s="16"/>
      <c r="FSS52" s="16"/>
      <c r="FST52" s="16"/>
      <c r="FSU52" s="16"/>
      <c r="FSV52" s="16"/>
      <c r="FSW52" s="16"/>
      <c r="FSX52" s="16"/>
      <c r="FSY52" s="16"/>
      <c r="FSZ52" s="16"/>
      <c r="FTA52" s="16"/>
      <c r="FTB52" s="16"/>
      <c r="FTC52" s="16"/>
      <c r="FTD52" s="16"/>
      <c r="FTE52" s="16"/>
      <c r="FTF52" s="16"/>
      <c r="FTG52" s="16"/>
      <c r="FTH52" s="16"/>
      <c r="FTI52" s="16"/>
      <c r="FTJ52" s="16"/>
      <c r="FTK52" s="16"/>
      <c r="FTL52" s="16"/>
      <c r="FTM52" s="16"/>
      <c r="FTN52" s="16"/>
      <c r="FTO52" s="16"/>
      <c r="FTP52" s="16"/>
      <c r="FTQ52" s="16"/>
      <c r="FTR52" s="16"/>
      <c r="FTS52" s="16"/>
      <c r="FTT52" s="16"/>
      <c r="FTU52" s="16"/>
      <c r="FTV52" s="16"/>
      <c r="FTW52" s="16"/>
      <c r="FTX52" s="16"/>
      <c r="FTY52" s="16"/>
      <c r="FTZ52" s="16"/>
      <c r="FUA52" s="16"/>
      <c r="FUB52" s="16"/>
      <c r="FUC52" s="16"/>
      <c r="FUD52" s="16"/>
      <c r="FUE52" s="16"/>
      <c r="FUF52" s="16"/>
      <c r="FUG52" s="16"/>
      <c r="FUH52" s="16"/>
      <c r="FUI52" s="16"/>
      <c r="FUJ52" s="16"/>
      <c r="FUK52" s="16"/>
      <c r="FUL52" s="16"/>
      <c r="FUM52" s="16"/>
      <c r="FUN52" s="16"/>
      <c r="FUO52" s="16"/>
      <c r="FUP52" s="16"/>
      <c r="FUQ52" s="16"/>
      <c r="FUR52" s="16"/>
      <c r="FUS52" s="16"/>
      <c r="FUT52" s="16"/>
      <c r="FUU52" s="16"/>
      <c r="FUV52" s="16"/>
      <c r="FUW52" s="16"/>
      <c r="FUX52" s="16"/>
      <c r="FUY52" s="16"/>
      <c r="FUZ52" s="16"/>
      <c r="FVA52" s="16"/>
      <c r="FVB52" s="16"/>
      <c r="FVC52" s="16"/>
      <c r="FVD52" s="16"/>
      <c r="FVE52" s="16"/>
      <c r="FVF52" s="16"/>
      <c r="FVG52" s="16"/>
      <c r="FVH52" s="16"/>
      <c r="FVI52" s="16"/>
      <c r="FVJ52" s="16"/>
      <c r="FVK52" s="16"/>
      <c r="FVL52" s="16"/>
      <c r="FVM52" s="16"/>
      <c r="FVN52" s="16"/>
      <c r="FVO52" s="16"/>
      <c r="FVP52" s="16"/>
      <c r="FVQ52" s="16"/>
      <c r="FVR52" s="16"/>
      <c r="FVS52" s="16"/>
      <c r="FVT52" s="16"/>
      <c r="FVU52" s="16"/>
      <c r="FVV52" s="16"/>
      <c r="FVW52" s="16"/>
      <c r="FVX52" s="16"/>
      <c r="FVY52" s="16"/>
      <c r="FVZ52" s="16"/>
      <c r="FWA52" s="16"/>
      <c r="FWB52" s="16"/>
      <c r="FWC52" s="16"/>
      <c r="FWD52" s="16"/>
      <c r="FWE52" s="16"/>
      <c r="FWF52" s="16"/>
      <c r="FWG52" s="16"/>
      <c r="FWH52" s="16"/>
      <c r="FWI52" s="16"/>
      <c r="FWJ52" s="16"/>
      <c r="FWK52" s="16"/>
      <c r="FWL52" s="16"/>
      <c r="FWM52" s="16"/>
      <c r="FWN52" s="16"/>
      <c r="FWO52" s="16"/>
      <c r="FWP52" s="16"/>
      <c r="FWQ52" s="16"/>
      <c r="FWR52" s="16"/>
      <c r="FWS52" s="16"/>
      <c r="FWT52" s="16"/>
      <c r="FWU52" s="16"/>
      <c r="FWV52" s="16"/>
      <c r="FWW52" s="16"/>
      <c r="FWX52" s="16"/>
      <c r="FWY52" s="16"/>
      <c r="FWZ52" s="16"/>
      <c r="FXA52" s="16"/>
      <c r="FXB52" s="16"/>
      <c r="FXC52" s="16"/>
      <c r="FXD52" s="16"/>
      <c r="FXE52" s="16"/>
      <c r="FXF52" s="16"/>
      <c r="FXG52" s="16"/>
      <c r="FXH52" s="16"/>
      <c r="FXI52" s="16"/>
      <c r="FXJ52" s="16"/>
      <c r="FXK52" s="16"/>
      <c r="FXL52" s="16"/>
      <c r="FXM52" s="16"/>
      <c r="FXN52" s="16"/>
      <c r="FXO52" s="16"/>
      <c r="FXP52" s="16"/>
      <c r="FXQ52" s="16"/>
      <c r="FXR52" s="16"/>
      <c r="FXS52" s="16"/>
      <c r="FXT52" s="16"/>
      <c r="FXU52" s="16"/>
      <c r="FXV52" s="16"/>
      <c r="FXW52" s="16"/>
      <c r="FXX52" s="16"/>
      <c r="FXY52" s="16"/>
      <c r="FXZ52" s="16"/>
      <c r="FYA52" s="16"/>
      <c r="FYB52" s="16"/>
      <c r="FYC52" s="16"/>
      <c r="FYD52" s="16"/>
      <c r="FYE52" s="16"/>
      <c r="FYF52" s="16"/>
      <c r="FYG52" s="16"/>
      <c r="FYH52" s="16"/>
      <c r="FYI52" s="16"/>
      <c r="FYJ52" s="16"/>
      <c r="FYK52" s="16"/>
      <c r="FYL52" s="16"/>
      <c r="FYM52" s="16"/>
      <c r="FYN52" s="16"/>
      <c r="FYO52" s="16"/>
      <c r="FYP52" s="16"/>
      <c r="FYQ52" s="16"/>
      <c r="FYR52" s="16"/>
      <c r="FYS52" s="16"/>
      <c r="FYT52" s="16"/>
      <c r="FYU52" s="16"/>
      <c r="FYV52" s="16"/>
      <c r="FYW52" s="16"/>
      <c r="FYX52" s="16"/>
      <c r="FYY52" s="16"/>
      <c r="FYZ52" s="16"/>
      <c r="FZA52" s="16"/>
      <c r="FZB52" s="16"/>
      <c r="FZC52" s="16"/>
      <c r="FZD52" s="16"/>
      <c r="FZE52" s="16"/>
      <c r="FZF52" s="16"/>
      <c r="FZG52" s="16"/>
      <c r="FZH52" s="16"/>
      <c r="FZI52" s="16"/>
      <c r="FZJ52" s="16"/>
      <c r="FZK52" s="16"/>
      <c r="FZL52" s="16"/>
      <c r="FZM52" s="16"/>
      <c r="FZN52" s="16"/>
      <c r="FZO52" s="16"/>
      <c r="FZP52" s="16"/>
      <c r="FZQ52" s="16"/>
      <c r="FZR52" s="16"/>
      <c r="FZS52" s="16"/>
      <c r="FZT52" s="16"/>
      <c r="FZU52" s="16"/>
      <c r="FZV52" s="16"/>
      <c r="FZW52" s="16"/>
      <c r="FZX52" s="16"/>
      <c r="FZY52" s="16"/>
      <c r="FZZ52" s="16"/>
      <c r="GAA52" s="16"/>
      <c r="GAB52" s="16"/>
      <c r="GAC52" s="16"/>
      <c r="GAD52" s="16"/>
      <c r="GAE52" s="16"/>
      <c r="GAF52" s="16"/>
      <c r="GAG52" s="16"/>
      <c r="GAH52" s="16"/>
      <c r="GAI52" s="16"/>
      <c r="GAJ52" s="16"/>
      <c r="GAK52" s="16"/>
      <c r="GAL52" s="16"/>
      <c r="GAM52" s="16"/>
      <c r="GAN52" s="16"/>
      <c r="GAO52" s="16"/>
      <c r="GAP52" s="16"/>
      <c r="GAQ52" s="16"/>
      <c r="GAR52" s="16"/>
      <c r="GAS52" s="16"/>
      <c r="GAT52" s="16"/>
      <c r="GAU52" s="16"/>
      <c r="GAV52" s="16"/>
      <c r="GAW52" s="16"/>
      <c r="GAX52" s="16"/>
      <c r="GAY52" s="16"/>
      <c r="GAZ52" s="16"/>
      <c r="GBA52" s="16"/>
      <c r="GBB52" s="16"/>
      <c r="GBC52" s="16"/>
      <c r="GBD52" s="16"/>
      <c r="GBE52" s="16"/>
      <c r="GBF52" s="16"/>
      <c r="GBG52" s="16"/>
      <c r="GBH52" s="16"/>
      <c r="GBI52" s="16"/>
      <c r="GBJ52" s="16"/>
      <c r="GBK52" s="16"/>
      <c r="GBL52" s="16"/>
      <c r="GBM52" s="16"/>
      <c r="GBN52" s="16"/>
      <c r="GBO52" s="16"/>
      <c r="GBP52" s="16"/>
      <c r="GBQ52" s="16"/>
      <c r="GBR52" s="16"/>
      <c r="GBS52" s="16"/>
      <c r="GBT52" s="16"/>
      <c r="GBU52" s="16"/>
      <c r="GBV52" s="16"/>
      <c r="GBW52" s="16"/>
      <c r="GBX52" s="16"/>
      <c r="GBY52" s="16"/>
      <c r="GBZ52" s="16"/>
      <c r="GCA52" s="16"/>
      <c r="GCB52" s="16"/>
      <c r="GCC52" s="16"/>
      <c r="GCD52" s="16"/>
      <c r="GCE52" s="16"/>
      <c r="GCF52" s="16"/>
      <c r="GCG52" s="16"/>
      <c r="GCH52" s="16"/>
      <c r="GCI52" s="16"/>
      <c r="GCJ52" s="16"/>
      <c r="GCK52" s="16"/>
      <c r="GCL52" s="16"/>
      <c r="GCM52" s="16"/>
      <c r="GCN52" s="16"/>
      <c r="GCO52" s="16"/>
      <c r="GCP52" s="16"/>
      <c r="GCQ52" s="16"/>
      <c r="GCR52" s="16"/>
      <c r="GCS52" s="16"/>
      <c r="GCT52" s="16"/>
      <c r="GCU52" s="16"/>
      <c r="GCV52" s="16"/>
      <c r="GCW52" s="16"/>
      <c r="GCX52" s="16"/>
      <c r="GCY52" s="16"/>
      <c r="GCZ52" s="16"/>
      <c r="GDA52" s="16"/>
      <c r="GDB52" s="16"/>
      <c r="GDC52" s="16"/>
      <c r="GDD52" s="16"/>
      <c r="GDE52" s="16"/>
      <c r="GDF52" s="16"/>
      <c r="GDG52" s="16"/>
      <c r="GDH52" s="16"/>
      <c r="GDI52" s="16"/>
      <c r="GDJ52" s="16"/>
      <c r="GDK52" s="16"/>
      <c r="GDL52" s="16"/>
      <c r="GDM52" s="16"/>
      <c r="GDN52" s="16"/>
      <c r="GDO52" s="16"/>
      <c r="GDP52" s="16"/>
      <c r="GDQ52" s="16"/>
      <c r="GDR52" s="16"/>
      <c r="GDS52" s="16"/>
      <c r="GDT52" s="16"/>
      <c r="GDU52" s="16"/>
      <c r="GDV52" s="16"/>
      <c r="GDW52" s="16"/>
      <c r="GDX52" s="16"/>
      <c r="GDY52" s="16"/>
      <c r="GDZ52" s="16"/>
      <c r="GEA52" s="16"/>
      <c r="GEB52" s="16"/>
      <c r="GEC52" s="16"/>
      <c r="GED52" s="16"/>
      <c r="GEE52" s="16"/>
      <c r="GEF52" s="16"/>
      <c r="GEG52" s="16"/>
      <c r="GEH52" s="16"/>
      <c r="GEI52" s="16"/>
      <c r="GEJ52" s="16"/>
      <c r="GEK52" s="16"/>
      <c r="GEL52" s="16"/>
      <c r="GEM52" s="16"/>
      <c r="GEN52" s="16"/>
      <c r="GEO52" s="16"/>
      <c r="GEP52" s="16"/>
      <c r="GEQ52" s="16"/>
      <c r="GER52" s="16"/>
      <c r="GES52" s="16"/>
      <c r="GET52" s="16"/>
      <c r="GEU52" s="16"/>
      <c r="GEV52" s="16"/>
      <c r="GEW52" s="16"/>
      <c r="GEX52" s="16"/>
      <c r="GEY52" s="16"/>
      <c r="GEZ52" s="16"/>
      <c r="GFA52" s="16"/>
      <c r="GFB52" s="16"/>
      <c r="GFC52" s="16"/>
      <c r="GFD52" s="16"/>
      <c r="GFE52" s="16"/>
      <c r="GFF52" s="16"/>
      <c r="GFG52" s="16"/>
      <c r="GFH52" s="16"/>
      <c r="GFI52" s="16"/>
      <c r="GFJ52" s="16"/>
      <c r="GFK52" s="16"/>
      <c r="GFL52" s="16"/>
      <c r="GFM52" s="16"/>
      <c r="GFN52" s="16"/>
      <c r="GFO52" s="16"/>
      <c r="GFP52" s="16"/>
      <c r="GFQ52" s="16"/>
      <c r="GFR52" s="16"/>
      <c r="GFS52" s="16"/>
      <c r="GFT52" s="16"/>
      <c r="GFU52" s="16"/>
      <c r="GFV52" s="16"/>
      <c r="GFW52" s="16"/>
      <c r="GFX52" s="16"/>
      <c r="GFY52" s="16"/>
      <c r="GFZ52" s="16"/>
      <c r="GGA52" s="16"/>
      <c r="GGB52" s="16"/>
      <c r="GGC52" s="16"/>
      <c r="GGD52" s="16"/>
      <c r="GGE52" s="16"/>
      <c r="GGF52" s="16"/>
      <c r="GGG52" s="16"/>
      <c r="GGH52" s="16"/>
      <c r="GGI52" s="16"/>
      <c r="GGJ52" s="16"/>
      <c r="GGK52" s="16"/>
      <c r="GGL52" s="16"/>
      <c r="GGM52" s="16"/>
      <c r="GGN52" s="16"/>
      <c r="GGO52" s="16"/>
      <c r="GGP52" s="16"/>
      <c r="GGQ52" s="16"/>
      <c r="GGR52" s="16"/>
      <c r="GGS52" s="16"/>
      <c r="GGT52" s="16"/>
      <c r="GGU52" s="16"/>
      <c r="GGV52" s="16"/>
      <c r="GGW52" s="16"/>
      <c r="GGX52" s="16"/>
      <c r="GGY52" s="16"/>
      <c r="GGZ52" s="16"/>
      <c r="GHA52" s="16"/>
      <c r="GHB52" s="16"/>
      <c r="GHC52" s="16"/>
      <c r="GHD52" s="16"/>
      <c r="GHE52" s="16"/>
      <c r="GHF52" s="16"/>
      <c r="GHG52" s="16"/>
      <c r="GHH52" s="16"/>
      <c r="GHI52" s="16"/>
      <c r="GHJ52" s="16"/>
      <c r="GHK52" s="16"/>
      <c r="GHL52" s="16"/>
      <c r="GHM52" s="16"/>
      <c r="GHN52" s="16"/>
      <c r="GHO52" s="16"/>
      <c r="GHP52" s="16"/>
      <c r="GHQ52" s="16"/>
      <c r="GHR52" s="16"/>
      <c r="GHS52" s="16"/>
      <c r="GHT52" s="16"/>
      <c r="GHU52" s="16"/>
      <c r="GHV52" s="16"/>
      <c r="GHW52" s="16"/>
      <c r="GHX52" s="16"/>
      <c r="GHY52" s="16"/>
      <c r="GHZ52" s="16"/>
      <c r="GIA52" s="16"/>
      <c r="GIB52" s="16"/>
      <c r="GIC52" s="16"/>
      <c r="GID52" s="16"/>
      <c r="GIE52" s="16"/>
      <c r="GIF52" s="16"/>
      <c r="GIG52" s="16"/>
      <c r="GIH52" s="16"/>
      <c r="GII52" s="16"/>
      <c r="GIJ52" s="16"/>
      <c r="GIK52" s="16"/>
      <c r="GIL52" s="16"/>
      <c r="GIM52" s="16"/>
      <c r="GIN52" s="16"/>
      <c r="GIO52" s="16"/>
      <c r="GIP52" s="16"/>
      <c r="GIQ52" s="16"/>
      <c r="GIR52" s="16"/>
      <c r="GIS52" s="16"/>
      <c r="GIT52" s="16"/>
      <c r="GIU52" s="16"/>
      <c r="GIV52" s="16"/>
      <c r="GIW52" s="16"/>
      <c r="GIX52" s="16"/>
      <c r="GIY52" s="16"/>
      <c r="GIZ52" s="16"/>
      <c r="GJA52" s="16"/>
      <c r="GJB52" s="16"/>
      <c r="GJC52" s="16"/>
      <c r="GJD52" s="16"/>
      <c r="GJE52" s="16"/>
      <c r="GJF52" s="16"/>
      <c r="GJG52" s="16"/>
      <c r="GJH52" s="16"/>
      <c r="GJI52" s="16"/>
      <c r="GJJ52" s="16"/>
      <c r="GJK52" s="16"/>
      <c r="GJL52" s="16"/>
      <c r="GJM52" s="16"/>
      <c r="GJN52" s="16"/>
      <c r="GJO52" s="16"/>
      <c r="GJP52" s="16"/>
      <c r="GJQ52" s="16"/>
      <c r="GJR52" s="16"/>
      <c r="GJS52" s="16"/>
      <c r="GJT52" s="16"/>
      <c r="GJU52" s="16"/>
      <c r="GJV52" s="16"/>
      <c r="GJW52" s="16"/>
      <c r="GJX52" s="16"/>
      <c r="GJY52" s="16"/>
      <c r="GJZ52" s="16"/>
      <c r="GKA52" s="16"/>
      <c r="GKB52" s="16"/>
      <c r="GKC52" s="16"/>
      <c r="GKD52" s="16"/>
      <c r="GKE52" s="16"/>
      <c r="GKF52" s="16"/>
      <c r="GKG52" s="16"/>
      <c r="GKH52" s="16"/>
      <c r="GKI52" s="16"/>
      <c r="GKJ52" s="16"/>
      <c r="GKK52" s="16"/>
      <c r="GKL52" s="16"/>
      <c r="GKM52" s="16"/>
      <c r="GKN52" s="16"/>
      <c r="GKO52" s="16"/>
      <c r="GKP52" s="16"/>
      <c r="GKQ52" s="16"/>
      <c r="GKR52" s="16"/>
      <c r="GKS52" s="16"/>
      <c r="GKT52" s="16"/>
      <c r="GKU52" s="16"/>
      <c r="GKV52" s="16"/>
      <c r="GKW52" s="16"/>
      <c r="GKX52" s="16"/>
      <c r="GKY52" s="16"/>
      <c r="GKZ52" s="16"/>
      <c r="GLA52" s="16"/>
      <c r="GLB52" s="16"/>
      <c r="GLC52" s="16"/>
      <c r="GLD52" s="16"/>
      <c r="GLE52" s="16"/>
      <c r="GLF52" s="16"/>
      <c r="GLG52" s="16"/>
      <c r="GLH52" s="16"/>
      <c r="GLI52" s="16"/>
      <c r="GLJ52" s="16"/>
      <c r="GLK52" s="16"/>
      <c r="GLL52" s="16"/>
      <c r="GLM52" s="16"/>
      <c r="GLN52" s="16"/>
      <c r="GLO52" s="16"/>
      <c r="GLP52" s="16"/>
      <c r="GLQ52" s="16"/>
      <c r="GLR52" s="16"/>
      <c r="GLS52" s="16"/>
      <c r="GLT52" s="16"/>
      <c r="GLU52" s="16"/>
      <c r="GLV52" s="16"/>
      <c r="GLW52" s="16"/>
      <c r="GLX52" s="16"/>
      <c r="GLY52" s="16"/>
      <c r="GLZ52" s="16"/>
      <c r="GMA52" s="16"/>
      <c r="GMB52" s="16"/>
      <c r="GMC52" s="16"/>
      <c r="GMD52" s="16"/>
      <c r="GME52" s="16"/>
      <c r="GMF52" s="16"/>
      <c r="GMG52" s="16"/>
      <c r="GMH52" s="16"/>
      <c r="GMI52" s="16"/>
      <c r="GMJ52" s="16"/>
      <c r="GMK52" s="16"/>
      <c r="GML52" s="16"/>
      <c r="GMM52" s="16"/>
      <c r="GMN52" s="16"/>
      <c r="GMO52" s="16"/>
      <c r="GMP52" s="16"/>
      <c r="GMQ52" s="16"/>
      <c r="GMR52" s="16"/>
      <c r="GMS52" s="16"/>
      <c r="GMT52" s="16"/>
      <c r="GMU52" s="16"/>
      <c r="GMV52" s="16"/>
      <c r="GMW52" s="16"/>
      <c r="GMX52" s="16"/>
      <c r="GMY52" s="16"/>
      <c r="GMZ52" s="16"/>
      <c r="GNA52" s="16"/>
      <c r="GNB52" s="16"/>
      <c r="GNC52" s="16"/>
      <c r="GND52" s="16"/>
      <c r="GNE52" s="16"/>
      <c r="GNF52" s="16"/>
      <c r="GNG52" s="16"/>
      <c r="GNH52" s="16"/>
      <c r="GNI52" s="16"/>
      <c r="GNJ52" s="16"/>
      <c r="GNK52" s="16"/>
      <c r="GNL52" s="16"/>
      <c r="GNM52" s="16"/>
      <c r="GNN52" s="16"/>
      <c r="GNO52" s="16"/>
      <c r="GNP52" s="16"/>
      <c r="GNQ52" s="16"/>
      <c r="GNR52" s="16"/>
      <c r="GNS52" s="16"/>
      <c r="GNT52" s="16"/>
      <c r="GNU52" s="16"/>
      <c r="GNV52" s="16"/>
      <c r="GNW52" s="16"/>
      <c r="GNX52" s="16"/>
      <c r="GNY52" s="16"/>
      <c r="GNZ52" s="16"/>
      <c r="GOA52" s="16"/>
      <c r="GOB52" s="16"/>
      <c r="GOC52" s="16"/>
      <c r="GOD52" s="16"/>
      <c r="GOE52" s="16"/>
      <c r="GOF52" s="16"/>
      <c r="GOG52" s="16"/>
      <c r="GOH52" s="16"/>
      <c r="GOI52" s="16"/>
      <c r="GOJ52" s="16"/>
      <c r="GOK52" s="16"/>
      <c r="GOL52" s="16"/>
      <c r="GOM52" s="16"/>
      <c r="GON52" s="16"/>
      <c r="GOO52" s="16"/>
      <c r="GOP52" s="16"/>
      <c r="GOQ52" s="16"/>
      <c r="GOR52" s="16"/>
      <c r="GOS52" s="16"/>
      <c r="GOT52" s="16"/>
      <c r="GOU52" s="16"/>
      <c r="GOV52" s="16"/>
      <c r="GOW52" s="16"/>
      <c r="GOX52" s="16"/>
      <c r="GOY52" s="16"/>
      <c r="GOZ52" s="16"/>
      <c r="GPA52" s="16"/>
      <c r="GPB52" s="16"/>
      <c r="GPC52" s="16"/>
      <c r="GPD52" s="16"/>
      <c r="GPE52" s="16"/>
      <c r="GPF52" s="16"/>
      <c r="GPG52" s="16"/>
      <c r="GPH52" s="16"/>
      <c r="GPI52" s="16"/>
      <c r="GPJ52" s="16"/>
      <c r="GPK52" s="16"/>
      <c r="GPL52" s="16"/>
      <c r="GPM52" s="16"/>
      <c r="GPN52" s="16"/>
      <c r="GPO52" s="16"/>
      <c r="GPP52" s="16"/>
      <c r="GPQ52" s="16"/>
      <c r="GPR52" s="16"/>
      <c r="GPS52" s="16"/>
      <c r="GPT52" s="16"/>
      <c r="GPU52" s="16"/>
      <c r="GPV52" s="16"/>
      <c r="GPW52" s="16"/>
      <c r="GPX52" s="16"/>
      <c r="GPY52" s="16"/>
      <c r="GPZ52" s="16"/>
      <c r="GQA52" s="16"/>
      <c r="GQB52" s="16"/>
      <c r="GQC52" s="16"/>
      <c r="GQD52" s="16"/>
      <c r="GQE52" s="16"/>
      <c r="GQF52" s="16"/>
      <c r="GQG52" s="16"/>
      <c r="GQH52" s="16"/>
      <c r="GQI52" s="16"/>
      <c r="GQJ52" s="16"/>
      <c r="GQK52" s="16"/>
      <c r="GQL52" s="16"/>
      <c r="GQM52" s="16"/>
      <c r="GQN52" s="16"/>
      <c r="GQO52" s="16"/>
      <c r="GQP52" s="16"/>
      <c r="GQQ52" s="16"/>
      <c r="GQR52" s="16"/>
      <c r="GQS52" s="16"/>
      <c r="GQT52" s="16"/>
      <c r="GQU52" s="16"/>
      <c r="GQV52" s="16"/>
      <c r="GQW52" s="16"/>
      <c r="GQX52" s="16"/>
      <c r="GQY52" s="16"/>
      <c r="GQZ52" s="16"/>
      <c r="GRA52" s="16"/>
      <c r="GRB52" s="16"/>
      <c r="GRC52" s="16"/>
      <c r="GRD52" s="16"/>
      <c r="GRE52" s="16"/>
      <c r="GRF52" s="16"/>
      <c r="GRG52" s="16"/>
      <c r="GRH52" s="16"/>
      <c r="GRI52" s="16"/>
      <c r="GRJ52" s="16"/>
      <c r="GRK52" s="16"/>
      <c r="GRL52" s="16"/>
      <c r="GRM52" s="16"/>
      <c r="GRN52" s="16"/>
      <c r="GRO52" s="16"/>
      <c r="GRP52" s="16"/>
      <c r="GRQ52" s="16"/>
      <c r="GRR52" s="16"/>
      <c r="GRS52" s="16"/>
      <c r="GRT52" s="16"/>
      <c r="GRU52" s="16"/>
      <c r="GRV52" s="16"/>
      <c r="GRW52" s="16"/>
      <c r="GRX52" s="16"/>
      <c r="GRY52" s="16"/>
      <c r="GRZ52" s="16"/>
      <c r="GSA52" s="16"/>
      <c r="GSB52" s="16"/>
      <c r="GSC52" s="16"/>
      <c r="GSD52" s="16"/>
      <c r="GSE52" s="16"/>
      <c r="GSF52" s="16"/>
      <c r="GSG52" s="16"/>
      <c r="GSH52" s="16"/>
      <c r="GSI52" s="16"/>
      <c r="GSJ52" s="16"/>
      <c r="GSK52" s="16"/>
      <c r="GSL52" s="16"/>
      <c r="GSM52" s="16"/>
      <c r="GSN52" s="16"/>
      <c r="GSO52" s="16"/>
      <c r="GSP52" s="16"/>
      <c r="GSQ52" s="16"/>
      <c r="GSR52" s="16"/>
      <c r="GSS52" s="16"/>
      <c r="GST52" s="16"/>
      <c r="GSU52" s="16"/>
      <c r="GSV52" s="16"/>
      <c r="GSW52" s="16"/>
      <c r="GSX52" s="16"/>
      <c r="GSY52" s="16"/>
      <c r="GSZ52" s="16"/>
      <c r="GTA52" s="16"/>
      <c r="GTB52" s="16"/>
      <c r="GTC52" s="16"/>
      <c r="GTD52" s="16"/>
      <c r="GTE52" s="16"/>
      <c r="GTF52" s="16"/>
      <c r="GTG52" s="16"/>
      <c r="GTH52" s="16"/>
      <c r="GTI52" s="16"/>
      <c r="GTJ52" s="16"/>
      <c r="GTK52" s="16"/>
      <c r="GTL52" s="16"/>
      <c r="GTM52" s="16"/>
      <c r="GTN52" s="16"/>
      <c r="GTO52" s="16"/>
      <c r="GTP52" s="16"/>
      <c r="GTQ52" s="16"/>
      <c r="GTR52" s="16"/>
      <c r="GTS52" s="16"/>
      <c r="GTT52" s="16"/>
      <c r="GTU52" s="16"/>
      <c r="GTV52" s="16"/>
      <c r="GTW52" s="16"/>
      <c r="GTX52" s="16"/>
      <c r="GTY52" s="16"/>
      <c r="GTZ52" s="16"/>
      <c r="GUA52" s="16"/>
      <c r="GUB52" s="16"/>
      <c r="GUC52" s="16"/>
      <c r="GUD52" s="16"/>
      <c r="GUE52" s="16"/>
      <c r="GUF52" s="16"/>
      <c r="GUG52" s="16"/>
      <c r="GUH52" s="16"/>
      <c r="GUI52" s="16"/>
      <c r="GUJ52" s="16"/>
      <c r="GUK52" s="16"/>
      <c r="GUL52" s="16"/>
      <c r="GUM52" s="16"/>
      <c r="GUN52" s="16"/>
      <c r="GUO52" s="16"/>
      <c r="GUP52" s="16"/>
      <c r="GUQ52" s="16"/>
      <c r="GUR52" s="16"/>
      <c r="GUS52" s="16"/>
      <c r="GUT52" s="16"/>
      <c r="GUU52" s="16"/>
      <c r="GUV52" s="16"/>
      <c r="GUW52" s="16"/>
      <c r="GUX52" s="16"/>
      <c r="GUY52" s="16"/>
      <c r="GUZ52" s="16"/>
      <c r="GVA52" s="16"/>
      <c r="GVB52" s="16"/>
      <c r="GVC52" s="16"/>
      <c r="GVD52" s="16"/>
      <c r="GVE52" s="16"/>
      <c r="GVF52" s="16"/>
      <c r="GVG52" s="16"/>
      <c r="GVH52" s="16"/>
      <c r="GVI52" s="16"/>
      <c r="GVJ52" s="16"/>
      <c r="GVK52" s="16"/>
      <c r="GVL52" s="16"/>
      <c r="GVM52" s="16"/>
      <c r="GVN52" s="16"/>
      <c r="GVO52" s="16"/>
      <c r="GVP52" s="16"/>
      <c r="GVQ52" s="16"/>
      <c r="GVR52" s="16"/>
      <c r="GVS52" s="16"/>
      <c r="GVT52" s="16"/>
      <c r="GVU52" s="16"/>
      <c r="GVV52" s="16"/>
      <c r="GVW52" s="16"/>
      <c r="GVX52" s="16"/>
      <c r="GVY52" s="16"/>
      <c r="GVZ52" s="16"/>
      <c r="GWA52" s="16"/>
      <c r="GWB52" s="16"/>
      <c r="GWC52" s="16"/>
      <c r="GWD52" s="16"/>
      <c r="GWE52" s="16"/>
      <c r="GWF52" s="16"/>
      <c r="GWG52" s="16"/>
      <c r="GWH52" s="16"/>
      <c r="GWI52" s="16"/>
      <c r="GWJ52" s="16"/>
      <c r="GWK52" s="16"/>
      <c r="GWL52" s="16"/>
      <c r="GWM52" s="16"/>
      <c r="GWN52" s="16"/>
      <c r="GWO52" s="16"/>
      <c r="GWP52" s="16"/>
      <c r="GWQ52" s="16"/>
      <c r="GWR52" s="16"/>
      <c r="GWS52" s="16"/>
      <c r="GWT52" s="16"/>
      <c r="GWU52" s="16"/>
      <c r="GWV52" s="16"/>
      <c r="GWW52" s="16"/>
      <c r="GWX52" s="16"/>
      <c r="GWY52" s="16"/>
      <c r="GWZ52" s="16"/>
      <c r="GXA52" s="16"/>
      <c r="GXB52" s="16"/>
      <c r="GXC52" s="16"/>
      <c r="GXD52" s="16"/>
      <c r="GXE52" s="16"/>
      <c r="GXF52" s="16"/>
      <c r="GXG52" s="16"/>
      <c r="GXH52" s="16"/>
      <c r="GXI52" s="16"/>
      <c r="GXJ52" s="16"/>
      <c r="GXK52" s="16"/>
      <c r="GXL52" s="16"/>
      <c r="GXM52" s="16"/>
      <c r="GXN52" s="16"/>
      <c r="GXO52" s="16"/>
      <c r="GXP52" s="16"/>
      <c r="GXQ52" s="16"/>
      <c r="GXR52" s="16"/>
      <c r="GXS52" s="16"/>
      <c r="GXT52" s="16"/>
      <c r="GXU52" s="16"/>
      <c r="GXV52" s="16"/>
      <c r="GXW52" s="16"/>
      <c r="GXX52" s="16"/>
      <c r="GXY52" s="16"/>
      <c r="GXZ52" s="16"/>
      <c r="GYA52" s="16"/>
      <c r="GYB52" s="16"/>
      <c r="GYC52" s="16"/>
      <c r="GYD52" s="16"/>
      <c r="GYE52" s="16"/>
      <c r="GYF52" s="16"/>
      <c r="GYG52" s="16"/>
      <c r="GYH52" s="16"/>
      <c r="GYI52" s="16"/>
      <c r="GYJ52" s="16"/>
      <c r="GYK52" s="16"/>
      <c r="GYL52" s="16"/>
      <c r="GYM52" s="16"/>
      <c r="GYN52" s="16"/>
      <c r="GYO52" s="16"/>
      <c r="GYP52" s="16"/>
      <c r="GYQ52" s="16"/>
      <c r="GYR52" s="16"/>
      <c r="GYS52" s="16"/>
      <c r="GYT52" s="16"/>
      <c r="GYU52" s="16"/>
      <c r="GYV52" s="16"/>
      <c r="GYW52" s="16"/>
      <c r="GYX52" s="16"/>
      <c r="GYY52" s="16"/>
      <c r="GYZ52" s="16"/>
      <c r="GZA52" s="16"/>
      <c r="GZB52" s="16"/>
      <c r="GZC52" s="16"/>
      <c r="GZD52" s="16"/>
      <c r="GZE52" s="16"/>
      <c r="GZF52" s="16"/>
      <c r="GZG52" s="16"/>
      <c r="GZH52" s="16"/>
      <c r="GZI52" s="16"/>
      <c r="GZJ52" s="16"/>
      <c r="GZK52" s="16"/>
      <c r="GZL52" s="16"/>
      <c r="GZM52" s="16"/>
      <c r="GZN52" s="16"/>
      <c r="GZO52" s="16"/>
      <c r="GZP52" s="16"/>
      <c r="GZQ52" s="16"/>
      <c r="GZR52" s="16"/>
      <c r="GZS52" s="16"/>
      <c r="GZT52" s="16"/>
      <c r="GZU52" s="16"/>
      <c r="GZV52" s="16"/>
      <c r="GZW52" s="16"/>
      <c r="GZX52" s="16"/>
      <c r="GZY52" s="16"/>
      <c r="GZZ52" s="16"/>
      <c r="HAA52" s="16"/>
      <c r="HAB52" s="16"/>
      <c r="HAC52" s="16"/>
      <c r="HAD52" s="16"/>
      <c r="HAE52" s="16"/>
      <c r="HAF52" s="16"/>
      <c r="HAG52" s="16"/>
      <c r="HAH52" s="16"/>
      <c r="HAI52" s="16"/>
      <c r="HAJ52" s="16"/>
      <c r="HAK52" s="16"/>
      <c r="HAL52" s="16"/>
      <c r="HAM52" s="16"/>
      <c r="HAN52" s="16"/>
      <c r="HAO52" s="16"/>
      <c r="HAP52" s="16"/>
      <c r="HAQ52" s="16"/>
      <c r="HAR52" s="16"/>
      <c r="HAS52" s="16"/>
      <c r="HAT52" s="16"/>
      <c r="HAU52" s="16"/>
      <c r="HAV52" s="16"/>
      <c r="HAW52" s="16"/>
      <c r="HAX52" s="16"/>
      <c r="HAY52" s="16"/>
      <c r="HAZ52" s="16"/>
      <c r="HBA52" s="16"/>
      <c r="HBB52" s="16"/>
      <c r="HBC52" s="16"/>
      <c r="HBD52" s="16"/>
      <c r="HBE52" s="16"/>
      <c r="HBF52" s="16"/>
      <c r="HBG52" s="16"/>
      <c r="HBH52" s="16"/>
      <c r="HBI52" s="16"/>
      <c r="HBJ52" s="16"/>
      <c r="HBK52" s="16"/>
      <c r="HBL52" s="16"/>
      <c r="HBM52" s="16"/>
      <c r="HBN52" s="16"/>
      <c r="HBO52" s="16"/>
      <c r="HBP52" s="16"/>
      <c r="HBQ52" s="16"/>
      <c r="HBR52" s="16"/>
      <c r="HBS52" s="16"/>
      <c r="HBT52" s="16"/>
      <c r="HBU52" s="16"/>
      <c r="HBV52" s="16"/>
      <c r="HBW52" s="16"/>
      <c r="HBX52" s="16"/>
      <c r="HBY52" s="16"/>
      <c r="HBZ52" s="16"/>
      <c r="HCA52" s="16"/>
      <c r="HCB52" s="16"/>
      <c r="HCC52" s="16"/>
      <c r="HCD52" s="16"/>
      <c r="HCE52" s="16"/>
      <c r="HCF52" s="16"/>
      <c r="HCG52" s="16"/>
      <c r="HCH52" s="16"/>
      <c r="HCI52" s="16"/>
      <c r="HCJ52" s="16"/>
      <c r="HCK52" s="16"/>
      <c r="HCL52" s="16"/>
      <c r="HCM52" s="16"/>
      <c r="HCN52" s="16"/>
      <c r="HCO52" s="16"/>
      <c r="HCP52" s="16"/>
      <c r="HCQ52" s="16"/>
      <c r="HCR52" s="16"/>
      <c r="HCS52" s="16"/>
      <c r="HCT52" s="16"/>
      <c r="HCU52" s="16"/>
      <c r="HCV52" s="16"/>
      <c r="HCW52" s="16"/>
      <c r="HCX52" s="16"/>
      <c r="HCY52" s="16"/>
      <c r="HCZ52" s="16"/>
      <c r="HDA52" s="16"/>
      <c r="HDB52" s="16"/>
      <c r="HDC52" s="16"/>
      <c r="HDD52" s="16"/>
      <c r="HDE52" s="16"/>
      <c r="HDF52" s="16"/>
      <c r="HDG52" s="16"/>
      <c r="HDH52" s="16"/>
      <c r="HDI52" s="16"/>
      <c r="HDJ52" s="16"/>
      <c r="HDK52" s="16"/>
      <c r="HDL52" s="16"/>
      <c r="HDM52" s="16"/>
      <c r="HDN52" s="16"/>
      <c r="HDO52" s="16"/>
      <c r="HDP52" s="16"/>
      <c r="HDQ52" s="16"/>
      <c r="HDR52" s="16"/>
      <c r="HDS52" s="16"/>
      <c r="HDT52" s="16"/>
      <c r="HDU52" s="16"/>
      <c r="HDV52" s="16"/>
      <c r="HDW52" s="16"/>
      <c r="HDX52" s="16"/>
      <c r="HDY52" s="16"/>
      <c r="HDZ52" s="16"/>
      <c r="HEA52" s="16"/>
      <c r="HEB52" s="16"/>
      <c r="HEC52" s="16"/>
      <c r="HED52" s="16"/>
      <c r="HEE52" s="16"/>
      <c r="HEF52" s="16"/>
      <c r="HEG52" s="16"/>
      <c r="HEH52" s="16"/>
      <c r="HEI52" s="16"/>
      <c r="HEJ52" s="16"/>
      <c r="HEK52" s="16"/>
      <c r="HEL52" s="16"/>
      <c r="HEM52" s="16"/>
      <c r="HEN52" s="16"/>
      <c r="HEO52" s="16"/>
      <c r="HEP52" s="16"/>
      <c r="HEQ52" s="16"/>
      <c r="HER52" s="16"/>
      <c r="HES52" s="16"/>
      <c r="HET52" s="16"/>
      <c r="HEU52" s="16"/>
      <c r="HEV52" s="16"/>
      <c r="HEW52" s="16"/>
      <c r="HEX52" s="16"/>
      <c r="HEY52" s="16"/>
      <c r="HEZ52" s="16"/>
      <c r="HFA52" s="16"/>
      <c r="HFB52" s="16"/>
      <c r="HFC52" s="16"/>
      <c r="HFD52" s="16"/>
      <c r="HFE52" s="16"/>
      <c r="HFF52" s="16"/>
      <c r="HFG52" s="16"/>
      <c r="HFH52" s="16"/>
      <c r="HFI52" s="16"/>
      <c r="HFJ52" s="16"/>
      <c r="HFK52" s="16"/>
      <c r="HFL52" s="16"/>
      <c r="HFM52" s="16"/>
      <c r="HFN52" s="16"/>
      <c r="HFO52" s="16"/>
      <c r="HFP52" s="16"/>
      <c r="HFQ52" s="16"/>
      <c r="HFR52" s="16"/>
      <c r="HFS52" s="16"/>
      <c r="HFT52" s="16"/>
      <c r="HFU52" s="16"/>
      <c r="HFV52" s="16"/>
      <c r="HFW52" s="16"/>
      <c r="HFX52" s="16"/>
      <c r="HFY52" s="16"/>
      <c r="HFZ52" s="16"/>
      <c r="HGA52" s="16"/>
      <c r="HGB52" s="16"/>
      <c r="HGC52" s="16"/>
      <c r="HGD52" s="16"/>
      <c r="HGE52" s="16"/>
      <c r="HGF52" s="16"/>
      <c r="HGG52" s="16"/>
      <c r="HGH52" s="16"/>
      <c r="HGI52" s="16"/>
      <c r="HGJ52" s="16"/>
      <c r="HGK52" s="16"/>
      <c r="HGL52" s="16"/>
      <c r="HGM52" s="16"/>
      <c r="HGN52" s="16"/>
      <c r="HGO52" s="16"/>
      <c r="HGP52" s="16"/>
      <c r="HGQ52" s="16"/>
      <c r="HGR52" s="16"/>
      <c r="HGS52" s="16"/>
      <c r="HGT52" s="16"/>
      <c r="HGU52" s="16"/>
      <c r="HGV52" s="16"/>
      <c r="HGW52" s="16"/>
      <c r="HGX52" s="16"/>
      <c r="HGY52" s="16"/>
      <c r="HGZ52" s="16"/>
      <c r="HHA52" s="16"/>
      <c r="HHB52" s="16"/>
      <c r="HHC52" s="16"/>
      <c r="HHD52" s="16"/>
      <c r="HHE52" s="16"/>
      <c r="HHF52" s="16"/>
      <c r="HHG52" s="16"/>
      <c r="HHH52" s="16"/>
      <c r="HHI52" s="16"/>
      <c r="HHJ52" s="16"/>
      <c r="HHK52" s="16"/>
      <c r="HHL52" s="16"/>
      <c r="HHM52" s="16"/>
      <c r="HHN52" s="16"/>
      <c r="HHO52" s="16"/>
      <c r="HHP52" s="16"/>
      <c r="HHQ52" s="16"/>
      <c r="HHR52" s="16"/>
      <c r="HHS52" s="16"/>
      <c r="HHT52" s="16"/>
      <c r="HHU52" s="16"/>
      <c r="HHV52" s="16"/>
      <c r="HHW52" s="16"/>
      <c r="HHX52" s="16"/>
      <c r="HHY52" s="16"/>
      <c r="HHZ52" s="16"/>
      <c r="HIA52" s="16"/>
      <c r="HIB52" s="16"/>
      <c r="HIC52" s="16"/>
      <c r="HID52" s="16"/>
      <c r="HIE52" s="16"/>
      <c r="HIF52" s="16"/>
      <c r="HIG52" s="16"/>
      <c r="HIH52" s="16"/>
      <c r="HII52" s="16"/>
      <c r="HIJ52" s="16"/>
      <c r="HIK52" s="16"/>
      <c r="HIL52" s="16"/>
      <c r="HIM52" s="16"/>
      <c r="HIN52" s="16"/>
      <c r="HIO52" s="16"/>
      <c r="HIP52" s="16"/>
      <c r="HIQ52" s="16"/>
      <c r="HIR52" s="16"/>
      <c r="HIS52" s="16"/>
      <c r="HIT52" s="16"/>
      <c r="HIU52" s="16"/>
      <c r="HIV52" s="16"/>
      <c r="HIW52" s="16"/>
      <c r="HIX52" s="16"/>
      <c r="HIY52" s="16"/>
      <c r="HIZ52" s="16"/>
      <c r="HJA52" s="16"/>
      <c r="HJB52" s="16"/>
      <c r="HJC52" s="16"/>
      <c r="HJD52" s="16"/>
      <c r="HJE52" s="16"/>
      <c r="HJF52" s="16"/>
      <c r="HJG52" s="16"/>
      <c r="HJH52" s="16"/>
      <c r="HJI52" s="16"/>
      <c r="HJJ52" s="16"/>
      <c r="HJK52" s="16"/>
      <c r="HJL52" s="16"/>
      <c r="HJM52" s="16"/>
      <c r="HJN52" s="16"/>
      <c r="HJO52" s="16"/>
      <c r="HJP52" s="16"/>
      <c r="HJQ52" s="16"/>
      <c r="HJR52" s="16"/>
      <c r="HJS52" s="16"/>
      <c r="HJT52" s="16"/>
      <c r="HJU52" s="16"/>
      <c r="HJV52" s="16"/>
      <c r="HJW52" s="16"/>
      <c r="HJX52" s="16"/>
      <c r="HJY52" s="16"/>
      <c r="HJZ52" s="16"/>
      <c r="HKA52" s="16"/>
      <c r="HKB52" s="16"/>
      <c r="HKC52" s="16"/>
      <c r="HKD52" s="16"/>
      <c r="HKE52" s="16"/>
      <c r="HKF52" s="16"/>
      <c r="HKG52" s="16"/>
      <c r="HKH52" s="16"/>
      <c r="HKI52" s="16"/>
      <c r="HKJ52" s="16"/>
      <c r="HKK52" s="16"/>
      <c r="HKL52" s="16"/>
      <c r="HKM52" s="16"/>
      <c r="HKN52" s="16"/>
      <c r="HKO52" s="16"/>
      <c r="HKP52" s="16"/>
      <c r="HKQ52" s="16"/>
      <c r="HKR52" s="16"/>
      <c r="HKS52" s="16"/>
      <c r="HKT52" s="16"/>
      <c r="HKU52" s="16"/>
      <c r="HKV52" s="16"/>
      <c r="HKW52" s="16"/>
      <c r="HKX52" s="16"/>
      <c r="HKY52" s="16"/>
      <c r="HKZ52" s="16"/>
      <c r="HLA52" s="16"/>
      <c r="HLB52" s="16"/>
      <c r="HLC52" s="16"/>
      <c r="HLD52" s="16"/>
      <c r="HLE52" s="16"/>
      <c r="HLF52" s="16"/>
      <c r="HLG52" s="16"/>
      <c r="HLH52" s="16"/>
      <c r="HLI52" s="16"/>
      <c r="HLJ52" s="16"/>
      <c r="HLK52" s="16"/>
      <c r="HLL52" s="16"/>
      <c r="HLM52" s="16"/>
      <c r="HLN52" s="16"/>
      <c r="HLO52" s="16"/>
      <c r="HLP52" s="16"/>
      <c r="HLQ52" s="16"/>
      <c r="HLR52" s="16"/>
      <c r="HLS52" s="16"/>
      <c r="HLT52" s="16"/>
      <c r="HLU52" s="16"/>
      <c r="HLV52" s="16"/>
      <c r="HLW52" s="16"/>
      <c r="HLX52" s="16"/>
      <c r="HLY52" s="16"/>
      <c r="HLZ52" s="16"/>
      <c r="HMA52" s="16"/>
      <c r="HMB52" s="16"/>
      <c r="HMC52" s="16"/>
      <c r="HMD52" s="16"/>
      <c r="HME52" s="16"/>
      <c r="HMF52" s="16"/>
      <c r="HMG52" s="16"/>
      <c r="HMH52" s="16"/>
      <c r="HMI52" s="16"/>
      <c r="HMJ52" s="16"/>
      <c r="HMK52" s="16"/>
      <c r="HML52" s="16"/>
      <c r="HMM52" s="16"/>
      <c r="HMN52" s="16"/>
      <c r="HMO52" s="16"/>
      <c r="HMP52" s="16"/>
      <c r="HMQ52" s="16"/>
      <c r="HMR52" s="16"/>
      <c r="HMS52" s="16"/>
      <c r="HMT52" s="16"/>
      <c r="HMU52" s="16"/>
      <c r="HMV52" s="16"/>
      <c r="HMW52" s="16"/>
      <c r="HMX52" s="16"/>
      <c r="HMY52" s="16"/>
      <c r="HMZ52" s="16"/>
      <c r="HNA52" s="16"/>
      <c r="HNB52" s="16"/>
      <c r="HNC52" s="16"/>
      <c r="HND52" s="16"/>
      <c r="HNE52" s="16"/>
      <c r="HNF52" s="16"/>
      <c r="HNG52" s="16"/>
      <c r="HNH52" s="16"/>
      <c r="HNI52" s="16"/>
      <c r="HNJ52" s="16"/>
      <c r="HNK52" s="16"/>
      <c r="HNL52" s="16"/>
      <c r="HNM52" s="16"/>
      <c r="HNN52" s="16"/>
      <c r="HNO52" s="16"/>
      <c r="HNP52" s="16"/>
      <c r="HNQ52" s="16"/>
      <c r="HNR52" s="16"/>
      <c r="HNS52" s="16"/>
      <c r="HNT52" s="16"/>
      <c r="HNU52" s="16"/>
      <c r="HNV52" s="16"/>
      <c r="HNW52" s="16"/>
      <c r="HNX52" s="16"/>
      <c r="HNY52" s="16"/>
      <c r="HNZ52" s="16"/>
      <c r="HOA52" s="16"/>
      <c r="HOB52" s="16"/>
      <c r="HOC52" s="16"/>
      <c r="HOD52" s="16"/>
      <c r="HOE52" s="16"/>
      <c r="HOF52" s="16"/>
      <c r="HOG52" s="16"/>
      <c r="HOH52" s="16"/>
      <c r="HOI52" s="16"/>
      <c r="HOJ52" s="16"/>
      <c r="HOK52" s="16"/>
      <c r="HOL52" s="16"/>
      <c r="HOM52" s="16"/>
      <c r="HON52" s="16"/>
      <c r="HOO52" s="16"/>
      <c r="HOP52" s="16"/>
      <c r="HOQ52" s="16"/>
      <c r="HOR52" s="16"/>
      <c r="HOS52" s="16"/>
      <c r="HOT52" s="16"/>
      <c r="HOU52" s="16"/>
      <c r="HOV52" s="16"/>
      <c r="HOW52" s="16"/>
      <c r="HOX52" s="16"/>
      <c r="HOY52" s="16"/>
      <c r="HOZ52" s="16"/>
      <c r="HPA52" s="16"/>
      <c r="HPB52" s="16"/>
      <c r="HPC52" s="16"/>
      <c r="HPD52" s="16"/>
      <c r="HPE52" s="16"/>
      <c r="HPF52" s="16"/>
      <c r="HPG52" s="16"/>
      <c r="HPH52" s="16"/>
      <c r="HPI52" s="16"/>
      <c r="HPJ52" s="16"/>
      <c r="HPK52" s="16"/>
      <c r="HPL52" s="16"/>
      <c r="HPM52" s="16"/>
      <c r="HPN52" s="16"/>
      <c r="HPO52" s="16"/>
      <c r="HPP52" s="16"/>
      <c r="HPQ52" s="16"/>
      <c r="HPR52" s="16"/>
      <c r="HPS52" s="16"/>
      <c r="HPT52" s="16"/>
      <c r="HPU52" s="16"/>
      <c r="HPV52" s="16"/>
      <c r="HPW52" s="16"/>
      <c r="HPX52" s="16"/>
      <c r="HPY52" s="16"/>
      <c r="HPZ52" s="16"/>
      <c r="HQA52" s="16"/>
      <c r="HQB52" s="16"/>
      <c r="HQC52" s="16"/>
      <c r="HQD52" s="16"/>
      <c r="HQE52" s="16"/>
      <c r="HQF52" s="16"/>
      <c r="HQG52" s="16"/>
      <c r="HQH52" s="16"/>
      <c r="HQI52" s="16"/>
      <c r="HQJ52" s="16"/>
      <c r="HQK52" s="16"/>
      <c r="HQL52" s="16"/>
      <c r="HQM52" s="16"/>
      <c r="HQN52" s="16"/>
      <c r="HQO52" s="16"/>
      <c r="HQP52" s="16"/>
      <c r="HQQ52" s="16"/>
      <c r="HQR52" s="16"/>
      <c r="HQS52" s="16"/>
      <c r="HQT52" s="16"/>
      <c r="HQU52" s="16"/>
      <c r="HQV52" s="16"/>
      <c r="HQW52" s="16"/>
      <c r="HQX52" s="16"/>
      <c r="HQY52" s="16"/>
      <c r="HQZ52" s="16"/>
      <c r="HRA52" s="16"/>
      <c r="HRB52" s="16"/>
      <c r="HRC52" s="16"/>
      <c r="HRD52" s="16"/>
      <c r="HRE52" s="16"/>
      <c r="HRF52" s="16"/>
      <c r="HRG52" s="16"/>
      <c r="HRH52" s="16"/>
      <c r="HRI52" s="16"/>
      <c r="HRJ52" s="16"/>
      <c r="HRK52" s="16"/>
      <c r="HRL52" s="16"/>
      <c r="HRM52" s="16"/>
      <c r="HRN52" s="16"/>
      <c r="HRO52" s="16"/>
      <c r="HRP52" s="16"/>
      <c r="HRQ52" s="16"/>
      <c r="HRR52" s="16"/>
      <c r="HRS52" s="16"/>
      <c r="HRT52" s="16"/>
      <c r="HRU52" s="16"/>
      <c r="HRV52" s="16"/>
      <c r="HRW52" s="16"/>
      <c r="HRX52" s="16"/>
      <c r="HRY52" s="16"/>
      <c r="HRZ52" s="16"/>
      <c r="HSA52" s="16"/>
      <c r="HSB52" s="16"/>
      <c r="HSC52" s="16"/>
      <c r="HSD52" s="16"/>
      <c r="HSE52" s="16"/>
      <c r="HSF52" s="16"/>
      <c r="HSG52" s="16"/>
      <c r="HSH52" s="16"/>
      <c r="HSI52" s="16"/>
      <c r="HSJ52" s="16"/>
      <c r="HSK52" s="16"/>
      <c r="HSL52" s="16"/>
      <c r="HSM52" s="16"/>
      <c r="HSN52" s="16"/>
      <c r="HSO52" s="16"/>
      <c r="HSP52" s="16"/>
      <c r="HSQ52" s="16"/>
      <c r="HSR52" s="16"/>
      <c r="HSS52" s="16"/>
      <c r="HST52" s="16"/>
      <c r="HSU52" s="16"/>
      <c r="HSV52" s="16"/>
      <c r="HSW52" s="16"/>
      <c r="HSX52" s="16"/>
      <c r="HSY52" s="16"/>
      <c r="HSZ52" s="16"/>
      <c r="HTA52" s="16"/>
      <c r="HTB52" s="16"/>
      <c r="HTC52" s="16"/>
      <c r="HTD52" s="16"/>
      <c r="HTE52" s="16"/>
      <c r="HTF52" s="16"/>
      <c r="HTG52" s="16"/>
      <c r="HTH52" s="16"/>
      <c r="HTI52" s="16"/>
      <c r="HTJ52" s="16"/>
      <c r="HTK52" s="16"/>
      <c r="HTL52" s="16"/>
      <c r="HTM52" s="16"/>
      <c r="HTN52" s="16"/>
      <c r="HTO52" s="16"/>
      <c r="HTP52" s="16"/>
      <c r="HTQ52" s="16"/>
      <c r="HTR52" s="16"/>
      <c r="HTS52" s="16"/>
      <c r="HTT52" s="16"/>
      <c r="HTU52" s="16"/>
      <c r="HTV52" s="16"/>
      <c r="HTW52" s="16"/>
      <c r="HTX52" s="16"/>
      <c r="HTY52" s="16"/>
      <c r="HTZ52" s="16"/>
      <c r="HUA52" s="16"/>
      <c r="HUB52" s="16"/>
      <c r="HUC52" s="16"/>
      <c r="HUD52" s="16"/>
      <c r="HUE52" s="16"/>
      <c r="HUF52" s="16"/>
      <c r="HUG52" s="16"/>
      <c r="HUH52" s="16"/>
      <c r="HUI52" s="16"/>
      <c r="HUJ52" s="16"/>
      <c r="HUK52" s="16"/>
      <c r="HUL52" s="16"/>
      <c r="HUM52" s="16"/>
      <c r="HUN52" s="16"/>
      <c r="HUO52" s="16"/>
      <c r="HUP52" s="16"/>
      <c r="HUQ52" s="16"/>
      <c r="HUR52" s="16"/>
      <c r="HUS52" s="16"/>
      <c r="HUT52" s="16"/>
      <c r="HUU52" s="16"/>
      <c r="HUV52" s="16"/>
      <c r="HUW52" s="16"/>
      <c r="HUX52" s="16"/>
      <c r="HUY52" s="16"/>
      <c r="HUZ52" s="16"/>
      <c r="HVA52" s="16"/>
      <c r="HVB52" s="16"/>
      <c r="HVC52" s="16"/>
      <c r="HVD52" s="16"/>
      <c r="HVE52" s="16"/>
      <c r="HVF52" s="16"/>
      <c r="HVG52" s="16"/>
      <c r="HVH52" s="16"/>
      <c r="HVI52" s="16"/>
      <c r="HVJ52" s="16"/>
      <c r="HVK52" s="16"/>
      <c r="HVL52" s="16"/>
      <c r="HVM52" s="16"/>
      <c r="HVN52" s="16"/>
      <c r="HVO52" s="16"/>
      <c r="HVP52" s="16"/>
      <c r="HVQ52" s="16"/>
      <c r="HVR52" s="16"/>
      <c r="HVS52" s="16"/>
      <c r="HVT52" s="16"/>
      <c r="HVU52" s="16"/>
      <c r="HVV52" s="16"/>
      <c r="HVW52" s="16"/>
      <c r="HVX52" s="16"/>
      <c r="HVY52" s="16"/>
      <c r="HVZ52" s="16"/>
      <c r="HWA52" s="16"/>
      <c r="HWB52" s="16"/>
      <c r="HWC52" s="16"/>
      <c r="HWD52" s="16"/>
      <c r="HWE52" s="16"/>
      <c r="HWF52" s="16"/>
      <c r="HWG52" s="16"/>
      <c r="HWH52" s="16"/>
      <c r="HWI52" s="16"/>
      <c r="HWJ52" s="16"/>
      <c r="HWK52" s="16"/>
      <c r="HWL52" s="16"/>
      <c r="HWM52" s="16"/>
      <c r="HWN52" s="16"/>
      <c r="HWO52" s="16"/>
      <c r="HWP52" s="16"/>
      <c r="HWQ52" s="16"/>
      <c r="HWR52" s="16"/>
      <c r="HWS52" s="16"/>
      <c r="HWT52" s="16"/>
      <c r="HWU52" s="16"/>
      <c r="HWV52" s="16"/>
      <c r="HWW52" s="16"/>
      <c r="HWX52" s="16"/>
      <c r="HWY52" s="16"/>
      <c r="HWZ52" s="16"/>
      <c r="HXA52" s="16"/>
      <c r="HXB52" s="16"/>
      <c r="HXC52" s="16"/>
      <c r="HXD52" s="16"/>
      <c r="HXE52" s="16"/>
      <c r="HXF52" s="16"/>
      <c r="HXG52" s="16"/>
      <c r="HXH52" s="16"/>
      <c r="HXI52" s="16"/>
      <c r="HXJ52" s="16"/>
      <c r="HXK52" s="16"/>
      <c r="HXL52" s="16"/>
      <c r="HXM52" s="16"/>
      <c r="HXN52" s="16"/>
      <c r="HXO52" s="16"/>
      <c r="HXP52" s="16"/>
      <c r="HXQ52" s="16"/>
      <c r="HXR52" s="16"/>
      <c r="HXS52" s="16"/>
      <c r="HXT52" s="16"/>
      <c r="HXU52" s="16"/>
      <c r="HXV52" s="16"/>
      <c r="HXW52" s="16"/>
      <c r="HXX52" s="16"/>
      <c r="HXY52" s="16"/>
      <c r="HXZ52" s="16"/>
      <c r="HYA52" s="16"/>
      <c r="HYB52" s="16"/>
      <c r="HYC52" s="16"/>
      <c r="HYD52" s="16"/>
      <c r="HYE52" s="16"/>
      <c r="HYF52" s="16"/>
      <c r="HYG52" s="16"/>
      <c r="HYH52" s="16"/>
      <c r="HYI52" s="16"/>
      <c r="HYJ52" s="16"/>
      <c r="HYK52" s="16"/>
      <c r="HYL52" s="16"/>
      <c r="HYM52" s="16"/>
      <c r="HYN52" s="16"/>
      <c r="HYO52" s="16"/>
      <c r="HYP52" s="16"/>
      <c r="HYQ52" s="16"/>
      <c r="HYR52" s="16"/>
      <c r="HYS52" s="16"/>
      <c r="HYT52" s="16"/>
      <c r="HYU52" s="16"/>
      <c r="HYV52" s="16"/>
      <c r="HYW52" s="16"/>
      <c r="HYX52" s="16"/>
      <c r="HYY52" s="16"/>
      <c r="HYZ52" s="16"/>
      <c r="HZA52" s="16"/>
      <c r="HZB52" s="16"/>
      <c r="HZC52" s="16"/>
      <c r="HZD52" s="16"/>
      <c r="HZE52" s="16"/>
      <c r="HZF52" s="16"/>
      <c r="HZG52" s="16"/>
      <c r="HZH52" s="16"/>
      <c r="HZI52" s="16"/>
      <c r="HZJ52" s="16"/>
      <c r="HZK52" s="16"/>
      <c r="HZL52" s="16"/>
      <c r="HZM52" s="16"/>
      <c r="HZN52" s="16"/>
      <c r="HZO52" s="16"/>
      <c r="HZP52" s="16"/>
      <c r="HZQ52" s="16"/>
      <c r="HZR52" s="16"/>
      <c r="HZS52" s="16"/>
      <c r="HZT52" s="16"/>
      <c r="HZU52" s="16"/>
      <c r="HZV52" s="16"/>
      <c r="HZW52" s="16"/>
      <c r="HZX52" s="16"/>
      <c r="HZY52" s="16"/>
      <c r="HZZ52" s="16"/>
      <c r="IAA52" s="16"/>
      <c r="IAB52" s="16"/>
      <c r="IAC52" s="16"/>
      <c r="IAD52" s="16"/>
      <c r="IAE52" s="16"/>
      <c r="IAF52" s="16"/>
      <c r="IAG52" s="16"/>
      <c r="IAH52" s="16"/>
      <c r="IAI52" s="16"/>
      <c r="IAJ52" s="16"/>
      <c r="IAK52" s="16"/>
      <c r="IAL52" s="16"/>
      <c r="IAM52" s="16"/>
      <c r="IAN52" s="16"/>
      <c r="IAO52" s="16"/>
      <c r="IAP52" s="16"/>
      <c r="IAQ52" s="16"/>
      <c r="IAR52" s="16"/>
      <c r="IAS52" s="16"/>
      <c r="IAT52" s="16"/>
      <c r="IAU52" s="16"/>
      <c r="IAV52" s="16"/>
      <c r="IAW52" s="16"/>
      <c r="IAX52" s="16"/>
      <c r="IAY52" s="16"/>
      <c r="IAZ52" s="16"/>
      <c r="IBA52" s="16"/>
      <c r="IBB52" s="16"/>
      <c r="IBC52" s="16"/>
      <c r="IBD52" s="16"/>
      <c r="IBE52" s="16"/>
      <c r="IBF52" s="16"/>
      <c r="IBG52" s="16"/>
      <c r="IBH52" s="16"/>
      <c r="IBI52" s="16"/>
      <c r="IBJ52" s="16"/>
      <c r="IBK52" s="16"/>
      <c r="IBL52" s="16"/>
      <c r="IBM52" s="16"/>
      <c r="IBN52" s="16"/>
      <c r="IBO52" s="16"/>
      <c r="IBP52" s="16"/>
      <c r="IBQ52" s="16"/>
      <c r="IBR52" s="16"/>
      <c r="IBS52" s="16"/>
      <c r="IBT52" s="16"/>
      <c r="IBU52" s="16"/>
      <c r="IBV52" s="16"/>
      <c r="IBW52" s="16"/>
      <c r="IBX52" s="16"/>
      <c r="IBY52" s="16"/>
      <c r="IBZ52" s="16"/>
      <c r="ICA52" s="16"/>
      <c r="ICB52" s="16"/>
      <c r="ICC52" s="16"/>
      <c r="ICD52" s="16"/>
      <c r="ICE52" s="16"/>
      <c r="ICF52" s="16"/>
      <c r="ICG52" s="16"/>
      <c r="ICH52" s="16"/>
      <c r="ICI52" s="16"/>
      <c r="ICJ52" s="16"/>
      <c r="ICK52" s="16"/>
      <c r="ICL52" s="16"/>
      <c r="ICM52" s="16"/>
      <c r="ICN52" s="16"/>
      <c r="ICO52" s="16"/>
      <c r="ICP52" s="16"/>
      <c r="ICQ52" s="16"/>
      <c r="ICR52" s="16"/>
      <c r="ICS52" s="16"/>
      <c r="ICT52" s="16"/>
      <c r="ICU52" s="16"/>
      <c r="ICV52" s="16"/>
      <c r="ICW52" s="16"/>
      <c r="ICX52" s="16"/>
      <c r="ICY52" s="16"/>
      <c r="ICZ52" s="16"/>
      <c r="IDA52" s="16"/>
      <c r="IDB52" s="16"/>
      <c r="IDC52" s="16"/>
      <c r="IDD52" s="16"/>
      <c r="IDE52" s="16"/>
      <c r="IDF52" s="16"/>
      <c r="IDG52" s="16"/>
      <c r="IDH52" s="16"/>
      <c r="IDI52" s="16"/>
      <c r="IDJ52" s="16"/>
      <c r="IDK52" s="16"/>
      <c r="IDL52" s="16"/>
      <c r="IDM52" s="16"/>
      <c r="IDN52" s="16"/>
      <c r="IDO52" s="16"/>
      <c r="IDP52" s="16"/>
      <c r="IDQ52" s="16"/>
      <c r="IDR52" s="16"/>
      <c r="IDS52" s="16"/>
      <c r="IDT52" s="16"/>
      <c r="IDU52" s="16"/>
      <c r="IDV52" s="16"/>
      <c r="IDW52" s="16"/>
      <c r="IDX52" s="16"/>
      <c r="IDY52" s="16"/>
      <c r="IDZ52" s="16"/>
      <c r="IEA52" s="16"/>
      <c r="IEB52" s="16"/>
      <c r="IEC52" s="16"/>
      <c r="IED52" s="16"/>
      <c r="IEE52" s="16"/>
      <c r="IEF52" s="16"/>
      <c r="IEG52" s="16"/>
      <c r="IEH52" s="16"/>
      <c r="IEI52" s="16"/>
      <c r="IEJ52" s="16"/>
      <c r="IEK52" s="16"/>
      <c r="IEL52" s="16"/>
      <c r="IEM52" s="16"/>
      <c r="IEN52" s="16"/>
      <c r="IEO52" s="16"/>
      <c r="IEP52" s="16"/>
      <c r="IEQ52" s="16"/>
      <c r="IER52" s="16"/>
      <c r="IES52" s="16"/>
      <c r="IET52" s="16"/>
      <c r="IEU52" s="16"/>
      <c r="IEV52" s="16"/>
      <c r="IEW52" s="16"/>
      <c r="IEX52" s="16"/>
      <c r="IEY52" s="16"/>
      <c r="IEZ52" s="16"/>
      <c r="IFA52" s="16"/>
      <c r="IFB52" s="16"/>
      <c r="IFC52" s="16"/>
      <c r="IFD52" s="16"/>
      <c r="IFE52" s="16"/>
      <c r="IFF52" s="16"/>
      <c r="IFG52" s="16"/>
      <c r="IFH52" s="16"/>
      <c r="IFI52" s="16"/>
      <c r="IFJ52" s="16"/>
      <c r="IFK52" s="16"/>
      <c r="IFL52" s="16"/>
      <c r="IFM52" s="16"/>
      <c r="IFN52" s="16"/>
      <c r="IFO52" s="16"/>
      <c r="IFP52" s="16"/>
      <c r="IFQ52" s="16"/>
      <c r="IFR52" s="16"/>
      <c r="IFS52" s="16"/>
      <c r="IFT52" s="16"/>
      <c r="IFU52" s="16"/>
      <c r="IFV52" s="16"/>
      <c r="IFW52" s="16"/>
      <c r="IFX52" s="16"/>
      <c r="IFY52" s="16"/>
      <c r="IFZ52" s="16"/>
      <c r="IGA52" s="16"/>
      <c r="IGB52" s="16"/>
      <c r="IGC52" s="16"/>
      <c r="IGD52" s="16"/>
      <c r="IGE52" s="16"/>
      <c r="IGF52" s="16"/>
      <c r="IGG52" s="16"/>
      <c r="IGH52" s="16"/>
      <c r="IGI52" s="16"/>
      <c r="IGJ52" s="16"/>
      <c r="IGK52" s="16"/>
      <c r="IGL52" s="16"/>
      <c r="IGM52" s="16"/>
      <c r="IGN52" s="16"/>
      <c r="IGO52" s="16"/>
      <c r="IGP52" s="16"/>
      <c r="IGQ52" s="16"/>
      <c r="IGR52" s="16"/>
      <c r="IGS52" s="16"/>
      <c r="IGT52" s="16"/>
      <c r="IGU52" s="16"/>
      <c r="IGV52" s="16"/>
      <c r="IGW52" s="16"/>
      <c r="IGX52" s="16"/>
      <c r="IGY52" s="16"/>
      <c r="IGZ52" s="16"/>
      <c r="IHA52" s="16"/>
      <c r="IHB52" s="16"/>
      <c r="IHC52" s="16"/>
      <c r="IHD52" s="16"/>
      <c r="IHE52" s="16"/>
      <c r="IHF52" s="16"/>
      <c r="IHG52" s="16"/>
      <c r="IHH52" s="16"/>
      <c r="IHI52" s="16"/>
      <c r="IHJ52" s="16"/>
      <c r="IHK52" s="16"/>
      <c r="IHL52" s="16"/>
      <c r="IHM52" s="16"/>
      <c r="IHN52" s="16"/>
      <c r="IHO52" s="16"/>
      <c r="IHP52" s="16"/>
      <c r="IHQ52" s="16"/>
      <c r="IHR52" s="16"/>
      <c r="IHS52" s="16"/>
      <c r="IHT52" s="16"/>
      <c r="IHU52" s="16"/>
      <c r="IHV52" s="16"/>
      <c r="IHW52" s="16"/>
      <c r="IHX52" s="16"/>
      <c r="IHY52" s="16"/>
      <c r="IHZ52" s="16"/>
      <c r="IIA52" s="16"/>
      <c r="IIB52" s="16"/>
      <c r="IIC52" s="16"/>
      <c r="IID52" s="16"/>
      <c r="IIE52" s="16"/>
      <c r="IIF52" s="16"/>
      <c r="IIG52" s="16"/>
      <c r="IIH52" s="16"/>
      <c r="III52" s="16"/>
      <c r="IIJ52" s="16"/>
      <c r="IIK52" s="16"/>
      <c r="IIL52" s="16"/>
      <c r="IIM52" s="16"/>
      <c r="IIN52" s="16"/>
      <c r="IIO52" s="16"/>
      <c r="IIP52" s="16"/>
      <c r="IIQ52" s="16"/>
      <c r="IIR52" s="16"/>
      <c r="IIS52" s="16"/>
      <c r="IIT52" s="16"/>
      <c r="IIU52" s="16"/>
      <c r="IIV52" s="16"/>
      <c r="IIW52" s="16"/>
      <c r="IIX52" s="16"/>
      <c r="IIY52" s="16"/>
      <c r="IIZ52" s="16"/>
      <c r="IJA52" s="16"/>
      <c r="IJB52" s="16"/>
      <c r="IJC52" s="16"/>
      <c r="IJD52" s="16"/>
      <c r="IJE52" s="16"/>
      <c r="IJF52" s="16"/>
      <c r="IJG52" s="16"/>
      <c r="IJH52" s="16"/>
      <c r="IJI52" s="16"/>
      <c r="IJJ52" s="16"/>
      <c r="IJK52" s="16"/>
      <c r="IJL52" s="16"/>
      <c r="IJM52" s="16"/>
      <c r="IJN52" s="16"/>
      <c r="IJO52" s="16"/>
      <c r="IJP52" s="16"/>
      <c r="IJQ52" s="16"/>
      <c r="IJR52" s="16"/>
      <c r="IJS52" s="16"/>
      <c r="IJT52" s="16"/>
      <c r="IJU52" s="16"/>
      <c r="IJV52" s="16"/>
      <c r="IJW52" s="16"/>
      <c r="IJX52" s="16"/>
      <c r="IJY52" s="16"/>
      <c r="IJZ52" s="16"/>
      <c r="IKA52" s="16"/>
      <c r="IKB52" s="16"/>
      <c r="IKC52" s="16"/>
      <c r="IKD52" s="16"/>
      <c r="IKE52" s="16"/>
      <c r="IKF52" s="16"/>
      <c r="IKG52" s="16"/>
      <c r="IKH52" s="16"/>
      <c r="IKI52" s="16"/>
      <c r="IKJ52" s="16"/>
      <c r="IKK52" s="16"/>
      <c r="IKL52" s="16"/>
      <c r="IKM52" s="16"/>
      <c r="IKN52" s="16"/>
      <c r="IKO52" s="16"/>
      <c r="IKP52" s="16"/>
      <c r="IKQ52" s="16"/>
      <c r="IKR52" s="16"/>
      <c r="IKS52" s="16"/>
      <c r="IKT52" s="16"/>
      <c r="IKU52" s="16"/>
      <c r="IKV52" s="16"/>
      <c r="IKW52" s="16"/>
      <c r="IKX52" s="16"/>
      <c r="IKY52" s="16"/>
      <c r="IKZ52" s="16"/>
      <c r="ILA52" s="16"/>
      <c r="ILB52" s="16"/>
      <c r="ILC52" s="16"/>
      <c r="ILD52" s="16"/>
      <c r="ILE52" s="16"/>
      <c r="ILF52" s="16"/>
      <c r="ILG52" s="16"/>
      <c r="ILH52" s="16"/>
      <c r="ILI52" s="16"/>
      <c r="ILJ52" s="16"/>
      <c r="ILK52" s="16"/>
      <c r="ILL52" s="16"/>
      <c r="ILM52" s="16"/>
      <c r="ILN52" s="16"/>
      <c r="ILO52" s="16"/>
      <c r="ILP52" s="16"/>
      <c r="ILQ52" s="16"/>
      <c r="ILR52" s="16"/>
      <c r="ILS52" s="16"/>
      <c r="ILT52" s="16"/>
      <c r="ILU52" s="16"/>
      <c r="ILV52" s="16"/>
      <c r="ILW52" s="16"/>
      <c r="ILX52" s="16"/>
      <c r="ILY52" s="16"/>
      <c r="ILZ52" s="16"/>
      <c r="IMA52" s="16"/>
      <c r="IMB52" s="16"/>
      <c r="IMC52" s="16"/>
      <c r="IMD52" s="16"/>
      <c r="IME52" s="16"/>
      <c r="IMF52" s="16"/>
      <c r="IMG52" s="16"/>
      <c r="IMH52" s="16"/>
      <c r="IMI52" s="16"/>
      <c r="IMJ52" s="16"/>
      <c r="IMK52" s="16"/>
      <c r="IML52" s="16"/>
      <c r="IMM52" s="16"/>
      <c r="IMN52" s="16"/>
      <c r="IMO52" s="16"/>
      <c r="IMP52" s="16"/>
      <c r="IMQ52" s="16"/>
      <c r="IMR52" s="16"/>
      <c r="IMS52" s="16"/>
      <c r="IMT52" s="16"/>
      <c r="IMU52" s="16"/>
      <c r="IMV52" s="16"/>
      <c r="IMW52" s="16"/>
      <c r="IMX52" s="16"/>
      <c r="IMY52" s="16"/>
      <c r="IMZ52" s="16"/>
      <c r="INA52" s="16"/>
      <c r="INB52" s="16"/>
      <c r="INC52" s="16"/>
      <c r="IND52" s="16"/>
      <c r="INE52" s="16"/>
      <c r="INF52" s="16"/>
      <c r="ING52" s="16"/>
      <c r="INH52" s="16"/>
      <c r="INI52" s="16"/>
      <c r="INJ52" s="16"/>
      <c r="INK52" s="16"/>
      <c r="INL52" s="16"/>
      <c r="INM52" s="16"/>
      <c r="INN52" s="16"/>
      <c r="INO52" s="16"/>
      <c r="INP52" s="16"/>
      <c r="INQ52" s="16"/>
      <c r="INR52" s="16"/>
      <c r="INS52" s="16"/>
      <c r="INT52" s="16"/>
      <c r="INU52" s="16"/>
      <c r="INV52" s="16"/>
      <c r="INW52" s="16"/>
      <c r="INX52" s="16"/>
      <c r="INY52" s="16"/>
      <c r="INZ52" s="16"/>
      <c r="IOA52" s="16"/>
      <c r="IOB52" s="16"/>
      <c r="IOC52" s="16"/>
      <c r="IOD52" s="16"/>
      <c r="IOE52" s="16"/>
      <c r="IOF52" s="16"/>
      <c r="IOG52" s="16"/>
      <c r="IOH52" s="16"/>
      <c r="IOI52" s="16"/>
      <c r="IOJ52" s="16"/>
      <c r="IOK52" s="16"/>
      <c r="IOL52" s="16"/>
      <c r="IOM52" s="16"/>
      <c r="ION52" s="16"/>
      <c r="IOO52" s="16"/>
      <c r="IOP52" s="16"/>
      <c r="IOQ52" s="16"/>
      <c r="IOR52" s="16"/>
      <c r="IOS52" s="16"/>
      <c r="IOT52" s="16"/>
      <c r="IOU52" s="16"/>
      <c r="IOV52" s="16"/>
      <c r="IOW52" s="16"/>
      <c r="IOX52" s="16"/>
      <c r="IOY52" s="16"/>
      <c r="IOZ52" s="16"/>
      <c r="IPA52" s="16"/>
      <c r="IPB52" s="16"/>
      <c r="IPC52" s="16"/>
      <c r="IPD52" s="16"/>
      <c r="IPE52" s="16"/>
      <c r="IPF52" s="16"/>
      <c r="IPG52" s="16"/>
      <c r="IPH52" s="16"/>
      <c r="IPI52" s="16"/>
      <c r="IPJ52" s="16"/>
      <c r="IPK52" s="16"/>
      <c r="IPL52" s="16"/>
      <c r="IPM52" s="16"/>
      <c r="IPN52" s="16"/>
      <c r="IPO52" s="16"/>
      <c r="IPP52" s="16"/>
      <c r="IPQ52" s="16"/>
      <c r="IPR52" s="16"/>
      <c r="IPS52" s="16"/>
      <c r="IPT52" s="16"/>
      <c r="IPU52" s="16"/>
      <c r="IPV52" s="16"/>
      <c r="IPW52" s="16"/>
      <c r="IPX52" s="16"/>
      <c r="IPY52" s="16"/>
      <c r="IPZ52" s="16"/>
      <c r="IQA52" s="16"/>
      <c r="IQB52" s="16"/>
      <c r="IQC52" s="16"/>
      <c r="IQD52" s="16"/>
      <c r="IQE52" s="16"/>
      <c r="IQF52" s="16"/>
      <c r="IQG52" s="16"/>
      <c r="IQH52" s="16"/>
      <c r="IQI52" s="16"/>
      <c r="IQJ52" s="16"/>
      <c r="IQK52" s="16"/>
      <c r="IQL52" s="16"/>
      <c r="IQM52" s="16"/>
      <c r="IQN52" s="16"/>
      <c r="IQO52" s="16"/>
      <c r="IQP52" s="16"/>
      <c r="IQQ52" s="16"/>
      <c r="IQR52" s="16"/>
      <c r="IQS52" s="16"/>
      <c r="IQT52" s="16"/>
      <c r="IQU52" s="16"/>
      <c r="IQV52" s="16"/>
      <c r="IQW52" s="16"/>
      <c r="IQX52" s="16"/>
      <c r="IQY52" s="16"/>
      <c r="IQZ52" s="16"/>
      <c r="IRA52" s="16"/>
      <c r="IRB52" s="16"/>
      <c r="IRC52" s="16"/>
      <c r="IRD52" s="16"/>
      <c r="IRE52" s="16"/>
      <c r="IRF52" s="16"/>
      <c r="IRG52" s="16"/>
      <c r="IRH52" s="16"/>
      <c r="IRI52" s="16"/>
      <c r="IRJ52" s="16"/>
      <c r="IRK52" s="16"/>
      <c r="IRL52" s="16"/>
      <c r="IRM52" s="16"/>
      <c r="IRN52" s="16"/>
      <c r="IRO52" s="16"/>
      <c r="IRP52" s="16"/>
      <c r="IRQ52" s="16"/>
      <c r="IRR52" s="16"/>
      <c r="IRS52" s="16"/>
      <c r="IRT52" s="16"/>
      <c r="IRU52" s="16"/>
      <c r="IRV52" s="16"/>
      <c r="IRW52" s="16"/>
      <c r="IRX52" s="16"/>
      <c r="IRY52" s="16"/>
      <c r="IRZ52" s="16"/>
      <c r="ISA52" s="16"/>
      <c r="ISB52" s="16"/>
      <c r="ISC52" s="16"/>
      <c r="ISD52" s="16"/>
      <c r="ISE52" s="16"/>
      <c r="ISF52" s="16"/>
      <c r="ISG52" s="16"/>
      <c r="ISH52" s="16"/>
      <c r="ISI52" s="16"/>
      <c r="ISJ52" s="16"/>
      <c r="ISK52" s="16"/>
      <c r="ISL52" s="16"/>
      <c r="ISM52" s="16"/>
      <c r="ISN52" s="16"/>
      <c r="ISO52" s="16"/>
      <c r="ISP52" s="16"/>
      <c r="ISQ52" s="16"/>
      <c r="ISR52" s="16"/>
      <c r="ISS52" s="16"/>
      <c r="IST52" s="16"/>
      <c r="ISU52" s="16"/>
      <c r="ISV52" s="16"/>
      <c r="ISW52" s="16"/>
      <c r="ISX52" s="16"/>
      <c r="ISY52" s="16"/>
      <c r="ISZ52" s="16"/>
      <c r="ITA52" s="16"/>
      <c r="ITB52" s="16"/>
      <c r="ITC52" s="16"/>
      <c r="ITD52" s="16"/>
      <c r="ITE52" s="16"/>
      <c r="ITF52" s="16"/>
      <c r="ITG52" s="16"/>
      <c r="ITH52" s="16"/>
      <c r="ITI52" s="16"/>
      <c r="ITJ52" s="16"/>
      <c r="ITK52" s="16"/>
      <c r="ITL52" s="16"/>
      <c r="ITM52" s="16"/>
      <c r="ITN52" s="16"/>
      <c r="ITO52" s="16"/>
      <c r="ITP52" s="16"/>
      <c r="ITQ52" s="16"/>
      <c r="ITR52" s="16"/>
      <c r="ITS52" s="16"/>
      <c r="ITT52" s="16"/>
      <c r="ITU52" s="16"/>
      <c r="ITV52" s="16"/>
      <c r="ITW52" s="16"/>
      <c r="ITX52" s="16"/>
      <c r="ITY52" s="16"/>
      <c r="ITZ52" s="16"/>
      <c r="IUA52" s="16"/>
      <c r="IUB52" s="16"/>
      <c r="IUC52" s="16"/>
      <c r="IUD52" s="16"/>
      <c r="IUE52" s="16"/>
      <c r="IUF52" s="16"/>
      <c r="IUG52" s="16"/>
      <c r="IUH52" s="16"/>
      <c r="IUI52" s="16"/>
      <c r="IUJ52" s="16"/>
      <c r="IUK52" s="16"/>
      <c r="IUL52" s="16"/>
      <c r="IUM52" s="16"/>
      <c r="IUN52" s="16"/>
      <c r="IUO52" s="16"/>
      <c r="IUP52" s="16"/>
      <c r="IUQ52" s="16"/>
      <c r="IUR52" s="16"/>
      <c r="IUS52" s="16"/>
      <c r="IUT52" s="16"/>
      <c r="IUU52" s="16"/>
      <c r="IUV52" s="16"/>
      <c r="IUW52" s="16"/>
      <c r="IUX52" s="16"/>
      <c r="IUY52" s="16"/>
      <c r="IUZ52" s="16"/>
      <c r="IVA52" s="16"/>
      <c r="IVB52" s="16"/>
      <c r="IVC52" s="16"/>
      <c r="IVD52" s="16"/>
      <c r="IVE52" s="16"/>
      <c r="IVF52" s="16"/>
      <c r="IVG52" s="16"/>
      <c r="IVH52" s="16"/>
      <c r="IVI52" s="16"/>
      <c r="IVJ52" s="16"/>
      <c r="IVK52" s="16"/>
      <c r="IVL52" s="16"/>
      <c r="IVM52" s="16"/>
      <c r="IVN52" s="16"/>
      <c r="IVO52" s="16"/>
      <c r="IVP52" s="16"/>
      <c r="IVQ52" s="16"/>
      <c r="IVR52" s="16"/>
      <c r="IVS52" s="16"/>
      <c r="IVT52" s="16"/>
      <c r="IVU52" s="16"/>
      <c r="IVV52" s="16"/>
      <c r="IVW52" s="16"/>
      <c r="IVX52" s="16"/>
      <c r="IVY52" s="16"/>
      <c r="IVZ52" s="16"/>
      <c r="IWA52" s="16"/>
      <c r="IWB52" s="16"/>
      <c r="IWC52" s="16"/>
      <c r="IWD52" s="16"/>
      <c r="IWE52" s="16"/>
      <c r="IWF52" s="16"/>
      <c r="IWG52" s="16"/>
      <c r="IWH52" s="16"/>
      <c r="IWI52" s="16"/>
      <c r="IWJ52" s="16"/>
      <c r="IWK52" s="16"/>
      <c r="IWL52" s="16"/>
      <c r="IWM52" s="16"/>
      <c r="IWN52" s="16"/>
      <c r="IWO52" s="16"/>
      <c r="IWP52" s="16"/>
      <c r="IWQ52" s="16"/>
      <c r="IWR52" s="16"/>
      <c r="IWS52" s="16"/>
      <c r="IWT52" s="16"/>
      <c r="IWU52" s="16"/>
      <c r="IWV52" s="16"/>
      <c r="IWW52" s="16"/>
      <c r="IWX52" s="16"/>
      <c r="IWY52" s="16"/>
      <c r="IWZ52" s="16"/>
      <c r="IXA52" s="16"/>
      <c r="IXB52" s="16"/>
      <c r="IXC52" s="16"/>
      <c r="IXD52" s="16"/>
      <c r="IXE52" s="16"/>
      <c r="IXF52" s="16"/>
      <c r="IXG52" s="16"/>
      <c r="IXH52" s="16"/>
      <c r="IXI52" s="16"/>
      <c r="IXJ52" s="16"/>
      <c r="IXK52" s="16"/>
      <c r="IXL52" s="16"/>
      <c r="IXM52" s="16"/>
      <c r="IXN52" s="16"/>
      <c r="IXO52" s="16"/>
      <c r="IXP52" s="16"/>
      <c r="IXQ52" s="16"/>
      <c r="IXR52" s="16"/>
      <c r="IXS52" s="16"/>
      <c r="IXT52" s="16"/>
      <c r="IXU52" s="16"/>
      <c r="IXV52" s="16"/>
      <c r="IXW52" s="16"/>
      <c r="IXX52" s="16"/>
      <c r="IXY52" s="16"/>
      <c r="IXZ52" s="16"/>
      <c r="IYA52" s="16"/>
      <c r="IYB52" s="16"/>
      <c r="IYC52" s="16"/>
      <c r="IYD52" s="16"/>
      <c r="IYE52" s="16"/>
      <c r="IYF52" s="16"/>
      <c r="IYG52" s="16"/>
      <c r="IYH52" s="16"/>
      <c r="IYI52" s="16"/>
      <c r="IYJ52" s="16"/>
      <c r="IYK52" s="16"/>
      <c r="IYL52" s="16"/>
      <c r="IYM52" s="16"/>
      <c r="IYN52" s="16"/>
      <c r="IYO52" s="16"/>
      <c r="IYP52" s="16"/>
      <c r="IYQ52" s="16"/>
      <c r="IYR52" s="16"/>
      <c r="IYS52" s="16"/>
      <c r="IYT52" s="16"/>
      <c r="IYU52" s="16"/>
      <c r="IYV52" s="16"/>
      <c r="IYW52" s="16"/>
      <c r="IYX52" s="16"/>
      <c r="IYY52" s="16"/>
      <c r="IYZ52" s="16"/>
      <c r="IZA52" s="16"/>
      <c r="IZB52" s="16"/>
      <c r="IZC52" s="16"/>
      <c r="IZD52" s="16"/>
      <c r="IZE52" s="16"/>
      <c r="IZF52" s="16"/>
      <c r="IZG52" s="16"/>
      <c r="IZH52" s="16"/>
      <c r="IZI52" s="16"/>
      <c r="IZJ52" s="16"/>
      <c r="IZK52" s="16"/>
      <c r="IZL52" s="16"/>
      <c r="IZM52" s="16"/>
      <c r="IZN52" s="16"/>
      <c r="IZO52" s="16"/>
      <c r="IZP52" s="16"/>
      <c r="IZQ52" s="16"/>
      <c r="IZR52" s="16"/>
      <c r="IZS52" s="16"/>
      <c r="IZT52" s="16"/>
      <c r="IZU52" s="16"/>
      <c r="IZV52" s="16"/>
      <c r="IZW52" s="16"/>
      <c r="IZX52" s="16"/>
      <c r="IZY52" s="16"/>
      <c r="IZZ52" s="16"/>
      <c r="JAA52" s="16"/>
      <c r="JAB52" s="16"/>
      <c r="JAC52" s="16"/>
      <c r="JAD52" s="16"/>
      <c r="JAE52" s="16"/>
      <c r="JAF52" s="16"/>
      <c r="JAG52" s="16"/>
      <c r="JAH52" s="16"/>
      <c r="JAI52" s="16"/>
      <c r="JAJ52" s="16"/>
      <c r="JAK52" s="16"/>
      <c r="JAL52" s="16"/>
      <c r="JAM52" s="16"/>
      <c r="JAN52" s="16"/>
      <c r="JAO52" s="16"/>
      <c r="JAP52" s="16"/>
      <c r="JAQ52" s="16"/>
      <c r="JAR52" s="16"/>
      <c r="JAS52" s="16"/>
      <c r="JAT52" s="16"/>
      <c r="JAU52" s="16"/>
      <c r="JAV52" s="16"/>
      <c r="JAW52" s="16"/>
      <c r="JAX52" s="16"/>
      <c r="JAY52" s="16"/>
      <c r="JAZ52" s="16"/>
      <c r="JBA52" s="16"/>
      <c r="JBB52" s="16"/>
      <c r="JBC52" s="16"/>
      <c r="JBD52" s="16"/>
      <c r="JBE52" s="16"/>
      <c r="JBF52" s="16"/>
      <c r="JBG52" s="16"/>
      <c r="JBH52" s="16"/>
      <c r="JBI52" s="16"/>
      <c r="JBJ52" s="16"/>
      <c r="JBK52" s="16"/>
      <c r="JBL52" s="16"/>
      <c r="JBM52" s="16"/>
      <c r="JBN52" s="16"/>
      <c r="JBO52" s="16"/>
      <c r="JBP52" s="16"/>
      <c r="JBQ52" s="16"/>
      <c r="JBR52" s="16"/>
      <c r="JBS52" s="16"/>
      <c r="JBT52" s="16"/>
      <c r="JBU52" s="16"/>
      <c r="JBV52" s="16"/>
      <c r="JBW52" s="16"/>
      <c r="JBX52" s="16"/>
      <c r="JBY52" s="16"/>
      <c r="JBZ52" s="16"/>
      <c r="JCA52" s="16"/>
      <c r="JCB52" s="16"/>
      <c r="JCC52" s="16"/>
      <c r="JCD52" s="16"/>
      <c r="JCE52" s="16"/>
      <c r="JCF52" s="16"/>
      <c r="JCG52" s="16"/>
      <c r="JCH52" s="16"/>
      <c r="JCI52" s="16"/>
      <c r="JCJ52" s="16"/>
      <c r="JCK52" s="16"/>
      <c r="JCL52" s="16"/>
      <c r="JCM52" s="16"/>
      <c r="JCN52" s="16"/>
      <c r="JCO52" s="16"/>
      <c r="JCP52" s="16"/>
      <c r="JCQ52" s="16"/>
      <c r="JCR52" s="16"/>
      <c r="JCS52" s="16"/>
      <c r="JCT52" s="16"/>
      <c r="JCU52" s="16"/>
      <c r="JCV52" s="16"/>
      <c r="JCW52" s="16"/>
      <c r="JCX52" s="16"/>
      <c r="JCY52" s="16"/>
      <c r="JCZ52" s="16"/>
      <c r="JDA52" s="16"/>
      <c r="JDB52" s="16"/>
      <c r="JDC52" s="16"/>
      <c r="JDD52" s="16"/>
      <c r="JDE52" s="16"/>
      <c r="JDF52" s="16"/>
      <c r="JDG52" s="16"/>
      <c r="JDH52" s="16"/>
      <c r="JDI52" s="16"/>
      <c r="JDJ52" s="16"/>
      <c r="JDK52" s="16"/>
      <c r="JDL52" s="16"/>
      <c r="JDM52" s="16"/>
      <c r="JDN52" s="16"/>
      <c r="JDO52" s="16"/>
      <c r="JDP52" s="16"/>
      <c r="JDQ52" s="16"/>
      <c r="JDR52" s="16"/>
      <c r="JDS52" s="16"/>
      <c r="JDT52" s="16"/>
      <c r="JDU52" s="16"/>
      <c r="JDV52" s="16"/>
      <c r="JDW52" s="16"/>
      <c r="JDX52" s="16"/>
      <c r="JDY52" s="16"/>
      <c r="JDZ52" s="16"/>
      <c r="JEA52" s="16"/>
      <c r="JEB52" s="16"/>
      <c r="JEC52" s="16"/>
      <c r="JED52" s="16"/>
      <c r="JEE52" s="16"/>
      <c r="JEF52" s="16"/>
      <c r="JEG52" s="16"/>
      <c r="JEH52" s="16"/>
      <c r="JEI52" s="16"/>
      <c r="JEJ52" s="16"/>
      <c r="JEK52" s="16"/>
      <c r="JEL52" s="16"/>
      <c r="JEM52" s="16"/>
      <c r="JEN52" s="16"/>
      <c r="JEO52" s="16"/>
      <c r="JEP52" s="16"/>
      <c r="JEQ52" s="16"/>
      <c r="JER52" s="16"/>
      <c r="JES52" s="16"/>
      <c r="JET52" s="16"/>
      <c r="JEU52" s="16"/>
      <c r="JEV52" s="16"/>
      <c r="JEW52" s="16"/>
      <c r="JEX52" s="16"/>
      <c r="JEY52" s="16"/>
      <c r="JEZ52" s="16"/>
      <c r="JFA52" s="16"/>
      <c r="JFB52" s="16"/>
      <c r="JFC52" s="16"/>
      <c r="JFD52" s="16"/>
      <c r="JFE52" s="16"/>
      <c r="JFF52" s="16"/>
      <c r="JFG52" s="16"/>
      <c r="JFH52" s="16"/>
      <c r="JFI52" s="16"/>
      <c r="JFJ52" s="16"/>
      <c r="JFK52" s="16"/>
      <c r="JFL52" s="16"/>
      <c r="JFM52" s="16"/>
      <c r="JFN52" s="16"/>
      <c r="JFO52" s="16"/>
      <c r="JFP52" s="16"/>
      <c r="JFQ52" s="16"/>
      <c r="JFR52" s="16"/>
      <c r="JFS52" s="16"/>
      <c r="JFT52" s="16"/>
      <c r="JFU52" s="16"/>
      <c r="JFV52" s="16"/>
      <c r="JFW52" s="16"/>
      <c r="JFX52" s="16"/>
      <c r="JFY52" s="16"/>
      <c r="JFZ52" s="16"/>
      <c r="JGA52" s="16"/>
      <c r="JGB52" s="16"/>
      <c r="JGC52" s="16"/>
      <c r="JGD52" s="16"/>
      <c r="JGE52" s="16"/>
      <c r="JGF52" s="16"/>
      <c r="JGG52" s="16"/>
      <c r="JGH52" s="16"/>
      <c r="JGI52" s="16"/>
      <c r="JGJ52" s="16"/>
      <c r="JGK52" s="16"/>
      <c r="JGL52" s="16"/>
      <c r="JGM52" s="16"/>
      <c r="JGN52" s="16"/>
      <c r="JGO52" s="16"/>
      <c r="JGP52" s="16"/>
      <c r="JGQ52" s="16"/>
      <c r="JGR52" s="16"/>
      <c r="JGS52" s="16"/>
      <c r="JGT52" s="16"/>
      <c r="JGU52" s="16"/>
      <c r="JGV52" s="16"/>
      <c r="JGW52" s="16"/>
      <c r="JGX52" s="16"/>
      <c r="JGY52" s="16"/>
      <c r="JGZ52" s="16"/>
      <c r="JHA52" s="16"/>
      <c r="JHB52" s="16"/>
      <c r="JHC52" s="16"/>
      <c r="JHD52" s="16"/>
      <c r="JHE52" s="16"/>
      <c r="JHF52" s="16"/>
      <c r="JHG52" s="16"/>
      <c r="JHH52" s="16"/>
      <c r="JHI52" s="16"/>
      <c r="JHJ52" s="16"/>
      <c r="JHK52" s="16"/>
      <c r="JHL52" s="16"/>
      <c r="JHM52" s="16"/>
      <c r="JHN52" s="16"/>
      <c r="JHO52" s="16"/>
      <c r="JHP52" s="16"/>
      <c r="JHQ52" s="16"/>
      <c r="JHR52" s="16"/>
      <c r="JHS52" s="16"/>
      <c r="JHT52" s="16"/>
      <c r="JHU52" s="16"/>
      <c r="JHV52" s="16"/>
      <c r="JHW52" s="16"/>
      <c r="JHX52" s="16"/>
      <c r="JHY52" s="16"/>
      <c r="JHZ52" s="16"/>
      <c r="JIA52" s="16"/>
      <c r="JIB52" s="16"/>
      <c r="JIC52" s="16"/>
      <c r="JID52" s="16"/>
      <c r="JIE52" s="16"/>
      <c r="JIF52" s="16"/>
      <c r="JIG52" s="16"/>
      <c r="JIH52" s="16"/>
      <c r="JII52" s="16"/>
      <c r="JIJ52" s="16"/>
      <c r="JIK52" s="16"/>
      <c r="JIL52" s="16"/>
      <c r="JIM52" s="16"/>
      <c r="JIN52" s="16"/>
      <c r="JIO52" s="16"/>
      <c r="JIP52" s="16"/>
      <c r="JIQ52" s="16"/>
      <c r="JIR52" s="16"/>
      <c r="JIS52" s="16"/>
      <c r="JIT52" s="16"/>
      <c r="JIU52" s="16"/>
      <c r="JIV52" s="16"/>
      <c r="JIW52" s="16"/>
      <c r="JIX52" s="16"/>
      <c r="JIY52" s="16"/>
      <c r="JIZ52" s="16"/>
      <c r="JJA52" s="16"/>
      <c r="JJB52" s="16"/>
      <c r="JJC52" s="16"/>
      <c r="JJD52" s="16"/>
      <c r="JJE52" s="16"/>
      <c r="JJF52" s="16"/>
      <c r="JJG52" s="16"/>
      <c r="JJH52" s="16"/>
      <c r="JJI52" s="16"/>
      <c r="JJJ52" s="16"/>
      <c r="JJK52" s="16"/>
      <c r="JJL52" s="16"/>
      <c r="JJM52" s="16"/>
      <c r="JJN52" s="16"/>
      <c r="JJO52" s="16"/>
      <c r="JJP52" s="16"/>
      <c r="JJQ52" s="16"/>
      <c r="JJR52" s="16"/>
      <c r="JJS52" s="16"/>
      <c r="JJT52" s="16"/>
      <c r="JJU52" s="16"/>
      <c r="JJV52" s="16"/>
      <c r="JJW52" s="16"/>
      <c r="JJX52" s="16"/>
      <c r="JJY52" s="16"/>
      <c r="JJZ52" s="16"/>
      <c r="JKA52" s="16"/>
      <c r="JKB52" s="16"/>
      <c r="JKC52" s="16"/>
      <c r="JKD52" s="16"/>
      <c r="JKE52" s="16"/>
      <c r="JKF52" s="16"/>
      <c r="JKG52" s="16"/>
      <c r="JKH52" s="16"/>
      <c r="JKI52" s="16"/>
      <c r="JKJ52" s="16"/>
      <c r="JKK52" s="16"/>
      <c r="JKL52" s="16"/>
      <c r="JKM52" s="16"/>
      <c r="JKN52" s="16"/>
      <c r="JKO52" s="16"/>
      <c r="JKP52" s="16"/>
      <c r="JKQ52" s="16"/>
      <c r="JKR52" s="16"/>
      <c r="JKS52" s="16"/>
      <c r="JKT52" s="16"/>
      <c r="JKU52" s="16"/>
      <c r="JKV52" s="16"/>
      <c r="JKW52" s="16"/>
      <c r="JKX52" s="16"/>
      <c r="JKY52" s="16"/>
      <c r="JKZ52" s="16"/>
      <c r="JLA52" s="16"/>
      <c r="JLB52" s="16"/>
      <c r="JLC52" s="16"/>
      <c r="JLD52" s="16"/>
      <c r="JLE52" s="16"/>
      <c r="JLF52" s="16"/>
      <c r="JLG52" s="16"/>
      <c r="JLH52" s="16"/>
      <c r="JLI52" s="16"/>
      <c r="JLJ52" s="16"/>
      <c r="JLK52" s="16"/>
      <c r="JLL52" s="16"/>
      <c r="JLM52" s="16"/>
      <c r="JLN52" s="16"/>
      <c r="JLO52" s="16"/>
      <c r="JLP52" s="16"/>
      <c r="JLQ52" s="16"/>
      <c r="JLR52" s="16"/>
      <c r="JLS52" s="16"/>
      <c r="JLT52" s="16"/>
      <c r="JLU52" s="16"/>
      <c r="JLV52" s="16"/>
      <c r="JLW52" s="16"/>
      <c r="JLX52" s="16"/>
      <c r="JLY52" s="16"/>
      <c r="JLZ52" s="16"/>
      <c r="JMA52" s="16"/>
      <c r="JMB52" s="16"/>
      <c r="JMC52" s="16"/>
      <c r="JMD52" s="16"/>
      <c r="JME52" s="16"/>
      <c r="JMF52" s="16"/>
      <c r="JMG52" s="16"/>
      <c r="JMH52" s="16"/>
      <c r="JMI52" s="16"/>
      <c r="JMJ52" s="16"/>
      <c r="JMK52" s="16"/>
      <c r="JML52" s="16"/>
      <c r="JMM52" s="16"/>
      <c r="JMN52" s="16"/>
      <c r="JMO52" s="16"/>
      <c r="JMP52" s="16"/>
      <c r="JMQ52" s="16"/>
      <c r="JMR52" s="16"/>
      <c r="JMS52" s="16"/>
      <c r="JMT52" s="16"/>
      <c r="JMU52" s="16"/>
      <c r="JMV52" s="16"/>
      <c r="JMW52" s="16"/>
      <c r="JMX52" s="16"/>
      <c r="JMY52" s="16"/>
      <c r="JMZ52" s="16"/>
      <c r="JNA52" s="16"/>
      <c r="JNB52" s="16"/>
      <c r="JNC52" s="16"/>
      <c r="JND52" s="16"/>
      <c r="JNE52" s="16"/>
      <c r="JNF52" s="16"/>
      <c r="JNG52" s="16"/>
      <c r="JNH52" s="16"/>
      <c r="JNI52" s="16"/>
      <c r="JNJ52" s="16"/>
      <c r="JNK52" s="16"/>
      <c r="JNL52" s="16"/>
      <c r="JNM52" s="16"/>
      <c r="JNN52" s="16"/>
      <c r="JNO52" s="16"/>
      <c r="JNP52" s="16"/>
      <c r="JNQ52" s="16"/>
      <c r="JNR52" s="16"/>
      <c r="JNS52" s="16"/>
      <c r="JNT52" s="16"/>
      <c r="JNU52" s="16"/>
      <c r="JNV52" s="16"/>
      <c r="JNW52" s="16"/>
      <c r="JNX52" s="16"/>
      <c r="JNY52" s="16"/>
      <c r="JNZ52" s="16"/>
      <c r="JOA52" s="16"/>
      <c r="JOB52" s="16"/>
      <c r="JOC52" s="16"/>
      <c r="JOD52" s="16"/>
      <c r="JOE52" s="16"/>
      <c r="JOF52" s="16"/>
      <c r="JOG52" s="16"/>
      <c r="JOH52" s="16"/>
      <c r="JOI52" s="16"/>
      <c r="JOJ52" s="16"/>
      <c r="JOK52" s="16"/>
      <c r="JOL52" s="16"/>
      <c r="JOM52" s="16"/>
      <c r="JON52" s="16"/>
      <c r="JOO52" s="16"/>
      <c r="JOP52" s="16"/>
      <c r="JOQ52" s="16"/>
      <c r="JOR52" s="16"/>
      <c r="JOS52" s="16"/>
      <c r="JOT52" s="16"/>
      <c r="JOU52" s="16"/>
      <c r="JOV52" s="16"/>
      <c r="JOW52" s="16"/>
      <c r="JOX52" s="16"/>
      <c r="JOY52" s="16"/>
      <c r="JOZ52" s="16"/>
      <c r="JPA52" s="16"/>
      <c r="JPB52" s="16"/>
      <c r="JPC52" s="16"/>
      <c r="JPD52" s="16"/>
      <c r="JPE52" s="16"/>
      <c r="JPF52" s="16"/>
      <c r="JPG52" s="16"/>
      <c r="JPH52" s="16"/>
      <c r="JPI52" s="16"/>
      <c r="JPJ52" s="16"/>
      <c r="JPK52" s="16"/>
      <c r="JPL52" s="16"/>
      <c r="JPM52" s="16"/>
      <c r="JPN52" s="16"/>
      <c r="JPO52" s="16"/>
      <c r="JPP52" s="16"/>
      <c r="JPQ52" s="16"/>
      <c r="JPR52" s="16"/>
      <c r="JPS52" s="16"/>
      <c r="JPT52" s="16"/>
      <c r="JPU52" s="16"/>
      <c r="JPV52" s="16"/>
      <c r="JPW52" s="16"/>
      <c r="JPX52" s="16"/>
      <c r="JPY52" s="16"/>
      <c r="JPZ52" s="16"/>
      <c r="JQA52" s="16"/>
      <c r="JQB52" s="16"/>
      <c r="JQC52" s="16"/>
      <c r="JQD52" s="16"/>
      <c r="JQE52" s="16"/>
      <c r="JQF52" s="16"/>
      <c r="JQG52" s="16"/>
      <c r="JQH52" s="16"/>
      <c r="JQI52" s="16"/>
      <c r="JQJ52" s="16"/>
      <c r="JQK52" s="16"/>
      <c r="JQL52" s="16"/>
      <c r="JQM52" s="16"/>
      <c r="JQN52" s="16"/>
      <c r="JQO52" s="16"/>
      <c r="JQP52" s="16"/>
      <c r="JQQ52" s="16"/>
      <c r="JQR52" s="16"/>
      <c r="JQS52" s="16"/>
      <c r="JQT52" s="16"/>
      <c r="JQU52" s="16"/>
      <c r="JQV52" s="16"/>
      <c r="JQW52" s="16"/>
      <c r="JQX52" s="16"/>
      <c r="JQY52" s="16"/>
      <c r="JQZ52" s="16"/>
      <c r="JRA52" s="16"/>
      <c r="JRB52" s="16"/>
      <c r="JRC52" s="16"/>
      <c r="JRD52" s="16"/>
      <c r="JRE52" s="16"/>
      <c r="JRF52" s="16"/>
      <c r="JRG52" s="16"/>
      <c r="JRH52" s="16"/>
      <c r="JRI52" s="16"/>
      <c r="JRJ52" s="16"/>
      <c r="JRK52" s="16"/>
      <c r="JRL52" s="16"/>
      <c r="JRM52" s="16"/>
      <c r="JRN52" s="16"/>
      <c r="JRO52" s="16"/>
      <c r="JRP52" s="16"/>
      <c r="JRQ52" s="16"/>
      <c r="JRR52" s="16"/>
      <c r="JRS52" s="16"/>
      <c r="JRT52" s="16"/>
      <c r="JRU52" s="16"/>
      <c r="JRV52" s="16"/>
      <c r="JRW52" s="16"/>
      <c r="JRX52" s="16"/>
      <c r="JRY52" s="16"/>
      <c r="JRZ52" s="16"/>
      <c r="JSA52" s="16"/>
      <c r="JSB52" s="16"/>
      <c r="JSC52" s="16"/>
      <c r="JSD52" s="16"/>
      <c r="JSE52" s="16"/>
      <c r="JSF52" s="16"/>
      <c r="JSG52" s="16"/>
      <c r="JSH52" s="16"/>
      <c r="JSI52" s="16"/>
      <c r="JSJ52" s="16"/>
      <c r="JSK52" s="16"/>
      <c r="JSL52" s="16"/>
      <c r="JSM52" s="16"/>
      <c r="JSN52" s="16"/>
      <c r="JSO52" s="16"/>
      <c r="JSP52" s="16"/>
      <c r="JSQ52" s="16"/>
      <c r="JSR52" s="16"/>
      <c r="JSS52" s="16"/>
      <c r="JST52" s="16"/>
      <c r="JSU52" s="16"/>
      <c r="JSV52" s="16"/>
      <c r="JSW52" s="16"/>
      <c r="JSX52" s="16"/>
      <c r="JSY52" s="16"/>
      <c r="JSZ52" s="16"/>
      <c r="JTA52" s="16"/>
      <c r="JTB52" s="16"/>
      <c r="JTC52" s="16"/>
      <c r="JTD52" s="16"/>
      <c r="JTE52" s="16"/>
      <c r="JTF52" s="16"/>
      <c r="JTG52" s="16"/>
      <c r="JTH52" s="16"/>
      <c r="JTI52" s="16"/>
      <c r="JTJ52" s="16"/>
      <c r="JTK52" s="16"/>
      <c r="JTL52" s="16"/>
      <c r="JTM52" s="16"/>
      <c r="JTN52" s="16"/>
      <c r="JTO52" s="16"/>
      <c r="JTP52" s="16"/>
      <c r="JTQ52" s="16"/>
      <c r="JTR52" s="16"/>
      <c r="JTS52" s="16"/>
      <c r="JTT52" s="16"/>
      <c r="JTU52" s="16"/>
      <c r="JTV52" s="16"/>
      <c r="JTW52" s="16"/>
      <c r="JTX52" s="16"/>
      <c r="JTY52" s="16"/>
      <c r="JTZ52" s="16"/>
      <c r="JUA52" s="16"/>
      <c r="JUB52" s="16"/>
      <c r="JUC52" s="16"/>
      <c r="JUD52" s="16"/>
      <c r="JUE52" s="16"/>
      <c r="JUF52" s="16"/>
      <c r="JUG52" s="16"/>
      <c r="JUH52" s="16"/>
      <c r="JUI52" s="16"/>
      <c r="JUJ52" s="16"/>
      <c r="JUK52" s="16"/>
      <c r="JUL52" s="16"/>
      <c r="JUM52" s="16"/>
      <c r="JUN52" s="16"/>
      <c r="JUO52" s="16"/>
      <c r="JUP52" s="16"/>
      <c r="JUQ52" s="16"/>
      <c r="JUR52" s="16"/>
      <c r="JUS52" s="16"/>
      <c r="JUT52" s="16"/>
      <c r="JUU52" s="16"/>
      <c r="JUV52" s="16"/>
      <c r="JUW52" s="16"/>
      <c r="JUX52" s="16"/>
      <c r="JUY52" s="16"/>
      <c r="JUZ52" s="16"/>
      <c r="JVA52" s="16"/>
      <c r="JVB52" s="16"/>
      <c r="JVC52" s="16"/>
      <c r="JVD52" s="16"/>
      <c r="JVE52" s="16"/>
      <c r="JVF52" s="16"/>
      <c r="JVG52" s="16"/>
      <c r="JVH52" s="16"/>
      <c r="JVI52" s="16"/>
      <c r="JVJ52" s="16"/>
      <c r="JVK52" s="16"/>
      <c r="JVL52" s="16"/>
      <c r="JVM52" s="16"/>
      <c r="JVN52" s="16"/>
      <c r="JVO52" s="16"/>
      <c r="JVP52" s="16"/>
      <c r="JVQ52" s="16"/>
      <c r="JVR52" s="16"/>
      <c r="JVS52" s="16"/>
      <c r="JVT52" s="16"/>
      <c r="JVU52" s="16"/>
      <c r="JVV52" s="16"/>
      <c r="JVW52" s="16"/>
      <c r="JVX52" s="16"/>
      <c r="JVY52" s="16"/>
      <c r="JVZ52" s="16"/>
      <c r="JWA52" s="16"/>
      <c r="JWB52" s="16"/>
      <c r="JWC52" s="16"/>
      <c r="JWD52" s="16"/>
      <c r="JWE52" s="16"/>
      <c r="JWF52" s="16"/>
      <c r="JWG52" s="16"/>
      <c r="JWH52" s="16"/>
      <c r="JWI52" s="16"/>
      <c r="JWJ52" s="16"/>
      <c r="JWK52" s="16"/>
      <c r="JWL52" s="16"/>
      <c r="JWM52" s="16"/>
      <c r="JWN52" s="16"/>
      <c r="JWO52" s="16"/>
      <c r="JWP52" s="16"/>
      <c r="JWQ52" s="16"/>
      <c r="JWR52" s="16"/>
      <c r="JWS52" s="16"/>
      <c r="JWT52" s="16"/>
      <c r="JWU52" s="16"/>
      <c r="JWV52" s="16"/>
      <c r="JWW52" s="16"/>
      <c r="JWX52" s="16"/>
      <c r="JWY52" s="16"/>
      <c r="JWZ52" s="16"/>
      <c r="JXA52" s="16"/>
      <c r="JXB52" s="16"/>
      <c r="JXC52" s="16"/>
      <c r="JXD52" s="16"/>
      <c r="JXE52" s="16"/>
      <c r="JXF52" s="16"/>
      <c r="JXG52" s="16"/>
      <c r="JXH52" s="16"/>
      <c r="JXI52" s="16"/>
      <c r="JXJ52" s="16"/>
      <c r="JXK52" s="16"/>
      <c r="JXL52" s="16"/>
      <c r="JXM52" s="16"/>
      <c r="JXN52" s="16"/>
      <c r="JXO52" s="16"/>
      <c r="JXP52" s="16"/>
      <c r="JXQ52" s="16"/>
      <c r="JXR52" s="16"/>
      <c r="JXS52" s="16"/>
      <c r="JXT52" s="16"/>
      <c r="JXU52" s="16"/>
      <c r="JXV52" s="16"/>
      <c r="JXW52" s="16"/>
      <c r="JXX52" s="16"/>
      <c r="JXY52" s="16"/>
      <c r="JXZ52" s="16"/>
      <c r="JYA52" s="16"/>
      <c r="JYB52" s="16"/>
      <c r="JYC52" s="16"/>
      <c r="JYD52" s="16"/>
      <c r="JYE52" s="16"/>
      <c r="JYF52" s="16"/>
      <c r="JYG52" s="16"/>
      <c r="JYH52" s="16"/>
      <c r="JYI52" s="16"/>
      <c r="JYJ52" s="16"/>
      <c r="JYK52" s="16"/>
      <c r="JYL52" s="16"/>
      <c r="JYM52" s="16"/>
      <c r="JYN52" s="16"/>
      <c r="JYO52" s="16"/>
      <c r="JYP52" s="16"/>
      <c r="JYQ52" s="16"/>
      <c r="JYR52" s="16"/>
      <c r="JYS52" s="16"/>
      <c r="JYT52" s="16"/>
      <c r="JYU52" s="16"/>
      <c r="JYV52" s="16"/>
      <c r="JYW52" s="16"/>
      <c r="JYX52" s="16"/>
      <c r="JYY52" s="16"/>
      <c r="JYZ52" s="16"/>
      <c r="JZA52" s="16"/>
      <c r="JZB52" s="16"/>
      <c r="JZC52" s="16"/>
      <c r="JZD52" s="16"/>
      <c r="JZE52" s="16"/>
      <c r="JZF52" s="16"/>
      <c r="JZG52" s="16"/>
      <c r="JZH52" s="16"/>
      <c r="JZI52" s="16"/>
      <c r="JZJ52" s="16"/>
      <c r="JZK52" s="16"/>
      <c r="JZL52" s="16"/>
      <c r="JZM52" s="16"/>
      <c r="JZN52" s="16"/>
      <c r="JZO52" s="16"/>
      <c r="JZP52" s="16"/>
      <c r="JZQ52" s="16"/>
      <c r="JZR52" s="16"/>
      <c r="JZS52" s="16"/>
      <c r="JZT52" s="16"/>
      <c r="JZU52" s="16"/>
      <c r="JZV52" s="16"/>
      <c r="JZW52" s="16"/>
      <c r="JZX52" s="16"/>
      <c r="JZY52" s="16"/>
      <c r="JZZ52" s="16"/>
      <c r="KAA52" s="16"/>
      <c r="KAB52" s="16"/>
      <c r="KAC52" s="16"/>
      <c r="KAD52" s="16"/>
      <c r="KAE52" s="16"/>
      <c r="KAF52" s="16"/>
      <c r="KAG52" s="16"/>
      <c r="KAH52" s="16"/>
      <c r="KAI52" s="16"/>
      <c r="KAJ52" s="16"/>
      <c r="KAK52" s="16"/>
      <c r="KAL52" s="16"/>
      <c r="KAM52" s="16"/>
      <c r="KAN52" s="16"/>
      <c r="KAO52" s="16"/>
      <c r="KAP52" s="16"/>
      <c r="KAQ52" s="16"/>
      <c r="KAR52" s="16"/>
      <c r="KAS52" s="16"/>
      <c r="KAT52" s="16"/>
      <c r="KAU52" s="16"/>
      <c r="KAV52" s="16"/>
      <c r="KAW52" s="16"/>
      <c r="KAX52" s="16"/>
      <c r="KAY52" s="16"/>
      <c r="KAZ52" s="16"/>
      <c r="KBA52" s="16"/>
      <c r="KBB52" s="16"/>
      <c r="KBC52" s="16"/>
      <c r="KBD52" s="16"/>
      <c r="KBE52" s="16"/>
      <c r="KBF52" s="16"/>
      <c r="KBG52" s="16"/>
      <c r="KBH52" s="16"/>
      <c r="KBI52" s="16"/>
      <c r="KBJ52" s="16"/>
      <c r="KBK52" s="16"/>
      <c r="KBL52" s="16"/>
      <c r="KBM52" s="16"/>
      <c r="KBN52" s="16"/>
      <c r="KBO52" s="16"/>
      <c r="KBP52" s="16"/>
      <c r="KBQ52" s="16"/>
      <c r="KBR52" s="16"/>
      <c r="KBS52" s="16"/>
      <c r="KBT52" s="16"/>
      <c r="KBU52" s="16"/>
      <c r="KBV52" s="16"/>
      <c r="KBW52" s="16"/>
      <c r="KBX52" s="16"/>
      <c r="KBY52" s="16"/>
      <c r="KBZ52" s="16"/>
      <c r="KCA52" s="16"/>
      <c r="KCB52" s="16"/>
      <c r="KCC52" s="16"/>
      <c r="KCD52" s="16"/>
      <c r="KCE52" s="16"/>
      <c r="KCF52" s="16"/>
      <c r="KCG52" s="16"/>
      <c r="KCH52" s="16"/>
      <c r="KCI52" s="16"/>
      <c r="KCJ52" s="16"/>
      <c r="KCK52" s="16"/>
      <c r="KCL52" s="16"/>
      <c r="KCM52" s="16"/>
      <c r="KCN52" s="16"/>
      <c r="KCO52" s="16"/>
      <c r="KCP52" s="16"/>
      <c r="KCQ52" s="16"/>
      <c r="KCR52" s="16"/>
      <c r="KCS52" s="16"/>
      <c r="KCT52" s="16"/>
      <c r="KCU52" s="16"/>
      <c r="KCV52" s="16"/>
      <c r="KCW52" s="16"/>
      <c r="KCX52" s="16"/>
      <c r="KCY52" s="16"/>
      <c r="KCZ52" s="16"/>
      <c r="KDA52" s="16"/>
      <c r="KDB52" s="16"/>
      <c r="KDC52" s="16"/>
      <c r="KDD52" s="16"/>
      <c r="KDE52" s="16"/>
      <c r="KDF52" s="16"/>
      <c r="KDG52" s="16"/>
      <c r="KDH52" s="16"/>
      <c r="KDI52" s="16"/>
      <c r="KDJ52" s="16"/>
      <c r="KDK52" s="16"/>
      <c r="KDL52" s="16"/>
      <c r="KDM52" s="16"/>
      <c r="KDN52" s="16"/>
      <c r="KDO52" s="16"/>
      <c r="KDP52" s="16"/>
      <c r="KDQ52" s="16"/>
      <c r="KDR52" s="16"/>
      <c r="KDS52" s="16"/>
      <c r="KDT52" s="16"/>
      <c r="KDU52" s="16"/>
      <c r="KDV52" s="16"/>
      <c r="KDW52" s="16"/>
      <c r="KDX52" s="16"/>
      <c r="KDY52" s="16"/>
      <c r="KDZ52" s="16"/>
      <c r="KEA52" s="16"/>
      <c r="KEB52" s="16"/>
      <c r="KEC52" s="16"/>
      <c r="KED52" s="16"/>
      <c r="KEE52" s="16"/>
      <c r="KEF52" s="16"/>
      <c r="KEG52" s="16"/>
      <c r="KEH52" s="16"/>
      <c r="KEI52" s="16"/>
      <c r="KEJ52" s="16"/>
      <c r="KEK52" s="16"/>
      <c r="KEL52" s="16"/>
      <c r="KEM52" s="16"/>
      <c r="KEN52" s="16"/>
      <c r="KEO52" s="16"/>
      <c r="KEP52" s="16"/>
      <c r="KEQ52" s="16"/>
      <c r="KER52" s="16"/>
      <c r="KES52" s="16"/>
      <c r="KET52" s="16"/>
      <c r="KEU52" s="16"/>
      <c r="KEV52" s="16"/>
      <c r="KEW52" s="16"/>
      <c r="KEX52" s="16"/>
      <c r="KEY52" s="16"/>
      <c r="KEZ52" s="16"/>
      <c r="KFA52" s="16"/>
      <c r="KFB52" s="16"/>
      <c r="KFC52" s="16"/>
      <c r="KFD52" s="16"/>
      <c r="KFE52" s="16"/>
      <c r="KFF52" s="16"/>
      <c r="KFG52" s="16"/>
      <c r="KFH52" s="16"/>
      <c r="KFI52" s="16"/>
      <c r="KFJ52" s="16"/>
      <c r="KFK52" s="16"/>
      <c r="KFL52" s="16"/>
      <c r="KFM52" s="16"/>
      <c r="KFN52" s="16"/>
      <c r="KFO52" s="16"/>
      <c r="KFP52" s="16"/>
      <c r="KFQ52" s="16"/>
      <c r="KFR52" s="16"/>
      <c r="KFS52" s="16"/>
      <c r="KFT52" s="16"/>
      <c r="KFU52" s="16"/>
      <c r="KFV52" s="16"/>
      <c r="KFW52" s="16"/>
      <c r="KFX52" s="16"/>
      <c r="KFY52" s="16"/>
      <c r="KFZ52" s="16"/>
      <c r="KGA52" s="16"/>
      <c r="KGB52" s="16"/>
      <c r="KGC52" s="16"/>
      <c r="KGD52" s="16"/>
      <c r="KGE52" s="16"/>
      <c r="KGF52" s="16"/>
      <c r="KGG52" s="16"/>
      <c r="KGH52" s="16"/>
      <c r="KGI52" s="16"/>
      <c r="KGJ52" s="16"/>
      <c r="KGK52" s="16"/>
      <c r="KGL52" s="16"/>
      <c r="KGM52" s="16"/>
      <c r="KGN52" s="16"/>
      <c r="KGO52" s="16"/>
      <c r="KGP52" s="16"/>
      <c r="KGQ52" s="16"/>
      <c r="KGR52" s="16"/>
      <c r="KGS52" s="16"/>
      <c r="KGT52" s="16"/>
      <c r="KGU52" s="16"/>
      <c r="KGV52" s="16"/>
      <c r="KGW52" s="16"/>
      <c r="KGX52" s="16"/>
      <c r="KGY52" s="16"/>
      <c r="KGZ52" s="16"/>
      <c r="KHA52" s="16"/>
      <c r="KHB52" s="16"/>
      <c r="KHC52" s="16"/>
      <c r="KHD52" s="16"/>
      <c r="KHE52" s="16"/>
      <c r="KHF52" s="16"/>
      <c r="KHG52" s="16"/>
      <c r="KHH52" s="16"/>
      <c r="KHI52" s="16"/>
      <c r="KHJ52" s="16"/>
      <c r="KHK52" s="16"/>
      <c r="KHL52" s="16"/>
      <c r="KHM52" s="16"/>
      <c r="KHN52" s="16"/>
      <c r="KHO52" s="16"/>
      <c r="KHP52" s="16"/>
      <c r="KHQ52" s="16"/>
      <c r="KHR52" s="16"/>
      <c r="KHS52" s="16"/>
      <c r="KHT52" s="16"/>
      <c r="KHU52" s="16"/>
      <c r="KHV52" s="16"/>
      <c r="KHW52" s="16"/>
      <c r="KHX52" s="16"/>
      <c r="KHY52" s="16"/>
      <c r="KHZ52" s="16"/>
      <c r="KIA52" s="16"/>
      <c r="KIB52" s="16"/>
      <c r="KIC52" s="16"/>
      <c r="KID52" s="16"/>
      <c r="KIE52" s="16"/>
      <c r="KIF52" s="16"/>
      <c r="KIG52" s="16"/>
      <c r="KIH52" s="16"/>
      <c r="KII52" s="16"/>
      <c r="KIJ52" s="16"/>
      <c r="KIK52" s="16"/>
      <c r="KIL52" s="16"/>
      <c r="KIM52" s="16"/>
      <c r="KIN52" s="16"/>
      <c r="KIO52" s="16"/>
      <c r="KIP52" s="16"/>
      <c r="KIQ52" s="16"/>
      <c r="KIR52" s="16"/>
      <c r="KIS52" s="16"/>
      <c r="KIT52" s="16"/>
      <c r="KIU52" s="16"/>
      <c r="KIV52" s="16"/>
      <c r="KIW52" s="16"/>
      <c r="KIX52" s="16"/>
      <c r="KIY52" s="16"/>
      <c r="KIZ52" s="16"/>
      <c r="KJA52" s="16"/>
      <c r="KJB52" s="16"/>
      <c r="KJC52" s="16"/>
      <c r="KJD52" s="16"/>
      <c r="KJE52" s="16"/>
      <c r="KJF52" s="16"/>
      <c r="KJG52" s="16"/>
      <c r="KJH52" s="16"/>
      <c r="KJI52" s="16"/>
      <c r="KJJ52" s="16"/>
      <c r="KJK52" s="16"/>
      <c r="KJL52" s="16"/>
      <c r="KJM52" s="16"/>
      <c r="KJN52" s="16"/>
      <c r="KJO52" s="16"/>
      <c r="KJP52" s="16"/>
      <c r="KJQ52" s="16"/>
      <c r="KJR52" s="16"/>
      <c r="KJS52" s="16"/>
      <c r="KJT52" s="16"/>
      <c r="KJU52" s="16"/>
      <c r="KJV52" s="16"/>
      <c r="KJW52" s="16"/>
      <c r="KJX52" s="16"/>
      <c r="KJY52" s="16"/>
      <c r="KJZ52" s="16"/>
      <c r="KKA52" s="16"/>
      <c r="KKB52" s="16"/>
      <c r="KKC52" s="16"/>
      <c r="KKD52" s="16"/>
      <c r="KKE52" s="16"/>
      <c r="KKF52" s="16"/>
      <c r="KKG52" s="16"/>
      <c r="KKH52" s="16"/>
      <c r="KKI52" s="16"/>
      <c r="KKJ52" s="16"/>
      <c r="KKK52" s="16"/>
      <c r="KKL52" s="16"/>
      <c r="KKM52" s="16"/>
      <c r="KKN52" s="16"/>
      <c r="KKO52" s="16"/>
      <c r="KKP52" s="16"/>
      <c r="KKQ52" s="16"/>
      <c r="KKR52" s="16"/>
      <c r="KKS52" s="16"/>
      <c r="KKT52" s="16"/>
      <c r="KKU52" s="16"/>
      <c r="KKV52" s="16"/>
      <c r="KKW52" s="16"/>
      <c r="KKX52" s="16"/>
      <c r="KKY52" s="16"/>
      <c r="KKZ52" s="16"/>
      <c r="KLA52" s="16"/>
      <c r="KLB52" s="16"/>
      <c r="KLC52" s="16"/>
      <c r="KLD52" s="16"/>
      <c r="KLE52" s="16"/>
      <c r="KLF52" s="16"/>
      <c r="KLG52" s="16"/>
      <c r="KLH52" s="16"/>
      <c r="KLI52" s="16"/>
      <c r="KLJ52" s="16"/>
      <c r="KLK52" s="16"/>
      <c r="KLL52" s="16"/>
      <c r="KLM52" s="16"/>
      <c r="KLN52" s="16"/>
      <c r="KLO52" s="16"/>
      <c r="KLP52" s="16"/>
      <c r="KLQ52" s="16"/>
      <c r="KLR52" s="16"/>
      <c r="KLS52" s="16"/>
      <c r="KLT52" s="16"/>
      <c r="KLU52" s="16"/>
      <c r="KLV52" s="16"/>
      <c r="KLW52" s="16"/>
      <c r="KLX52" s="16"/>
      <c r="KLY52" s="16"/>
      <c r="KLZ52" s="16"/>
      <c r="KMA52" s="16"/>
      <c r="KMB52" s="16"/>
      <c r="KMC52" s="16"/>
      <c r="KMD52" s="16"/>
      <c r="KME52" s="16"/>
      <c r="KMF52" s="16"/>
      <c r="KMG52" s="16"/>
      <c r="KMH52" s="16"/>
      <c r="KMI52" s="16"/>
      <c r="KMJ52" s="16"/>
      <c r="KMK52" s="16"/>
      <c r="KML52" s="16"/>
      <c r="KMM52" s="16"/>
      <c r="KMN52" s="16"/>
      <c r="KMO52" s="16"/>
      <c r="KMP52" s="16"/>
      <c r="KMQ52" s="16"/>
      <c r="KMR52" s="16"/>
      <c r="KMS52" s="16"/>
      <c r="KMT52" s="16"/>
      <c r="KMU52" s="16"/>
      <c r="KMV52" s="16"/>
      <c r="KMW52" s="16"/>
      <c r="KMX52" s="16"/>
      <c r="KMY52" s="16"/>
      <c r="KMZ52" s="16"/>
      <c r="KNA52" s="16"/>
      <c r="KNB52" s="16"/>
      <c r="KNC52" s="16"/>
      <c r="KND52" s="16"/>
      <c r="KNE52" s="16"/>
      <c r="KNF52" s="16"/>
      <c r="KNG52" s="16"/>
      <c r="KNH52" s="16"/>
      <c r="KNI52" s="16"/>
      <c r="KNJ52" s="16"/>
      <c r="KNK52" s="16"/>
      <c r="KNL52" s="16"/>
      <c r="KNM52" s="16"/>
      <c r="KNN52" s="16"/>
      <c r="KNO52" s="16"/>
      <c r="KNP52" s="16"/>
      <c r="KNQ52" s="16"/>
      <c r="KNR52" s="16"/>
      <c r="KNS52" s="16"/>
      <c r="KNT52" s="16"/>
      <c r="KNU52" s="16"/>
      <c r="KNV52" s="16"/>
      <c r="KNW52" s="16"/>
      <c r="KNX52" s="16"/>
      <c r="KNY52" s="16"/>
      <c r="KNZ52" s="16"/>
      <c r="KOA52" s="16"/>
      <c r="KOB52" s="16"/>
      <c r="KOC52" s="16"/>
      <c r="KOD52" s="16"/>
      <c r="KOE52" s="16"/>
      <c r="KOF52" s="16"/>
      <c r="KOG52" s="16"/>
      <c r="KOH52" s="16"/>
      <c r="KOI52" s="16"/>
      <c r="KOJ52" s="16"/>
      <c r="KOK52" s="16"/>
      <c r="KOL52" s="16"/>
      <c r="KOM52" s="16"/>
      <c r="KON52" s="16"/>
      <c r="KOO52" s="16"/>
      <c r="KOP52" s="16"/>
      <c r="KOQ52" s="16"/>
      <c r="KOR52" s="16"/>
      <c r="KOS52" s="16"/>
      <c r="KOT52" s="16"/>
      <c r="KOU52" s="16"/>
      <c r="KOV52" s="16"/>
      <c r="KOW52" s="16"/>
      <c r="KOX52" s="16"/>
      <c r="KOY52" s="16"/>
      <c r="KOZ52" s="16"/>
      <c r="KPA52" s="16"/>
      <c r="KPB52" s="16"/>
      <c r="KPC52" s="16"/>
      <c r="KPD52" s="16"/>
      <c r="KPE52" s="16"/>
      <c r="KPF52" s="16"/>
      <c r="KPG52" s="16"/>
      <c r="KPH52" s="16"/>
      <c r="KPI52" s="16"/>
      <c r="KPJ52" s="16"/>
      <c r="KPK52" s="16"/>
      <c r="KPL52" s="16"/>
      <c r="KPM52" s="16"/>
      <c r="KPN52" s="16"/>
      <c r="KPO52" s="16"/>
      <c r="KPP52" s="16"/>
      <c r="KPQ52" s="16"/>
      <c r="KPR52" s="16"/>
      <c r="KPS52" s="16"/>
      <c r="KPT52" s="16"/>
      <c r="KPU52" s="16"/>
      <c r="KPV52" s="16"/>
      <c r="KPW52" s="16"/>
      <c r="KPX52" s="16"/>
      <c r="KPY52" s="16"/>
      <c r="KPZ52" s="16"/>
      <c r="KQA52" s="16"/>
      <c r="KQB52" s="16"/>
      <c r="KQC52" s="16"/>
      <c r="KQD52" s="16"/>
      <c r="KQE52" s="16"/>
      <c r="KQF52" s="16"/>
      <c r="KQG52" s="16"/>
      <c r="KQH52" s="16"/>
      <c r="KQI52" s="16"/>
      <c r="KQJ52" s="16"/>
      <c r="KQK52" s="16"/>
      <c r="KQL52" s="16"/>
      <c r="KQM52" s="16"/>
      <c r="KQN52" s="16"/>
      <c r="KQO52" s="16"/>
      <c r="KQP52" s="16"/>
      <c r="KQQ52" s="16"/>
      <c r="KQR52" s="16"/>
      <c r="KQS52" s="16"/>
      <c r="KQT52" s="16"/>
      <c r="KQU52" s="16"/>
      <c r="KQV52" s="16"/>
      <c r="KQW52" s="16"/>
      <c r="KQX52" s="16"/>
      <c r="KQY52" s="16"/>
      <c r="KQZ52" s="16"/>
      <c r="KRA52" s="16"/>
      <c r="KRB52" s="16"/>
      <c r="KRC52" s="16"/>
      <c r="KRD52" s="16"/>
      <c r="KRE52" s="16"/>
      <c r="KRF52" s="16"/>
      <c r="KRG52" s="16"/>
      <c r="KRH52" s="16"/>
      <c r="KRI52" s="16"/>
      <c r="KRJ52" s="16"/>
      <c r="KRK52" s="16"/>
      <c r="KRL52" s="16"/>
      <c r="KRM52" s="16"/>
      <c r="KRN52" s="16"/>
      <c r="KRO52" s="16"/>
      <c r="KRP52" s="16"/>
      <c r="KRQ52" s="16"/>
      <c r="KRR52" s="16"/>
      <c r="KRS52" s="16"/>
      <c r="KRT52" s="16"/>
      <c r="KRU52" s="16"/>
      <c r="KRV52" s="16"/>
      <c r="KRW52" s="16"/>
      <c r="KRX52" s="16"/>
      <c r="KRY52" s="16"/>
      <c r="KRZ52" s="16"/>
      <c r="KSA52" s="16"/>
      <c r="KSB52" s="16"/>
      <c r="KSC52" s="16"/>
      <c r="KSD52" s="16"/>
      <c r="KSE52" s="16"/>
      <c r="KSF52" s="16"/>
      <c r="KSG52" s="16"/>
      <c r="KSH52" s="16"/>
      <c r="KSI52" s="16"/>
      <c r="KSJ52" s="16"/>
      <c r="KSK52" s="16"/>
      <c r="KSL52" s="16"/>
      <c r="KSM52" s="16"/>
      <c r="KSN52" s="16"/>
      <c r="KSO52" s="16"/>
      <c r="KSP52" s="16"/>
      <c r="KSQ52" s="16"/>
      <c r="KSR52" s="16"/>
      <c r="KSS52" s="16"/>
      <c r="KST52" s="16"/>
      <c r="KSU52" s="16"/>
      <c r="KSV52" s="16"/>
      <c r="KSW52" s="16"/>
      <c r="KSX52" s="16"/>
      <c r="KSY52" s="16"/>
      <c r="KSZ52" s="16"/>
      <c r="KTA52" s="16"/>
      <c r="KTB52" s="16"/>
      <c r="KTC52" s="16"/>
      <c r="KTD52" s="16"/>
      <c r="KTE52" s="16"/>
      <c r="KTF52" s="16"/>
      <c r="KTG52" s="16"/>
      <c r="KTH52" s="16"/>
      <c r="KTI52" s="16"/>
      <c r="KTJ52" s="16"/>
      <c r="KTK52" s="16"/>
      <c r="KTL52" s="16"/>
      <c r="KTM52" s="16"/>
      <c r="KTN52" s="16"/>
      <c r="KTO52" s="16"/>
      <c r="KTP52" s="16"/>
      <c r="KTQ52" s="16"/>
      <c r="KTR52" s="16"/>
      <c r="KTS52" s="16"/>
      <c r="KTT52" s="16"/>
      <c r="KTU52" s="16"/>
      <c r="KTV52" s="16"/>
      <c r="KTW52" s="16"/>
      <c r="KTX52" s="16"/>
      <c r="KTY52" s="16"/>
      <c r="KTZ52" s="16"/>
      <c r="KUA52" s="16"/>
      <c r="KUB52" s="16"/>
      <c r="KUC52" s="16"/>
      <c r="KUD52" s="16"/>
      <c r="KUE52" s="16"/>
      <c r="KUF52" s="16"/>
      <c r="KUG52" s="16"/>
      <c r="KUH52" s="16"/>
      <c r="KUI52" s="16"/>
      <c r="KUJ52" s="16"/>
      <c r="KUK52" s="16"/>
      <c r="KUL52" s="16"/>
      <c r="KUM52" s="16"/>
      <c r="KUN52" s="16"/>
      <c r="KUO52" s="16"/>
      <c r="KUP52" s="16"/>
      <c r="KUQ52" s="16"/>
      <c r="KUR52" s="16"/>
      <c r="KUS52" s="16"/>
      <c r="KUT52" s="16"/>
      <c r="KUU52" s="16"/>
      <c r="KUV52" s="16"/>
      <c r="KUW52" s="16"/>
      <c r="KUX52" s="16"/>
      <c r="KUY52" s="16"/>
      <c r="KUZ52" s="16"/>
      <c r="KVA52" s="16"/>
      <c r="KVB52" s="16"/>
      <c r="KVC52" s="16"/>
      <c r="KVD52" s="16"/>
      <c r="KVE52" s="16"/>
      <c r="KVF52" s="16"/>
      <c r="KVG52" s="16"/>
      <c r="KVH52" s="16"/>
      <c r="KVI52" s="16"/>
      <c r="KVJ52" s="16"/>
      <c r="KVK52" s="16"/>
      <c r="KVL52" s="16"/>
      <c r="KVM52" s="16"/>
      <c r="KVN52" s="16"/>
      <c r="KVO52" s="16"/>
      <c r="KVP52" s="16"/>
      <c r="KVQ52" s="16"/>
      <c r="KVR52" s="16"/>
      <c r="KVS52" s="16"/>
      <c r="KVT52" s="16"/>
      <c r="KVU52" s="16"/>
      <c r="KVV52" s="16"/>
      <c r="KVW52" s="16"/>
      <c r="KVX52" s="16"/>
      <c r="KVY52" s="16"/>
      <c r="KVZ52" s="16"/>
      <c r="KWA52" s="16"/>
      <c r="KWB52" s="16"/>
      <c r="KWC52" s="16"/>
      <c r="KWD52" s="16"/>
      <c r="KWE52" s="16"/>
      <c r="KWF52" s="16"/>
      <c r="KWG52" s="16"/>
      <c r="KWH52" s="16"/>
      <c r="KWI52" s="16"/>
      <c r="KWJ52" s="16"/>
      <c r="KWK52" s="16"/>
      <c r="KWL52" s="16"/>
      <c r="KWM52" s="16"/>
      <c r="KWN52" s="16"/>
      <c r="KWO52" s="16"/>
      <c r="KWP52" s="16"/>
      <c r="KWQ52" s="16"/>
      <c r="KWR52" s="16"/>
      <c r="KWS52" s="16"/>
      <c r="KWT52" s="16"/>
      <c r="KWU52" s="16"/>
      <c r="KWV52" s="16"/>
      <c r="KWW52" s="16"/>
      <c r="KWX52" s="16"/>
      <c r="KWY52" s="16"/>
      <c r="KWZ52" s="16"/>
      <c r="KXA52" s="16"/>
      <c r="KXB52" s="16"/>
      <c r="KXC52" s="16"/>
      <c r="KXD52" s="16"/>
      <c r="KXE52" s="16"/>
      <c r="KXF52" s="16"/>
      <c r="KXG52" s="16"/>
      <c r="KXH52" s="16"/>
      <c r="KXI52" s="16"/>
      <c r="KXJ52" s="16"/>
      <c r="KXK52" s="16"/>
      <c r="KXL52" s="16"/>
      <c r="KXM52" s="16"/>
      <c r="KXN52" s="16"/>
      <c r="KXO52" s="16"/>
      <c r="KXP52" s="16"/>
      <c r="KXQ52" s="16"/>
      <c r="KXR52" s="16"/>
      <c r="KXS52" s="16"/>
      <c r="KXT52" s="16"/>
      <c r="KXU52" s="16"/>
      <c r="KXV52" s="16"/>
      <c r="KXW52" s="16"/>
      <c r="KXX52" s="16"/>
      <c r="KXY52" s="16"/>
      <c r="KXZ52" s="16"/>
      <c r="KYA52" s="16"/>
      <c r="KYB52" s="16"/>
      <c r="KYC52" s="16"/>
      <c r="KYD52" s="16"/>
      <c r="KYE52" s="16"/>
      <c r="KYF52" s="16"/>
      <c r="KYG52" s="16"/>
      <c r="KYH52" s="16"/>
      <c r="KYI52" s="16"/>
      <c r="KYJ52" s="16"/>
      <c r="KYK52" s="16"/>
      <c r="KYL52" s="16"/>
      <c r="KYM52" s="16"/>
      <c r="KYN52" s="16"/>
      <c r="KYO52" s="16"/>
      <c r="KYP52" s="16"/>
      <c r="KYQ52" s="16"/>
      <c r="KYR52" s="16"/>
      <c r="KYS52" s="16"/>
      <c r="KYT52" s="16"/>
      <c r="KYU52" s="16"/>
      <c r="KYV52" s="16"/>
      <c r="KYW52" s="16"/>
      <c r="KYX52" s="16"/>
      <c r="KYY52" s="16"/>
      <c r="KYZ52" s="16"/>
      <c r="KZA52" s="16"/>
      <c r="KZB52" s="16"/>
      <c r="KZC52" s="16"/>
      <c r="KZD52" s="16"/>
      <c r="KZE52" s="16"/>
      <c r="KZF52" s="16"/>
      <c r="KZG52" s="16"/>
      <c r="KZH52" s="16"/>
      <c r="KZI52" s="16"/>
      <c r="KZJ52" s="16"/>
      <c r="KZK52" s="16"/>
      <c r="KZL52" s="16"/>
      <c r="KZM52" s="16"/>
      <c r="KZN52" s="16"/>
      <c r="KZO52" s="16"/>
      <c r="KZP52" s="16"/>
      <c r="KZQ52" s="16"/>
      <c r="KZR52" s="16"/>
      <c r="KZS52" s="16"/>
      <c r="KZT52" s="16"/>
      <c r="KZU52" s="16"/>
      <c r="KZV52" s="16"/>
      <c r="KZW52" s="16"/>
      <c r="KZX52" s="16"/>
      <c r="KZY52" s="16"/>
      <c r="KZZ52" s="16"/>
      <c r="LAA52" s="16"/>
      <c r="LAB52" s="16"/>
      <c r="LAC52" s="16"/>
      <c r="LAD52" s="16"/>
      <c r="LAE52" s="16"/>
      <c r="LAF52" s="16"/>
      <c r="LAG52" s="16"/>
      <c r="LAH52" s="16"/>
      <c r="LAI52" s="16"/>
      <c r="LAJ52" s="16"/>
      <c r="LAK52" s="16"/>
      <c r="LAL52" s="16"/>
      <c r="LAM52" s="16"/>
      <c r="LAN52" s="16"/>
      <c r="LAO52" s="16"/>
      <c r="LAP52" s="16"/>
      <c r="LAQ52" s="16"/>
      <c r="LAR52" s="16"/>
      <c r="LAS52" s="16"/>
      <c r="LAT52" s="16"/>
      <c r="LAU52" s="16"/>
      <c r="LAV52" s="16"/>
      <c r="LAW52" s="16"/>
      <c r="LAX52" s="16"/>
      <c r="LAY52" s="16"/>
      <c r="LAZ52" s="16"/>
      <c r="LBA52" s="16"/>
      <c r="LBB52" s="16"/>
      <c r="LBC52" s="16"/>
      <c r="LBD52" s="16"/>
      <c r="LBE52" s="16"/>
      <c r="LBF52" s="16"/>
      <c r="LBG52" s="16"/>
      <c r="LBH52" s="16"/>
      <c r="LBI52" s="16"/>
      <c r="LBJ52" s="16"/>
      <c r="LBK52" s="16"/>
      <c r="LBL52" s="16"/>
      <c r="LBM52" s="16"/>
      <c r="LBN52" s="16"/>
      <c r="LBO52" s="16"/>
      <c r="LBP52" s="16"/>
      <c r="LBQ52" s="16"/>
      <c r="LBR52" s="16"/>
      <c r="LBS52" s="16"/>
      <c r="LBT52" s="16"/>
      <c r="LBU52" s="16"/>
      <c r="LBV52" s="16"/>
      <c r="LBW52" s="16"/>
      <c r="LBX52" s="16"/>
      <c r="LBY52" s="16"/>
      <c r="LBZ52" s="16"/>
      <c r="LCA52" s="16"/>
      <c r="LCB52" s="16"/>
      <c r="LCC52" s="16"/>
      <c r="LCD52" s="16"/>
      <c r="LCE52" s="16"/>
      <c r="LCF52" s="16"/>
      <c r="LCG52" s="16"/>
      <c r="LCH52" s="16"/>
      <c r="LCI52" s="16"/>
      <c r="LCJ52" s="16"/>
      <c r="LCK52" s="16"/>
      <c r="LCL52" s="16"/>
      <c r="LCM52" s="16"/>
      <c r="LCN52" s="16"/>
      <c r="LCO52" s="16"/>
      <c r="LCP52" s="16"/>
      <c r="LCQ52" s="16"/>
      <c r="LCR52" s="16"/>
      <c r="LCS52" s="16"/>
      <c r="LCT52" s="16"/>
      <c r="LCU52" s="16"/>
      <c r="LCV52" s="16"/>
      <c r="LCW52" s="16"/>
      <c r="LCX52" s="16"/>
      <c r="LCY52" s="16"/>
      <c r="LCZ52" s="16"/>
      <c r="LDA52" s="16"/>
      <c r="LDB52" s="16"/>
      <c r="LDC52" s="16"/>
      <c r="LDD52" s="16"/>
      <c r="LDE52" s="16"/>
      <c r="LDF52" s="16"/>
      <c r="LDG52" s="16"/>
      <c r="LDH52" s="16"/>
      <c r="LDI52" s="16"/>
      <c r="LDJ52" s="16"/>
      <c r="LDK52" s="16"/>
      <c r="LDL52" s="16"/>
      <c r="LDM52" s="16"/>
      <c r="LDN52" s="16"/>
      <c r="LDO52" s="16"/>
      <c r="LDP52" s="16"/>
      <c r="LDQ52" s="16"/>
      <c r="LDR52" s="16"/>
      <c r="LDS52" s="16"/>
      <c r="LDT52" s="16"/>
      <c r="LDU52" s="16"/>
      <c r="LDV52" s="16"/>
      <c r="LDW52" s="16"/>
      <c r="LDX52" s="16"/>
      <c r="LDY52" s="16"/>
      <c r="LDZ52" s="16"/>
      <c r="LEA52" s="16"/>
      <c r="LEB52" s="16"/>
      <c r="LEC52" s="16"/>
      <c r="LED52" s="16"/>
      <c r="LEE52" s="16"/>
      <c r="LEF52" s="16"/>
      <c r="LEG52" s="16"/>
      <c r="LEH52" s="16"/>
      <c r="LEI52" s="16"/>
      <c r="LEJ52" s="16"/>
      <c r="LEK52" s="16"/>
      <c r="LEL52" s="16"/>
      <c r="LEM52" s="16"/>
      <c r="LEN52" s="16"/>
      <c r="LEO52" s="16"/>
      <c r="LEP52" s="16"/>
      <c r="LEQ52" s="16"/>
      <c r="LER52" s="16"/>
      <c r="LES52" s="16"/>
      <c r="LET52" s="16"/>
      <c r="LEU52" s="16"/>
      <c r="LEV52" s="16"/>
      <c r="LEW52" s="16"/>
      <c r="LEX52" s="16"/>
      <c r="LEY52" s="16"/>
      <c r="LEZ52" s="16"/>
      <c r="LFA52" s="16"/>
      <c r="LFB52" s="16"/>
      <c r="LFC52" s="16"/>
      <c r="LFD52" s="16"/>
      <c r="LFE52" s="16"/>
      <c r="LFF52" s="16"/>
      <c r="LFG52" s="16"/>
      <c r="LFH52" s="16"/>
      <c r="LFI52" s="16"/>
      <c r="LFJ52" s="16"/>
      <c r="LFK52" s="16"/>
      <c r="LFL52" s="16"/>
      <c r="LFM52" s="16"/>
      <c r="LFN52" s="16"/>
      <c r="LFO52" s="16"/>
      <c r="LFP52" s="16"/>
      <c r="LFQ52" s="16"/>
      <c r="LFR52" s="16"/>
      <c r="LFS52" s="16"/>
      <c r="LFT52" s="16"/>
      <c r="LFU52" s="16"/>
      <c r="LFV52" s="16"/>
      <c r="LFW52" s="16"/>
      <c r="LFX52" s="16"/>
      <c r="LFY52" s="16"/>
      <c r="LFZ52" s="16"/>
      <c r="LGA52" s="16"/>
      <c r="LGB52" s="16"/>
      <c r="LGC52" s="16"/>
      <c r="LGD52" s="16"/>
      <c r="LGE52" s="16"/>
      <c r="LGF52" s="16"/>
      <c r="LGG52" s="16"/>
      <c r="LGH52" s="16"/>
      <c r="LGI52" s="16"/>
      <c r="LGJ52" s="16"/>
      <c r="LGK52" s="16"/>
      <c r="LGL52" s="16"/>
      <c r="LGM52" s="16"/>
      <c r="LGN52" s="16"/>
      <c r="LGO52" s="16"/>
      <c r="LGP52" s="16"/>
      <c r="LGQ52" s="16"/>
      <c r="LGR52" s="16"/>
      <c r="LGS52" s="16"/>
      <c r="LGT52" s="16"/>
      <c r="LGU52" s="16"/>
      <c r="LGV52" s="16"/>
      <c r="LGW52" s="16"/>
      <c r="LGX52" s="16"/>
      <c r="LGY52" s="16"/>
      <c r="LGZ52" s="16"/>
      <c r="LHA52" s="16"/>
      <c r="LHB52" s="16"/>
      <c r="LHC52" s="16"/>
      <c r="LHD52" s="16"/>
      <c r="LHE52" s="16"/>
      <c r="LHF52" s="16"/>
      <c r="LHG52" s="16"/>
      <c r="LHH52" s="16"/>
      <c r="LHI52" s="16"/>
      <c r="LHJ52" s="16"/>
      <c r="LHK52" s="16"/>
      <c r="LHL52" s="16"/>
      <c r="LHM52" s="16"/>
      <c r="LHN52" s="16"/>
      <c r="LHO52" s="16"/>
      <c r="LHP52" s="16"/>
      <c r="LHQ52" s="16"/>
      <c r="LHR52" s="16"/>
      <c r="LHS52" s="16"/>
      <c r="LHT52" s="16"/>
      <c r="LHU52" s="16"/>
      <c r="LHV52" s="16"/>
      <c r="LHW52" s="16"/>
      <c r="LHX52" s="16"/>
      <c r="LHY52" s="16"/>
      <c r="LHZ52" s="16"/>
      <c r="LIA52" s="16"/>
      <c r="LIB52" s="16"/>
      <c r="LIC52" s="16"/>
      <c r="LID52" s="16"/>
      <c r="LIE52" s="16"/>
      <c r="LIF52" s="16"/>
      <c r="LIG52" s="16"/>
      <c r="LIH52" s="16"/>
      <c r="LII52" s="16"/>
      <c r="LIJ52" s="16"/>
      <c r="LIK52" s="16"/>
      <c r="LIL52" s="16"/>
      <c r="LIM52" s="16"/>
      <c r="LIN52" s="16"/>
      <c r="LIO52" s="16"/>
      <c r="LIP52" s="16"/>
      <c r="LIQ52" s="16"/>
      <c r="LIR52" s="16"/>
      <c r="LIS52" s="16"/>
      <c r="LIT52" s="16"/>
      <c r="LIU52" s="16"/>
      <c r="LIV52" s="16"/>
      <c r="LIW52" s="16"/>
      <c r="LIX52" s="16"/>
      <c r="LIY52" s="16"/>
      <c r="LIZ52" s="16"/>
      <c r="LJA52" s="16"/>
      <c r="LJB52" s="16"/>
      <c r="LJC52" s="16"/>
      <c r="LJD52" s="16"/>
      <c r="LJE52" s="16"/>
      <c r="LJF52" s="16"/>
      <c r="LJG52" s="16"/>
      <c r="LJH52" s="16"/>
      <c r="LJI52" s="16"/>
      <c r="LJJ52" s="16"/>
      <c r="LJK52" s="16"/>
      <c r="LJL52" s="16"/>
      <c r="LJM52" s="16"/>
      <c r="LJN52" s="16"/>
      <c r="LJO52" s="16"/>
      <c r="LJP52" s="16"/>
      <c r="LJQ52" s="16"/>
      <c r="LJR52" s="16"/>
      <c r="LJS52" s="16"/>
      <c r="LJT52" s="16"/>
      <c r="LJU52" s="16"/>
      <c r="LJV52" s="16"/>
      <c r="LJW52" s="16"/>
      <c r="LJX52" s="16"/>
      <c r="LJY52" s="16"/>
      <c r="LJZ52" s="16"/>
      <c r="LKA52" s="16"/>
      <c r="LKB52" s="16"/>
      <c r="LKC52" s="16"/>
      <c r="LKD52" s="16"/>
      <c r="LKE52" s="16"/>
      <c r="LKF52" s="16"/>
      <c r="LKG52" s="16"/>
      <c r="LKH52" s="16"/>
      <c r="LKI52" s="16"/>
      <c r="LKJ52" s="16"/>
      <c r="LKK52" s="16"/>
      <c r="LKL52" s="16"/>
      <c r="LKM52" s="16"/>
      <c r="LKN52" s="16"/>
      <c r="LKO52" s="16"/>
      <c r="LKP52" s="16"/>
      <c r="LKQ52" s="16"/>
      <c r="LKR52" s="16"/>
      <c r="LKS52" s="16"/>
      <c r="LKT52" s="16"/>
      <c r="LKU52" s="16"/>
      <c r="LKV52" s="16"/>
      <c r="LKW52" s="16"/>
      <c r="LKX52" s="16"/>
      <c r="LKY52" s="16"/>
      <c r="LKZ52" s="16"/>
      <c r="LLA52" s="16"/>
      <c r="LLB52" s="16"/>
      <c r="LLC52" s="16"/>
      <c r="LLD52" s="16"/>
      <c r="LLE52" s="16"/>
      <c r="LLF52" s="16"/>
      <c r="LLG52" s="16"/>
      <c r="LLH52" s="16"/>
      <c r="LLI52" s="16"/>
      <c r="LLJ52" s="16"/>
      <c r="LLK52" s="16"/>
      <c r="LLL52" s="16"/>
      <c r="LLM52" s="16"/>
      <c r="LLN52" s="16"/>
      <c r="LLO52" s="16"/>
      <c r="LLP52" s="16"/>
      <c r="LLQ52" s="16"/>
      <c r="LLR52" s="16"/>
      <c r="LLS52" s="16"/>
      <c r="LLT52" s="16"/>
      <c r="LLU52" s="16"/>
      <c r="LLV52" s="16"/>
      <c r="LLW52" s="16"/>
      <c r="LLX52" s="16"/>
      <c r="LLY52" s="16"/>
      <c r="LLZ52" s="16"/>
      <c r="LMA52" s="16"/>
      <c r="LMB52" s="16"/>
      <c r="LMC52" s="16"/>
      <c r="LMD52" s="16"/>
      <c r="LME52" s="16"/>
      <c r="LMF52" s="16"/>
      <c r="LMG52" s="16"/>
      <c r="LMH52" s="16"/>
      <c r="LMI52" s="16"/>
      <c r="LMJ52" s="16"/>
      <c r="LMK52" s="16"/>
      <c r="LML52" s="16"/>
      <c r="LMM52" s="16"/>
      <c r="LMN52" s="16"/>
      <c r="LMO52" s="16"/>
      <c r="LMP52" s="16"/>
      <c r="LMQ52" s="16"/>
      <c r="LMR52" s="16"/>
      <c r="LMS52" s="16"/>
      <c r="LMT52" s="16"/>
      <c r="LMU52" s="16"/>
      <c r="LMV52" s="16"/>
      <c r="LMW52" s="16"/>
      <c r="LMX52" s="16"/>
      <c r="LMY52" s="16"/>
      <c r="LMZ52" s="16"/>
      <c r="LNA52" s="16"/>
      <c r="LNB52" s="16"/>
      <c r="LNC52" s="16"/>
      <c r="LND52" s="16"/>
      <c r="LNE52" s="16"/>
      <c r="LNF52" s="16"/>
      <c r="LNG52" s="16"/>
      <c r="LNH52" s="16"/>
      <c r="LNI52" s="16"/>
      <c r="LNJ52" s="16"/>
      <c r="LNK52" s="16"/>
      <c r="LNL52" s="16"/>
      <c r="LNM52" s="16"/>
      <c r="LNN52" s="16"/>
      <c r="LNO52" s="16"/>
      <c r="LNP52" s="16"/>
      <c r="LNQ52" s="16"/>
      <c r="LNR52" s="16"/>
      <c r="LNS52" s="16"/>
      <c r="LNT52" s="16"/>
      <c r="LNU52" s="16"/>
      <c r="LNV52" s="16"/>
      <c r="LNW52" s="16"/>
      <c r="LNX52" s="16"/>
      <c r="LNY52" s="16"/>
      <c r="LNZ52" s="16"/>
      <c r="LOA52" s="16"/>
      <c r="LOB52" s="16"/>
      <c r="LOC52" s="16"/>
      <c r="LOD52" s="16"/>
      <c r="LOE52" s="16"/>
      <c r="LOF52" s="16"/>
      <c r="LOG52" s="16"/>
      <c r="LOH52" s="16"/>
      <c r="LOI52" s="16"/>
      <c r="LOJ52" s="16"/>
      <c r="LOK52" s="16"/>
      <c r="LOL52" s="16"/>
      <c r="LOM52" s="16"/>
      <c r="LON52" s="16"/>
      <c r="LOO52" s="16"/>
      <c r="LOP52" s="16"/>
      <c r="LOQ52" s="16"/>
      <c r="LOR52" s="16"/>
      <c r="LOS52" s="16"/>
      <c r="LOT52" s="16"/>
      <c r="LOU52" s="16"/>
      <c r="LOV52" s="16"/>
      <c r="LOW52" s="16"/>
      <c r="LOX52" s="16"/>
      <c r="LOY52" s="16"/>
      <c r="LOZ52" s="16"/>
      <c r="LPA52" s="16"/>
      <c r="LPB52" s="16"/>
      <c r="LPC52" s="16"/>
      <c r="LPD52" s="16"/>
      <c r="LPE52" s="16"/>
      <c r="LPF52" s="16"/>
      <c r="LPG52" s="16"/>
      <c r="LPH52" s="16"/>
      <c r="LPI52" s="16"/>
      <c r="LPJ52" s="16"/>
      <c r="LPK52" s="16"/>
      <c r="LPL52" s="16"/>
      <c r="LPM52" s="16"/>
      <c r="LPN52" s="16"/>
      <c r="LPO52" s="16"/>
      <c r="LPP52" s="16"/>
      <c r="LPQ52" s="16"/>
      <c r="LPR52" s="16"/>
      <c r="LPS52" s="16"/>
      <c r="LPT52" s="16"/>
      <c r="LPU52" s="16"/>
      <c r="LPV52" s="16"/>
      <c r="LPW52" s="16"/>
      <c r="LPX52" s="16"/>
      <c r="LPY52" s="16"/>
      <c r="LPZ52" s="16"/>
      <c r="LQA52" s="16"/>
      <c r="LQB52" s="16"/>
      <c r="LQC52" s="16"/>
      <c r="LQD52" s="16"/>
      <c r="LQE52" s="16"/>
      <c r="LQF52" s="16"/>
      <c r="LQG52" s="16"/>
      <c r="LQH52" s="16"/>
      <c r="LQI52" s="16"/>
      <c r="LQJ52" s="16"/>
      <c r="LQK52" s="16"/>
      <c r="LQL52" s="16"/>
      <c r="LQM52" s="16"/>
      <c r="LQN52" s="16"/>
      <c r="LQO52" s="16"/>
      <c r="LQP52" s="16"/>
      <c r="LQQ52" s="16"/>
      <c r="LQR52" s="16"/>
      <c r="LQS52" s="16"/>
      <c r="LQT52" s="16"/>
      <c r="LQU52" s="16"/>
      <c r="LQV52" s="16"/>
      <c r="LQW52" s="16"/>
      <c r="LQX52" s="16"/>
      <c r="LQY52" s="16"/>
      <c r="LQZ52" s="16"/>
      <c r="LRA52" s="16"/>
      <c r="LRB52" s="16"/>
      <c r="LRC52" s="16"/>
      <c r="LRD52" s="16"/>
      <c r="LRE52" s="16"/>
      <c r="LRF52" s="16"/>
      <c r="LRG52" s="16"/>
      <c r="LRH52" s="16"/>
      <c r="LRI52" s="16"/>
      <c r="LRJ52" s="16"/>
      <c r="LRK52" s="16"/>
      <c r="LRL52" s="16"/>
      <c r="LRM52" s="16"/>
      <c r="LRN52" s="16"/>
      <c r="LRO52" s="16"/>
      <c r="LRP52" s="16"/>
      <c r="LRQ52" s="16"/>
      <c r="LRR52" s="16"/>
      <c r="LRS52" s="16"/>
      <c r="LRT52" s="16"/>
      <c r="LRU52" s="16"/>
      <c r="LRV52" s="16"/>
      <c r="LRW52" s="16"/>
      <c r="LRX52" s="16"/>
      <c r="LRY52" s="16"/>
      <c r="LRZ52" s="16"/>
      <c r="LSA52" s="16"/>
      <c r="LSB52" s="16"/>
      <c r="LSC52" s="16"/>
      <c r="LSD52" s="16"/>
      <c r="LSE52" s="16"/>
      <c r="LSF52" s="16"/>
      <c r="LSG52" s="16"/>
      <c r="LSH52" s="16"/>
      <c r="LSI52" s="16"/>
      <c r="LSJ52" s="16"/>
      <c r="LSK52" s="16"/>
      <c r="LSL52" s="16"/>
      <c r="LSM52" s="16"/>
      <c r="LSN52" s="16"/>
      <c r="LSO52" s="16"/>
      <c r="LSP52" s="16"/>
      <c r="LSQ52" s="16"/>
      <c r="LSR52" s="16"/>
      <c r="LSS52" s="16"/>
      <c r="LST52" s="16"/>
      <c r="LSU52" s="16"/>
      <c r="LSV52" s="16"/>
      <c r="LSW52" s="16"/>
      <c r="LSX52" s="16"/>
      <c r="LSY52" s="16"/>
      <c r="LSZ52" s="16"/>
      <c r="LTA52" s="16"/>
      <c r="LTB52" s="16"/>
      <c r="LTC52" s="16"/>
      <c r="LTD52" s="16"/>
      <c r="LTE52" s="16"/>
      <c r="LTF52" s="16"/>
      <c r="LTG52" s="16"/>
      <c r="LTH52" s="16"/>
      <c r="LTI52" s="16"/>
      <c r="LTJ52" s="16"/>
      <c r="LTK52" s="16"/>
      <c r="LTL52" s="16"/>
      <c r="LTM52" s="16"/>
      <c r="LTN52" s="16"/>
      <c r="LTO52" s="16"/>
      <c r="LTP52" s="16"/>
      <c r="LTQ52" s="16"/>
      <c r="LTR52" s="16"/>
      <c r="LTS52" s="16"/>
      <c r="LTT52" s="16"/>
      <c r="LTU52" s="16"/>
      <c r="LTV52" s="16"/>
      <c r="LTW52" s="16"/>
      <c r="LTX52" s="16"/>
      <c r="LTY52" s="16"/>
      <c r="LTZ52" s="16"/>
      <c r="LUA52" s="16"/>
      <c r="LUB52" s="16"/>
      <c r="LUC52" s="16"/>
      <c r="LUD52" s="16"/>
      <c r="LUE52" s="16"/>
      <c r="LUF52" s="16"/>
      <c r="LUG52" s="16"/>
      <c r="LUH52" s="16"/>
      <c r="LUI52" s="16"/>
      <c r="LUJ52" s="16"/>
      <c r="LUK52" s="16"/>
      <c r="LUL52" s="16"/>
      <c r="LUM52" s="16"/>
      <c r="LUN52" s="16"/>
      <c r="LUO52" s="16"/>
      <c r="LUP52" s="16"/>
      <c r="LUQ52" s="16"/>
      <c r="LUR52" s="16"/>
      <c r="LUS52" s="16"/>
      <c r="LUT52" s="16"/>
      <c r="LUU52" s="16"/>
      <c r="LUV52" s="16"/>
      <c r="LUW52" s="16"/>
      <c r="LUX52" s="16"/>
      <c r="LUY52" s="16"/>
      <c r="LUZ52" s="16"/>
      <c r="LVA52" s="16"/>
      <c r="LVB52" s="16"/>
      <c r="LVC52" s="16"/>
      <c r="LVD52" s="16"/>
      <c r="LVE52" s="16"/>
      <c r="LVF52" s="16"/>
      <c r="LVG52" s="16"/>
      <c r="LVH52" s="16"/>
      <c r="LVI52" s="16"/>
      <c r="LVJ52" s="16"/>
      <c r="LVK52" s="16"/>
      <c r="LVL52" s="16"/>
      <c r="LVM52" s="16"/>
      <c r="LVN52" s="16"/>
      <c r="LVO52" s="16"/>
      <c r="LVP52" s="16"/>
      <c r="LVQ52" s="16"/>
      <c r="LVR52" s="16"/>
      <c r="LVS52" s="16"/>
      <c r="LVT52" s="16"/>
      <c r="LVU52" s="16"/>
      <c r="LVV52" s="16"/>
      <c r="LVW52" s="16"/>
      <c r="LVX52" s="16"/>
      <c r="LVY52" s="16"/>
      <c r="LVZ52" s="16"/>
      <c r="LWA52" s="16"/>
      <c r="LWB52" s="16"/>
      <c r="LWC52" s="16"/>
      <c r="LWD52" s="16"/>
      <c r="LWE52" s="16"/>
      <c r="LWF52" s="16"/>
      <c r="LWG52" s="16"/>
      <c r="LWH52" s="16"/>
      <c r="LWI52" s="16"/>
      <c r="LWJ52" s="16"/>
      <c r="LWK52" s="16"/>
      <c r="LWL52" s="16"/>
      <c r="LWM52" s="16"/>
      <c r="LWN52" s="16"/>
      <c r="LWO52" s="16"/>
      <c r="LWP52" s="16"/>
      <c r="LWQ52" s="16"/>
      <c r="LWR52" s="16"/>
      <c r="LWS52" s="16"/>
      <c r="LWT52" s="16"/>
      <c r="LWU52" s="16"/>
      <c r="LWV52" s="16"/>
      <c r="LWW52" s="16"/>
      <c r="LWX52" s="16"/>
      <c r="LWY52" s="16"/>
      <c r="LWZ52" s="16"/>
      <c r="LXA52" s="16"/>
      <c r="LXB52" s="16"/>
      <c r="LXC52" s="16"/>
      <c r="LXD52" s="16"/>
      <c r="LXE52" s="16"/>
      <c r="LXF52" s="16"/>
      <c r="LXG52" s="16"/>
      <c r="LXH52" s="16"/>
      <c r="LXI52" s="16"/>
      <c r="LXJ52" s="16"/>
      <c r="LXK52" s="16"/>
      <c r="LXL52" s="16"/>
      <c r="LXM52" s="16"/>
      <c r="LXN52" s="16"/>
      <c r="LXO52" s="16"/>
      <c r="LXP52" s="16"/>
      <c r="LXQ52" s="16"/>
      <c r="LXR52" s="16"/>
      <c r="LXS52" s="16"/>
      <c r="LXT52" s="16"/>
      <c r="LXU52" s="16"/>
      <c r="LXV52" s="16"/>
      <c r="LXW52" s="16"/>
      <c r="LXX52" s="16"/>
      <c r="LXY52" s="16"/>
      <c r="LXZ52" s="16"/>
      <c r="LYA52" s="16"/>
      <c r="LYB52" s="16"/>
      <c r="LYC52" s="16"/>
      <c r="LYD52" s="16"/>
      <c r="LYE52" s="16"/>
      <c r="LYF52" s="16"/>
      <c r="LYG52" s="16"/>
      <c r="LYH52" s="16"/>
      <c r="LYI52" s="16"/>
      <c r="LYJ52" s="16"/>
      <c r="LYK52" s="16"/>
      <c r="LYL52" s="16"/>
      <c r="LYM52" s="16"/>
      <c r="LYN52" s="16"/>
      <c r="LYO52" s="16"/>
      <c r="LYP52" s="16"/>
      <c r="LYQ52" s="16"/>
      <c r="LYR52" s="16"/>
      <c r="LYS52" s="16"/>
      <c r="LYT52" s="16"/>
      <c r="LYU52" s="16"/>
      <c r="LYV52" s="16"/>
      <c r="LYW52" s="16"/>
      <c r="LYX52" s="16"/>
      <c r="LYY52" s="16"/>
      <c r="LYZ52" s="16"/>
      <c r="LZA52" s="16"/>
      <c r="LZB52" s="16"/>
      <c r="LZC52" s="16"/>
      <c r="LZD52" s="16"/>
      <c r="LZE52" s="16"/>
      <c r="LZF52" s="16"/>
      <c r="LZG52" s="16"/>
      <c r="LZH52" s="16"/>
      <c r="LZI52" s="16"/>
      <c r="LZJ52" s="16"/>
      <c r="LZK52" s="16"/>
      <c r="LZL52" s="16"/>
      <c r="LZM52" s="16"/>
      <c r="LZN52" s="16"/>
      <c r="LZO52" s="16"/>
      <c r="LZP52" s="16"/>
      <c r="LZQ52" s="16"/>
      <c r="LZR52" s="16"/>
      <c r="LZS52" s="16"/>
      <c r="LZT52" s="16"/>
      <c r="LZU52" s="16"/>
      <c r="LZV52" s="16"/>
      <c r="LZW52" s="16"/>
      <c r="LZX52" s="16"/>
      <c r="LZY52" s="16"/>
      <c r="LZZ52" s="16"/>
      <c r="MAA52" s="16"/>
      <c r="MAB52" s="16"/>
      <c r="MAC52" s="16"/>
      <c r="MAD52" s="16"/>
      <c r="MAE52" s="16"/>
      <c r="MAF52" s="16"/>
      <c r="MAG52" s="16"/>
      <c r="MAH52" s="16"/>
      <c r="MAI52" s="16"/>
      <c r="MAJ52" s="16"/>
      <c r="MAK52" s="16"/>
      <c r="MAL52" s="16"/>
      <c r="MAM52" s="16"/>
      <c r="MAN52" s="16"/>
      <c r="MAO52" s="16"/>
      <c r="MAP52" s="16"/>
      <c r="MAQ52" s="16"/>
      <c r="MAR52" s="16"/>
      <c r="MAS52" s="16"/>
      <c r="MAT52" s="16"/>
      <c r="MAU52" s="16"/>
      <c r="MAV52" s="16"/>
      <c r="MAW52" s="16"/>
      <c r="MAX52" s="16"/>
      <c r="MAY52" s="16"/>
      <c r="MAZ52" s="16"/>
      <c r="MBA52" s="16"/>
      <c r="MBB52" s="16"/>
      <c r="MBC52" s="16"/>
      <c r="MBD52" s="16"/>
      <c r="MBE52" s="16"/>
      <c r="MBF52" s="16"/>
      <c r="MBG52" s="16"/>
      <c r="MBH52" s="16"/>
      <c r="MBI52" s="16"/>
      <c r="MBJ52" s="16"/>
      <c r="MBK52" s="16"/>
      <c r="MBL52" s="16"/>
      <c r="MBM52" s="16"/>
      <c r="MBN52" s="16"/>
      <c r="MBO52" s="16"/>
      <c r="MBP52" s="16"/>
      <c r="MBQ52" s="16"/>
      <c r="MBR52" s="16"/>
      <c r="MBS52" s="16"/>
      <c r="MBT52" s="16"/>
      <c r="MBU52" s="16"/>
      <c r="MBV52" s="16"/>
      <c r="MBW52" s="16"/>
      <c r="MBX52" s="16"/>
      <c r="MBY52" s="16"/>
      <c r="MBZ52" s="16"/>
      <c r="MCA52" s="16"/>
      <c r="MCB52" s="16"/>
      <c r="MCC52" s="16"/>
      <c r="MCD52" s="16"/>
      <c r="MCE52" s="16"/>
      <c r="MCF52" s="16"/>
      <c r="MCG52" s="16"/>
      <c r="MCH52" s="16"/>
      <c r="MCI52" s="16"/>
      <c r="MCJ52" s="16"/>
      <c r="MCK52" s="16"/>
      <c r="MCL52" s="16"/>
      <c r="MCM52" s="16"/>
      <c r="MCN52" s="16"/>
      <c r="MCO52" s="16"/>
      <c r="MCP52" s="16"/>
      <c r="MCQ52" s="16"/>
      <c r="MCR52" s="16"/>
      <c r="MCS52" s="16"/>
      <c r="MCT52" s="16"/>
      <c r="MCU52" s="16"/>
      <c r="MCV52" s="16"/>
      <c r="MCW52" s="16"/>
      <c r="MCX52" s="16"/>
      <c r="MCY52" s="16"/>
      <c r="MCZ52" s="16"/>
      <c r="MDA52" s="16"/>
      <c r="MDB52" s="16"/>
      <c r="MDC52" s="16"/>
      <c r="MDD52" s="16"/>
      <c r="MDE52" s="16"/>
      <c r="MDF52" s="16"/>
      <c r="MDG52" s="16"/>
      <c r="MDH52" s="16"/>
      <c r="MDI52" s="16"/>
      <c r="MDJ52" s="16"/>
      <c r="MDK52" s="16"/>
      <c r="MDL52" s="16"/>
      <c r="MDM52" s="16"/>
      <c r="MDN52" s="16"/>
      <c r="MDO52" s="16"/>
      <c r="MDP52" s="16"/>
      <c r="MDQ52" s="16"/>
      <c r="MDR52" s="16"/>
      <c r="MDS52" s="16"/>
      <c r="MDT52" s="16"/>
      <c r="MDU52" s="16"/>
      <c r="MDV52" s="16"/>
      <c r="MDW52" s="16"/>
      <c r="MDX52" s="16"/>
      <c r="MDY52" s="16"/>
      <c r="MDZ52" s="16"/>
      <c r="MEA52" s="16"/>
      <c r="MEB52" s="16"/>
      <c r="MEC52" s="16"/>
      <c r="MED52" s="16"/>
      <c r="MEE52" s="16"/>
      <c r="MEF52" s="16"/>
      <c r="MEG52" s="16"/>
      <c r="MEH52" s="16"/>
      <c r="MEI52" s="16"/>
      <c r="MEJ52" s="16"/>
      <c r="MEK52" s="16"/>
      <c r="MEL52" s="16"/>
      <c r="MEM52" s="16"/>
      <c r="MEN52" s="16"/>
      <c r="MEO52" s="16"/>
      <c r="MEP52" s="16"/>
      <c r="MEQ52" s="16"/>
      <c r="MER52" s="16"/>
      <c r="MES52" s="16"/>
      <c r="MET52" s="16"/>
      <c r="MEU52" s="16"/>
      <c r="MEV52" s="16"/>
      <c r="MEW52" s="16"/>
      <c r="MEX52" s="16"/>
      <c r="MEY52" s="16"/>
      <c r="MEZ52" s="16"/>
      <c r="MFA52" s="16"/>
      <c r="MFB52" s="16"/>
      <c r="MFC52" s="16"/>
      <c r="MFD52" s="16"/>
      <c r="MFE52" s="16"/>
      <c r="MFF52" s="16"/>
      <c r="MFG52" s="16"/>
      <c r="MFH52" s="16"/>
      <c r="MFI52" s="16"/>
      <c r="MFJ52" s="16"/>
      <c r="MFK52" s="16"/>
      <c r="MFL52" s="16"/>
      <c r="MFM52" s="16"/>
      <c r="MFN52" s="16"/>
      <c r="MFO52" s="16"/>
      <c r="MFP52" s="16"/>
      <c r="MFQ52" s="16"/>
      <c r="MFR52" s="16"/>
      <c r="MFS52" s="16"/>
      <c r="MFT52" s="16"/>
      <c r="MFU52" s="16"/>
      <c r="MFV52" s="16"/>
      <c r="MFW52" s="16"/>
      <c r="MFX52" s="16"/>
      <c r="MFY52" s="16"/>
      <c r="MFZ52" s="16"/>
      <c r="MGA52" s="16"/>
      <c r="MGB52" s="16"/>
      <c r="MGC52" s="16"/>
      <c r="MGD52" s="16"/>
      <c r="MGE52" s="16"/>
      <c r="MGF52" s="16"/>
      <c r="MGG52" s="16"/>
      <c r="MGH52" s="16"/>
      <c r="MGI52" s="16"/>
      <c r="MGJ52" s="16"/>
      <c r="MGK52" s="16"/>
      <c r="MGL52" s="16"/>
      <c r="MGM52" s="16"/>
      <c r="MGN52" s="16"/>
      <c r="MGO52" s="16"/>
      <c r="MGP52" s="16"/>
      <c r="MGQ52" s="16"/>
      <c r="MGR52" s="16"/>
      <c r="MGS52" s="16"/>
      <c r="MGT52" s="16"/>
      <c r="MGU52" s="16"/>
      <c r="MGV52" s="16"/>
      <c r="MGW52" s="16"/>
      <c r="MGX52" s="16"/>
      <c r="MGY52" s="16"/>
      <c r="MGZ52" s="16"/>
      <c r="MHA52" s="16"/>
      <c r="MHB52" s="16"/>
      <c r="MHC52" s="16"/>
      <c r="MHD52" s="16"/>
      <c r="MHE52" s="16"/>
      <c r="MHF52" s="16"/>
      <c r="MHG52" s="16"/>
      <c r="MHH52" s="16"/>
      <c r="MHI52" s="16"/>
      <c r="MHJ52" s="16"/>
      <c r="MHK52" s="16"/>
      <c r="MHL52" s="16"/>
      <c r="MHM52" s="16"/>
      <c r="MHN52" s="16"/>
      <c r="MHO52" s="16"/>
      <c r="MHP52" s="16"/>
      <c r="MHQ52" s="16"/>
      <c r="MHR52" s="16"/>
      <c r="MHS52" s="16"/>
      <c r="MHT52" s="16"/>
      <c r="MHU52" s="16"/>
      <c r="MHV52" s="16"/>
      <c r="MHW52" s="16"/>
      <c r="MHX52" s="16"/>
      <c r="MHY52" s="16"/>
      <c r="MHZ52" s="16"/>
      <c r="MIA52" s="16"/>
      <c r="MIB52" s="16"/>
      <c r="MIC52" s="16"/>
      <c r="MID52" s="16"/>
      <c r="MIE52" s="16"/>
      <c r="MIF52" s="16"/>
      <c r="MIG52" s="16"/>
      <c r="MIH52" s="16"/>
      <c r="MII52" s="16"/>
      <c r="MIJ52" s="16"/>
      <c r="MIK52" s="16"/>
      <c r="MIL52" s="16"/>
      <c r="MIM52" s="16"/>
      <c r="MIN52" s="16"/>
      <c r="MIO52" s="16"/>
      <c r="MIP52" s="16"/>
      <c r="MIQ52" s="16"/>
      <c r="MIR52" s="16"/>
      <c r="MIS52" s="16"/>
      <c r="MIT52" s="16"/>
      <c r="MIU52" s="16"/>
      <c r="MIV52" s="16"/>
      <c r="MIW52" s="16"/>
      <c r="MIX52" s="16"/>
      <c r="MIY52" s="16"/>
      <c r="MIZ52" s="16"/>
      <c r="MJA52" s="16"/>
      <c r="MJB52" s="16"/>
      <c r="MJC52" s="16"/>
      <c r="MJD52" s="16"/>
      <c r="MJE52" s="16"/>
      <c r="MJF52" s="16"/>
      <c r="MJG52" s="16"/>
      <c r="MJH52" s="16"/>
      <c r="MJI52" s="16"/>
      <c r="MJJ52" s="16"/>
      <c r="MJK52" s="16"/>
      <c r="MJL52" s="16"/>
      <c r="MJM52" s="16"/>
      <c r="MJN52" s="16"/>
      <c r="MJO52" s="16"/>
      <c r="MJP52" s="16"/>
      <c r="MJQ52" s="16"/>
      <c r="MJR52" s="16"/>
      <c r="MJS52" s="16"/>
      <c r="MJT52" s="16"/>
      <c r="MJU52" s="16"/>
      <c r="MJV52" s="16"/>
      <c r="MJW52" s="16"/>
      <c r="MJX52" s="16"/>
      <c r="MJY52" s="16"/>
      <c r="MJZ52" s="16"/>
      <c r="MKA52" s="16"/>
      <c r="MKB52" s="16"/>
      <c r="MKC52" s="16"/>
      <c r="MKD52" s="16"/>
      <c r="MKE52" s="16"/>
      <c r="MKF52" s="16"/>
      <c r="MKG52" s="16"/>
      <c r="MKH52" s="16"/>
      <c r="MKI52" s="16"/>
      <c r="MKJ52" s="16"/>
      <c r="MKK52" s="16"/>
      <c r="MKL52" s="16"/>
      <c r="MKM52" s="16"/>
      <c r="MKN52" s="16"/>
      <c r="MKO52" s="16"/>
      <c r="MKP52" s="16"/>
      <c r="MKQ52" s="16"/>
      <c r="MKR52" s="16"/>
      <c r="MKS52" s="16"/>
      <c r="MKT52" s="16"/>
      <c r="MKU52" s="16"/>
      <c r="MKV52" s="16"/>
      <c r="MKW52" s="16"/>
      <c r="MKX52" s="16"/>
      <c r="MKY52" s="16"/>
      <c r="MKZ52" s="16"/>
      <c r="MLA52" s="16"/>
      <c r="MLB52" s="16"/>
      <c r="MLC52" s="16"/>
      <c r="MLD52" s="16"/>
      <c r="MLE52" s="16"/>
      <c r="MLF52" s="16"/>
      <c r="MLG52" s="16"/>
      <c r="MLH52" s="16"/>
      <c r="MLI52" s="16"/>
      <c r="MLJ52" s="16"/>
      <c r="MLK52" s="16"/>
      <c r="MLL52" s="16"/>
      <c r="MLM52" s="16"/>
      <c r="MLN52" s="16"/>
      <c r="MLO52" s="16"/>
      <c r="MLP52" s="16"/>
      <c r="MLQ52" s="16"/>
      <c r="MLR52" s="16"/>
      <c r="MLS52" s="16"/>
      <c r="MLT52" s="16"/>
      <c r="MLU52" s="16"/>
      <c r="MLV52" s="16"/>
      <c r="MLW52" s="16"/>
      <c r="MLX52" s="16"/>
      <c r="MLY52" s="16"/>
      <c r="MLZ52" s="16"/>
      <c r="MMA52" s="16"/>
      <c r="MMB52" s="16"/>
      <c r="MMC52" s="16"/>
      <c r="MMD52" s="16"/>
      <c r="MME52" s="16"/>
      <c r="MMF52" s="16"/>
      <c r="MMG52" s="16"/>
      <c r="MMH52" s="16"/>
      <c r="MMI52" s="16"/>
      <c r="MMJ52" s="16"/>
      <c r="MMK52" s="16"/>
      <c r="MML52" s="16"/>
      <c r="MMM52" s="16"/>
      <c r="MMN52" s="16"/>
      <c r="MMO52" s="16"/>
      <c r="MMP52" s="16"/>
      <c r="MMQ52" s="16"/>
      <c r="MMR52" s="16"/>
      <c r="MMS52" s="16"/>
      <c r="MMT52" s="16"/>
      <c r="MMU52" s="16"/>
      <c r="MMV52" s="16"/>
      <c r="MMW52" s="16"/>
      <c r="MMX52" s="16"/>
      <c r="MMY52" s="16"/>
      <c r="MMZ52" s="16"/>
      <c r="MNA52" s="16"/>
      <c r="MNB52" s="16"/>
      <c r="MNC52" s="16"/>
      <c r="MND52" s="16"/>
      <c r="MNE52" s="16"/>
      <c r="MNF52" s="16"/>
      <c r="MNG52" s="16"/>
      <c r="MNH52" s="16"/>
      <c r="MNI52" s="16"/>
      <c r="MNJ52" s="16"/>
      <c r="MNK52" s="16"/>
      <c r="MNL52" s="16"/>
      <c r="MNM52" s="16"/>
      <c r="MNN52" s="16"/>
      <c r="MNO52" s="16"/>
      <c r="MNP52" s="16"/>
      <c r="MNQ52" s="16"/>
      <c r="MNR52" s="16"/>
      <c r="MNS52" s="16"/>
      <c r="MNT52" s="16"/>
      <c r="MNU52" s="16"/>
      <c r="MNV52" s="16"/>
      <c r="MNW52" s="16"/>
      <c r="MNX52" s="16"/>
      <c r="MNY52" s="16"/>
      <c r="MNZ52" s="16"/>
      <c r="MOA52" s="16"/>
      <c r="MOB52" s="16"/>
      <c r="MOC52" s="16"/>
      <c r="MOD52" s="16"/>
      <c r="MOE52" s="16"/>
      <c r="MOF52" s="16"/>
      <c r="MOG52" s="16"/>
      <c r="MOH52" s="16"/>
      <c r="MOI52" s="16"/>
      <c r="MOJ52" s="16"/>
      <c r="MOK52" s="16"/>
      <c r="MOL52" s="16"/>
      <c r="MOM52" s="16"/>
      <c r="MON52" s="16"/>
      <c r="MOO52" s="16"/>
      <c r="MOP52" s="16"/>
      <c r="MOQ52" s="16"/>
      <c r="MOR52" s="16"/>
      <c r="MOS52" s="16"/>
      <c r="MOT52" s="16"/>
      <c r="MOU52" s="16"/>
      <c r="MOV52" s="16"/>
      <c r="MOW52" s="16"/>
      <c r="MOX52" s="16"/>
      <c r="MOY52" s="16"/>
      <c r="MOZ52" s="16"/>
      <c r="MPA52" s="16"/>
      <c r="MPB52" s="16"/>
      <c r="MPC52" s="16"/>
      <c r="MPD52" s="16"/>
      <c r="MPE52" s="16"/>
      <c r="MPF52" s="16"/>
      <c r="MPG52" s="16"/>
      <c r="MPH52" s="16"/>
      <c r="MPI52" s="16"/>
      <c r="MPJ52" s="16"/>
      <c r="MPK52" s="16"/>
      <c r="MPL52" s="16"/>
      <c r="MPM52" s="16"/>
      <c r="MPN52" s="16"/>
      <c r="MPO52" s="16"/>
      <c r="MPP52" s="16"/>
      <c r="MPQ52" s="16"/>
      <c r="MPR52" s="16"/>
      <c r="MPS52" s="16"/>
      <c r="MPT52" s="16"/>
      <c r="MPU52" s="16"/>
      <c r="MPV52" s="16"/>
      <c r="MPW52" s="16"/>
      <c r="MPX52" s="16"/>
      <c r="MPY52" s="16"/>
      <c r="MPZ52" s="16"/>
      <c r="MQA52" s="16"/>
      <c r="MQB52" s="16"/>
      <c r="MQC52" s="16"/>
      <c r="MQD52" s="16"/>
      <c r="MQE52" s="16"/>
      <c r="MQF52" s="16"/>
      <c r="MQG52" s="16"/>
      <c r="MQH52" s="16"/>
      <c r="MQI52" s="16"/>
      <c r="MQJ52" s="16"/>
      <c r="MQK52" s="16"/>
      <c r="MQL52" s="16"/>
      <c r="MQM52" s="16"/>
      <c r="MQN52" s="16"/>
      <c r="MQO52" s="16"/>
      <c r="MQP52" s="16"/>
      <c r="MQQ52" s="16"/>
      <c r="MQR52" s="16"/>
      <c r="MQS52" s="16"/>
      <c r="MQT52" s="16"/>
      <c r="MQU52" s="16"/>
      <c r="MQV52" s="16"/>
      <c r="MQW52" s="16"/>
      <c r="MQX52" s="16"/>
      <c r="MQY52" s="16"/>
      <c r="MQZ52" s="16"/>
      <c r="MRA52" s="16"/>
      <c r="MRB52" s="16"/>
      <c r="MRC52" s="16"/>
      <c r="MRD52" s="16"/>
      <c r="MRE52" s="16"/>
      <c r="MRF52" s="16"/>
      <c r="MRG52" s="16"/>
      <c r="MRH52" s="16"/>
      <c r="MRI52" s="16"/>
      <c r="MRJ52" s="16"/>
      <c r="MRK52" s="16"/>
      <c r="MRL52" s="16"/>
      <c r="MRM52" s="16"/>
      <c r="MRN52" s="16"/>
      <c r="MRO52" s="16"/>
      <c r="MRP52" s="16"/>
      <c r="MRQ52" s="16"/>
      <c r="MRR52" s="16"/>
      <c r="MRS52" s="16"/>
      <c r="MRT52" s="16"/>
      <c r="MRU52" s="16"/>
      <c r="MRV52" s="16"/>
      <c r="MRW52" s="16"/>
      <c r="MRX52" s="16"/>
      <c r="MRY52" s="16"/>
      <c r="MRZ52" s="16"/>
      <c r="MSA52" s="16"/>
      <c r="MSB52" s="16"/>
      <c r="MSC52" s="16"/>
      <c r="MSD52" s="16"/>
      <c r="MSE52" s="16"/>
      <c r="MSF52" s="16"/>
      <c r="MSG52" s="16"/>
      <c r="MSH52" s="16"/>
      <c r="MSI52" s="16"/>
      <c r="MSJ52" s="16"/>
      <c r="MSK52" s="16"/>
      <c r="MSL52" s="16"/>
      <c r="MSM52" s="16"/>
      <c r="MSN52" s="16"/>
      <c r="MSO52" s="16"/>
      <c r="MSP52" s="16"/>
      <c r="MSQ52" s="16"/>
      <c r="MSR52" s="16"/>
      <c r="MSS52" s="16"/>
      <c r="MST52" s="16"/>
      <c r="MSU52" s="16"/>
      <c r="MSV52" s="16"/>
      <c r="MSW52" s="16"/>
      <c r="MSX52" s="16"/>
      <c r="MSY52" s="16"/>
      <c r="MSZ52" s="16"/>
      <c r="MTA52" s="16"/>
      <c r="MTB52" s="16"/>
      <c r="MTC52" s="16"/>
      <c r="MTD52" s="16"/>
      <c r="MTE52" s="16"/>
      <c r="MTF52" s="16"/>
      <c r="MTG52" s="16"/>
      <c r="MTH52" s="16"/>
      <c r="MTI52" s="16"/>
      <c r="MTJ52" s="16"/>
      <c r="MTK52" s="16"/>
      <c r="MTL52" s="16"/>
      <c r="MTM52" s="16"/>
      <c r="MTN52" s="16"/>
      <c r="MTO52" s="16"/>
      <c r="MTP52" s="16"/>
      <c r="MTQ52" s="16"/>
      <c r="MTR52" s="16"/>
      <c r="MTS52" s="16"/>
      <c r="MTT52" s="16"/>
      <c r="MTU52" s="16"/>
      <c r="MTV52" s="16"/>
      <c r="MTW52" s="16"/>
      <c r="MTX52" s="16"/>
      <c r="MTY52" s="16"/>
      <c r="MTZ52" s="16"/>
      <c r="MUA52" s="16"/>
      <c r="MUB52" s="16"/>
      <c r="MUC52" s="16"/>
      <c r="MUD52" s="16"/>
      <c r="MUE52" s="16"/>
      <c r="MUF52" s="16"/>
      <c r="MUG52" s="16"/>
      <c r="MUH52" s="16"/>
      <c r="MUI52" s="16"/>
      <c r="MUJ52" s="16"/>
      <c r="MUK52" s="16"/>
      <c r="MUL52" s="16"/>
      <c r="MUM52" s="16"/>
      <c r="MUN52" s="16"/>
      <c r="MUO52" s="16"/>
      <c r="MUP52" s="16"/>
      <c r="MUQ52" s="16"/>
      <c r="MUR52" s="16"/>
      <c r="MUS52" s="16"/>
      <c r="MUT52" s="16"/>
      <c r="MUU52" s="16"/>
      <c r="MUV52" s="16"/>
      <c r="MUW52" s="16"/>
      <c r="MUX52" s="16"/>
      <c r="MUY52" s="16"/>
      <c r="MUZ52" s="16"/>
      <c r="MVA52" s="16"/>
      <c r="MVB52" s="16"/>
      <c r="MVC52" s="16"/>
      <c r="MVD52" s="16"/>
      <c r="MVE52" s="16"/>
      <c r="MVF52" s="16"/>
      <c r="MVG52" s="16"/>
      <c r="MVH52" s="16"/>
      <c r="MVI52" s="16"/>
      <c r="MVJ52" s="16"/>
      <c r="MVK52" s="16"/>
      <c r="MVL52" s="16"/>
      <c r="MVM52" s="16"/>
      <c r="MVN52" s="16"/>
      <c r="MVO52" s="16"/>
      <c r="MVP52" s="16"/>
      <c r="MVQ52" s="16"/>
      <c r="MVR52" s="16"/>
      <c r="MVS52" s="16"/>
      <c r="MVT52" s="16"/>
      <c r="MVU52" s="16"/>
      <c r="MVV52" s="16"/>
      <c r="MVW52" s="16"/>
      <c r="MVX52" s="16"/>
      <c r="MVY52" s="16"/>
      <c r="MVZ52" s="16"/>
      <c r="MWA52" s="16"/>
      <c r="MWB52" s="16"/>
      <c r="MWC52" s="16"/>
      <c r="MWD52" s="16"/>
      <c r="MWE52" s="16"/>
      <c r="MWF52" s="16"/>
      <c r="MWG52" s="16"/>
      <c r="MWH52" s="16"/>
      <c r="MWI52" s="16"/>
      <c r="MWJ52" s="16"/>
      <c r="MWK52" s="16"/>
      <c r="MWL52" s="16"/>
      <c r="MWM52" s="16"/>
      <c r="MWN52" s="16"/>
      <c r="MWO52" s="16"/>
      <c r="MWP52" s="16"/>
      <c r="MWQ52" s="16"/>
      <c r="MWR52" s="16"/>
      <c r="MWS52" s="16"/>
      <c r="MWT52" s="16"/>
      <c r="MWU52" s="16"/>
      <c r="MWV52" s="16"/>
      <c r="MWW52" s="16"/>
      <c r="MWX52" s="16"/>
      <c r="MWY52" s="16"/>
      <c r="MWZ52" s="16"/>
      <c r="MXA52" s="16"/>
      <c r="MXB52" s="16"/>
      <c r="MXC52" s="16"/>
      <c r="MXD52" s="16"/>
      <c r="MXE52" s="16"/>
      <c r="MXF52" s="16"/>
      <c r="MXG52" s="16"/>
      <c r="MXH52" s="16"/>
      <c r="MXI52" s="16"/>
      <c r="MXJ52" s="16"/>
      <c r="MXK52" s="16"/>
      <c r="MXL52" s="16"/>
      <c r="MXM52" s="16"/>
      <c r="MXN52" s="16"/>
      <c r="MXO52" s="16"/>
      <c r="MXP52" s="16"/>
      <c r="MXQ52" s="16"/>
      <c r="MXR52" s="16"/>
      <c r="MXS52" s="16"/>
      <c r="MXT52" s="16"/>
      <c r="MXU52" s="16"/>
      <c r="MXV52" s="16"/>
      <c r="MXW52" s="16"/>
      <c r="MXX52" s="16"/>
      <c r="MXY52" s="16"/>
      <c r="MXZ52" s="16"/>
      <c r="MYA52" s="16"/>
      <c r="MYB52" s="16"/>
      <c r="MYC52" s="16"/>
      <c r="MYD52" s="16"/>
      <c r="MYE52" s="16"/>
      <c r="MYF52" s="16"/>
      <c r="MYG52" s="16"/>
      <c r="MYH52" s="16"/>
      <c r="MYI52" s="16"/>
      <c r="MYJ52" s="16"/>
      <c r="MYK52" s="16"/>
      <c r="MYL52" s="16"/>
      <c r="MYM52" s="16"/>
      <c r="MYN52" s="16"/>
      <c r="MYO52" s="16"/>
      <c r="MYP52" s="16"/>
      <c r="MYQ52" s="16"/>
      <c r="MYR52" s="16"/>
      <c r="MYS52" s="16"/>
      <c r="MYT52" s="16"/>
      <c r="MYU52" s="16"/>
      <c r="MYV52" s="16"/>
      <c r="MYW52" s="16"/>
      <c r="MYX52" s="16"/>
      <c r="MYY52" s="16"/>
      <c r="MYZ52" s="16"/>
      <c r="MZA52" s="16"/>
      <c r="MZB52" s="16"/>
      <c r="MZC52" s="16"/>
      <c r="MZD52" s="16"/>
      <c r="MZE52" s="16"/>
      <c r="MZF52" s="16"/>
      <c r="MZG52" s="16"/>
      <c r="MZH52" s="16"/>
      <c r="MZI52" s="16"/>
      <c r="MZJ52" s="16"/>
      <c r="MZK52" s="16"/>
      <c r="MZL52" s="16"/>
      <c r="MZM52" s="16"/>
      <c r="MZN52" s="16"/>
      <c r="MZO52" s="16"/>
      <c r="MZP52" s="16"/>
      <c r="MZQ52" s="16"/>
      <c r="MZR52" s="16"/>
      <c r="MZS52" s="16"/>
      <c r="MZT52" s="16"/>
      <c r="MZU52" s="16"/>
      <c r="MZV52" s="16"/>
      <c r="MZW52" s="16"/>
      <c r="MZX52" s="16"/>
      <c r="MZY52" s="16"/>
      <c r="MZZ52" s="16"/>
      <c r="NAA52" s="16"/>
      <c r="NAB52" s="16"/>
      <c r="NAC52" s="16"/>
      <c r="NAD52" s="16"/>
      <c r="NAE52" s="16"/>
      <c r="NAF52" s="16"/>
      <c r="NAG52" s="16"/>
      <c r="NAH52" s="16"/>
      <c r="NAI52" s="16"/>
      <c r="NAJ52" s="16"/>
      <c r="NAK52" s="16"/>
      <c r="NAL52" s="16"/>
      <c r="NAM52" s="16"/>
      <c r="NAN52" s="16"/>
      <c r="NAO52" s="16"/>
      <c r="NAP52" s="16"/>
      <c r="NAQ52" s="16"/>
      <c r="NAR52" s="16"/>
      <c r="NAS52" s="16"/>
      <c r="NAT52" s="16"/>
      <c r="NAU52" s="16"/>
      <c r="NAV52" s="16"/>
      <c r="NAW52" s="16"/>
      <c r="NAX52" s="16"/>
      <c r="NAY52" s="16"/>
      <c r="NAZ52" s="16"/>
      <c r="NBA52" s="16"/>
      <c r="NBB52" s="16"/>
      <c r="NBC52" s="16"/>
      <c r="NBD52" s="16"/>
      <c r="NBE52" s="16"/>
      <c r="NBF52" s="16"/>
      <c r="NBG52" s="16"/>
      <c r="NBH52" s="16"/>
      <c r="NBI52" s="16"/>
      <c r="NBJ52" s="16"/>
      <c r="NBK52" s="16"/>
      <c r="NBL52" s="16"/>
      <c r="NBM52" s="16"/>
      <c r="NBN52" s="16"/>
      <c r="NBO52" s="16"/>
      <c r="NBP52" s="16"/>
      <c r="NBQ52" s="16"/>
      <c r="NBR52" s="16"/>
      <c r="NBS52" s="16"/>
      <c r="NBT52" s="16"/>
      <c r="NBU52" s="16"/>
      <c r="NBV52" s="16"/>
      <c r="NBW52" s="16"/>
      <c r="NBX52" s="16"/>
      <c r="NBY52" s="16"/>
      <c r="NBZ52" s="16"/>
      <c r="NCA52" s="16"/>
      <c r="NCB52" s="16"/>
      <c r="NCC52" s="16"/>
      <c r="NCD52" s="16"/>
      <c r="NCE52" s="16"/>
      <c r="NCF52" s="16"/>
      <c r="NCG52" s="16"/>
      <c r="NCH52" s="16"/>
      <c r="NCI52" s="16"/>
      <c r="NCJ52" s="16"/>
      <c r="NCK52" s="16"/>
      <c r="NCL52" s="16"/>
      <c r="NCM52" s="16"/>
      <c r="NCN52" s="16"/>
      <c r="NCO52" s="16"/>
      <c r="NCP52" s="16"/>
      <c r="NCQ52" s="16"/>
      <c r="NCR52" s="16"/>
      <c r="NCS52" s="16"/>
      <c r="NCT52" s="16"/>
      <c r="NCU52" s="16"/>
      <c r="NCV52" s="16"/>
      <c r="NCW52" s="16"/>
      <c r="NCX52" s="16"/>
      <c r="NCY52" s="16"/>
      <c r="NCZ52" s="16"/>
      <c r="NDA52" s="16"/>
      <c r="NDB52" s="16"/>
      <c r="NDC52" s="16"/>
      <c r="NDD52" s="16"/>
      <c r="NDE52" s="16"/>
      <c r="NDF52" s="16"/>
      <c r="NDG52" s="16"/>
      <c r="NDH52" s="16"/>
      <c r="NDI52" s="16"/>
      <c r="NDJ52" s="16"/>
      <c r="NDK52" s="16"/>
      <c r="NDL52" s="16"/>
      <c r="NDM52" s="16"/>
      <c r="NDN52" s="16"/>
      <c r="NDO52" s="16"/>
      <c r="NDP52" s="16"/>
      <c r="NDQ52" s="16"/>
      <c r="NDR52" s="16"/>
      <c r="NDS52" s="16"/>
      <c r="NDT52" s="16"/>
      <c r="NDU52" s="16"/>
      <c r="NDV52" s="16"/>
      <c r="NDW52" s="16"/>
      <c r="NDX52" s="16"/>
      <c r="NDY52" s="16"/>
      <c r="NDZ52" s="16"/>
      <c r="NEA52" s="16"/>
      <c r="NEB52" s="16"/>
      <c r="NEC52" s="16"/>
      <c r="NED52" s="16"/>
      <c r="NEE52" s="16"/>
      <c r="NEF52" s="16"/>
      <c r="NEG52" s="16"/>
      <c r="NEH52" s="16"/>
      <c r="NEI52" s="16"/>
      <c r="NEJ52" s="16"/>
      <c r="NEK52" s="16"/>
      <c r="NEL52" s="16"/>
      <c r="NEM52" s="16"/>
      <c r="NEN52" s="16"/>
      <c r="NEO52" s="16"/>
      <c r="NEP52" s="16"/>
      <c r="NEQ52" s="16"/>
      <c r="NER52" s="16"/>
      <c r="NES52" s="16"/>
      <c r="NET52" s="16"/>
      <c r="NEU52" s="16"/>
      <c r="NEV52" s="16"/>
      <c r="NEW52" s="16"/>
      <c r="NEX52" s="16"/>
      <c r="NEY52" s="16"/>
      <c r="NEZ52" s="16"/>
      <c r="NFA52" s="16"/>
      <c r="NFB52" s="16"/>
      <c r="NFC52" s="16"/>
      <c r="NFD52" s="16"/>
      <c r="NFE52" s="16"/>
      <c r="NFF52" s="16"/>
      <c r="NFG52" s="16"/>
      <c r="NFH52" s="16"/>
      <c r="NFI52" s="16"/>
      <c r="NFJ52" s="16"/>
      <c r="NFK52" s="16"/>
      <c r="NFL52" s="16"/>
      <c r="NFM52" s="16"/>
      <c r="NFN52" s="16"/>
      <c r="NFO52" s="16"/>
      <c r="NFP52" s="16"/>
      <c r="NFQ52" s="16"/>
      <c r="NFR52" s="16"/>
      <c r="NFS52" s="16"/>
      <c r="NFT52" s="16"/>
      <c r="NFU52" s="16"/>
      <c r="NFV52" s="16"/>
      <c r="NFW52" s="16"/>
      <c r="NFX52" s="16"/>
      <c r="NFY52" s="16"/>
      <c r="NFZ52" s="16"/>
      <c r="NGA52" s="16"/>
      <c r="NGB52" s="16"/>
      <c r="NGC52" s="16"/>
      <c r="NGD52" s="16"/>
      <c r="NGE52" s="16"/>
      <c r="NGF52" s="16"/>
      <c r="NGG52" s="16"/>
      <c r="NGH52" s="16"/>
      <c r="NGI52" s="16"/>
      <c r="NGJ52" s="16"/>
      <c r="NGK52" s="16"/>
      <c r="NGL52" s="16"/>
      <c r="NGM52" s="16"/>
      <c r="NGN52" s="16"/>
      <c r="NGO52" s="16"/>
      <c r="NGP52" s="16"/>
      <c r="NGQ52" s="16"/>
      <c r="NGR52" s="16"/>
      <c r="NGS52" s="16"/>
      <c r="NGT52" s="16"/>
      <c r="NGU52" s="16"/>
      <c r="NGV52" s="16"/>
      <c r="NGW52" s="16"/>
      <c r="NGX52" s="16"/>
      <c r="NGY52" s="16"/>
      <c r="NGZ52" s="16"/>
      <c r="NHA52" s="16"/>
      <c r="NHB52" s="16"/>
      <c r="NHC52" s="16"/>
      <c r="NHD52" s="16"/>
      <c r="NHE52" s="16"/>
      <c r="NHF52" s="16"/>
      <c r="NHG52" s="16"/>
      <c r="NHH52" s="16"/>
      <c r="NHI52" s="16"/>
      <c r="NHJ52" s="16"/>
      <c r="NHK52" s="16"/>
      <c r="NHL52" s="16"/>
      <c r="NHM52" s="16"/>
      <c r="NHN52" s="16"/>
      <c r="NHO52" s="16"/>
      <c r="NHP52" s="16"/>
      <c r="NHQ52" s="16"/>
      <c r="NHR52" s="16"/>
      <c r="NHS52" s="16"/>
      <c r="NHT52" s="16"/>
      <c r="NHU52" s="16"/>
      <c r="NHV52" s="16"/>
      <c r="NHW52" s="16"/>
      <c r="NHX52" s="16"/>
      <c r="NHY52" s="16"/>
      <c r="NHZ52" s="16"/>
      <c r="NIA52" s="16"/>
      <c r="NIB52" s="16"/>
      <c r="NIC52" s="16"/>
      <c r="NID52" s="16"/>
      <c r="NIE52" s="16"/>
      <c r="NIF52" s="16"/>
      <c r="NIG52" s="16"/>
      <c r="NIH52" s="16"/>
      <c r="NII52" s="16"/>
      <c r="NIJ52" s="16"/>
      <c r="NIK52" s="16"/>
      <c r="NIL52" s="16"/>
      <c r="NIM52" s="16"/>
      <c r="NIN52" s="16"/>
      <c r="NIO52" s="16"/>
      <c r="NIP52" s="16"/>
      <c r="NIQ52" s="16"/>
      <c r="NIR52" s="16"/>
      <c r="NIS52" s="16"/>
      <c r="NIT52" s="16"/>
      <c r="NIU52" s="16"/>
      <c r="NIV52" s="16"/>
      <c r="NIW52" s="16"/>
      <c r="NIX52" s="16"/>
      <c r="NIY52" s="16"/>
      <c r="NIZ52" s="16"/>
      <c r="NJA52" s="16"/>
      <c r="NJB52" s="16"/>
      <c r="NJC52" s="16"/>
      <c r="NJD52" s="16"/>
      <c r="NJE52" s="16"/>
      <c r="NJF52" s="16"/>
      <c r="NJG52" s="16"/>
      <c r="NJH52" s="16"/>
      <c r="NJI52" s="16"/>
      <c r="NJJ52" s="16"/>
      <c r="NJK52" s="16"/>
      <c r="NJL52" s="16"/>
      <c r="NJM52" s="16"/>
      <c r="NJN52" s="16"/>
      <c r="NJO52" s="16"/>
      <c r="NJP52" s="16"/>
      <c r="NJQ52" s="16"/>
      <c r="NJR52" s="16"/>
      <c r="NJS52" s="16"/>
      <c r="NJT52" s="16"/>
      <c r="NJU52" s="16"/>
      <c r="NJV52" s="16"/>
      <c r="NJW52" s="16"/>
      <c r="NJX52" s="16"/>
      <c r="NJY52" s="16"/>
      <c r="NJZ52" s="16"/>
      <c r="NKA52" s="16"/>
      <c r="NKB52" s="16"/>
      <c r="NKC52" s="16"/>
      <c r="NKD52" s="16"/>
      <c r="NKE52" s="16"/>
      <c r="NKF52" s="16"/>
      <c r="NKG52" s="16"/>
      <c r="NKH52" s="16"/>
      <c r="NKI52" s="16"/>
      <c r="NKJ52" s="16"/>
      <c r="NKK52" s="16"/>
      <c r="NKL52" s="16"/>
      <c r="NKM52" s="16"/>
      <c r="NKN52" s="16"/>
      <c r="NKO52" s="16"/>
      <c r="NKP52" s="16"/>
      <c r="NKQ52" s="16"/>
      <c r="NKR52" s="16"/>
      <c r="NKS52" s="16"/>
      <c r="NKT52" s="16"/>
      <c r="NKU52" s="16"/>
      <c r="NKV52" s="16"/>
      <c r="NKW52" s="16"/>
      <c r="NKX52" s="16"/>
      <c r="NKY52" s="16"/>
      <c r="NKZ52" s="16"/>
      <c r="NLA52" s="16"/>
      <c r="NLB52" s="16"/>
      <c r="NLC52" s="16"/>
      <c r="NLD52" s="16"/>
      <c r="NLE52" s="16"/>
      <c r="NLF52" s="16"/>
      <c r="NLG52" s="16"/>
      <c r="NLH52" s="16"/>
      <c r="NLI52" s="16"/>
      <c r="NLJ52" s="16"/>
      <c r="NLK52" s="16"/>
      <c r="NLL52" s="16"/>
      <c r="NLM52" s="16"/>
      <c r="NLN52" s="16"/>
      <c r="NLO52" s="16"/>
      <c r="NLP52" s="16"/>
      <c r="NLQ52" s="16"/>
      <c r="NLR52" s="16"/>
      <c r="NLS52" s="16"/>
      <c r="NLT52" s="16"/>
      <c r="NLU52" s="16"/>
      <c r="NLV52" s="16"/>
      <c r="NLW52" s="16"/>
      <c r="NLX52" s="16"/>
      <c r="NLY52" s="16"/>
      <c r="NLZ52" s="16"/>
      <c r="NMA52" s="16"/>
      <c r="NMB52" s="16"/>
      <c r="NMC52" s="16"/>
      <c r="NMD52" s="16"/>
      <c r="NME52" s="16"/>
      <c r="NMF52" s="16"/>
      <c r="NMG52" s="16"/>
      <c r="NMH52" s="16"/>
      <c r="NMI52" s="16"/>
      <c r="NMJ52" s="16"/>
      <c r="NMK52" s="16"/>
      <c r="NML52" s="16"/>
      <c r="NMM52" s="16"/>
      <c r="NMN52" s="16"/>
      <c r="NMO52" s="16"/>
      <c r="NMP52" s="16"/>
      <c r="NMQ52" s="16"/>
      <c r="NMR52" s="16"/>
      <c r="NMS52" s="16"/>
      <c r="NMT52" s="16"/>
      <c r="NMU52" s="16"/>
      <c r="NMV52" s="16"/>
      <c r="NMW52" s="16"/>
      <c r="NMX52" s="16"/>
      <c r="NMY52" s="16"/>
      <c r="NMZ52" s="16"/>
      <c r="NNA52" s="16"/>
      <c r="NNB52" s="16"/>
      <c r="NNC52" s="16"/>
      <c r="NND52" s="16"/>
      <c r="NNE52" s="16"/>
      <c r="NNF52" s="16"/>
      <c r="NNG52" s="16"/>
      <c r="NNH52" s="16"/>
      <c r="NNI52" s="16"/>
      <c r="NNJ52" s="16"/>
      <c r="NNK52" s="16"/>
      <c r="NNL52" s="16"/>
      <c r="NNM52" s="16"/>
      <c r="NNN52" s="16"/>
      <c r="NNO52" s="16"/>
      <c r="NNP52" s="16"/>
      <c r="NNQ52" s="16"/>
      <c r="NNR52" s="16"/>
      <c r="NNS52" s="16"/>
      <c r="NNT52" s="16"/>
      <c r="NNU52" s="16"/>
      <c r="NNV52" s="16"/>
      <c r="NNW52" s="16"/>
      <c r="NNX52" s="16"/>
      <c r="NNY52" s="16"/>
      <c r="NNZ52" s="16"/>
      <c r="NOA52" s="16"/>
      <c r="NOB52" s="16"/>
      <c r="NOC52" s="16"/>
      <c r="NOD52" s="16"/>
      <c r="NOE52" s="16"/>
      <c r="NOF52" s="16"/>
      <c r="NOG52" s="16"/>
      <c r="NOH52" s="16"/>
      <c r="NOI52" s="16"/>
      <c r="NOJ52" s="16"/>
      <c r="NOK52" s="16"/>
      <c r="NOL52" s="16"/>
      <c r="NOM52" s="16"/>
      <c r="NON52" s="16"/>
      <c r="NOO52" s="16"/>
      <c r="NOP52" s="16"/>
      <c r="NOQ52" s="16"/>
      <c r="NOR52" s="16"/>
      <c r="NOS52" s="16"/>
      <c r="NOT52" s="16"/>
      <c r="NOU52" s="16"/>
      <c r="NOV52" s="16"/>
      <c r="NOW52" s="16"/>
      <c r="NOX52" s="16"/>
      <c r="NOY52" s="16"/>
      <c r="NOZ52" s="16"/>
      <c r="NPA52" s="16"/>
      <c r="NPB52" s="16"/>
      <c r="NPC52" s="16"/>
      <c r="NPD52" s="16"/>
      <c r="NPE52" s="16"/>
      <c r="NPF52" s="16"/>
      <c r="NPG52" s="16"/>
      <c r="NPH52" s="16"/>
      <c r="NPI52" s="16"/>
      <c r="NPJ52" s="16"/>
      <c r="NPK52" s="16"/>
      <c r="NPL52" s="16"/>
      <c r="NPM52" s="16"/>
      <c r="NPN52" s="16"/>
      <c r="NPO52" s="16"/>
      <c r="NPP52" s="16"/>
      <c r="NPQ52" s="16"/>
      <c r="NPR52" s="16"/>
      <c r="NPS52" s="16"/>
      <c r="NPT52" s="16"/>
      <c r="NPU52" s="16"/>
      <c r="NPV52" s="16"/>
      <c r="NPW52" s="16"/>
      <c r="NPX52" s="16"/>
      <c r="NPY52" s="16"/>
      <c r="NPZ52" s="16"/>
      <c r="NQA52" s="16"/>
      <c r="NQB52" s="16"/>
      <c r="NQC52" s="16"/>
      <c r="NQD52" s="16"/>
      <c r="NQE52" s="16"/>
      <c r="NQF52" s="16"/>
      <c r="NQG52" s="16"/>
      <c r="NQH52" s="16"/>
      <c r="NQI52" s="16"/>
      <c r="NQJ52" s="16"/>
      <c r="NQK52" s="16"/>
      <c r="NQL52" s="16"/>
      <c r="NQM52" s="16"/>
      <c r="NQN52" s="16"/>
      <c r="NQO52" s="16"/>
      <c r="NQP52" s="16"/>
      <c r="NQQ52" s="16"/>
      <c r="NQR52" s="16"/>
      <c r="NQS52" s="16"/>
      <c r="NQT52" s="16"/>
      <c r="NQU52" s="16"/>
      <c r="NQV52" s="16"/>
      <c r="NQW52" s="16"/>
      <c r="NQX52" s="16"/>
      <c r="NQY52" s="16"/>
      <c r="NQZ52" s="16"/>
      <c r="NRA52" s="16"/>
      <c r="NRB52" s="16"/>
      <c r="NRC52" s="16"/>
      <c r="NRD52" s="16"/>
      <c r="NRE52" s="16"/>
      <c r="NRF52" s="16"/>
      <c r="NRG52" s="16"/>
      <c r="NRH52" s="16"/>
      <c r="NRI52" s="16"/>
      <c r="NRJ52" s="16"/>
      <c r="NRK52" s="16"/>
      <c r="NRL52" s="16"/>
      <c r="NRM52" s="16"/>
      <c r="NRN52" s="16"/>
      <c r="NRO52" s="16"/>
      <c r="NRP52" s="16"/>
      <c r="NRQ52" s="16"/>
      <c r="NRR52" s="16"/>
      <c r="NRS52" s="16"/>
      <c r="NRT52" s="16"/>
      <c r="NRU52" s="16"/>
      <c r="NRV52" s="16"/>
      <c r="NRW52" s="16"/>
      <c r="NRX52" s="16"/>
      <c r="NRY52" s="16"/>
      <c r="NRZ52" s="16"/>
      <c r="NSA52" s="16"/>
      <c r="NSB52" s="16"/>
      <c r="NSC52" s="16"/>
      <c r="NSD52" s="16"/>
      <c r="NSE52" s="16"/>
      <c r="NSF52" s="16"/>
      <c r="NSG52" s="16"/>
      <c r="NSH52" s="16"/>
      <c r="NSI52" s="16"/>
      <c r="NSJ52" s="16"/>
      <c r="NSK52" s="16"/>
      <c r="NSL52" s="16"/>
      <c r="NSM52" s="16"/>
      <c r="NSN52" s="16"/>
      <c r="NSO52" s="16"/>
      <c r="NSP52" s="16"/>
      <c r="NSQ52" s="16"/>
      <c r="NSR52" s="16"/>
      <c r="NSS52" s="16"/>
      <c r="NST52" s="16"/>
      <c r="NSU52" s="16"/>
      <c r="NSV52" s="16"/>
      <c r="NSW52" s="16"/>
      <c r="NSX52" s="16"/>
      <c r="NSY52" s="16"/>
      <c r="NSZ52" s="16"/>
      <c r="NTA52" s="16"/>
      <c r="NTB52" s="16"/>
      <c r="NTC52" s="16"/>
      <c r="NTD52" s="16"/>
      <c r="NTE52" s="16"/>
      <c r="NTF52" s="16"/>
      <c r="NTG52" s="16"/>
      <c r="NTH52" s="16"/>
      <c r="NTI52" s="16"/>
      <c r="NTJ52" s="16"/>
      <c r="NTK52" s="16"/>
      <c r="NTL52" s="16"/>
      <c r="NTM52" s="16"/>
      <c r="NTN52" s="16"/>
      <c r="NTO52" s="16"/>
      <c r="NTP52" s="16"/>
      <c r="NTQ52" s="16"/>
      <c r="NTR52" s="16"/>
      <c r="NTS52" s="16"/>
      <c r="NTT52" s="16"/>
      <c r="NTU52" s="16"/>
      <c r="NTV52" s="16"/>
      <c r="NTW52" s="16"/>
      <c r="NTX52" s="16"/>
      <c r="NTY52" s="16"/>
      <c r="NTZ52" s="16"/>
      <c r="NUA52" s="16"/>
      <c r="NUB52" s="16"/>
      <c r="NUC52" s="16"/>
      <c r="NUD52" s="16"/>
      <c r="NUE52" s="16"/>
      <c r="NUF52" s="16"/>
      <c r="NUG52" s="16"/>
      <c r="NUH52" s="16"/>
      <c r="NUI52" s="16"/>
      <c r="NUJ52" s="16"/>
      <c r="NUK52" s="16"/>
      <c r="NUL52" s="16"/>
      <c r="NUM52" s="16"/>
      <c r="NUN52" s="16"/>
      <c r="NUO52" s="16"/>
      <c r="NUP52" s="16"/>
      <c r="NUQ52" s="16"/>
      <c r="NUR52" s="16"/>
      <c r="NUS52" s="16"/>
      <c r="NUT52" s="16"/>
      <c r="NUU52" s="16"/>
      <c r="NUV52" s="16"/>
      <c r="NUW52" s="16"/>
      <c r="NUX52" s="16"/>
      <c r="NUY52" s="16"/>
      <c r="NUZ52" s="16"/>
      <c r="NVA52" s="16"/>
      <c r="NVB52" s="16"/>
      <c r="NVC52" s="16"/>
      <c r="NVD52" s="16"/>
      <c r="NVE52" s="16"/>
      <c r="NVF52" s="16"/>
      <c r="NVG52" s="16"/>
      <c r="NVH52" s="16"/>
      <c r="NVI52" s="16"/>
      <c r="NVJ52" s="16"/>
      <c r="NVK52" s="16"/>
      <c r="NVL52" s="16"/>
      <c r="NVM52" s="16"/>
      <c r="NVN52" s="16"/>
      <c r="NVO52" s="16"/>
      <c r="NVP52" s="16"/>
      <c r="NVQ52" s="16"/>
      <c r="NVR52" s="16"/>
      <c r="NVS52" s="16"/>
      <c r="NVT52" s="16"/>
      <c r="NVU52" s="16"/>
      <c r="NVV52" s="16"/>
      <c r="NVW52" s="16"/>
      <c r="NVX52" s="16"/>
      <c r="NVY52" s="16"/>
      <c r="NVZ52" s="16"/>
      <c r="NWA52" s="16"/>
      <c r="NWB52" s="16"/>
      <c r="NWC52" s="16"/>
      <c r="NWD52" s="16"/>
      <c r="NWE52" s="16"/>
      <c r="NWF52" s="16"/>
      <c r="NWG52" s="16"/>
      <c r="NWH52" s="16"/>
      <c r="NWI52" s="16"/>
      <c r="NWJ52" s="16"/>
      <c r="NWK52" s="16"/>
      <c r="NWL52" s="16"/>
      <c r="NWM52" s="16"/>
      <c r="NWN52" s="16"/>
      <c r="NWO52" s="16"/>
      <c r="NWP52" s="16"/>
      <c r="NWQ52" s="16"/>
      <c r="NWR52" s="16"/>
      <c r="NWS52" s="16"/>
      <c r="NWT52" s="16"/>
      <c r="NWU52" s="16"/>
      <c r="NWV52" s="16"/>
      <c r="NWW52" s="16"/>
      <c r="NWX52" s="16"/>
      <c r="NWY52" s="16"/>
      <c r="NWZ52" s="16"/>
      <c r="NXA52" s="16"/>
      <c r="NXB52" s="16"/>
      <c r="NXC52" s="16"/>
      <c r="NXD52" s="16"/>
      <c r="NXE52" s="16"/>
      <c r="NXF52" s="16"/>
      <c r="NXG52" s="16"/>
      <c r="NXH52" s="16"/>
      <c r="NXI52" s="16"/>
      <c r="NXJ52" s="16"/>
      <c r="NXK52" s="16"/>
      <c r="NXL52" s="16"/>
      <c r="NXM52" s="16"/>
      <c r="NXN52" s="16"/>
      <c r="NXO52" s="16"/>
      <c r="NXP52" s="16"/>
      <c r="NXQ52" s="16"/>
      <c r="NXR52" s="16"/>
      <c r="NXS52" s="16"/>
      <c r="NXT52" s="16"/>
      <c r="NXU52" s="16"/>
      <c r="NXV52" s="16"/>
      <c r="NXW52" s="16"/>
      <c r="NXX52" s="16"/>
      <c r="NXY52" s="16"/>
      <c r="NXZ52" s="16"/>
      <c r="NYA52" s="16"/>
      <c r="NYB52" s="16"/>
      <c r="NYC52" s="16"/>
      <c r="NYD52" s="16"/>
      <c r="NYE52" s="16"/>
      <c r="NYF52" s="16"/>
      <c r="NYG52" s="16"/>
      <c r="NYH52" s="16"/>
      <c r="NYI52" s="16"/>
      <c r="NYJ52" s="16"/>
      <c r="NYK52" s="16"/>
      <c r="NYL52" s="16"/>
      <c r="NYM52" s="16"/>
      <c r="NYN52" s="16"/>
      <c r="NYO52" s="16"/>
      <c r="NYP52" s="16"/>
      <c r="NYQ52" s="16"/>
      <c r="NYR52" s="16"/>
      <c r="NYS52" s="16"/>
      <c r="NYT52" s="16"/>
      <c r="NYU52" s="16"/>
      <c r="NYV52" s="16"/>
      <c r="NYW52" s="16"/>
      <c r="NYX52" s="16"/>
      <c r="NYY52" s="16"/>
      <c r="NYZ52" s="16"/>
      <c r="NZA52" s="16"/>
      <c r="NZB52" s="16"/>
      <c r="NZC52" s="16"/>
      <c r="NZD52" s="16"/>
      <c r="NZE52" s="16"/>
      <c r="NZF52" s="16"/>
      <c r="NZG52" s="16"/>
      <c r="NZH52" s="16"/>
      <c r="NZI52" s="16"/>
      <c r="NZJ52" s="16"/>
      <c r="NZK52" s="16"/>
      <c r="NZL52" s="16"/>
      <c r="NZM52" s="16"/>
      <c r="NZN52" s="16"/>
      <c r="NZO52" s="16"/>
      <c r="NZP52" s="16"/>
      <c r="NZQ52" s="16"/>
      <c r="NZR52" s="16"/>
      <c r="NZS52" s="16"/>
      <c r="NZT52" s="16"/>
      <c r="NZU52" s="16"/>
      <c r="NZV52" s="16"/>
      <c r="NZW52" s="16"/>
      <c r="NZX52" s="16"/>
      <c r="NZY52" s="16"/>
      <c r="NZZ52" s="16"/>
      <c r="OAA52" s="16"/>
      <c r="OAB52" s="16"/>
      <c r="OAC52" s="16"/>
      <c r="OAD52" s="16"/>
      <c r="OAE52" s="16"/>
      <c r="OAF52" s="16"/>
      <c r="OAG52" s="16"/>
      <c r="OAH52" s="16"/>
      <c r="OAI52" s="16"/>
      <c r="OAJ52" s="16"/>
      <c r="OAK52" s="16"/>
      <c r="OAL52" s="16"/>
      <c r="OAM52" s="16"/>
      <c r="OAN52" s="16"/>
      <c r="OAO52" s="16"/>
      <c r="OAP52" s="16"/>
      <c r="OAQ52" s="16"/>
      <c r="OAR52" s="16"/>
      <c r="OAS52" s="16"/>
      <c r="OAT52" s="16"/>
      <c r="OAU52" s="16"/>
      <c r="OAV52" s="16"/>
      <c r="OAW52" s="16"/>
      <c r="OAX52" s="16"/>
      <c r="OAY52" s="16"/>
      <c r="OAZ52" s="16"/>
      <c r="OBA52" s="16"/>
      <c r="OBB52" s="16"/>
      <c r="OBC52" s="16"/>
      <c r="OBD52" s="16"/>
      <c r="OBE52" s="16"/>
      <c r="OBF52" s="16"/>
      <c r="OBG52" s="16"/>
      <c r="OBH52" s="16"/>
      <c r="OBI52" s="16"/>
      <c r="OBJ52" s="16"/>
      <c r="OBK52" s="16"/>
      <c r="OBL52" s="16"/>
      <c r="OBM52" s="16"/>
      <c r="OBN52" s="16"/>
      <c r="OBO52" s="16"/>
      <c r="OBP52" s="16"/>
      <c r="OBQ52" s="16"/>
      <c r="OBR52" s="16"/>
      <c r="OBS52" s="16"/>
      <c r="OBT52" s="16"/>
      <c r="OBU52" s="16"/>
      <c r="OBV52" s="16"/>
      <c r="OBW52" s="16"/>
      <c r="OBX52" s="16"/>
      <c r="OBY52" s="16"/>
      <c r="OBZ52" s="16"/>
      <c r="OCA52" s="16"/>
      <c r="OCB52" s="16"/>
      <c r="OCC52" s="16"/>
      <c r="OCD52" s="16"/>
      <c r="OCE52" s="16"/>
      <c r="OCF52" s="16"/>
      <c r="OCG52" s="16"/>
      <c r="OCH52" s="16"/>
      <c r="OCI52" s="16"/>
      <c r="OCJ52" s="16"/>
      <c r="OCK52" s="16"/>
      <c r="OCL52" s="16"/>
      <c r="OCM52" s="16"/>
      <c r="OCN52" s="16"/>
      <c r="OCO52" s="16"/>
      <c r="OCP52" s="16"/>
      <c r="OCQ52" s="16"/>
      <c r="OCR52" s="16"/>
      <c r="OCS52" s="16"/>
      <c r="OCT52" s="16"/>
      <c r="OCU52" s="16"/>
      <c r="OCV52" s="16"/>
      <c r="OCW52" s="16"/>
      <c r="OCX52" s="16"/>
      <c r="OCY52" s="16"/>
      <c r="OCZ52" s="16"/>
      <c r="ODA52" s="16"/>
      <c r="ODB52" s="16"/>
      <c r="ODC52" s="16"/>
      <c r="ODD52" s="16"/>
      <c r="ODE52" s="16"/>
      <c r="ODF52" s="16"/>
      <c r="ODG52" s="16"/>
      <c r="ODH52" s="16"/>
      <c r="ODI52" s="16"/>
      <c r="ODJ52" s="16"/>
      <c r="ODK52" s="16"/>
      <c r="ODL52" s="16"/>
      <c r="ODM52" s="16"/>
      <c r="ODN52" s="16"/>
      <c r="ODO52" s="16"/>
      <c r="ODP52" s="16"/>
      <c r="ODQ52" s="16"/>
      <c r="ODR52" s="16"/>
      <c r="ODS52" s="16"/>
      <c r="ODT52" s="16"/>
      <c r="ODU52" s="16"/>
      <c r="ODV52" s="16"/>
      <c r="ODW52" s="16"/>
      <c r="ODX52" s="16"/>
      <c r="ODY52" s="16"/>
      <c r="ODZ52" s="16"/>
      <c r="OEA52" s="16"/>
      <c r="OEB52" s="16"/>
      <c r="OEC52" s="16"/>
      <c r="OED52" s="16"/>
      <c r="OEE52" s="16"/>
      <c r="OEF52" s="16"/>
      <c r="OEG52" s="16"/>
      <c r="OEH52" s="16"/>
      <c r="OEI52" s="16"/>
      <c r="OEJ52" s="16"/>
      <c r="OEK52" s="16"/>
      <c r="OEL52" s="16"/>
      <c r="OEM52" s="16"/>
      <c r="OEN52" s="16"/>
      <c r="OEO52" s="16"/>
      <c r="OEP52" s="16"/>
      <c r="OEQ52" s="16"/>
      <c r="OER52" s="16"/>
      <c r="OES52" s="16"/>
      <c r="OET52" s="16"/>
      <c r="OEU52" s="16"/>
      <c r="OEV52" s="16"/>
      <c r="OEW52" s="16"/>
      <c r="OEX52" s="16"/>
      <c r="OEY52" s="16"/>
      <c r="OEZ52" s="16"/>
      <c r="OFA52" s="16"/>
      <c r="OFB52" s="16"/>
      <c r="OFC52" s="16"/>
      <c r="OFD52" s="16"/>
      <c r="OFE52" s="16"/>
      <c r="OFF52" s="16"/>
      <c r="OFG52" s="16"/>
      <c r="OFH52" s="16"/>
      <c r="OFI52" s="16"/>
      <c r="OFJ52" s="16"/>
      <c r="OFK52" s="16"/>
      <c r="OFL52" s="16"/>
      <c r="OFM52" s="16"/>
      <c r="OFN52" s="16"/>
      <c r="OFO52" s="16"/>
      <c r="OFP52" s="16"/>
      <c r="OFQ52" s="16"/>
      <c r="OFR52" s="16"/>
      <c r="OFS52" s="16"/>
      <c r="OFT52" s="16"/>
      <c r="OFU52" s="16"/>
      <c r="OFV52" s="16"/>
      <c r="OFW52" s="16"/>
      <c r="OFX52" s="16"/>
      <c r="OFY52" s="16"/>
      <c r="OFZ52" s="16"/>
      <c r="OGA52" s="16"/>
      <c r="OGB52" s="16"/>
      <c r="OGC52" s="16"/>
      <c r="OGD52" s="16"/>
      <c r="OGE52" s="16"/>
      <c r="OGF52" s="16"/>
      <c r="OGG52" s="16"/>
      <c r="OGH52" s="16"/>
      <c r="OGI52" s="16"/>
      <c r="OGJ52" s="16"/>
      <c r="OGK52" s="16"/>
      <c r="OGL52" s="16"/>
      <c r="OGM52" s="16"/>
      <c r="OGN52" s="16"/>
      <c r="OGO52" s="16"/>
      <c r="OGP52" s="16"/>
      <c r="OGQ52" s="16"/>
      <c r="OGR52" s="16"/>
      <c r="OGS52" s="16"/>
      <c r="OGT52" s="16"/>
      <c r="OGU52" s="16"/>
      <c r="OGV52" s="16"/>
      <c r="OGW52" s="16"/>
      <c r="OGX52" s="16"/>
      <c r="OGY52" s="16"/>
      <c r="OGZ52" s="16"/>
      <c r="OHA52" s="16"/>
      <c r="OHB52" s="16"/>
      <c r="OHC52" s="16"/>
      <c r="OHD52" s="16"/>
      <c r="OHE52" s="16"/>
      <c r="OHF52" s="16"/>
      <c r="OHG52" s="16"/>
      <c r="OHH52" s="16"/>
      <c r="OHI52" s="16"/>
      <c r="OHJ52" s="16"/>
      <c r="OHK52" s="16"/>
      <c r="OHL52" s="16"/>
      <c r="OHM52" s="16"/>
      <c r="OHN52" s="16"/>
      <c r="OHO52" s="16"/>
      <c r="OHP52" s="16"/>
      <c r="OHQ52" s="16"/>
      <c r="OHR52" s="16"/>
      <c r="OHS52" s="16"/>
      <c r="OHT52" s="16"/>
      <c r="OHU52" s="16"/>
      <c r="OHV52" s="16"/>
      <c r="OHW52" s="16"/>
      <c r="OHX52" s="16"/>
      <c r="OHY52" s="16"/>
      <c r="OHZ52" s="16"/>
      <c r="OIA52" s="16"/>
      <c r="OIB52" s="16"/>
      <c r="OIC52" s="16"/>
      <c r="OID52" s="16"/>
      <c r="OIE52" s="16"/>
      <c r="OIF52" s="16"/>
      <c r="OIG52" s="16"/>
      <c r="OIH52" s="16"/>
      <c r="OII52" s="16"/>
      <c r="OIJ52" s="16"/>
      <c r="OIK52" s="16"/>
      <c r="OIL52" s="16"/>
      <c r="OIM52" s="16"/>
      <c r="OIN52" s="16"/>
      <c r="OIO52" s="16"/>
      <c r="OIP52" s="16"/>
      <c r="OIQ52" s="16"/>
      <c r="OIR52" s="16"/>
      <c r="OIS52" s="16"/>
      <c r="OIT52" s="16"/>
      <c r="OIU52" s="16"/>
      <c r="OIV52" s="16"/>
      <c r="OIW52" s="16"/>
      <c r="OIX52" s="16"/>
      <c r="OIY52" s="16"/>
      <c r="OIZ52" s="16"/>
      <c r="OJA52" s="16"/>
      <c r="OJB52" s="16"/>
      <c r="OJC52" s="16"/>
      <c r="OJD52" s="16"/>
      <c r="OJE52" s="16"/>
      <c r="OJF52" s="16"/>
      <c r="OJG52" s="16"/>
      <c r="OJH52" s="16"/>
      <c r="OJI52" s="16"/>
      <c r="OJJ52" s="16"/>
      <c r="OJK52" s="16"/>
      <c r="OJL52" s="16"/>
      <c r="OJM52" s="16"/>
      <c r="OJN52" s="16"/>
      <c r="OJO52" s="16"/>
      <c r="OJP52" s="16"/>
      <c r="OJQ52" s="16"/>
      <c r="OJR52" s="16"/>
      <c r="OJS52" s="16"/>
      <c r="OJT52" s="16"/>
      <c r="OJU52" s="16"/>
      <c r="OJV52" s="16"/>
      <c r="OJW52" s="16"/>
      <c r="OJX52" s="16"/>
      <c r="OJY52" s="16"/>
      <c r="OJZ52" s="16"/>
      <c r="OKA52" s="16"/>
      <c r="OKB52" s="16"/>
      <c r="OKC52" s="16"/>
      <c r="OKD52" s="16"/>
      <c r="OKE52" s="16"/>
      <c r="OKF52" s="16"/>
      <c r="OKG52" s="16"/>
      <c r="OKH52" s="16"/>
      <c r="OKI52" s="16"/>
      <c r="OKJ52" s="16"/>
      <c r="OKK52" s="16"/>
      <c r="OKL52" s="16"/>
      <c r="OKM52" s="16"/>
      <c r="OKN52" s="16"/>
      <c r="OKO52" s="16"/>
      <c r="OKP52" s="16"/>
      <c r="OKQ52" s="16"/>
      <c r="OKR52" s="16"/>
      <c r="OKS52" s="16"/>
      <c r="OKT52" s="16"/>
      <c r="OKU52" s="16"/>
      <c r="OKV52" s="16"/>
      <c r="OKW52" s="16"/>
      <c r="OKX52" s="16"/>
      <c r="OKY52" s="16"/>
      <c r="OKZ52" s="16"/>
      <c r="OLA52" s="16"/>
      <c r="OLB52" s="16"/>
      <c r="OLC52" s="16"/>
      <c r="OLD52" s="16"/>
      <c r="OLE52" s="16"/>
      <c r="OLF52" s="16"/>
      <c r="OLG52" s="16"/>
      <c r="OLH52" s="16"/>
      <c r="OLI52" s="16"/>
      <c r="OLJ52" s="16"/>
      <c r="OLK52" s="16"/>
      <c r="OLL52" s="16"/>
      <c r="OLM52" s="16"/>
      <c r="OLN52" s="16"/>
      <c r="OLO52" s="16"/>
      <c r="OLP52" s="16"/>
      <c r="OLQ52" s="16"/>
      <c r="OLR52" s="16"/>
      <c r="OLS52" s="16"/>
      <c r="OLT52" s="16"/>
      <c r="OLU52" s="16"/>
      <c r="OLV52" s="16"/>
      <c r="OLW52" s="16"/>
      <c r="OLX52" s="16"/>
      <c r="OLY52" s="16"/>
      <c r="OLZ52" s="16"/>
      <c r="OMA52" s="16"/>
      <c r="OMB52" s="16"/>
      <c r="OMC52" s="16"/>
      <c r="OMD52" s="16"/>
      <c r="OME52" s="16"/>
      <c r="OMF52" s="16"/>
      <c r="OMG52" s="16"/>
      <c r="OMH52" s="16"/>
      <c r="OMI52" s="16"/>
      <c r="OMJ52" s="16"/>
      <c r="OMK52" s="16"/>
      <c r="OML52" s="16"/>
      <c r="OMM52" s="16"/>
      <c r="OMN52" s="16"/>
      <c r="OMO52" s="16"/>
      <c r="OMP52" s="16"/>
      <c r="OMQ52" s="16"/>
      <c r="OMR52" s="16"/>
      <c r="OMS52" s="16"/>
      <c r="OMT52" s="16"/>
      <c r="OMU52" s="16"/>
      <c r="OMV52" s="16"/>
      <c r="OMW52" s="16"/>
      <c r="OMX52" s="16"/>
      <c r="OMY52" s="16"/>
      <c r="OMZ52" s="16"/>
      <c r="ONA52" s="16"/>
      <c r="ONB52" s="16"/>
      <c r="ONC52" s="16"/>
      <c r="OND52" s="16"/>
      <c r="ONE52" s="16"/>
      <c r="ONF52" s="16"/>
      <c r="ONG52" s="16"/>
      <c r="ONH52" s="16"/>
      <c r="ONI52" s="16"/>
      <c r="ONJ52" s="16"/>
      <c r="ONK52" s="16"/>
      <c r="ONL52" s="16"/>
      <c r="ONM52" s="16"/>
      <c r="ONN52" s="16"/>
      <c r="ONO52" s="16"/>
      <c r="ONP52" s="16"/>
      <c r="ONQ52" s="16"/>
      <c r="ONR52" s="16"/>
      <c r="ONS52" s="16"/>
      <c r="ONT52" s="16"/>
      <c r="ONU52" s="16"/>
      <c r="ONV52" s="16"/>
      <c r="ONW52" s="16"/>
      <c r="ONX52" s="16"/>
      <c r="ONY52" s="16"/>
      <c r="ONZ52" s="16"/>
      <c r="OOA52" s="16"/>
      <c r="OOB52" s="16"/>
      <c r="OOC52" s="16"/>
      <c r="OOD52" s="16"/>
      <c r="OOE52" s="16"/>
      <c r="OOF52" s="16"/>
      <c r="OOG52" s="16"/>
      <c r="OOH52" s="16"/>
      <c r="OOI52" s="16"/>
      <c r="OOJ52" s="16"/>
      <c r="OOK52" s="16"/>
      <c r="OOL52" s="16"/>
      <c r="OOM52" s="16"/>
      <c r="OON52" s="16"/>
      <c r="OOO52" s="16"/>
      <c r="OOP52" s="16"/>
      <c r="OOQ52" s="16"/>
      <c r="OOR52" s="16"/>
      <c r="OOS52" s="16"/>
      <c r="OOT52" s="16"/>
      <c r="OOU52" s="16"/>
      <c r="OOV52" s="16"/>
      <c r="OOW52" s="16"/>
      <c r="OOX52" s="16"/>
      <c r="OOY52" s="16"/>
      <c r="OOZ52" s="16"/>
      <c r="OPA52" s="16"/>
      <c r="OPB52" s="16"/>
      <c r="OPC52" s="16"/>
      <c r="OPD52" s="16"/>
      <c r="OPE52" s="16"/>
      <c r="OPF52" s="16"/>
      <c r="OPG52" s="16"/>
      <c r="OPH52" s="16"/>
      <c r="OPI52" s="16"/>
      <c r="OPJ52" s="16"/>
      <c r="OPK52" s="16"/>
      <c r="OPL52" s="16"/>
      <c r="OPM52" s="16"/>
      <c r="OPN52" s="16"/>
      <c r="OPO52" s="16"/>
      <c r="OPP52" s="16"/>
      <c r="OPQ52" s="16"/>
      <c r="OPR52" s="16"/>
      <c r="OPS52" s="16"/>
      <c r="OPT52" s="16"/>
      <c r="OPU52" s="16"/>
      <c r="OPV52" s="16"/>
      <c r="OPW52" s="16"/>
      <c r="OPX52" s="16"/>
      <c r="OPY52" s="16"/>
      <c r="OPZ52" s="16"/>
      <c r="OQA52" s="16"/>
      <c r="OQB52" s="16"/>
      <c r="OQC52" s="16"/>
      <c r="OQD52" s="16"/>
      <c r="OQE52" s="16"/>
      <c r="OQF52" s="16"/>
      <c r="OQG52" s="16"/>
      <c r="OQH52" s="16"/>
      <c r="OQI52" s="16"/>
      <c r="OQJ52" s="16"/>
      <c r="OQK52" s="16"/>
      <c r="OQL52" s="16"/>
      <c r="OQM52" s="16"/>
      <c r="OQN52" s="16"/>
      <c r="OQO52" s="16"/>
      <c r="OQP52" s="16"/>
      <c r="OQQ52" s="16"/>
      <c r="OQR52" s="16"/>
      <c r="OQS52" s="16"/>
      <c r="OQT52" s="16"/>
      <c r="OQU52" s="16"/>
      <c r="OQV52" s="16"/>
      <c r="OQW52" s="16"/>
      <c r="OQX52" s="16"/>
      <c r="OQY52" s="16"/>
      <c r="OQZ52" s="16"/>
      <c r="ORA52" s="16"/>
      <c r="ORB52" s="16"/>
      <c r="ORC52" s="16"/>
      <c r="ORD52" s="16"/>
      <c r="ORE52" s="16"/>
      <c r="ORF52" s="16"/>
      <c r="ORG52" s="16"/>
      <c r="ORH52" s="16"/>
      <c r="ORI52" s="16"/>
      <c r="ORJ52" s="16"/>
      <c r="ORK52" s="16"/>
      <c r="ORL52" s="16"/>
      <c r="ORM52" s="16"/>
      <c r="ORN52" s="16"/>
      <c r="ORO52" s="16"/>
      <c r="ORP52" s="16"/>
      <c r="ORQ52" s="16"/>
      <c r="ORR52" s="16"/>
      <c r="ORS52" s="16"/>
      <c r="ORT52" s="16"/>
      <c r="ORU52" s="16"/>
      <c r="ORV52" s="16"/>
      <c r="ORW52" s="16"/>
      <c r="ORX52" s="16"/>
      <c r="ORY52" s="16"/>
      <c r="ORZ52" s="16"/>
      <c r="OSA52" s="16"/>
      <c r="OSB52" s="16"/>
      <c r="OSC52" s="16"/>
      <c r="OSD52" s="16"/>
      <c r="OSE52" s="16"/>
      <c r="OSF52" s="16"/>
      <c r="OSG52" s="16"/>
      <c r="OSH52" s="16"/>
      <c r="OSI52" s="16"/>
      <c r="OSJ52" s="16"/>
      <c r="OSK52" s="16"/>
      <c r="OSL52" s="16"/>
      <c r="OSM52" s="16"/>
      <c r="OSN52" s="16"/>
      <c r="OSO52" s="16"/>
      <c r="OSP52" s="16"/>
      <c r="OSQ52" s="16"/>
      <c r="OSR52" s="16"/>
      <c r="OSS52" s="16"/>
      <c r="OST52" s="16"/>
      <c r="OSU52" s="16"/>
      <c r="OSV52" s="16"/>
      <c r="OSW52" s="16"/>
      <c r="OSX52" s="16"/>
      <c r="OSY52" s="16"/>
      <c r="OSZ52" s="16"/>
      <c r="OTA52" s="16"/>
      <c r="OTB52" s="16"/>
      <c r="OTC52" s="16"/>
      <c r="OTD52" s="16"/>
      <c r="OTE52" s="16"/>
      <c r="OTF52" s="16"/>
      <c r="OTG52" s="16"/>
      <c r="OTH52" s="16"/>
      <c r="OTI52" s="16"/>
      <c r="OTJ52" s="16"/>
      <c r="OTK52" s="16"/>
      <c r="OTL52" s="16"/>
      <c r="OTM52" s="16"/>
      <c r="OTN52" s="16"/>
      <c r="OTO52" s="16"/>
      <c r="OTP52" s="16"/>
      <c r="OTQ52" s="16"/>
      <c r="OTR52" s="16"/>
      <c r="OTS52" s="16"/>
      <c r="OTT52" s="16"/>
      <c r="OTU52" s="16"/>
      <c r="OTV52" s="16"/>
      <c r="OTW52" s="16"/>
      <c r="OTX52" s="16"/>
      <c r="OTY52" s="16"/>
      <c r="OTZ52" s="16"/>
      <c r="OUA52" s="16"/>
      <c r="OUB52" s="16"/>
      <c r="OUC52" s="16"/>
      <c r="OUD52" s="16"/>
      <c r="OUE52" s="16"/>
      <c r="OUF52" s="16"/>
      <c r="OUG52" s="16"/>
      <c r="OUH52" s="16"/>
      <c r="OUI52" s="16"/>
      <c r="OUJ52" s="16"/>
      <c r="OUK52" s="16"/>
      <c r="OUL52" s="16"/>
      <c r="OUM52" s="16"/>
      <c r="OUN52" s="16"/>
      <c r="OUO52" s="16"/>
      <c r="OUP52" s="16"/>
      <c r="OUQ52" s="16"/>
      <c r="OUR52" s="16"/>
      <c r="OUS52" s="16"/>
      <c r="OUT52" s="16"/>
      <c r="OUU52" s="16"/>
      <c r="OUV52" s="16"/>
      <c r="OUW52" s="16"/>
      <c r="OUX52" s="16"/>
      <c r="OUY52" s="16"/>
      <c r="OUZ52" s="16"/>
      <c r="OVA52" s="16"/>
      <c r="OVB52" s="16"/>
      <c r="OVC52" s="16"/>
      <c r="OVD52" s="16"/>
      <c r="OVE52" s="16"/>
      <c r="OVF52" s="16"/>
      <c r="OVG52" s="16"/>
      <c r="OVH52" s="16"/>
      <c r="OVI52" s="16"/>
      <c r="OVJ52" s="16"/>
      <c r="OVK52" s="16"/>
      <c r="OVL52" s="16"/>
      <c r="OVM52" s="16"/>
      <c r="OVN52" s="16"/>
      <c r="OVO52" s="16"/>
      <c r="OVP52" s="16"/>
      <c r="OVQ52" s="16"/>
      <c r="OVR52" s="16"/>
      <c r="OVS52" s="16"/>
      <c r="OVT52" s="16"/>
      <c r="OVU52" s="16"/>
      <c r="OVV52" s="16"/>
      <c r="OVW52" s="16"/>
      <c r="OVX52" s="16"/>
      <c r="OVY52" s="16"/>
      <c r="OVZ52" s="16"/>
      <c r="OWA52" s="16"/>
      <c r="OWB52" s="16"/>
      <c r="OWC52" s="16"/>
      <c r="OWD52" s="16"/>
      <c r="OWE52" s="16"/>
      <c r="OWF52" s="16"/>
      <c r="OWG52" s="16"/>
      <c r="OWH52" s="16"/>
      <c r="OWI52" s="16"/>
      <c r="OWJ52" s="16"/>
      <c r="OWK52" s="16"/>
      <c r="OWL52" s="16"/>
      <c r="OWM52" s="16"/>
      <c r="OWN52" s="16"/>
      <c r="OWO52" s="16"/>
      <c r="OWP52" s="16"/>
      <c r="OWQ52" s="16"/>
      <c r="OWR52" s="16"/>
      <c r="OWS52" s="16"/>
      <c r="OWT52" s="16"/>
      <c r="OWU52" s="16"/>
      <c r="OWV52" s="16"/>
      <c r="OWW52" s="16"/>
      <c r="OWX52" s="16"/>
      <c r="OWY52" s="16"/>
      <c r="OWZ52" s="16"/>
      <c r="OXA52" s="16"/>
      <c r="OXB52" s="16"/>
      <c r="OXC52" s="16"/>
      <c r="OXD52" s="16"/>
      <c r="OXE52" s="16"/>
      <c r="OXF52" s="16"/>
      <c r="OXG52" s="16"/>
      <c r="OXH52" s="16"/>
      <c r="OXI52" s="16"/>
      <c r="OXJ52" s="16"/>
      <c r="OXK52" s="16"/>
      <c r="OXL52" s="16"/>
      <c r="OXM52" s="16"/>
      <c r="OXN52" s="16"/>
      <c r="OXO52" s="16"/>
      <c r="OXP52" s="16"/>
      <c r="OXQ52" s="16"/>
      <c r="OXR52" s="16"/>
      <c r="OXS52" s="16"/>
      <c r="OXT52" s="16"/>
      <c r="OXU52" s="16"/>
      <c r="OXV52" s="16"/>
      <c r="OXW52" s="16"/>
      <c r="OXX52" s="16"/>
      <c r="OXY52" s="16"/>
      <c r="OXZ52" s="16"/>
      <c r="OYA52" s="16"/>
      <c r="OYB52" s="16"/>
      <c r="OYC52" s="16"/>
      <c r="OYD52" s="16"/>
      <c r="OYE52" s="16"/>
      <c r="OYF52" s="16"/>
      <c r="OYG52" s="16"/>
      <c r="OYH52" s="16"/>
      <c r="OYI52" s="16"/>
      <c r="OYJ52" s="16"/>
      <c r="OYK52" s="16"/>
      <c r="OYL52" s="16"/>
      <c r="OYM52" s="16"/>
      <c r="OYN52" s="16"/>
      <c r="OYO52" s="16"/>
      <c r="OYP52" s="16"/>
      <c r="OYQ52" s="16"/>
      <c r="OYR52" s="16"/>
      <c r="OYS52" s="16"/>
      <c r="OYT52" s="16"/>
      <c r="OYU52" s="16"/>
      <c r="OYV52" s="16"/>
      <c r="OYW52" s="16"/>
      <c r="OYX52" s="16"/>
      <c r="OYY52" s="16"/>
      <c r="OYZ52" s="16"/>
      <c r="OZA52" s="16"/>
      <c r="OZB52" s="16"/>
      <c r="OZC52" s="16"/>
      <c r="OZD52" s="16"/>
      <c r="OZE52" s="16"/>
      <c r="OZF52" s="16"/>
      <c r="OZG52" s="16"/>
      <c r="OZH52" s="16"/>
      <c r="OZI52" s="16"/>
      <c r="OZJ52" s="16"/>
      <c r="OZK52" s="16"/>
      <c r="OZL52" s="16"/>
      <c r="OZM52" s="16"/>
      <c r="OZN52" s="16"/>
      <c r="OZO52" s="16"/>
      <c r="OZP52" s="16"/>
      <c r="OZQ52" s="16"/>
      <c r="OZR52" s="16"/>
      <c r="OZS52" s="16"/>
      <c r="OZT52" s="16"/>
      <c r="OZU52" s="16"/>
      <c r="OZV52" s="16"/>
      <c r="OZW52" s="16"/>
      <c r="OZX52" s="16"/>
      <c r="OZY52" s="16"/>
      <c r="OZZ52" s="16"/>
      <c r="PAA52" s="16"/>
      <c r="PAB52" s="16"/>
      <c r="PAC52" s="16"/>
      <c r="PAD52" s="16"/>
      <c r="PAE52" s="16"/>
      <c r="PAF52" s="16"/>
      <c r="PAG52" s="16"/>
      <c r="PAH52" s="16"/>
      <c r="PAI52" s="16"/>
      <c r="PAJ52" s="16"/>
      <c r="PAK52" s="16"/>
      <c r="PAL52" s="16"/>
      <c r="PAM52" s="16"/>
      <c r="PAN52" s="16"/>
      <c r="PAO52" s="16"/>
      <c r="PAP52" s="16"/>
      <c r="PAQ52" s="16"/>
      <c r="PAR52" s="16"/>
      <c r="PAS52" s="16"/>
      <c r="PAT52" s="16"/>
      <c r="PAU52" s="16"/>
      <c r="PAV52" s="16"/>
      <c r="PAW52" s="16"/>
      <c r="PAX52" s="16"/>
      <c r="PAY52" s="16"/>
      <c r="PAZ52" s="16"/>
      <c r="PBA52" s="16"/>
      <c r="PBB52" s="16"/>
      <c r="PBC52" s="16"/>
      <c r="PBD52" s="16"/>
      <c r="PBE52" s="16"/>
      <c r="PBF52" s="16"/>
      <c r="PBG52" s="16"/>
      <c r="PBH52" s="16"/>
      <c r="PBI52" s="16"/>
      <c r="PBJ52" s="16"/>
      <c r="PBK52" s="16"/>
      <c r="PBL52" s="16"/>
      <c r="PBM52" s="16"/>
      <c r="PBN52" s="16"/>
      <c r="PBO52" s="16"/>
      <c r="PBP52" s="16"/>
      <c r="PBQ52" s="16"/>
      <c r="PBR52" s="16"/>
      <c r="PBS52" s="16"/>
      <c r="PBT52" s="16"/>
      <c r="PBU52" s="16"/>
      <c r="PBV52" s="16"/>
      <c r="PBW52" s="16"/>
      <c r="PBX52" s="16"/>
      <c r="PBY52" s="16"/>
      <c r="PBZ52" s="16"/>
      <c r="PCA52" s="16"/>
      <c r="PCB52" s="16"/>
      <c r="PCC52" s="16"/>
      <c r="PCD52" s="16"/>
      <c r="PCE52" s="16"/>
      <c r="PCF52" s="16"/>
      <c r="PCG52" s="16"/>
      <c r="PCH52" s="16"/>
      <c r="PCI52" s="16"/>
      <c r="PCJ52" s="16"/>
      <c r="PCK52" s="16"/>
      <c r="PCL52" s="16"/>
      <c r="PCM52" s="16"/>
      <c r="PCN52" s="16"/>
      <c r="PCO52" s="16"/>
      <c r="PCP52" s="16"/>
      <c r="PCQ52" s="16"/>
      <c r="PCR52" s="16"/>
      <c r="PCS52" s="16"/>
      <c r="PCT52" s="16"/>
      <c r="PCU52" s="16"/>
      <c r="PCV52" s="16"/>
      <c r="PCW52" s="16"/>
      <c r="PCX52" s="16"/>
      <c r="PCY52" s="16"/>
      <c r="PCZ52" s="16"/>
      <c r="PDA52" s="16"/>
      <c r="PDB52" s="16"/>
      <c r="PDC52" s="16"/>
      <c r="PDD52" s="16"/>
      <c r="PDE52" s="16"/>
      <c r="PDF52" s="16"/>
      <c r="PDG52" s="16"/>
      <c r="PDH52" s="16"/>
      <c r="PDI52" s="16"/>
      <c r="PDJ52" s="16"/>
      <c r="PDK52" s="16"/>
      <c r="PDL52" s="16"/>
      <c r="PDM52" s="16"/>
      <c r="PDN52" s="16"/>
      <c r="PDO52" s="16"/>
      <c r="PDP52" s="16"/>
      <c r="PDQ52" s="16"/>
      <c r="PDR52" s="16"/>
      <c r="PDS52" s="16"/>
      <c r="PDT52" s="16"/>
      <c r="PDU52" s="16"/>
      <c r="PDV52" s="16"/>
      <c r="PDW52" s="16"/>
      <c r="PDX52" s="16"/>
      <c r="PDY52" s="16"/>
      <c r="PDZ52" s="16"/>
      <c r="PEA52" s="16"/>
      <c r="PEB52" s="16"/>
      <c r="PEC52" s="16"/>
      <c r="PED52" s="16"/>
      <c r="PEE52" s="16"/>
      <c r="PEF52" s="16"/>
      <c r="PEG52" s="16"/>
      <c r="PEH52" s="16"/>
      <c r="PEI52" s="16"/>
      <c r="PEJ52" s="16"/>
      <c r="PEK52" s="16"/>
      <c r="PEL52" s="16"/>
      <c r="PEM52" s="16"/>
      <c r="PEN52" s="16"/>
      <c r="PEO52" s="16"/>
      <c r="PEP52" s="16"/>
      <c r="PEQ52" s="16"/>
      <c r="PER52" s="16"/>
      <c r="PES52" s="16"/>
      <c r="PET52" s="16"/>
      <c r="PEU52" s="16"/>
      <c r="PEV52" s="16"/>
      <c r="PEW52" s="16"/>
      <c r="PEX52" s="16"/>
      <c r="PEY52" s="16"/>
      <c r="PEZ52" s="16"/>
      <c r="PFA52" s="16"/>
      <c r="PFB52" s="16"/>
      <c r="PFC52" s="16"/>
      <c r="PFD52" s="16"/>
      <c r="PFE52" s="16"/>
      <c r="PFF52" s="16"/>
      <c r="PFG52" s="16"/>
      <c r="PFH52" s="16"/>
      <c r="PFI52" s="16"/>
      <c r="PFJ52" s="16"/>
      <c r="PFK52" s="16"/>
      <c r="PFL52" s="16"/>
      <c r="PFM52" s="16"/>
      <c r="PFN52" s="16"/>
      <c r="PFO52" s="16"/>
      <c r="PFP52" s="16"/>
      <c r="PFQ52" s="16"/>
      <c r="PFR52" s="16"/>
      <c r="PFS52" s="16"/>
      <c r="PFT52" s="16"/>
      <c r="PFU52" s="16"/>
      <c r="PFV52" s="16"/>
      <c r="PFW52" s="16"/>
      <c r="PFX52" s="16"/>
      <c r="PFY52" s="16"/>
      <c r="PFZ52" s="16"/>
      <c r="PGA52" s="16"/>
      <c r="PGB52" s="16"/>
      <c r="PGC52" s="16"/>
      <c r="PGD52" s="16"/>
      <c r="PGE52" s="16"/>
      <c r="PGF52" s="16"/>
      <c r="PGG52" s="16"/>
      <c r="PGH52" s="16"/>
      <c r="PGI52" s="16"/>
      <c r="PGJ52" s="16"/>
      <c r="PGK52" s="16"/>
      <c r="PGL52" s="16"/>
      <c r="PGM52" s="16"/>
      <c r="PGN52" s="16"/>
      <c r="PGO52" s="16"/>
      <c r="PGP52" s="16"/>
      <c r="PGQ52" s="16"/>
      <c r="PGR52" s="16"/>
      <c r="PGS52" s="16"/>
      <c r="PGT52" s="16"/>
      <c r="PGU52" s="16"/>
      <c r="PGV52" s="16"/>
      <c r="PGW52" s="16"/>
      <c r="PGX52" s="16"/>
      <c r="PGY52" s="16"/>
      <c r="PGZ52" s="16"/>
      <c r="PHA52" s="16"/>
      <c r="PHB52" s="16"/>
      <c r="PHC52" s="16"/>
      <c r="PHD52" s="16"/>
      <c r="PHE52" s="16"/>
      <c r="PHF52" s="16"/>
      <c r="PHG52" s="16"/>
      <c r="PHH52" s="16"/>
      <c r="PHI52" s="16"/>
      <c r="PHJ52" s="16"/>
      <c r="PHK52" s="16"/>
      <c r="PHL52" s="16"/>
      <c r="PHM52" s="16"/>
      <c r="PHN52" s="16"/>
      <c r="PHO52" s="16"/>
      <c r="PHP52" s="16"/>
      <c r="PHQ52" s="16"/>
      <c r="PHR52" s="16"/>
      <c r="PHS52" s="16"/>
      <c r="PHT52" s="16"/>
      <c r="PHU52" s="16"/>
      <c r="PHV52" s="16"/>
      <c r="PHW52" s="16"/>
      <c r="PHX52" s="16"/>
      <c r="PHY52" s="16"/>
      <c r="PHZ52" s="16"/>
      <c r="PIA52" s="16"/>
      <c r="PIB52" s="16"/>
      <c r="PIC52" s="16"/>
      <c r="PID52" s="16"/>
      <c r="PIE52" s="16"/>
      <c r="PIF52" s="16"/>
      <c r="PIG52" s="16"/>
      <c r="PIH52" s="16"/>
      <c r="PII52" s="16"/>
      <c r="PIJ52" s="16"/>
      <c r="PIK52" s="16"/>
      <c r="PIL52" s="16"/>
      <c r="PIM52" s="16"/>
      <c r="PIN52" s="16"/>
      <c r="PIO52" s="16"/>
      <c r="PIP52" s="16"/>
      <c r="PIQ52" s="16"/>
      <c r="PIR52" s="16"/>
      <c r="PIS52" s="16"/>
      <c r="PIT52" s="16"/>
      <c r="PIU52" s="16"/>
      <c r="PIV52" s="16"/>
      <c r="PIW52" s="16"/>
      <c r="PIX52" s="16"/>
      <c r="PIY52" s="16"/>
      <c r="PIZ52" s="16"/>
      <c r="PJA52" s="16"/>
      <c r="PJB52" s="16"/>
      <c r="PJC52" s="16"/>
      <c r="PJD52" s="16"/>
      <c r="PJE52" s="16"/>
      <c r="PJF52" s="16"/>
      <c r="PJG52" s="16"/>
      <c r="PJH52" s="16"/>
      <c r="PJI52" s="16"/>
      <c r="PJJ52" s="16"/>
      <c r="PJK52" s="16"/>
      <c r="PJL52" s="16"/>
      <c r="PJM52" s="16"/>
      <c r="PJN52" s="16"/>
      <c r="PJO52" s="16"/>
      <c r="PJP52" s="16"/>
      <c r="PJQ52" s="16"/>
      <c r="PJR52" s="16"/>
      <c r="PJS52" s="16"/>
      <c r="PJT52" s="16"/>
      <c r="PJU52" s="16"/>
      <c r="PJV52" s="16"/>
      <c r="PJW52" s="16"/>
      <c r="PJX52" s="16"/>
      <c r="PJY52" s="16"/>
      <c r="PJZ52" s="16"/>
      <c r="PKA52" s="16"/>
      <c r="PKB52" s="16"/>
      <c r="PKC52" s="16"/>
      <c r="PKD52" s="16"/>
      <c r="PKE52" s="16"/>
      <c r="PKF52" s="16"/>
      <c r="PKG52" s="16"/>
      <c r="PKH52" s="16"/>
      <c r="PKI52" s="16"/>
      <c r="PKJ52" s="16"/>
      <c r="PKK52" s="16"/>
      <c r="PKL52" s="16"/>
      <c r="PKM52" s="16"/>
      <c r="PKN52" s="16"/>
      <c r="PKO52" s="16"/>
      <c r="PKP52" s="16"/>
      <c r="PKQ52" s="16"/>
      <c r="PKR52" s="16"/>
      <c r="PKS52" s="16"/>
      <c r="PKT52" s="16"/>
      <c r="PKU52" s="16"/>
      <c r="PKV52" s="16"/>
      <c r="PKW52" s="16"/>
      <c r="PKX52" s="16"/>
      <c r="PKY52" s="16"/>
      <c r="PKZ52" s="16"/>
      <c r="PLA52" s="16"/>
      <c r="PLB52" s="16"/>
      <c r="PLC52" s="16"/>
      <c r="PLD52" s="16"/>
      <c r="PLE52" s="16"/>
      <c r="PLF52" s="16"/>
      <c r="PLG52" s="16"/>
      <c r="PLH52" s="16"/>
      <c r="PLI52" s="16"/>
      <c r="PLJ52" s="16"/>
      <c r="PLK52" s="16"/>
      <c r="PLL52" s="16"/>
      <c r="PLM52" s="16"/>
      <c r="PLN52" s="16"/>
      <c r="PLO52" s="16"/>
      <c r="PLP52" s="16"/>
      <c r="PLQ52" s="16"/>
      <c r="PLR52" s="16"/>
      <c r="PLS52" s="16"/>
      <c r="PLT52" s="16"/>
      <c r="PLU52" s="16"/>
      <c r="PLV52" s="16"/>
      <c r="PLW52" s="16"/>
      <c r="PLX52" s="16"/>
      <c r="PLY52" s="16"/>
      <c r="PLZ52" s="16"/>
      <c r="PMA52" s="16"/>
      <c r="PMB52" s="16"/>
      <c r="PMC52" s="16"/>
      <c r="PMD52" s="16"/>
      <c r="PME52" s="16"/>
      <c r="PMF52" s="16"/>
      <c r="PMG52" s="16"/>
      <c r="PMH52" s="16"/>
      <c r="PMI52" s="16"/>
      <c r="PMJ52" s="16"/>
      <c r="PMK52" s="16"/>
      <c r="PML52" s="16"/>
      <c r="PMM52" s="16"/>
      <c r="PMN52" s="16"/>
      <c r="PMO52" s="16"/>
      <c r="PMP52" s="16"/>
      <c r="PMQ52" s="16"/>
      <c r="PMR52" s="16"/>
      <c r="PMS52" s="16"/>
      <c r="PMT52" s="16"/>
      <c r="PMU52" s="16"/>
      <c r="PMV52" s="16"/>
      <c r="PMW52" s="16"/>
      <c r="PMX52" s="16"/>
      <c r="PMY52" s="16"/>
      <c r="PMZ52" s="16"/>
      <c r="PNA52" s="16"/>
      <c r="PNB52" s="16"/>
      <c r="PNC52" s="16"/>
      <c r="PND52" s="16"/>
      <c r="PNE52" s="16"/>
      <c r="PNF52" s="16"/>
      <c r="PNG52" s="16"/>
      <c r="PNH52" s="16"/>
      <c r="PNI52" s="16"/>
      <c r="PNJ52" s="16"/>
      <c r="PNK52" s="16"/>
      <c r="PNL52" s="16"/>
      <c r="PNM52" s="16"/>
      <c r="PNN52" s="16"/>
      <c r="PNO52" s="16"/>
      <c r="PNP52" s="16"/>
      <c r="PNQ52" s="16"/>
      <c r="PNR52" s="16"/>
      <c r="PNS52" s="16"/>
      <c r="PNT52" s="16"/>
      <c r="PNU52" s="16"/>
      <c r="PNV52" s="16"/>
      <c r="PNW52" s="16"/>
      <c r="PNX52" s="16"/>
      <c r="PNY52" s="16"/>
      <c r="PNZ52" s="16"/>
      <c r="POA52" s="16"/>
      <c r="POB52" s="16"/>
      <c r="POC52" s="16"/>
      <c r="POD52" s="16"/>
      <c r="POE52" s="16"/>
      <c r="POF52" s="16"/>
      <c r="POG52" s="16"/>
      <c r="POH52" s="16"/>
      <c r="POI52" s="16"/>
      <c r="POJ52" s="16"/>
      <c r="POK52" s="16"/>
      <c r="POL52" s="16"/>
      <c r="POM52" s="16"/>
      <c r="PON52" s="16"/>
      <c r="POO52" s="16"/>
      <c r="POP52" s="16"/>
      <c r="POQ52" s="16"/>
      <c r="POR52" s="16"/>
      <c r="POS52" s="16"/>
      <c r="POT52" s="16"/>
      <c r="POU52" s="16"/>
      <c r="POV52" s="16"/>
      <c r="POW52" s="16"/>
      <c r="POX52" s="16"/>
      <c r="POY52" s="16"/>
      <c r="POZ52" s="16"/>
      <c r="PPA52" s="16"/>
      <c r="PPB52" s="16"/>
      <c r="PPC52" s="16"/>
      <c r="PPD52" s="16"/>
      <c r="PPE52" s="16"/>
      <c r="PPF52" s="16"/>
      <c r="PPG52" s="16"/>
      <c r="PPH52" s="16"/>
      <c r="PPI52" s="16"/>
      <c r="PPJ52" s="16"/>
      <c r="PPK52" s="16"/>
      <c r="PPL52" s="16"/>
      <c r="PPM52" s="16"/>
      <c r="PPN52" s="16"/>
      <c r="PPO52" s="16"/>
      <c r="PPP52" s="16"/>
      <c r="PPQ52" s="16"/>
      <c r="PPR52" s="16"/>
      <c r="PPS52" s="16"/>
      <c r="PPT52" s="16"/>
      <c r="PPU52" s="16"/>
      <c r="PPV52" s="16"/>
      <c r="PPW52" s="16"/>
      <c r="PPX52" s="16"/>
      <c r="PPY52" s="16"/>
      <c r="PPZ52" s="16"/>
      <c r="PQA52" s="16"/>
      <c r="PQB52" s="16"/>
      <c r="PQC52" s="16"/>
      <c r="PQD52" s="16"/>
      <c r="PQE52" s="16"/>
      <c r="PQF52" s="16"/>
      <c r="PQG52" s="16"/>
      <c r="PQH52" s="16"/>
      <c r="PQI52" s="16"/>
      <c r="PQJ52" s="16"/>
      <c r="PQK52" s="16"/>
      <c r="PQL52" s="16"/>
      <c r="PQM52" s="16"/>
      <c r="PQN52" s="16"/>
      <c r="PQO52" s="16"/>
      <c r="PQP52" s="16"/>
      <c r="PQQ52" s="16"/>
      <c r="PQR52" s="16"/>
      <c r="PQS52" s="16"/>
      <c r="PQT52" s="16"/>
      <c r="PQU52" s="16"/>
      <c r="PQV52" s="16"/>
      <c r="PQW52" s="16"/>
      <c r="PQX52" s="16"/>
      <c r="PQY52" s="16"/>
      <c r="PQZ52" s="16"/>
      <c r="PRA52" s="16"/>
      <c r="PRB52" s="16"/>
      <c r="PRC52" s="16"/>
      <c r="PRD52" s="16"/>
      <c r="PRE52" s="16"/>
      <c r="PRF52" s="16"/>
      <c r="PRG52" s="16"/>
      <c r="PRH52" s="16"/>
      <c r="PRI52" s="16"/>
      <c r="PRJ52" s="16"/>
      <c r="PRK52" s="16"/>
      <c r="PRL52" s="16"/>
      <c r="PRM52" s="16"/>
      <c r="PRN52" s="16"/>
      <c r="PRO52" s="16"/>
      <c r="PRP52" s="16"/>
      <c r="PRQ52" s="16"/>
      <c r="PRR52" s="16"/>
      <c r="PRS52" s="16"/>
      <c r="PRT52" s="16"/>
      <c r="PRU52" s="16"/>
      <c r="PRV52" s="16"/>
      <c r="PRW52" s="16"/>
      <c r="PRX52" s="16"/>
      <c r="PRY52" s="16"/>
      <c r="PRZ52" s="16"/>
      <c r="PSA52" s="16"/>
      <c r="PSB52" s="16"/>
      <c r="PSC52" s="16"/>
      <c r="PSD52" s="16"/>
      <c r="PSE52" s="16"/>
      <c r="PSF52" s="16"/>
      <c r="PSG52" s="16"/>
      <c r="PSH52" s="16"/>
      <c r="PSI52" s="16"/>
      <c r="PSJ52" s="16"/>
      <c r="PSK52" s="16"/>
      <c r="PSL52" s="16"/>
      <c r="PSM52" s="16"/>
      <c r="PSN52" s="16"/>
      <c r="PSO52" s="16"/>
      <c r="PSP52" s="16"/>
      <c r="PSQ52" s="16"/>
      <c r="PSR52" s="16"/>
      <c r="PSS52" s="16"/>
      <c r="PST52" s="16"/>
      <c r="PSU52" s="16"/>
      <c r="PSV52" s="16"/>
      <c r="PSW52" s="16"/>
      <c r="PSX52" s="16"/>
      <c r="PSY52" s="16"/>
      <c r="PSZ52" s="16"/>
      <c r="PTA52" s="16"/>
      <c r="PTB52" s="16"/>
      <c r="PTC52" s="16"/>
      <c r="PTD52" s="16"/>
      <c r="PTE52" s="16"/>
      <c r="PTF52" s="16"/>
      <c r="PTG52" s="16"/>
      <c r="PTH52" s="16"/>
      <c r="PTI52" s="16"/>
      <c r="PTJ52" s="16"/>
      <c r="PTK52" s="16"/>
      <c r="PTL52" s="16"/>
      <c r="PTM52" s="16"/>
      <c r="PTN52" s="16"/>
      <c r="PTO52" s="16"/>
      <c r="PTP52" s="16"/>
      <c r="PTQ52" s="16"/>
      <c r="PTR52" s="16"/>
      <c r="PTS52" s="16"/>
      <c r="PTT52" s="16"/>
      <c r="PTU52" s="16"/>
      <c r="PTV52" s="16"/>
      <c r="PTW52" s="16"/>
      <c r="PTX52" s="16"/>
      <c r="PTY52" s="16"/>
      <c r="PTZ52" s="16"/>
      <c r="PUA52" s="16"/>
      <c r="PUB52" s="16"/>
      <c r="PUC52" s="16"/>
      <c r="PUD52" s="16"/>
      <c r="PUE52" s="16"/>
      <c r="PUF52" s="16"/>
      <c r="PUG52" s="16"/>
      <c r="PUH52" s="16"/>
      <c r="PUI52" s="16"/>
      <c r="PUJ52" s="16"/>
      <c r="PUK52" s="16"/>
      <c r="PUL52" s="16"/>
      <c r="PUM52" s="16"/>
      <c r="PUN52" s="16"/>
      <c r="PUO52" s="16"/>
      <c r="PUP52" s="16"/>
      <c r="PUQ52" s="16"/>
      <c r="PUR52" s="16"/>
      <c r="PUS52" s="16"/>
      <c r="PUT52" s="16"/>
      <c r="PUU52" s="16"/>
      <c r="PUV52" s="16"/>
      <c r="PUW52" s="16"/>
      <c r="PUX52" s="16"/>
      <c r="PUY52" s="16"/>
      <c r="PUZ52" s="16"/>
      <c r="PVA52" s="16"/>
      <c r="PVB52" s="16"/>
      <c r="PVC52" s="16"/>
      <c r="PVD52" s="16"/>
      <c r="PVE52" s="16"/>
      <c r="PVF52" s="16"/>
      <c r="PVG52" s="16"/>
      <c r="PVH52" s="16"/>
      <c r="PVI52" s="16"/>
      <c r="PVJ52" s="16"/>
      <c r="PVK52" s="16"/>
      <c r="PVL52" s="16"/>
      <c r="PVM52" s="16"/>
      <c r="PVN52" s="16"/>
      <c r="PVO52" s="16"/>
      <c r="PVP52" s="16"/>
      <c r="PVQ52" s="16"/>
      <c r="PVR52" s="16"/>
      <c r="PVS52" s="16"/>
      <c r="PVT52" s="16"/>
      <c r="PVU52" s="16"/>
      <c r="PVV52" s="16"/>
      <c r="PVW52" s="16"/>
      <c r="PVX52" s="16"/>
      <c r="PVY52" s="16"/>
      <c r="PVZ52" s="16"/>
      <c r="PWA52" s="16"/>
      <c r="PWB52" s="16"/>
      <c r="PWC52" s="16"/>
      <c r="PWD52" s="16"/>
      <c r="PWE52" s="16"/>
      <c r="PWF52" s="16"/>
      <c r="PWG52" s="16"/>
      <c r="PWH52" s="16"/>
      <c r="PWI52" s="16"/>
      <c r="PWJ52" s="16"/>
      <c r="PWK52" s="16"/>
      <c r="PWL52" s="16"/>
      <c r="PWM52" s="16"/>
      <c r="PWN52" s="16"/>
      <c r="PWO52" s="16"/>
      <c r="PWP52" s="16"/>
      <c r="PWQ52" s="16"/>
      <c r="PWR52" s="16"/>
      <c r="PWS52" s="16"/>
      <c r="PWT52" s="16"/>
      <c r="PWU52" s="16"/>
      <c r="PWV52" s="16"/>
      <c r="PWW52" s="16"/>
      <c r="PWX52" s="16"/>
      <c r="PWY52" s="16"/>
      <c r="PWZ52" s="16"/>
      <c r="PXA52" s="16"/>
      <c r="PXB52" s="16"/>
      <c r="PXC52" s="16"/>
      <c r="PXD52" s="16"/>
      <c r="PXE52" s="16"/>
      <c r="PXF52" s="16"/>
      <c r="PXG52" s="16"/>
      <c r="PXH52" s="16"/>
      <c r="PXI52" s="16"/>
      <c r="PXJ52" s="16"/>
      <c r="PXK52" s="16"/>
      <c r="PXL52" s="16"/>
      <c r="PXM52" s="16"/>
      <c r="PXN52" s="16"/>
      <c r="PXO52" s="16"/>
      <c r="PXP52" s="16"/>
      <c r="PXQ52" s="16"/>
      <c r="PXR52" s="16"/>
      <c r="PXS52" s="16"/>
      <c r="PXT52" s="16"/>
      <c r="PXU52" s="16"/>
      <c r="PXV52" s="16"/>
      <c r="PXW52" s="16"/>
      <c r="PXX52" s="16"/>
      <c r="PXY52" s="16"/>
      <c r="PXZ52" s="16"/>
      <c r="PYA52" s="16"/>
      <c r="PYB52" s="16"/>
      <c r="PYC52" s="16"/>
      <c r="PYD52" s="16"/>
      <c r="PYE52" s="16"/>
      <c r="PYF52" s="16"/>
      <c r="PYG52" s="16"/>
      <c r="PYH52" s="16"/>
      <c r="PYI52" s="16"/>
      <c r="PYJ52" s="16"/>
      <c r="PYK52" s="16"/>
      <c r="PYL52" s="16"/>
      <c r="PYM52" s="16"/>
      <c r="PYN52" s="16"/>
      <c r="PYO52" s="16"/>
      <c r="PYP52" s="16"/>
      <c r="PYQ52" s="16"/>
      <c r="PYR52" s="16"/>
      <c r="PYS52" s="16"/>
      <c r="PYT52" s="16"/>
      <c r="PYU52" s="16"/>
      <c r="PYV52" s="16"/>
      <c r="PYW52" s="16"/>
      <c r="PYX52" s="16"/>
      <c r="PYY52" s="16"/>
      <c r="PYZ52" s="16"/>
      <c r="PZA52" s="16"/>
      <c r="PZB52" s="16"/>
      <c r="PZC52" s="16"/>
      <c r="PZD52" s="16"/>
      <c r="PZE52" s="16"/>
      <c r="PZF52" s="16"/>
      <c r="PZG52" s="16"/>
      <c r="PZH52" s="16"/>
      <c r="PZI52" s="16"/>
      <c r="PZJ52" s="16"/>
      <c r="PZK52" s="16"/>
      <c r="PZL52" s="16"/>
      <c r="PZM52" s="16"/>
      <c r="PZN52" s="16"/>
      <c r="PZO52" s="16"/>
      <c r="PZP52" s="16"/>
      <c r="PZQ52" s="16"/>
      <c r="PZR52" s="16"/>
      <c r="PZS52" s="16"/>
      <c r="PZT52" s="16"/>
      <c r="PZU52" s="16"/>
      <c r="PZV52" s="16"/>
      <c r="PZW52" s="16"/>
      <c r="PZX52" s="16"/>
      <c r="PZY52" s="16"/>
      <c r="PZZ52" s="16"/>
      <c r="QAA52" s="16"/>
      <c r="QAB52" s="16"/>
      <c r="QAC52" s="16"/>
      <c r="QAD52" s="16"/>
      <c r="QAE52" s="16"/>
      <c r="QAF52" s="16"/>
      <c r="QAG52" s="16"/>
      <c r="QAH52" s="16"/>
      <c r="QAI52" s="16"/>
      <c r="QAJ52" s="16"/>
      <c r="QAK52" s="16"/>
      <c r="QAL52" s="16"/>
      <c r="QAM52" s="16"/>
      <c r="QAN52" s="16"/>
      <c r="QAO52" s="16"/>
      <c r="QAP52" s="16"/>
      <c r="QAQ52" s="16"/>
      <c r="QAR52" s="16"/>
      <c r="QAS52" s="16"/>
      <c r="QAT52" s="16"/>
      <c r="QAU52" s="16"/>
      <c r="QAV52" s="16"/>
      <c r="QAW52" s="16"/>
      <c r="QAX52" s="16"/>
      <c r="QAY52" s="16"/>
      <c r="QAZ52" s="16"/>
      <c r="QBA52" s="16"/>
      <c r="QBB52" s="16"/>
      <c r="QBC52" s="16"/>
      <c r="QBD52" s="16"/>
      <c r="QBE52" s="16"/>
      <c r="QBF52" s="16"/>
      <c r="QBG52" s="16"/>
      <c r="QBH52" s="16"/>
      <c r="QBI52" s="16"/>
      <c r="QBJ52" s="16"/>
      <c r="QBK52" s="16"/>
      <c r="QBL52" s="16"/>
      <c r="QBM52" s="16"/>
      <c r="QBN52" s="16"/>
      <c r="QBO52" s="16"/>
      <c r="QBP52" s="16"/>
      <c r="QBQ52" s="16"/>
      <c r="QBR52" s="16"/>
      <c r="QBS52" s="16"/>
      <c r="QBT52" s="16"/>
      <c r="QBU52" s="16"/>
      <c r="QBV52" s="16"/>
      <c r="QBW52" s="16"/>
      <c r="QBX52" s="16"/>
      <c r="QBY52" s="16"/>
      <c r="QBZ52" s="16"/>
      <c r="QCA52" s="16"/>
      <c r="QCB52" s="16"/>
      <c r="QCC52" s="16"/>
      <c r="QCD52" s="16"/>
      <c r="QCE52" s="16"/>
      <c r="QCF52" s="16"/>
      <c r="QCG52" s="16"/>
      <c r="QCH52" s="16"/>
      <c r="QCI52" s="16"/>
      <c r="QCJ52" s="16"/>
      <c r="QCK52" s="16"/>
      <c r="QCL52" s="16"/>
      <c r="QCM52" s="16"/>
      <c r="QCN52" s="16"/>
      <c r="QCO52" s="16"/>
      <c r="QCP52" s="16"/>
      <c r="QCQ52" s="16"/>
      <c r="QCR52" s="16"/>
      <c r="QCS52" s="16"/>
      <c r="QCT52" s="16"/>
      <c r="QCU52" s="16"/>
      <c r="QCV52" s="16"/>
      <c r="QCW52" s="16"/>
      <c r="QCX52" s="16"/>
      <c r="QCY52" s="16"/>
      <c r="QCZ52" s="16"/>
      <c r="QDA52" s="16"/>
      <c r="QDB52" s="16"/>
      <c r="QDC52" s="16"/>
      <c r="QDD52" s="16"/>
      <c r="QDE52" s="16"/>
      <c r="QDF52" s="16"/>
      <c r="QDG52" s="16"/>
      <c r="QDH52" s="16"/>
      <c r="QDI52" s="16"/>
      <c r="QDJ52" s="16"/>
      <c r="QDK52" s="16"/>
      <c r="QDL52" s="16"/>
      <c r="QDM52" s="16"/>
      <c r="QDN52" s="16"/>
      <c r="QDO52" s="16"/>
      <c r="QDP52" s="16"/>
      <c r="QDQ52" s="16"/>
      <c r="QDR52" s="16"/>
      <c r="QDS52" s="16"/>
      <c r="QDT52" s="16"/>
      <c r="QDU52" s="16"/>
      <c r="QDV52" s="16"/>
      <c r="QDW52" s="16"/>
      <c r="QDX52" s="16"/>
      <c r="QDY52" s="16"/>
      <c r="QDZ52" s="16"/>
      <c r="QEA52" s="16"/>
      <c r="QEB52" s="16"/>
      <c r="QEC52" s="16"/>
      <c r="QED52" s="16"/>
      <c r="QEE52" s="16"/>
      <c r="QEF52" s="16"/>
      <c r="QEG52" s="16"/>
      <c r="QEH52" s="16"/>
      <c r="QEI52" s="16"/>
      <c r="QEJ52" s="16"/>
      <c r="QEK52" s="16"/>
      <c r="QEL52" s="16"/>
      <c r="QEM52" s="16"/>
      <c r="QEN52" s="16"/>
      <c r="QEO52" s="16"/>
      <c r="QEP52" s="16"/>
      <c r="QEQ52" s="16"/>
      <c r="QER52" s="16"/>
      <c r="QES52" s="16"/>
      <c r="QET52" s="16"/>
      <c r="QEU52" s="16"/>
      <c r="QEV52" s="16"/>
      <c r="QEW52" s="16"/>
      <c r="QEX52" s="16"/>
      <c r="QEY52" s="16"/>
      <c r="QEZ52" s="16"/>
      <c r="QFA52" s="16"/>
      <c r="QFB52" s="16"/>
      <c r="QFC52" s="16"/>
      <c r="QFD52" s="16"/>
      <c r="QFE52" s="16"/>
      <c r="QFF52" s="16"/>
      <c r="QFG52" s="16"/>
      <c r="QFH52" s="16"/>
      <c r="QFI52" s="16"/>
      <c r="QFJ52" s="16"/>
      <c r="QFK52" s="16"/>
      <c r="QFL52" s="16"/>
      <c r="QFM52" s="16"/>
      <c r="QFN52" s="16"/>
      <c r="QFO52" s="16"/>
      <c r="QFP52" s="16"/>
      <c r="QFQ52" s="16"/>
      <c r="QFR52" s="16"/>
      <c r="QFS52" s="16"/>
      <c r="QFT52" s="16"/>
      <c r="QFU52" s="16"/>
      <c r="QFV52" s="16"/>
      <c r="QFW52" s="16"/>
      <c r="QFX52" s="16"/>
      <c r="QFY52" s="16"/>
      <c r="QFZ52" s="16"/>
      <c r="QGA52" s="16"/>
      <c r="QGB52" s="16"/>
      <c r="QGC52" s="16"/>
      <c r="QGD52" s="16"/>
      <c r="QGE52" s="16"/>
      <c r="QGF52" s="16"/>
      <c r="QGG52" s="16"/>
      <c r="QGH52" s="16"/>
      <c r="QGI52" s="16"/>
      <c r="QGJ52" s="16"/>
      <c r="QGK52" s="16"/>
      <c r="QGL52" s="16"/>
      <c r="QGM52" s="16"/>
      <c r="QGN52" s="16"/>
      <c r="QGO52" s="16"/>
      <c r="QGP52" s="16"/>
      <c r="QGQ52" s="16"/>
      <c r="QGR52" s="16"/>
      <c r="QGS52" s="16"/>
      <c r="QGT52" s="16"/>
      <c r="QGU52" s="16"/>
      <c r="QGV52" s="16"/>
      <c r="QGW52" s="16"/>
      <c r="QGX52" s="16"/>
      <c r="QGY52" s="16"/>
      <c r="QGZ52" s="16"/>
      <c r="QHA52" s="16"/>
      <c r="QHB52" s="16"/>
      <c r="QHC52" s="16"/>
      <c r="QHD52" s="16"/>
      <c r="QHE52" s="16"/>
      <c r="QHF52" s="16"/>
      <c r="QHG52" s="16"/>
      <c r="QHH52" s="16"/>
      <c r="QHI52" s="16"/>
      <c r="QHJ52" s="16"/>
      <c r="QHK52" s="16"/>
      <c r="QHL52" s="16"/>
      <c r="QHM52" s="16"/>
      <c r="QHN52" s="16"/>
      <c r="QHO52" s="16"/>
      <c r="QHP52" s="16"/>
      <c r="QHQ52" s="16"/>
      <c r="QHR52" s="16"/>
      <c r="QHS52" s="16"/>
      <c r="QHT52" s="16"/>
      <c r="QHU52" s="16"/>
      <c r="QHV52" s="16"/>
      <c r="QHW52" s="16"/>
      <c r="QHX52" s="16"/>
      <c r="QHY52" s="16"/>
      <c r="QHZ52" s="16"/>
      <c r="QIA52" s="16"/>
      <c r="QIB52" s="16"/>
      <c r="QIC52" s="16"/>
      <c r="QID52" s="16"/>
      <c r="QIE52" s="16"/>
      <c r="QIF52" s="16"/>
      <c r="QIG52" s="16"/>
      <c r="QIH52" s="16"/>
      <c r="QII52" s="16"/>
      <c r="QIJ52" s="16"/>
      <c r="QIK52" s="16"/>
      <c r="QIL52" s="16"/>
      <c r="QIM52" s="16"/>
      <c r="QIN52" s="16"/>
      <c r="QIO52" s="16"/>
      <c r="QIP52" s="16"/>
      <c r="QIQ52" s="16"/>
      <c r="QIR52" s="16"/>
      <c r="QIS52" s="16"/>
      <c r="QIT52" s="16"/>
      <c r="QIU52" s="16"/>
      <c r="QIV52" s="16"/>
      <c r="QIW52" s="16"/>
      <c r="QIX52" s="16"/>
      <c r="QIY52" s="16"/>
      <c r="QIZ52" s="16"/>
      <c r="QJA52" s="16"/>
      <c r="QJB52" s="16"/>
      <c r="QJC52" s="16"/>
      <c r="QJD52" s="16"/>
      <c r="QJE52" s="16"/>
      <c r="QJF52" s="16"/>
      <c r="QJG52" s="16"/>
      <c r="QJH52" s="16"/>
      <c r="QJI52" s="16"/>
      <c r="QJJ52" s="16"/>
      <c r="QJK52" s="16"/>
      <c r="QJL52" s="16"/>
      <c r="QJM52" s="16"/>
      <c r="QJN52" s="16"/>
      <c r="QJO52" s="16"/>
      <c r="QJP52" s="16"/>
      <c r="QJQ52" s="16"/>
      <c r="QJR52" s="16"/>
      <c r="QJS52" s="16"/>
      <c r="QJT52" s="16"/>
      <c r="QJU52" s="16"/>
      <c r="QJV52" s="16"/>
      <c r="QJW52" s="16"/>
      <c r="QJX52" s="16"/>
      <c r="QJY52" s="16"/>
      <c r="QJZ52" s="16"/>
      <c r="QKA52" s="16"/>
      <c r="QKB52" s="16"/>
      <c r="QKC52" s="16"/>
      <c r="QKD52" s="16"/>
      <c r="QKE52" s="16"/>
      <c r="QKF52" s="16"/>
      <c r="QKG52" s="16"/>
      <c r="QKH52" s="16"/>
      <c r="QKI52" s="16"/>
      <c r="QKJ52" s="16"/>
      <c r="QKK52" s="16"/>
      <c r="QKL52" s="16"/>
      <c r="QKM52" s="16"/>
      <c r="QKN52" s="16"/>
      <c r="QKO52" s="16"/>
      <c r="QKP52" s="16"/>
      <c r="QKQ52" s="16"/>
      <c r="QKR52" s="16"/>
      <c r="QKS52" s="16"/>
      <c r="QKT52" s="16"/>
      <c r="QKU52" s="16"/>
      <c r="QKV52" s="16"/>
      <c r="QKW52" s="16"/>
      <c r="QKX52" s="16"/>
      <c r="QKY52" s="16"/>
      <c r="QKZ52" s="16"/>
      <c r="QLA52" s="16"/>
      <c r="QLB52" s="16"/>
      <c r="QLC52" s="16"/>
      <c r="QLD52" s="16"/>
      <c r="QLE52" s="16"/>
      <c r="QLF52" s="16"/>
      <c r="QLG52" s="16"/>
      <c r="QLH52" s="16"/>
      <c r="QLI52" s="16"/>
      <c r="QLJ52" s="16"/>
      <c r="QLK52" s="16"/>
      <c r="QLL52" s="16"/>
      <c r="QLM52" s="16"/>
      <c r="QLN52" s="16"/>
      <c r="QLO52" s="16"/>
      <c r="QLP52" s="16"/>
      <c r="QLQ52" s="16"/>
      <c r="QLR52" s="16"/>
      <c r="QLS52" s="16"/>
      <c r="QLT52" s="16"/>
      <c r="QLU52" s="16"/>
      <c r="QLV52" s="16"/>
      <c r="QLW52" s="16"/>
      <c r="QLX52" s="16"/>
      <c r="QLY52" s="16"/>
      <c r="QLZ52" s="16"/>
      <c r="QMA52" s="16"/>
      <c r="QMB52" s="16"/>
      <c r="QMC52" s="16"/>
      <c r="QMD52" s="16"/>
      <c r="QME52" s="16"/>
      <c r="QMF52" s="16"/>
      <c r="QMG52" s="16"/>
      <c r="QMH52" s="16"/>
      <c r="QMI52" s="16"/>
      <c r="QMJ52" s="16"/>
      <c r="QMK52" s="16"/>
      <c r="QML52" s="16"/>
      <c r="QMM52" s="16"/>
      <c r="QMN52" s="16"/>
      <c r="QMO52" s="16"/>
      <c r="QMP52" s="16"/>
      <c r="QMQ52" s="16"/>
      <c r="QMR52" s="16"/>
      <c r="QMS52" s="16"/>
      <c r="QMT52" s="16"/>
      <c r="QMU52" s="16"/>
      <c r="QMV52" s="16"/>
      <c r="QMW52" s="16"/>
      <c r="QMX52" s="16"/>
      <c r="QMY52" s="16"/>
      <c r="QMZ52" s="16"/>
      <c r="QNA52" s="16"/>
      <c r="QNB52" s="16"/>
      <c r="QNC52" s="16"/>
      <c r="QND52" s="16"/>
      <c r="QNE52" s="16"/>
      <c r="QNF52" s="16"/>
      <c r="QNG52" s="16"/>
      <c r="QNH52" s="16"/>
      <c r="QNI52" s="16"/>
      <c r="QNJ52" s="16"/>
      <c r="QNK52" s="16"/>
      <c r="QNL52" s="16"/>
      <c r="QNM52" s="16"/>
      <c r="QNN52" s="16"/>
      <c r="QNO52" s="16"/>
      <c r="QNP52" s="16"/>
      <c r="QNQ52" s="16"/>
      <c r="QNR52" s="16"/>
      <c r="QNS52" s="16"/>
      <c r="QNT52" s="16"/>
      <c r="QNU52" s="16"/>
      <c r="QNV52" s="16"/>
      <c r="QNW52" s="16"/>
      <c r="QNX52" s="16"/>
      <c r="QNY52" s="16"/>
      <c r="QNZ52" s="16"/>
      <c r="QOA52" s="16"/>
      <c r="QOB52" s="16"/>
      <c r="QOC52" s="16"/>
      <c r="QOD52" s="16"/>
      <c r="QOE52" s="16"/>
      <c r="QOF52" s="16"/>
      <c r="QOG52" s="16"/>
      <c r="QOH52" s="16"/>
      <c r="QOI52" s="16"/>
      <c r="QOJ52" s="16"/>
      <c r="QOK52" s="16"/>
      <c r="QOL52" s="16"/>
      <c r="QOM52" s="16"/>
      <c r="QON52" s="16"/>
      <c r="QOO52" s="16"/>
      <c r="QOP52" s="16"/>
      <c r="QOQ52" s="16"/>
      <c r="QOR52" s="16"/>
      <c r="QOS52" s="16"/>
      <c r="QOT52" s="16"/>
      <c r="QOU52" s="16"/>
      <c r="QOV52" s="16"/>
      <c r="QOW52" s="16"/>
      <c r="QOX52" s="16"/>
      <c r="QOY52" s="16"/>
      <c r="QOZ52" s="16"/>
      <c r="QPA52" s="16"/>
      <c r="QPB52" s="16"/>
      <c r="QPC52" s="16"/>
      <c r="QPD52" s="16"/>
      <c r="QPE52" s="16"/>
      <c r="QPF52" s="16"/>
      <c r="QPG52" s="16"/>
      <c r="QPH52" s="16"/>
      <c r="QPI52" s="16"/>
      <c r="QPJ52" s="16"/>
      <c r="QPK52" s="16"/>
      <c r="QPL52" s="16"/>
      <c r="QPM52" s="16"/>
      <c r="QPN52" s="16"/>
      <c r="QPO52" s="16"/>
      <c r="QPP52" s="16"/>
      <c r="QPQ52" s="16"/>
      <c r="QPR52" s="16"/>
      <c r="QPS52" s="16"/>
      <c r="QPT52" s="16"/>
      <c r="QPU52" s="16"/>
      <c r="QPV52" s="16"/>
      <c r="QPW52" s="16"/>
      <c r="QPX52" s="16"/>
      <c r="QPY52" s="16"/>
      <c r="QPZ52" s="16"/>
      <c r="QQA52" s="16"/>
      <c r="QQB52" s="16"/>
      <c r="QQC52" s="16"/>
      <c r="QQD52" s="16"/>
      <c r="QQE52" s="16"/>
      <c r="QQF52" s="16"/>
      <c r="QQG52" s="16"/>
      <c r="QQH52" s="16"/>
      <c r="QQI52" s="16"/>
      <c r="QQJ52" s="16"/>
      <c r="QQK52" s="16"/>
      <c r="QQL52" s="16"/>
      <c r="QQM52" s="16"/>
      <c r="QQN52" s="16"/>
      <c r="QQO52" s="16"/>
      <c r="QQP52" s="16"/>
      <c r="QQQ52" s="16"/>
      <c r="QQR52" s="16"/>
      <c r="QQS52" s="16"/>
      <c r="QQT52" s="16"/>
      <c r="QQU52" s="16"/>
      <c r="QQV52" s="16"/>
      <c r="QQW52" s="16"/>
      <c r="QQX52" s="16"/>
      <c r="QQY52" s="16"/>
      <c r="QQZ52" s="16"/>
      <c r="QRA52" s="16"/>
      <c r="QRB52" s="16"/>
      <c r="QRC52" s="16"/>
      <c r="QRD52" s="16"/>
      <c r="QRE52" s="16"/>
      <c r="QRF52" s="16"/>
      <c r="QRG52" s="16"/>
      <c r="QRH52" s="16"/>
      <c r="QRI52" s="16"/>
      <c r="QRJ52" s="16"/>
      <c r="QRK52" s="16"/>
      <c r="QRL52" s="16"/>
      <c r="QRM52" s="16"/>
      <c r="QRN52" s="16"/>
      <c r="QRO52" s="16"/>
      <c r="QRP52" s="16"/>
      <c r="QRQ52" s="16"/>
      <c r="QRR52" s="16"/>
      <c r="QRS52" s="16"/>
      <c r="QRT52" s="16"/>
      <c r="QRU52" s="16"/>
      <c r="QRV52" s="16"/>
      <c r="QRW52" s="16"/>
      <c r="QRX52" s="16"/>
      <c r="QRY52" s="16"/>
      <c r="QRZ52" s="16"/>
      <c r="QSA52" s="16"/>
      <c r="QSB52" s="16"/>
      <c r="QSC52" s="16"/>
      <c r="QSD52" s="16"/>
      <c r="QSE52" s="16"/>
      <c r="QSF52" s="16"/>
      <c r="QSG52" s="16"/>
      <c r="QSH52" s="16"/>
      <c r="QSI52" s="16"/>
      <c r="QSJ52" s="16"/>
      <c r="QSK52" s="16"/>
      <c r="QSL52" s="16"/>
      <c r="QSM52" s="16"/>
      <c r="QSN52" s="16"/>
      <c r="QSO52" s="16"/>
      <c r="QSP52" s="16"/>
      <c r="QSQ52" s="16"/>
      <c r="QSR52" s="16"/>
      <c r="QSS52" s="16"/>
      <c r="QST52" s="16"/>
      <c r="QSU52" s="16"/>
      <c r="QSV52" s="16"/>
      <c r="QSW52" s="16"/>
      <c r="QSX52" s="16"/>
      <c r="QSY52" s="16"/>
      <c r="QSZ52" s="16"/>
      <c r="QTA52" s="16"/>
      <c r="QTB52" s="16"/>
      <c r="QTC52" s="16"/>
      <c r="QTD52" s="16"/>
      <c r="QTE52" s="16"/>
      <c r="QTF52" s="16"/>
      <c r="QTG52" s="16"/>
      <c r="QTH52" s="16"/>
      <c r="QTI52" s="16"/>
      <c r="QTJ52" s="16"/>
      <c r="QTK52" s="16"/>
      <c r="QTL52" s="16"/>
      <c r="QTM52" s="16"/>
      <c r="QTN52" s="16"/>
      <c r="QTO52" s="16"/>
      <c r="QTP52" s="16"/>
      <c r="QTQ52" s="16"/>
      <c r="QTR52" s="16"/>
      <c r="QTS52" s="16"/>
      <c r="QTT52" s="16"/>
      <c r="QTU52" s="16"/>
      <c r="QTV52" s="16"/>
      <c r="QTW52" s="16"/>
      <c r="QTX52" s="16"/>
      <c r="QTY52" s="16"/>
      <c r="QTZ52" s="16"/>
      <c r="QUA52" s="16"/>
      <c r="QUB52" s="16"/>
      <c r="QUC52" s="16"/>
      <c r="QUD52" s="16"/>
      <c r="QUE52" s="16"/>
      <c r="QUF52" s="16"/>
      <c r="QUG52" s="16"/>
      <c r="QUH52" s="16"/>
      <c r="QUI52" s="16"/>
      <c r="QUJ52" s="16"/>
      <c r="QUK52" s="16"/>
      <c r="QUL52" s="16"/>
      <c r="QUM52" s="16"/>
      <c r="QUN52" s="16"/>
      <c r="QUO52" s="16"/>
      <c r="QUP52" s="16"/>
      <c r="QUQ52" s="16"/>
      <c r="QUR52" s="16"/>
      <c r="QUS52" s="16"/>
      <c r="QUT52" s="16"/>
      <c r="QUU52" s="16"/>
      <c r="QUV52" s="16"/>
      <c r="QUW52" s="16"/>
      <c r="QUX52" s="16"/>
      <c r="QUY52" s="16"/>
      <c r="QUZ52" s="16"/>
      <c r="QVA52" s="16"/>
      <c r="QVB52" s="16"/>
      <c r="QVC52" s="16"/>
      <c r="QVD52" s="16"/>
      <c r="QVE52" s="16"/>
      <c r="QVF52" s="16"/>
      <c r="QVG52" s="16"/>
      <c r="QVH52" s="16"/>
      <c r="QVI52" s="16"/>
      <c r="QVJ52" s="16"/>
      <c r="QVK52" s="16"/>
      <c r="QVL52" s="16"/>
      <c r="QVM52" s="16"/>
      <c r="QVN52" s="16"/>
      <c r="QVO52" s="16"/>
      <c r="QVP52" s="16"/>
      <c r="QVQ52" s="16"/>
      <c r="QVR52" s="16"/>
      <c r="QVS52" s="16"/>
      <c r="QVT52" s="16"/>
      <c r="QVU52" s="16"/>
      <c r="QVV52" s="16"/>
      <c r="QVW52" s="16"/>
      <c r="QVX52" s="16"/>
      <c r="QVY52" s="16"/>
      <c r="QVZ52" s="16"/>
      <c r="QWA52" s="16"/>
      <c r="QWB52" s="16"/>
      <c r="QWC52" s="16"/>
      <c r="QWD52" s="16"/>
      <c r="QWE52" s="16"/>
      <c r="QWF52" s="16"/>
      <c r="QWG52" s="16"/>
      <c r="QWH52" s="16"/>
      <c r="QWI52" s="16"/>
      <c r="QWJ52" s="16"/>
      <c r="QWK52" s="16"/>
      <c r="QWL52" s="16"/>
      <c r="QWM52" s="16"/>
      <c r="QWN52" s="16"/>
      <c r="QWO52" s="16"/>
      <c r="QWP52" s="16"/>
      <c r="QWQ52" s="16"/>
      <c r="QWR52" s="16"/>
      <c r="QWS52" s="16"/>
      <c r="QWT52" s="16"/>
      <c r="QWU52" s="16"/>
      <c r="QWV52" s="16"/>
      <c r="QWW52" s="16"/>
      <c r="QWX52" s="16"/>
      <c r="QWY52" s="16"/>
      <c r="QWZ52" s="16"/>
      <c r="QXA52" s="16"/>
      <c r="QXB52" s="16"/>
      <c r="QXC52" s="16"/>
      <c r="QXD52" s="16"/>
      <c r="QXE52" s="16"/>
      <c r="QXF52" s="16"/>
      <c r="QXG52" s="16"/>
      <c r="QXH52" s="16"/>
      <c r="QXI52" s="16"/>
      <c r="QXJ52" s="16"/>
      <c r="QXK52" s="16"/>
      <c r="QXL52" s="16"/>
      <c r="QXM52" s="16"/>
      <c r="QXN52" s="16"/>
      <c r="QXO52" s="16"/>
      <c r="QXP52" s="16"/>
      <c r="QXQ52" s="16"/>
      <c r="QXR52" s="16"/>
      <c r="QXS52" s="16"/>
      <c r="QXT52" s="16"/>
      <c r="QXU52" s="16"/>
      <c r="QXV52" s="16"/>
      <c r="QXW52" s="16"/>
      <c r="QXX52" s="16"/>
      <c r="QXY52" s="16"/>
      <c r="QXZ52" s="16"/>
      <c r="QYA52" s="16"/>
      <c r="QYB52" s="16"/>
      <c r="QYC52" s="16"/>
      <c r="QYD52" s="16"/>
      <c r="QYE52" s="16"/>
      <c r="QYF52" s="16"/>
      <c r="QYG52" s="16"/>
      <c r="QYH52" s="16"/>
      <c r="QYI52" s="16"/>
      <c r="QYJ52" s="16"/>
      <c r="QYK52" s="16"/>
      <c r="QYL52" s="16"/>
      <c r="QYM52" s="16"/>
      <c r="QYN52" s="16"/>
      <c r="QYO52" s="16"/>
      <c r="QYP52" s="16"/>
      <c r="QYQ52" s="16"/>
      <c r="QYR52" s="16"/>
      <c r="QYS52" s="16"/>
      <c r="QYT52" s="16"/>
      <c r="QYU52" s="16"/>
      <c r="QYV52" s="16"/>
      <c r="QYW52" s="16"/>
      <c r="QYX52" s="16"/>
      <c r="QYY52" s="16"/>
      <c r="QYZ52" s="16"/>
      <c r="QZA52" s="16"/>
      <c r="QZB52" s="16"/>
      <c r="QZC52" s="16"/>
      <c r="QZD52" s="16"/>
      <c r="QZE52" s="16"/>
      <c r="QZF52" s="16"/>
      <c r="QZG52" s="16"/>
      <c r="QZH52" s="16"/>
      <c r="QZI52" s="16"/>
      <c r="QZJ52" s="16"/>
      <c r="QZK52" s="16"/>
      <c r="QZL52" s="16"/>
      <c r="QZM52" s="16"/>
      <c r="QZN52" s="16"/>
      <c r="QZO52" s="16"/>
      <c r="QZP52" s="16"/>
      <c r="QZQ52" s="16"/>
      <c r="QZR52" s="16"/>
      <c r="QZS52" s="16"/>
      <c r="QZT52" s="16"/>
      <c r="QZU52" s="16"/>
      <c r="QZV52" s="16"/>
      <c r="QZW52" s="16"/>
      <c r="QZX52" s="16"/>
      <c r="QZY52" s="16"/>
      <c r="QZZ52" s="16"/>
      <c r="RAA52" s="16"/>
      <c r="RAB52" s="16"/>
      <c r="RAC52" s="16"/>
      <c r="RAD52" s="16"/>
      <c r="RAE52" s="16"/>
      <c r="RAF52" s="16"/>
      <c r="RAG52" s="16"/>
      <c r="RAH52" s="16"/>
      <c r="RAI52" s="16"/>
      <c r="RAJ52" s="16"/>
      <c r="RAK52" s="16"/>
      <c r="RAL52" s="16"/>
      <c r="RAM52" s="16"/>
      <c r="RAN52" s="16"/>
      <c r="RAO52" s="16"/>
      <c r="RAP52" s="16"/>
      <c r="RAQ52" s="16"/>
      <c r="RAR52" s="16"/>
      <c r="RAS52" s="16"/>
      <c r="RAT52" s="16"/>
      <c r="RAU52" s="16"/>
      <c r="RAV52" s="16"/>
      <c r="RAW52" s="16"/>
      <c r="RAX52" s="16"/>
      <c r="RAY52" s="16"/>
      <c r="RAZ52" s="16"/>
      <c r="RBA52" s="16"/>
      <c r="RBB52" s="16"/>
      <c r="RBC52" s="16"/>
      <c r="RBD52" s="16"/>
      <c r="RBE52" s="16"/>
      <c r="RBF52" s="16"/>
      <c r="RBG52" s="16"/>
      <c r="RBH52" s="16"/>
      <c r="RBI52" s="16"/>
      <c r="RBJ52" s="16"/>
      <c r="RBK52" s="16"/>
      <c r="RBL52" s="16"/>
      <c r="RBM52" s="16"/>
      <c r="RBN52" s="16"/>
      <c r="RBO52" s="16"/>
      <c r="RBP52" s="16"/>
      <c r="RBQ52" s="16"/>
      <c r="RBR52" s="16"/>
      <c r="RBS52" s="16"/>
      <c r="RBT52" s="16"/>
      <c r="RBU52" s="16"/>
      <c r="RBV52" s="16"/>
      <c r="RBW52" s="16"/>
      <c r="RBX52" s="16"/>
      <c r="RBY52" s="16"/>
      <c r="RBZ52" s="16"/>
      <c r="RCA52" s="16"/>
      <c r="RCB52" s="16"/>
      <c r="RCC52" s="16"/>
      <c r="RCD52" s="16"/>
      <c r="RCE52" s="16"/>
      <c r="RCF52" s="16"/>
      <c r="RCG52" s="16"/>
      <c r="RCH52" s="16"/>
      <c r="RCI52" s="16"/>
      <c r="RCJ52" s="16"/>
      <c r="RCK52" s="16"/>
      <c r="RCL52" s="16"/>
      <c r="RCM52" s="16"/>
      <c r="RCN52" s="16"/>
      <c r="RCO52" s="16"/>
      <c r="RCP52" s="16"/>
      <c r="RCQ52" s="16"/>
      <c r="RCR52" s="16"/>
      <c r="RCS52" s="16"/>
      <c r="RCT52" s="16"/>
      <c r="RCU52" s="16"/>
      <c r="RCV52" s="16"/>
      <c r="RCW52" s="16"/>
      <c r="RCX52" s="16"/>
      <c r="RCY52" s="16"/>
      <c r="RCZ52" s="16"/>
      <c r="RDA52" s="16"/>
      <c r="RDB52" s="16"/>
      <c r="RDC52" s="16"/>
      <c r="RDD52" s="16"/>
      <c r="RDE52" s="16"/>
      <c r="RDF52" s="16"/>
      <c r="RDG52" s="16"/>
      <c r="RDH52" s="16"/>
      <c r="RDI52" s="16"/>
      <c r="RDJ52" s="16"/>
      <c r="RDK52" s="16"/>
      <c r="RDL52" s="16"/>
      <c r="RDM52" s="16"/>
      <c r="RDN52" s="16"/>
      <c r="RDO52" s="16"/>
      <c r="RDP52" s="16"/>
      <c r="RDQ52" s="16"/>
      <c r="RDR52" s="16"/>
      <c r="RDS52" s="16"/>
      <c r="RDT52" s="16"/>
      <c r="RDU52" s="16"/>
      <c r="RDV52" s="16"/>
      <c r="RDW52" s="16"/>
      <c r="RDX52" s="16"/>
      <c r="RDY52" s="16"/>
      <c r="RDZ52" s="16"/>
      <c r="REA52" s="16"/>
      <c r="REB52" s="16"/>
      <c r="REC52" s="16"/>
      <c r="RED52" s="16"/>
      <c r="REE52" s="16"/>
      <c r="REF52" s="16"/>
      <c r="REG52" s="16"/>
      <c r="REH52" s="16"/>
      <c r="REI52" s="16"/>
      <c r="REJ52" s="16"/>
      <c r="REK52" s="16"/>
      <c r="REL52" s="16"/>
      <c r="REM52" s="16"/>
      <c r="REN52" s="16"/>
      <c r="REO52" s="16"/>
      <c r="REP52" s="16"/>
      <c r="REQ52" s="16"/>
      <c r="RER52" s="16"/>
      <c r="RES52" s="16"/>
      <c r="RET52" s="16"/>
      <c r="REU52" s="16"/>
      <c r="REV52" s="16"/>
      <c r="REW52" s="16"/>
      <c r="REX52" s="16"/>
      <c r="REY52" s="16"/>
      <c r="REZ52" s="16"/>
      <c r="RFA52" s="16"/>
      <c r="RFB52" s="16"/>
      <c r="RFC52" s="16"/>
      <c r="RFD52" s="16"/>
      <c r="RFE52" s="16"/>
      <c r="RFF52" s="16"/>
      <c r="RFG52" s="16"/>
      <c r="RFH52" s="16"/>
      <c r="RFI52" s="16"/>
      <c r="RFJ52" s="16"/>
      <c r="RFK52" s="16"/>
      <c r="RFL52" s="16"/>
      <c r="RFM52" s="16"/>
      <c r="RFN52" s="16"/>
      <c r="RFO52" s="16"/>
      <c r="RFP52" s="16"/>
      <c r="RFQ52" s="16"/>
      <c r="RFR52" s="16"/>
      <c r="RFS52" s="16"/>
      <c r="RFT52" s="16"/>
      <c r="RFU52" s="16"/>
      <c r="RFV52" s="16"/>
      <c r="RFW52" s="16"/>
      <c r="RFX52" s="16"/>
      <c r="RFY52" s="16"/>
      <c r="RFZ52" s="16"/>
      <c r="RGA52" s="16"/>
      <c r="RGB52" s="16"/>
      <c r="RGC52" s="16"/>
      <c r="RGD52" s="16"/>
      <c r="RGE52" s="16"/>
      <c r="RGF52" s="16"/>
      <c r="RGG52" s="16"/>
      <c r="RGH52" s="16"/>
      <c r="RGI52" s="16"/>
      <c r="RGJ52" s="16"/>
      <c r="RGK52" s="16"/>
      <c r="RGL52" s="16"/>
      <c r="RGM52" s="16"/>
      <c r="RGN52" s="16"/>
      <c r="RGO52" s="16"/>
      <c r="RGP52" s="16"/>
      <c r="RGQ52" s="16"/>
      <c r="RGR52" s="16"/>
      <c r="RGS52" s="16"/>
      <c r="RGT52" s="16"/>
      <c r="RGU52" s="16"/>
      <c r="RGV52" s="16"/>
      <c r="RGW52" s="16"/>
      <c r="RGX52" s="16"/>
      <c r="RGY52" s="16"/>
      <c r="RGZ52" s="16"/>
      <c r="RHA52" s="16"/>
      <c r="RHB52" s="16"/>
      <c r="RHC52" s="16"/>
      <c r="RHD52" s="16"/>
      <c r="RHE52" s="16"/>
      <c r="RHF52" s="16"/>
      <c r="RHG52" s="16"/>
      <c r="RHH52" s="16"/>
      <c r="RHI52" s="16"/>
      <c r="RHJ52" s="16"/>
      <c r="RHK52" s="16"/>
      <c r="RHL52" s="16"/>
      <c r="RHM52" s="16"/>
      <c r="RHN52" s="16"/>
      <c r="RHO52" s="16"/>
      <c r="RHP52" s="16"/>
      <c r="RHQ52" s="16"/>
      <c r="RHR52" s="16"/>
      <c r="RHS52" s="16"/>
      <c r="RHT52" s="16"/>
      <c r="RHU52" s="16"/>
      <c r="RHV52" s="16"/>
      <c r="RHW52" s="16"/>
      <c r="RHX52" s="16"/>
      <c r="RHY52" s="16"/>
      <c r="RHZ52" s="16"/>
      <c r="RIA52" s="16"/>
      <c r="RIB52" s="16"/>
      <c r="RIC52" s="16"/>
      <c r="RID52" s="16"/>
      <c r="RIE52" s="16"/>
      <c r="RIF52" s="16"/>
      <c r="RIG52" s="16"/>
      <c r="RIH52" s="16"/>
      <c r="RII52" s="16"/>
      <c r="RIJ52" s="16"/>
      <c r="RIK52" s="16"/>
      <c r="RIL52" s="16"/>
      <c r="RIM52" s="16"/>
      <c r="RIN52" s="16"/>
      <c r="RIO52" s="16"/>
      <c r="RIP52" s="16"/>
      <c r="RIQ52" s="16"/>
      <c r="RIR52" s="16"/>
      <c r="RIS52" s="16"/>
      <c r="RIT52" s="16"/>
      <c r="RIU52" s="16"/>
      <c r="RIV52" s="16"/>
      <c r="RIW52" s="16"/>
      <c r="RIX52" s="16"/>
      <c r="RIY52" s="16"/>
      <c r="RIZ52" s="16"/>
      <c r="RJA52" s="16"/>
      <c r="RJB52" s="16"/>
      <c r="RJC52" s="16"/>
      <c r="RJD52" s="16"/>
      <c r="RJE52" s="16"/>
      <c r="RJF52" s="16"/>
      <c r="RJG52" s="16"/>
      <c r="RJH52" s="16"/>
      <c r="RJI52" s="16"/>
      <c r="RJJ52" s="16"/>
      <c r="RJK52" s="16"/>
      <c r="RJL52" s="16"/>
      <c r="RJM52" s="16"/>
      <c r="RJN52" s="16"/>
      <c r="RJO52" s="16"/>
      <c r="RJP52" s="16"/>
      <c r="RJQ52" s="16"/>
      <c r="RJR52" s="16"/>
      <c r="RJS52" s="16"/>
      <c r="RJT52" s="16"/>
      <c r="RJU52" s="16"/>
      <c r="RJV52" s="16"/>
      <c r="RJW52" s="16"/>
      <c r="RJX52" s="16"/>
      <c r="RJY52" s="16"/>
      <c r="RJZ52" s="16"/>
      <c r="RKA52" s="16"/>
      <c r="RKB52" s="16"/>
      <c r="RKC52" s="16"/>
      <c r="RKD52" s="16"/>
      <c r="RKE52" s="16"/>
      <c r="RKF52" s="16"/>
      <c r="RKG52" s="16"/>
      <c r="RKH52" s="16"/>
      <c r="RKI52" s="16"/>
      <c r="RKJ52" s="16"/>
      <c r="RKK52" s="16"/>
      <c r="RKL52" s="16"/>
      <c r="RKM52" s="16"/>
      <c r="RKN52" s="16"/>
      <c r="RKO52" s="16"/>
      <c r="RKP52" s="16"/>
      <c r="RKQ52" s="16"/>
      <c r="RKR52" s="16"/>
      <c r="RKS52" s="16"/>
      <c r="RKT52" s="16"/>
      <c r="RKU52" s="16"/>
      <c r="RKV52" s="16"/>
      <c r="RKW52" s="16"/>
      <c r="RKX52" s="16"/>
      <c r="RKY52" s="16"/>
      <c r="RKZ52" s="16"/>
      <c r="RLA52" s="16"/>
      <c r="RLB52" s="16"/>
      <c r="RLC52" s="16"/>
      <c r="RLD52" s="16"/>
      <c r="RLE52" s="16"/>
      <c r="RLF52" s="16"/>
      <c r="RLG52" s="16"/>
      <c r="RLH52" s="16"/>
      <c r="RLI52" s="16"/>
      <c r="RLJ52" s="16"/>
      <c r="RLK52" s="16"/>
      <c r="RLL52" s="16"/>
      <c r="RLM52" s="16"/>
      <c r="RLN52" s="16"/>
      <c r="RLO52" s="16"/>
      <c r="RLP52" s="16"/>
      <c r="RLQ52" s="16"/>
      <c r="RLR52" s="16"/>
      <c r="RLS52" s="16"/>
      <c r="RLT52" s="16"/>
      <c r="RLU52" s="16"/>
      <c r="RLV52" s="16"/>
      <c r="RLW52" s="16"/>
      <c r="RLX52" s="16"/>
      <c r="RLY52" s="16"/>
      <c r="RLZ52" s="16"/>
      <c r="RMA52" s="16"/>
      <c r="RMB52" s="16"/>
      <c r="RMC52" s="16"/>
      <c r="RMD52" s="16"/>
      <c r="RME52" s="16"/>
      <c r="RMF52" s="16"/>
      <c r="RMG52" s="16"/>
      <c r="RMH52" s="16"/>
      <c r="RMI52" s="16"/>
      <c r="RMJ52" s="16"/>
      <c r="RMK52" s="16"/>
      <c r="RML52" s="16"/>
      <c r="RMM52" s="16"/>
      <c r="RMN52" s="16"/>
      <c r="RMO52" s="16"/>
      <c r="RMP52" s="16"/>
      <c r="RMQ52" s="16"/>
      <c r="RMR52" s="16"/>
      <c r="RMS52" s="16"/>
      <c r="RMT52" s="16"/>
      <c r="RMU52" s="16"/>
      <c r="RMV52" s="16"/>
      <c r="RMW52" s="16"/>
      <c r="RMX52" s="16"/>
      <c r="RMY52" s="16"/>
      <c r="RMZ52" s="16"/>
      <c r="RNA52" s="16"/>
      <c r="RNB52" s="16"/>
      <c r="RNC52" s="16"/>
      <c r="RND52" s="16"/>
      <c r="RNE52" s="16"/>
      <c r="RNF52" s="16"/>
      <c r="RNG52" s="16"/>
      <c r="RNH52" s="16"/>
      <c r="RNI52" s="16"/>
      <c r="RNJ52" s="16"/>
      <c r="RNK52" s="16"/>
      <c r="RNL52" s="16"/>
      <c r="RNM52" s="16"/>
      <c r="RNN52" s="16"/>
      <c r="RNO52" s="16"/>
      <c r="RNP52" s="16"/>
      <c r="RNQ52" s="16"/>
      <c r="RNR52" s="16"/>
      <c r="RNS52" s="16"/>
      <c r="RNT52" s="16"/>
      <c r="RNU52" s="16"/>
      <c r="RNV52" s="16"/>
      <c r="RNW52" s="16"/>
      <c r="RNX52" s="16"/>
      <c r="RNY52" s="16"/>
      <c r="RNZ52" s="16"/>
      <c r="ROA52" s="16"/>
      <c r="ROB52" s="16"/>
      <c r="ROC52" s="16"/>
      <c r="ROD52" s="16"/>
      <c r="ROE52" s="16"/>
      <c r="ROF52" s="16"/>
      <c r="ROG52" s="16"/>
      <c r="ROH52" s="16"/>
      <c r="ROI52" s="16"/>
      <c r="ROJ52" s="16"/>
      <c r="ROK52" s="16"/>
      <c r="ROL52" s="16"/>
      <c r="ROM52" s="16"/>
      <c r="RON52" s="16"/>
      <c r="ROO52" s="16"/>
      <c r="ROP52" s="16"/>
      <c r="ROQ52" s="16"/>
      <c r="ROR52" s="16"/>
      <c r="ROS52" s="16"/>
      <c r="ROT52" s="16"/>
      <c r="ROU52" s="16"/>
      <c r="ROV52" s="16"/>
      <c r="ROW52" s="16"/>
      <c r="ROX52" s="16"/>
      <c r="ROY52" s="16"/>
      <c r="ROZ52" s="16"/>
      <c r="RPA52" s="16"/>
      <c r="RPB52" s="16"/>
      <c r="RPC52" s="16"/>
      <c r="RPD52" s="16"/>
      <c r="RPE52" s="16"/>
      <c r="RPF52" s="16"/>
      <c r="RPG52" s="16"/>
      <c r="RPH52" s="16"/>
      <c r="RPI52" s="16"/>
      <c r="RPJ52" s="16"/>
      <c r="RPK52" s="16"/>
      <c r="RPL52" s="16"/>
      <c r="RPM52" s="16"/>
      <c r="RPN52" s="16"/>
      <c r="RPO52" s="16"/>
      <c r="RPP52" s="16"/>
      <c r="RPQ52" s="16"/>
      <c r="RPR52" s="16"/>
      <c r="RPS52" s="16"/>
      <c r="RPT52" s="16"/>
      <c r="RPU52" s="16"/>
      <c r="RPV52" s="16"/>
      <c r="RPW52" s="16"/>
      <c r="RPX52" s="16"/>
      <c r="RPY52" s="16"/>
      <c r="RPZ52" s="16"/>
      <c r="RQA52" s="16"/>
      <c r="RQB52" s="16"/>
      <c r="RQC52" s="16"/>
      <c r="RQD52" s="16"/>
      <c r="RQE52" s="16"/>
      <c r="RQF52" s="16"/>
      <c r="RQG52" s="16"/>
      <c r="RQH52" s="16"/>
      <c r="RQI52" s="16"/>
      <c r="RQJ52" s="16"/>
      <c r="RQK52" s="16"/>
      <c r="RQL52" s="16"/>
      <c r="RQM52" s="16"/>
      <c r="RQN52" s="16"/>
      <c r="RQO52" s="16"/>
      <c r="RQP52" s="16"/>
      <c r="RQQ52" s="16"/>
      <c r="RQR52" s="16"/>
      <c r="RQS52" s="16"/>
      <c r="RQT52" s="16"/>
      <c r="RQU52" s="16"/>
      <c r="RQV52" s="16"/>
      <c r="RQW52" s="16"/>
      <c r="RQX52" s="16"/>
      <c r="RQY52" s="16"/>
      <c r="RQZ52" s="16"/>
      <c r="RRA52" s="16"/>
      <c r="RRB52" s="16"/>
      <c r="RRC52" s="16"/>
      <c r="RRD52" s="16"/>
      <c r="RRE52" s="16"/>
      <c r="RRF52" s="16"/>
      <c r="RRG52" s="16"/>
      <c r="RRH52" s="16"/>
      <c r="RRI52" s="16"/>
      <c r="RRJ52" s="16"/>
      <c r="RRK52" s="16"/>
      <c r="RRL52" s="16"/>
      <c r="RRM52" s="16"/>
      <c r="RRN52" s="16"/>
      <c r="RRO52" s="16"/>
      <c r="RRP52" s="16"/>
      <c r="RRQ52" s="16"/>
      <c r="RRR52" s="16"/>
      <c r="RRS52" s="16"/>
      <c r="RRT52" s="16"/>
      <c r="RRU52" s="16"/>
      <c r="RRV52" s="16"/>
      <c r="RRW52" s="16"/>
      <c r="RRX52" s="16"/>
      <c r="RRY52" s="16"/>
      <c r="RRZ52" s="16"/>
      <c r="RSA52" s="16"/>
      <c r="RSB52" s="16"/>
      <c r="RSC52" s="16"/>
      <c r="RSD52" s="16"/>
      <c r="RSE52" s="16"/>
      <c r="RSF52" s="16"/>
      <c r="RSG52" s="16"/>
      <c r="RSH52" s="16"/>
      <c r="RSI52" s="16"/>
      <c r="RSJ52" s="16"/>
      <c r="RSK52" s="16"/>
      <c r="RSL52" s="16"/>
      <c r="RSM52" s="16"/>
      <c r="RSN52" s="16"/>
      <c r="RSO52" s="16"/>
      <c r="RSP52" s="16"/>
      <c r="RSQ52" s="16"/>
      <c r="RSR52" s="16"/>
      <c r="RSS52" s="16"/>
      <c r="RST52" s="16"/>
      <c r="RSU52" s="16"/>
      <c r="RSV52" s="16"/>
      <c r="RSW52" s="16"/>
      <c r="RSX52" s="16"/>
      <c r="RSY52" s="16"/>
      <c r="RSZ52" s="16"/>
      <c r="RTA52" s="16"/>
      <c r="RTB52" s="16"/>
      <c r="RTC52" s="16"/>
      <c r="RTD52" s="16"/>
      <c r="RTE52" s="16"/>
      <c r="RTF52" s="16"/>
      <c r="RTG52" s="16"/>
      <c r="RTH52" s="16"/>
      <c r="RTI52" s="16"/>
      <c r="RTJ52" s="16"/>
      <c r="RTK52" s="16"/>
      <c r="RTL52" s="16"/>
      <c r="RTM52" s="16"/>
      <c r="RTN52" s="16"/>
      <c r="RTO52" s="16"/>
      <c r="RTP52" s="16"/>
      <c r="RTQ52" s="16"/>
      <c r="RTR52" s="16"/>
      <c r="RTS52" s="16"/>
      <c r="RTT52" s="16"/>
      <c r="RTU52" s="16"/>
      <c r="RTV52" s="16"/>
      <c r="RTW52" s="16"/>
      <c r="RTX52" s="16"/>
      <c r="RTY52" s="16"/>
      <c r="RTZ52" s="16"/>
      <c r="RUA52" s="16"/>
      <c r="RUB52" s="16"/>
      <c r="RUC52" s="16"/>
      <c r="RUD52" s="16"/>
      <c r="RUE52" s="16"/>
      <c r="RUF52" s="16"/>
      <c r="RUG52" s="16"/>
      <c r="RUH52" s="16"/>
      <c r="RUI52" s="16"/>
      <c r="RUJ52" s="16"/>
      <c r="RUK52" s="16"/>
      <c r="RUL52" s="16"/>
      <c r="RUM52" s="16"/>
      <c r="RUN52" s="16"/>
      <c r="RUO52" s="16"/>
      <c r="RUP52" s="16"/>
      <c r="RUQ52" s="16"/>
      <c r="RUR52" s="16"/>
      <c r="RUS52" s="16"/>
      <c r="RUT52" s="16"/>
      <c r="RUU52" s="16"/>
      <c r="RUV52" s="16"/>
      <c r="RUW52" s="16"/>
      <c r="RUX52" s="16"/>
      <c r="RUY52" s="16"/>
      <c r="RUZ52" s="16"/>
      <c r="RVA52" s="16"/>
      <c r="RVB52" s="16"/>
      <c r="RVC52" s="16"/>
      <c r="RVD52" s="16"/>
      <c r="RVE52" s="16"/>
      <c r="RVF52" s="16"/>
      <c r="RVG52" s="16"/>
      <c r="RVH52" s="16"/>
      <c r="RVI52" s="16"/>
      <c r="RVJ52" s="16"/>
      <c r="RVK52" s="16"/>
      <c r="RVL52" s="16"/>
      <c r="RVM52" s="16"/>
      <c r="RVN52" s="16"/>
      <c r="RVO52" s="16"/>
      <c r="RVP52" s="16"/>
      <c r="RVQ52" s="16"/>
      <c r="RVR52" s="16"/>
      <c r="RVS52" s="16"/>
      <c r="RVT52" s="16"/>
      <c r="RVU52" s="16"/>
      <c r="RVV52" s="16"/>
      <c r="RVW52" s="16"/>
      <c r="RVX52" s="16"/>
      <c r="RVY52" s="16"/>
      <c r="RVZ52" s="16"/>
      <c r="RWA52" s="16"/>
      <c r="RWB52" s="16"/>
      <c r="RWC52" s="16"/>
      <c r="RWD52" s="16"/>
      <c r="RWE52" s="16"/>
      <c r="RWF52" s="16"/>
      <c r="RWG52" s="16"/>
      <c r="RWH52" s="16"/>
      <c r="RWI52" s="16"/>
      <c r="RWJ52" s="16"/>
      <c r="RWK52" s="16"/>
      <c r="RWL52" s="16"/>
      <c r="RWM52" s="16"/>
      <c r="RWN52" s="16"/>
      <c r="RWO52" s="16"/>
      <c r="RWP52" s="16"/>
      <c r="RWQ52" s="16"/>
      <c r="RWR52" s="16"/>
      <c r="RWS52" s="16"/>
      <c r="RWT52" s="16"/>
      <c r="RWU52" s="16"/>
      <c r="RWV52" s="16"/>
      <c r="RWW52" s="16"/>
      <c r="RWX52" s="16"/>
      <c r="RWY52" s="16"/>
      <c r="RWZ52" s="16"/>
      <c r="RXA52" s="16"/>
      <c r="RXB52" s="16"/>
      <c r="RXC52" s="16"/>
      <c r="RXD52" s="16"/>
      <c r="RXE52" s="16"/>
      <c r="RXF52" s="16"/>
      <c r="RXG52" s="16"/>
      <c r="RXH52" s="16"/>
      <c r="RXI52" s="16"/>
      <c r="RXJ52" s="16"/>
      <c r="RXK52" s="16"/>
      <c r="RXL52" s="16"/>
      <c r="RXM52" s="16"/>
      <c r="RXN52" s="16"/>
      <c r="RXO52" s="16"/>
      <c r="RXP52" s="16"/>
      <c r="RXQ52" s="16"/>
      <c r="RXR52" s="16"/>
      <c r="RXS52" s="16"/>
      <c r="RXT52" s="16"/>
      <c r="RXU52" s="16"/>
      <c r="RXV52" s="16"/>
      <c r="RXW52" s="16"/>
      <c r="RXX52" s="16"/>
      <c r="RXY52" s="16"/>
      <c r="RXZ52" s="16"/>
      <c r="RYA52" s="16"/>
      <c r="RYB52" s="16"/>
      <c r="RYC52" s="16"/>
      <c r="RYD52" s="16"/>
      <c r="RYE52" s="16"/>
      <c r="RYF52" s="16"/>
      <c r="RYG52" s="16"/>
      <c r="RYH52" s="16"/>
      <c r="RYI52" s="16"/>
      <c r="RYJ52" s="16"/>
      <c r="RYK52" s="16"/>
      <c r="RYL52" s="16"/>
      <c r="RYM52" s="16"/>
      <c r="RYN52" s="16"/>
      <c r="RYO52" s="16"/>
      <c r="RYP52" s="16"/>
      <c r="RYQ52" s="16"/>
      <c r="RYR52" s="16"/>
      <c r="RYS52" s="16"/>
      <c r="RYT52" s="16"/>
      <c r="RYU52" s="16"/>
      <c r="RYV52" s="16"/>
      <c r="RYW52" s="16"/>
      <c r="RYX52" s="16"/>
      <c r="RYY52" s="16"/>
      <c r="RYZ52" s="16"/>
      <c r="RZA52" s="16"/>
      <c r="RZB52" s="16"/>
      <c r="RZC52" s="16"/>
      <c r="RZD52" s="16"/>
      <c r="RZE52" s="16"/>
      <c r="RZF52" s="16"/>
      <c r="RZG52" s="16"/>
      <c r="RZH52" s="16"/>
      <c r="RZI52" s="16"/>
      <c r="RZJ52" s="16"/>
      <c r="RZK52" s="16"/>
      <c r="RZL52" s="16"/>
      <c r="RZM52" s="16"/>
      <c r="RZN52" s="16"/>
      <c r="RZO52" s="16"/>
      <c r="RZP52" s="16"/>
      <c r="RZQ52" s="16"/>
      <c r="RZR52" s="16"/>
      <c r="RZS52" s="16"/>
      <c r="RZT52" s="16"/>
      <c r="RZU52" s="16"/>
      <c r="RZV52" s="16"/>
      <c r="RZW52" s="16"/>
      <c r="RZX52" s="16"/>
      <c r="RZY52" s="16"/>
      <c r="RZZ52" s="16"/>
      <c r="SAA52" s="16"/>
      <c r="SAB52" s="16"/>
      <c r="SAC52" s="16"/>
      <c r="SAD52" s="16"/>
      <c r="SAE52" s="16"/>
      <c r="SAF52" s="16"/>
      <c r="SAG52" s="16"/>
      <c r="SAH52" s="16"/>
      <c r="SAI52" s="16"/>
      <c r="SAJ52" s="16"/>
      <c r="SAK52" s="16"/>
      <c r="SAL52" s="16"/>
      <c r="SAM52" s="16"/>
      <c r="SAN52" s="16"/>
      <c r="SAO52" s="16"/>
      <c r="SAP52" s="16"/>
      <c r="SAQ52" s="16"/>
      <c r="SAR52" s="16"/>
      <c r="SAS52" s="16"/>
      <c r="SAT52" s="16"/>
      <c r="SAU52" s="16"/>
      <c r="SAV52" s="16"/>
      <c r="SAW52" s="16"/>
      <c r="SAX52" s="16"/>
      <c r="SAY52" s="16"/>
      <c r="SAZ52" s="16"/>
      <c r="SBA52" s="16"/>
      <c r="SBB52" s="16"/>
      <c r="SBC52" s="16"/>
      <c r="SBD52" s="16"/>
      <c r="SBE52" s="16"/>
      <c r="SBF52" s="16"/>
      <c r="SBG52" s="16"/>
      <c r="SBH52" s="16"/>
      <c r="SBI52" s="16"/>
      <c r="SBJ52" s="16"/>
      <c r="SBK52" s="16"/>
      <c r="SBL52" s="16"/>
      <c r="SBM52" s="16"/>
      <c r="SBN52" s="16"/>
      <c r="SBO52" s="16"/>
      <c r="SBP52" s="16"/>
      <c r="SBQ52" s="16"/>
      <c r="SBR52" s="16"/>
      <c r="SBS52" s="16"/>
      <c r="SBT52" s="16"/>
      <c r="SBU52" s="16"/>
      <c r="SBV52" s="16"/>
      <c r="SBW52" s="16"/>
      <c r="SBX52" s="16"/>
      <c r="SBY52" s="16"/>
      <c r="SBZ52" s="16"/>
      <c r="SCA52" s="16"/>
      <c r="SCB52" s="16"/>
      <c r="SCC52" s="16"/>
      <c r="SCD52" s="16"/>
      <c r="SCE52" s="16"/>
      <c r="SCF52" s="16"/>
      <c r="SCG52" s="16"/>
      <c r="SCH52" s="16"/>
      <c r="SCI52" s="16"/>
      <c r="SCJ52" s="16"/>
      <c r="SCK52" s="16"/>
      <c r="SCL52" s="16"/>
      <c r="SCM52" s="16"/>
      <c r="SCN52" s="16"/>
      <c r="SCO52" s="16"/>
      <c r="SCP52" s="16"/>
      <c r="SCQ52" s="16"/>
      <c r="SCR52" s="16"/>
      <c r="SCS52" s="16"/>
      <c r="SCT52" s="16"/>
      <c r="SCU52" s="16"/>
      <c r="SCV52" s="16"/>
      <c r="SCW52" s="16"/>
      <c r="SCX52" s="16"/>
      <c r="SCY52" s="16"/>
      <c r="SCZ52" s="16"/>
      <c r="SDA52" s="16"/>
      <c r="SDB52" s="16"/>
      <c r="SDC52" s="16"/>
      <c r="SDD52" s="16"/>
      <c r="SDE52" s="16"/>
      <c r="SDF52" s="16"/>
      <c r="SDG52" s="16"/>
      <c r="SDH52" s="16"/>
      <c r="SDI52" s="16"/>
      <c r="SDJ52" s="16"/>
      <c r="SDK52" s="16"/>
      <c r="SDL52" s="16"/>
      <c r="SDM52" s="16"/>
      <c r="SDN52" s="16"/>
      <c r="SDO52" s="16"/>
      <c r="SDP52" s="16"/>
      <c r="SDQ52" s="16"/>
      <c r="SDR52" s="16"/>
      <c r="SDS52" s="16"/>
      <c r="SDT52" s="16"/>
      <c r="SDU52" s="16"/>
      <c r="SDV52" s="16"/>
      <c r="SDW52" s="16"/>
      <c r="SDX52" s="16"/>
      <c r="SDY52" s="16"/>
      <c r="SDZ52" s="16"/>
      <c r="SEA52" s="16"/>
      <c r="SEB52" s="16"/>
      <c r="SEC52" s="16"/>
      <c r="SED52" s="16"/>
      <c r="SEE52" s="16"/>
      <c r="SEF52" s="16"/>
      <c r="SEG52" s="16"/>
      <c r="SEH52" s="16"/>
      <c r="SEI52" s="16"/>
      <c r="SEJ52" s="16"/>
      <c r="SEK52" s="16"/>
      <c r="SEL52" s="16"/>
      <c r="SEM52" s="16"/>
      <c r="SEN52" s="16"/>
      <c r="SEO52" s="16"/>
      <c r="SEP52" s="16"/>
      <c r="SEQ52" s="16"/>
      <c r="SER52" s="16"/>
      <c r="SES52" s="16"/>
      <c r="SET52" s="16"/>
      <c r="SEU52" s="16"/>
      <c r="SEV52" s="16"/>
      <c r="SEW52" s="16"/>
      <c r="SEX52" s="16"/>
      <c r="SEY52" s="16"/>
      <c r="SEZ52" s="16"/>
      <c r="SFA52" s="16"/>
      <c r="SFB52" s="16"/>
      <c r="SFC52" s="16"/>
      <c r="SFD52" s="16"/>
      <c r="SFE52" s="16"/>
      <c r="SFF52" s="16"/>
      <c r="SFG52" s="16"/>
      <c r="SFH52" s="16"/>
      <c r="SFI52" s="16"/>
      <c r="SFJ52" s="16"/>
      <c r="SFK52" s="16"/>
      <c r="SFL52" s="16"/>
      <c r="SFM52" s="16"/>
      <c r="SFN52" s="16"/>
      <c r="SFO52" s="16"/>
      <c r="SFP52" s="16"/>
      <c r="SFQ52" s="16"/>
      <c r="SFR52" s="16"/>
      <c r="SFS52" s="16"/>
      <c r="SFT52" s="16"/>
      <c r="SFU52" s="16"/>
      <c r="SFV52" s="16"/>
      <c r="SFW52" s="16"/>
      <c r="SFX52" s="16"/>
      <c r="SFY52" s="16"/>
      <c r="SFZ52" s="16"/>
      <c r="SGA52" s="16"/>
      <c r="SGB52" s="16"/>
      <c r="SGC52" s="16"/>
      <c r="SGD52" s="16"/>
      <c r="SGE52" s="16"/>
      <c r="SGF52" s="16"/>
      <c r="SGG52" s="16"/>
      <c r="SGH52" s="16"/>
      <c r="SGI52" s="16"/>
      <c r="SGJ52" s="16"/>
      <c r="SGK52" s="16"/>
      <c r="SGL52" s="16"/>
      <c r="SGM52" s="16"/>
      <c r="SGN52" s="16"/>
      <c r="SGO52" s="16"/>
      <c r="SGP52" s="16"/>
      <c r="SGQ52" s="16"/>
      <c r="SGR52" s="16"/>
      <c r="SGS52" s="16"/>
      <c r="SGT52" s="16"/>
      <c r="SGU52" s="16"/>
      <c r="SGV52" s="16"/>
      <c r="SGW52" s="16"/>
      <c r="SGX52" s="16"/>
      <c r="SGY52" s="16"/>
      <c r="SGZ52" s="16"/>
      <c r="SHA52" s="16"/>
      <c r="SHB52" s="16"/>
      <c r="SHC52" s="16"/>
      <c r="SHD52" s="16"/>
      <c r="SHE52" s="16"/>
      <c r="SHF52" s="16"/>
      <c r="SHG52" s="16"/>
      <c r="SHH52" s="16"/>
      <c r="SHI52" s="16"/>
      <c r="SHJ52" s="16"/>
      <c r="SHK52" s="16"/>
      <c r="SHL52" s="16"/>
      <c r="SHM52" s="16"/>
      <c r="SHN52" s="16"/>
      <c r="SHO52" s="16"/>
      <c r="SHP52" s="16"/>
      <c r="SHQ52" s="16"/>
      <c r="SHR52" s="16"/>
      <c r="SHS52" s="16"/>
      <c r="SHT52" s="16"/>
      <c r="SHU52" s="16"/>
      <c r="SHV52" s="16"/>
      <c r="SHW52" s="16"/>
      <c r="SHX52" s="16"/>
      <c r="SHY52" s="16"/>
      <c r="SHZ52" s="16"/>
      <c r="SIA52" s="16"/>
      <c r="SIB52" s="16"/>
      <c r="SIC52" s="16"/>
      <c r="SID52" s="16"/>
      <c r="SIE52" s="16"/>
      <c r="SIF52" s="16"/>
      <c r="SIG52" s="16"/>
      <c r="SIH52" s="16"/>
      <c r="SII52" s="16"/>
      <c r="SIJ52" s="16"/>
      <c r="SIK52" s="16"/>
      <c r="SIL52" s="16"/>
      <c r="SIM52" s="16"/>
      <c r="SIN52" s="16"/>
      <c r="SIO52" s="16"/>
      <c r="SIP52" s="16"/>
      <c r="SIQ52" s="16"/>
      <c r="SIR52" s="16"/>
      <c r="SIS52" s="16"/>
      <c r="SIT52" s="16"/>
      <c r="SIU52" s="16"/>
      <c r="SIV52" s="16"/>
      <c r="SIW52" s="16"/>
      <c r="SIX52" s="16"/>
      <c r="SIY52" s="16"/>
      <c r="SIZ52" s="16"/>
      <c r="SJA52" s="16"/>
      <c r="SJB52" s="16"/>
      <c r="SJC52" s="16"/>
      <c r="SJD52" s="16"/>
      <c r="SJE52" s="16"/>
      <c r="SJF52" s="16"/>
      <c r="SJG52" s="16"/>
      <c r="SJH52" s="16"/>
      <c r="SJI52" s="16"/>
      <c r="SJJ52" s="16"/>
      <c r="SJK52" s="16"/>
      <c r="SJL52" s="16"/>
      <c r="SJM52" s="16"/>
      <c r="SJN52" s="16"/>
      <c r="SJO52" s="16"/>
      <c r="SJP52" s="16"/>
      <c r="SJQ52" s="16"/>
      <c r="SJR52" s="16"/>
      <c r="SJS52" s="16"/>
      <c r="SJT52" s="16"/>
      <c r="SJU52" s="16"/>
      <c r="SJV52" s="16"/>
      <c r="SJW52" s="16"/>
      <c r="SJX52" s="16"/>
      <c r="SJY52" s="16"/>
      <c r="SJZ52" s="16"/>
      <c r="SKA52" s="16"/>
      <c r="SKB52" s="16"/>
      <c r="SKC52" s="16"/>
      <c r="SKD52" s="16"/>
      <c r="SKE52" s="16"/>
      <c r="SKF52" s="16"/>
      <c r="SKG52" s="16"/>
      <c r="SKH52" s="16"/>
      <c r="SKI52" s="16"/>
      <c r="SKJ52" s="16"/>
      <c r="SKK52" s="16"/>
      <c r="SKL52" s="16"/>
      <c r="SKM52" s="16"/>
      <c r="SKN52" s="16"/>
      <c r="SKO52" s="16"/>
      <c r="SKP52" s="16"/>
      <c r="SKQ52" s="16"/>
      <c r="SKR52" s="16"/>
      <c r="SKS52" s="16"/>
      <c r="SKT52" s="16"/>
      <c r="SKU52" s="16"/>
      <c r="SKV52" s="16"/>
      <c r="SKW52" s="16"/>
      <c r="SKX52" s="16"/>
      <c r="SKY52" s="16"/>
      <c r="SKZ52" s="16"/>
      <c r="SLA52" s="16"/>
      <c r="SLB52" s="16"/>
      <c r="SLC52" s="16"/>
      <c r="SLD52" s="16"/>
      <c r="SLE52" s="16"/>
      <c r="SLF52" s="16"/>
      <c r="SLG52" s="16"/>
      <c r="SLH52" s="16"/>
      <c r="SLI52" s="16"/>
      <c r="SLJ52" s="16"/>
      <c r="SLK52" s="16"/>
      <c r="SLL52" s="16"/>
      <c r="SLM52" s="16"/>
      <c r="SLN52" s="16"/>
      <c r="SLO52" s="16"/>
      <c r="SLP52" s="16"/>
      <c r="SLQ52" s="16"/>
      <c r="SLR52" s="16"/>
      <c r="SLS52" s="16"/>
      <c r="SLT52" s="16"/>
      <c r="SLU52" s="16"/>
      <c r="SLV52" s="16"/>
      <c r="SLW52" s="16"/>
      <c r="SLX52" s="16"/>
      <c r="SLY52" s="16"/>
      <c r="SLZ52" s="16"/>
      <c r="SMA52" s="16"/>
      <c r="SMB52" s="16"/>
      <c r="SMC52" s="16"/>
      <c r="SMD52" s="16"/>
      <c r="SME52" s="16"/>
      <c r="SMF52" s="16"/>
      <c r="SMG52" s="16"/>
      <c r="SMH52" s="16"/>
      <c r="SMI52" s="16"/>
      <c r="SMJ52" s="16"/>
      <c r="SMK52" s="16"/>
      <c r="SML52" s="16"/>
      <c r="SMM52" s="16"/>
      <c r="SMN52" s="16"/>
      <c r="SMO52" s="16"/>
      <c r="SMP52" s="16"/>
      <c r="SMQ52" s="16"/>
      <c r="SMR52" s="16"/>
      <c r="SMS52" s="16"/>
      <c r="SMT52" s="16"/>
      <c r="SMU52" s="16"/>
      <c r="SMV52" s="16"/>
      <c r="SMW52" s="16"/>
      <c r="SMX52" s="16"/>
      <c r="SMY52" s="16"/>
      <c r="SMZ52" s="16"/>
      <c r="SNA52" s="16"/>
      <c r="SNB52" s="16"/>
      <c r="SNC52" s="16"/>
      <c r="SND52" s="16"/>
      <c r="SNE52" s="16"/>
      <c r="SNF52" s="16"/>
      <c r="SNG52" s="16"/>
      <c r="SNH52" s="16"/>
      <c r="SNI52" s="16"/>
      <c r="SNJ52" s="16"/>
      <c r="SNK52" s="16"/>
      <c r="SNL52" s="16"/>
      <c r="SNM52" s="16"/>
      <c r="SNN52" s="16"/>
      <c r="SNO52" s="16"/>
      <c r="SNP52" s="16"/>
      <c r="SNQ52" s="16"/>
      <c r="SNR52" s="16"/>
      <c r="SNS52" s="16"/>
      <c r="SNT52" s="16"/>
      <c r="SNU52" s="16"/>
      <c r="SNV52" s="16"/>
      <c r="SNW52" s="16"/>
      <c r="SNX52" s="16"/>
      <c r="SNY52" s="16"/>
      <c r="SNZ52" s="16"/>
      <c r="SOA52" s="16"/>
      <c r="SOB52" s="16"/>
      <c r="SOC52" s="16"/>
      <c r="SOD52" s="16"/>
      <c r="SOE52" s="16"/>
      <c r="SOF52" s="16"/>
      <c r="SOG52" s="16"/>
      <c r="SOH52" s="16"/>
      <c r="SOI52" s="16"/>
      <c r="SOJ52" s="16"/>
      <c r="SOK52" s="16"/>
      <c r="SOL52" s="16"/>
      <c r="SOM52" s="16"/>
      <c r="SON52" s="16"/>
      <c r="SOO52" s="16"/>
      <c r="SOP52" s="16"/>
      <c r="SOQ52" s="16"/>
      <c r="SOR52" s="16"/>
      <c r="SOS52" s="16"/>
      <c r="SOT52" s="16"/>
      <c r="SOU52" s="16"/>
      <c r="SOV52" s="16"/>
      <c r="SOW52" s="16"/>
      <c r="SOX52" s="16"/>
      <c r="SOY52" s="16"/>
      <c r="SOZ52" s="16"/>
      <c r="SPA52" s="16"/>
      <c r="SPB52" s="16"/>
      <c r="SPC52" s="16"/>
      <c r="SPD52" s="16"/>
      <c r="SPE52" s="16"/>
      <c r="SPF52" s="16"/>
      <c r="SPG52" s="16"/>
      <c r="SPH52" s="16"/>
      <c r="SPI52" s="16"/>
      <c r="SPJ52" s="16"/>
      <c r="SPK52" s="16"/>
      <c r="SPL52" s="16"/>
      <c r="SPM52" s="16"/>
      <c r="SPN52" s="16"/>
      <c r="SPO52" s="16"/>
      <c r="SPP52" s="16"/>
      <c r="SPQ52" s="16"/>
      <c r="SPR52" s="16"/>
      <c r="SPS52" s="16"/>
      <c r="SPT52" s="16"/>
      <c r="SPU52" s="16"/>
      <c r="SPV52" s="16"/>
      <c r="SPW52" s="16"/>
      <c r="SPX52" s="16"/>
      <c r="SPY52" s="16"/>
      <c r="SPZ52" s="16"/>
      <c r="SQA52" s="16"/>
      <c r="SQB52" s="16"/>
      <c r="SQC52" s="16"/>
      <c r="SQD52" s="16"/>
      <c r="SQE52" s="16"/>
      <c r="SQF52" s="16"/>
      <c r="SQG52" s="16"/>
      <c r="SQH52" s="16"/>
      <c r="SQI52" s="16"/>
      <c r="SQJ52" s="16"/>
      <c r="SQK52" s="16"/>
      <c r="SQL52" s="16"/>
      <c r="SQM52" s="16"/>
      <c r="SQN52" s="16"/>
      <c r="SQO52" s="16"/>
      <c r="SQP52" s="16"/>
      <c r="SQQ52" s="16"/>
      <c r="SQR52" s="16"/>
      <c r="SQS52" s="16"/>
      <c r="SQT52" s="16"/>
      <c r="SQU52" s="16"/>
      <c r="SQV52" s="16"/>
      <c r="SQW52" s="16"/>
      <c r="SQX52" s="16"/>
      <c r="SQY52" s="16"/>
      <c r="SQZ52" s="16"/>
      <c r="SRA52" s="16"/>
      <c r="SRB52" s="16"/>
      <c r="SRC52" s="16"/>
      <c r="SRD52" s="16"/>
      <c r="SRE52" s="16"/>
      <c r="SRF52" s="16"/>
      <c r="SRG52" s="16"/>
      <c r="SRH52" s="16"/>
      <c r="SRI52" s="16"/>
      <c r="SRJ52" s="16"/>
      <c r="SRK52" s="16"/>
      <c r="SRL52" s="16"/>
      <c r="SRM52" s="16"/>
      <c r="SRN52" s="16"/>
      <c r="SRO52" s="16"/>
      <c r="SRP52" s="16"/>
      <c r="SRQ52" s="16"/>
      <c r="SRR52" s="16"/>
      <c r="SRS52" s="16"/>
      <c r="SRT52" s="16"/>
      <c r="SRU52" s="16"/>
      <c r="SRV52" s="16"/>
      <c r="SRW52" s="16"/>
      <c r="SRX52" s="16"/>
      <c r="SRY52" s="16"/>
      <c r="SRZ52" s="16"/>
      <c r="SSA52" s="16"/>
      <c r="SSB52" s="16"/>
      <c r="SSC52" s="16"/>
      <c r="SSD52" s="16"/>
      <c r="SSE52" s="16"/>
      <c r="SSF52" s="16"/>
      <c r="SSG52" s="16"/>
      <c r="SSH52" s="16"/>
      <c r="SSI52" s="16"/>
      <c r="SSJ52" s="16"/>
      <c r="SSK52" s="16"/>
      <c r="SSL52" s="16"/>
      <c r="SSM52" s="16"/>
      <c r="SSN52" s="16"/>
      <c r="SSO52" s="16"/>
      <c r="SSP52" s="16"/>
      <c r="SSQ52" s="16"/>
      <c r="SSR52" s="16"/>
      <c r="SSS52" s="16"/>
      <c r="SST52" s="16"/>
      <c r="SSU52" s="16"/>
      <c r="SSV52" s="16"/>
      <c r="SSW52" s="16"/>
      <c r="SSX52" s="16"/>
      <c r="SSY52" s="16"/>
      <c r="SSZ52" s="16"/>
      <c r="STA52" s="16"/>
      <c r="STB52" s="16"/>
      <c r="STC52" s="16"/>
      <c r="STD52" s="16"/>
      <c r="STE52" s="16"/>
      <c r="STF52" s="16"/>
      <c r="STG52" s="16"/>
      <c r="STH52" s="16"/>
      <c r="STI52" s="16"/>
      <c r="STJ52" s="16"/>
      <c r="STK52" s="16"/>
      <c r="STL52" s="16"/>
      <c r="STM52" s="16"/>
      <c r="STN52" s="16"/>
      <c r="STO52" s="16"/>
      <c r="STP52" s="16"/>
      <c r="STQ52" s="16"/>
      <c r="STR52" s="16"/>
      <c r="STS52" s="16"/>
      <c r="STT52" s="16"/>
      <c r="STU52" s="16"/>
      <c r="STV52" s="16"/>
      <c r="STW52" s="16"/>
      <c r="STX52" s="16"/>
      <c r="STY52" s="16"/>
      <c r="STZ52" s="16"/>
      <c r="SUA52" s="16"/>
      <c r="SUB52" s="16"/>
      <c r="SUC52" s="16"/>
      <c r="SUD52" s="16"/>
      <c r="SUE52" s="16"/>
      <c r="SUF52" s="16"/>
      <c r="SUG52" s="16"/>
      <c r="SUH52" s="16"/>
      <c r="SUI52" s="16"/>
      <c r="SUJ52" s="16"/>
      <c r="SUK52" s="16"/>
      <c r="SUL52" s="16"/>
      <c r="SUM52" s="16"/>
      <c r="SUN52" s="16"/>
      <c r="SUO52" s="16"/>
      <c r="SUP52" s="16"/>
      <c r="SUQ52" s="16"/>
      <c r="SUR52" s="16"/>
      <c r="SUS52" s="16"/>
      <c r="SUT52" s="16"/>
      <c r="SUU52" s="16"/>
      <c r="SUV52" s="16"/>
      <c r="SUW52" s="16"/>
      <c r="SUX52" s="16"/>
      <c r="SUY52" s="16"/>
      <c r="SUZ52" s="16"/>
      <c r="SVA52" s="16"/>
      <c r="SVB52" s="16"/>
      <c r="SVC52" s="16"/>
      <c r="SVD52" s="16"/>
      <c r="SVE52" s="16"/>
      <c r="SVF52" s="16"/>
      <c r="SVG52" s="16"/>
      <c r="SVH52" s="16"/>
      <c r="SVI52" s="16"/>
      <c r="SVJ52" s="16"/>
      <c r="SVK52" s="16"/>
      <c r="SVL52" s="16"/>
      <c r="SVM52" s="16"/>
      <c r="SVN52" s="16"/>
      <c r="SVO52" s="16"/>
      <c r="SVP52" s="16"/>
      <c r="SVQ52" s="16"/>
      <c r="SVR52" s="16"/>
      <c r="SVS52" s="16"/>
      <c r="SVT52" s="16"/>
      <c r="SVU52" s="16"/>
      <c r="SVV52" s="16"/>
      <c r="SVW52" s="16"/>
      <c r="SVX52" s="16"/>
      <c r="SVY52" s="16"/>
      <c r="SVZ52" s="16"/>
      <c r="SWA52" s="16"/>
      <c r="SWB52" s="16"/>
      <c r="SWC52" s="16"/>
      <c r="SWD52" s="16"/>
      <c r="SWE52" s="16"/>
      <c r="SWF52" s="16"/>
      <c r="SWG52" s="16"/>
      <c r="SWH52" s="16"/>
      <c r="SWI52" s="16"/>
      <c r="SWJ52" s="16"/>
      <c r="SWK52" s="16"/>
      <c r="SWL52" s="16"/>
      <c r="SWM52" s="16"/>
      <c r="SWN52" s="16"/>
      <c r="SWO52" s="16"/>
      <c r="SWP52" s="16"/>
      <c r="SWQ52" s="16"/>
      <c r="SWR52" s="16"/>
      <c r="SWS52" s="16"/>
      <c r="SWT52" s="16"/>
      <c r="SWU52" s="16"/>
      <c r="SWV52" s="16"/>
      <c r="SWW52" s="16"/>
      <c r="SWX52" s="16"/>
      <c r="SWY52" s="16"/>
      <c r="SWZ52" s="16"/>
      <c r="SXA52" s="16"/>
      <c r="SXB52" s="16"/>
      <c r="SXC52" s="16"/>
      <c r="SXD52" s="16"/>
      <c r="SXE52" s="16"/>
      <c r="SXF52" s="16"/>
      <c r="SXG52" s="16"/>
      <c r="SXH52" s="16"/>
      <c r="SXI52" s="16"/>
      <c r="SXJ52" s="16"/>
      <c r="SXK52" s="16"/>
      <c r="SXL52" s="16"/>
      <c r="SXM52" s="16"/>
      <c r="SXN52" s="16"/>
      <c r="SXO52" s="16"/>
      <c r="SXP52" s="16"/>
      <c r="SXQ52" s="16"/>
      <c r="SXR52" s="16"/>
      <c r="SXS52" s="16"/>
      <c r="SXT52" s="16"/>
      <c r="SXU52" s="16"/>
      <c r="SXV52" s="16"/>
      <c r="SXW52" s="16"/>
      <c r="SXX52" s="16"/>
      <c r="SXY52" s="16"/>
      <c r="SXZ52" s="16"/>
      <c r="SYA52" s="16"/>
      <c r="SYB52" s="16"/>
      <c r="SYC52" s="16"/>
      <c r="SYD52" s="16"/>
      <c r="SYE52" s="16"/>
      <c r="SYF52" s="16"/>
      <c r="SYG52" s="16"/>
      <c r="SYH52" s="16"/>
      <c r="SYI52" s="16"/>
      <c r="SYJ52" s="16"/>
      <c r="SYK52" s="16"/>
      <c r="SYL52" s="16"/>
      <c r="SYM52" s="16"/>
      <c r="SYN52" s="16"/>
      <c r="SYO52" s="16"/>
      <c r="SYP52" s="16"/>
      <c r="SYQ52" s="16"/>
      <c r="SYR52" s="16"/>
      <c r="SYS52" s="16"/>
      <c r="SYT52" s="16"/>
      <c r="SYU52" s="16"/>
      <c r="SYV52" s="16"/>
      <c r="SYW52" s="16"/>
      <c r="SYX52" s="16"/>
      <c r="SYY52" s="16"/>
      <c r="SYZ52" s="16"/>
      <c r="SZA52" s="16"/>
      <c r="SZB52" s="16"/>
      <c r="SZC52" s="16"/>
      <c r="SZD52" s="16"/>
      <c r="SZE52" s="16"/>
      <c r="SZF52" s="16"/>
      <c r="SZG52" s="16"/>
      <c r="SZH52" s="16"/>
      <c r="SZI52" s="16"/>
      <c r="SZJ52" s="16"/>
      <c r="SZK52" s="16"/>
      <c r="SZL52" s="16"/>
      <c r="SZM52" s="16"/>
      <c r="SZN52" s="16"/>
      <c r="SZO52" s="16"/>
      <c r="SZP52" s="16"/>
      <c r="SZQ52" s="16"/>
      <c r="SZR52" s="16"/>
      <c r="SZS52" s="16"/>
      <c r="SZT52" s="16"/>
      <c r="SZU52" s="16"/>
      <c r="SZV52" s="16"/>
      <c r="SZW52" s="16"/>
      <c r="SZX52" s="16"/>
      <c r="SZY52" s="16"/>
      <c r="SZZ52" s="16"/>
      <c r="TAA52" s="16"/>
      <c r="TAB52" s="16"/>
      <c r="TAC52" s="16"/>
      <c r="TAD52" s="16"/>
      <c r="TAE52" s="16"/>
      <c r="TAF52" s="16"/>
      <c r="TAG52" s="16"/>
      <c r="TAH52" s="16"/>
      <c r="TAI52" s="16"/>
      <c r="TAJ52" s="16"/>
      <c r="TAK52" s="16"/>
      <c r="TAL52" s="16"/>
      <c r="TAM52" s="16"/>
      <c r="TAN52" s="16"/>
      <c r="TAO52" s="16"/>
      <c r="TAP52" s="16"/>
      <c r="TAQ52" s="16"/>
      <c r="TAR52" s="16"/>
      <c r="TAS52" s="16"/>
      <c r="TAT52" s="16"/>
      <c r="TAU52" s="16"/>
      <c r="TAV52" s="16"/>
      <c r="TAW52" s="16"/>
      <c r="TAX52" s="16"/>
      <c r="TAY52" s="16"/>
      <c r="TAZ52" s="16"/>
      <c r="TBA52" s="16"/>
      <c r="TBB52" s="16"/>
      <c r="TBC52" s="16"/>
      <c r="TBD52" s="16"/>
      <c r="TBE52" s="16"/>
      <c r="TBF52" s="16"/>
      <c r="TBG52" s="16"/>
      <c r="TBH52" s="16"/>
      <c r="TBI52" s="16"/>
      <c r="TBJ52" s="16"/>
      <c r="TBK52" s="16"/>
      <c r="TBL52" s="16"/>
      <c r="TBM52" s="16"/>
      <c r="TBN52" s="16"/>
      <c r="TBO52" s="16"/>
      <c r="TBP52" s="16"/>
      <c r="TBQ52" s="16"/>
      <c r="TBR52" s="16"/>
      <c r="TBS52" s="16"/>
      <c r="TBT52" s="16"/>
      <c r="TBU52" s="16"/>
      <c r="TBV52" s="16"/>
      <c r="TBW52" s="16"/>
      <c r="TBX52" s="16"/>
      <c r="TBY52" s="16"/>
      <c r="TBZ52" s="16"/>
      <c r="TCA52" s="16"/>
      <c r="TCB52" s="16"/>
      <c r="TCC52" s="16"/>
      <c r="TCD52" s="16"/>
      <c r="TCE52" s="16"/>
      <c r="TCF52" s="16"/>
      <c r="TCG52" s="16"/>
      <c r="TCH52" s="16"/>
      <c r="TCI52" s="16"/>
      <c r="TCJ52" s="16"/>
      <c r="TCK52" s="16"/>
      <c r="TCL52" s="16"/>
      <c r="TCM52" s="16"/>
      <c r="TCN52" s="16"/>
      <c r="TCO52" s="16"/>
      <c r="TCP52" s="16"/>
      <c r="TCQ52" s="16"/>
      <c r="TCR52" s="16"/>
      <c r="TCS52" s="16"/>
      <c r="TCT52" s="16"/>
      <c r="TCU52" s="16"/>
      <c r="TCV52" s="16"/>
      <c r="TCW52" s="16"/>
      <c r="TCX52" s="16"/>
      <c r="TCY52" s="16"/>
      <c r="TCZ52" s="16"/>
      <c r="TDA52" s="16"/>
      <c r="TDB52" s="16"/>
      <c r="TDC52" s="16"/>
      <c r="TDD52" s="16"/>
      <c r="TDE52" s="16"/>
      <c r="TDF52" s="16"/>
      <c r="TDG52" s="16"/>
      <c r="TDH52" s="16"/>
      <c r="TDI52" s="16"/>
      <c r="TDJ52" s="16"/>
      <c r="TDK52" s="16"/>
      <c r="TDL52" s="16"/>
      <c r="TDM52" s="16"/>
      <c r="TDN52" s="16"/>
      <c r="TDO52" s="16"/>
      <c r="TDP52" s="16"/>
      <c r="TDQ52" s="16"/>
      <c r="TDR52" s="16"/>
      <c r="TDS52" s="16"/>
      <c r="TDT52" s="16"/>
      <c r="TDU52" s="16"/>
      <c r="TDV52" s="16"/>
      <c r="TDW52" s="16"/>
      <c r="TDX52" s="16"/>
      <c r="TDY52" s="16"/>
      <c r="TDZ52" s="16"/>
      <c r="TEA52" s="16"/>
      <c r="TEB52" s="16"/>
      <c r="TEC52" s="16"/>
      <c r="TED52" s="16"/>
      <c r="TEE52" s="16"/>
      <c r="TEF52" s="16"/>
      <c r="TEG52" s="16"/>
      <c r="TEH52" s="16"/>
      <c r="TEI52" s="16"/>
      <c r="TEJ52" s="16"/>
      <c r="TEK52" s="16"/>
      <c r="TEL52" s="16"/>
      <c r="TEM52" s="16"/>
      <c r="TEN52" s="16"/>
      <c r="TEO52" s="16"/>
      <c r="TEP52" s="16"/>
      <c r="TEQ52" s="16"/>
      <c r="TER52" s="16"/>
      <c r="TES52" s="16"/>
      <c r="TET52" s="16"/>
      <c r="TEU52" s="16"/>
      <c r="TEV52" s="16"/>
      <c r="TEW52" s="16"/>
      <c r="TEX52" s="16"/>
      <c r="TEY52" s="16"/>
      <c r="TEZ52" s="16"/>
      <c r="TFA52" s="16"/>
      <c r="TFB52" s="16"/>
      <c r="TFC52" s="16"/>
      <c r="TFD52" s="16"/>
      <c r="TFE52" s="16"/>
      <c r="TFF52" s="16"/>
      <c r="TFG52" s="16"/>
      <c r="TFH52" s="16"/>
      <c r="TFI52" s="16"/>
      <c r="TFJ52" s="16"/>
      <c r="TFK52" s="16"/>
      <c r="TFL52" s="16"/>
      <c r="TFM52" s="16"/>
      <c r="TFN52" s="16"/>
      <c r="TFO52" s="16"/>
      <c r="TFP52" s="16"/>
      <c r="TFQ52" s="16"/>
      <c r="TFR52" s="16"/>
      <c r="TFS52" s="16"/>
      <c r="TFT52" s="16"/>
      <c r="TFU52" s="16"/>
      <c r="TFV52" s="16"/>
      <c r="TFW52" s="16"/>
      <c r="TFX52" s="16"/>
      <c r="TFY52" s="16"/>
      <c r="TFZ52" s="16"/>
      <c r="TGA52" s="16"/>
      <c r="TGB52" s="16"/>
      <c r="TGC52" s="16"/>
      <c r="TGD52" s="16"/>
      <c r="TGE52" s="16"/>
      <c r="TGF52" s="16"/>
      <c r="TGG52" s="16"/>
      <c r="TGH52" s="16"/>
      <c r="TGI52" s="16"/>
      <c r="TGJ52" s="16"/>
      <c r="TGK52" s="16"/>
      <c r="TGL52" s="16"/>
      <c r="TGM52" s="16"/>
      <c r="TGN52" s="16"/>
      <c r="TGO52" s="16"/>
      <c r="TGP52" s="16"/>
      <c r="TGQ52" s="16"/>
      <c r="TGR52" s="16"/>
      <c r="TGS52" s="16"/>
      <c r="TGT52" s="16"/>
      <c r="TGU52" s="16"/>
      <c r="TGV52" s="16"/>
      <c r="TGW52" s="16"/>
      <c r="TGX52" s="16"/>
      <c r="TGY52" s="16"/>
      <c r="TGZ52" s="16"/>
      <c r="THA52" s="16"/>
      <c r="THB52" s="16"/>
      <c r="THC52" s="16"/>
      <c r="THD52" s="16"/>
      <c r="THE52" s="16"/>
      <c r="THF52" s="16"/>
      <c r="THG52" s="16"/>
      <c r="THH52" s="16"/>
      <c r="THI52" s="16"/>
      <c r="THJ52" s="16"/>
      <c r="THK52" s="16"/>
      <c r="THL52" s="16"/>
      <c r="THM52" s="16"/>
      <c r="THN52" s="16"/>
      <c r="THO52" s="16"/>
      <c r="THP52" s="16"/>
      <c r="THQ52" s="16"/>
      <c r="THR52" s="16"/>
      <c r="THS52" s="16"/>
      <c r="THT52" s="16"/>
      <c r="THU52" s="16"/>
      <c r="THV52" s="16"/>
      <c r="THW52" s="16"/>
      <c r="THX52" s="16"/>
      <c r="THY52" s="16"/>
      <c r="THZ52" s="16"/>
      <c r="TIA52" s="16"/>
      <c r="TIB52" s="16"/>
      <c r="TIC52" s="16"/>
      <c r="TID52" s="16"/>
      <c r="TIE52" s="16"/>
      <c r="TIF52" s="16"/>
      <c r="TIG52" s="16"/>
      <c r="TIH52" s="16"/>
      <c r="TII52" s="16"/>
      <c r="TIJ52" s="16"/>
      <c r="TIK52" s="16"/>
      <c r="TIL52" s="16"/>
      <c r="TIM52" s="16"/>
      <c r="TIN52" s="16"/>
      <c r="TIO52" s="16"/>
      <c r="TIP52" s="16"/>
      <c r="TIQ52" s="16"/>
      <c r="TIR52" s="16"/>
      <c r="TIS52" s="16"/>
      <c r="TIT52" s="16"/>
      <c r="TIU52" s="16"/>
      <c r="TIV52" s="16"/>
      <c r="TIW52" s="16"/>
      <c r="TIX52" s="16"/>
      <c r="TIY52" s="16"/>
      <c r="TIZ52" s="16"/>
      <c r="TJA52" s="16"/>
      <c r="TJB52" s="16"/>
      <c r="TJC52" s="16"/>
      <c r="TJD52" s="16"/>
      <c r="TJE52" s="16"/>
      <c r="TJF52" s="16"/>
      <c r="TJG52" s="16"/>
      <c r="TJH52" s="16"/>
      <c r="TJI52" s="16"/>
      <c r="TJJ52" s="16"/>
      <c r="TJK52" s="16"/>
      <c r="TJL52" s="16"/>
      <c r="TJM52" s="16"/>
      <c r="TJN52" s="16"/>
      <c r="TJO52" s="16"/>
      <c r="TJP52" s="16"/>
      <c r="TJQ52" s="16"/>
      <c r="TJR52" s="16"/>
      <c r="TJS52" s="16"/>
      <c r="TJT52" s="16"/>
      <c r="TJU52" s="16"/>
      <c r="TJV52" s="16"/>
      <c r="TJW52" s="16"/>
      <c r="TJX52" s="16"/>
      <c r="TJY52" s="16"/>
      <c r="TJZ52" s="16"/>
      <c r="TKA52" s="16"/>
      <c r="TKB52" s="16"/>
      <c r="TKC52" s="16"/>
      <c r="TKD52" s="16"/>
      <c r="TKE52" s="16"/>
      <c r="TKF52" s="16"/>
      <c r="TKG52" s="16"/>
      <c r="TKH52" s="16"/>
      <c r="TKI52" s="16"/>
      <c r="TKJ52" s="16"/>
      <c r="TKK52" s="16"/>
      <c r="TKL52" s="16"/>
      <c r="TKM52" s="16"/>
      <c r="TKN52" s="16"/>
      <c r="TKO52" s="16"/>
      <c r="TKP52" s="16"/>
      <c r="TKQ52" s="16"/>
      <c r="TKR52" s="16"/>
      <c r="TKS52" s="16"/>
      <c r="TKT52" s="16"/>
      <c r="TKU52" s="16"/>
      <c r="TKV52" s="16"/>
      <c r="TKW52" s="16"/>
      <c r="TKX52" s="16"/>
      <c r="TKY52" s="16"/>
      <c r="TKZ52" s="16"/>
      <c r="TLA52" s="16"/>
      <c r="TLB52" s="16"/>
      <c r="TLC52" s="16"/>
      <c r="TLD52" s="16"/>
      <c r="TLE52" s="16"/>
      <c r="TLF52" s="16"/>
      <c r="TLG52" s="16"/>
      <c r="TLH52" s="16"/>
      <c r="TLI52" s="16"/>
      <c r="TLJ52" s="16"/>
      <c r="TLK52" s="16"/>
      <c r="TLL52" s="16"/>
      <c r="TLM52" s="16"/>
      <c r="TLN52" s="16"/>
      <c r="TLO52" s="16"/>
      <c r="TLP52" s="16"/>
      <c r="TLQ52" s="16"/>
      <c r="TLR52" s="16"/>
      <c r="TLS52" s="16"/>
      <c r="TLT52" s="16"/>
      <c r="TLU52" s="16"/>
      <c r="TLV52" s="16"/>
      <c r="TLW52" s="16"/>
      <c r="TLX52" s="16"/>
      <c r="TLY52" s="16"/>
      <c r="TLZ52" s="16"/>
      <c r="TMA52" s="16"/>
      <c r="TMB52" s="16"/>
      <c r="TMC52" s="16"/>
      <c r="TMD52" s="16"/>
      <c r="TME52" s="16"/>
      <c r="TMF52" s="16"/>
      <c r="TMG52" s="16"/>
      <c r="TMH52" s="16"/>
      <c r="TMI52" s="16"/>
      <c r="TMJ52" s="16"/>
      <c r="TMK52" s="16"/>
      <c r="TML52" s="16"/>
      <c r="TMM52" s="16"/>
      <c r="TMN52" s="16"/>
      <c r="TMO52" s="16"/>
      <c r="TMP52" s="16"/>
      <c r="TMQ52" s="16"/>
      <c r="TMR52" s="16"/>
      <c r="TMS52" s="16"/>
      <c r="TMT52" s="16"/>
      <c r="TMU52" s="16"/>
      <c r="TMV52" s="16"/>
      <c r="TMW52" s="16"/>
      <c r="TMX52" s="16"/>
      <c r="TMY52" s="16"/>
      <c r="TMZ52" s="16"/>
      <c r="TNA52" s="16"/>
      <c r="TNB52" s="16"/>
      <c r="TNC52" s="16"/>
      <c r="TND52" s="16"/>
      <c r="TNE52" s="16"/>
      <c r="TNF52" s="16"/>
      <c r="TNG52" s="16"/>
      <c r="TNH52" s="16"/>
      <c r="TNI52" s="16"/>
      <c r="TNJ52" s="16"/>
      <c r="TNK52" s="16"/>
      <c r="TNL52" s="16"/>
      <c r="TNM52" s="16"/>
      <c r="TNN52" s="16"/>
      <c r="TNO52" s="16"/>
      <c r="TNP52" s="16"/>
      <c r="TNQ52" s="16"/>
      <c r="TNR52" s="16"/>
      <c r="TNS52" s="16"/>
      <c r="TNT52" s="16"/>
      <c r="TNU52" s="16"/>
      <c r="TNV52" s="16"/>
      <c r="TNW52" s="16"/>
      <c r="TNX52" s="16"/>
      <c r="TNY52" s="16"/>
      <c r="TNZ52" s="16"/>
      <c r="TOA52" s="16"/>
      <c r="TOB52" s="16"/>
      <c r="TOC52" s="16"/>
      <c r="TOD52" s="16"/>
      <c r="TOE52" s="16"/>
      <c r="TOF52" s="16"/>
      <c r="TOG52" s="16"/>
      <c r="TOH52" s="16"/>
      <c r="TOI52" s="16"/>
      <c r="TOJ52" s="16"/>
      <c r="TOK52" s="16"/>
      <c r="TOL52" s="16"/>
      <c r="TOM52" s="16"/>
      <c r="TON52" s="16"/>
      <c r="TOO52" s="16"/>
      <c r="TOP52" s="16"/>
      <c r="TOQ52" s="16"/>
      <c r="TOR52" s="16"/>
      <c r="TOS52" s="16"/>
      <c r="TOT52" s="16"/>
      <c r="TOU52" s="16"/>
      <c r="TOV52" s="16"/>
      <c r="TOW52" s="16"/>
      <c r="TOX52" s="16"/>
      <c r="TOY52" s="16"/>
      <c r="TOZ52" s="16"/>
      <c r="TPA52" s="16"/>
      <c r="TPB52" s="16"/>
      <c r="TPC52" s="16"/>
      <c r="TPD52" s="16"/>
      <c r="TPE52" s="16"/>
      <c r="TPF52" s="16"/>
      <c r="TPG52" s="16"/>
      <c r="TPH52" s="16"/>
      <c r="TPI52" s="16"/>
      <c r="TPJ52" s="16"/>
      <c r="TPK52" s="16"/>
      <c r="TPL52" s="16"/>
      <c r="TPM52" s="16"/>
      <c r="TPN52" s="16"/>
      <c r="TPO52" s="16"/>
      <c r="TPP52" s="16"/>
      <c r="TPQ52" s="16"/>
      <c r="TPR52" s="16"/>
      <c r="TPS52" s="16"/>
      <c r="TPT52" s="16"/>
      <c r="TPU52" s="16"/>
      <c r="TPV52" s="16"/>
      <c r="TPW52" s="16"/>
      <c r="TPX52" s="16"/>
      <c r="TPY52" s="16"/>
      <c r="TPZ52" s="16"/>
      <c r="TQA52" s="16"/>
      <c r="TQB52" s="16"/>
      <c r="TQC52" s="16"/>
      <c r="TQD52" s="16"/>
      <c r="TQE52" s="16"/>
      <c r="TQF52" s="16"/>
      <c r="TQG52" s="16"/>
      <c r="TQH52" s="16"/>
      <c r="TQI52" s="16"/>
      <c r="TQJ52" s="16"/>
      <c r="TQK52" s="16"/>
      <c r="TQL52" s="16"/>
      <c r="TQM52" s="16"/>
      <c r="TQN52" s="16"/>
      <c r="TQO52" s="16"/>
      <c r="TQP52" s="16"/>
      <c r="TQQ52" s="16"/>
      <c r="TQR52" s="16"/>
      <c r="TQS52" s="16"/>
      <c r="TQT52" s="16"/>
      <c r="TQU52" s="16"/>
      <c r="TQV52" s="16"/>
      <c r="TQW52" s="16"/>
      <c r="TQX52" s="16"/>
      <c r="TQY52" s="16"/>
      <c r="TQZ52" s="16"/>
      <c r="TRA52" s="16"/>
      <c r="TRB52" s="16"/>
      <c r="TRC52" s="16"/>
      <c r="TRD52" s="16"/>
      <c r="TRE52" s="16"/>
      <c r="TRF52" s="16"/>
      <c r="TRG52" s="16"/>
      <c r="TRH52" s="16"/>
      <c r="TRI52" s="16"/>
      <c r="TRJ52" s="16"/>
      <c r="TRK52" s="16"/>
      <c r="TRL52" s="16"/>
      <c r="TRM52" s="16"/>
      <c r="TRN52" s="16"/>
      <c r="TRO52" s="16"/>
      <c r="TRP52" s="16"/>
      <c r="TRQ52" s="16"/>
      <c r="TRR52" s="16"/>
      <c r="TRS52" s="16"/>
      <c r="TRT52" s="16"/>
      <c r="TRU52" s="16"/>
      <c r="TRV52" s="16"/>
      <c r="TRW52" s="16"/>
      <c r="TRX52" s="16"/>
      <c r="TRY52" s="16"/>
      <c r="TRZ52" s="16"/>
      <c r="TSA52" s="16"/>
      <c r="TSB52" s="16"/>
      <c r="TSC52" s="16"/>
      <c r="TSD52" s="16"/>
      <c r="TSE52" s="16"/>
      <c r="TSF52" s="16"/>
      <c r="TSG52" s="16"/>
      <c r="TSH52" s="16"/>
      <c r="TSI52" s="16"/>
      <c r="TSJ52" s="16"/>
      <c r="TSK52" s="16"/>
      <c r="TSL52" s="16"/>
      <c r="TSM52" s="16"/>
      <c r="TSN52" s="16"/>
      <c r="TSO52" s="16"/>
      <c r="TSP52" s="16"/>
      <c r="TSQ52" s="16"/>
      <c r="TSR52" s="16"/>
      <c r="TSS52" s="16"/>
      <c r="TST52" s="16"/>
      <c r="TSU52" s="16"/>
      <c r="TSV52" s="16"/>
      <c r="TSW52" s="16"/>
      <c r="TSX52" s="16"/>
      <c r="TSY52" s="16"/>
      <c r="TSZ52" s="16"/>
      <c r="TTA52" s="16"/>
      <c r="TTB52" s="16"/>
      <c r="TTC52" s="16"/>
      <c r="TTD52" s="16"/>
      <c r="TTE52" s="16"/>
      <c r="TTF52" s="16"/>
      <c r="TTG52" s="16"/>
      <c r="TTH52" s="16"/>
      <c r="TTI52" s="16"/>
      <c r="TTJ52" s="16"/>
      <c r="TTK52" s="16"/>
      <c r="TTL52" s="16"/>
      <c r="TTM52" s="16"/>
      <c r="TTN52" s="16"/>
      <c r="TTO52" s="16"/>
      <c r="TTP52" s="16"/>
      <c r="TTQ52" s="16"/>
      <c r="TTR52" s="16"/>
      <c r="TTS52" s="16"/>
      <c r="TTT52" s="16"/>
      <c r="TTU52" s="16"/>
      <c r="TTV52" s="16"/>
      <c r="TTW52" s="16"/>
      <c r="TTX52" s="16"/>
      <c r="TTY52" s="16"/>
      <c r="TTZ52" s="16"/>
      <c r="TUA52" s="16"/>
      <c r="TUB52" s="16"/>
      <c r="TUC52" s="16"/>
      <c r="TUD52" s="16"/>
      <c r="TUE52" s="16"/>
      <c r="TUF52" s="16"/>
      <c r="TUG52" s="16"/>
      <c r="TUH52" s="16"/>
      <c r="TUI52" s="16"/>
      <c r="TUJ52" s="16"/>
      <c r="TUK52" s="16"/>
      <c r="TUL52" s="16"/>
      <c r="TUM52" s="16"/>
      <c r="TUN52" s="16"/>
      <c r="TUO52" s="16"/>
      <c r="TUP52" s="16"/>
      <c r="TUQ52" s="16"/>
      <c r="TUR52" s="16"/>
      <c r="TUS52" s="16"/>
      <c r="TUT52" s="16"/>
      <c r="TUU52" s="16"/>
      <c r="TUV52" s="16"/>
      <c r="TUW52" s="16"/>
      <c r="TUX52" s="16"/>
      <c r="TUY52" s="16"/>
      <c r="TUZ52" s="16"/>
      <c r="TVA52" s="16"/>
      <c r="TVB52" s="16"/>
      <c r="TVC52" s="16"/>
      <c r="TVD52" s="16"/>
      <c r="TVE52" s="16"/>
      <c r="TVF52" s="16"/>
      <c r="TVG52" s="16"/>
      <c r="TVH52" s="16"/>
      <c r="TVI52" s="16"/>
      <c r="TVJ52" s="16"/>
      <c r="TVK52" s="16"/>
      <c r="TVL52" s="16"/>
      <c r="TVM52" s="16"/>
      <c r="TVN52" s="16"/>
      <c r="TVO52" s="16"/>
      <c r="TVP52" s="16"/>
      <c r="TVQ52" s="16"/>
      <c r="TVR52" s="16"/>
      <c r="TVS52" s="16"/>
      <c r="TVT52" s="16"/>
      <c r="TVU52" s="16"/>
      <c r="TVV52" s="16"/>
      <c r="TVW52" s="16"/>
      <c r="TVX52" s="16"/>
      <c r="TVY52" s="16"/>
      <c r="TVZ52" s="16"/>
      <c r="TWA52" s="16"/>
      <c r="TWB52" s="16"/>
      <c r="TWC52" s="16"/>
      <c r="TWD52" s="16"/>
      <c r="TWE52" s="16"/>
      <c r="TWF52" s="16"/>
      <c r="TWG52" s="16"/>
      <c r="TWH52" s="16"/>
      <c r="TWI52" s="16"/>
      <c r="TWJ52" s="16"/>
      <c r="TWK52" s="16"/>
      <c r="TWL52" s="16"/>
      <c r="TWM52" s="16"/>
      <c r="TWN52" s="16"/>
      <c r="TWO52" s="16"/>
      <c r="TWP52" s="16"/>
      <c r="TWQ52" s="16"/>
      <c r="TWR52" s="16"/>
      <c r="TWS52" s="16"/>
      <c r="TWT52" s="16"/>
      <c r="TWU52" s="16"/>
      <c r="TWV52" s="16"/>
      <c r="TWW52" s="16"/>
      <c r="TWX52" s="16"/>
      <c r="TWY52" s="16"/>
      <c r="TWZ52" s="16"/>
      <c r="TXA52" s="16"/>
      <c r="TXB52" s="16"/>
      <c r="TXC52" s="16"/>
      <c r="TXD52" s="16"/>
      <c r="TXE52" s="16"/>
      <c r="TXF52" s="16"/>
      <c r="TXG52" s="16"/>
      <c r="TXH52" s="16"/>
      <c r="TXI52" s="16"/>
      <c r="TXJ52" s="16"/>
      <c r="TXK52" s="16"/>
      <c r="TXL52" s="16"/>
      <c r="TXM52" s="16"/>
      <c r="TXN52" s="16"/>
      <c r="TXO52" s="16"/>
      <c r="TXP52" s="16"/>
      <c r="TXQ52" s="16"/>
      <c r="TXR52" s="16"/>
      <c r="TXS52" s="16"/>
      <c r="TXT52" s="16"/>
      <c r="TXU52" s="16"/>
      <c r="TXV52" s="16"/>
      <c r="TXW52" s="16"/>
      <c r="TXX52" s="16"/>
      <c r="TXY52" s="16"/>
      <c r="TXZ52" s="16"/>
      <c r="TYA52" s="16"/>
      <c r="TYB52" s="16"/>
      <c r="TYC52" s="16"/>
      <c r="TYD52" s="16"/>
      <c r="TYE52" s="16"/>
      <c r="TYF52" s="16"/>
      <c r="TYG52" s="16"/>
      <c r="TYH52" s="16"/>
      <c r="TYI52" s="16"/>
      <c r="TYJ52" s="16"/>
      <c r="TYK52" s="16"/>
      <c r="TYL52" s="16"/>
      <c r="TYM52" s="16"/>
      <c r="TYN52" s="16"/>
      <c r="TYO52" s="16"/>
      <c r="TYP52" s="16"/>
      <c r="TYQ52" s="16"/>
      <c r="TYR52" s="16"/>
      <c r="TYS52" s="16"/>
      <c r="TYT52" s="16"/>
      <c r="TYU52" s="16"/>
      <c r="TYV52" s="16"/>
      <c r="TYW52" s="16"/>
      <c r="TYX52" s="16"/>
      <c r="TYY52" s="16"/>
      <c r="TYZ52" s="16"/>
      <c r="TZA52" s="16"/>
      <c r="TZB52" s="16"/>
      <c r="TZC52" s="16"/>
      <c r="TZD52" s="16"/>
      <c r="TZE52" s="16"/>
      <c r="TZF52" s="16"/>
      <c r="TZG52" s="16"/>
      <c r="TZH52" s="16"/>
      <c r="TZI52" s="16"/>
      <c r="TZJ52" s="16"/>
      <c r="TZK52" s="16"/>
      <c r="TZL52" s="16"/>
      <c r="TZM52" s="16"/>
      <c r="TZN52" s="16"/>
      <c r="TZO52" s="16"/>
      <c r="TZP52" s="16"/>
      <c r="TZQ52" s="16"/>
      <c r="TZR52" s="16"/>
      <c r="TZS52" s="16"/>
      <c r="TZT52" s="16"/>
      <c r="TZU52" s="16"/>
      <c r="TZV52" s="16"/>
      <c r="TZW52" s="16"/>
      <c r="TZX52" s="16"/>
      <c r="TZY52" s="16"/>
      <c r="TZZ52" s="16"/>
      <c r="UAA52" s="16"/>
      <c r="UAB52" s="16"/>
      <c r="UAC52" s="16"/>
      <c r="UAD52" s="16"/>
      <c r="UAE52" s="16"/>
      <c r="UAF52" s="16"/>
      <c r="UAG52" s="16"/>
      <c r="UAH52" s="16"/>
      <c r="UAI52" s="16"/>
      <c r="UAJ52" s="16"/>
      <c r="UAK52" s="16"/>
      <c r="UAL52" s="16"/>
      <c r="UAM52" s="16"/>
      <c r="UAN52" s="16"/>
      <c r="UAO52" s="16"/>
      <c r="UAP52" s="16"/>
      <c r="UAQ52" s="16"/>
      <c r="UAR52" s="16"/>
      <c r="UAS52" s="16"/>
      <c r="UAT52" s="16"/>
      <c r="UAU52" s="16"/>
      <c r="UAV52" s="16"/>
      <c r="UAW52" s="16"/>
      <c r="UAX52" s="16"/>
      <c r="UAY52" s="16"/>
      <c r="UAZ52" s="16"/>
      <c r="UBA52" s="16"/>
      <c r="UBB52" s="16"/>
      <c r="UBC52" s="16"/>
      <c r="UBD52" s="16"/>
      <c r="UBE52" s="16"/>
      <c r="UBF52" s="16"/>
      <c r="UBG52" s="16"/>
      <c r="UBH52" s="16"/>
      <c r="UBI52" s="16"/>
      <c r="UBJ52" s="16"/>
      <c r="UBK52" s="16"/>
      <c r="UBL52" s="16"/>
      <c r="UBM52" s="16"/>
      <c r="UBN52" s="16"/>
      <c r="UBO52" s="16"/>
      <c r="UBP52" s="16"/>
      <c r="UBQ52" s="16"/>
      <c r="UBR52" s="16"/>
      <c r="UBS52" s="16"/>
      <c r="UBT52" s="16"/>
      <c r="UBU52" s="16"/>
      <c r="UBV52" s="16"/>
      <c r="UBW52" s="16"/>
      <c r="UBX52" s="16"/>
      <c r="UBY52" s="16"/>
      <c r="UBZ52" s="16"/>
      <c r="UCA52" s="16"/>
      <c r="UCB52" s="16"/>
      <c r="UCC52" s="16"/>
      <c r="UCD52" s="16"/>
      <c r="UCE52" s="16"/>
      <c r="UCF52" s="16"/>
      <c r="UCG52" s="16"/>
      <c r="UCH52" s="16"/>
      <c r="UCI52" s="16"/>
      <c r="UCJ52" s="16"/>
      <c r="UCK52" s="16"/>
      <c r="UCL52" s="16"/>
      <c r="UCM52" s="16"/>
      <c r="UCN52" s="16"/>
      <c r="UCO52" s="16"/>
      <c r="UCP52" s="16"/>
      <c r="UCQ52" s="16"/>
      <c r="UCR52" s="16"/>
      <c r="UCS52" s="16"/>
      <c r="UCT52" s="16"/>
      <c r="UCU52" s="16"/>
      <c r="UCV52" s="16"/>
      <c r="UCW52" s="16"/>
      <c r="UCX52" s="16"/>
      <c r="UCY52" s="16"/>
      <c r="UCZ52" s="16"/>
      <c r="UDA52" s="16"/>
      <c r="UDB52" s="16"/>
      <c r="UDC52" s="16"/>
      <c r="UDD52" s="16"/>
      <c r="UDE52" s="16"/>
      <c r="UDF52" s="16"/>
      <c r="UDG52" s="16"/>
      <c r="UDH52" s="16"/>
      <c r="UDI52" s="16"/>
      <c r="UDJ52" s="16"/>
      <c r="UDK52" s="16"/>
      <c r="UDL52" s="16"/>
      <c r="UDM52" s="16"/>
      <c r="UDN52" s="16"/>
      <c r="UDO52" s="16"/>
      <c r="UDP52" s="16"/>
      <c r="UDQ52" s="16"/>
      <c r="UDR52" s="16"/>
      <c r="UDS52" s="16"/>
      <c r="UDT52" s="16"/>
      <c r="UDU52" s="16"/>
      <c r="UDV52" s="16"/>
      <c r="UDW52" s="16"/>
      <c r="UDX52" s="16"/>
      <c r="UDY52" s="16"/>
      <c r="UDZ52" s="16"/>
      <c r="UEA52" s="16"/>
      <c r="UEB52" s="16"/>
      <c r="UEC52" s="16"/>
      <c r="UED52" s="16"/>
      <c r="UEE52" s="16"/>
      <c r="UEF52" s="16"/>
      <c r="UEG52" s="16"/>
      <c r="UEH52" s="16"/>
      <c r="UEI52" s="16"/>
      <c r="UEJ52" s="16"/>
      <c r="UEK52" s="16"/>
      <c r="UEL52" s="16"/>
      <c r="UEM52" s="16"/>
      <c r="UEN52" s="16"/>
      <c r="UEO52" s="16"/>
      <c r="UEP52" s="16"/>
      <c r="UEQ52" s="16"/>
      <c r="UER52" s="16"/>
      <c r="UES52" s="16"/>
      <c r="UET52" s="16"/>
      <c r="UEU52" s="16"/>
      <c r="UEV52" s="16"/>
      <c r="UEW52" s="16"/>
      <c r="UEX52" s="16"/>
      <c r="UEY52" s="16"/>
      <c r="UEZ52" s="16"/>
      <c r="UFA52" s="16"/>
      <c r="UFB52" s="16"/>
      <c r="UFC52" s="16"/>
      <c r="UFD52" s="16"/>
      <c r="UFE52" s="16"/>
      <c r="UFF52" s="16"/>
      <c r="UFG52" s="16"/>
      <c r="UFH52" s="16"/>
      <c r="UFI52" s="16"/>
      <c r="UFJ52" s="16"/>
      <c r="UFK52" s="16"/>
      <c r="UFL52" s="16"/>
      <c r="UFM52" s="16"/>
      <c r="UFN52" s="16"/>
      <c r="UFO52" s="16"/>
      <c r="UFP52" s="16"/>
      <c r="UFQ52" s="16"/>
      <c r="UFR52" s="16"/>
      <c r="UFS52" s="16"/>
      <c r="UFT52" s="16"/>
      <c r="UFU52" s="16"/>
      <c r="UFV52" s="16"/>
      <c r="UFW52" s="16"/>
      <c r="UFX52" s="16"/>
      <c r="UFY52" s="16"/>
      <c r="UFZ52" s="16"/>
      <c r="UGA52" s="16"/>
      <c r="UGB52" s="16"/>
      <c r="UGC52" s="16"/>
      <c r="UGD52" s="16"/>
      <c r="UGE52" s="16"/>
      <c r="UGF52" s="16"/>
      <c r="UGG52" s="16"/>
      <c r="UGH52" s="16"/>
      <c r="UGI52" s="16"/>
      <c r="UGJ52" s="16"/>
      <c r="UGK52" s="16"/>
      <c r="UGL52" s="16"/>
      <c r="UGM52" s="16"/>
      <c r="UGN52" s="16"/>
      <c r="UGO52" s="16"/>
      <c r="UGP52" s="16"/>
      <c r="UGQ52" s="16"/>
      <c r="UGR52" s="16"/>
      <c r="UGS52" s="16"/>
      <c r="UGT52" s="16"/>
      <c r="UGU52" s="16"/>
      <c r="UGV52" s="16"/>
      <c r="UGW52" s="16"/>
      <c r="UGX52" s="16"/>
      <c r="UGY52" s="16"/>
      <c r="UGZ52" s="16"/>
      <c r="UHA52" s="16"/>
      <c r="UHB52" s="16"/>
      <c r="UHC52" s="16"/>
      <c r="UHD52" s="16"/>
      <c r="UHE52" s="16"/>
      <c r="UHF52" s="16"/>
      <c r="UHG52" s="16"/>
      <c r="UHH52" s="16"/>
      <c r="UHI52" s="16"/>
      <c r="UHJ52" s="16"/>
      <c r="UHK52" s="16"/>
      <c r="UHL52" s="16"/>
      <c r="UHM52" s="16"/>
      <c r="UHN52" s="16"/>
      <c r="UHO52" s="16"/>
      <c r="UHP52" s="16"/>
      <c r="UHQ52" s="16"/>
      <c r="UHR52" s="16"/>
      <c r="UHS52" s="16"/>
      <c r="UHT52" s="16"/>
      <c r="UHU52" s="16"/>
      <c r="UHV52" s="16"/>
      <c r="UHW52" s="16"/>
      <c r="UHX52" s="16"/>
      <c r="UHY52" s="16"/>
      <c r="UHZ52" s="16"/>
      <c r="UIA52" s="16"/>
      <c r="UIB52" s="16"/>
      <c r="UIC52" s="16"/>
      <c r="UID52" s="16"/>
      <c r="UIE52" s="16"/>
      <c r="UIF52" s="16"/>
      <c r="UIG52" s="16"/>
      <c r="UIH52" s="16"/>
      <c r="UII52" s="16"/>
      <c r="UIJ52" s="16"/>
      <c r="UIK52" s="16"/>
      <c r="UIL52" s="16"/>
      <c r="UIM52" s="16"/>
      <c r="UIN52" s="16"/>
      <c r="UIO52" s="16"/>
      <c r="UIP52" s="16"/>
      <c r="UIQ52" s="16"/>
      <c r="UIR52" s="16"/>
      <c r="UIS52" s="16"/>
      <c r="UIT52" s="16"/>
      <c r="UIU52" s="16"/>
      <c r="UIV52" s="16"/>
      <c r="UIW52" s="16"/>
      <c r="UIX52" s="16"/>
      <c r="UIY52" s="16"/>
      <c r="UIZ52" s="16"/>
      <c r="UJA52" s="16"/>
      <c r="UJB52" s="16"/>
      <c r="UJC52" s="16"/>
      <c r="UJD52" s="16"/>
      <c r="UJE52" s="16"/>
      <c r="UJF52" s="16"/>
      <c r="UJG52" s="16"/>
      <c r="UJH52" s="16"/>
      <c r="UJI52" s="16"/>
      <c r="UJJ52" s="16"/>
      <c r="UJK52" s="16"/>
      <c r="UJL52" s="16"/>
      <c r="UJM52" s="16"/>
      <c r="UJN52" s="16"/>
      <c r="UJO52" s="16"/>
      <c r="UJP52" s="16"/>
      <c r="UJQ52" s="16"/>
      <c r="UJR52" s="16"/>
      <c r="UJS52" s="16"/>
      <c r="UJT52" s="16"/>
      <c r="UJU52" s="16"/>
      <c r="UJV52" s="16"/>
      <c r="UJW52" s="16"/>
      <c r="UJX52" s="16"/>
      <c r="UJY52" s="16"/>
      <c r="UJZ52" s="16"/>
      <c r="UKA52" s="16"/>
      <c r="UKB52" s="16"/>
      <c r="UKC52" s="16"/>
      <c r="UKD52" s="16"/>
      <c r="UKE52" s="16"/>
      <c r="UKF52" s="16"/>
      <c r="UKG52" s="16"/>
      <c r="UKH52" s="16"/>
      <c r="UKI52" s="16"/>
      <c r="UKJ52" s="16"/>
      <c r="UKK52" s="16"/>
      <c r="UKL52" s="16"/>
      <c r="UKM52" s="16"/>
      <c r="UKN52" s="16"/>
      <c r="UKO52" s="16"/>
      <c r="UKP52" s="16"/>
      <c r="UKQ52" s="16"/>
      <c r="UKR52" s="16"/>
      <c r="UKS52" s="16"/>
      <c r="UKT52" s="16"/>
      <c r="UKU52" s="16"/>
      <c r="UKV52" s="16"/>
      <c r="UKW52" s="16"/>
      <c r="UKX52" s="16"/>
      <c r="UKY52" s="16"/>
      <c r="UKZ52" s="16"/>
      <c r="ULA52" s="16"/>
      <c r="ULB52" s="16"/>
      <c r="ULC52" s="16"/>
      <c r="ULD52" s="16"/>
      <c r="ULE52" s="16"/>
      <c r="ULF52" s="16"/>
      <c r="ULG52" s="16"/>
      <c r="ULH52" s="16"/>
      <c r="ULI52" s="16"/>
      <c r="ULJ52" s="16"/>
      <c r="ULK52" s="16"/>
      <c r="ULL52" s="16"/>
      <c r="ULM52" s="16"/>
      <c r="ULN52" s="16"/>
      <c r="ULO52" s="16"/>
      <c r="ULP52" s="16"/>
      <c r="ULQ52" s="16"/>
      <c r="ULR52" s="16"/>
      <c r="ULS52" s="16"/>
      <c r="ULT52" s="16"/>
      <c r="ULU52" s="16"/>
      <c r="ULV52" s="16"/>
      <c r="ULW52" s="16"/>
      <c r="ULX52" s="16"/>
      <c r="ULY52" s="16"/>
      <c r="ULZ52" s="16"/>
      <c r="UMA52" s="16"/>
      <c r="UMB52" s="16"/>
      <c r="UMC52" s="16"/>
      <c r="UMD52" s="16"/>
      <c r="UME52" s="16"/>
      <c r="UMF52" s="16"/>
      <c r="UMG52" s="16"/>
      <c r="UMH52" s="16"/>
      <c r="UMI52" s="16"/>
      <c r="UMJ52" s="16"/>
      <c r="UMK52" s="16"/>
      <c r="UML52" s="16"/>
      <c r="UMM52" s="16"/>
      <c r="UMN52" s="16"/>
      <c r="UMO52" s="16"/>
      <c r="UMP52" s="16"/>
      <c r="UMQ52" s="16"/>
      <c r="UMR52" s="16"/>
      <c r="UMS52" s="16"/>
      <c r="UMT52" s="16"/>
      <c r="UMU52" s="16"/>
      <c r="UMV52" s="16"/>
      <c r="UMW52" s="16"/>
      <c r="UMX52" s="16"/>
      <c r="UMY52" s="16"/>
      <c r="UMZ52" s="16"/>
      <c r="UNA52" s="16"/>
      <c r="UNB52" s="16"/>
      <c r="UNC52" s="16"/>
      <c r="UND52" s="16"/>
      <c r="UNE52" s="16"/>
      <c r="UNF52" s="16"/>
      <c r="UNG52" s="16"/>
      <c r="UNH52" s="16"/>
      <c r="UNI52" s="16"/>
      <c r="UNJ52" s="16"/>
      <c r="UNK52" s="16"/>
      <c r="UNL52" s="16"/>
      <c r="UNM52" s="16"/>
      <c r="UNN52" s="16"/>
      <c r="UNO52" s="16"/>
      <c r="UNP52" s="16"/>
      <c r="UNQ52" s="16"/>
      <c r="UNR52" s="16"/>
      <c r="UNS52" s="16"/>
      <c r="UNT52" s="16"/>
      <c r="UNU52" s="16"/>
      <c r="UNV52" s="16"/>
      <c r="UNW52" s="16"/>
      <c r="UNX52" s="16"/>
      <c r="UNY52" s="16"/>
      <c r="UNZ52" s="16"/>
      <c r="UOA52" s="16"/>
      <c r="UOB52" s="16"/>
      <c r="UOC52" s="16"/>
      <c r="UOD52" s="16"/>
      <c r="UOE52" s="16"/>
      <c r="UOF52" s="16"/>
      <c r="UOG52" s="16"/>
      <c r="UOH52" s="16"/>
      <c r="UOI52" s="16"/>
      <c r="UOJ52" s="16"/>
      <c r="UOK52" s="16"/>
      <c r="UOL52" s="16"/>
      <c r="UOM52" s="16"/>
      <c r="UON52" s="16"/>
      <c r="UOO52" s="16"/>
      <c r="UOP52" s="16"/>
      <c r="UOQ52" s="16"/>
      <c r="UOR52" s="16"/>
      <c r="UOS52" s="16"/>
      <c r="UOT52" s="16"/>
      <c r="UOU52" s="16"/>
      <c r="UOV52" s="16"/>
      <c r="UOW52" s="16"/>
      <c r="UOX52" s="16"/>
      <c r="UOY52" s="16"/>
      <c r="UOZ52" s="16"/>
      <c r="UPA52" s="16"/>
      <c r="UPB52" s="16"/>
      <c r="UPC52" s="16"/>
      <c r="UPD52" s="16"/>
      <c r="UPE52" s="16"/>
      <c r="UPF52" s="16"/>
      <c r="UPG52" s="16"/>
      <c r="UPH52" s="16"/>
      <c r="UPI52" s="16"/>
      <c r="UPJ52" s="16"/>
      <c r="UPK52" s="16"/>
      <c r="UPL52" s="16"/>
      <c r="UPM52" s="16"/>
      <c r="UPN52" s="16"/>
      <c r="UPO52" s="16"/>
      <c r="UPP52" s="16"/>
      <c r="UPQ52" s="16"/>
      <c r="UPR52" s="16"/>
      <c r="UPS52" s="16"/>
      <c r="UPT52" s="16"/>
      <c r="UPU52" s="16"/>
      <c r="UPV52" s="16"/>
      <c r="UPW52" s="16"/>
      <c r="UPX52" s="16"/>
      <c r="UPY52" s="16"/>
      <c r="UPZ52" s="16"/>
      <c r="UQA52" s="16"/>
      <c r="UQB52" s="16"/>
      <c r="UQC52" s="16"/>
      <c r="UQD52" s="16"/>
      <c r="UQE52" s="16"/>
      <c r="UQF52" s="16"/>
      <c r="UQG52" s="16"/>
      <c r="UQH52" s="16"/>
      <c r="UQI52" s="16"/>
      <c r="UQJ52" s="16"/>
      <c r="UQK52" s="16"/>
      <c r="UQL52" s="16"/>
      <c r="UQM52" s="16"/>
      <c r="UQN52" s="16"/>
      <c r="UQO52" s="16"/>
      <c r="UQP52" s="16"/>
      <c r="UQQ52" s="16"/>
      <c r="UQR52" s="16"/>
      <c r="UQS52" s="16"/>
      <c r="UQT52" s="16"/>
      <c r="UQU52" s="16"/>
      <c r="UQV52" s="16"/>
      <c r="UQW52" s="16"/>
      <c r="UQX52" s="16"/>
      <c r="UQY52" s="16"/>
      <c r="UQZ52" s="16"/>
      <c r="URA52" s="16"/>
      <c r="URB52" s="16"/>
      <c r="URC52" s="16"/>
      <c r="URD52" s="16"/>
      <c r="URE52" s="16"/>
      <c r="URF52" s="16"/>
      <c r="URG52" s="16"/>
      <c r="URH52" s="16"/>
      <c r="URI52" s="16"/>
      <c r="URJ52" s="16"/>
      <c r="URK52" s="16"/>
      <c r="URL52" s="16"/>
      <c r="URM52" s="16"/>
      <c r="URN52" s="16"/>
      <c r="URO52" s="16"/>
      <c r="URP52" s="16"/>
      <c r="URQ52" s="16"/>
      <c r="URR52" s="16"/>
      <c r="URS52" s="16"/>
      <c r="URT52" s="16"/>
      <c r="URU52" s="16"/>
      <c r="URV52" s="16"/>
      <c r="URW52" s="16"/>
      <c r="URX52" s="16"/>
      <c r="URY52" s="16"/>
      <c r="URZ52" s="16"/>
      <c r="USA52" s="16"/>
      <c r="USB52" s="16"/>
      <c r="USC52" s="16"/>
      <c r="USD52" s="16"/>
      <c r="USE52" s="16"/>
      <c r="USF52" s="16"/>
      <c r="USG52" s="16"/>
      <c r="USH52" s="16"/>
      <c r="USI52" s="16"/>
      <c r="USJ52" s="16"/>
      <c r="USK52" s="16"/>
      <c r="USL52" s="16"/>
      <c r="USM52" s="16"/>
      <c r="USN52" s="16"/>
      <c r="USO52" s="16"/>
      <c r="USP52" s="16"/>
      <c r="USQ52" s="16"/>
      <c r="USR52" s="16"/>
      <c r="USS52" s="16"/>
      <c r="UST52" s="16"/>
      <c r="USU52" s="16"/>
      <c r="USV52" s="16"/>
      <c r="USW52" s="16"/>
      <c r="USX52" s="16"/>
      <c r="USY52" s="16"/>
      <c r="USZ52" s="16"/>
      <c r="UTA52" s="16"/>
      <c r="UTB52" s="16"/>
      <c r="UTC52" s="16"/>
      <c r="UTD52" s="16"/>
      <c r="UTE52" s="16"/>
      <c r="UTF52" s="16"/>
      <c r="UTG52" s="16"/>
      <c r="UTH52" s="16"/>
      <c r="UTI52" s="16"/>
      <c r="UTJ52" s="16"/>
      <c r="UTK52" s="16"/>
      <c r="UTL52" s="16"/>
      <c r="UTM52" s="16"/>
      <c r="UTN52" s="16"/>
      <c r="UTO52" s="16"/>
      <c r="UTP52" s="16"/>
      <c r="UTQ52" s="16"/>
      <c r="UTR52" s="16"/>
      <c r="UTS52" s="16"/>
      <c r="UTT52" s="16"/>
      <c r="UTU52" s="16"/>
      <c r="UTV52" s="16"/>
      <c r="UTW52" s="16"/>
      <c r="UTX52" s="16"/>
      <c r="UTY52" s="16"/>
      <c r="UTZ52" s="16"/>
      <c r="UUA52" s="16"/>
      <c r="UUB52" s="16"/>
      <c r="UUC52" s="16"/>
      <c r="UUD52" s="16"/>
      <c r="UUE52" s="16"/>
      <c r="UUF52" s="16"/>
      <c r="UUG52" s="16"/>
      <c r="UUH52" s="16"/>
      <c r="UUI52" s="16"/>
      <c r="UUJ52" s="16"/>
      <c r="UUK52" s="16"/>
      <c r="UUL52" s="16"/>
      <c r="UUM52" s="16"/>
      <c r="UUN52" s="16"/>
      <c r="UUO52" s="16"/>
      <c r="UUP52" s="16"/>
      <c r="UUQ52" s="16"/>
      <c r="UUR52" s="16"/>
      <c r="UUS52" s="16"/>
      <c r="UUT52" s="16"/>
      <c r="UUU52" s="16"/>
      <c r="UUV52" s="16"/>
      <c r="UUW52" s="16"/>
      <c r="UUX52" s="16"/>
      <c r="UUY52" s="16"/>
      <c r="UUZ52" s="16"/>
      <c r="UVA52" s="16"/>
      <c r="UVB52" s="16"/>
      <c r="UVC52" s="16"/>
      <c r="UVD52" s="16"/>
      <c r="UVE52" s="16"/>
      <c r="UVF52" s="16"/>
      <c r="UVG52" s="16"/>
      <c r="UVH52" s="16"/>
      <c r="UVI52" s="16"/>
      <c r="UVJ52" s="16"/>
      <c r="UVK52" s="16"/>
      <c r="UVL52" s="16"/>
      <c r="UVM52" s="16"/>
      <c r="UVN52" s="16"/>
      <c r="UVO52" s="16"/>
      <c r="UVP52" s="16"/>
      <c r="UVQ52" s="16"/>
      <c r="UVR52" s="16"/>
      <c r="UVS52" s="16"/>
      <c r="UVT52" s="16"/>
      <c r="UVU52" s="16"/>
      <c r="UVV52" s="16"/>
      <c r="UVW52" s="16"/>
      <c r="UVX52" s="16"/>
      <c r="UVY52" s="16"/>
      <c r="UVZ52" s="16"/>
      <c r="UWA52" s="16"/>
      <c r="UWB52" s="16"/>
      <c r="UWC52" s="16"/>
      <c r="UWD52" s="16"/>
      <c r="UWE52" s="16"/>
      <c r="UWF52" s="16"/>
      <c r="UWG52" s="16"/>
      <c r="UWH52" s="16"/>
      <c r="UWI52" s="16"/>
      <c r="UWJ52" s="16"/>
      <c r="UWK52" s="16"/>
      <c r="UWL52" s="16"/>
      <c r="UWM52" s="16"/>
      <c r="UWN52" s="16"/>
      <c r="UWO52" s="16"/>
      <c r="UWP52" s="16"/>
      <c r="UWQ52" s="16"/>
      <c r="UWR52" s="16"/>
      <c r="UWS52" s="16"/>
      <c r="UWT52" s="16"/>
      <c r="UWU52" s="16"/>
      <c r="UWV52" s="16"/>
      <c r="UWW52" s="16"/>
      <c r="UWX52" s="16"/>
      <c r="UWY52" s="16"/>
      <c r="UWZ52" s="16"/>
      <c r="UXA52" s="16"/>
      <c r="UXB52" s="16"/>
      <c r="UXC52" s="16"/>
      <c r="UXD52" s="16"/>
      <c r="UXE52" s="16"/>
      <c r="UXF52" s="16"/>
      <c r="UXG52" s="16"/>
      <c r="UXH52" s="16"/>
      <c r="UXI52" s="16"/>
      <c r="UXJ52" s="16"/>
      <c r="UXK52" s="16"/>
      <c r="UXL52" s="16"/>
      <c r="UXM52" s="16"/>
      <c r="UXN52" s="16"/>
      <c r="UXO52" s="16"/>
      <c r="UXP52" s="16"/>
      <c r="UXQ52" s="16"/>
      <c r="UXR52" s="16"/>
      <c r="UXS52" s="16"/>
      <c r="UXT52" s="16"/>
      <c r="UXU52" s="16"/>
      <c r="UXV52" s="16"/>
      <c r="UXW52" s="16"/>
      <c r="UXX52" s="16"/>
      <c r="UXY52" s="16"/>
      <c r="UXZ52" s="16"/>
      <c r="UYA52" s="16"/>
      <c r="UYB52" s="16"/>
      <c r="UYC52" s="16"/>
      <c r="UYD52" s="16"/>
      <c r="UYE52" s="16"/>
      <c r="UYF52" s="16"/>
      <c r="UYG52" s="16"/>
      <c r="UYH52" s="16"/>
      <c r="UYI52" s="16"/>
      <c r="UYJ52" s="16"/>
      <c r="UYK52" s="16"/>
      <c r="UYL52" s="16"/>
      <c r="UYM52" s="16"/>
      <c r="UYN52" s="16"/>
      <c r="UYO52" s="16"/>
      <c r="UYP52" s="16"/>
      <c r="UYQ52" s="16"/>
      <c r="UYR52" s="16"/>
      <c r="UYS52" s="16"/>
      <c r="UYT52" s="16"/>
      <c r="UYU52" s="16"/>
      <c r="UYV52" s="16"/>
      <c r="UYW52" s="16"/>
      <c r="UYX52" s="16"/>
      <c r="UYY52" s="16"/>
      <c r="UYZ52" s="16"/>
      <c r="UZA52" s="16"/>
      <c r="UZB52" s="16"/>
      <c r="UZC52" s="16"/>
      <c r="UZD52" s="16"/>
      <c r="UZE52" s="16"/>
      <c r="UZF52" s="16"/>
      <c r="UZG52" s="16"/>
      <c r="UZH52" s="16"/>
      <c r="UZI52" s="16"/>
      <c r="UZJ52" s="16"/>
      <c r="UZK52" s="16"/>
      <c r="UZL52" s="16"/>
      <c r="UZM52" s="16"/>
      <c r="UZN52" s="16"/>
      <c r="UZO52" s="16"/>
      <c r="UZP52" s="16"/>
      <c r="UZQ52" s="16"/>
      <c r="UZR52" s="16"/>
      <c r="UZS52" s="16"/>
      <c r="UZT52" s="16"/>
      <c r="UZU52" s="16"/>
      <c r="UZV52" s="16"/>
      <c r="UZW52" s="16"/>
      <c r="UZX52" s="16"/>
      <c r="UZY52" s="16"/>
      <c r="UZZ52" s="16"/>
      <c r="VAA52" s="16"/>
      <c r="VAB52" s="16"/>
      <c r="VAC52" s="16"/>
      <c r="VAD52" s="16"/>
      <c r="VAE52" s="16"/>
      <c r="VAF52" s="16"/>
      <c r="VAG52" s="16"/>
      <c r="VAH52" s="16"/>
      <c r="VAI52" s="16"/>
      <c r="VAJ52" s="16"/>
      <c r="VAK52" s="16"/>
      <c r="VAL52" s="16"/>
      <c r="VAM52" s="16"/>
      <c r="VAN52" s="16"/>
      <c r="VAO52" s="16"/>
      <c r="VAP52" s="16"/>
      <c r="VAQ52" s="16"/>
      <c r="VAR52" s="16"/>
      <c r="VAS52" s="16"/>
      <c r="VAT52" s="16"/>
      <c r="VAU52" s="16"/>
      <c r="VAV52" s="16"/>
      <c r="VAW52" s="16"/>
      <c r="VAX52" s="16"/>
      <c r="VAY52" s="16"/>
      <c r="VAZ52" s="16"/>
      <c r="VBA52" s="16"/>
      <c r="VBB52" s="16"/>
      <c r="VBC52" s="16"/>
      <c r="VBD52" s="16"/>
      <c r="VBE52" s="16"/>
      <c r="VBF52" s="16"/>
      <c r="VBG52" s="16"/>
      <c r="VBH52" s="16"/>
      <c r="VBI52" s="16"/>
      <c r="VBJ52" s="16"/>
      <c r="VBK52" s="16"/>
      <c r="VBL52" s="16"/>
      <c r="VBM52" s="16"/>
      <c r="VBN52" s="16"/>
    </row>
    <row r="53" spans="1:14938" hidden="1" x14ac:dyDescent="0.25">
      <c r="B53" s="2211"/>
      <c r="C53" s="469" t="s">
        <v>70</v>
      </c>
      <c r="D53" s="486"/>
      <c r="E53" s="470" t="s">
        <v>14</v>
      </c>
      <c r="F53" s="2148">
        <v>0</v>
      </c>
      <c r="G53" s="436">
        <f>'Februari 2026 PMG 2'!AB55</f>
        <v>0</v>
      </c>
      <c r="H53" s="1493"/>
      <c r="I53" s="1507"/>
      <c r="J53" s="1500"/>
      <c r="K53" s="436"/>
      <c r="L53" s="436"/>
      <c r="M53" s="436"/>
      <c r="N53" s="436"/>
      <c r="O53" s="436"/>
      <c r="P53" s="436"/>
      <c r="Q53" s="436"/>
      <c r="R53" s="691"/>
      <c r="S53" s="57">
        <f>S55+S56</f>
        <v>0</v>
      </c>
      <c r="T53" s="640">
        <f>T55+T56</f>
        <v>24558000</v>
      </c>
      <c r="U53" s="736">
        <f>S53/T53*100</f>
        <v>0</v>
      </c>
      <c r="V53" s="62"/>
      <c r="W53" s="1"/>
      <c r="X53" s="62"/>
      <c r="Y53" s="62"/>
      <c r="Z53" s="62"/>
      <c r="AA53" s="62"/>
      <c r="AB53" s="62"/>
      <c r="AC53" s="62"/>
      <c r="AD53" s="62"/>
      <c r="AE53" s="62"/>
      <c r="AF53" s="62"/>
      <c r="AG53" s="62"/>
      <c r="AH53" s="62"/>
      <c r="AI53" s="62"/>
      <c r="AJ53" s="62"/>
      <c r="AK53" s="62"/>
      <c r="AL53" s="62"/>
      <c r="AM53" s="62"/>
      <c r="AN53" s="62"/>
      <c r="AO53" s="62"/>
      <c r="AQ53" s="62"/>
      <c r="AS53" s="444"/>
      <c r="AT53" s="444"/>
      <c r="AU53" s="1"/>
      <c r="AV53" s="1"/>
      <c r="AW53" s="143"/>
      <c r="AX53" s="1"/>
      <c r="AY53" s="1"/>
      <c r="AZ53" s="1"/>
      <c r="BA53" s="1"/>
      <c r="BB53" s="1"/>
      <c r="BC53" s="1"/>
      <c r="BD53" s="1"/>
      <c r="BE53" s="1"/>
      <c r="BF53" s="1"/>
      <c r="BG53" s="1"/>
      <c r="BH53" s="1"/>
      <c r="BI53" s="1"/>
      <c r="BJ53" s="1"/>
      <c r="BK53" s="1"/>
      <c r="BL53" s="1"/>
      <c r="BM53" s="1"/>
      <c r="BN53" s="1"/>
      <c r="BO53" s="1"/>
      <c r="BP53" s="1"/>
      <c r="BQ53" s="1"/>
      <c r="BR53" s="1"/>
      <c r="BS53" s="1"/>
      <c r="BU53" s="1"/>
      <c r="BV53" s="1"/>
      <c r="BW53" s="141"/>
      <c r="BX53" s="1"/>
      <c r="CZ53" s="1"/>
      <c r="DE53" s="5"/>
      <c r="DF53" s="141">
        <v>2136</v>
      </c>
      <c r="DG53" s="141"/>
      <c r="DH53" s="141"/>
      <c r="DI53" s="141"/>
      <c r="FL53" s="141"/>
      <c r="JG53" s="141"/>
      <c r="JH53" s="141"/>
      <c r="JI53" s="141"/>
      <c r="JJ53" s="141"/>
      <c r="ON53" s="141"/>
      <c r="OO53" s="141"/>
      <c r="OQ53" s="141"/>
      <c r="PE53" s="144"/>
      <c r="PI53" s="141"/>
      <c r="RL53" s="144"/>
      <c r="AGU53" s="140"/>
      <c r="AIJ53" s="140"/>
      <c r="AIK53" s="140"/>
      <c r="AIL53" s="140"/>
    </row>
    <row r="54" spans="1:14938" hidden="1" x14ac:dyDescent="0.25">
      <c r="B54" s="2211"/>
      <c r="C54" s="469" t="s">
        <v>69</v>
      </c>
      <c r="D54" s="486"/>
      <c r="E54" s="470" t="s">
        <v>14</v>
      </c>
      <c r="F54" s="2148"/>
      <c r="G54" s="436"/>
      <c r="H54" s="1493"/>
      <c r="I54" s="1507"/>
      <c r="J54" s="1500"/>
      <c r="K54" s="436"/>
      <c r="L54" s="436"/>
      <c r="M54" s="436"/>
      <c r="N54" s="436"/>
      <c r="O54" s="436"/>
      <c r="P54" s="436"/>
      <c r="Q54" s="436"/>
      <c r="R54" s="691"/>
      <c r="S54" s="57">
        <f>SUM(G54:Q54)</f>
        <v>0</v>
      </c>
      <c r="T54" s="644">
        <f>SUM(G54:Q54)</f>
        <v>0</v>
      </c>
      <c r="U54" s="739">
        <f>SUM(H54:S54)</f>
        <v>0</v>
      </c>
      <c r="V54" s="62"/>
      <c r="W54" s="1"/>
      <c r="X54" s="62"/>
      <c r="Y54" s="62"/>
      <c r="Z54" s="62"/>
      <c r="AA54" s="62"/>
      <c r="AB54" s="62"/>
      <c r="AC54" s="62"/>
      <c r="AD54" s="62"/>
      <c r="AE54" s="62"/>
      <c r="AF54" s="62"/>
      <c r="AG54" s="62"/>
      <c r="AH54" s="62"/>
      <c r="AI54" s="62"/>
      <c r="AJ54" s="62"/>
      <c r="AK54" s="62"/>
      <c r="AL54" s="62"/>
      <c r="AM54" s="62"/>
      <c r="AN54" s="62"/>
      <c r="AO54" s="62"/>
      <c r="AQ54" s="62"/>
      <c r="AS54" s="444"/>
      <c r="AT54" s="444"/>
      <c r="AU54" s="1"/>
      <c r="AV54" s="1"/>
      <c r="AW54" s="143"/>
      <c r="AX54" s="1"/>
      <c r="AY54" s="1"/>
      <c r="AZ54" s="1"/>
      <c r="BA54" s="1"/>
      <c r="BB54" s="1"/>
      <c r="BC54" s="1"/>
      <c r="BD54" s="1"/>
      <c r="BE54" s="1"/>
      <c r="BF54" s="1"/>
      <c r="BG54" s="1"/>
      <c r="BH54" s="1"/>
      <c r="BI54" s="1"/>
      <c r="BJ54" s="1"/>
      <c r="BK54" s="1"/>
      <c r="BL54" s="1"/>
      <c r="BM54" s="1"/>
      <c r="BN54" s="1"/>
      <c r="BO54" s="1"/>
      <c r="BP54" s="1"/>
      <c r="BQ54" s="1"/>
      <c r="BR54" s="1"/>
      <c r="BS54" s="1"/>
      <c r="BU54" s="1"/>
      <c r="BV54" s="1"/>
      <c r="BW54" s="141"/>
      <c r="BX54" s="1"/>
      <c r="CZ54" s="1"/>
      <c r="DE54" s="5"/>
      <c r="DF54" s="141"/>
      <c r="DG54" s="141"/>
      <c r="DH54" s="141"/>
      <c r="DI54" s="141"/>
      <c r="FL54" s="141"/>
      <c r="JG54" s="141"/>
      <c r="JH54" s="141"/>
      <c r="JI54" s="141"/>
      <c r="JJ54" s="141"/>
      <c r="ON54" s="141"/>
      <c r="OO54" s="141"/>
      <c r="OQ54" s="141"/>
      <c r="PE54" s="144"/>
      <c r="PI54" s="141"/>
      <c r="RL54" s="144"/>
      <c r="AGU54" s="140"/>
      <c r="AIJ54" s="140"/>
      <c r="AIK54" s="140"/>
      <c r="AIL54" s="140"/>
    </row>
    <row r="55" spans="1:14938" hidden="1" x14ac:dyDescent="0.25">
      <c r="B55" s="2211"/>
      <c r="C55" s="469" t="s">
        <v>68</v>
      </c>
      <c r="D55" s="486">
        <v>25000</v>
      </c>
      <c r="E55" s="470" t="s">
        <v>14</v>
      </c>
      <c r="F55" s="2148">
        <v>0</v>
      </c>
      <c r="G55" s="436">
        <f>'Februari 2026 PMG 2'!AB56</f>
        <v>0</v>
      </c>
      <c r="H55" s="1493"/>
      <c r="I55" s="1507"/>
      <c r="J55" s="1500"/>
      <c r="K55" s="436"/>
      <c r="L55" s="436"/>
      <c r="M55" s="436"/>
      <c r="N55" s="436"/>
      <c r="O55" s="436"/>
      <c r="P55" s="436"/>
      <c r="Q55" s="436"/>
      <c r="R55" s="691"/>
      <c r="S55" s="57">
        <f>SUM(G55:Q55)</f>
        <v>0</v>
      </c>
      <c r="T55" s="644">
        <v>14736000</v>
      </c>
      <c r="U55" s="736">
        <f>S55/T55*100</f>
        <v>0</v>
      </c>
      <c r="V55" s="62"/>
      <c r="W55" s="1"/>
      <c r="X55" s="62"/>
      <c r="Y55" s="62"/>
      <c r="Z55" s="62"/>
      <c r="AA55" s="62"/>
      <c r="AB55" s="62"/>
      <c r="AC55" s="62"/>
      <c r="AD55" s="62"/>
      <c r="AE55" s="62"/>
      <c r="AF55" s="62"/>
      <c r="AG55" s="62"/>
      <c r="AH55" s="62"/>
      <c r="AI55" s="62"/>
      <c r="AJ55" s="62"/>
      <c r="AK55" s="62"/>
      <c r="AL55" s="62"/>
      <c r="AM55" s="62"/>
      <c r="AN55" s="62"/>
      <c r="AO55" s="62"/>
      <c r="AQ55" s="62"/>
      <c r="AS55" s="444"/>
      <c r="AT55" s="444"/>
      <c r="AU55" s="3"/>
      <c r="AV55" s="1"/>
      <c r="AW55" s="141"/>
      <c r="AX55" s="1"/>
      <c r="AY55" s="1"/>
      <c r="AZ55" s="1"/>
      <c r="BA55" s="1"/>
      <c r="BB55" s="1"/>
      <c r="BC55" s="1"/>
      <c r="BD55" s="1"/>
      <c r="BE55" s="1"/>
      <c r="BF55" s="1"/>
      <c r="BG55" s="1"/>
      <c r="BH55" s="1"/>
      <c r="BI55" s="1"/>
      <c r="BJ55" s="1"/>
      <c r="BK55" s="1"/>
      <c r="BL55" s="1"/>
      <c r="BM55" s="1"/>
      <c r="BN55" s="1"/>
      <c r="BO55" s="1"/>
      <c r="BP55" s="1"/>
      <c r="BQ55" s="1"/>
      <c r="BR55" s="1"/>
      <c r="BS55" s="1"/>
      <c r="BU55" s="1"/>
      <c r="BV55" s="1"/>
      <c r="BW55" s="141"/>
      <c r="BX55" s="1"/>
      <c r="CZ55" s="1"/>
      <c r="DE55" s="5"/>
      <c r="DF55" s="141">
        <v>1796</v>
      </c>
      <c r="DG55" s="141"/>
      <c r="DH55" s="141"/>
      <c r="DI55" s="141"/>
      <c r="FL55" s="141"/>
      <c r="JG55" s="141"/>
      <c r="JH55" s="141"/>
      <c r="JI55" s="141"/>
      <c r="JJ55" s="141"/>
      <c r="ON55" s="141"/>
      <c r="OO55" s="141"/>
      <c r="OQ55" s="141"/>
      <c r="PE55" s="144"/>
      <c r="PI55" s="141"/>
      <c r="RL55" s="144"/>
      <c r="AGU55" s="140"/>
      <c r="AIJ55" s="140"/>
      <c r="AIK55" s="140"/>
      <c r="AIL55" s="140"/>
    </row>
    <row r="56" spans="1:14938" hidden="1" x14ac:dyDescent="0.25">
      <c r="B56" s="2211"/>
      <c r="C56" s="469" t="s">
        <v>67</v>
      </c>
      <c r="D56" s="486">
        <v>10000</v>
      </c>
      <c r="E56" s="470" t="s">
        <v>14</v>
      </c>
      <c r="F56" s="2148">
        <v>0</v>
      </c>
      <c r="G56" s="436">
        <f>'Februari 2026 PMG 2'!AB57</f>
        <v>0</v>
      </c>
      <c r="H56" s="1493"/>
      <c r="I56" s="1507"/>
      <c r="J56" s="1500"/>
      <c r="K56" s="436"/>
      <c r="L56" s="436"/>
      <c r="M56" s="436"/>
      <c r="N56" s="436"/>
      <c r="O56" s="436"/>
      <c r="P56" s="436"/>
      <c r="Q56" s="436"/>
      <c r="R56" s="691"/>
      <c r="S56" s="57">
        <f>SUM(G56:Q56)</f>
        <v>0</v>
      </c>
      <c r="T56" s="644">
        <v>9822000</v>
      </c>
      <c r="U56" s="736">
        <f>S56/T56*100</f>
        <v>0</v>
      </c>
      <c r="V56" s="62"/>
      <c r="W56" s="1"/>
      <c r="X56" s="62"/>
      <c r="Y56" s="62"/>
      <c r="Z56" s="62"/>
      <c r="AA56" s="62"/>
      <c r="AB56" s="62"/>
      <c r="AC56" s="62"/>
      <c r="AD56" s="62"/>
      <c r="AE56" s="62"/>
      <c r="AF56" s="62"/>
      <c r="AG56" s="62"/>
      <c r="AH56" s="62"/>
      <c r="AI56" s="62"/>
      <c r="AJ56" s="62"/>
      <c r="AK56" s="62"/>
      <c r="AL56" s="62"/>
      <c r="AM56" s="62"/>
      <c r="AN56" s="62"/>
      <c r="AO56" s="62"/>
      <c r="AQ56" s="62"/>
      <c r="AS56" s="444"/>
      <c r="AT56" s="444"/>
      <c r="AU56" s="3"/>
      <c r="AV56" s="1"/>
      <c r="AW56" s="145"/>
      <c r="AX56" s="1"/>
      <c r="AY56" s="1"/>
      <c r="AZ56" s="1"/>
      <c r="BA56" s="1"/>
      <c r="BB56" s="1"/>
      <c r="BC56" s="1"/>
      <c r="BD56" s="1"/>
      <c r="BE56" s="1"/>
      <c r="BF56" s="1"/>
      <c r="BG56" s="1"/>
      <c r="BH56" s="1"/>
      <c r="BI56" s="1"/>
      <c r="BJ56" s="1"/>
      <c r="BK56" s="1"/>
      <c r="BL56" s="1"/>
      <c r="BM56" s="1"/>
      <c r="BN56" s="1"/>
      <c r="BO56" s="1"/>
      <c r="BP56" s="1"/>
      <c r="BQ56" s="1"/>
      <c r="BR56" s="1"/>
      <c r="BS56" s="1"/>
      <c r="BU56" s="1"/>
      <c r="BV56" s="1"/>
      <c r="BW56" s="141"/>
      <c r="BX56" s="1"/>
      <c r="CZ56" s="1"/>
      <c r="DE56" s="5"/>
      <c r="DF56" s="141">
        <f>DF53/DF55*100</f>
        <v>118.93095768374164</v>
      </c>
      <c r="DG56" s="141"/>
      <c r="DH56" s="141"/>
      <c r="DI56" s="141"/>
      <c r="FL56" s="141"/>
      <c r="JG56" s="141"/>
      <c r="JH56" s="141"/>
      <c r="JI56" s="141"/>
      <c r="JJ56" s="141"/>
      <c r="ON56" s="141"/>
      <c r="OO56" s="141"/>
      <c r="OQ56" s="141"/>
      <c r="PE56" s="144"/>
      <c r="PI56" s="141"/>
      <c r="RL56" s="144"/>
      <c r="AGU56" s="140"/>
      <c r="AIJ56" s="140"/>
      <c r="AIK56" s="140"/>
      <c r="AIL56" s="140"/>
    </row>
    <row r="57" spans="1:14938" s="503" customFormat="1" hidden="1" x14ac:dyDescent="0.25">
      <c r="B57" s="2211"/>
      <c r="C57" s="11" t="s">
        <v>112</v>
      </c>
      <c r="D57" s="504"/>
      <c r="E57" s="505"/>
      <c r="F57" s="2153"/>
      <c r="G57" s="510"/>
      <c r="H57" s="1497"/>
      <c r="I57" s="1511"/>
      <c r="J57" s="1505"/>
      <c r="K57" s="509"/>
      <c r="L57" s="510"/>
      <c r="M57" s="510"/>
      <c r="N57" s="510"/>
      <c r="O57" s="510"/>
      <c r="P57" s="510"/>
      <c r="Q57" s="510"/>
      <c r="R57" s="692"/>
      <c r="S57" s="84" t="e">
        <f>+AVERAGE(G57:Q57)</f>
        <v>#DIV/0!</v>
      </c>
      <c r="T57" s="649"/>
      <c r="U57" s="740"/>
      <c r="V57" s="62"/>
      <c r="W57" s="1"/>
      <c r="X57" s="62"/>
      <c r="Y57" s="62"/>
      <c r="Z57" s="62"/>
      <c r="AA57" s="62"/>
      <c r="AB57" s="62"/>
      <c r="AC57" s="62"/>
      <c r="AD57" s="62"/>
      <c r="AE57" s="62"/>
      <c r="AF57" s="62"/>
      <c r="AG57" s="62"/>
      <c r="AH57" s="62"/>
      <c r="AI57" s="62"/>
      <c r="AJ57" s="62"/>
      <c r="AK57" s="62"/>
      <c r="AL57" s="62"/>
      <c r="AM57" s="62"/>
      <c r="AN57" s="62"/>
      <c r="AO57" s="62"/>
      <c r="AQ57" s="62"/>
      <c r="AS57" s="768"/>
      <c r="AT57" s="768"/>
      <c r="AU57" s="361"/>
      <c r="AV57" s="62"/>
      <c r="AW57" s="1"/>
      <c r="AX57" s="62"/>
      <c r="AY57" s="62"/>
      <c r="AZ57" s="62"/>
      <c r="BA57" s="62"/>
      <c r="BB57" s="62"/>
      <c r="BC57" s="62"/>
      <c r="BD57" s="62"/>
      <c r="BE57" s="62"/>
      <c r="BF57" s="62"/>
      <c r="BG57" s="62"/>
      <c r="BH57" s="62"/>
      <c r="BI57" s="62"/>
      <c r="BJ57" s="62"/>
      <c r="BK57" s="62"/>
      <c r="BL57" s="62"/>
      <c r="BM57" s="62"/>
      <c r="BN57" s="62"/>
      <c r="BO57" s="62"/>
      <c r="BP57" s="62"/>
      <c r="BQ57" s="62"/>
      <c r="BR57" s="62"/>
      <c r="BS57" s="62"/>
      <c r="BU57" s="62"/>
      <c r="BV57" s="62"/>
      <c r="BW57" s="142"/>
      <c r="BX57" s="62"/>
      <c r="CZ57" s="62"/>
      <c r="DE57" s="507"/>
      <c r="DF57" s="142"/>
      <c r="DG57" s="142"/>
      <c r="DH57" s="142"/>
      <c r="DI57" s="142"/>
      <c r="FL57" s="142"/>
      <c r="JG57" s="142"/>
      <c r="JH57" s="142"/>
      <c r="JI57" s="142"/>
      <c r="JJ57" s="142"/>
      <c r="ON57" s="142"/>
      <c r="OO57" s="142"/>
      <c r="OQ57" s="142"/>
      <c r="PE57" s="151"/>
      <c r="PI57" s="142"/>
      <c r="RL57" s="151"/>
      <c r="AGU57" s="142"/>
      <c r="AIJ57" s="142"/>
      <c r="AIK57" s="142"/>
      <c r="AIL57" s="142"/>
    </row>
    <row r="58" spans="1:14938" s="503" customFormat="1" hidden="1" x14ac:dyDescent="0.25">
      <c r="B58" s="2211"/>
      <c r="C58" s="11" t="s">
        <v>336</v>
      </c>
      <c r="D58" s="504"/>
      <c r="E58" s="505"/>
      <c r="F58" s="2153"/>
      <c r="G58" s="509"/>
      <c r="H58" s="1497"/>
      <c r="I58" s="509"/>
      <c r="J58" s="1505"/>
      <c r="K58" s="509"/>
      <c r="L58" s="509"/>
      <c r="M58" s="509"/>
      <c r="N58" s="509"/>
      <c r="O58" s="509"/>
      <c r="P58" s="509"/>
      <c r="Q58" s="509"/>
      <c r="R58" s="692"/>
      <c r="S58" s="84" t="e">
        <f>+AVERAGE(G58:Q58)</f>
        <v>#DIV/0!</v>
      </c>
      <c r="T58" s="649"/>
      <c r="U58" s="740"/>
      <c r="V58" s="62"/>
      <c r="W58" s="1"/>
      <c r="X58" s="62"/>
      <c r="Y58" s="62"/>
      <c r="Z58" s="62"/>
      <c r="AA58" s="62"/>
      <c r="AB58" s="62"/>
      <c r="AC58" s="62"/>
      <c r="AD58" s="62"/>
      <c r="AE58" s="62"/>
      <c r="AF58" s="62"/>
      <c r="AG58" s="62"/>
      <c r="AH58" s="62"/>
      <c r="AI58" s="62"/>
      <c r="AJ58" s="62"/>
      <c r="AK58" s="62"/>
      <c r="AL58" s="62"/>
      <c r="AM58" s="62"/>
      <c r="AN58" s="62"/>
      <c r="AO58" s="62"/>
      <c r="AQ58" s="62"/>
      <c r="AS58" s="768"/>
      <c r="AT58" s="768"/>
      <c r="AU58" s="361"/>
      <c r="AV58" s="62"/>
      <c r="AW58" s="1"/>
      <c r="AX58" s="62"/>
      <c r="AY58" s="62"/>
      <c r="AZ58" s="62"/>
      <c r="BA58" s="62"/>
      <c r="BB58" s="62"/>
      <c r="BC58" s="62"/>
      <c r="BD58" s="62"/>
      <c r="BE58" s="62"/>
      <c r="BF58" s="62"/>
      <c r="BG58" s="62"/>
      <c r="BH58" s="62"/>
      <c r="BI58" s="62"/>
      <c r="BJ58" s="62"/>
      <c r="BK58" s="62"/>
      <c r="BL58" s="62"/>
      <c r="BM58" s="62"/>
      <c r="BN58" s="62"/>
      <c r="BO58" s="62"/>
      <c r="BP58" s="62"/>
      <c r="BQ58" s="62"/>
      <c r="BR58" s="62"/>
      <c r="BS58" s="62"/>
      <c r="BU58" s="62"/>
      <c r="BV58" s="62"/>
      <c r="BW58" s="142"/>
      <c r="BX58" s="62"/>
      <c r="CZ58" s="62"/>
      <c r="DE58" s="507"/>
      <c r="DF58" s="142"/>
      <c r="DG58" s="142"/>
      <c r="DH58" s="142"/>
      <c r="DI58" s="142"/>
      <c r="FL58" s="142"/>
      <c r="JG58" s="142"/>
      <c r="JH58" s="142"/>
      <c r="JI58" s="142"/>
      <c r="JJ58" s="142"/>
      <c r="ON58" s="142"/>
      <c r="OO58" s="142"/>
      <c r="OQ58" s="142"/>
      <c r="PE58" s="151"/>
      <c r="PI58" s="142"/>
      <c r="RL58" s="151"/>
      <c r="AGU58" s="142"/>
      <c r="AIJ58" s="142"/>
      <c r="AIK58" s="142"/>
      <c r="AIL58" s="142"/>
    </row>
    <row r="59" spans="1:14938" s="503" customFormat="1" hidden="1" x14ac:dyDescent="0.25">
      <c r="B59" s="2211"/>
      <c r="C59" s="11" t="s">
        <v>337</v>
      </c>
      <c r="D59" s="504"/>
      <c r="E59" s="505"/>
      <c r="F59" s="2153"/>
      <c r="G59" s="710"/>
      <c r="H59" s="1498"/>
      <c r="I59" s="1510"/>
      <c r="J59" s="1506"/>
      <c r="K59" s="710"/>
      <c r="L59" s="710"/>
      <c r="M59" s="710"/>
      <c r="N59" s="710"/>
      <c r="O59" s="710"/>
      <c r="P59" s="710"/>
      <c r="Q59" s="710"/>
      <c r="R59" s="692"/>
      <c r="S59" s="511">
        <f>SUM(G59:Q59)</f>
        <v>0</v>
      </c>
      <c r="T59" s="649"/>
      <c r="U59" s="740"/>
      <c r="V59" s="62"/>
      <c r="W59" s="1"/>
      <c r="X59" s="62"/>
      <c r="Y59" s="62"/>
      <c r="Z59" s="62"/>
      <c r="AA59" s="62"/>
      <c r="AB59" s="62"/>
      <c r="AC59" s="62"/>
      <c r="AD59" s="62"/>
      <c r="AE59" s="62"/>
      <c r="AF59" s="62"/>
      <c r="AG59" s="62"/>
      <c r="AH59" s="62"/>
      <c r="AI59" s="62"/>
      <c r="AJ59" s="62"/>
      <c r="AK59" s="62"/>
      <c r="AL59" s="62"/>
      <c r="AM59" s="62"/>
      <c r="AN59" s="62"/>
      <c r="AO59" s="62"/>
      <c r="AQ59" s="62"/>
      <c r="AS59" s="768"/>
      <c r="AT59" s="768"/>
      <c r="AU59" s="361"/>
      <c r="AV59" s="62"/>
      <c r="AW59" s="1"/>
      <c r="AX59" s="62"/>
      <c r="AY59" s="62"/>
      <c r="AZ59" s="62"/>
      <c r="BA59" s="62"/>
      <c r="BB59" s="62"/>
      <c r="BC59" s="62"/>
      <c r="BD59" s="62"/>
      <c r="BE59" s="62"/>
      <c r="BF59" s="62"/>
      <c r="BG59" s="62"/>
      <c r="BH59" s="62"/>
      <c r="BI59" s="62"/>
      <c r="BJ59" s="62"/>
      <c r="BK59" s="62"/>
      <c r="BL59" s="62"/>
      <c r="BM59" s="62"/>
      <c r="BN59" s="62"/>
      <c r="BO59" s="62"/>
      <c r="BP59" s="62"/>
      <c r="BQ59" s="62"/>
      <c r="BR59" s="62"/>
      <c r="BS59" s="62"/>
      <c r="BU59" s="62"/>
      <c r="BV59" s="62"/>
      <c r="BW59" s="142"/>
      <c r="BX59" s="62"/>
      <c r="CZ59" s="62"/>
      <c r="DE59" s="507"/>
      <c r="DF59" s="142"/>
      <c r="DG59" s="142"/>
      <c r="DH59" s="142"/>
      <c r="DI59" s="142"/>
      <c r="FL59" s="142"/>
      <c r="JG59" s="142"/>
      <c r="JH59" s="142"/>
      <c r="JI59" s="142"/>
      <c r="JJ59" s="142"/>
      <c r="ON59" s="142"/>
      <c r="OO59" s="142"/>
      <c r="OQ59" s="142"/>
      <c r="PE59" s="151"/>
      <c r="PI59" s="142"/>
      <c r="RL59" s="151"/>
      <c r="AGU59" s="142"/>
      <c r="AIJ59" s="142"/>
      <c r="AIK59" s="142"/>
      <c r="AIL59" s="142"/>
    </row>
    <row r="60" spans="1:14938" x14ac:dyDescent="0.25">
      <c r="B60" s="2211"/>
      <c r="C60" s="512" t="s">
        <v>66</v>
      </c>
      <c r="D60" s="76"/>
      <c r="E60" s="76"/>
      <c r="F60" s="2154"/>
      <c r="G60" s="50"/>
      <c r="H60" s="50"/>
      <c r="I60" s="50"/>
      <c r="J60" s="50"/>
      <c r="K60" s="50"/>
      <c r="L60" s="50"/>
      <c r="M60" s="50"/>
      <c r="N60" s="50"/>
      <c r="O60" s="50"/>
      <c r="P60" s="50"/>
      <c r="Q60" s="50"/>
      <c r="R60" s="691"/>
      <c r="S60" s="687" t="s">
        <v>127</v>
      </c>
      <c r="T60" s="650" t="s">
        <v>127</v>
      </c>
      <c r="U60" s="741" t="s">
        <v>127</v>
      </c>
      <c r="V60" s="62"/>
      <c r="W60" s="1">
        <f>153073+111053</f>
        <v>264126</v>
      </c>
      <c r="X60" s="62"/>
      <c r="Y60" s="62"/>
      <c r="Z60" s="62"/>
      <c r="AA60" s="62"/>
      <c r="AB60" s="62"/>
      <c r="AC60" s="62"/>
      <c r="AD60" s="62"/>
      <c r="AE60" s="62"/>
      <c r="AF60" s="62"/>
      <c r="AG60" s="62"/>
      <c r="AH60" s="62"/>
      <c r="AI60" s="62"/>
      <c r="AJ60" s="62"/>
      <c r="AK60" s="62"/>
      <c r="AL60" s="62"/>
      <c r="AM60" s="62"/>
      <c r="AN60" s="62"/>
      <c r="AO60" s="62"/>
      <c r="AQ60" s="62"/>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U60" s="1"/>
      <c r="BV60" s="1"/>
      <c r="BW60" s="1"/>
      <c r="BX60" s="1"/>
      <c r="CE60" s="1" t="s">
        <v>215</v>
      </c>
      <c r="CZ60" s="1"/>
      <c r="OO60" s="140">
        <v>678</v>
      </c>
    </row>
    <row r="61" spans="1:14938" x14ac:dyDescent="0.25">
      <c r="B61" s="2211"/>
      <c r="C61" s="514" t="s">
        <v>65</v>
      </c>
      <c r="D61" s="455">
        <v>94.2</v>
      </c>
      <c r="E61" s="505" t="s">
        <v>25</v>
      </c>
      <c r="F61" s="2174">
        <v>95.376980853514652</v>
      </c>
      <c r="G61" s="432">
        <f>'Februari 2026 PMG 2'!AJ60</f>
        <v>95.455795318140744</v>
      </c>
      <c r="H61" s="432"/>
      <c r="I61" s="432"/>
      <c r="J61" s="432"/>
      <c r="K61" s="270"/>
      <c r="L61" s="432"/>
      <c r="M61" s="432"/>
      <c r="N61" s="432"/>
      <c r="O61" s="432"/>
      <c r="P61" s="432"/>
      <c r="Q61" s="432"/>
      <c r="R61" s="692"/>
      <c r="S61" s="516">
        <f>(S21/(S12))*100</f>
        <v>95.075562846644146</v>
      </c>
      <c r="T61" s="517">
        <f>(T21/(T12))*100</f>
        <v>94.769966822822482</v>
      </c>
      <c r="U61" s="742"/>
      <c r="V61" s="776"/>
      <c r="W61" s="1"/>
      <c r="X61" s="62"/>
      <c r="Y61" s="62"/>
      <c r="Z61" s="62"/>
      <c r="AA61" s="62"/>
      <c r="AB61" s="62"/>
      <c r="AC61" s="62"/>
      <c r="AD61" s="62"/>
      <c r="AE61" s="62"/>
      <c r="AF61" s="62"/>
      <c r="AG61" s="62"/>
      <c r="AH61" s="62"/>
      <c r="AI61" s="62"/>
      <c r="AJ61" s="62"/>
      <c r="AK61" s="62"/>
      <c r="AL61" s="62"/>
      <c r="AM61" s="62"/>
      <c r="AN61" s="62"/>
      <c r="AO61" s="62"/>
      <c r="AQ61" s="62"/>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U61" s="1"/>
      <c r="BV61" s="1"/>
      <c r="BW61" s="1"/>
      <c r="BX61" s="1"/>
      <c r="CZ61" s="1"/>
      <c r="OO61" s="140">
        <v>420</v>
      </c>
      <c r="OQ61" s="472">
        <f>OO61/OO60*100</f>
        <v>61.946902654867252</v>
      </c>
    </row>
    <row r="62" spans="1:14938" x14ac:dyDescent="0.25">
      <c r="B62" s="2211"/>
      <c r="C62" s="514" t="s">
        <v>64</v>
      </c>
      <c r="D62" s="455">
        <v>5</v>
      </c>
      <c r="E62" s="505" t="s">
        <v>25</v>
      </c>
      <c r="F62" s="2174">
        <v>4.3675299772861962</v>
      </c>
      <c r="G62" s="432">
        <f>'Februari 2026 PMG 2'!AJ61</f>
        <v>4.3820446653936589</v>
      </c>
      <c r="H62" s="432"/>
      <c r="I62" s="432"/>
      <c r="J62" s="432"/>
      <c r="K62" s="270"/>
      <c r="L62" s="432"/>
      <c r="M62" s="432"/>
      <c r="N62" s="432"/>
      <c r="O62" s="432"/>
      <c r="P62" s="432"/>
      <c r="Q62" s="432"/>
      <c r="R62" s="692"/>
      <c r="S62" s="516">
        <f>(S22/(S12))*100</f>
        <v>2.2845510281262649</v>
      </c>
      <c r="T62" s="517">
        <f>(T22/(T12))*100</f>
        <v>4.5147541139225487</v>
      </c>
      <c r="U62" s="742"/>
      <c r="V62" s="776"/>
      <c r="W62" s="1">
        <v>111053</v>
      </c>
      <c r="X62" s="62"/>
      <c r="Y62" s="62"/>
      <c r="Z62" s="62"/>
      <c r="AA62" s="62"/>
      <c r="AB62" s="62"/>
      <c r="AC62" s="62"/>
      <c r="AD62" s="62"/>
      <c r="AE62" s="62"/>
      <c r="AF62" s="62"/>
      <c r="AG62" s="62"/>
      <c r="AH62" s="62"/>
      <c r="AI62" s="62"/>
      <c r="AJ62" s="62"/>
      <c r="AK62" s="62"/>
      <c r="AL62" s="62"/>
      <c r="AM62" s="62"/>
      <c r="AN62" s="62"/>
      <c r="AO62" s="62"/>
      <c r="AQ62" s="62"/>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U62" s="1"/>
      <c r="BV62" s="1"/>
      <c r="BW62" s="1"/>
      <c r="BX62" s="1"/>
      <c r="CZ62" s="1"/>
      <c r="OO62" s="140">
        <f>OO60-OO61</f>
        <v>258</v>
      </c>
      <c r="OQ62" s="472">
        <f>OO62/OO60*100</f>
        <v>38.053097345132741</v>
      </c>
    </row>
    <row r="63" spans="1:14938" x14ac:dyDescent="0.25">
      <c r="B63" s="2211"/>
      <c r="C63" s="514" t="s">
        <v>63</v>
      </c>
      <c r="D63" s="455">
        <v>82</v>
      </c>
      <c r="E63" s="505" t="s">
        <v>25</v>
      </c>
      <c r="F63" s="2174">
        <v>82.828482216195397</v>
      </c>
      <c r="G63" s="432">
        <f>'Februari 2026 PMG 2'!AJ62</f>
        <v>83.098987280980779</v>
      </c>
      <c r="H63" s="432"/>
      <c r="I63" s="432"/>
      <c r="J63" s="432"/>
      <c r="K63" s="270"/>
      <c r="L63" s="432"/>
      <c r="M63" s="432"/>
      <c r="N63" s="432"/>
      <c r="O63" s="432"/>
      <c r="P63" s="432"/>
      <c r="Q63" s="432"/>
      <c r="R63" s="692"/>
      <c r="S63" s="516">
        <f>(S31/S30)*100</f>
        <v>83.052492429495288</v>
      </c>
      <c r="T63" s="517">
        <f>(T31/T30)*100</f>
        <v>82.036627687232993</v>
      </c>
      <c r="U63" s="742"/>
      <c r="V63" s="776"/>
      <c r="W63" s="1"/>
      <c r="X63" s="62"/>
      <c r="Y63" s="62"/>
      <c r="Z63" s="62"/>
      <c r="AA63" s="62"/>
      <c r="AB63" s="361"/>
      <c r="AC63" s="62"/>
      <c r="AD63" s="62"/>
      <c r="AE63" s="62"/>
      <c r="AF63" s="62"/>
      <c r="AG63" s="62"/>
      <c r="AH63" s="62"/>
      <c r="AI63" s="62"/>
      <c r="AJ63" s="62"/>
      <c r="AK63" s="62"/>
      <c r="AL63" s="62"/>
      <c r="AM63" s="62"/>
      <c r="AN63" s="62"/>
      <c r="AO63" s="62"/>
      <c r="AQ63" s="62"/>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U63" s="1"/>
      <c r="BV63" s="1"/>
      <c r="BW63" s="1"/>
      <c r="BX63" s="1"/>
      <c r="CZ63" s="1"/>
    </row>
    <row r="64" spans="1:14938" x14ac:dyDescent="0.25">
      <c r="B64" s="2211"/>
      <c r="C64" s="514" t="s">
        <v>62</v>
      </c>
      <c r="D64" s="455">
        <v>18</v>
      </c>
      <c r="E64" s="505" t="s">
        <v>25</v>
      </c>
      <c r="F64" s="2174">
        <v>17.171517783804596</v>
      </c>
      <c r="G64" s="432">
        <f>'Februari 2026 PMG 2'!AJ63</f>
        <v>16.901012719019224</v>
      </c>
      <c r="H64" s="432"/>
      <c r="I64" s="432"/>
      <c r="J64" s="432"/>
      <c r="K64" s="270"/>
      <c r="L64" s="432"/>
      <c r="M64" s="432"/>
      <c r="N64" s="432"/>
      <c r="O64" s="432"/>
      <c r="P64" s="432"/>
      <c r="Q64" s="432"/>
      <c r="R64" s="692"/>
      <c r="S64" s="516">
        <f>(S32/S30)*100</f>
        <v>16.947507570504712</v>
      </c>
      <c r="T64" s="517">
        <f>(T32/T30)*100</f>
        <v>17.963372312767007</v>
      </c>
      <c r="U64" s="742"/>
      <c r="V64" s="776"/>
      <c r="W64" s="3">
        <f>S76-W69</f>
        <v>-396634</v>
      </c>
      <c r="X64" s="62"/>
      <c r="Y64" s="62"/>
      <c r="Z64" s="62"/>
      <c r="AA64" s="62"/>
      <c r="AB64" s="62"/>
      <c r="AC64" s="62"/>
      <c r="AD64" s="62"/>
      <c r="AE64" s="62"/>
      <c r="AF64" s="62"/>
      <c r="AG64" s="62"/>
      <c r="AH64" s="62"/>
      <c r="AI64" s="62"/>
      <c r="AJ64" s="62"/>
      <c r="AK64" s="62"/>
      <c r="AL64" s="62"/>
      <c r="AM64" s="62"/>
      <c r="AN64" s="62"/>
      <c r="AO64" s="62"/>
      <c r="AQ64" s="62"/>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U64" s="1"/>
      <c r="BV64" s="1"/>
      <c r="BW64" s="1"/>
      <c r="BX64" s="1"/>
      <c r="CZ64" s="1"/>
    </row>
    <row r="65" spans="2:922" hidden="1" x14ac:dyDescent="0.25">
      <c r="B65" s="2211"/>
      <c r="C65" s="514" t="s">
        <v>105</v>
      </c>
      <c r="D65" s="518">
        <v>75</v>
      </c>
      <c r="E65" s="505" t="s">
        <v>25</v>
      </c>
      <c r="F65" s="2174"/>
      <c r="G65" s="432"/>
      <c r="H65" s="432"/>
      <c r="I65" s="432"/>
      <c r="J65" s="432"/>
      <c r="K65" s="432"/>
      <c r="L65" s="432"/>
      <c r="M65" s="432"/>
      <c r="N65" s="432"/>
      <c r="O65" s="432"/>
      <c r="P65" s="432"/>
      <c r="Q65" s="432"/>
      <c r="R65" s="692"/>
      <c r="S65" s="516" t="e">
        <f>(S35/S34)*100</f>
        <v>#DIV/0!</v>
      </c>
      <c r="T65" s="517">
        <v>75</v>
      </c>
      <c r="U65" s="742"/>
      <c r="V65" s="776"/>
      <c r="W65" s="302"/>
      <c r="X65" s="771"/>
      <c r="Y65" s="62"/>
      <c r="Z65" s="62"/>
      <c r="AA65" s="62"/>
      <c r="AB65" s="62"/>
      <c r="AC65" s="62"/>
      <c r="AD65" s="62"/>
      <c r="AE65" s="62"/>
      <c r="AF65" s="62"/>
      <c r="AG65" s="62"/>
      <c r="AH65" s="62"/>
      <c r="AI65" s="62"/>
      <c r="AJ65" s="62"/>
      <c r="AK65" s="62"/>
      <c r="AL65" s="62"/>
      <c r="AM65" s="62"/>
      <c r="AN65" s="62"/>
      <c r="AO65" s="62"/>
      <c r="AQ65" s="62"/>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U65" s="1"/>
      <c r="BV65" s="1"/>
      <c r="BW65" s="1"/>
      <c r="BX65" s="1"/>
      <c r="CZ65" s="1"/>
    </row>
    <row r="66" spans="2:922" hidden="1" x14ac:dyDescent="0.25">
      <c r="B66" s="2211"/>
      <c r="C66" s="514" t="s">
        <v>62</v>
      </c>
      <c r="D66" s="518">
        <v>25</v>
      </c>
      <c r="E66" s="505" t="s">
        <v>25</v>
      </c>
      <c r="F66" s="2174"/>
      <c r="G66" s="432"/>
      <c r="H66" s="432"/>
      <c r="I66" s="432"/>
      <c r="J66" s="432"/>
      <c r="K66" s="432"/>
      <c r="L66" s="432"/>
      <c r="M66" s="432"/>
      <c r="N66" s="432"/>
      <c r="O66" s="432"/>
      <c r="P66" s="432"/>
      <c r="Q66" s="432"/>
      <c r="R66" s="692"/>
      <c r="S66" s="516" t="e">
        <f>(S36/S34)*100</f>
        <v>#DIV/0!</v>
      </c>
      <c r="T66" s="517">
        <v>25</v>
      </c>
      <c r="U66" s="742"/>
      <c r="V66" s="776"/>
      <c r="W66" s="302"/>
      <c r="X66" s="771"/>
      <c r="Y66" s="62"/>
      <c r="Z66" s="62"/>
      <c r="AA66" s="62"/>
      <c r="AB66" s="62"/>
      <c r="AC66" s="62"/>
      <c r="AD66" s="62"/>
      <c r="AE66" s="62"/>
      <c r="AF66" s="62"/>
      <c r="AG66" s="62"/>
      <c r="AH66" s="62"/>
      <c r="AI66" s="62"/>
      <c r="AJ66" s="62"/>
      <c r="AK66" s="62"/>
      <c r="AL66" s="62"/>
      <c r="AM66" s="62"/>
      <c r="AN66" s="62"/>
      <c r="AO66" s="62"/>
      <c r="AQ66" s="62"/>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U66" s="1"/>
      <c r="BV66" s="1"/>
      <c r="BW66" s="1"/>
      <c r="BX66" s="1"/>
      <c r="CZ66" s="1"/>
    </row>
    <row r="67" spans="2:922" hidden="1" x14ac:dyDescent="0.25">
      <c r="B67" s="2211"/>
      <c r="C67" s="514" t="s">
        <v>107</v>
      </c>
      <c r="D67" s="455">
        <v>75</v>
      </c>
      <c r="E67" s="505" t="s">
        <v>25</v>
      </c>
      <c r="F67" s="2174"/>
      <c r="G67" s="432"/>
      <c r="H67" s="432"/>
      <c r="I67" s="432"/>
      <c r="J67" s="432"/>
      <c r="K67" s="432"/>
      <c r="L67" s="432"/>
      <c r="M67" s="432"/>
      <c r="N67" s="432"/>
      <c r="O67" s="432"/>
      <c r="P67" s="432"/>
      <c r="Q67" s="432"/>
      <c r="R67" s="692"/>
      <c r="S67" s="516" t="e">
        <f>(S40/S39)*100</f>
        <v>#DIV/0!</v>
      </c>
      <c r="T67" s="517">
        <v>75</v>
      </c>
      <c r="U67" s="742"/>
      <c r="V67" s="776"/>
      <c r="W67" s="139"/>
      <c r="X67" s="62"/>
      <c r="Y67" s="62"/>
      <c r="Z67" s="62"/>
      <c r="AA67" s="62"/>
      <c r="AB67" s="62"/>
      <c r="AC67" s="62"/>
      <c r="AD67" s="62"/>
      <c r="AE67" s="62"/>
      <c r="AF67" s="62"/>
      <c r="AG67" s="62"/>
      <c r="AH67" s="62"/>
      <c r="AI67" s="62"/>
      <c r="AJ67" s="62"/>
      <c r="AK67" s="62"/>
      <c r="AL67" s="62"/>
      <c r="AM67" s="62"/>
      <c r="AN67" s="62"/>
      <c r="AO67" s="62"/>
      <c r="AQ67" s="62"/>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U67" s="1"/>
      <c r="BV67" s="1"/>
      <c r="BW67" s="1"/>
      <c r="BX67" s="1"/>
      <c r="CZ67" s="1"/>
    </row>
    <row r="68" spans="2:922" hidden="1" x14ac:dyDescent="0.25">
      <c r="B68" s="2211"/>
      <c r="C68" s="514" t="s">
        <v>62</v>
      </c>
      <c r="D68" s="455">
        <v>25</v>
      </c>
      <c r="E68" s="505" t="s">
        <v>25</v>
      </c>
      <c r="F68" s="2174"/>
      <c r="G68" s="432"/>
      <c r="H68" s="432"/>
      <c r="I68" s="432"/>
      <c r="J68" s="432"/>
      <c r="K68" s="432"/>
      <c r="L68" s="432"/>
      <c r="M68" s="432"/>
      <c r="N68" s="432"/>
      <c r="O68" s="432"/>
      <c r="P68" s="432"/>
      <c r="Q68" s="432"/>
      <c r="R68" s="517"/>
      <c r="S68" s="516" t="e">
        <f>(S41/S39)*100</f>
        <v>#DIV/0!</v>
      </c>
      <c r="T68" s="517">
        <v>25</v>
      </c>
      <c r="U68" s="742"/>
      <c r="V68" s="776"/>
      <c r="W68" s="1"/>
      <c r="X68" s="62"/>
      <c r="Y68" s="62"/>
      <c r="Z68" s="62"/>
      <c r="AA68" s="62"/>
      <c r="AB68" s="62"/>
      <c r="AC68" s="62"/>
      <c r="AD68" s="62"/>
      <c r="AE68" s="62"/>
      <c r="AF68" s="62"/>
      <c r="AG68" s="62"/>
      <c r="AH68" s="62"/>
      <c r="AI68" s="62"/>
      <c r="AJ68" s="62"/>
      <c r="AK68" s="62"/>
      <c r="AL68" s="62"/>
      <c r="AM68" s="62"/>
      <c r="AN68" s="62"/>
      <c r="AO68" s="62"/>
      <c r="AQ68" s="62"/>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U68" s="1"/>
      <c r="BV68" s="1"/>
      <c r="BW68" s="1"/>
      <c r="BX68" s="1"/>
      <c r="CZ68" s="1"/>
      <c r="FM68" s="1">
        <v>95.03</v>
      </c>
    </row>
    <row r="69" spans="2:922" x14ac:dyDescent="0.25">
      <c r="B69" s="2211"/>
      <c r="C69" s="514" t="s">
        <v>110</v>
      </c>
      <c r="D69" s="455">
        <v>70</v>
      </c>
      <c r="E69" s="505" t="s">
        <v>25</v>
      </c>
      <c r="F69" s="2174">
        <v>75.866495879241143</v>
      </c>
      <c r="G69" s="432">
        <f>'Februari 2026 PMG 2'!AJ68</f>
        <v>76.027572185574599</v>
      </c>
      <c r="H69" s="432"/>
      <c r="I69" s="432"/>
      <c r="J69" s="432"/>
      <c r="K69" s="432"/>
      <c r="L69" s="432"/>
      <c r="M69" s="432"/>
      <c r="N69" s="432"/>
      <c r="O69" s="432"/>
      <c r="P69" s="432"/>
      <c r="Q69" s="432"/>
      <c r="R69" s="517"/>
      <c r="S69" s="516">
        <f>(S44/S43)*100</f>
        <v>76.210175778192138</v>
      </c>
      <c r="T69" s="517">
        <v>70</v>
      </c>
      <c r="U69" s="742"/>
      <c r="V69" s="776"/>
      <c r="W69" s="1">
        <v>722634</v>
      </c>
      <c r="X69" s="62"/>
      <c r="Y69" s="62"/>
      <c r="Z69" s="62"/>
      <c r="AA69" s="771"/>
      <c r="AB69" s="62"/>
      <c r="AC69" s="62"/>
      <c r="AD69" s="62"/>
      <c r="AE69" s="62"/>
      <c r="AF69" s="62"/>
      <c r="AG69" s="62"/>
      <c r="AH69" s="62"/>
      <c r="AI69" s="62"/>
      <c r="AJ69" s="62"/>
      <c r="AK69" s="62"/>
      <c r="AL69" s="62"/>
      <c r="AM69" s="62"/>
      <c r="AN69" s="62"/>
      <c r="AO69" s="62"/>
      <c r="AQ69" s="62"/>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U69" s="1"/>
      <c r="BV69" s="1"/>
      <c r="BW69" s="1"/>
      <c r="BX69" s="1"/>
      <c r="CZ69" s="1"/>
      <c r="FM69" s="1"/>
    </row>
    <row r="70" spans="2:922" x14ac:dyDescent="0.25">
      <c r="B70" s="2211"/>
      <c r="C70" s="514" t="s">
        <v>62</v>
      </c>
      <c r="D70" s="455">
        <v>30</v>
      </c>
      <c r="E70" s="505" t="s">
        <v>25</v>
      </c>
      <c r="F70" s="2174">
        <v>24.133504120758847</v>
      </c>
      <c r="G70" s="432">
        <f>'Februari 2026 PMG 2'!AJ69</f>
        <v>23.972427814425394</v>
      </c>
      <c r="H70" s="432"/>
      <c r="I70" s="432"/>
      <c r="J70" s="432"/>
      <c r="K70" s="432"/>
      <c r="L70" s="432"/>
      <c r="M70" s="432"/>
      <c r="N70" s="432"/>
      <c r="O70" s="432"/>
      <c r="P70" s="432"/>
      <c r="Q70" s="432"/>
      <c r="R70" s="517"/>
      <c r="S70" s="516">
        <f>(S45/S43)*100</f>
        <v>23.789824221807866</v>
      </c>
      <c r="T70" s="517">
        <v>30</v>
      </c>
      <c r="U70" s="742"/>
      <c r="V70" s="776"/>
      <c r="W70" s="1"/>
      <c r="X70" s="62"/>
      <c r="Y70" s="62"/>
      <c r="Z70" s="62"/>
      <c r="AA70" s="62"/>
      <c r="AB70" s="62"/>
      <c r="AC70" s="62"/>
      <c r="AD70" s="62"/>
      <c r="AE70" s="62"/>
      <c r="AF70" s="62"/>
      <c r="AG70" s="62"/>
      <c r="AH70" s="62"/>
      <c r="AI70" s="62"/>
      <c r="AJ70" s="62"/>
      <c r="AK70" s="62"/>
      <c r="AL70" s="62"/>
      <c r="AM70" s="62"/>
      <c r="AN70" s="62"/>
      <c r="AO70" s="62"/>
      <c r="AQ70" s="62"/>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U70" s="1"/>
      <c r="BV70" s="1"/>
      <c r="BW70" s="1"/>
      <c r="BX70" s="1"/>
      <c r="CZ70" s="1"/>
      <c r="FM70" s="1"/>
    </row>
    <row r="71" spans="2:922" hidden="1" x14ac:dyDescent="0.25">
      <c r="B71" s="2211"/>
      <c r="C71" s="514" t="s">
        <v>835</v>
      </c>
      <c r="D71" s="455">
        <v>70</v>
      </c>
      <c r="E71" s="505" t="s">
        <v>25</v>
      </c>
      <c r="F71" s="2153"/>
      <c r="G71" s="432"/>
      <c r="H71" s="432"/>
      <c r="I71" s="432"/>
      <c r="J71" s="432"/>
      <c r="K71" s="432"/>
      <c r="L71" s="432"/>
      <c r="M71" s="432"/>
      <c r="N71" s="432"/>
      <c r="O71" s="432"/>
      <c r="P71" s="432"/>
      <c r="Q71" s="432"/>
      <c r="R71" s="517"/>
      <c r="S71" s="432"/>
      <c r="T71" s="517"/>
      <c r="U71" s="742"/>
      <c r="V71" s="776"/>
      <c r="W71" s="1"/>
      <c r="X71" s="62"/>
      <c r="Y71" s="62"/>
      <c r="Z71" s="62"/>
      <c r="AA71" s="62"/>
      <c r="AB71" s="62"/>
      <c r="AC71" s="62"/>
      <c r="AD71" s="62"/>
      <c r="AE71" s="62"/>
      <c r="AF71" s="62"/>
      <c r="AG71" s="62"/>
      <c r="AH71" s="62"/>
      <c r="AI71" s="62"/>
      <c r="AJ71" s="62"/>
      <c r="AK71" s="62"/>
      <c r="AL71" s="62"/>
      <c r="AM71" s="62"/>
      <c r="AN71" s="62"/>
      <c r="AO71" s="62"/>
      <c r="AQ71" s="62"/>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U71" s="1"/>
      <c r="BV71" s="1"/>
      <c r="BW71" s="1"/>
      <c r="BX71" s="1"/>
      <c r="CZ71" s="1"/>
      <c r="FM71" s="1"/>
    </row>
    <row r="72" spans="2:922" hidden="1" x14ac:dyDescent="0.25">
      <c r="B72" s="2211"/>
      <c r="C72" s="514" t="s">
        <v>62</v>
      </c>
      <c r="D72" s="455">
        <v>30</v>
      </c>
      <c r="E72" s="505" t="s">
        <v>25</v>
      </c>
      <c r="F72" s="2153"/>
      <c r="G72" s="432"/>
      <c r="H72" s="432"/>
      <c r="I72" s="432"/>
      <c r="J72" s="432"/>
      <c r="K72" s="432"/>
      <c r="L72" s="432"/>
      <c r="M72" s="432"/>
      <c r="N72" s="432"/>
      <c r="O72" s="432"/>
      <c r="P72" s="432"/>
      <c r="Q72" s="432"/>
      <c r="R72" s="517"/>
      <c r="S72" s="432"/>
      <c r="T72" s="517"/>
      <c r="U72" s="742"/>
      <c r="V72" s="776"/>
      <c r="W72" s="1"/>
      <c r="X72" s="62"/>
      <c r="Y72" s="62"/>
      <c r="Z72" s="62"/>
      <c r="AA72" s="62"/>
      <c r="AB72" s="62"/>
      <c r="AC72" s="62"/>
      <c r="AD72" s="62"/>
      <c r="AE72" s="62"/>
      <c r="AF72" s="62"/>
      <c r="AG72" s="62"/>
      <c r="AH72" s="62"/>
      <c r="AI72" s="62"/>
      <c r="AJ72" s="62"/>
      <c r="AK72" s="62"/>
      <c r="AL72" s="62"/>
      <c r="AM72" s="62"/>
      <c r="AN72" s="62"/>
      <c r="AO72" s="62"/>
      <c r="AQ72" s="62"/>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U72" s="1"/>
      <c r="BV72" s="1"/>
      <c r="BW72" s="1"/>
      <c r="BX72" s="1"/>
      <c r="CZ72" s="1"/>
      <c r="FM72" s="1"/>
    </row>
    <row r="73" spans="2:922" hidden="1" x14ac:dyDescent="0.25">
      <c r="B73" s="2211"/>
      <c r="C73" s="514" t="s">
        <v>61</v>
      </c>
      <c r="D73" s="455">
        <v>60</v>
      </c>
      <c r="E73" s="505" t="s">
        <v>25</v>
      </c>
      <c r="F73" s="2153" t="e">
        <v>#DIV/0!</v>
      </c>
      <c r="G73" s="432">
        <f>'Februari 2026 PMG 2'!AB72</f>
        <v>0</v>
      </c>
      <c r="H73" s="432"/>
      <c r="I73" s="432"/>
      <c r="J73" s="432"/>
      <c r="K73" s="432"/>
      <c r="L73" s="432"/>
      <c r="M73" s="432"/>
      <c r="N73" s="432"/>
      <c r="O73" s="432"/>
      <c r="P73" s="432"/>
      <c r="Q73" s="432"/>
      <c r="R73" s="692"/>
      <c r="S73" s="516" t="e">
        <f>(S55/S53)*100</f>
        <v>#DIV/0!</v>
      </c>
      <c r="T73" s="517">
        <f>T55/T53*100</f>
        <v>60.00488639139995</v>
      </c>
      <c r="U73" s="742"/>
      <c r="V73" s="776"/>
      <c r="W73" s="1">
        <f>153073+138655</f>
        <v>291728</v>
      </c>
      <c r="X73" s="62"/>
      <c r="Y73" s="62"/>
      <c r="Z73" s="62"/>
      <c r="AA73" s="62"/>
      <c r="AB73" s="62"/>
      <c r="AC73" s="62"/>
      <c r="AD73" s="62"/>
      <c r="AE73" s="62"/>
      <c r="AF73" s="62"/>
      <c r="AG73" s="62"/>
      <c r="AH73" s="62"/>
      <c r="AI73" s="62"/>
      <c r="AJ73" s="62"/>
      <c r="AK73" s="62"/>
      <c r="AL73" s="62"/>
      <c r="AM73" s="62"/>
      <c r="AN73" s="62"/>
      <c r="AO73" s="62"/>
      <c r="AQ73" s="62"/>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U73" s="1"/>
      <c r="BV73" s="1"/>
      <c r="BW73" s="1"/>
      <c r="BX73" s="1"/>
      <c r="CZ73" s="1"/>
      <c r="FM73" s="1">
        <v>4.2300000000000004</v>
      </c>
      <c r="OQ73" s="140">
        <f>OQ74/94.2%</f>
        <v>1307.8556263269638</v>
      </c>
      <c r="OR73" s="1" t="s">
        <v>338</v>
      </c>
    </row>
    <row r="74" spans="2:922" hidden="1" x14ac:dyDescent="0.25">
      <c r="B74" s="2212"/>
      <c r="C74" s="514" t="s">
        <v>60</v>
      </c>
      <c r="D74" s="455">
        <v>40</v>
      </c>
      <c r="E74" s="505" t="s">
        <v>25</v>
      </c>
      <c r="F74" s="2153" t="e">
        <v>#DIV/0!</v>
      </c>
      <c r="G74" s="432">
        <f>'Februari 2026 PMG 2'!AB73</f>
        <v>0</v>
      </c>
      <c r="H74" s="432"/>
      <c r="I74" s="432"/>
      <c r="J74" s="432"/>
      <c r="K74" s="432"/>
      <c r="L74" s="432"/>
      <c r="M74" s="432"/>
      <c r="N74" s="432"/>
      <c r="O74" s="432"/>
      <c r="P74" s="432"/>
      <c r="Q74" s="432"/>
      <c r="R74" s="517"/>
      <c r="S74" s="519" t="e">
        <f>(S56/S53)*100</f>
        <v>#DIV/0!</v>
      </c>
      <c r="T74" s="517">
        <f>T56/T53*100</f>
        <v>39.99511360860005</v>
      </c>
      <c r="U74" s="743"/>
      <c r="V74" s="776"/>
      <c r="W74" s="1"/>
      <c r="X74" s="62"/>
      <c r="Y74" s="62"/>
      <c r="Z74" s="62"/>
      <c r="AA74" s="62"/>
      <c r="AB74" s="62"/>
      <c r="AC74" s="62"/>
      <c r="AD74" s="62"/>
      <c r="AE74" s="62"/>
      <c r="AF74" s="62"/>
      <c r="AG74" s="62"/>
      <c r="AH74" s="62"/>
      <c r="AI74" s="62"/>
      <c r="AJ74" s="62"/>
      <c r="AK74" s="62"/>
      <c r="AL74" s="62"/>
      <c r="AM74" s="62"/>
      <c r="AN74" s="62"/>
      <c r="AO74" s="62"/>
      <c r="AQ74" s="62"/>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U74" s="1"/>
      <c r="BV74" s="1"/>
      <c r="BW74" s="1"/>
      <c r="BX74" s="1"/>
      <c r="CZ74" s="1"/>
      <c r="FM74" s="1">
        <f>100-FM68-FM73</f>
        <v>0.73999999999999844</v>
      </c>
      <c r="OQ74" s="140">
        <f>22*56</f>
        <v>1232</v>
      </c>
      <c r="OR74" s="1" t="s">
        <v>339</v>
      </c>
    </row>
    <row r="75" spans="2:922" x14ac:dyDescent="0.25">
      <c r="B75" s="2210">
        <v>2</v>
      </c>
      <c r="C75" s="520" t="s">
        <v>59</v>
      </c>
      <c r="D75" s="76"/>
      <c r="E75" s="76"/>
      <c r="F75" s="2154"/>
      <c r="G75" s="50"/>
      <c r="H75" s="521"/>
      <c r="I75" s="50"/>
      <c r="J75" s="50"/>
      <c r="K75" s="50"/>
      <c r="L75" s="50"/>
      <c r="M75" s="50"/>
      <c r="N75" s="50"/>
      <c r="O75" s="50"/>
      <c r="P75" s="50"/>
      <c r="Q75" s="50"/>
      <c r="R75" s="691"/>
      <c r="S75" s="582" t="s">
        <v>128</v>
      </c>
      <c r="T75" s="651" t="s">
        <v>128</v>
      </c>
      <c r="U75" s="744" t="s">
        <v>128</v>
      </c>
      <c r="V75" s="62"/>
      <c r="W75" s="1"/>
      <c r="X75" s="62"/>
      <c r="Y75" s="62"/>
      <c r="Z75" s="62"/>
      <c r="AA75" s="62"/>
      <c r="AB75" s="62"/>
      <c r="AC75" s="62"/>
      <c r="AD75" s="62"/>
      <c r="AE75" s="62"/>
      <c r="AF75" s="62"/>
      <c r="AG75" s="62"/>
      <c r="AH75" s="62"/>
      <c r="AI75" s="62"/>
      <c r="AJ75" s="62"/>
      <c r="AK75" s="62"/>
      <c r="AL75" s="62"/>
      <c r="AM75" s="62"/>
      <c r="AN75" s="62"/>
      <c r="AO75" s="62"/>
      <c r="AQ75" s="62"/>
      <c r="AS75" s="1"/>
      <c r="AT75" s="1"/>
      <c r="AU75" s="1"/>
      <c r="AV75" s="1"/>
      <c r="AW75" s="3"/>
      <c r="AX75" s="1"/>
      <c r="AY75" s="1"/>
      <c r="AZ75" s="1"/>
      <c r="BA75" s="1"/>
      <c r="BB75" s="1"/>
      <c r="BC75" s="1"/>
      <c r="BD75" s="1"/>
      <c r="BE75" s="1"/>
      <c r="BF75" s="1"/>
      <c r="BG75" s="1"/>
      <c r="BH75" s="1"/>
      <c r="BI75" s="1"/>
      <c r="BJ75" s="1"/>
      <c r="BK75" s="1"/>
      <c r="BL75" s="1"/>
      <c r="BM75" s="1"/>
      <c r="BN75" s="1"/>
      <c r="BO75" s="1"/>
      <c r="BP75" s="1"/>
      <c r="BQ75" s="1"/>
      <c r="BR75" s="140"/>
      <c r="BS75" s="1"/>
      <c r="BU75" s="1"/>
      <c r="BV75" s="1"/>
      <c r="BW75" s="1"/>
      <c r="BX75" s="1"/>
      <c r="CZ75" s="1"/>
      <c r="OQ75" s="140">
        <f>16.5*OQ73</f>
        <v>21579.617834394903</v>
      </c>
    </row>
    <row r="76" spans="2:922" x14ac:dyDescent="0.25">
      <c r="B76" s="2211"/>
      <c r="C76" s="454" t="s">
        <v>58</v>
      </c>
      <c r="D76" s="455">
        <v>6</v>
      </c>
      <c r="E76" s="487" t="s">
        <v>56</v>
      </c>
      <c r="F76" s="2149">
        <v>386825</v>
      </c>
      <c r="G76" s="431">
        <f>'Februari 2026 PMG 1'!AJ75+'Februari 2026 PMG 2'!AJ75</f>
        <v>326000</v>
      </c>
      <c r="H76" s="523"/>
      <c r="I76" s="431"/>
      <c r="J76" s="431"/>
      <c r="K76" s="431"/>
      <c r="L76" s="431"/>
      <c r="M76" s="431"/>
      <c r="N76" s="431"/>
      <c r="O76" s="431"/>
      <c r="P76" s="431"/>
      <c r="Q76" s="431"/>
      <c r="R76" s="691"/>
      <c r="S76" s="442">
        <f>SUM(G76:Q76)</f>
        <v>326000</v>
      </c>
      <c r="T76" s="641">
        <v>2767753</v>
      </c>
      <c r="U76" s="736">
        <f>S76/T76*100</f>
        <v>11.778507691979739</v>
      </c>
      <c r="V76" s="62"/>
      <c r="W76" s="3">
        <f>S76-611581</f>
        <v>-285581</v>
      </c>
      <c r="X76" s="62"/>
      <c r="Y76" s="62"/>
      <c r="Z76" s="62"/>
      <c r="AA76" s="62"/>
      <c r="AB76" s="62"/>
      <c r="AC76" s="62"/>
      <c r="AD76" s="62"/>
      <c r="AE76" s="62"/>
      <c r="AF76" s="62"/>
      <c r="AG76" s="62"/>
      <c r="AH76" s="62"/>
      <c r="AI76" s="62"/>
      <c r="AJ76" s="62"/>
      <c r="AK76" s="62"/>
      <c r="AL76" s="62"/>
      <c r="AM76" s="62"/>
      <c r="AN76" s="62"/>
      <c r="AO76" s="62"/>
      <c r="AQ76" s="62"/>
      <c r="AS76" s="1"/>
      <c r="AT76" s="1"/>
      <c r="AU76" s="1"/>
      <c r="AV76" s="1"/>
      <c r="AX76" s="1"/>
      <c r="AY76" s="1"/>
      <c r="AZ76" s="1"/>
      <c r="BA76" s="1"/>
      <c r="BB76" s="1"/>
      <c r="BC76" s="1"/>
      <c r="BD76" s="1"/>
      <c r="BE76" s="1"/>
      <c r="BF76" s="1"/>
      <c r="BG76" s="1"/>
      <c r="BH76" s="1"/>
      <c r="BI76" s="1"/>
      <c r="BJ76" s="1"/>
      <c r="BK76" s="1"/>
      <c r="BL76" s="1"/>
      <c r="BM76" s="1"/>
      <c r="BN76" s="1"/>
      <c r="BO76" s="1"/>
      <c r="BP76" s="1"/>
      <c r="BQ76" s="1"/>
      <c r="BR76" s="140"/>
      <c r="BS76" s="1"/>
      <c r="BU76" s="1"/>
      <c r="BV76" s="1"/>
      <c r="BW76" s="1"/>
      <c r="BX76" s="1"/>
      <c r="CZ76" s="1"/>
    </row>
    <row r="77" spans="2:922" x14ac:dyDescent="0.25">
      <c r="B77" s="2211"/>
      <c r="C77" s="524"/>
      <c r="D77" s="467"/>
      <c r="E77" s="487" t="s">
        <v>25</v>
      </c>
      <c r="F77" s="2175">
        <v>0.67460296918004181</v>
      </c>
      <c r="G77" s="432">
        <f>(G76/G12)*100</f>
        <v>0.52926084323558453</v>
      </c>
      <c r="H77" s="432"/>
      <c r="I77" s="432"/>
      <c r="J77" s="432"/>
      <c r="K77" s="432"/>
      <c r="L77" s="432"/>
      <c r="M77" s="432"/>
      <c r="N77" s="432"/>
      <c r="O77" s="432"/>
      <c r="P77" s="432"/>
      <c r="Q77" s="432"/>
      <c r="R77" s="691"/>
      <c r="S77" s="516">
        <f>S76/(S12)*100</f>
        <v>0.27506961476154507</v>
      </c>
      <c r="T77" s="652">
        <v>0.8</v>
      </c>
      <c r="U77" s="745">
        <v>0</v>
      </c>
      <c r="V77" s="771"/>
      <c r="W77" s="139"/>
      <c r="X77" s="62"/>
      <c r="Y77" s="771"/>
      <c r="Z77" s="62"/>
      <c r="AA77" s="62"/>
      <c r="AB77" s="62"/>
      <c r="AC77" s="62"/>
      <c r="AD77" s="62"/>
      <c r="AE77" s="361"/>
      <c r="AF77" s="771"/>
      <c r="AG77" s="62"/>
      <c r="AH77" s="62"/>
      <c r="AI77" s="62"/>
      <c r="AJ77" s="62"/>
      <c r="AK77" s="62"/>
      <c r="AL77" s="62"/>
      <c r="AM77" s="62"/>
      <c r="AN77" s="62"/>
      <c r="AO77" s="62"/>
      <c r="AQ77" s="62"/>
      <c r="AS77" s="1"/>
      <c r="AT77" s="1"/>
      <c r="AU77" s="1"/>
      <c r="AV77" s="1"/>
      <c r="AW77" s="139">
        <f>S77*10</f>
        <v>2.7506961476154506</v>
      </c>
      <c r="AX77" s="1"/>
      <c r="AY77" s="1"/>
      <c r="AZ77" s="1"/>
      <c r="BA77" s="1"/>
      <c r="BB77" s="1"/>
      <c r="BC77" s="1"/>
      <c r="BD77" s="1"/>
      <c r="BE77" s="1"/>
      <c r="BF77" s="1"/>
      <c r="BG77" s="1"/>
      <c r="BH77" s="1"/>
      <c r="BI77" s="1"/>
      <c r="BJ77" s="1"/>
      <c r="BK77" s="1"/>
      <c r="BL77" s="1"/>
      <c r="BM77" s="1"/>
      <c r="BN77" s="1"/>
      <c r="BO77" s="1"/>
      <c r="BP77" s="1"/>
      <c r="BQ77" s="1"/>
      <c r="BR77" s="4"/>
      <c r="BS77" s="1"/>
      <c r="BU77" s="1"/>
      <c r="BV77" s="1"/>
      <c r="BW77" s="1"/>
      <c r="BX77" s="1"/>
      <c r="CZ77" s="1"/>
      <c r="FM77" s="472" t="e">
        <f>#REF!*10</f>
        <v>#REF!</v>
      </c>
      <c r="ON77" s="472"/>
      <c r="OQ77" s="140">
        <f>OQ73+(S52/1000)</f>
        <v>1307.8556263269638</v>
      </c>
      <c r="OR77" s="140" t="s">
        <v>340</v>
      </c>
    </row>
    <row r="78" spans="2:922" hidden="1" x14ac:dyDescent="0.25">
      <c r="B78" s="2211"/>
      <c r="C78" s="525" t="s">
        <v>57</v>
      </c>
      <c r="D78" s="526">
        <v>16</v>
      </c>
      <c r="E78" s="527" t="s">
        <v>56</v>
      </c>
      <c r="F78" s="2155"/>
      <c r="G78" s="528"/>
      <c r="H78" s="529"/>
      <c r="I78" s="528"/>
      <c r="J78" s="528"/>
      <c r="K78" s="528"/>
      <c r="L78" s="528"/>
      <c r="M78" s="528"/>
      <c r="N78" s="528"/>
      <c r="O78" s="528"/>
      <c r="P78" s="528"/>
      <c r="Q78" s="528"/>
      <c r="R78" s="691"/>
      <c r="S78" s="530">
        <f>SUM(G78:Q78)</f>
        <v>0</v>
      </c>
      <c r="T78" s="653">
        <v>1357284</v>
      </c>
      <c r="U78" s="736">
        <f>S78/T78*100</f>
        <v>0</v>
      </c>
      <c r="V78" s="62"/>
      <c r="W78" s="1"/>
      <c r="X78" s="62"/>
      <c r="Y78" s="62"/>
      <c r="Z78" s="62"/>
      <c r="AA78" s="62"/>
      <c r="AB78" s="62"/>
      <c r="AC78" s="62"/>
      <c r="AD78" s="62"/>
      <c r="AE78" s="62"/>
      <c r="AF78" s="62"/>
      <c r="AG78" s="62"/>
      <c r="AH78" s="62"/>
      <c r="AI78" s="62"/>
      <c r="AJ78" s="62"/>
      <c r="AK78" s="62"/>
      <c r="AL78" s="62"/>
      <c r="AM78" s="62"/>
      <c r="AN78" s="62"/>
      <c r="AO78" s="62"/>
      <c r="AQ78" s="62"/>
      <c r="AS78" s="425"/>
      <c r="AT78" s="425"/>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U78" s="1"/>
      <c r="BV78" s="1"/>
      <c r="BW78" s="140"/>
      <c r="BX78" s="1"/>
      <c r="CZ78" s="1"/>
      <c r="DE78" s="5"/>
      <c r="DF78" s="140"/>
      <c r="DG78" s="140"/>
      <c r="DH78" s="140"/>
      <c r="DI78" s="140"/>
      <c r="FL78" s="140"/>
      <c r="FM78" s="472"/>
      <c r="JG78" s="140"/>
      <c r="JH78" s="140"/>
      <c r="JI78" s="140"/>
      <c r="JJ78" s="140"/>
      <c r="ON78" s="140"/>
      <c r="OO78" s="140"/>
      <c r="OQ78" s="140">
        <f>OQ75+S78</f>
        <v>21579.617834394903</v>
      </c>
      <c r="OR78" s="140" t="s">
        <v>341</v>
      </c>
      <c r="PE78" s="472"/>
      <c r="PI78" s="140"/>
      <c r="RL78" s="472"/>
      <c r="AGU78" s="140"/>
      <c r="AIJ78" s="140"/>
      <c r="AIK78" s="140"/>
      <c r="AIL78" s="140"/>
    </row>
    <row r="79" spans="2:922" hidden="1" x14ac:dyDescent="0.25">
      <c r="B79" s="2211"/>
      <c r="C79" s="531"/>
      <c r="D79" s="532"/>
      <c r="E79" s="533" t="s">
        <v>25</v>
      </c>
      <c r="F79" s="2149"/>
      <c r="G79" s="432"/>
      <c r="H79" s="534"/>
      <c r="I79" s="534"/>
      <c r="J79" s="534"/>
      <c r="K79" s="534"/>
      <c r="L79" s="534"/>
      <c r="M79" s="534"/>
      <c r="N79" s="534"/>
      <c r="O79" s="534"/>
      <c r="P79" s="534"/>
      <c r="Q79" s="534"/>
      <c r="R79" s="691"/>
      <c r="S79" s="682" t="e">
        <f>S78/(S14)*100</f>
        <v>#DIV/0!</v>
      </c>
      <c r="T79" s="654">
        <v>1.8</v>
      </c>
      <c r="U79" s="746">
        <v>0</v>
      </c>
      <c r="V79" s="771"/>
      <c r="W79" s="139"/>
      <c r="X79" s="62"/>
      <c r="Y79" s="771"/>
      <c r="Z79" s="62"/>
      <c r="AA79" s="62"/>
      <c r="AB79" s="62"/>
      <c r="AC79" s="62"/>
      <c r="AD79" s="62"/>
      <c r="AE79" s="62"/>
      <c r="AF79" s="62"/>
      <c r="AG79" s="62"/>
      <c r="AH79" s="62"/>
      <c r="AI79" s="62"/>
      <c r="AJ79" s="62"/>
      <c r="AK79" s="62"/>
      <c r="AL79" s="62"/>
      <c r="AM79" s="62"/>
      <c r="AN79" s="62"/>
      <c r="AO79" s="62"/>
      <c r="AQ79" s="62"/>
      <c r="AS79" s="425"/>
      <c r="AT79" s="425"/>
      <c r="AU79" s="1"/>
      <c r="AV79" s="1"/>
      <c r="AW79" s="139" t="e">
        <f>S79*10</f>
        <v>#DIV/0!</v>
      </c>
      <c r="AX79" s="1"/>
      <c r="AY79" s="1"/>
      <c r="AZ79" s="1"/>
      <c r="BA79" s="1"/>
      <c r="BB79" s="1"/>
      <c r="BC79" s="1"/>
      <c r="BD79" s="1"/>
      <c r="BE79" s="1"/>
      <c r="BF79" s="1"/>
      <c r="BG79" s="1"/>
      <c r="BH79" s="1"/>
      <c r="BI79" s="1"/>
      <c r="BJ79" s="1"/>
      <c r="BK79" s="1"/>
      <c r="BL79" s="1"/>
      <c r="BM79" s="1"/>
      <c r="BN79" s="1"/>
      <c r="BO79" s="1"/>
      <c r="BP79" s="1"/>
      <c r="BQ79" s="1"/>
      <c r="BR79" s="4"/>
      <c r="BS79" s="1"/>
      <c r="BU79" s="1"/>
      <c r="BV79" s="1"/>
      <c r="BW79" s="140"/>
      <c r="BX79" s="1"/>
      <c r="CZ79" s="1"/>
      <c r="DE79" s="5"/>
      <c r="DF79" s="140"/>
      <c r="DG79" s="140"/>
      <c r="DH79" s="140"/>
      <c r="DI79" s="140"/>
      <c r="FL79" s="140"/>
      <c r="FM79" s="472"/>
      <c r="JG79" s="140"/>
      <c r="JH79" s="140"/>
      <c r="JI79" s="140"/>
      <c r="JJ79" s="140"/>
      <c r="ON79" s="472"/>
      <c r="OO79" s="140"/>
      <c r="OQ79" s="535">
        <f>OQ78/OQ77</f>
        <v>16.5</v>
      </c>
      <c r="OR79" s="536" t="s">
        <v>244</v>
      </c>
      <c r="PE79" s="472"/>
      <c r="PI79" s="140"/>
      <c r="RL79" s="472"/>
      <c r="AGU79" s="140"/>
      <c r="AIJ79" s="140"/>
      <c r="AIK79" s="140"/>
      <c r="AIL79" s="140"/>
    </row>
    <row r="80" spans="2:922" x14ac:dyDescent="0.25">
      <c r="B80" s="2211"/>
      <c r="C80" s="454" t="s">
        <v>55</v>
      </c>
      <c r="D80" s="455">
        <v>5.5E-2</v>
      </c>
      <c r="E80" s="487" t="s">
        <v>14</v>
      </c>
      <c r="F80" s="2176">
        <v>33324.695999999996</v>
      </c>
      <c r="G80" s="2127">
        <f>'Februari 2026 PMG 2'!AJ86+'Februari 2026 PMG 1'!AJ86</f>
        <v>32752.280000000006</v>
      </c>
      <c r="H80" s="523"/>
      <c r="I80" s="431"/>
      <c r="J80" s="431"/>
      <c r="K80" s="431"/>
      <c r="L80" s="431"/>
      <c r="M80" s="522"/>
      <c r="N80" s="522"/>
      <c r="O80" s="522"/>
      <c r="P80" s="522"/>
      <c r="Q80" s="2124"/>
      <c r="R80" s="691"/>
      <c r="S80" s="530">
        <f>SUM(G80:Q80)</f>
        <v>32752.280000000006</v>
      </c>
      <c r="T80" s="653">
        <v>252824</v>
      </c>
      <c r="U80" s="747">
        <f>SUM(H80:S80)</f>
        <v>32752.280000000006</v>
      </c>
      <c r="V80" s="507"/>
      <c r="W80" s="1"/>
      <c r="X80" s="62"/>
      <c r="Y80" s="771"/>
      <c r="Z80" s="62"/>
      <c r="AA80" s="62"/>
      <c r="AB80" s="2196"/>
      <c r="AC80" s="771"/>
      <c r="AD80" s="2195"/>
      <c r="AE80" s="62"/>
      <c r="AF80" s="62"/>
      <c r="AG80" s="62"/>
      <c r="AH80" s="62"/>
      <c r="AI80" s="62"/>
      <c r="AJ80" s="62"/>
      <c r="AK80" s="62"/>
      <c r="AL80" s="62"/>
      <c r="AM80" s="62"/>
      <c r="AN80" s="62"/>
      <c r="AO80" s="62"/>
      <c r="AQ80" s="62"/>
      <c r="AS80" s="1"/>
      <c r="AT80" s="1"/>
      <c r="AU80" s="1"/>
      <c r="AV80" s="1"/>
      <c r="AX80" s="1"/>
      <c r="AY80" s="1"/>
      <c r="AZ80" s="1"/>
      <c r="BA80" s="1"/>
      <c r="BB80" s="1"/>
      <c r="BC80" s="1"/>
      <c r="BD80" s="1"/>
      <c r="BE80" s="1"/>
      <c r="BF80" s="1"/>
      <c r="BG80" s="1"/>
      <c r="BH80" s="1"/>
      <c r="BI80" s="1"/>
      <c r="BJ80" s="1"/>
      <c r="BK80" s="1"/>
      <c r="BL80" s="1"/>
      <c r="BM80" s="1"/>
      <c r="BN80" s="1"/>
      <c r="BO80" s="1"/>
      <c r="BP80" s="1"/>
      <c r="BQ80" s="1"/>
      <c r="BR80" s="1"/>
      <c r="BS80" s="1"/>
      <c r="BU80" s="1"/>
      <c r="BV80" s="1"/>
      <c r="BW80" s="1"/>
      <c r="BX80" s="1"/>
      <c r="CZ80" s="1"/>
      <c r="FM80" s="472"/>
      <c r="OQ80" s="472">
        <v>16</v>
      </c>
      <c r="OR80" s="1" t="s">
        <v>342</v>
      </c>
    </row>
    <row r="81" spans="2:935" x14ac:dyDescent="0.25">
      <c r="B81" s="2212"/>
      <c r="C81" s="537"/>
      <c r="D81" s="467"/>
      <c r="E81" s="538" t="s">
        <v>25</v>
      </c>
      <c r="F81" s="2177">
        <v>5.3511216676916239E-2</v>
      </c>
      <c r="G81" s="539">
        <f>(G80/G12)*100</f>
        <v>5.3173310830331215E-2</v>
      </c>
      <c r="H81" s="539"/>
      <c r="I81" s="539"/>
      <c r="J81" s="539"/>
      <c r="K81" s="539"/>
      <c r="L81" s="539"/>
      <c r="M81" s="539"/>
      <c r="N81" s="539"/>
      <c r="O81" s="539"/>
      <c r="P81" s="539"/>
      <c r="Q81" s="539"/>
      <c r="R81" s="694"/>
      <c r="S81" s="299">
        <f>S80/(S12+71450)*100</f>
        <v>2.7618800366175349E-2</v>
      </c>
      <c r="T81" s="655">
        <v>0.06</v>
      </c>
      <c r="U81" s="748">
        <f>U80/(U12+71450)*100</f>
        <v>45.839259723882101</v>
      </c>
      <c r="V81" s="62"/>
      <c r="W81" s="139"/>
      <c r="X81" s="62"/>
      <c r="Y81" s="771"/>
      <c r="Z81" s="62"/>
      <c r="AA81" s="62"/>
      <c r="AB81" s="62"/>
      <c r="AC81" s="62"/>
      <c r="AD81" s="62"/>
      <c r="AE81" s="771"/>
      <c r="AF81" s="62"/>
      <c r="AG81" s="62"/>
      <c r="AH81" s="62"/>
      <c r="AI81" s="62"/>
      <c r="AJ81" s="62"/>
      <c r="AK81" s="62"/>
      <c r="AL81" s="62"/>
      <c r="AM81" s="62"/>
      <c r="AN81" s="62"/>
      <c r="AO81" s="62"/>
      <c r="AQ81" s="62"/>
      <c r="AS81" s="1"/>
      <c r="AT81" s="1"/>
      <c r="AU81" s="1"/>
      <c r="AV81" s="1"/>
      <c r="AW81" s="139">
        <f>S81*10</f>
        <v>0.2761880036617535</v>
      </c>
      <c r="AX81" s="1"/>
      <c r="AY81" s="1"/>
      <c r="AZ81" s="1"/>
      <c r="BA81" s="1"/>
      <c r="BB81" s="1"/>
      <c r="BC81" s="1"/>
      <c r="BD81" s="1"/>
      <c r="BE81" s="1"/>
      <c r="BF81" s="1"/>
      <c r="BG81" s="1"/>
      <c r="BH81" s="1"/>
      <c r="BI81" s="1"/>
      <c r="BJ81" s="1"/>
      <c r="BK81" s="1"/>
      <c r="BL81" s="1"/>
      <c r="BM81" s="1"/>
      <c r="BN81" s="1"/>
      <c r="BO81" s="1"/>
      <c r="BP81" s="1"/>
      <c r="BQ81" s="1"/>
      <c r="BR81" s="1"/>
      <c r="BS81" s="1"/>
      <c r="BU81" s="1"/>
      <c r="BV81" s="1"/>
      <c r="BW81" s="1"/>
      <c r="BX81" s="1"/>
      <c r="CZ81" s="1"/>
      <c r="FM81" s="472" t="e">
        <f>#REF!*10</f>
        <v>#REF!</v>
      </c>
      <c r="ON81" s="472"/>
      <c r="OQ81" s="472">
        <f>OQ79-OQ80</f>
        <v>0.5</v>
      </c>
      <c r="OR81" s="1" t="s">
        <v>343</v>
      </c>
    </row>
    <row r="82" spans="2:935" x14ac:dyDescent="0.25">
      <c r="B82" s="695">
        <v>3</v>
      </c>
      <c r="C82" s="2035" t="s">
        <v>344</v>
      </c>
      <c r="D82" s="2036">
        <v>0.8</v>
      </c>
      <c r="E82" s="2037" t="s">
        <v>25</v>
      </c>
      <c r="F82" s="2193">
        <f>(('[1]Januari 2026 PMG 2'!$AM$89+'[1]Januari 2026 PMG 1'!$AM$89)/F12)*100</f>
        <v>-0.59658346444691013</v>
      </c>
      <c r="G82" s="2193">
        <f>(('Februari 2026 PMG 2'!AJ89+'Februari 2026 PMG 1'!AJ89)/'2026'!G12)*100</f>
        <v>-0.61740387912805805</v>
      </c>
      <c r="H82" s="2038"/>
      <c r="I82" s="2038"/>
      <c r="J82" s="2038"/>
      <c r="K82" s="2038"/>
      <c r="L82" s="2038"/>
      <c r="M82" s="2038"/>
      <c r="N82" s="2038"/>
      <c r="O82" s="2038"/>
      <c r="P82" s="2038"/>
      <c r="Q82" s="2038"/>
      <c r="R82" s="692"/>
      <c r="S82" s="2191">
        <f>((G83+F83)*(-1000)/S12)/10</f>
        <v>0.60740433570295682</v>
      </c>
      <c r="T82" s="656">
        <f>((SUM(T21:T22))-(SUM(T12)))/(SUM(T12))*100</f>
        <v>-0.71527906325497059</v>
      </c>
      <c r="U82" s="734" t="e">
        <f>#REF!/T82*100</f>
        <v>#REF!</v>
      </c>
      <c r="V82" s="776"/>
      <c r="W82" s="1"/>
      <c r="X82" s="62"/>
      <c r="Y82" s="62"/>
      <c r="Z82" s="62"/>
      <c r="AA82" s="62"/>
      <c r="AB82" s="62"/>
      <c r="AC82" s="62"/>
      <c r="AD82" s="62"/>
      <c r="AE82" s="62"/>
      <c r="AF82" s="62"/>
      <c r="AG82" s="62"/>
      <c r="AH82" s="62"/>
      <c r="AI82" s="62"/>
      <c r="AJ82" s="62"/>
      <c r="AK82" s="62"/>
      <c r="AL82" s="62"/>
      <c r="AM82" s="62"/>
      <c r="AN82" s="62"/>
      <c r="AO82" s="62"/>
      <c r="AQ82" s="62"/>
      <c r="AS82" s="768"/>
      <c r="AT82" s="768"/>
      <c r="AU82" s="1"/>
      <c r="AV82" s="1"/>
      <c r="AW82" s="136"/>
      <c r="AX82" s="1"/>
      <c r="AY82" s="1"/>
      <c r="AZ82" s="1"/>
      <c r="BA82" s="1"/>
      <c r="BB82" s="1"/>
      <c r="BC82" s="1"/>
      <c r="BD82" s="1"/>
      <c r="BE82" s="1"/>
      <c r="BF82" s="1"/>
      <c r="BG82" s="1"/>
      <c r="BH82" s="1"/>
      <c r="BI82" s="1"/>
      <c r="BJ82" s="1"/>
      <c r="BK82" s="1"/>
      <c r="BL82" s="1"/>
      <c r="BM82" s="1"/>
      <c r="BN82" s="1"/>
      <c r="BO82" s="1"/>
      <c r="BP82" s="1"/>
      <c r="BQ82" s="1"/>
      <c r="BR82" s="1"/>
      <c r="BS82" s="1"/>
      <c r="BU82" s="1"/>
      <c r="BV82" s="1"/>
      <c r="BW82" s="142"/>
      <c r="BX82" s="1"/>
      <c r="CZ82" s="1"/>
      <c r="DE82" s="507"/>
      <c r="DF82" s="142"/>
      <c r="DG82" s="142"/>
      <c r="DH82" s="142"/>
      <c r="DI82" s="142"/>
      <c r="FL82" s="142"/>
      <c r="JG82" s="142"/>
      <c r="JH82" s="142"/>
      <c r="JI82" s="142"/>
      <c r="JJ82" s="142"/>
      <c r="ON82" s="142"/>
      <c r="OO82" s="142"/>
      <c r="OQ82" s="472"/>
      <c r="PE82" s="151"/>
      <c r="PI82" s="142"/>
      <c r="RL82" s="151"/>
      <c r="AGU82" s="142"/>
      <c r="AIJ82" s="142"/>
      <c r="AIK82" s="142"/>
      <c r="AIL82" s="142"/>
    </row>
    <row r="83" spans="2:935" x14ac:dyDescent="0.25">
      <c r="B83" s="2183"/>
      <c r="C83" s="2184"/>
      <c r="D83" s="2185"/>
      <c r="E83" s="2186" t="s">
        <v>14</v>
      </c>
      <c r="F83" s="2189">
        <f>('[1]Januari 2026 PMG 2'!$AM$89)+('[1]Januari 2026 PMG 1'!$AM$89)</f>
        <v>-339576</v>
      </c>
      <c r="G83" s="2190">
        <f>('Februari 2026 PMG 2'!AJ89)+('Februari 2026 PMG 1'!AJ89)</f>
        <v>-380292.00000000006</v>
      </c>
      <c r="H83" s="2187"/>
      <c r="I83" s="2187"/>
      <c r="J83" s="2187"/>
      <c r="K83" s="2187"/>
      <c r="L83" s="2187"/>
      <c r="M83" s="2187"/>
      <c r="N83" s="2187"/>
      <c r="O83" s="2187"/>
      <c r="P83" s="2187"/>
      <c r="Q83" s="2187"/>
      <c r="R83" s="692"/>
      <c r="S83" s="2192">
        <f>(F83+G83)*(-1000)</f>
        <v>719868000</v>
      </c>
      <c r="T83" s="2188"/>
      <c r="U83" s="734"/>
      <c r="V83" s="776"/>
      <c r="W83" s="1"/>
      <c r="X83" s="62"/>
      <c r="Y83" s="62"/>
      <c r="Z83" s="62"/>
      <c r="AA83" s="62"/>
      <c r="AB83" s="62"/>
      <c r="AC83" s="62"/>
      <c r="AD83" s="62"/>
      <c r="AE83" s="62"/>
      <c r="AF83" s="62"/>
      <c r="AG83" s="62"/>
      <c r="AH83" s="62"/>
      <c r="AI83" s="62"/>
      <c r="AJ83" s="62"/>
      <c r="AK83" s="62"/>
      <c r="AL83" s="62"/>
      <c r="AM83" s="62"/>
      <c r="AN83" s="62"/>
      <c r="AO83" s="62"/>
      <c r="AQ83" s="62"/>
      <c r="AS83" s="768"/>
      <c r="AT83" s="768"/>
      <c r="AU83" s="1"/>
      <c r="AV83" s="1"/>
      <c r="AW83" s="136"/>
      <c r="AX83" s="1"/>
      <c r="AY83" s="1"/>
      <c r="AZ83" s="1"/>
      <c r="BA83" s="1"/>
      <c r="BB83" s="1"/>
      <c r="BC83" s="1"/>
      <c r="BD83" s="1"/>
      <c r="BE83" s="1"/>
      <c r="BF83" s="1"/>
      <c r="BG83" s="1"/>
      <c r="BH83" s="1"/>
      <c r="BI83" s="1"/>
      <c r="BJ83" s="1"/>
      <c r="BK83" s="1"/>
      <c r="BL83" s="1"/>
      <c r="BM83" s="1"/>
      <c r="BN83" s="1"/>
      <c r="BO83" s="1"/>
      <c r="BP83" s="1"/>
      <c r="BQ83" s="1"/>
      <c r="BR83" s="1"/>
      <c r="BS83" s="1"/>
      <c r="BU83" s="1"/>
      <c r="BV83" s="1"/>
      <c r="BW83" s="142"/>
      <c r="BX83" s="1"/>
      <c r="CZ83" s="1"/>
      <c r="DE83" s="507"/>
      <c r="DF83" s="142"/>
      <c r="DG83" s="142"/>
      <c r="DH83" s="142"/>
      <c r="DI83" s="142"/>
      <c r="FL83" s="142"/>
      <c r="JG83" s="142"/>
      <c r="JH83" s="142"/>
      <c r="JI83" s="142"/>
      <c r="JJ83" s="142"/>
      <c r="ON83" s="142"/>
      <c r="OO83" s="142"/>
      <c r="OQ83" s="472"/>
      <c r="PE83" s="151"/>
      <c r="PI83" s="142"/>
      <c r="RL83" s="151"/>
      <c r="AGU83" s="142"/>
      <c r="AIJ83" s="142"/>
      <c r="AIK83" s="142"/>
      <c r="AIL83" s="142"/>
    </row>
    <row r="84" spans="2:935" x14ac:dyDescent="0.25">
      <c r="B84" s="696"/>
      <c r="C84" s="514" t="s">
        <v>54</v>
      </c>
      <c r="D84" s="540">
        <v>22</v>
      </c>
      <c r="E84" s="505" t="s">
        <v>25</v>
      </c>
      <c r="F84" s="2174">
        <v>17.46</v>
      </c>
      <c r="G84" s="432">
        <f>'Februari 2026 PMG 2'!AJ90</f>
        <v>17.449642857142859</v>
      </c>
      <c r="H84" s="432"/>
      <c r="I84" s="432"/>
      <c r="J84" s="432"/>
      <c r="K84" s="432"/>
      <c r="L84" s="432"/>
      <c r="M84" s="432"/>
      <c r="N84" s="432"/>
      <c r="O84" s="432"/>
      <c r="P84" s="432"/>
      <c r="Q84" s="432"/>
      <c r="R84" s="692"/>
      <c r="S84" s="84" t="e">
        <f>AVERAGE(H84:K84)</f>
        <v>#DIV/0!</v>
      </c>
      <c r="T84" s="657">
        <v>22</v>
      </c>
      <c r="U84" s="740" t="e">
        <f>AVERAGE(H84:S84)</f>
        <v>#DIV/0!</v>
      </c>
      <c r="V84" s="62"/>
      <c r="W84" s="1"/>
      <c r="X84" s="62"/>
      <c r="Y84" s="62"/>
      <c r="Z84" s="62"/>
      <c r="AA84" s="62"/>
      <c r="AB84" s="62"/>
      <c r="AC84" s="62"/>
      <c r="AD84" s="62"/>
      <c r="AE84" s="62"/>
      <c r="AF84" s="62"/>
      <c r="AG84" s="62"/>
      <c r="AH84" s="62"/>
      <c r="AI84" s="62"/>
      <c r="AJ84" s="62"/>
      <c r="AK84" s="62"/>
      <c r="AL84" s="62"/>
      <c r="AM84" s="62"/>
      <c r="AN84" s="62"/>
      <c r="AO84" s="62"/>
      <c r="AQ84" s="62"/>
      <c r="AS84" s="768"/>
      <c r="AT84" s="768"/>
      <c r="AU84" s="1"/>
      <c r="AV84" s="1"/>
      <c r="AW84" s="62"/>
      <c r="AX84" s="1"/>
      <c r="AY84" s="1"/>
      <c r="AZ84" s="1"/>
      <c r="BA84" s="1"/>
      <c r="BB84" s="1"/>
      <c r="BC84" s="1"/>
      <c r="BD84" s="1"/>
      <c r="BE84" s="1"/>
      <c r="BF84" s="1"/>
      <c r="BG84" s="1"/>
      <c r="BH84" s="1"/>
      <c r="BI84" s="1"/>
      <c r="BJ84" s="1"/>
      <c r="BK84" s="1"/>
      <c r="BL84" s="1"/>
      <c r="BM84" s="1"/>
      <c r="BN84" s="1"/>
      <c r="BO84" s="1"/>
      <c r="BP84" s="1"/>
      <c r="BQ84" s="1"/>
      <c r="BR84" s="1"/>
      <c r="BS84" s="1"/>
      <c r="BU84" s="1"/>
      <c r="BV84" s="1"/>
      <c r="BW84" s="142"/>
      <c r="BX84" s="1"/>
      <c r="CZ84" s="1"/>
      <c r="DE84" s="507"/>
      <c r="DF84" s="142"/>
      <c r="DG84" s="142"/>
      <c r="DH84" s="142"/>
      <c r="DI84" s="142"/>
      <c r="FL84" s="142"/>
      <c r="JG84" s="142"/>
      <c r="JH84" s="142"/>
      <c r="JI84" s="142"/>
      <c r="JJ84" s="142"/>
      <c r="ON84" s="142"/>
      <c r="OO84" s="142"/>
      <c r="OQ84" s="142"/>
      <c r="PE84" s="151"/>
      <c r="PI84" s="142"/>
      <c r="RL84" s="151"/>
      <c r="AGU84" s="142"/>
      <c r="AIJ84" s="142"/>
      <c r="AIK84" s="142"/>
      <c r="AIL84" s="142"/>
    </row>
    <row r="85" spans="2:935" x14ac:dyDescent="0.25">
      <c r="B85" s="697"/>
      <c r="C85" s="541" t="s">
        <v>53</v>
      </c>
      <c r="D85" s="467"/>
      <c r="E85" s="542" t="s">
        <v>14</v>
      </c>
      <c r="F85" s="2153">
        <v>273050.09750999999</v>
      </c>
      <c r="G85" s="432">
        <f>'Februari 2026 PMG 2'!AJ91</f>
        <v>323920.17297525512</v>
      </c>
      <c r="H85" s="432"/>
      <c r="I85" s="432"/>
      <c r="J85" s="432"/>
      <c r="K85" s="432"/>
      <c r="L85" s="432"/>
      <c r="M85" s="432"/>
      <c r="N85" s="432"/>
      <c r="O85" s="432"/>
      <c r="P85" s="432"/>
      <c r="Q85" s="432"/>
      <c r="R85" s="692"/>
      <c r="S85" s="543" t="e">
        <f>SUM(S76,S78)+(S84%*SUM(S76,S78))</f>
        <v>#DIV/0!</v>
      </c>
      <c r="T85" s="658">
        <v>7811279</v>
      </c>
      <c r="U85" s="749" t="e">
        <f>SUM(U76,U78)+(U84%*SUM(U76,U78))</f>
        <v>#DIV/0!</v>
      </c>
      <c r="V85" s="777"/>
      <c r="W85" s="6"/>
      <c r="X85" s="62"/>
      <c r="Y85" s="62"/>
      <c r="Z85" s="62"/>
      <c r="AA85" s="62"/>
      <c r="AB85" s="62"/>
      <c r="AC85" s="62"/>
      <c r="AD85" s="62"/>
      <c r="AE85" s="62"/>
      <c r="AF85" s="62"/>
      <c r="AG85" s="62"/>
      <c r="AH85" s="62"/>
      <c r="AI85" s="62"/>
      <c r="AJ85" s="62"/>
      <c r="AK85" s="62"/>
      <c r="AL85" s="62"/>
      <c r="AM85" s="62"/>
      <c r="AN85" s="62"/>
      <c r="AO85" s="62"/>
      <c r="AQ85" s="62"/>
      <c r="AW85" s="62"/>
      <c r="BF85" s="142"/>
      <c r="BG85" s="142"/>
      <c r="BH85" s="1"/>
      <c r="BI85" s="1"/>
      <c r="BJ85" s="1"/>
      <c r="BK85" s="1"/>
      <c r="BL85" s="1"/>
      <c r="BM85" s="1"/>
      <c r="BN85" s="1"/>
      <c r="BO85" s="1"/>
      <c r="BP85" s="1"/>
      <c r="BQ85" s="1"/>
      <c r="BR85" s="1"/>
      <c r="BS85" s="1"/>
      <c r="BT85" s="1"/>
      <c r="BU85" s="1"/>
      <c r="BV85" s="1"/>
      <c r="BW85" s="1"/>
      <c r="BX85" s="1"/>
      <c r="CJ85" s="142"/>
      <c r="CZ85" s="1"/>
      <c r="DR85" s="507"/>
      <c r="DS85" s="142"/>
      <c r="DT85" s="142"/>
      <c r="DU85" s="142"/>
      <c r="DV85" s="142"/>
      <c r="FY85" s="142"/>
      <c r="FZ85" s="361">
        <f>W85+400</f>
        <v>400</v>
      </c>
      <c r="JT85" s="142"/>
      <c r="JU85" s="142"/>
      <c r="JV85" s="142"/>
      <c r="JW85" s="142"/>
      <c r="PA85" s="142"/>
      <c r="PB85" s="142"/>
      <c r="PD85" s="142"/>
      <c r="PR85" s="151"/>
      <c r="PV85" s="142"/>
      <c r="RY85" s="151"/>
      <c r="AHH85" s="142"/>
      <c r="AIW85" s="142"/>
      <c r="AIX85" s="142"/>
      <c r="AIY85" s="142"/>
    </row>
    <row r="86" spans="2:935" hidden="1" x14ac:dyDescent="0.25">
      <c r="B86" s="698">
        <v>5</v>
      </c>
      <c r="C86" s="412" t="s">
        <v>52</v>
      </c>
      <c r="D86" s="48"/>
      <c r="E86" s="48"/>
      <c r="F86" s="2142"/>
      <c r="G86" s="50"/>
      <c r="H86" s="50"/>
      <c r="I86" s="50"/>
      <c r="J86" s="50"/>
      <c r="K86" s="50"/>
      <c r="L86" s="50"/>
      <c r="M86" s="50"/>
      <c r="N86" s="50"/>
      <c r="O86" s="50"/>
      <c r="P86" s="50"/>
      <c r="Q86" s="50"/>
      <c r="R86" s="3"/>
      <c r="S86" s="513" t="s">
        <v>129</v>
      </c>
      <c r="T86" s="650" t="s">
        <v>129</v>
      </c>
      <c r="U86" s="741" t="s">
        <v>129</v>
      </c>
      <c r="W86" s="1"/>
      <c r="X86" s="62"/>
      <c r="Y86" s="62"/>
      <c r="Z86" s="62"/>
      <c r="AA86" s="62"/>
      <c r="AB86" s="62"/>
      <c r="AC86" s="62"/>
      <c r="AD86" s="62"/>
      <c r="AE86" s="62"/>
      <c r="AF86" s="62"/>
      <c r="AG86" s="62"/>
      <c r="AH86" s="62"/>
      <c r="AI86" s="62"/>
      <c r="AJ86" s="62"/>
      <c r="AK86" s="62"/>
      <c r="AL86" s="62"/>
      <c r="AM86" s="62"/>
      <c r="AN86" s="62"/>
      <c r="AO86" s="62"/>
      <c r="AQ86" s="62"/>
      <c r="AW86" s="1"/>
      <c r="BC86" s="1"/>
      <c r="BD86" s="1"/>
      <c r="BE86" s="1"/>
      <c r="BF86" s="1"/>
      <c r="BG86" s="1"/>
      <c r="BH86" s="1"/>
      <c r="BI86" s="1"/>
      <c r="BJ86" s="1"/>
      <c r="BK86" s="1"/>
      <c r="BL86" s="1"/>
      <c r="BM86" s="1"/>
      <c r="BN86" s="1"/>
      <c r="BO86" s="1"/>
      <c r="BP86" s="1"/>
      <c r="BQ86" s="1"/>
      <c r="BR86" s="1"/>
      <c r="BS86" s="1"/>
      <c r="BT86" s="1"/>
      <c r="BU86" s="1"/>
      <c r="BV86" s="1"/>
      <c r="BW86" s="1"/>
      <c r="BX86" s="1"/>
      <c r="CZ86" s="1"/>
      <c r="FW86" s="3">
        <v>17292</v>
      </c>
      <c r="OX86" s="140" t="e">
        <f>#REF!-FW86</f>
        <v>#REF!</v>
      </c>
    </row>
    <row r="87" spans="2:935" hidden="1" x14ac:dyDescent="0.25">
      <c r="B87" s="699"/>
      <c r="C87" s="544" t="s">
        <v>51</v>
      </c>
      <c r="D87" s="545"/>
      <c r="E87" s="12" t="s">
        <v>14</v>
      </c>
      <c r="F87" s="2156"/>
      <c r="G87" s="546"/>
      <c r="H87" s="546"/>
      <c r="I87" s="546"/>
      <c r="J87" s="546"/>
      <c r="K87" s="546"/>
      <c r="L87" s="546"/>
      <c r="M87" s="546"/>
      <c r="N87" s="546"/>
      <c r="O87" s="546"/>
      <c r="P87" s="546"/>
      <c r="Q87" s="546"/>
      <c r="R87" s="27"/>
      <c r="S87" s="89">
        <f>SUM(G87:Q87)</f>
        <v>0</v>
      </c>
      <c r="T87" s="659">
        <f>SUM(H87:R87)</f>
        <v>0</v>
      </c>
      <c r="U87" s="734" t="e">
        <f>(S87/T87)*100</f>
        <v>#DIV/0!</v>
      </c>
      <c r="W87" s="1"/>
      <c r="X87" s="62"/>
      <c r="Y87" s="62"/>
      <c r="Z87" s="62"/>
      <c r="AA87" s="62"/>
      <c r="AB87" s="62"/>
      <c r="AC87" s="62"/>
      <c r="AD87" s="62"/>
      <c r="AE87" s="62"/>
      <c r="AF87" s="62"/>
      <c r="AG87" s="62"/>
      <c r="AH87" s="62"/>
      <c r="AI87" s="62"/>
      <c r="AJ87" s="62"/>
      <c r="AK87" s="62"/>
      <c r="AL87" s="62"/>
      <c r="AM87" s="62"/>
      <c r="AN87" s="62"/>
      <c r="AO87" s="62"/>
      <c r="AQ87" s="62"/>
      <c r="AW87" s="2"/>
      <c r="BC87" s="145"/>
      <c r="BD87" s="145"/>
      <c r="BE87" s="1"/>
      <c r="BF87" s="1"/>
      <c r="BG87" s="1"/>
      <c r="BH87" s="1"/>
      <c r="BI87" s="1"/>
      <c r="BJ87" s="1"/>
      <c r="BK87" s="1"/>
      <c r="BL87" s="1"/>
      <c r="BM87" s="1"/>
      <c r="BN87" s="1"/>
      <c r="BO87" s="1"/>
      <c r="BP87" s="1"/>
      <c r="BQ87" s="1"/>
      <c r="BR87" s="1"/>
      <c r="BS87" s="1"/>
      <c r="BT87" s="1"/>
      <c r="BU87" s="1"/>
      <c r="BV87" s="1"/>
      <c r="BW87" s="1"/>
      <c r="BX87" s="1"/>
      <c r="CG87" s="145"/>
      <c r="CZ87" s="1"/>
      <c r="DO87" s="427"/>
      <c r="DP87" s="145"/>
      <c r="DQ87" s="145"/>
      <c r="DR87" s="145"/>
      <c r="DS87" s="145"/>
      <c r="FV87" s="145"/>
      <c r="JQ87" s="145"/>
      <c r="JR87" s="145"/>
      <c r="JS87" s="145"/>
      <c r="JT87" s="145"/>
      <c r="OX87" s="145"/>
      <c r="OY87" s="145"/>
      <c r="PA87" s="145"/>
      <c r="PO87" s="547"/>
      <c r="PS87" s="145"/>
      <c r="RV87" s="547"/>
      <c r="AHE87" s="150"/>
      <c r="AIT87" s="150"/>
      <c r="AIU87" s="150"/>
      <c r="AIV87" s="150"/>
    </row>
    <row r="88" spans="2:935" hidden="1" x14ac:dyDescent="0.25">
      <c r="B88" s="700"/>
      <c r="C88" s="548" t="s">
        <v>46</v>
      </c>
      <c r="D88" s="549"/>
      <c r="E88" s="550" t="s">
        <v>14</v>
      </c>
      <c r="F88" s="2157"/>
      <c r="G88" s="551"/>
      <c r="H88" s="551"/>
      <c r="I88" s="551"/>
      <c r="J88" s="551"/>
      <c r="K88" s="551"/>
      <c r="L88" s="551"/>
      <c r="M88" s="551"/>
      <c r="N88" s="551"/>
      <c r="O88" s="551"/>
      <c r="P88" s="551"/>
      <c r="Q88" s="551"/>
      <c r="R88" s="701"/>
      <c r="S88" s="89">
        <f>SUM(S89:S91)</f>
        <v>0</v>
      </c>
      <c r="T88" s="659">
        <f>SUM(T89:T91)</f>
        <v>32269045.619999997</v>
      </c>
      <c r="U88" s="734">
        <f>(S88/T88)*100</f>
        <v>0</v>
      </c>
      <c r="W88" s="787"/>
      <c r="X88" s="113"/>
      <c r="Y88" s="113"/>
      <c r="Z88" s="113"/>
      <c r="AA88" s="113"/>
      <c r="AB88" s="113"/>
      <c r="AC88" s="113"/>
      <c r="AD88" s="113"/>
      <c r="AE88" s="113"/>
      <c r="AF88" s="113"/>
      <c r="AG88" s="113"/>
      <c r="AH88" s="113"/>
      <c r="AI88" s="113"/>
      <c r="AJ88" s="113"/>
      <c r="AK88" s="113"/>
      <c r="AL88" s="113"/>
      <c r="AM88" s="113"/>
      <c r="AN88" s="113"/>
      <c r="AO88" s="113"/>
      <c r="AP88" s="113"/>
      <c r="AQ88" s="113"/>
      <c r="AR88" s="113"/>
      <c r="AS88" s="113"/>
      <c r="AT88" s="113"/>
      <c r="AU88" s="113"/>
      <c r="AV88" s="113"/>
      <c r="AW88" s="1"/>
      <c r="AX88" s="172"/>
      <c r="AY88" s="172"/>
      <c r="AZ88" s="172"/>
      <c r="BA88" s="172"/>
      <c r="BB88" s="172"/>
      <c r="BC88" s="172"/>
      <c r="BD88" s="172"/>
      <c r="BE88" s="172"/>
      <c r="BF88" s="172"/>
      <c r="BG88" s="172"/>
      <c r="BH88" s="172"/>
      <c r="BI88" s="172"/>
      <c r="BJ88" s="172"/>
      <c r="BK88" s="172"/>
      <c r="BL88" s="172"/>
      <c r="BM88" s="172"/>
      <c r="BN88" s="172"/>
      <c r="BO88" s="172"/>
      <c r="BP88" s="172"/>
      <c r="BQ88" s="172"/>
      <c r="BR88" s="172"/>
      <c r="BS88" s="172"/>
      <c r="BT88" s="172"/>
      <c r="BU88" s="172"/>
      <c r="BV88" s="172"/>
      <c r="BW88" s="172"/>
      <c r="BX88" s="172"/>
      <c r="BY88" s="172"/>
      <c r="BZ88" s="172"/>
      <c r="CA88" s="172"/>
      <c r="CB88" s="172"/>
      <c r="CC88" s="172"/>
      <c r="CE88" s="172"/>
      <c r="CF88" s="172"/>
      <c r="CG88" s="172"/>
      <c r="CH88" s="172"/>
      <c r="CI88" s="172"/>
      <c r="CJ88" s="172"/>
      <c r="CK88" s="172"/>
      <c r="CL88" s="172"/>
      <c r="CM88" s="172"/>
      <c r="CN88" s="172"/>
      <c r="CO88" s="172"/>
      <c r="CP88" s="172"/>
      <c r="CQ88" s="172"/>
      <c r="CR88" s="172"/>
      <c r="CS88" s="172"/>
      <c r="CT88" s="172"/>
      <c r="CU88" s="172"/>
      <c r="CV88" s="172"/>
      <c r="CW88" s="172"/>
      <c r="CX88" s="172"/>
      <c r="CY88" s="172"/>
      <c r="CZ88" s="172"/>
      <c r="DA88" s="172"/>
      <c r="DB88" s="172"/>
      <c r="DC88" s="172"/>
      <c r="DD88" s="172"/>
      <c r="DE88" s="172"/>
      <c r="DF88" s="172"/>
      <c r="DG88" s="172"/>
      <c r="DH88" s="172"/>
      <c r="DI88" s="172"/>
      <c r="DJ88" s="172"/>
      <c r="DK88" s="172"/>
      <c r="DL88" s="172"/>
      <c r="DM88" s="172"/>
      <c r="DN88" s="172"/>
      <c r="DO88" s="552"/>
      <c r="DP88" s="172"/>
      <c r="DQ88" s="172"/>
      <c r="DR88" s="172"/>
      <c r="DS88" s="172"/>
      <c r="DT88" s="172"/>
      <c r="DU88" s="172"/>
      <c r="DV88" s="172"/>
      <c r="DW88" s="172"/>
      <c r="DX88" s="172"/>
      <c r="DY88" s="172"/>
      <c r="DZ88" s="172"/>
      <c r="EA88" s="172"/>
      <c r="EB88" s="172"/>
      <c r="EC88" s="172"/>
      <c r="ED88" s="172"/>
      <c r="EE88" s="172"/>
      <c r="EF88" s="172"/>
      <c r="EG88" s="172"/>
      <c r="EH88" s="172"/>
      <c r="EI88" s="172"/>
      <c r="EJ88" s="172"/>
      <c r="EK88" s="172"/>
      <c r="EL88" s="172"/>
      <c r="EM88" s="172"/>
      <c r="EN88" s="172"/>
      <c r="EO88" s="172"/>
      <c r="EP88" s="172"/>
      <c r="EQ88" s="172"/>
      <c r="ER88" s="172"/>
      <c r="ES88" s="172"/>
      <c r="ET88" s="172"/>
      <c r="EU88" s="172"/>
      <c r="EV88" s="172"/>
      <c r="EW88" s="172"/>
      <c r="EX88" s="172"/>
      <c r="EY88" s="172"/>
      <c r="EZ88" s="172"/>
      <c r="FA88" s="172"/>
      <c r="FB88" s="172"/>
      <c r="FC88" s="172"/>
      <c r="FD88" s="172"/>
      <c r="FE88" s="172"/>
      <c r="FF88" s="172"/>
      <c r="FG88" s="172"/>
      <c r="FH88" s="172"/>
      <c r="FI88" s="172"/>
      <c r="FJ88" s="172"/>
      <c r="FK88" s="172"/>
      <c r="FL88" s="172"/>
      <c r="FM88" s="172"/>
      <c r="FN88" s="172"/>
      <c r="FO88" s="172"/>
      <c r="FP88" s="172"/>
      <c r="FQ88" s="172"/>
      <c r="FR88" s="172"/>
      <c r="FS88" s="172"/>
      <c r="FT88" s="172"/>
      <c r="FU88" s="172"/>
      <c r="FV88" s="172"/>
      <c r="FW88" s="172"/>
      <c r="FX88" s="172"/>
      <c r="FY88" s="172"/>
      <c r="FZ88" s="172"/>
      <c r="GA88" s="172"/>
      <c r="GB88" s="172"/>
      <c r="GC88" s="172"/>
      <c r="GD88" s="172"/>
      <c r="GE88" s="172"/>
      <c r="GF88" s="172"/>
      <c r="GG88" s="172"/>
      <c r="GH88" s="172"/>
      <c r="GI88" s="172"/>
      <c r="GJ88" s="172"/>
      <c r="GK88" s="172"/>
      <c r="GL88" s="172"/>
      <c r="GM88" s="172"/>
      <c r="GN88" s="172"/>
      <c r="GO88" s="172"/>
      <c r="GP88" s="172"/>
      <c r="GQ88" s="172"/>
      <c r="GR88" s="172"/>
      <c r="GS88" s="172"/>
      <c r="GT88" s="172"/>
      <c r="GU88" s="172"/>
      <c r="GV88" s="172"/>
      <c r="GW88" s="172"/>
      <c r="GX88" s="172"/>
      <c r="GY88" s="172"/>
      <c r="GZ88" s="172"/>
      <c r="HA88" s="172"/>
      <c r="HB88" s="172"/>
      <c r="HC88" s="172"/>
      <c r="HD88" s="172"/>
      <c r="HE88" s="172"/>
      <c r="HF88" s="172"/>
      <c r="HG88" s="172"/>
      <c r="HH88" s="172"/>
      <c r="HI88" s="172"/>
      <c r="HJ88" s="172"/>
      <c r="HK88" s="172"/>
      <c r="HL88" s="172"/>
      <c r="HM88" s="172"/>
      <c r="HN88" s="172"/>
      <c r="HO88" s="172"/>
      <c r="HP88" s="172"/>
      <c r="HQ88" s="172"/>
      <c r="HR88" s="172"/>
      <c r="HS88" s="172"/>
      <c r="HT88" s="172"/>
      <c r="HU88" s="172"/>
      <c r="HV88" s="172"/>
      <c r="HW88" s="172"/>
      <c r="HX88" s="172"/>
      <c r="HY88" s="172"/>
      <c r="HZ88" s="172"/>
      <c r="IA88" s="172"/>
      <c r="IB88" s="172"/>
      <c r="IC88" s="172"/>
      <c r="ID88" s="172"/>
      <c r="IE88" s="172"/>
      <c r="IF88" s="172"/>
      <c r="IG88" s="172"/>
      <c r="IH88" s="172"/>
      <c r="II88" s="172"/>
      <c r="IJ88" s="172"/>
      <c r="IK88" s="172"/>
      <c r="IL88" s="172"/>
      <c r="IM88" s="172"/>
      <c r="IN88" s="172"/>
      <c r="IO88" s="172"/>
      <c r="IP88" s="172"/>
      <c r="IQ88" s="172"/>
      <c r="IR88" s="172"/>
      <c r="IS88" s="172"/>
      <c r="IT88" s="172"/>
      <c r="IU88" s="172"/>
      <c r="IV88" s="172"/>
      <c r="IW88" s="172"/>
      <c r="IX88" s="172"/>
      <c r="IY88" s="172"/>
      <c r="IZ88" s="172"/>
      <c r="JA88" s="172"/>
      <c r="JB88" s="172"/>
      <c r="JC88" s="172"/>
      <c r="JD88" s="172"/>
      <c r="JE88" s="172"/>
      <c r="JF88" s="172"/>
      <c r="JG88" s="172"/>
      <c r="JH88" s="172"/>
      <c r="JI88" s="172"/>
      <c r="JJ88" s="172"/>
      <c r="JK88" s="172"/>
      <c r="JL88" s="172"/>
      <c r="JM88" s="172"/>
      <c r="JN88" s="172"/>
      <c r="JO88" s="172"/>
      <c r="JP88" s="172"/>
      <c r="JQ88" s="172"/>
      <c r="JR88" s="172"/>
      <c r="JS88" s="172"/>
      <c r="JT88" s="172"/>
      <c r="JU88" s="172"/>
      <c r="JV88" s="172"/>
      <c r="JW88" s="172"/>
      <c r="JX88" s="172"/>
      <c r="JY88" s="172"/>
      <c r="JZ88" s="172"/>
      <c r="KA88" s="172"/>
      <c r="KB88" s="172"/>
      <c r="KC88" s="172"/>
      <c r="KD88" s="172"/>
      <c r="KE88" s="172"/>
      <c r="KF88" s="172"/>
      <c r="KG88" s="172"/>
      <c r="KH88" s="172"/>
      <c r="KI88" s="172"/>
      <c r="KJ88" s="172"/>
      <c r="KK88" s="172"/>
      <c r="KL88" s="172"/>
      <c r="KM88" s="172"/>
      <c r="KN88" s="172"/>
      <c r="KO88" s="172"/>
      <c r="KP88" s="172"/>
      <c r="KQ88" s="172"/>
      <c r="KR88" s="172"/>
      <c r="KS88" s="172"/>
      <c r="KT88" s="172"/>
      <c r="KU88" s="172"/>
      <c r="KV88" s="172"/>
      <c r="KW88" s="172"/>
      <c r="KX88" s="172"/>
      <c r="KY88" s="172"/>
      <c r="KZ88" s="172"/>
      <c r="LA88" s="172"/>
      <c r="LB88" s="172"/>
      <c r="LC88" s="172"/>
      <c r="LD88" s="172"/>
      <c r="LE88" s="172"/>
      <c r="LF88" s="172"/>
      <c r="LG88" s="172"/>
      <c r="LH88" s="172"/>
      <c r="LI88" s="172"/>
      <c r="LJ88" s="172"/>
      <c r="LK88" s="172"/>
      <c r="LL88" s="172"/>
      <c r="LM88" s="172"/>
      <c r="LN88" s="172"/>
      <c r="LO88" s="172"/>
      <c r="LP88" s="172"/>
      <c r="LQ88" s="172"/>
      <c r="LR88" s="172"/>
      <c r="LS88" s="172"/>
      <c r="LT88" s="172"/>
      <c r="LU88" s="172"/>
      <c r="LV88" s="172"/>
      <c r="LW88" s="172"/>
      <c r="LX88" s="172"/>
      <c r="LY88" s="172"/>
      <c r="LZ88" s="172"/>
      <c r="MA88" s="172"/>
      <c r="MB88" s="172"/>
      <c r="MC88" s="172"/>
      <c r="MD88" s="172"/>
      <c r="ME88" s="172"/>
      <c r="MF88" s="172"/>
      <c r="MG88" s="172"/>
      <c r="MH88" s="172"/>
      <c r="MI88" s="172"/>
      <c r="MJ88" s="172"/>
      <c r="MK88" s="172"/>
      <c r="ML88" s="172"/>
      <c r="MM88" s="172"/>
      <c r="MN88" s="172"/>
      <c r="MO88" s="172"/>
      <c r="MP88" s="172"/>
      <c r="MQ88" s="172"/>
      <c r="MR88" s="172"/>
      <c r="MS88" s="172"/>
      <c r="MT88" s="172"/>
      <c r="MU88" s="172"/>
      <c r="MV88" s="172"/>
      <c r="MW88" s="172"/>
      <c r="MX88" s="172"/>
      <c r="MY88" s="172"/>
      <c r="MZ88" s="172"/>
      <c r="NA88" s="172"/>
      <c r="NB88" s="172"/>
      <c r="NC88" s="172"/>
      <c r="ND88" s="172"/>
      <c r="NE88" s="172"/>
      <c r="NF88" s="172"/>
      <c r="NG88" s="172"/>
      <c r="NH88" s="172"/>
      <c r="NI88" s="172"/>
      <c r="NJ88" s="172"/>
      <c r="NK88" s="172"/>
      <c r="NL88" s="172"/>
      <c r="NM88" s="172"/>
      <c r="NN88" s="172"/>
      <c r="NO88" s="172"/>
      <c r="NP88" s="172"/>
      <c r="NQ88" s="172"/>
      <c r="NR88" s="172"/>
      <c r="NS88" s="172"/>
      <c r="NT88" s="172"/>
      <c r="NU88" s="172"/>
      <c r="NV88" s="172"/>
      <c r="NW88" s="172"/>
      <c r="NX88" s="172"/>
      <c r="NY88" s="172"/>
      <c r="NZ88" s="172"/>
      <c r="OA88" s="172"/>
      <c r="OB88" s="172"/>
      <c r="OC88" s="172"/>
      <c r="OD88" s="172"/>
      <c r="OE88" s="172"/>
      <c r="OF88" s="172"/>
      <c r="OG88" s="172"/>
      <c r="OH88" s="172"/>
      <c r="OI88" s="172"/>
      <c r="OJ88" s="172"/>
      <c r="OK88" s="172"/>
      <c r="OL88" s="172"/>
      <c r="OM88" s="172"/>
      <c r="ON88" s="172"/>
      <c r="OO88" s="172"/>
      <c r="OP88" s="172"/>
      <c r="OQ88" s="172"/>
      <c r="OR88" s="172"/>
      <c r="OS88" s="172"/>
      <c r="OT88" s="172"/>
      <c r="OU88" s="172"/>
      <c r="OV88" s="172"/>
      <c r="OW88" s="172"/>
      <c r="OX88" s="172"/>
      <c r="OY88" s="172"/>
      <c r="OZ88" s="172"/>
      <c r="PA88" s="172"/>
      <c r="PB88" s="172"/>
      <c r="PC88" s="172"/>
      <c r="PD88" s="172"/>
      <c r="PE88" s="172"/>
      <c r="PF88" s="172"/>
      <c r="PG88" s="172"/>
      <c r="PH88" s="172"/>
      <c r="PI88" s="172"/>
      <c r="PJ88" s="172"/>
      <c r="PK88" s="172"/>
      <c r="PL88" s="172"/>
      <c r="PM88" s="172"/>
      <c r="PN88" s="172"/>
      <c r="PO88" s="172"/>
      <c r="PP88" s="172"/>
      <c r="PQ88" s="172"/>
      <c r="PR88" s="172"/>
      <c r="PS88" s="172"/>
      <c r="PT88" s="172"/>
      <c r="PU88" s="172"/>
      <c r="PV88" s="172"/>
      <c r="PW88" s="172"/>
      <c r="PX88" s="172"/>
      <c r="PY88" s="172"/>
      <c r="PZ88" s="172"/>
      <c r="QA88" s="172"/>
      <c r="QB88" s="172"/>
      <c r="QC88" s="172"/>
      <c r="QD88" s="172"/>
      <c r="QE88" s="172"/>
      <c r="QF88" s="172"/>
      <c r="QG88" s="172"/>
      <c r="QH88" s="172"/>
      <c r="QI88" s="172"/>
      <c r="QJ88" s="172"/>
      <c r="QK88" s="172"/>
      <c r="QL88" s="172"/>
      <c r="QM88" s="172"/>
      <c r="QN88" s="172"/>
      <c r="QO88" s="172"/>
      <c r="QP88" s="172"/>
      <c r="QQ88" s="172"/>
      <c r="QR88" s="172"/>
      <c r="QS88" s="172"/>
      <c r="QT88" s="172"/>
      <c r="QU88" s="172"/>
      <c r="QV88" s="172"/>
      <c r="QW88" s="172"/>
      <c r="QX88" s="172"/>
      <c r="QY88" s="172"/>
      <c r="QZ88" s="172"/>
      <c r="RA88" s="172"/>
      <c r="RB88" s="172"/>
      <c r="RC88" s="172"/>
      <c r="RD88" s="172"/>
      <c r="RE88" s="172"/>
      <c r="RF88" s="172"/>
      <c r="RG88" s="172"/>
      <c r="RH88" s="172"/>
      <c r="RI88" s="172"/>
      <c r="RJ88" s="172"/>
      <c r="RK88" s="172"/>
      <c r="RL88" s="172"/>
      <c r="RM88" s="172"/>
      <c r="RN88" s="172"/>
      <c r="RO88" s="172"/>
      <c r="RP88" s="172"/>
      <c r="RQ88" s="172"/>
      <c r="RR88" s="172"/>
      <c r="RS88" s="172"/>
      <c r="RT88" s="172"/>
      <c r="RU88" s="172"/>
      <c r="RV88" s="172"/>
      <c r="RW88" s="172"/>
      <c r="RX88" s="172"/>
      <c r="RY88" s="172"/>
      <c r="RZ88" s="172"/>
      <c r="SA88" s="172"/>
      <c r="SB88" s="172"/>
      <c r="SC88" s="172"/>
      <c r="SD88" s="172"/>
      <c r="SE88" s="172"/>
      <c r="SF88" s="172"/>
      <c r="SG88" s="172"/>
      <c r="SH88" s="172"/>
      <c r="SI88" s="172"/>
      <c r="SJ88" s="172"/>
      <c r="SK88" s="172"/>
      <c r="SL88" s="172"/>
      <c r="SM88" s="172"/>
      <c r="SN88" s="172"/>
      <c r="SO88" s="172"/>
      <c r="SP88" s="172"/>
      <c r="SQ88" s="172"/>
      <c r="SR88" s="172"/>
      <c r="SS88" s="172"/>
      <c r="ST88" s="172"/>
      <c r="SU88" s="172"/>
      <c r="SV88" s="172"/>
      <c r="SW88" s="172"/>
      <c r="SX88" s="172"/>
      <c r="SY88" s="172"/>
      <c r="SZ88" s="172"/>
      <c r="TA88" s="172"/>
      <c r="TB88" s="172"/>
      <c r="TC88" s="172"/>
      <c r="TD88" s="172"/>
      <c r="TE88" s="172"/>
      <c r="TF88" s="172"/>
      <c r="TG88" s="172"/>
      <c r="TH88" s="172"/>
      <c r="TI88" s="172"/>
      <c r="TJ88" s="172"/>
      <c r="TK88" s="172"/>
      <c r="TL88" s="172"/>
      <c r="TM88" s="172"/>
      <c r="TN88" s="172"/>
      <c r="TO88" s="172"/>
      <c r="TP88" s="172"/>
      <c r="TQ88" s="172"/>
      <c r="TR88" s="172"/>
      <c r="TS88" s="172"/>
      <c r="TT88" s="172"/>
      <c r="TU88" s="172"/>
      <c r="TV88" s="172"/>
      <c r="TW88" s="172"/>
      <c r="TX88" s="172"/>
      <c r="TY88" s="172"/>
      <c r="TZ88" s="172"/>
      <c r="UA88" s="172"/>
      <c r="UB88" s="172"/>
      <c r="UC88" s="172"/>
      <c r="UD88" s="172"/>
      <c r="UE88" s="172"/>
      <c r="UF88" s="172"/>
      <c r="UG88" s="172"/>
      <c r="UH88" s="172"/>
      <c r="UI88" s="172"/>
      <c r="UJ88" s="172"/>
      <c r="UK88" s="172"/>
      <c r="UL88" s="172"/>
      <c r="UM88" s="172"/>
      <c r="UN88" s="172"/>
      <c r="UO88" s="172"/>
      <c r="UP88" s="172"/>
      <c r="UQ88" s="172"/>
      <c r="UR88" s="172"/>
      <c r="US88" s="172"/>
      <c r="UT88" s="172"/>
      <c r="UU88" s="172"/>
      <c r="UV88" s="172"/>
      <c r="UW88" s="172"/>
      <c r="UX88" s="172"/>
      <c r="UY88" s="172"/>
      <c r="UZ88" s="172"/>
      <c r="VA88" s="172"/>
      <c r="VB88" s="172"/>
      <c r="VC88" s="172"/>
      <c r="VD88" s="172"/>
      <c r="VE88" s="172"/>
      <c r="VF88" s="172"/>
      <c r="VG88" s="172"/>
      <c r="VH88" s="172"/>
      <c r="VI88" s="172"/>
      <c r="VJ88" s="172"/>
      <c r="VK88" s="172"/>
      <c r="VL88" s="172"/>
      <c r="VM88" s="172"/>
      <c r="VN88" s="172"/>
      <c r="VO88" s="172"/>
      <c r="VP88" s="172"/>
      <c r="VQ88" s="172"/>
      <c r="VR88" s="172"/>
      <c r="VS88" s="172"/>
      <c r="VT88" s="172"/>
      <c r="VU88" s="172"/>
      <c r="VV88" s="172"/>
      <c r="VW88" s="172"/>
      <c r="VX88" s="172"/>
      <c r="VY88" s="172"/>
      <c r="VZ88" s="172"/>
      <c r="WA88" s="172"/>
      <c r="WB88" s="172"/>
      <c r="WC88" s="172"/>
      <c r="WD88" s="172"/>
      <c r="WE88" s="172"/>
      <c r="WF88" s="172"/>
      <c r="WG88" s="172"/>
      <c r="WH88" s="172"/>
      <c r="WI88" s="172"/>
      <c r="WJ88" s="172"/>
      <c r="WK88" s="172"/>
      <c r="WL88" s="172"/>
      <c r="WM88" s="172"/>
      <c r="WN88" s="172"/>
      <c r="WO88" s="172"/>
      <c r="WP88" s="172"/>
      <c r="WQ88" s="172"/>
      <c r="WR88" s="172"/>
      <c r="WS88" s="172"/>
      <c r="WT88" s="172"/>
      <c r="WU88" s="172"/>
      <c r="WV88" s="172"/>
      <c r="WW88" s="172"/>
      <c r="WX88" s="172"/>
      <c r="WY88" s="172"/>
      <c r="WZ88" s="172"/>
      <c r="XA88" s="172"/>
      <c r="XB88" s="172"/>
      <c r="XC88" s="172"/>
      <c r="XD88" s="172"/>
      <c r="XE88" s="172"/>
      <c r="XF88" s="172"/>
      <c r="XG88" s="172"/>
      <c r="XH88" s="172"/>
      <c r="XI88" s="172"/>
      <c r="XJ88" s="172"/>
      <c r="XK88" s="172"/>
      <c r="XL88" s="172"/>
      <c r="XM88" s="172"/>
      <c r="XN88" s="172"/>
      <c r="XO88" s="172"/>
      <c r="XP88" s="172"/>
      <c r="XQ88" s="172"/>
      <c r="XR88" s="172"/>
      <c r="XS88" s="172"/>
      <c r="XT88" s="172"/>
      <c r="XU88" s="172"/>
      <c r="XV88" s="172"/>
      <c r="XW88" s="172"/>
      <c r="XX88" s="172"/>
      <c r="XY88" s="172"/>
      <c r="XZ88" s="172"/>
      <c r="YA88" s="172"/>
      <c r="YB88" s="172"/>
      <c r="YC88" s="172"/>
      <c r="YD88" s="172"/>
      <c r="YE88" s="172"/>
      <c r="YF88" s="172"/>
      <c r="YG88" s="172"/>
      <c r="YH88" s="172"/>
      <c r="YI88" s="172"/>
      <c r="YJ88" s="172"/>
      <c r="YK88" s="172"/>
      <c r="YL88" s="172"/>
      <c r="YM88" s="172"/>
      <c r="YN88" s="172"/>
      <c r="YO88" s="172"/>
      <c r="YP88" s="172"/>
      <c r="YQ88" s="172"/>
      <c r="YR88" s="172"/>
      <c r="YS88" s="172"/>
      <c r="YT88" s="172"/>
      <c r="YU88" s="172"/>
      <c r="YV88" s="172"/>
      <c r="YW88" s="172"/>
      <c r="YX88" s="172"/>
      <c r="YY88" s="172"/>
      <c r="YZ88" s="172"/>
      <c r="ZA88" s="172"/>
      <c r="ZB88" s="172"/>
      <c r="ZC88" s="172"/>
      <c r="ZD88" s="172"/>
      <c r="ZE88" s="172"/>
      <c r="ZF88" s="172"/>
      <c r="ZG88" s="172"/>
      <c r="ZH88" s="172"/>
      <c r="ZI88" s="172"/>
      <c r="ZJ88" s="172"/>
      <c r="ZK88" s="172"/>
      <c r="ZL88" s="172"/>
      <c r="ZM88" s="172"/>
      <c r="ZN88" s="172"/>
      <c r="ZO88" s="172"/>
      <c r="ZP88" s="172"/>
      <c r="ZQ88" s="172"/>
      <c r="ZR88" s="172"/>
      <c r="ZS88" s="172"/>
      <c r="ZT88" s="172"/>
      <c r="ZU88" s="172"/>
      <c r="ZV88" s="172"/>
      <c r="ZW88" s="172"/>
      <c r="ZX88" s="172"/>
      <c r="ZY88" s="172"/>
      <c r="ZZ88" s="172"/>
      <c r="AAA88" s="172"/>
      <c r="AAB88" s="172"/>
      <c r="AAC88" s="172"/>
      <c r="AAD88" s="172"/>
      <c r="AAE88" s="172"/>
      <c r="AAF88" s="172"/>
      <c r="AAG88" s="172"/>
      <c r="AAH88" s="172"/>
      <c r="AAI88" s="172"/>
      <c r="AAJ88" s="172"/>
      <c r="AAK88" s="172"/>
      <c r="AAL88" s="172"/>
      <c r="AAM88" s="172"/>
      <c r="AAN88" s="172"/>
      <c r="AAO88" s="172"/>
      <c r="AAP88" s="172"/>
      <c r="AAQ88" s="172"/>
      <c r="AAR88" s="172"/>
      <c r="AAS88" s="172"/>
      <c r="AAT88" s="172"/>
      <c r="AAU88" s="172"/>
      <c r="AAV88" s="172"/>
      <c r="AAW88" s="172"/>
      <c r="AAX88" s="172"/>
      <c r="AAY88" s="172"/>
      <c r="AAZ88" s="172"/>
      <c r="ABA88" s="172"/>
      <c r="ABB88" s="172"/>
      <c r="ABC88" s="172"/>
      <c r="ABD88" s="172"/>
      <c r="ABE88" s="172"/>
      <c r="ABF88" s="172"/>
      <c r="ABG88" s="172"/>
      <c r="ABH88" s="172"/>
      <c r="ABI88" s="172"/>
      <c r="ABJ88" s="172"/>
      <c r="ABK88" s="172"/>
      <c r="ABL88" s="172"/>
      <c r="ABM88" s="172"/>
      <c r="ABN88" s="172"/>
      <c r="ABO88" s="172"/>
      <c r="ABP88" s="172"/>
      <c r="ABQ88" s="172"/>
      <c r="ABR88" s="172"/>
      <c r="ABS88" s="172"/>
      <c r="ABT88" s="172"/>
      <c r="ABU88" s="172"/>
      <c r="ABV88" s="172"/>
      <c r="ABW88" s="172"/>
      <c r="ABX88" s="172"/>
      <c r="ABY88" s="172"/>
      <c r="ABZ88" s="172"/>
      <c r="ACA88" s="172"/>
      <c r="ACB88" s="172"/>
      <c r="ACC88" s="172"/>
      <c r="ACD88" s="172"/>
      <c r="ACE88" s="172"/>
      <c r="ACF88" s="172"/>
      <c r="ACG88" s="172"/>
      <c r="ACH88" s="172"/>
      <c r="ACI88" s="172"/>
      <c r="ACJ88" s="172"/>
      <c r="ACK88" s="172"/>
      <c r="ACL88" s="172"/>
      <c r="ACM88" s="172"/>
      <c r="ACN88" s="172"/>
      <c r="ACO88" s="172"/>
      <c r="ACP88" s="172"/>
      <c r="ACQ88" s="172"/>
      <c r="ACR88" s="172"/>
      <c r="ACS88" s="172"/>
      <c r="ACT88" s="172"/>
      <c r="ACU88" s="172"/>
      <c r="ACV88" s="172"/>
      <c r="ACW88" s="172"/>
      <c r="ACX88" s="172"/>
      <c r="ACY88" s="172"/>
      <c r="ACZ88" s="172"/>
      <c r="ADA88" s="172"/>
      <c r="ADB88" s="172"/>
      <c r="ADC88" s="172"/>
      <c r="ADD88" s="172"/>
      <c r="ADE88" s="172"/>
      <c r="ADF88" s="172"/>
      <c r="ADG88" s="172"/>
      <c r="ADH88" s="172"/>
      <c r="ADI88" s="172"/>
      <c r="ADJ88" s="172"/>
      <c r="ADK88" s="172"/>
      <c r="ADL88" s="172"/>
      <c r="ADM88" s="172"/>
      <c r="ADN88" s="172"/>
      <c r="ADO88" s="172"/>
      <c r="ADP88" s="172"/>
      <c r="ADQ88" s="172"/>
      <c r="ADR88" s="172"/>
      <c r="ADS88" s="172"/>
      <c r="ADT88" s="172"/>
      <c r="ADU88" s="172"/>
      <c r="ADV88" s="172"/>
      <c r="ADW88" s="172"/>
      <c r="ADX88" s="172"/>
      <c r="ADY88" s="172"/>
      <c r="ADZ88" s="172"/>
      <c r="AEA88" s="172"/>
      <c r="AEB88" s="172"/>
      <c r="AEC88" s="172"/>
      <c r="AED88" s="172"/>
      <c r="AEE88" s="172"/>
      <c r="AEF88" s="172"/>
      <c r="AEG88" s="172"/>
      <c r="AEH88" s="172"/>
      <c r="AEI88" s="172"/>
      <c r="AEJ88" s="172"/>
      <c r="AEK88" s="172"/>
      <c r="AEL88" s="172"/>
      <c r="AEM88" s="172"/>
      <c r="AEN88" s="172"/>
      <c r="AEO88" s="172"/>
      <c r="AEP88" s="172"/>
      <c r="AEQ88" s="172"/>
      <c r="AER88" s="172"/>
      <c r="AES88" s="172"/>
      <c r="AET88" s="172"/>
      <c r="AEU88" s="172"/>
      <c r="AEV88" s="172"/>
      <c r="AEW88" s="172"/>
      <c r="AEX88" s="172"/>
      <c r="AEY88" s="172"/>
      <c r="AEZ88" s="172"/>
      <c r="AFA88" s="172"/>
      <c r="AFB88" s="172"/>
      <c r="AFC88" s="172"/>
      <c r="AFD88" s="172"/>
      <c r="AFE88" s="172"/>
      <c r="AFF88" s="172"/>
      <c r="AFG88" s="172"/>
      <c r="AFH88" s="172"/>
      <c r="AFI88" s="172"/>
      <c r="AFJ88" s="172"/>
      <c r="AFK88" s="172"/>
      <c r="AFL88" s="172"/>
      <c r="AFM88" s="172"/>
      <c r="AFN88" s="172"/>
      <c r="AFO88" s="172"/>
      <c r="AFP88" s="172"/>
      <c r="AFQ88" s="151" t="s">
        <v>14</v>
      </c>
      <c r="AFR88" s="172" t="s">
        <v>345</v>
      </c>
    </row>
    <row r="89" spans="2:935" hidden="1" x14ac:dyDescent="0.25">
      <c r="B89" s="702"/>
      <c r="C89" s="553" t="s">
        <v>39</v>
      </c>
      <c r="D89" s="467"/>
      <c r="E89" s="487" t="s">
        <v>14</v>
      </c>
      <c r="F89" s="2149"/>
      <c r="G89" s="555"/>
      <c r="H89" s="554"/>
      <c r="I89" s="555"/>
      <c r="J89" s="555"/>
      <c r="K89" s="555"/>
      <c r="L89" s="555"/>
      <c r="M89" s="555"/>
      <c r="N89" s="555"/>
      <c r="O89" s="555"/>
      <c r="P89" s="555"/>
      <c r="Q89" s="555"/>
      <c r="R89" s="691"/>
      <c r="S89" s="683">
        <f>SUM(S93:S94)*10.86</f>
        <v>0</v>
      </c>
      <c r="T89" s="660">
        <f>SUM(T93:T94)*10.86</f>
        <v>32269045.619999997</v>
      </c>
      <c r="U89" s="734">
        <f>(S89/T89)*100</f>
        <v>0</v>
      </c>
      <c r="V89" s="302"/>
      <c r="W89" s="1"/>
      <c r="X89" s="62"/>
      <c r="Y89" s="62"/>
      <c r="Z89" s="62"/>
      <c r="AA89" s="62"/>
      <c r="AB89" s="62"/>
      <c r="AC89" s="62"/>
      <c r="AD89" s="62"/>
      <c r="AE89" s="62"/>
      <c r="AF89" s="62"/>
      <c r="AG89" s="62"/>
      <c r="AH89" s="62"/>
      <c r="AI89" s="62"/>
      <c r="AJ89" s="62"/>
      <c r="AK89" s="62"/>
      <c r="AL89" s="62"/>
      <c r="AM89" s="62"/>
      <c r="AN89" s="62"/>
      <c r="AO89" s="62"/>
      <c r="AQ89" s="62"/>
      <c r="AW89" s="1"/>
      <c r="BC89" s="141"/>
      <c r="BD89" s="141"/>
      <c r="BE89" s="1"/>
      <c r="BF89" s="1"/>
      <c r="BG89" s="1"/>
      <c r="BH89" s="1"/>
      <c r="BI89" s="1"/>
      <c r="BJ89" s="1"/>
      <c r="BK89" s="1"/>
      <c r="BL89" s="1"/>
      <c r="BM89" s="1"/>
      <c r="BN89" s="1"/>
      <c r="BO89" s="1"/>
      <c r="BP89" s="1"/>
      <c r="BQ89" s="1"/>
      <c r="BR89" s="1"/>
      <c r="BS89" s="1"/>
      <c r="BT89" s="1"/>
      <c r="BU89" s="1"/>
      <c r="BV89" s="1"/>
      <c r="BW89" s="1"/>
      <c r="BX89" s="1"/>
      <c r="CG89" s="141"/>
      <c r="CZ89" s="1"/>
      <c r="DO89" s="5"/>
      <c r="DP89" s="141"/>
      <c r="DQ89" s="141"/>
      <c r="DR89" s="141"/>
      <c r="DS89" s="141"/>
      <c r="FV89" s="141"/>
      <c r="FW89" s="139" t="e">
        <f>#REF!/1000</f>
        <v>#REF!</v>
      </c>
      <c r="JQ89" s="141"/>
      <c r="JR89" s="141"/>
      <c r="JS89" s="141"/>
      <c r="JT89" s="141"/>
      <c r="OX89" s="141">
        <v>4696</v>
      </c>
      <c r="OY89" s="144" t="e">
        <f>FW89/OX89*100</f>
        <v>#REF!</v>
      </c>
      <c r="PA89" s="141"/>
      <c r="PO89" s="144"/>
      <c r="PS89" s="141"/>
      <c r="RV89" s="144"/>
      <c r="AHE89" s="140"/>
      <c r="AIT89" s="140"/>
      <c r="AIU89" s="140"/>
      <c r="AIV89" s="140"/>
    </row>
    <row r="90" spans="2:935" hidden="1" x14ac:dyDescent="0.25">
      <c r="B90" s="702"/>
      <c r="C90" s="553" t="s">
        <v>38</v>
      </c>
      <c r="D90" s="467"/>
      <c r="E90" s="487" t="s">
        <v>14</v>
      </c>
      <c r="F90" s="2149"/>
      <c r="G90" s="432"/>
      <c r="H90" s="432"/>
      <c r="I90" s="432"/>
      <c r="J90" s="432"/>
      <c r="K90" s="432"/>
      <c r="L90" s="432"/>
      <c r="M90" s="432"/>
      <c r="N90" s="432"/>
      <c r="O90" s="432"/>
      <c r="P90" s="432"/>
      <c r="Q90" s="432"/>
      <c r="R90" s="691"/>
      <c r="S90" s="58">
        <f>SUM(G90:Q90)</f>
        <v>0</v>
      </c>
      <c r="T90" s="642">
        <f>SUM(H90:R90)</f>
        <v>0</v>
      </c>
      <c r="U90" s="734" t="e">
        <f>(S90/T90)*100</f>
        <v>#DIV/0!</v>
      </c>
      <c r="V90" s="139"/>
      <c r="W90" s="1"/>
      <c r="X90" s="62"/>
      <c r="Y90" s="62"/>
      <c r="Z90" s="62"/>
      <c r="AA90" s="62"/>
      <c r="AB90" s="62"/>
      <c r="AC90" s="62"/>
      <c r="AD90" s="62"/>
      <c r="AE90" s="62"/>
      <c r="AF90" s="62"/>
      <c r="AG90" s="62"/>
      <c r="AH90" s="62"/>
      <c r="AI90" s="62"/>
      <c r="AJ90" s="62"/>
      <c r="AK90" s="62"/>
      <c r="AL90" s="62"/>
      <c r="AM90" s="62"/>
      <c r="AN90" s="62"/>
      <c r="AO90" s="62"/>
      <c r="AQ90" s="62"/>
      <c r="AW90" s="1"/>
      <c r="BC90" s="141"/>
      <c r="BD90" s="141"/>
      <c r="BE90" s="1"/>
      <c r="BF90" s="1"/>
      <c r="BG90" s="1"/>
      <c r="BH90" s="1"/>
      <c r="BI90" s="1"/>
      <c r="BJ90" s="1"/>
      <c r="BK90" s="1"/>
      <c r="BL90" s="1"/>
      <c r="BM90" s="1"/>
      <c r="BN90" s="1"/>
      <c r="BO90" s="1"/>
      <c r="BP90" s="1"/>
      <c r="BQ90" s="1"/>
      <c r="BR90" s="1"/>
      <c r="BS90" s="1"/>
      <c r="BT90" s="1"/>
      <c r="BU90" s="1"/>
      <c r="BV90" s="1"/>
      <c r="BW90" s="1"/>
      <c r="BX90" s="1"/>
      <c r="CG90" s="141"/>
      <c r="CZ90" s="1"/>
      <c r="DO90" s="5"/>
      <c r="DP90" s="141"/>
      <c r="DQ90" s="141"/>
      <c r="DR90" s="141"/>
      <c r="DS90" s="141"/>
      <c r="FV90" s="141"/>
      <c r="FW90" s="472" t="e">
        <f>#REF!/1000</f>
        <v>#REF!</v>
      </c>
      <c r="JQ90" s="141"/>
      <c r="JR90" s="141"/>
      <c r="JS90" s="141"/>
      <c r="JT90" s="141"/>
      <c r="OX90" s="141">
        <v>565</v>
      </c>
      <c r="OY90" s="144" t="e">
        <f>FW90/OX90*100</f>
        <v>#REF!</v>
      </c>
      <c r="PA90" s="141"/>
      <c r="PO90" s="144"/>
      <c r="PS90" s="141"/>
      <c r="RV90" s="144"/>
      <c r="AHE90" s="140"/>
      <c r="AIT90" s="140"/>
      <c r="AIU90" s="140"/>
      <c r="AIV90" s="140"/>
    </row>
    <row r="91" spans="2:935" hidden="1" x14ac:dyDescent="0.25">
      <c r="B91" s="702"/>
      <c r="C91" s="553" t="s">
        <v>50</v>
      </c>
      <c r="D91" s="467"/>
      <c r="E91" s="456" t="s">
        <v>14</v>
      </c>
      <c r="F91" s="2146"/>
      <c r="G91" s="432"/>
      <c r="H91" s="432"/>
      <c r="I91" s="432"/>
      <c r="J91" s="432"/>
      <c r="K91" s="432"/>
      <c r="L91" s="432"/>
      <c r="M91" s="432"/>
      <c r="N91" s="432"/>
      <c r="O91" s="432"/>
      <c r="P91" s="432"/>
      <c r="Q91" s="432"/>
      <c r="R91" s="691"/>
      <c r="S91" s="58">
        <f>SUM(G91:Q91)</f>
        <v>0</v>
      </c>
      <c r="T91" s="642">
        <f>SUM(H91:R91)</f>
        <v>0</v>
      </c>
      <c r="U91" s="734"/>
      <c r="W91" s="1"/>
      <c r="X91" s="62"/>
      <c r="Y91" s="62"/>
      <c r="Z91" s="62"/>
      <c r="AA91" s="62"/>
      <c r="AB91" s="62"/>
      <c r="AC91" s="62"/>
      <c r="AD91" s="62"/>
      <c r="AE91" s="62"/>
      <c r="AF91" s="62"/>
      <c r="AG91" s="62"/>
      <c r="AH91" s="62"/>
      <c r="AI91" s="62"/>
      <c r="AJ91" s="62"/>
      <c r="AK91" s="62"/>
      <c r="AL91" s="62"/>
      <c r="AM91" s="62"/>
      <c r="AN91" s="62"/>
      <c r="AO91" s="62"/>
      <c r="AQ91" s="62"/>
      <c r="AW91" s="1"/>
      <c r="BC91" s="141"/>
      <c r="BD91" s="141"/>
      <c r="BE91" s="1"/>
      <c r="BF91" s="1"/>
      <c r="BG91" s="1"/>
      <c r="BH91" s="1"/>
      <c r="BI91" s="1"/>
      <c r="BJ91" s="1"/>
      <c r="BK91" s="1"/>
      <c r="BL91" s="1"/>
      <c r="BM91" s="1"/>
      <c r="BN91" s="1"/>
      <c r="BO91" s="1"/>
      <c r="BP91" s="1"/>
      <c r="BQ91" s="1"/>
      <c r="BR91" s="1"/>
      <c r="BS91" s="1"/>
      <c r="BT91" s="1"/>
      <c r="BU91" s="1"/>
      <c r="BV91" s="1"/>
      <c r="BW91" s="1"/>
      <c r="BX91" s="1"/>
      <c r="CG91" s="141"/>
      <c r="CZ91" s="1"/>
      <c r="DO91" s="5"/>
      <c r="DP91" s="141"/>
      <c r="DQ91" s="141"/>
      <c r="DR91" s="141"/>
      <c r="DS91" s="141"/>
      <c r="FV91" s="141"/>
      <c r="JQ91" s="141"/>
      <c r="JR91" s="141"/>
      <c r="JS91" s="141"/>
      <c r="JT91" s="141"/>
      <c r="OX91" s="141"/>
      <c r="OY91" s="141"/>
      <c r="PA91" s="141"/>
      <c r="PO91" s="144"/>
      <c r="PS91" s="141"/>
      <c r="RV91" s="144"/>
      <c r="AHE91" s="140"/>
      <c r="AIT91" s="140"/>
      <c r="AIU91" s="140"/>
      <c r="AIV91" s="140"/>
    </row>
    <row r="92" spans="2:935" hidden="1" x14ac:dyDescent="0.25">
      <c r="B92" s="702"/>
      <c r="C92" s="553" t="s">
        <v>29</v>
      </c>
      <c r="D92" s="467"/>
      <c r="E92" s="456"/>
      <c r="F92" s="2146"/>
      <c r="G92" s="431"/>
      <c r="H92" s="431"/>
      <c r="I92" s="431"/>
      <c r="J92" s="431"/>
      <c r="K92" s="431"/>
      <c r="L92" s="431"/>
      <c r="M92" s="431"/>
      <c r="N92" s="431"/>
      <c r="O92" s="431"/>
      <c r="P92" s="431"/>
      <c r="Q92" s="431"/>
      <c r="R92" s="691"/>
      <c r="S92" s="63" t="s">
        <v>29</v>
      </c>
      <c r="T92" s="661" t="s">
        <v>29</v>
      </c>
      <c r="U92" s="750" t="s">
        <v>29</v>
      </c>
      <c r="W92" s="1"/>
      <c r="X92" s="62"/>
      <c r="Y92" s="62"/>
      <c r="Z92" s="62"/>
      <c r="AA92" s="62"/>
      <c r="AB92" s="62"/>
      <c r="AC92" s="62"/>
      <c r="AD92" s="62"/>
      <c r="AE92" s="62"/>
      <c r="AF92" s="62"/>
      <c r="AG92" s="62"/>
      <c r="AH92" s="62"/>
      <c r="AI92" s="62"/>
      <c r="AJ92" s="62"/>
      <c r="AK92" s="62"/>
      <c r="AL92" s="62"/>
      <c r="AM92" s="62"/>
      <c r="AN92" s="62"/>
      <c r="AO92" s="62"/>
      <c r="AQ92" s="62"/>
      <c r="AW92" s="1"/>
      <c r="BC92" s="141"/>
      <c r="BD92" s="141"/>
      <c r="BE92" s="1"/>
      <c r="BF92" s="1"/>
      <c r="BG92" s="1"/>
      <c r="BH92" s="1"/>
      <c r="BI92" s="1"/>
      <c r="BJ92" s="1"/>
      <c r="BK92" s="1"/>
      <c r="BL92" s="1"/>
      <c r="BM92" s="1"/>
      <c r="BN92" s="1"/>
      <c r="BO92" s="1"/>
      <c r="BP92" s="1"/>
      <c r="BQ92" s="1"/>
      <c r="BR92" s="1"/>
      <c r="BS92" s="1"/>
      <c r="BT92" s="1"/>
      <c r="BU92" s="1"/>
      <c r="BV92" s="1"/>
      <c r="BW92" s="1"/>
      <c r="BX92" s="1"/>
      <c r="CG92" s="141"/>
      <c r="CZ92" s="1"/>
      <c r="DO92" s="5"/>
      <c r="DP92" s="141"/>
      <c r="DQ92" s="141"/>
      <c r="DR92" s="141"/>
      <c r="DS92" s="141"/>
      <c r="FV92" s="141"/>
      <c r="JQ92" s="141"/>
      <c r="JR92" s="141"/>
      <c r="JS92" s="141"/>
      <c r="JT92" s="141"/>
      <c r="OX92" s="141"/>
      <c r="OY92" s="141"/>
      <c r="PA92" s="141"/>
      <c r="PO92" s="144"/>
      <c r="PS92" s="141"/>
      <c r="RV92" s="144"/>
      <c r="AHE92" s="140"/>
      <c r="AIT92" s="140"/>
      <c r="AIU92" s="140"/>
      <c r="AIV92" s="140"/>
    </row>
    <row r="93" spans="2:935" hidden="1" x14ac:dyDescent="0.25">
      <c r="B93" s="703"/>
      <c r="C93" s="556" t="s">
        <v>49</v>
      </c>
      <c r="D93" s="429"/>
      <c r="E93" s="557" t="s">
        <v>31</v>
      </c>
      <c r="F93" s="2158"/>
      <c r="G93" s="278"/>
      <c r="H93" s="278"/>
      <c r="I93" s="278"/>
      <c r="J93" s="278"/>
      <c r="K93" s="278"/>
      <c r="L93" s="278"/>
      <c r="M93" s="278"/>
      <c r="N93" s="278"/>
      <c r="O93" s="278"/>
      <c r="P93" s="278"/>
      <c r="Q93" s="278"/>
      <c r="R93" s="693"/>
      <c r="S93" s="54">
        <f>SUM(G93:Q93)</f>
        <v>0</v>
      </c>
      <c r="T93" s="639">
        <v>1254577</v>
      </c>
      <c r="U93" s="734">
        <f>(S93/T93)*100</f>
        <v>0</v>
      </c>
      <c r="W93" s="1"/>
      <c r="X93" s="62"/>
      <c r="Y93" s="62"/>
      <c r="Z93" s="62"/>
      <c r="AA93" s="62"/>
      <c r="AB93" s="62"/>
      <c r="AC93" s="62"/>
      <c r="AD93" s="62"/>
      <c r="AE93" s="62"/>
      <c r="AF93" s="62"/>
      <c r="AG93" s="62"/>
      <c r="AH93" s="62"/>
      <c r="AI93" s="62"/>
      <c r="AJ93" s="62"/>
      <c r="AK93" s="62"/>
      <c r="AL93" s="62"/>
      <c r="AM93" s="62"/>
      <c r="AN93" s="62"/>
      <c r="AO93" s="62"/>
      <c r="AQ93" s="62"/>
      <c r="AW93" s="16"/>
      <c r="BC93" s="147"/>
      <c r="BD93" s="147"/>
      <c r="BE93" s="1"/>
      <c r="BF93" s="1"/>
      <c r="BG93" s="1"/>
      <c r="BH93" s="1"/>
      <c r="BI93" s="1"/>
      <c r="BJ93" s="1"/>
      <c r="BK93" s="1"/>
      <c r="BL93" s="1"/>
      <c r="BM93" s="1"/>
      <c r="BN93" s="1"/>
      <c r="BO93" s="1"/>
      <c r="BP93" s="1"/>
      <c r="BQ93" s="1"/>
      <c r="BR93" s="1"/>
      <c r="BS93" s="1"/>
      <c r="BT93" s="1"/>
      <c r="BU93" s="1"/>
      <c r="BV93" s="1"/>
      <c r="BW93" s="1"/>
      <c r="BX93" s="1"/>
      <c r="CG93" s="147"/>
      <c r="CZ93" s="1"/>
      <c r="DO93" s="508"/>
      <c r="DP93" s="147"/>
      <c r="DQ93" s="147"/>
      <c r="DR93" s="147"/>
      <c r="DS93" s="147"/>
      <c r="FV93" s="147"/>
      <c r="JQ93" s="147"/>
      <c r="JR93" s="147"/>
      <c r="JS93" s="147"/>
      <c r="JT93" s="147"/>
      <c r="OX93" s="147"/>
      <c r="OY93" s="147"/>
      <c r="PA93" s="147"/>
      <c r="PO93" s="558"/>
      <c r="PS93" s="147"/>
      <c r="RV93" s="558"/>
      <c r="AHE93" s="143"/>
      <c r="AIT93" s="143"/>
      <c r="AIU93" s="143"/>
      <c r="AIV93" s="143"/>
    </row>
    <row r="94" spans="2:935" hidden="1" x14ac:dyDescent="0.25">
      <c r="B94" s="703"/>
      <c r="C94" s="556" t="s">
        <v>48</v>
      </c>
      <c r="D94" s="429"/>
      <c r="E94" s="557" t="s">
        <v>31</v>
      </c>
      <c r="F94" s="2158"/>
      <c r="G94" s="278"/>
      <c r="H94" s="278"/>
      <c r="I94" s="278"/>
      <c r="J94" s="278"/>
      <c r="K94" s="278"/>
      <c r="L94" s="278"/>
      <c r="M94" s="278"/>
      <c r="N94" s="278"/>
      <c r="O94" s="278"/>
      <c r="P94" s="278"/>
      <c r="Q94" s="278"/>
      <c r="R94" s="693"/>
      <c r="S94" s="54">
        <f>SUM(G94:Q94)</f>
        <v>0</v>
      </c>
      <c r="T94" s="639">
        <v>1716790</v>
      </c>
      <c r="U94" s="734">
        <f>(S94/T94)*100</f>
        <v>0</v>
      </c>
      <c r="W94" s="1"/>
      <c r="X94" s="62"/>
      <c r="Y94" s="62"/>
      <c r="Z94" s="62"/>
      <c r="AA94" s="62"/>
      <c r="AB94" s="62"/>
      <c r="AC94" s="62"/>
      <c r="AD94" s="62"/>
      <c r="AE94" s="62"/>
      <c r="AF94" s="62"/>
      <c r="AG94" s="62"/>
      <c r="AH94" s="62"/>
      <c r="AI94" s="62"/>
      <c r="AJ94" s="62"/>
      <c r="AK94" s="62"/>
      <c r="AL94" s="62"/>
      <c r="AM94" s="62"/>
      <c r="AN94" s="62"/>
      <c r="AO94" s="62"/>
      <c r="AQ94" s="62"/>
      <c r="AW94" s="16"/>
      <c r="BC94" s="147"/>
      <c r="BD94" s="147"/>
      <c r="BE94" s="1"/>
      <c r="BF94" s="1"/>
      <c r="BG94" s="1"/>
      <c r="BH94" s="1"/>
      <c r="BI94" s="1"/>
      <c r="BJ94" s="1"/>
      <c r="BK94" s="1"/>
      <c r="BL94" s="1"/>
      <c r="BM94" s="1"/>
      <c r="BN94" s="1"/>
      <c r="BO94" s="1"/>
      <c r="BP94" s="1"/>
      <c r="BQ94" s="1"/>
      <c r="BR94" s="1"/>
      <c r="BS94" s="1"/>
      <c r="BT94" s="1"/>
      <c r="BU94" s="1"/>
      <c r="BV94" s="1"/>
      <c r="BW94" s="1"/>
      <c r="BX94" s="1"/>
      <c r="CG94" s="147"/>
      <c r="CZ94" s="1"/>
      <c r="DO94" s="508"/>
      <c r="DP94" s="147"/>
      <c r="DQ94" s="147"/>
      <c r="DR94" s="147"/>
      <c r="DS94" s="147"/>
      <c r="FV94" s="147"/>
      <c r="JQ94" s="147"/>
      <c r="JR94" s="147"/>
      <c r="JS94" s="147"/>
      <c r="JT94" s="147"/>
      <c r="OX94" s="147"/>
      <c r="OY94" s="147"/>
      <c r="PA94" s="147"/>
      <c r="PO94" s="558"/>
      <c r="PS94" s="147"/>
      <c r="RV94" s="558"/>
      <c r="AHE94" s="143"/>
      <c r="AIT94" s="143"/>
      <c r="AIU94" s="143"/>
      <c r="AIV94" s="143"/>
    </row>
    <row r="95" spans="2:935" hidden="1" x14ac:dyDescent="0.25">
      <c r="B95" s="702"/>
      <c r="C95" s="553" t="s">
        <v>28</v>
      </c>
      <c r="D95" s="467"/>
      <c r="E95" s="456"/>
      <c r="F95" s="2146"/>
      <c r="G95" s="431"/>
      <c r="H95" s="431"/>
      <c r="I95" s="431"/>
      <c r="J95" s="431"/>
      <c r="K95" s="431"/>
      <c r="L95" s="431"/>
      <c r="M95" s="431"/>
      <c r="N95" s="431"/>
      <c r="O95" s="431"/>
      <c r="P95" s="431"/>
      <c r="Q95" s="431"/>
      <c r="R95" s="691"/>
      <c r="S95" s="63" t="s">
        <v>28</v>
      </c>
      <c r="T95" s="661" t="s">
        <v>28</v>
      </c>
      <c r="U95" s="750" t="s">
        <v>28</v>
      </c>
      <c r="W95" s="6"/>
      <c r="X95" s="62"/>
      <c r="Y95" s="62"/>
      <c r="Z95" s="62"/>
      <c r="AA95" s="62"/>
      <c r="AB95" s="62"/>
      <c r="AC95" s="62"/>
      <c r="AD95" s="62"/>
      <c r="AE95" s="62"/>
      <c r="AF95" s="62"/>
      <c r="AG95" s="62"/>
      <c r="AH95" s="62"/>
      <c r="AI95" s="62"/>
      <c r="AJ95" s="62"/>
      <c r="AK95" s="62"/>
      <c r="AL95" s="62"/>
      <c r="AM95" s="62"/>
      <c r="AN95" s="62"/>
      <c r="AO95" s="62"/>
      <c r="AQ95" s="62"/>
      <c r="AW95" s="1"/>
      <c r="BF95" s="141"/>
      <c r="BG95" s="141"/>
      <c r="BH95" s="1"/>
      <c r="BI95" s="1"/>
      <c r="BJ95" s="1"/>
      <c r="BK95" s="1"/>
      <c r="BL95" s="1"/>
      <c r="BM95" s="1"/>
      <c r="BN95" s="1"/>
      <c r="BO95" s="1"/>
      <c r="BP95" s="1"/>
      <c r="BQ95" s="1"/>
      <c r="BR95" s="1"/>
      <c r="BS95" s="1"/>
      <c r="BT95" s="1"/>
      <c r="BU95" s="1"/>
      <c r="BV95" s="1"/>
      <c r="BW95" s="1"/>
      <c r="BX95" s="1"/>
      <c r="CJ95" s="141"/>
      <c r="CZ95" s="1"/>
      <c r="DR95" s="5"/>
      <c r="DS95" s="141"/>
      <c r="DT95" s="141"/>
      <c r="DU95" s="141"/>
      <c r="DV95" s="141"/>
      <c r="FY95" s="141"/>
      <c r="JT95" s="141"/>
      <c r="JU95" s="141"/>
      <c r="JV95" s="141"/>
      <c r="JW95" s="141"/>
      <c r="PA95" s="141"/>
      <c r="PB95" s="141"/>
      <c r="PD95" s="141"/>
      <c r="PR95" s="144"/>
      <c r="PV95" s="141"/>
      <c r="RY95" s="144"/>
      <c r="AHH95" s="140"/>
      <c r="AIW95" s="140"/>
      <c r="AIX95" s="140"/>
      <c r="AIY95" s="140"/>
    </row>
    <row r="96" spans="2:935" hidden="1" x14ac:dyDescent="0.25">
      <c r="B96" s="702"/>
      <c r="C96" s="454" t="s">
        <v>49</v>
      </c>
      <c r="D96" s="467"/>
      <c r="E96" s="487" t="s">
        <v>28</v>
      </c>
      <c r="F96" s="2149"/>
      <c r="G96" s="431"/>
      <c r="H96" s="431"/>
      <c r="I96" s="431"/>
      <c r="J96" s="431"/>
      <c r="K96" s="431"/>
      <c r="L96" s="431"/>
      <c r="M96" s="431"/>
      <c r="N96" s="431"/>
      <c r="O96" s="431"/>
      <c r="P96" s="431"/>
      <c r="Q96" s="431"/>
      <c r="R96" s="691"/>
      <c r="S96" s="54">
        <f>S93*12</f>
        <v>0</v>
      </c>
      <c r="T96" s="639">
        <f>T93*12</f>
        <v>15054924</v>
      </c>
      <c r="U96" s="734">
        <f>(S96/T96)*100</f>
        <v>0</v>
      </c>
      <c r="W96" s="6"/>
      <c r="X96" s="62"/>
      <c r="Y96" s="62"/>
      <c r="Z96" s="62"/>
      <c r="AA96" s="62"/>
      <c r="AB96" s="62"/>
      <c r="AC96" s="62"/>
      <c r="AD96" s="62"/>
      <c r="AE96" s="62"/>
      <c r="AF96" s="62"/>
      <c r="AG96" s="62"/>
      <c r="AH96" s="62"/>
      <c r="AI96" s="62"/>
      <c r="AJ96" s="62"/>
      <c r="AK96" s="62"/>
      <c r="AL96" s="62"/>
      <c r="AM96" s="62"/>
      <c r="AN96" s="62"/>
      <c r="AO96" s="62"/>
      <c r="AQ96" s="62"/>
      <c r="AW96" s="1"/>
      <c r="BF96" s="141"/>
      <c r="BG96" s="141"/>
      <c r="BH96" s="1"/>
      <c r="BI96" s="1"/>
      <c r="BJ96" s="1"/>
      <c r="BK96" s="1"/>
      <c r="BL96" s="1"/>
      <c r="BM96" s="1"/>
      <c r="BN96" s="1"/>
      <c r="BO96" s="1"/>
      <c r="BP96" s="1"/>
      <c r="BQ96" s="1"/>
      <c r="BR96" s="1"/>
      <c r="BS96" s="1"/>
      <c r="BT96" s="1"/>
      <c r="BU96" s="1"/>
      <c r="BV96" s="1"/>
      <c r="BW96" s="1"/>
      <c r="BX96" s="1"/>
      <c r="CJ96" s="141"/>
      <c r="CZ96" s="1"/>
      <c r="DR96" s="5"/>
      <c r="DS96" s="141"/>
      <c r="DT96" s="141"/>
      <c r="DU96" s="141"/>
      <c r="DV96" s="141"/>
      <c r="FY96" s="141"/>
      <c r="JT96" s="141"/>
      <c r="JU96" s="141"/>
      <c r="JV96" s="141"/>
      <c r="JW96" s="141"/>
      <c r="PA96" s="141"/>
      <c r="PB96" s="141"/>
      <c r="PD96" s="141"/>
      <c r="PR96" s="144"/>
      <c r="PV96" s="141"/>
      <c r="RY96" s="144"/>
      <c r="AHH96" s="140"/>
      <c r="AIW96" s="140"/>
      <c r="AIX96" s="140"/>
      <c r="AIY96" s="140"/>
    </row>
    <row r="97" spans="2:935" hidden="1" x14ac:dyDescent="0.25">
      <c r="B97" s="702"/>
      <c r="C97" s="454" t="s">
        <v>48</v>
      </c>
      <c r="D97" s="467"/>
      <c r="E97" s="487" t="s">
        <v>28</v>
      </c>
      <c r="F97" s="2149"/>
      <c r="G97" s="431"/>
      <c r="H97" s="431"/>
      <c r="I97" s="431"/>
      <c r="J97" s="431"/>
      <c r="K97" s="431"/>
      <c r="L97" s="431"/>
      <c r="M97" s="431"/>
      <c r="N97" s="431"/>
      <c r="O97" s="431"/>
      <c r="P97" s="431"/>
      <c r="Q97" s="431"/>
      <c r="R97" s="691"/>
      <c r="S97" s="54">
        <f>S94*6</f>
        <v>0</v>
      </c>
      <c r="T97" s="639">
        <f>T94*6</f>
        <v>10300740</v>
      </c>
      <c r="U97" s="734">
        <f>(S97/T97)*100</f>
        <v>0</v>
      </c>
      <c r="W97" s="6"/>
      <c r="X97" s="62"/>
      <c r="Y97" s="62"/>
      <c r="Z97" s="62"/>
      <c r="AA97" s="62"/>
      <c r="AB97" s="62"/>
      <c r="AC97" s="62"/>
      <c r="AD97" s="62"/>
      <c r="AE97" s="62"/>
      <c r="AF97" s="62"/>
      <c r="AG97" s="62"/>
      <c r="AH97" s="62"/>
      <c r="AI97" s="62"/>
      <c r="AJ97" s="62"/>
      <c r="AK97" s="62"/>
      <c r="AL97" s="62"/>
      <c r="AM97" s="62"/>
      <c r="AN97" s="62"/>
      <c r="AO97" s="62"/>
      <c r="AQ97" s="62"/>
      <c r="AW97" s="1"/>
      <c r="BF97" s="141"/>
      <c r="BG97" s="141"/>
      <c r="BH97" s="1"/>
      <c r="BI97" s="1"/>
      <c r="BJ97" s="1"/>
      <c r="BK97" s="1"/>
      <c r="BL97" s="1"/>
      <c r="BM97" s="1"/>
      <c r="BN97" s="1"/>
      <c r="BO97" s="1"/>
      <c r="BP97" s="1"/>
      <c r="BQ97" s="1"/>
      <c r="BR97" s="1"/>
      <c r="BS97" s="1"/>
      <c r="BT97" s="1"/>
      <c r="BU97" s="1"/>
      <c r="BV97" s="1"/>
      <c r="BW97" s="1"/>
      <c r="BX97" s="1"/>
      <c r="CJ97" s="141"/>
      <c r="CZ97" s="1"/>
      <c r="DR97" s="5"/>
      <c r="DS97" s="141"/>
      <c r="DT97" s="141"/>
      <c r="DU97" s="141"/>
      <c r="DV97" s="141"/>
      <c r="FY97" s="141"/>
      <c r="JT97" s="141"/>
      <c r="JU97" s="141"/>
      <c r="JV97" s="141"/>
      <c r="JW97" s="141"/>
      <c r="PA97" s="141"/>
      <c r="PB97" s="141"/>
      <c r="PD97" s="141"/>
      <c r="PR97" s="144"/>
      <c r="PV97" s="141"/>
      <c r="RY97" s="144"/>
      <c r="AHH97" s="140"/>
      <c r="AIW97" s="140"/>
      <c r="AIX97" s="140"/>
      <c r="AIY97" s="140"/>
    </row>
    <row r="98" spans="2:935" hidden="1" x14ac:dyDescent="0.25">
      <c r="B98" s="702"/>
      <c r="C98" s="553" t="s">
        <v>36</v>
      </c>
      <c r="D98" s="467"/>
      <c r="E98" s="487" t="s">
        <v>35</v>
      </c>
      <c r="F98" s="2159"/>
      <c r="G98" s="559"/>
      <c r="H98" s="560"/>
      <c r="I98" s="559"/>
      <c r="J98" s="559"/>
      <c r="K98" s="559"/>
      <c r="L98" s="559"/>
      <c r="M98" s="559"/>
      <c r="N98" s="559"/>
      <c r="O98" s="559"/>
      <c r="P98" s="559"/>
      <c r="Q98" s="559"/>
      <c r="R98" s="691"/>
      <c r="S98" s="54">
        <f>SUM(G98:Q98)</f>
        <v>0</v>
      </c>
      <c r="T98" s="559">
        <f>(T88*45)/1700</f>
        <v>854180.61935294105</v>
      </c>
      <c r="U98" s="734">
        <f>(S98/T98)*100</f>
        <v>0</v>
      </c>
      <c r="W98" s="6"/>
      <c r="X98" s="62"/>
      <c r="Y98" s="62"/>
      <c r="Z98" s="62"/>
      <c r="AA98" s="62"/>
      <c r="AB98" s="62"/>
      <c r="AC98" s="62"/>
      <c r="AD98" s="62"/>
      <c r="AE98" s="62"/>
      <c r="AF98" s="62"/>
      <c r="AG98" s="62"/>
      <c r="AH98" s="62"/>
      <c r="AI98" s="62"/>
      <c r="AJ98" s="62"/>
      <c r="AK98" s="62"/>
      <c r="AL98" s="62"/>
      <c r="AM98" s="62"/>
      <c r="AN98" s="62"/>
      <c r="AO98" s="62"/>
      <c r="AQ98" s="62"/>
      <c r="AW98" s="1"/>
      <c r="BF98" s="141"/>
      <c r="BG98" s="141"/>
      <c r="BH98" s="1"/>
      <c r="BI98" s="1"/>
      <c r="BJ98" s="1"/>
      <c r="BK98" s="1"/>
      <c r="BL98" s="1"/>
      <c r="BM98" s="1"/>
      <c r="BN98" s="1"/>
      <c r="BO98" s="1"/>
      <c r="BP98" s="1"/>
      <c r="BQ98" s="1"/>
      <c r="BR98" s="1"/>
      <c r="BS98" s="1"/>
      <c r="BT98" s="1"/>
      <c r="BU98" s="1"/>
      <c r="BV98" s="1"/>
      <c r="BW98" s="1"/>
      <c r="BX98" s="1"/>
      <c r="CJ98" s="141"/>
      <c r="CZ98" s="1"/>
      <c r="DR98" s="5"/>
      <c r="DS98" s="141"/>
      <c r="DT98" s="141"/>
      <c r="DU98" s="141"/>
      <c r="DV98" s="141"/>
      <c r="FY98" s="141"/>
      <c r="JT98" s="141"/>
      <c r="JU98" s="141"/>
      <c r="JV98" s="141"/>
      <c r="JW98" s="141"/>
      <c r="PA98" s="141"/>
      <c r="PB98" s="141"/>
      <c r="PD98" s="141"/>
      <c r="PR98" s="144"/>
      <c r="PV98" s="141"/>
      <c r="RY98" s="144"/>
      <c r="AHH98" s="140"/>
      <c r="AIW98" s="140"/>
      <c r="AIX98" s="140"/>
      <c r="AIY98" s="140"/>
    </row>
    <row r="99" spans="2:935" hidden="1" x14ac:dyDescent="0.25">
      <c r="B99" s="702"/>
      <c r="C99" s="553" t="s">
        <v>34</v>
      </c>
      <c r="D99" s="467"/>
      <c r="E99" s="487" t="s">
        <v>33</v>
      </c>
      <c r="F99" s="2149"/>
      <c r="G99" s="431"/>
      <c r="H99" s="431"/>
      <c r="I99" s="431"/>
      <c r="J99" s="431"/>
      <c r="K99" s="431"/>
      <c r="L99" s="431"/>
      <c r="M99" s="431"/>
      <c r="N99" s="431"/>
      <c r="O99" s="431"/>
      <c r="P99" s="431"/>
      <c r="Q99" s="431"/>
      <c r="R99" s="691"/>
      <c r="S99" s="54">
        <f>SUM(G99:Q99)</f>
        <v>0</v>
      </c>
      <c r="T99" s="523">
        <f>SUM(T93:T94)/500</f>
        <v>5942.7340000000004</v>
      </c>
      <c r="U99" s="734">
        <f>(S99/T99)*100</f>
        <v>0</v>
      </c>
      <c r="W99" s="6"/>
      <c r="X99" s="62"/>
      <c r="Y99" s="62"/>
      <c r="Z99" s="62"/>
      <c r="AA99" s="62"/>
      <c r="AB99" s="62"/>
      <c r="AC99" s="62"/>
      <c r="AD99" s="62"/>
      <c r="AE99" s="62"/>
      <c r="AF99" s="62"/>
      <c r="AG99" s="62"/>
      <c r="AH99" s="62"/>
      <c r="AI99" s="62"/>
      <c r="AJ99" s="62"/>
      <c r="AK99" s="62"/>
      <c r="AL99" s="62"/>
      <c r="AM99" s="62"/>
      <c r="AN99" s="62"/>
      <c r="AO99" s="62"/>
      <c r="AQ99" s="62"/>
      <c r="AW99" s="1"/>
      <c r="BF99" s="141"/>
      <c r="BG99" s="141"/>
      <c r="BH99" s="1"/>
      <c r="BI99" s="1"/>
      <c r="BJ99" s="1"/>
      <c r="BK99" s="1"/>
      <c r="BL99" s="1"/>
      <c r="BM99" s="1"/>
      <c r="BN99" s="1"/>
      <c r="BO99" s="1"/>
      <c r="BP99" s="1"/>
      <c r="BQ99" s="1"/>
      <c r="BR99" s="1"/>
      <c r="BS99" s="1"/>
      <c r="BT99" s="1"/>
      <c r="BU99" s="1"/>
      <c r="BV99" s="1"/>
      <c r="BW99" s="1"/>
      <c r="BX99" s="1"/>
      <c r="CJ99" s="141"/>
      <c r="CZ99" s="1"/>
      <c r="DR99" s="5"/>
      <c r="DS99" s="141"/>
      <c r="DT99" s="141"/>
      <c r="DU99" s="141"/>
      <c r="DV99" s="141"/>
      <c r="FY99" s="141"/>
      <c r="JT99" s="141"/>
      <c r="JU99" s="141"/>
      <c r="JV99" s="141"/>
      <c r="JW99" s="141"/>
      <c r="PA99" s="141"/>
      <c r="PB99" s="141"/>
      <c r="PD99" s="141"/>
      <c r="PR99" s="144"/>
      <c r="PV99" s="141"/>
      <c r="RY99" s="144"/>
      <c r="AHH99" s="140"/>
      <c r="AIW99" s="140"/>
      <c r="AIX99" s="140"/>
      <c r="AIY99" s="140"/>
    </row>
    <row r="100" spans="2:935" hidden="1" x14ac:dyDescent="0.25">
      <c r="B100" s="699"/>
      <c r="C100" s="412" t="s">
        <v>32</v>
      </c>
      <c r="D100" s="48"/>
      <c r="E100" s="48"/>
      <c r="F100" s="2142"/>
      <c r="G100" s="50"/>
      <c r="H100" s="50"/>
      <c r="I100" s="50"/>
      <c r="J100" s="50"/>
      <c r="K100" s="50"/>
      <c r="L100" s="50"/>
      <c r="M100" s="50"/>
      <c r="N100" s="50"/>
      <c r="O100" s="50"/>
      <c r="P100" s="50"/>
      <c r="Q100" s="50"/>
      <c r="R100" s="3"/>
      <c r="S100" s="513" t="s">
        <v>130</v>
      </c>
      <c r="T100" s="650" t="s">
        <v>130</v>
      </c>
      <c r="U100" s="741" t="s">
        <v>130</v>
      </c>
      <c r="X100" s="62"/>
      <c r="Y100" s="62"/>
      <c r="Z100" s="62"/>
      <c r="AA100" s="62"/>
      <c r="AB100" s="62"/>
      <c r="AC100" s="62"/>
      <c r="AD100" s="62"/>
      <c r="AE100" s="62"/>
      <c r="AF100" s="62"/>
      <c r="AG100" s="62"/>
      <c r="AH100" s="62"/>
      <c r="AI100" s="62"/>
      <c r="AJ100" s="62"/>
      <c r="AK100" s="62"/>
      <c r="AL100" s="62"/>
      <c r="AM100" s="62"/>
      <c r="AN100" s="62"/>
      <c r="AO100" s="62"/>
      <c r="AQ100" s="62"/>
      <c r="AW100" s="1"/>
      <c r="BF100" s="1"/>
      <c r="BG100" s="1"/>
      <c r="BH100" s="1"/>
      <c r="BI100" s="1"/>
      <c r="BJ100" s="1"/>
      <c r="BK100" s="1"/>
      <c r="BL100" s="1"/>
      <c r="BM100" s="1"/>
      <c r="BN100" s="1"/>
      <c r="BO100" s="1"/>
      <c r="BP100" s="1"/>
      <c r="BQ100" s="1"/>
      <c r="BR100" s="1"/>
      <c r="BS100" s="1"/>
      <c r="BT100" s="1"/>
      <c r="BU100" s="1"/>
      <c r="BV100" s="1"/>
      <c r="BW100" s="1"/>
      <c r="BX100" s="1"/>
      <c r="CZ100" s="1"/>
    </row>
    <row r="101" spans="2:935" hidden="1" x14ac:dyDescent="0.25">
      <c r="B101" s="702"/>
      <c r="C101" s="553" t="s">
        <v>29</v>
      </c>
      <c r="D101" s="467"/>
      <c r="E101" s="456"/>
      <c r="F101" s="2146"/>
      <c r="G101" s="431"/>
      <c r="H101" s="431"/>
      <c r="I101" s="431"/>
      <c r="J101" s="431"/>
      <c r="K101" s="431"/>
      <c r="L101" s="431"/>
      <c r="M101" s="431"/>
      <c r="N101" s="431"/>
      <c r="O101" s="431"/>
      <c r="P101" s="431"/>
      <c r="Q101" s="431"/>
      <c r="R101" s="691"/>
      <c r="S101" s="63" t="s">
        <v>29</v>
      </c>
      <c r="T101" s="661" t="s">
        <v>29</v>
      </c>
      <c r="U101" s="750" t="s">
        <v>29</v>
      </c>
      <c r="W101" s="6"/>
      <c r="X101" s="62"/>
      <c r="Y101" s="62"/>
      <c r="Z101" s="62"/>
      <c r="AA101" s="62"/>
      <c r="AB101" s="62"/>
      <c r="AC101" s="62"/>
      <c r="AD101" s="62"/>
      <c r="AE101" s="62"/>
      <c r="AF101" s="62"/>
      <c r="AG101" s="62"/>
      <c r="AH101" s="62"/>
      <c r="AI101" s="62"/>
      <c r="AJ101" s="62"/>
      <c r="AK101" s="62"/>
      <c r="AL101" s="62"/>
      <c r="AM101" s="62"/>
      <c r="AN101" s="62"/>
      <c r="AO101" s="62"/>
      <c r="AQ101" s="62"/>
      <c r="AW101" s="1"/>
      <c r="BF101" s="141"/>
      <c r="BG101" s="141"/>
      <c r="BH101" s="1"/>
      <c r="BI101" s="1"/>
      <c r="BJ101" s="1"/>
      <c r="BK101" s="1"/>
      <c r="BL101" s="1"/>
      <c r="BM101" s="1"/>
      <c r="BN101" s="1"/>
      <c r="BO101" s="1"/>
      <c r="BP101" s="1"/>
      <c r="BQ101" s="1"/>
      <c r="BR101" s="1"/>
      <c r="BS101" s="1"/>
      <c r="BT101" s="1"/>
      <c r="BU101" s="1"/>
      <c r="BV101" s="1"/>
      <c r="BW101" s="1"/>
      <c r="BX101" s="1"/>
      <c r="CJ101" s="141"/>
      <c r="CZ101" s="1"/>
      <c r="DR101" s="5"/>
      <c r="DS101" s="141"/>
      <c r="DT101" s="141"/>
      <c r="DU101" s="141"/>
      <c r="DV101" s="141"/>
      <c r="FY101" s="141"/>
      <c r="JT101" s="141"/>
      <c r="JU101" s="141"/>
      <c r="JV101" s="141"/>
      <c r="JW101" s="141"/>
      <c r="PA101" s="141"/>
      <c r="PB101" s="141"/>
      <c r="PD101" s="141"/>
      <c r="PR101" s="144"/>
      <c r="PV101" s="141"/>
      <c r="RY101" s="144"/>
      <c r="AHH101" s="140"/>
      <c r="AIW101" s="140"/>
      <c r="AIX101" s="140"/>
      <c r="AIY101" s="140"/>
    </row>
    <row r="102" spans="2:935" hidden="1" x14ac:dyDescent="0.25">
      <c r="B102" s="702"/>
      <c r="C102" s="454" t="s">
        <v>49</v>
      </c>
      <c r="D102" s="467"/>
      <c r="E102" s="487" t="s">
        <v>31</v>
      </c>
      <c r="F102" s="2149"/>
      <c r="G102" s="33"/>
      <c r="H102" s="33"/>
      <c r="I102" s="33"/>
      <c r="J102" s="33"/>
      <c r="K102" s="33"/>
      <c r="L102" s="33"/>
      <c r="M102" s="33"/>
      <c r="N102" s="33"/>
      <c r="O102" s="33"/>
      <c r="P102" s="33"/>
      <c r="Q102" s="33"/>
      <c r="R102" s="691"/>
      <c r="S102" s="54">
        <f>SUM(G102:Q102)</f>
        <v>0</v>
      </c>
      <c r="T102" s="639">
        <f>SUM(H102:R102)</f>
        <v>0</v>
      </c>
      <c r="U102" s="751">
        <f t="shared" ref="U102:U103" si="2">SUM(H102:S102)</f>
        <v>0</v>
      </c>
      <c r="W102" s="6"/>
      <c r="X102" s="62"/>
      <c r="Y102" s="62"/>
      <c r="Z102" s="62"/>
      <c r="AA102" s="62"/>
      <c r="AB102" s="62"/>
      <c r="AC102" s="62"/>
      <c r="AD102" s="62"/>
      <c r="AE102" s="62"/>
      <c r="AF102" s="62"/>
      <c r="AG102" s="62"/>
      <c r="AH102" s="62"/>
      <c r="AI102" s="62"/>
      <c r="AJ102" s="62"/>
      <c r="AK102" s="62"/>
      <c r="AL102" s="62"/>
      <c r="AM102" s="62"/>
      <c r="AN102" s="62"/>
      <c r="AO102" s="62"/>
      <c r="AQ102" s="62"/>
      <c r="AW102" s="1"/>
      <c r="BF102" s="141"/>
      <c r="BG102" s="141"/>
      <c r="BH102" s="1"/>
      <c r="BI102" s="1"/>
      <c r="BJ102" s="1"/>
      <c r="BK102" s="1"/>
      <c r="BL102" s="1"/>
      <c r="BM102" s="1"/>
      <c r="BN102" s="1"/>
      <c r="BO102" s="1"/>
      <c r="BP102" s="1"/>
      <c r="BQ102" s="1"/>
      <c r="BR102" s="1"/>
      <c r="BS102" s="1"/>
      <c r="BT102" s="1"/>
      <c r="BU102" s="1"/>
      <c r="BV102" s="1"/>
      <c r="BW102" s="1"/>
      <c r="BX102" s="1"/>
      <c r="CJ102" s="141"/>
      <c r="CZ102" s="1"/>
      <c r="DR102" s="5"/>
      <c r="DS102" s="141"/>
      <c r="DT102" s="141"/>
      <c r="DU102" s="141"/>
      <c r="DV102" s="141"/>
      <c r="FY102" s="141"/>
      <c r="JT102" s="141"/>
      <c r="JU102" s="141"/>
      <c r="JV102" s="141"/>
      <c r="JW102" s="141"/>
      <c r="PA102" s="141"/>
      <c r="PB102" s="141"/>
      <c r="PD102" s="141"/>
      <c r="PR102" s="144"/>
      <c r="PV102" s="141"/>
      <c r="RY102" s="144"/>
      <c r="AHH102" s="140"/>
      <c r="AIW102" s="140"/>
      <c r="AIX102" s="140"/>
      <c r="AIY102" s="140"/>
    </row>
    <row r="103" spans="2:935" hidden="1" x14ac:dyDescent="0.25">
      <c r="B103" s="702"/>
      <c r="C103" s="454" t="s">
        <v>48</v>
      </c>
      <c r="D103" s="467"/>
      <c r="E103" s="487" t="s">
        <v>31</v>
      </c>
      <c r="F103" s="2149"/>
      <c r="G103" s="33"/>
      <c r="H103" s="33"/>
      <c r="I103" s="33"/>
      <c r="J103" s="33"/>
      <c r="K103" s="33"/>
      <c r="L103" s="33"/>
      <c r="M103" s="33"/>
      <c r="N103" s="33"/>
      <c r="O103" s="33"/>
      <c r="P103" s="33"/>
      <c r="Q103" s="33"/>
      <c r="R103" s="691"/>
      <c r="S103" s="54">
        <f>SUM(G103:Q103)</f>
        <v>0</v>
      </c>
      <c r="T103" s="639">
        <f>SUM(H103:R103)</f>
        <v>0</v>
      </c>
      <c r="U103" s="751">
        <f t="shared" si="2"/>
        <v>0</v>
      </c>
      <c r="W103" s="6"/>
      <c r="X103" s="62"/>
      <c r="Y103" s="62"/>
      <c r="Z103" s="62"/>
      <c r="AA103" s="62"/>
      <c r="AB103" s="62"/>
      <c r="AC103" s="62"/>
      <c r="AD103" s="62"/>
      <c r="AE103" s="62"/>
      <c r="AF103" s="62"/>
      <c r="AG103" s="62"/>
      <c r="AH103" s="62"/>
      <c r="AI103" s="62"/>
      <c r="AJ103" s="62"/>
      <c r="AK103" s="62"/>
      <c r="AL103" s="62"/>
      <c r="AM103" s="62"/>
      <c r="AN103" s="62"/>
      <c r="AO103" s="62"/>
      <c r="AQ103" s="62"/>
      <c r="AW103" s="1"/>
      <c r="BF103" s="141"/>
      <c r="BG103" s="141"/>
      <c r="BH103" s="1"/>
      <c r="BI103" s="1"/>
      <c r="BJ103" s="1"/>
      <c r="BK103" s="1"/>
      <c r="BL103" s="1"/>
      <c r="BM103" s="1"/>
      <c r="BN103" s="1"/>
      <c r="BO103" s="1"/>
      <c r="BP103" s="1"/>
      <c r="BQ103" s="1"/>
      <c r="BR103" s="1"/>
      <c r="BS103" s="1"/>
      <c r="BT103" s="1"/>
      <c r="BU103" s="1"/>
      <c r="BV103" s="1"/>
      <c r="BW103" s="1"/>
      <c r="BX103" s="1"/>
      <c r="CJ103" s="141"/>
      <c r="CZ103" s="1"/>
      <c r="DR103" s="5"/>
      <c r="DS103" s="141"/>
      <c r="DT103" s="141"/>
      <c r="DU103" s="141"/>
      <c r="DV103" s="141"/>
      <c r="FY103" s="141"/>
      <c r="JT103" s="141"/>
      <c r="JU103" s="141"/>
      <c r="JV103" s="141"/>
      <c r="JW103" s="141"/>
      <c r="PA103" s="141"/>
      <c r="PB103" s="141"/>
      <c r="PD103" s="141"/>
      <c r="PR103" s="144"/>
      <c r="PV103" s="141"/>
      <c r="RY103" s="144"/>
      <c r="AHH103" s="140"/>
      <c r="AIW103" s="140"/>
      <c r="AIX103" s="140"/>
      <c r="AIY103" s="140"/>
    </row>
    <row r="104" spans="2:935" hidden="1" x14ac:dyDescent="0.25">
      <c r="B104" s="702"/>
      <c r="C104" s="553" t="s">
        <v>28</v>
      </c>
      <c r="D104" s="467"/>
      <c r="E104" s="456"/>
      <c r="F104" s="2146"/>
      <c r="G104" s="33"/>
      <c r="H104" s="33"/>
      <c r="I104" s="33"/>
      <c r="J104" s="33"/>
      <c r="K104" s="33"/>
      <c r="L104" s="33"/>
      <c r="M104" s="33"/>
      <c r="N104" s="33"/>
      <c r="O104" s="33"/>
      <c r="P104" s="33"/>
      <c r="Q104" s="33"/>
      <c r="R104" s="691"/>
      <c r="S104" s="63" t="s">
        <v>28</v>
      </c>
      <c r="T104" s="661" t="s">
        <v>28</v>
      </c>
      <c r="U104" s="750" t="s">
        <v>28</v>
      </c>
      <c r="W104" s="6"/>
      <c r="X104" s="62"/>
      <c r="Y104" s="62"/>
      <c r="Z104" s="62"/>
      <c r="AA104" s="62"/>
      <c r="AB104" s="62"/>
      <c r="AC104" s="62"/>
      <c r="AD104" s="62"/>
      <c r="AE104" s="62"/>
      <c r="AF104" s="62"/>
      <c r="AG104" s="62"/>
      <c r="AH104" s="62"/>
      <c r="AI104" s="768"/>
      <c r="AJ104" s="768"/>
      <c r="AK104" s="768"/>
      <c r="AL104" s="768"/>
      <c r="AM104" s="768"/>
      <c r="AN104" s="768"/>
      <c r="AO104" s="768"/>
      <c r="AP104" s="768"/>
      <c r="AQ104" s="768"/>
      <c r="AR104" s="768"/>
      <c r="AW104" s="1"/>
      <c r="BF104" s="141"/>
      <c r="BG104" s="141"/>
      <c r="BH104" s="1"/>
      <c r="BI104" s="1"/>
      <c r="BJ104" s="1"/>
      <c r="BK104" s="1"/>
      <c r="BL104" s="1"/>
      <c r="BM104" s="1"/>
      <c r="BN104" s="1"/>
      <c r="BO104" s="1"/>
      <c r="BP104" s="1"/>
      <c r="BQ104" s="1"/>
      <c r="BR104" s="1"/>
      <c r="BS104" s="1"/>
      <c r="BT104" s="1"/>
      <c r="BU104" s="1"/>
      <c r="BV104" s="1"/>
      <c r="BW104" s="1"/>
      <c r="BX104" s="1"/>
      <c r="CJ104" s="141"/>
      <c r="CZ104" s="1"/>
      <c r="DR104" s="5"/>
      <c r="DS104" s="141"/>
      <c r="DT104" s="141"/>
      <c r="DU104" s="141"/>
      <c r="DV104" s="141"/>
      <c r="FY104" s="141"/>
      <c r="JT104" s="141"/>
      <c r="JU104" s="141"/>
      <c r="JV104" s="141"/>
      <c r="JW104" s="141"/>
      <c r="PA104" s="141"/>
      <c r="PB104" s="141"/>
      <c r="PD104" s="141"/>
      <c r="PR104" s="144"/>
      <c r="PV104" s="141"/>
      <c r="RY104" s="144"/>
      <c r="AHH104" s="140"/>
      <c r="AIW104" s="140"/>
      <c r="AIX104" s="140"/>
      <c r="AIY104" s="140"/>
    </row>
    <row r="105" spans="2:935" hidden="1" x14ac:dyDescent="0.25">
      <c r="B105" s="702"/>
      <c r="C105" s="454" t="s">
        <v>49</v>
      </c>
      <c r="D105" s="467"/>
      <c r="E105" s="487" t="s">
        <v>28</v>
      </c>
      <c r="F105" s="2149"/>
      <c r="G105" s="561"/>
      <c r="H105" s="561"/>
      <c r="I105" s="561"/>
      <c r="J105" s="561"/>
      <c r="K105" s="561"/>
      <c r="L105" s="561"/>
      <c r="M105" s="561"/>
      <c r="N105" s="561"/>
      <c r="O105" s="561"/>
      <c r="P105" s="561"/>
      <c r="Q105" s="561"/>
      <c r="R105" s="691"/>
      <c r="S105" s="54">
        <f>SUM(G105:Q105)</f>
        <v>0</v>
      </c>
      <c r="T105" s="639">
        <f>SUM(H105:R105)</f>
        <v>0</v>
      </c>
      <c r="U105" s="751">
        <f t="shared" ref="U105:U106" si="3">SUM(H105:S105)</f>
        <v>0</v>
      </c>
      <c r="W105" s="6"/>
      <c r="X105" s="62"/>
      <c r="Y105" s="62"/>
      <c r="Z105" s="62"/>
      <c r="AA105" s="62"/>
      <c r="AB105" s="62"/>
      <c r="AC105" s="62"/>
      <c r="AD105" s="62"/>
      <c r="AE105" s="62"/>
      <c r="AF105" s="62"/>
      <c r="AG105" s="62"/>
      <c r="AH105" s="62"/>
      <c r="AI105" s="778"/>
      <c r="AJ105" s="768"/>
      <c r="AK105" s="768"/>
      <c r="AL105" s="768"/>
      <c r="AM105" s="779"/>
      <c r="AN105" s="768"/>
      <c r="AO105" s="768"/>
      <c r="AP105" s="768"/>
      <c r="AQ105" s="768"/>
      <c r="AR105" s="768"/>
      <c r="AW105" s="1"/>
      <c r="BF105" s="141"/>
      <c r="BG105" s="141"/>
      <c r="BH105" s="1"/>
      <c r="BI105" s="1"/>
      <c r="BJ105" s="1"/>
      <c r="BK105" s="1"/>
      <c r="BL105" s="1"/>
      <c r="BM105" s="1"/>
      <c r="BN105" s="1"/>
      <c r="BO105" s="1"/>
      <c r="BP105" s="1"/>
      <c r="BQ105" s="1"/>
      <c r="BR105" s="1"/>
      <c r="BS105" s="1"/>
      <c r="BT105" s="1"/>
      <c r="BU105" s="1"/>
      <c r="BV105" s="1"/>
      <c r="BW105" s="1"/>
      <c r="BX105" s="1"/>
      <c r="CJ105" s="141"/>
      <c r="CZ105" s="1"/>
      <c r="DR105" s="5"/>
      <c r="DS105" s="141"/>
      <c r="DT105" s="141"/>
      <c r="DU105" s="141"/>
      <c r="DV105" s="141"/>
      <c r="FY105" s="141"/>
      <c r="JT105" s="141"/>
      <c r="JU105" s="141"/>
      <c r="JV105" s="141"/>
      <c r="JW105" s="141"/>
      <c r="PA105" s="141"/>
      <c r="PB105" s="141"/>
      <c r="PD105" s="141"/>
      <c r="PR105" s="144"/>
      <c r="PV105" s="141"/>
      <c r="RY105" s="144"/>
      <c r="AHH105" s="140"/>
      <c r="AIW105" s="140"/>
      <c r="AIX105" s="140"/>
      <c r="AIY105" s="140"/>
    </row>
    <row r="106" spans="2:935" hidden="1" x14ac:dyDescent="0.25">
      <c r="B106" s="702"/>
      <c r="C106" s="454" t="s">
        <v>48</v>
      </c>
      <c r="D106" s="467"/>
      <c r="E106" s="487" t="s">
        <v>28</v>
      </c>
      <c r="F106" s="2149"/>
      <c r="G106" s="561"/>
      <c r="H106" s="561"/>
      <c r="I106" s="561"/>
      <c r="J106" s="561"/>
      <c r="K106" s="561"/>
      <c r="L106" s="561"/>
      <c r="M106" s="561"/>
      <c r="N106" s="561"/>
      <c r="O106" s="561"/>
      <c r="P106" s="561"/>
      <c r="Q106" s="561"/>
      <c r="R106" s="691"/>
      <c r="S106" s="54">
        <f>SUM(G106:Q106)</f>
        <v>0</v>
      </c>
      <c r="T106" s="639">
        <f>SUM(H106:R106)</f>
        <v>0</v>
      </c>
      <c r="U106" s="751">
        <f t="shared" si="3"/>
        <v>0</v>
      </c>
      <c r="W106" s="6"/>
      <c r="X106" s="62"/>
      <c r="Y106" s="62"/>
      <c r="Z106" s="62"/>
      <c r="AA106" s="62"/>
      <c r="AB106" s="62"/>
      <c r="AC106" s="62"/>
      <c r="AD106" s="62"/>
      <c r="AE106" s="62"/>
      <c r="AF106" s="62"/>
      <c r="AG106" s="62"/>
      <c r="AH106" s="62"/>
      <c r="AI106" s="768"/>
      <c r="AJ106" s="768"/>
      <c r="AK106" s="768"/>
      <c r="AL106" s="768"/>
      <c r="AM106" s="768"/>
      <c r="AN106" s="768"/>
      <c r="AO106" s="768"/>
      <c r="AP106" s="768"/>
      <c r="AQ106" s="768"/>
      <c r="AR106" s="768"/>
      <c r="AW106" s="1"/>
      <c r="BF106" s="141"/>
      <c r="BG106" s="141"/>
      <c r="BH106" s="1"/>
      <c r="BI106" s="1"/>
      <c r="BJ106" s="1"/>
      <c r="BK106" s="1"/>
      <c r="BL106" s="1"/>
      <c r="BM106" s="1"/>
      <c r="BN106" s="1"/>
      <c r="BO106" s="1"/>
      <c r="BP106" s="1"/>
      <c r="BQ106" s="1"/>
      <c r="BR106" s="1"/>
      <c r="BS106" s="1"/>
      <c r="BT106" s="1"/>
      <c r="BU106" s="1"/>
      <c r="BV106" s="1"/>
      <c r="BW106" s="1"/>
      <c r="BX106" s="1"/>
      <c r="CJ106" s="141"/>
      <c r="CZ106" s="1"/>
      <c r="DR106" s="5"/>
      <c r="DS106" s="141"/>
      <c r="DT106" s="141"/>
      <c r="DU106" s="141"/>
      <c r="DV106" s="141"/>
      <c r="FY106" s="141"/>
      <c r="JT106" s="141"/>
      <c r="JU106" s="141"/>
      <c r="JV106" s="141"/>
      <c r="JW106" s="141"/>
      <c r="PA106" s="141"/>
      <c r="PB106" s="141"/>
      <c r="PD106" s="141"/>
      <c r="PR106" s="144"/>
      <c r="PV106" s="141"/>
      <c r="RY106" s="144"/>
      <c r="AHH106" s="140"/>
      <c r="AIW106" s="140"/>
      <c r="AIX106" s="140"/>
      <c r="AIY106" s="140"/>
    </row>
    <row r="107" spans="2:935" hidden="1" x14ac:dyDescent="0.25">
      <c r="B107" s="699"/>
      <c r="C107" s="412" t="s">
        <v>30</v>
      </c>
      <c r="D107" s="48"/>
      <c r="E107" s="48"/>
      <c r="F107" s="2142"/>
      <c r="G107" s="50"/>
      <c r="H107" s="50"/>
      <c r="I107" s="50"/>
      <c r="J107" s="50"/>
      <c r="K107" s="50"/>
      <c r="L107" s="50"/>
      <c r="M107" s="50"/>
      <c r="N107" s="50"/>
      <c r="O107" s="50"/>
      <c r="P107" s="50"/>
      <c r="Q107" s="50"/>
      <c r="R107" s="3"/>
      <c r="S107" s="513" t="s">
        <v>130</v>
      </c>
      <c r="T107" s="650" t="s">
        <v>130</v>
      </c>
      <c r="U107" s="741" t="s">
        <v>130</v>
      </c>
      <c r="X107" s="62"/>
      <c r="Y107" s="62"/>
      <c r="Z107" s="62"/>
      <c r="AA107" s="62"/>
      <c r="AB107" s="62"/>
      <c r="AC107" s="62"/>
      <c r="AD107" s="62"/>
      <c r="AE107" s="62"/>
      <c r="AF107" s="62"/>
      <c r="AG107" s="62"/>
      <c r="AH107" s="62"/>
      <c r="AI107" s="768"/>
      <c r="AJ107" s="768"/>
      <c r="AK107" s="768"/>
      <c r="AL107" s="768"/>
      <c r="AM107" s="768"/>
      <c r="AN107" s="768"/>
      <c r="AO107" s="768"/>
      <c r="AP107" s="768"/>
      <c r="AQ107" s="768"/>
      <c r="AR107" s="768"/>
      <c r="AW107" s="1"/>
      <c r="BF107" s="1"/>
      <c r="BG107" s="1"/>
      <c r="BH107" s="1"/>
      <c r="BI107" s="1"/>
      <c r="BJ107" s="1"/>
      <c r="BK107" s="1"/>
      <c r="BL107" s="1"/>
      <c r="BM107" s="1"/>
      <c r="BN107" s="1"/>
      <c r="BO107" s="1"/>
      <c r="BP107" s="1"/>
      <c r="BQ107" s="1"/>
      <c r="BR107" s="1"/>
      <c r="BS107" s="1"/>
      <c r="BT107" s="1"/>
      <c r="BU107" s="1"/>
      <c r="BV107" s="1"/>
      <c r="BW107" s="1"/>
      <c r="BX107" s="1"/>
      <c r="CZ107" s="1"/>
    </row>
    <row r="108" spans="2:935" hidden="1" x14ac:dyDescent="0.25">
      <c r="B108" s="702"/>
      <c r="C108" s="553" t="s">
        <v>29</v>
      </c>
      <c r="D108" s="467"/>
      <c r="E108" s="456"/>
      <c r="F108" s="2146"/>
      <c r="G108" s="431"/>
      <c r="H108" s="431"/>
      <c r="I108" s="431"/>
      <c r="J108" s="431"/>
      <c r="K108" s="431"/>
      <c r="L108" s="431"/>
      <c r="M108" s="431"/>
      <c r="N108" s="431"/>
      <c r="O108" s="431"/>
      <c r="P108" s="431"/>
      <c r="Q108" s="431"/>
      <c r="R108" s="691"/>
      <c r="S108" s="63" t="s">
        <v>29</v>
      </c>
      <c r="T108" s="661" t="s">
        <v>29</v>
      </c>
      <c r="U108" s="750" t="s">
        <v>29</v>
      </c>
      <c r="W108" s="6"/>
      <c r="X108" s="62"/>
      <c r="Y108" s="62"/>
      <c r="Z108" s="62"/>
      <c r="AA108" s="62"/>
      <c r="AB108" s="62"/>
      <c r="AC108" s="62"/>
      <c r="AD108" s="62"/>
      <c r="AE108" s="62"/>
      <c r="AF108" s="62"/>
      <c r="AG108" s="62"/>
      <c r="AH108" s="62"/>
      <c r="AI108" s="768"/>
      <c r="AJ108" s="768"/>
      <c r="AK108" s="768"/>
      <c r="AL108" s="768"/>
      <c r="AM108" s="768"/>
      <c r="AN108" s="768"/>
      <c r="AO108" s="768"/>
      <c r="AP108" s="768"/>
      <c r="AQ108" s="768"/>
      <c r="AR108" s="768"/>
      <c r="AW108" s="1"/>
      <c r="BF108" s="141"/>
      <c r="BG108" s="141"/>
      <c r="BH108" s="1"/>
      <c r="BI108" s="1"/>
      <c r="BJ108" s="1"/>
      <c r="BK108" s="1"/>
      <c r="BL108" s="1"/>
      <c r="BM108" s="1"/>
      <c r="BN108" s="1"/>
      <c r="BO108" s="1"/>
      <c r="BP108" s="1"/>
      <c r="BQ108" s="1"/>
      <c r="BR108" s="1"/>
      <c r="BS108" s="1"/>
      <c r="BT108" s="1"/>
      <c r="BU108" s="1"/>
      <c r="BV108" s="1"/>
      <c r="BW108" s="1"/>
      <c r="BX108" s="1"/>
      <c r="CJ108" s="141"/>
      <c r="CZ108" s="1"/>
      <c r="DR108" s="5"/>
      <c r="DS108" s="141"/>
      <c r="DT108" s="141"/>
      <c r="DU108" s="141"/>
      <c r="DV108" s="141"/>
      <c r="FY108" s="141"/>
      <c r="JT108" s="141"/>
      <c r="JU108" s="141"/>
      <c r="JV108" s="141"/>
      <c r="JW108" s="141"/>
      <c r="PA108" s="141"/>
      <c r="PB108" s="141"/>
      <c r="PD108" s="141"/>
      <c r="PR108" s="144"/>
      <c r="PV108" s="141"/>
      <c r="RY108" s="144"/>
      <c r="AHH108" s="140"/>
      <c r="AIW108" s="140"/>
      <c r="AIX108" s="140"/>
      <c r="AIY108" s="140"/>
    </row>
    <row r="109" spans="2:935" hidden="1" x14ac:dyDescent="0.25">
      <c r="B109" s="702"/>
      <c r="C109" s="454" t="s">
        <v>49</v>
      </c>
      <c r="D109" s="455">
        <v>0.3</v>
      </c>
      <c r="E109" s="487" t="s">
        <v>25</v>
      </c>
      <c r="F109" s="2149"/>
      <c r="G109" s="562"/>
      <c r="H109" s="432"/>
      <c r="I109" s="562"/>
      <c r="J109" s="562"/>
      <c r="K109" s="562"/>
      <c r="L109" s="562"/>
      <c r="M109" s="562"/>
      <c r="N109" s="562"/>
      <c r="O109" s="562"/>
      <c r="P109" s="562"/>
      <c r="Q109" s="562"/>
      <c r="R109" s="691"/>
      <c r="S109" s="58" t="e">
        <f t="shared" ref="S109:U110" si="4">S102/S93*100</f>
        <v>#DIV/0!</v>
      </c>
      <c r="T109" s="642">
        <f t="shared" si="4"/>
        <v>0</v>
      </c>
      <c r="U109" s="734" t="e">
        <f t="shared" si="4"/>
        <v>#DIV/0!</v>
      </c>
      <c r="W109" s="6"/>
      <c r="X109" s="62"/>
      <c r="Y109" s="62"/>
      <c r="Z109" s="62"/>
      <c r="AA109" s="62"/>
      <c r="AB109" s="62"/>
      <c r="AC109" s="62"/>
      <c r="AD109" s="62"/>
      <c r="AE109" s="62"/>
      <c r="AF109" s="62"/>
      <c r="AG109" s="62"/>
      <c r="AH109" s="62"/>
      <c r="AI109" s="768"/>
      <c r="AJ109" s="768"/>
      <c r="AK109" s="768"/>
      <c r="AL109" s="768"/>
      <c r="AM109" s="768"/>
      <c r="AN109" s="768"/>
      <c r="AO109" s="768"/>
      <c r="AP109" s="768"/>
      <c r="AQ109" s="768"/>
      <c r="AR109" s="768"/>
      <c r="AW109" s="1"/>
      <c r="BF109" s="141"/>
      <c r="BG109" s="141"/>
      <c r="BH109" s="1"/>
      <c r="BI109" s="1"/>
      <c r="BJ109" s="1"/>
      <c r="BK109" s="1"/>
      <c r="BL109" s="1"/>
      <c r="BM109" s="1"/>
      <c r="BN109" s="1"/>
      <c r="BO109" s="1"/>
      <c r="BP109" s="1"/>
      <c r="BQ109" s="1"/>
      <c r="BR109" s="1"/>
      <c r="BS109" s="1"/>
      <c r="BT109" s="1"/>
      <c r="BU109" s="1"/>
      <c r="BV109" s="1"/>
      <c r="BW109" s="1"/>
      <c r="BX109" s="1"/>
      <c r="CJ109" s="141"/>
      <c r="CZ109" s="1"/>
      <c r="DR109" s="5"/>
      <c r="DS109" s="141"/>
      <c r="DT109" s="141"/>
      <c r="DU109" s="141"/>
      <c r="DV109" s="141"/>
      <c r="FY109" s="141"/>
      <c r="JT109" s="141"/>
      <c r="JU109" s="141"/>
      <c r="JV109" s="141"/>
      <c r="JW109" s="141"/>
      <c r="PA109" s="141"/>
      <c r="PB109" s="141"/>
      <c r="PD109" s="141"/>
      <c r="PR109" s="144"/>
      <c r="PV109" s="141"/>
      <c r="RY109" s="144"/>
      <c r="AHH109" s="140"/>
      <c r="AIW109" s="140"/>
      <c r="AIX109" s="140"/>
      <c r="AIY109" s="140"/>
    </row>
    <row r="110" spans="2:935" hidden="1" x14ac:dyDescent="0.25">
      <c r="B110" s="702"/>
      <c r="C110" s="454" t="s">
        <v>48</v>
      </c>
      <c r="D110" s="455">
        <v>0.3</v>
      </c>
      <c r="E110" s="487" t="s">
        <v>25</v>
      </c>
      <c r="F110" s="2149"/>
      <c r="G110" s="562"/>
      <c r="H110" s="432"/>
      <c r="I110" s="562"/>
      <c r="J110" s="562"/>
      <c r="K110" s="562"/>
      <c r="L110" s="562"/>
      <c r="M110" s="562"/>
      <c r="N110" s="562"/>
      <c r="O110" s="562"/>
      <c r="P110" s="562"/>
      <c r="Q110" s="562"/>
      <c r="R110" s="691"/>
      <c r="S110" s="58" t="e">
        <f t="shared" si="4"/>
        <v>#DIV/0!</v>
      </c>
      <c r="T110" s="642">
        <f t="shared" si="4"/>
        <v>0</v>
      </c>
      <c r="U110" s="734" t="e">
        <f t="shared" si="4"/>
        <v>#DIV/0!</v>
      </c>
      <c r="W110" s="6"/>
      <c r="X110" s="62"/>
      <c r="Y110" s="62"/>
      <c r="Z110" s="62"/>
      <c r="AA110" s="62"/>
      <c r="AB110" s="62"/>
      <c r="AC110" s="62"/>
      <c r="AD110" s="62"/>
      <c r="AE110" s="62"/>
      <c r="AF110" s="62"/>
      <c r="AG110" s="62"/>
      <c r="AH110" s="62"/>
      <c r="AI110" s="768"/>
      <c r="AJ110" s="768"/>
      <c r="AK110" s="768"/>
      <c r="AL110" s="768"/>
      <c r="AM110" s="768"/>
      <c r="AN110" s="768"/>
      <c r="AO110" s="768"/>
      <c r="AP110" s="768"/>
      <c r="AQ110" s="768"/>
      <c r="AR110" s="768"/>
      <c r="AW110" s="1"/>
      <c r="BF110" s="141"/>
      <c r="BG110" s="141"/>
      <c r="BH110" s="1"/>
      <c r="BI110" s="1"/>
      <c r="BJ110" s="1"/>
      <c r="BK110" s="1"/>
      <c r="BL110" s="1"/>
      <c r="BM110" s="1"/>
      <c r="BN110" s="1"/>
      <c r="BO110" s="1"/>
      <c r="BP110" s="1"/>
      <c r="BQ110" s="1"/>
      <c r="BR110" s="1"/>
      <c r="BS110" s="1"/>
      <c r="BT110" s="1"/>
      <c r="BU110" s="1"/>
      <c r="BV110" s="1"/>
      <c r="BW110" s="1"/>
      <c r="BX110" s="1"/>
      <c r="CJ110" s="141"/>
      <c r="CZ110" s="1"/>
      <c r="DR110" s="5"/>
      <c r="DS110" s="141"/>
      <c r="DT110" s="141"/>
      <c r="DU110" s="141"/>
      <c r="DV110" s="141"/>
      <c r="FY110" s="141"/>
      <c r="JT110" s="141"/>
      <c r="JU110" s="141"/>
      <c r="JV110" s="141"/>
      <c r="JW110" s="141"/>
      <c r="PA110" s="141"/>
      <c r="PB110" s="141"/>
      <c r="PD110" s="141"/>
      <c r="PR110" s="144"/>
      <c r="PV110" s="141"/>
      <c r="RY110" s="144"/>
      <c r="AHH110" s="140"/>
      <c r="AIW110" s="140"/>
      <c r="AIX110" s="140"/>
      <c r="AIY110" s="140"/>
    </row>
    <row r="111" spans="2:935" hidden="1" x14ac:dyDescent="0.25">
      <c r="B111" s="702"/>
      <c r="C111" s="553" t="s">
        <v>28</v>
      </c>
      <c r="D111" s="455"/>
      <c r="E111" s="456"/>
      <c r="F111" s="2146"/>
      <c r="G111" s="432"/>
      <c r="H111" s="432"/>
      <c r="I111" s="432"/>
      <c r="J111" s="432"/>
      <c r="K111" s="432"/>
      <c r="L111" s="432"/>
      <c r="M111" s="432"/>
      <c r="N111" s="432"/>
      <c r="O111" s="432"/>
      <c r="P111" s="432"/>
      <c r="Q111" s="432"/>
      <c r="R111" s="691"/>
      <c r="S111" s="63" t="s">
        <v>28</v>
      </c>
      <c r="T111" s="661" t="s">
        <v>28</v>
      </c>
      <c r="U111" s="750" t="s">
        <v>28</v>
      </c>
      <c r="W111" s="6"/>
      <c r="X111" s="62"/>
      <c r="Y111" s="62"/>
      <c r="Z111" s="62"/>
      <c r="AA111" s="62"/>
      <c r="AB111" s="62"/>
      <c r="AC111" s="62"/>
      <c r="AD111" s="62"/>
      <c r="AE111" s="62"/>
      <c r="AF111" s="62"/>
      <c r="AG111" s="62"/>
      <c r="AH111" s="62"/>
      <c r="AI111" s="768"/>
      <c r="AJ111" s="768"/>
      <c r="AK111" s="768"/>
      <c r="AL111" s="768"/>
      <c r="AM111" s="768"/>
      <c r="AN111" s="768"/>
      <c r="AO111" s="768"/>
      <c r="AP111" s="768"/>
      <c r="AQ111" s="768"/>
      <c r="AR111" s="768"/>
      <c r="AW111" s="1"/>
      <c r="BF111" s="141"/>
      <c r="BG111" s="141"/>
      <c r="BH111" s="1"/>
      <c r="BI111" s="1"/>
      <c r="BJ111" s="1"/>
      <c r="BK111" s="1"/>
      <c r="BL111" s="1"/>
      <c r="BM111" s="1"/>
      <c r="BN111" s="1"/>
      <c r="BO111" s="1"/>
      <c r="BP111" s="1"/>
      <c r="BQ111" s="1"/>
      <c r="BR111" s="1"/>
      <c r="BS111" s="1"/>
      <c r="BT111" s="1"/>
      <c r="BU111" s="1"/>
      <c r="BV111" s="1"/>
      <c r="BW111" s="1"/>
      <c r="BX111" s="1"/>
      <c r="CJ111" s="141"/>
      <c r="CZ111" s="1"/>
      <c r="DR111" s="5"/>
      <c r="DS111" s="141"/>
      <c r="DT111" s="141"/>
      <c r="DU111" s="141"/>
      <c r="DV111" s="141"/>
      <c r="FY111" s="141"/>
      <c r="JT111" s="141"/>
      <c r="JU111" s="141"/>
      <c r="JV111" s="141"/>
      <c r="JW111" s="141"/>
      <c r="PA111" s="141"/>
      <c r="PB111" s="141"/>
      <c r="PD111" s="141"/>
      <c r="PR111" s="144"/>
      <c r="PV111" s="141"/>
      <c r="RY111" s="144"/>
      <c r="AHH111" s="140"/>
      <c r="AIW111" s="140"/>
      <c r="AIX111" s="140"/>
      <c r="AIY111" s="140"/>
    </row>
    <row r="112" spans="2:935" hidden="1" x14ac:dyDescent="0.25">
      <c r="B112" s="702"/>
      <c r="C112" s="454" t="s">
        <v>49</v>
      </c>
      <c r="D112" s="455">
        <v>0.5</v>
      </c>
      <c r="E112" s="487" t="s">
        <v>25</v>
      </c>
      <c r="F112" s="2149"/>
      <c r="G112" s="562"/>
      <c r="H112" s="432"/>
      <c r="I112" s="562"/>
      <c r="J112" s="562"/>
      <c r="K112" s="562"/>
      <c r="L112" s="562"/>
      <c r="M112" s="562"/>
      <c r="N112" s="562"/>
      <c r="O112" s="562"/>
      <c r="P112" s="562"/>
      <c r="Q112" s="562"/>
      <c r="R112" s="691"/>
      <c r="S112" s="58" t="e">
        <f t="shared" ref="S112:U113" si="5">S105/S96*100</f>
        <v>#DIV/0!</v>
      </c>
      <c r="T112" s="642">
        <f t="shared" si="5"/>
        <v>0</v>
      </c>
      <c r="U112" s="734" t="e">
        <f t="shared" si="5"/>
        <v>#DIV/0!</v>
      </c>
      <c r="W112" s="6"/>
      <c r="X112" s="62"/>
      <c r="Y112" s="62"/>
      <c r="Z112" s="62"/>
      <c r="AA112" s="62"/>
      <c r="AB112" s="62"/>
      <c r="AC112" s="62"/>
      <c r="AD112" s="62"/>
      <c r="AE112" s="62"/>
      <c r="AF112" s="62"/>
      <c r="AG112" s="62"/>
      <c r="AH112" s="62"/>
      <c r="AI112" s="768"/>
      <c r="AJ112" s="768"/>
      <c r="AK112" s="768"/>
      <c r="AL112" s="768"/>
      <c r="AM112" s="768"/>
      <c r="AN112" s="768"/>
      <c r="AO112" s="768"/>
      <c r="AP112" s="768"/>
      <c r="AQ112" s="768"/>
      <c r="AR112" s="768"/>
      <c r="AW112" s="1"/>
      <c r="BF112" s="141"/>
      <c r="BG112" s="141"/>
      <c r="BH112" s="1"/>
      <c r="BI112" s="1"/>
      <c r="BJ112" s="1"/>
      <c r="BK112" s="1"/>
      <c r="BL112" s="1"/>
      <c r="BM112" s="1"/>
      <c r="BN112" s="1"/>
      <c r="BO112" s="1"/>
      <c r="BP112" s="1"/>
      <c r="BQ112" s="1"/>
      <c r="BR112" s="1"/>
      <c r="BS112" s="1"/>
      <c r="BT112" s="1"/>
      <c r="BU112" s="1"/>
      <c r="BV112" s="1"/>
      <c r="BW112" s="1"/>
      <c r="BX112" s="1"/>
      <c r="CJ112" s="141"/>
      <c r="CZ112" s="1"/>
      <c r="DR112" s="5"/>
      <c r="DS112" s="141"/>
      <c r="DT112" s="141"/>
      <c r="DU112" s="141"/>
      <c r="DV112" s="141"/>
      <c r="FY112" s="141"/>
      <c r="JT112" s="141"/>
      <c r="JU112" s="141"/>
      <c r="JV112" s="141"/>
      <c r="JW112" s="141"/>
      <c r="PA112" s="141"/>
      <c r="PB112" s="141"/>
      <c r="PD112" s="141"/>
      <c r="PR112" s="144"/>
      <c r="PV112" s="141"/>
      <c r="RY112" s="144"/>
      <c r="AHH112" s="140"/>
      <c r="AIW112" s="140"/>
      <c r="AIX112" s="140"/>
      <c r="AIY112" s="140"/>
    </row>
    <row r="113" spans="2:935" hidden="1" x14ac:dyDescent="0.25">
      <c r="B113" s="702"/>
      <c r="C113" s="454" t="s">
        <v>48</v>
      </c>
      <c r="D113" s="455">
        <v>0.5</v>
      </c>
      <c r="E113" s="487" t="s">
        <v>25</v>
      </c>
      <c r="F113" s="2149"/>
      <c r="G113" s="562"/>
      <c r="H113" s="432"/>
      <c r="I113" s="562"/>
      <c r="J113" s="562"/>
      <c r="K113" s="562"/>
      <c r="L113" s="562"/>
      <c r="M113" s="562"/>
      <c r="N113" s="562"/>
      <c r="O113" s="562"/>
      <c r="P113" s="562"/>
      <c r="Q113" s="562"/>
      <c r="R113" s="691"/>
      <c r="S113" s="58" t="e">
        <f t="shared" si="5"/>
        <v>#DIV/0!</v>
      </c>
      <c r="T113" s="642">
        <f t="shared" si="5"/>
        <v>0</v>
      </c>
      <c r="U113" s="734" t="e">
        <f t="shared" si="5"/>
        <v>#DIV/0!</v>
      </c>
      <c r="W113" s="6"/>
      <c r="X113" s="62"/>
      <c r="Y113" s="62"/>
      <c r="Z113" s="62"/>
      <c r="AA113" s="62"/>
      <c r="AB113" s="62"/>
      <c r="AC113" s="62"/>
      <c r="AD113" s="62"/>
      <c r="AE113" s="62"/>
      <c r="AF113" s="62"/>
      <c r="AG113" s="62"/>
      <c r="AH113" s="62"/>
      <c r="AI113" s="768"/>
      <c r="AJ113" s="768"/>
      <c r="AK113" s="768"/>
      <c r="AL113" s="768"/>
      <c r="AM113" s="768"/>
      <c r="AN113" s="768"/>
      <c r="AO113" s="768"/>
      <c r="AP113" s="768"/>
      <c r="AQ113" s="768"/>
      <c r="AR113" s="768"/>
      <c r="AW113" s="1"/>
      <c r="BF113" s="141"/>
      <c r="BG113" s="141"/>
      <c r="BH113" s="1"/>
      <c r="BI113" s="1"/>
      <c r="BJ113" s="1"/>
      <c r="BK113" s="1"/>
      <c r="BL113" s="1"/>
      <c r="BM113" s="1"/>
      <c r="BN113" s="1"/>
      <c r="BO113" s="1"/>
      <c r="BP113" s="1"/>
      <c r="BQ113" s="1"/>
      <c r="BR113" s="1"/>
      <c r="BS113" s="1"/>
      <c r="BT113" s="1"/>
      <c r="BU113" s="1"/>
      <c r="BV113" s="1"/>
      <c r="BW113" s="1"/>
      <c r="BX113" s="1"/>
      <c r="CJ113" s="141"/>
      <c r="CZ113" s="1"/>
      <c r="DR113" s="5"/>
      <c r="DS113" s="141"/>
      <c r="DT113" s="141"/>
      <c r="DU113" s="141"/>
      <c r="DV113" s="141"/>
      <c r="FY113" s="141"/>
      <c r="JT113" s="141"/>
      <c r="JU113" s="141"/>
      <c r="JV113" s="141"/>
      <c r="JW113" s="141"/>
      <c r="PA113" s="141"/>
      <c r="PB113" s="141"/>
      <c r="PD113" s="141"/>
      <c r="PR113" s="144"/>
      <c r="PV113" s="141"/>
      <c r="RY113" s="144"/>
      <c r="AHH113" s="140"/>
      <c r="AIW113" s="140"/>
      <c r="AIX113" s="140"/>
      <c r="AIY113" s="140"/>
    </row>
    <row r="114" spans="2:935" hidden="1" x14ac:dyDescent="0.25">
      <c r="B114" s="698">
        <v>6</v>
      </c>
      <c r="C114" s="412" t="s">
        <v>47</v>
      </c>
      <c r="D114" s="48"/>
      <c r="E114" s="48"/>
      <c r="F114" s="2142"/>
      <c r="G114" s="50"/>
      <c r="H114" s="50"/>
      <c r="I114" s="50"/>
      <c r="J114" s="50"/>
      <c r="K114" s="50"/>
      <c r="L114" s="50"/>
      <c r="M114" s="50"/>
      <c r="N114" s="50"/>
      <c r="O114" s="50"/>
      <c r="P114" s="50"/>
      <c r="Q114" s="50"/>
      <c r="R114" s="3"/>
      <c r="S114" s="513" t="s">
        <v>129</v>
      </c>
      <c r="T114" s="650" t="s">
        <v>129</v>
      </c>
      <c r="U114" s="741" t="s">
        <v>129</v>
      </c>
      <c r="W114" s="6"/>
      <c r="X114" s="62"/>
      <c r="Y114" s="62"/>
      <c r="Z114" s="62"/>
      <c r="AA114" s="62"/>
      <c r="AB114" s="62"/>
      <c r="AC114" s="62"/>
      <c r="AD114" s="62"/>
      <c r="AE114" s="62"/>
      <c r="AF114" s="62"/>
      <c r="AG114" s="62"/>
      <c r="AH114" s="62"/>
      <c r="AI114" s="768"/>
      <c r="AJ114" s="768"/>
      <c r="AK114" s="768"/>
      <c r="AL114" s="768"/>
      <c r="AM114" s="768"/>
      <c r="AN114" s="768"/>
      <c r="AO114" s="768"/>
      <c r="AP114" s="768"/>
      <c r="AQ114" s="768"/>
      <c r="AR114" s="768"/>
      <c r="AW114" s="1"/>
      <c r="BF114" s="140"/>
      <c r="BG114" s="140"/>
      <c r="BH114" s="1"/>
      <c r="BI114" s="1"/>
      <c r="BJ114" s="1"/>
      <c r="BK114" s="1"/>
      <c r="BL114" s="1"/>
      <c r="BM114" s="1"/>
      <c r="BN114" s="1"/>
      <c r="BO114" s="1"/>
      <c r="BP114" s="1"/>
      <c r="BQ114" s="1"/>
      <c r="BR114" s="1"/>
      <c r="BS114" s="1"/>
      <c r="BT114" s="1"/>
      <c r="BU114" s="1"/>
      <c r="BV114" s="1"/>
      <c r="BW114" s="1"/>
      <c r="BX114" s="1"/>
      <c r="CJ114" s="140"/>
      <c r="CZ114" s="1"/>
      <c r="DR114" s="5"/>
      <c r="DS114" s="140"/>
      <c r="DT114" s="140"/>
      <c r="DU114" s="140"/>
      <c r="DV114" s="140"/>
      <c r="FY114" s="140"/>
      <c r="JT114" s="140"/>
      <c r="JU114" s="140"/>
      <c r="JV114" s="140"/>
      <c r="JW114" s="140"/>
      <c r="PA114" s="140"/>
      <c r="PB114" s="140"/>
      <c r="PD114" s="140"/>
      <c r="PR114" s="472"/>
      <c r="PV114" s="140"/>
      <c r="RY114" s="472"/>
      <c r="AHH114" s="140"/>
      <c r="AIW114" s="140"/>
      <c r="AIX114" s="140"/>
      <c r="AIY114" s="140"/>
    </row>
    <row r="115" spans="2:935" hidden="1" x14ac:dyDescent="0.25">
      <c r="B115" s="699"/>
      <c r="C115" s="563" t="s">
        <v>46</v>
      </c>
      <c r="D115" s="564"/>
      <c r="E115" s="20" t="s">
        <v>14</v>
      </c>
      <c r="F115" s="2160"/>
      <c r="G115" s="565"/>
      <c r="H115" s="565"/>
      <c r="I115" s="565"/>
      <c r="J115" s="565"/>
      <c r="K115" s="565"/>
      <c r="L115" s="565"/>
      <c r="M115" s="565"/>
      <c r="N115" s="565"/>
      <c r="O115" s="565"/>
      <c r="P115" s="565"/>
      <c r="Q115" s="565"/>
      <c r="R115" s="704"/>
      <c r="S115" s="89">
        <f>SUM(S116:S117)</f>
        <v>0</v>
      </c>
      <c r="T115" s="659">
        <f>SUM(T116:T117)</f>
        <v>0</v>
      </c>
      <c r="U115" s="752">
        <f>SUM(U116:U117)</f>
        <v>0</v>
      </c>
      <c r="W115" s="780"/>
      <c r="X115" s="62"/>
      <c r="Y115" s="62"/>
      <c r="Z115" s="62"/>
      <c r="AA115" s="62"/>
      <c r="AB115" s="62"/>
      <c r="AC115" s="62"/>
      <c r="AD115" s="62"/>
      <c r="AE115" s="62"/>
      <c r="AF115" s="62"/>
      <c r="AG115" s="62"/>
      <c r="AH115" s="62"/>
      <c r="AI115" s="778"/>
      <c r="AJ115" s="778"/>
      <c r="AK115" s="778"/>
      <c r="AL115" s="778"/>
      <c r="AM115" s="778"/>
      <c r="AN115" s="778"/>
      <c r="AO115" s="778"/>
      <c r="AP115" s="778"/>
      <c r="AQ115" s="778"/>
      <c r="AR115" s="778"/>
      <c r="AW115" s="1"/>
      <c r="BF115" s="145"/>
      <c r="BG115" s="145"/>
      <c r="BH115" s="1"/>
      <c r="BI115" s="1"/>
      <c r="BJ115" s="1"/>
      <c r="BK115" s="1"/>
      <c r="BL115" s="1"/>
      <c r="BM115" s="1"/>
      <c r="BN115" s="1"/>
      <c r="BO115" s="1"/>
      <c r="BP115" s="1"/>
      <c r="BQ115" s="1"/>
      <c r="BR115" s="1"/>
      <c r="BS115" s="1"/>
      <c r="BT115" s="1"/>
      <c r="BU115" s="1"/>
      <c r="BV115" s="1"/>
      <c r="BW115" s="1"/>
      <c r="BX115" s="1"/>
      <c r="CJ115" s="145"/>
      <c r="CZ115" s="1"/>
      <c r="DR115" s="427"/>
      <c r="DS115" s="145"/>
      <c r="DT115" s="145"/>
      <c r="DU115" s="145"/>
      <c r="DV115" s="145"/>
      <c r="FY115" s="145"/>
      <c r="JT115" s="145"/>
      <c r="JU115" s="145"/>
      <c r="JV115" s="145"/>
      <c r="JW115" s="145"/>
      <c r="PA115" s="145"/>
      <c r="PB115" s="145"/>
      <c r="PD115" s="145"/>
      <c r="PR115" s="547"/>
      <c r="PV115" s="145"/>
      <c r="RY115" s="547"/>
      <c r="AHH115" s="150"/>
      <c r="AIW115" s="150"/>
      <c r="AIX115" s="150"/>
      <c r="AIY115" s="150"/>
    </row>
    <row r="116" spans="2:935" hidden="1" x14ac:dyDescent="0.25">
      <c r="B116" s="702"/>
      <c r="C116" s="553" t="s">
        <v>39</v>
      </c>
      <c r="D116" s="467"/>
      <c r="E116" s="487" t="s">
        <v>14</v>
      </c>
      <c r="F116" s="2149"/>
      <c r="G116" s="432"/>
      <c r="H116" s="515"/>
      <c r="I116" s="432"/>
      <c r="J116" s="517"/>
      <c r="K116" s="432"/>
      <c r="L116" s="517"/>
      <c r="M116" s="517"/>
      <c r="N116" s="517"/>
      <c r="O116" s="517"/>
      <c r="P116" s="517"/>
      <c r="Q116" s="432"/>
      <c r="R116" s="691"/>
      <c r="S116" s="58">
        <f>SUM(G116:Q116)</f>
        <v>0</v>
      </c>
      <c r="T116" s="642">
        <f>SUM(H116:R116)</f>
        <v>0</v>
      </c>
      <c r="U116" s="734">
        <f t="shared" ref="U116:U117" si="6">SUM(H116:S116)</f>
        <v>0</v>
      </c>
      <c r="W116" s="6"/>
      <c r="X116" s="62"/>
      <c r="Y116" s="62"/>
      <c r="Z116" s="62"/>
      <c r="AA116" s="62"/>
      <c r="AB116" s="62"/>
      <c r="AC116" s="62"/>
      <c r="AD116" s="62"/>
      <c r="AE116" s="62"/>
      <c r="AF116" s="62"/>
      <c r="AG116" s="62"/>
      <c r="AH116" s="62"/>
      <c r="AI116" s="781"/>
      <c r="AJ116" s="778"/>
      <c r="AK116" s="778"/>
      <c r="AL116" s="778"/>
      <c r="AM116" s="778"/>
      <c r="AN116" s="778"/>
      <c r="AO116" s="768"/>
      <c r="AP116" s="768"/>
      <c r="AQ116" s="768"/>
      <c r="AR116" s="768"/>
      <c r="AW116" s="1"/>
      <c r="BF116" s="141"/>
      <c r="BG116" s="141"/>
      <c r="BH116" s="1"/>
      <c r="BI116" s="1"/>
      <c r="BJ116" s="1"/>
      <c r="BK116" s="1"/>
      <c r="BL116" s="1"/>
      <c r="BM116" s="1"/>
      <c r="BN116" s="1"/>
      <c r="BO116" s="1"/>
      <c r="BP116" s="1"/>
      <c r="BQ116" s="1"/>
      <c r="BR116" s="1"/>
      <c r="BS116" s="1"/>
      <c r="BT116" s="1"/>
      <c r="BU116" s="1"/>
      <c r="BV116" s="1"/>
      <c r="BW116" s="1"/>
      <c r="BX116" s="1"/>
      <c r="CJ116" s="141"/>
      <c r="CZ116" s="1"/>
      <c r="DR116" s="5"/>
      <c r="DS116" s="141"/>
      <c r="DT116" s="141"/>
      <c r="DU116" s="141"/>
      <c r="DV116" s="141"/>
      <c r="FY116" s="141"/>
      <c r="JT116" s="141"/>
      <c r="JU116" s="141"/>
      <c r="JV116" s="141"/>
      <c r="JW116" s="141"/>
      <c r="PA116" s="141"/>
      <c r="PB116" s="566"/>
      <c r="PD116" s="141"/>
      <c r="PR116" s="144"/>
      <c r="PV116" s="141"/>
      <c r="RY116" s="144"/>
      <c r="AHH116" s="140"/>
      <c r="AIW116" s="140"/>
      <c r="AIX116" s="140"/>
      <c r="AIY116" s="140"/>
    </row>
    <row r="117" spans="2:935" hidden="1" x14ac:dyDescent="0.25">
      <c r="B117" s="702"/>
      <c r="C117" s="553" t="s">
        <v>38</v>
      </c>
      <c r="D117" s="467"/>
      <c r="E117" s="487" t="s">
        <v>14</v>
      </c>
      <c r="F117" s="2149"/>
      <c r="G117" s="432"/>
      <c r="H117" s="515"/>
      <c r="I117" s="432"/>
      <c r="J117" s="517"/>
      <c r="K117" s="432"/>
      <c r="L117" s="517"/>
      <c r="M117" s="517"/>
      <c r="N117" s="517"/>
      <c r="O117" s="517"/>
      <c r="P117" s="517"/>
      <c r="Q117" s="432"/>
      <c r="R117" s="691"/>
      <c r="S117" s="58">
        <f>SUM(G117:Q117)</f>
        <v>0</v>
      </c>
      <c r="T117" s="642">
        <f>SUM(H117:R117)</f>
        <v>0</v>
      </c>
      <c r="U117" s="734">
        <f t="shared" si="6"/>
        <v>0</v>
      </c>
      <c r="W117" s="6"/>
      <c r="X117" s="62"/>
      <c r="Y117" s="62"/>
      <c r="Z117" s="62"/>
      <c r="AA117" s="62"/>
      <c r="AB117" s="62"/>
      <c r="AC117" s="62"/>
      <c r="AD117" s="62"/>
      <c r="AE117" s="62"/>
      <c r="AF117" s="62"/>
      <c r="AG117" s="62"/>
      <c r="AH117" s="62"/>
      <c r="AI117" s="768"/>
      <c r="AJ117" s="768"/>
      <c r="AK117" s="768"/>
      <c r="AL117" s="768"/>
      <c r="AM117" s="768"/>
      <c r="AN117" s="768"/>
      <c r="AO117" s="768"/>
      <c r="AP117" s="768"/>
      <c r="AQ117" s="768"/>
      <c r="AR117" s="768"/>
      <c r="AW117" s="1"/>
      <c r="BF117" s="141"/>
      <c r="BG117" s="141"/>
      <c r="BH117" s="1"/>
      <c r="BI117" s="1"/>
      <c r="BJ117" s="1"/>
      <c r="BK117" s="1"/>
      <c r="BL117" s="1"/>
      <c r="BM117" s="1"/>
      <c r="BN117" s="1"/>
      <c r="BO117" s="1"/>
      <c r="BP117" s="1"/>
      <c r="BQ117" s="1"/>
      <c r="BR117" s="1"/>
      <c r="BS117" s="1"/>
      <c r="BT117" s="1"/>
      <c r="BU117" s="1"/>
      <c r="BV117" s="1"/>
      <c r="BW117" s="1"/>
      <c r="BX117" s="1"/>
      <c r="CJ117" s="141"/>
      <c r="CZ117" s="1"/>
      <c r="DR117" s="5"/>
      <c r="DS117" s="141"/>
      <c r="DT117" s="141"/>
      <c r="DU117" s="141"/>
      <c r="DV117" s="141"/>
      <c r="FY117" s="141"/>
      <c r="JT117" s="141"/>
      <c r="JU117" s="141"/>
      <c r="JV117" s="141"/>
      <c r="JW117" s="141"/>
      <c r="PA117" s="141"/>
      <c r="PB117" s="141"/>
      <c r="PD117" s="141"/>
      <c r="PR117" s="144"/>
      <c r="PV117" s="141"/>
      <c r="RY117" s="144"/>
      <c r="AHH117" s="140"/>
      <c r="AIW117" s="140"/>
      <c r="AIX117" s="140"/>
      <c r="AIY117" s="140"/>
    </row>
    <row r="118" spans="2:935" hidden="1" x14ac:dyDescent="0.25">
      <c r="B118" s="702"/>
      <c r="C118" s="553" t="s">
        <v>50</v>
      </c>
      <c r="D118" s="467"/>
      <c r="E118" s="487" t="s">
        <v>14</v>
      </c>
      <c r="F118" s="2149"/>
      <c r="G118" s="432"/>
      <c r="H118" s="432"/>
      <c r="I118" s="432"/>
      <c r="J118" s="432"/>
      <c r="K118" s="432"/>
      <c r="L118" s="432"/>
      <c r="M118" s="432"/>
      <c r="N118" s="432"/>
      <c r="O118" s="432"/>
      <c r="P118" s="432"/>
      <c r="Q118" s="432"/>
      <c r="R118" s="691"/>
      <c r="S118" s="58"/>
      <c r="T118" s="642"/>
      <c r="U118" s="734"/>
      <c r="W118" s="6"/>
      <c r="X118" s="62"/>
      <c r="Y118" s="62"/>
      <c r="Z118" s="62"/>
      <c r="AA118" s="62"/>
      <c r="AB118" s="62"/>
      <c r="AC118" s="62"/>
      <c r="AD118" s="62"/>
      <c r="AE118" s="62"/>
      <c r="AF118" s="62"/>
      <c r="AG118" s="62"/>
      <c r="AH118" s="62"/>
      <c r="AI118" s="768"/>
      <c r="AJ118" s="768"/>
      <c r="AK118" s="768"/>
      <c r="AL118" s="768"/>
      <c r="AM118" s="768"/>
      <c r="AN118" s="768"/>
      <c r="AO118" s="768"/>
      <c r="AP118" s="768"/>
      <c r="AQ118" s="768"/>
      <c r="AR118" s="768"/>
      <c r="AW118" s="1"/>
      <c r="BF118" s="141"/>
      <c r="BG118" s="141"/>
      <c r="BH118" s="1"/>
      <c r="BI118" s="1"/>
      <c r="BJ118" s="1"/>
      <c r="BK118" s="1"/>
      <c r="BL118" s="1"/>
      <c r="BM118" s="1"/>
      <c r="BN118" s="1"/>
      <c r="BO118" s="1"/>
      <c r="BP118" s="1"/>
      <c r="BQ118" s="1"/>
      <c r="BR118" s="1"/>
      <c r="BS118" s="1"/>
      <c r="BT118" s="1"/>
      <c r="BU118" s="1"/>
      <c r="BV118" s="1"/>
      <c r="BW118" s="1"/>
      <c r="BX118" s="1"/>
      <c r="CJ118" s="141"/>
      <c r="CZ118" s="1"/>
      <c r="DR118" s="5"/>
      <c r="DS118" s="141"/>
      <c r="DT118" s="141"/>
      <c r="DU118" s="141"/>
      <c r="DV118" s="141"/>
      <c r="FY118" s="141"/>
      <c r="JT118" s="141"/>
      <c r="JU118" s="141"/>
      <c r="JV118" s="141"/>
      <c r="JW118" s="141"/>
      <c r="PA118" s="141"/>
      <c r="PB118" s="141"/>
      <c r="PD118" s="141"/>
      <c r="PR118" s="144"/>
      <c r="PV118" s="141"/>
      <c r="RY118" s="144"/>
      <c r="AHH118" s="140"/>
      <c r="AIW118" s="140"/>
      <c r="AIX118" s="140"/>
      <c r="AIY118" s="140"/>
    </row>
    <row r="119" spans="2:935" hidden="1" x14ac:dyDescent="0.25">
      <c r="B119" s="702"/>
      <c r="C119" s="553" t="s">
        <v>29</v>
      </c>
      <c r="D119" s="467"/>
      <c r="E119" s="456"/>
      <c r="F119" s="2146"/>
      <c r="G119" s="431"/>
      <c r="H119" s="431"/>
      <c r="I119" s="431"/>
      <c r="J119" s="431"/>
      <c r="K119" s="431"/>
      <c r="L119" s="431"/>
      <c r="M119" s="431"/>
      <c r="N119" s="431"/>
      <c r="O119" s="431"/>
      <c r="P119" s="431"/>
      <c r="Q119" s="431"/>
      <c r="R119" s="691"/>
      <c r="S119" s="63" t="s">
        <v>29</v>
      </c>
      <c r="T119" s="661" t="s">
        <v>29</v>
      </c>
      <c r="U119" s="750" t="s">
        <v>29</v>
      </c>
      <c r="W119" s="6"/>
      <c r="X119" s="62"/>
      <c r="Y119" s="62"/>
      <c r="Z119" s="62"/>
      <c r="AA119" s="62"/>
      <c r="AB119" s="62"/>
      <c r="AC119" s="62"/>
      <c r="AD119" s="62"/>
      <c r="AE119" s="62"/>
      <c r="AF119" s="62"/>
      <c r="AG119" s="62"/>
      <c r="AH119" s="62"/>
      <c r="AI119" s="768"/>
      <c r="AJ119" s="768"/>
      <c r="AK119" s="768"/>
      <c r="AL119" s="768"/>
      <c r="AM119" s="768"/>
      <c r="AN119" s="768"/>
      <c r="AO119" s="768"/>
      <c r="AP119" s="768"/>
      <c r="AQ119" s="768"/>
      <c r="AR119" s="768"/>
      <c r="AW119" s="1"/>
      <c r="BF119" s="141"/>
      <c r="BG119" s="141"/>
      <c r="BH119" s="1"/>
      <c r="BI119" s="1"/>
      <c r="BJ119" s="1"/>
      <c r="BK119" s="1"/>
      <c r="BL119" s="1"/>
      <c r="BM119" s="1"/>
      <c r="BN119" s="1"/>
      <c r="BO119" s="1"/>
      <c r="BP119" s="1"/>
      <c r="BQ119" s="1"/>
      <c r="BR119" s="1"/>
      <c r="BS119" s="1"/>
      <c r="BT119" s="1"/>
      <c r="BU119" s="1"/>
      <c r="BV119" s="1"/>
      <c r="BW119" s="1"/>
      <c r="BX119" s="1"/>
      <c r="CJ119" s="141"/>
      <c r="CZ119" s="1"/>
      <c r="DR119" s="5"/>
      <c r="DS119" s="141"/>
      <c r="DT119" s="141"/>
      <c r="DU119" s="141"/>
      <c r="DV119" s="141"/>
      <c r="FY119" s="141"/>
      <c r="JT119" s="141"/>
      <c r="JU119" s="141"/>
      <c r="JV119" s="141"/>
      <c r="JW119" s="141"/>
      <c r="PA119" s="141"/>
      <c r="PB119" s="141"/>
      <c r="PD119" s="141"/>
      <c r="PR119" s="144"/>
      <c r="PV119" s="141"/>
      <c r="RY119" s="144"/>
      <c r="AHH119" s="140"/>
      <c r="AIW119" s="140"/>
      <c r="AIX119" s="140"/>
      <c r="AIY119" s="140"/>
    </row>
    <row r="120" spans="2:935" hidden="1" x14ac:dyDescent="0.25">
      <c r="B120" s="703"/>
      <c r="C120" s="428" t="s">
        <v>45</v>
      </c>
      <c r="D120" s="429"/>
      <c r="E120" s="557" t="s">
        <v>31</v>
      </c>
      <c r="F120" s="2158"/>
      <c r="G120" s="278"/>
      <c r="H120" s="278"/>
      <c r="I120" s="278"/>
      <c r="J120" s="278"/>
      <c r="K120" s="278"/>
      <c r="L120" s="278"/>
      <c r="M120" s="278"/>
      <c r="N120" s="278"/>
      <c r="O120" s="278"/>
      <c r="P120" s="278"/>
      <c r="Q120" s="278"/>
      <c r="R120" s="693"/>
      <c r="S120" s="91">
        <f>SUM(G120:Q120)</f>
        <v>0</v>
      </c>
      <c r="T120" s="662">
        <v>1518699</v>
      </c>
      <c r="U120" s="734">
        <f>(S120/T120)*100</f>
        <v>0</v>
      </c>
      <c r="W120" s="37"/>
      <c r="X120" s="62"/>
      <c r="Y120" s="62"/>
      <c r="Z120" s="62"/>
      <c r="AA120" s="62"/>
      <c r="AB120" s="62"/>
      <c r="AC120" s="62"/>
      <c r="AD120" s="62"/>
      <c r="AE120" s="62"/>
      <c r="AF120" s="62"/>
      <c r="AG120" s="62"/>
      <c r="AH120" s="62"/>
      <c r="AI120" s="782"/>
      <c r="AJ120" s="782"/>
      <c r="AK120" s="782"/>
      <c r="AL120" s="782"/>
      <c r="AM120" s="782"/>
      <c r="AN120" s="782"/>
      <c r="AO120" s="782"/>
      <c r="AP120" s="782"/>
      <c r="AQ120" s="782"/>
      <c r="AR120" s="782"/>
      <c r="AW120" s="16"/>
      <c r="BF120" s="147"/>
      <c r="BG120" s="147"/>
      <c r="BH120" s="1"/>
      <c r="BI120" s="1"/>
      <c r="BJ120" s="1"/>
      <c r="BK120" s="1"/>
      <c r="BL120" s="1"/>
      <c r="BM120" s="1"/>
      <c r="BN120" s="1"/>
      <c r="BO120" s="1"/>
      <c r="BP120" s="1"/>
      <c r="BQ120" s="1"/>
      <c r="BR120" s="1"/>
      <c r="BS120" s="1"/>
      <c r="BT120" s="1"/>
      <c r="BU120" s="1"/>
      <c r="BV120" s="1"/>
      <c r="BW120" s="1"/>
      <c r="BX120" s="1"/>
      <c r="CJ120" s="147"/>
      <c r="CZ120" s="1"/>
      <c r="DR120" s="508"/>
      <c r="DS120" s="147"/>
      <c r="DT120" s="147"/>
      <c r="DU120" s="147"/>
      <c r="DV120" s="147"/>
      <c r="FY120" s="147"/>
      <c r="JT120" s="147"/>
      <c r="JU120" s="147"/>
      <c r="JV120" s="147"/>
      <c r="JW120" s="147"/>
      <c r="PA120" s="147"/>
      <c r="PB120" s="147"/>
      <c r="PD120" s="147"/>
      <c r="PR120" s="558"/>
      <c r="PV120" s="147"/>
      <c r="RY120" s="558"/>
      <c r="AHH120" s="143"/>
      <c r="AIW120" s="143"/>
      <c r="AIX120" s="143"/>
      <c r="AIY120" s="143"/>
    </row>
    <row r="121" spans="2:935" hidden="1" x14ac:dyDescent="0.25">
      <c r="B121" s="703"/>
      <c r="C121" s="428" t="s">
        <v>44</v>
      </c>
      <c r="D121" s="429"/>
      <c r="E121" s="557" t="s">
        <v>31</v>
      </c>
      <c r="F121" s="2158"/>
      <c r="G121" s="278"/>
      <c r="H121" s="278"/>
      <c r="I121" s="278"/>
      <c r="J121" s="278"/>
      <c r="K121" s="278"/>
      <c r="L121" s="278"/>
      <c r="M121" s="278"/>
      <c r="N121" s="278"/>
      <c r="O121" s="278"/>
      <c r="P121" s="278"/>
      <c r="Q121" s="278"/>
      <c r="R121" s="693"/>
      <c r="S121" s="91">
        <f>SUM(G121:Q121)</f>
        <v>0</v>
      </c>
      <c r="T121" s="662">
        <v>2112972</v>
      </c>
      <c r="U121" s="734">
        <f>(S121/T121)*100</f>
        <v>0</v>
      </c>
      <c r="W121" s="37"/>
      <c r="X121" s="62"/>
      <c r="Y121" s="62"/>
      <c r="Z121" s="62"/>
      <c r="AA121" s="62"/>
      <c r="AB121" s="62"/>
      <c r="AC121" s="62"/>
      <c r="AD121" s="62"/>
      <c r="AE121" s="62"/>
      <c r="AF121" s="62"/>
      <c r="AG121" s="62"/>
      <c r="AH121" s="62"/>
      <c r="AI121" s="782"/>
      <c r="AJ121" s="782"/>
      <c r="AK121" s="782"/>
      <c r="AL121" s="782"/>
      <c r="AM121" s="782"/>
      <c r="AN121" s="782"/>
      <c r="AO121" s="782"/>
      <c r="AP121" s="782"/>
      <c r="AQ121" s="782"/>
      <c r="AR121" s="782"/>
      <c r="AW121" s="16"/>
      <c r="BF121" s="147"/>
      <c r="BG121" s="147"/>
      <c r="BH121" s="1"/>
      <c r="BI121" s="1"/>
      <c r="BJ121" s="1"/>
      <c r="BK121" s="1"/>
      <c r="BL121" s="1"/>
      <c r="BM121" s="1"/>
      <c r="BN121" s="1"/>
      <c r="BO121" s="1"/>
      <c r="BP121" s="1"/>
      <c r="BQ121" s="1"/>
      <c r="BR121" s="1"/>
      <c r="BS121" s="1"/>
      <c r="BT121" s="1"/>
      <c r="BU121" s="1"/>
      <c r="BV121" s="1"/>
      <c r="BW121" s="1"/>
      <c r="BX121" s="1"/>
      <c r="CJ121" s="147"/>
      <c r="CZ121" s="1"/>
      <c r="DR121" s="508"/>
      <c r="DS121" s="147"/>
      <c r="DT121" s="147"/>
      <c r="DU121" s="147"/>
      <c r="DV121" s="147"/>
      <c r="FY121" s="147"/>
      <c r="JT121" s="147"/>
      <c r="JU121" s="147"/>
      <c r="JV121" s="147"/>
      <c r="JW121" s="147"/>
      <c r="PA121" s="147"/>
      <c r="PB121" s="147"/>
      <c r="PD121" s="147"/>
      <c r="PR121" s="558"/>
      <c r="PV121" s="147"/>
      <c r="RY121" s="558"/>
      <c r="AHH121" s="143"/>
      <c r="AIW121" s="143"/>
      <c r="AIX121" s="143"/>
      <c r="AIY121" s="143"/>
    </row>
    <row r="122" spans="2:935" hidden="1" x14ac:dyDescent="0.25">
      <c r="B122" s="702"/>
      <c r="C122" s="553" t="s">
        <v>28</v>
      </c>
      <c r="D122" s="467"/>
      <c r="E122" s="456"/>
      <c r="F122" s="2146"/>
      <c r="G122" s="431"/>
      <c r="H122" s="431"/>
      <c r="I122" s="431"/>
      <c r="J122" s="431"/>
      <c r="K122" s="431"/>
      <c r="L122" s="431"/>
      <c r="M122" s="431"/>
      <c r="N122" s="431"/>
      <c r="O122" s="431"/>
      <c r="P122" s="431"/>
      <c r="Q122" s="431"/>
      <c r="R122" s="691"/>
      <c r="S122" s="63" t="s">
        <v>28</v>
      </c>
      <c r="T122" s="661" t="s">
        <v>28</v>
      </c>
      <c r="U122" s="750" t="s">
        <v>28</v>
      </c>
      <c r="W122" s="6"/>
      <c r="X122" s="62"/>
      <c r="Y122" s="62"/>
      <c r="Z122" s="62"/>
      <c r="AA122" s="62"/>
      <c r="AB122" s="62"/>
      <c r="AC122" s="62"/>
      <c r="AD122" s="62"/>
      <c r="AE122" s="62"/>
      <c r="AF122" s="62"/>
      <c r="AG122" s="62"/>
      <c r="AH122" s="62"/>
      <c r="AI122" s="768"/>
      <c r="AJ122" s="768"/>
      <c r="AK122" s="768"/>
      <c r="AL122" s="768"/>
      <c r="AM122" s="768"/>
      <c r="AN122" s="768"/>
      <c r="AO122" s="768"/>
      <c r="AP122" s="768"/>
      <c r="AQ122" s="768"/>
      <c r="AR122" s="768"/>
      <c r="AW122" s="1"/>
      <c r="BF122" s="141"/>
      <c r="BG122" s="141"/>
      <c r="BH122" s="1"/>
      <c r="BI122" s="1"/>
      <c r="BJ122" s="1"/>
      <c r="BK122" s="1"/>
      <c r="BL122" s="1"/>
      <c r="BM122" s="1"/>
      <c r="BN122" s="1"/>
      <c r="BO122" s="1"/>
      <c r="BP122" s="1"/>
      <c r="BQ122" s="1"/>
      <c r="BR122" s="1"/>
      <c r="BS122" s="1"/>
      <c r="BT122" s="1"/>
      <c r="BU122" s="1"/>
      <c r="BV122" s="1"/>
      <c r="BW122" s="1"/>
      <c r="BX122" s="1"/>
      <c r="CJ122" s="141"/>
      <c r="CZ122" s="1"/>
      <c r="DR122" s="5"/>
      <c r="DS122" s="141"/>
      <c r="DT122" s="141"/>
      <c r="DU122" s="141"/>
      <c r="DV122" s="141"/>
      <c r="FY122" s="141"/>
      <c r="JT122" s="141"/>
      <c r="JU122" s="141"/>
      <c r="JV122" s="141"/>
      <c r="JW122" s="141"/>
      <c r="PA122" s="141"/>
      <c r="PB122" s="141"/>
      <c r="PD122" s="141"/>
      <c r="PR122" s="144"/>
      <c r="PV122" s="141"/>
      <c r="RY122" s="144"/>
      <c r="AHH122" s="140"/>
      <c r="AIW122" s="140"/>
      <c r="AIX122" s="140"/>
      <c r="AIY122" s="140"/>
    </row>
    <row r="123" spans="2:935" hidden="1" x14ac:dyDescent="0.25">
      <c r="B123" s="702"/>
      <c r="C123" s="428" t="s">
        <v>45</v>
      </c>
      <c r="D123" s="467"/>
      <c r="E123" s="487" t="s">
        <v>28</v>
      </c>
      <c r="F123" s="2149"/>
      <c r="G123" s="431"/>
      <c r="H123" s="431"/>
      <c r="I123" s="431"/>
      <c r="J123" s="431"/>
      <c r="K123" s="431"/>
      <c r="L123" s="431"/>
      <c r="M123" s="431"/>
      <c r="N123" s="431"/>
      <c r="O123" s="431"/>
      <c r="P123" s="431"/>
      <c r="Q123" s="431"/>
      <c r="R123" s="691"/>
      <c r="S123" s="54">
        <f>S120*12</f>
        <v>0</v>
      </c>
      <c r="T123" s="639">
        <f>T120*12</f>
        <v>18224388</v>
      </c>
      <c r="U123" s="751">
        <f>U120*12</f>
        <v>0</v>
      </c>
      <c r="W123" s="6"/>
      <c r="X123" s="62"/>
      <c r="Y123" s="62"/>
      <c r="Z123" s="62"/>
      <c r="AA123" s="62"/>
      <c r="AB123" s="62"/>
      <c r="AC123" s="62"/>
      <c r="AD123" s="62"/>
      <c r="AE123" s="62"/>
      <c r="AF123" s="62"/>
      <c r="AG123" s="62"/>
      <c r="AH123" s="62"/>
      <c r="AI123" s="768"/>
      <c r="AJ123" s="768"/>
      <c r="AK123" s="768"/>
      <c r="AL123" s="768"/>
      <c r="AM123" s="768"/>
      <c r="AN123" s="768"/>
      <c r="AO123" s="768"/>
      <c r="AP123" s="768"/>
      <c r="AQ123" s="768"/>
      <c r="AR123" s="768"/>
      <c r="AW123" s="1"/>
      <c r="BF123" s="141"/>
      <c r="BG123" s="141"/>
      <c r="BH123" s="1"/>
      <c r="BI123" s="1"/>
      <c r="BJ123" s="1"/>
      <c r="BK123" s="1"/>
      <c r="BL123" s="1"/>
      <c r="BM123" s="1"/>
      <c r="BN123" s="1"/>
      <c r="BO123" s="1"/>
      <c r="BP123" s="1"/>
      <c r="BQ123" s="1"/>
      <c r="BR123" s="1"/>
      <c r="BS123" s="1"/>
      <c r="BT123" s="1"/>
      <c r="BU123" s="1"/>
      <c r="BV123" s="1"/>
      <c r="BW123" s="1"/>
      <c r="BX123" s="1"/>
      <c r="CJ123" s="141"/>
      <c r="CZ123" s="1"/>
      <c r="DR123" s="5"/>
      <c r="DS123" s="141"/>
      <c r="DT123" s="141"/>
      <c r="DU123" s="141"/>
      <c r="DV123" s="141"/>
      <c r="FY123" s="141"/>
      <c r="JT123" s="141"/>
      <c r="JU123" s="141"/>
      <c r="JV123" s="141"/>
      <c r="JW123" s="141"/>
      <c r="PA123" s="141"/>
      <c r="PB123" s="141"/>
      <c r="PD123" s="141"/>
      <c r="PR123" s="144"/>
      <c r="PV123" s="141"/>
      <c r="RY123" s="144"/>
      <c r="AHH123" s="140"/>
      <c r="AIW123" s="140"/>
      <c r="AIX123" s="140"/>
      <c r="AIY123" s="140"/>
    </row>
    <row r="124" spans="2:935" hidden="1" x14ac:dyDescent="0.25">
      <c r="B124" s="702"/>
      <c r="C124" s="428" t="s">
        <v>44</v>
      </c>
      <c r="D124" s="467"/>
      <c r="E124" s="487" t="s">
        <v>28</v>
      </c>
      <c r="F124" s="2149"/>
      <c r="G124" s="431"/>
      <c r="H124" s="431"/>
      <c r="I124" s="431"/>
      <c r="J124" s="431"/>
      <c r="K124" s="431"/>
      <c r="L124" s="431"/>
      <c r="M124" s="431"/>
      <c r="N124" s="431"/>
      <c r="O124" s="431"/>
      <c r="P124" s="431"/>
      <c r="Q124" s="431"/>
      <c r="R124" s="691"/>
      <c r="S124" s="54">
        <f>S121*6</f>
        <v>0</v>
      </c>
      <c r="T124" s="639">
        <f>T121*6</f>
        <v>12677832</v>
      </c>
      <c r="U124" s="751">
        <f>U121*6</f>
        <v>0</v>
      </c>
      <c r="W124" s="6"/>
      <c r="X124" s="62"/>
      <c r="Y124" s="62"/>
      <c r="Z124" s="62"/>
      <c r="AA124" s="62"/>
      <c r="AB124" s="62"/>
      <c r="AC124" s="62"/>
      <c r="AD124" s="62"/>
      <c r="AE124" s="62"/>
      <c r="AF124" s="62"/>
      <c r="AG124" s="62"/>
      <c r="AH124" s="62"/>
      <c r="AI124" s="768"/>
      <c r="AJ124" s="768"/>
      <c r="AK124" s="768"/>
      <c r="AL124" s="768"/>
      <c r="AM124" s="768"/>
      <c r="AN124" s="768"/>
      <c r="AO124" s="768"/>
      <c r="AP124" s="768"/>
      <c r="AQ124" s="768"/>
      <c r="AR124" s="768"/>
      <c r="AW124" s="1"/>
      <c r="BF124" s="141"/>
      <c r="BG124" s="141"/>
      <c r="BH124" s="1"/>
      <c r="BI124" s="1"/>
      <c r="BJ124" s="1"/>
      <c r="BK124" s="1"/>
      <c r="BL124" s="1"/>
      <c r="BM124" s="1"/>
      <c r="BN124" s="1"/>
      <c r="BO124" s="1"/>
      <c r="BP124" s="1"/>
      <c r="BQ124" s="1"/>
      <c r="BR124" s="1"/>
      <c r="BS124" s="1"/>
      <c r="BT124" s="1"/>
      <c r="BU124" s="1"/>
      <c r="BV124" s="1"/>
      <c r="BW124" s="1"/>
      <c r="BX124" s="1"/>
      <c r="CJ124" s="141"/>
      <c r="CZ124" s="1"/>
      <c r="DR124" s="5"/>
      <c r="DS124" s="141"/>
      <c r="DT124" s="141"/>
      <c r="DU124" s="141"/>
      <c r="DV124" s="141"/>
      <c r="FY124" s="141"/>
      <c r="JT124" s="141"/>
      <c r="JU124" s="141"/>
      <c r="JV124" s="141"/>
      <c r="JW124" s="141"/>
      <c r="PA124" s="141"/>
      <c r="PB124" s="141"/>
      <c r="PD124" s="141"/>
      <c r="PR124" s="144"/>
      <c r="PV124" s="141"/>
      <c r="RY124" s="144"/>
      <c r="AHH124" s="140"/>
      <c r="AIW124" s="140"/>
      <c r="AIX124" s="140"/>
      <c r="AIY124" s="140"/>
    </row>
    <row r="125" spans="2:935" hidden="1" x14ac:dyDescent="0.25">
      <c r="B125" s="702"/>
      <c r="C125" s="553" t="s">
        <v>36</v>
      </c>
      <c r="D125" s="467"/>
      <c r="E125" s="487" t="s">
        <v>35</v>
      </c>
      <c r="F125" s="2159"/>
      <c r="G125" s="559"/>
      <c r="H125" s="431"/>
      <c r="I125" s="559"/>
      <c r="J125" s="559"/>
      <c r="K125" s="559"/>
      <c r="L125" s="559"/>
      <c r="M125" s="559"/>
      <c r="N125" s="559"/>
      <c r="O125" s="559"/>
      <c r="P125" s="559"/>
      <c r="Q125" s="559"/>
      <c r="R125" s="691"/>
      <c r="S125" s="567">
        <f>SUM(G125:Q125)</f>
        <v>0</v>
      </c>
      <c r="T125" s="663">
        <f>SUM(H125:R125)</f>
        <v>0</v>
      </c>
      <c r="U125" s="753">
        <f t="shared" ref="U125:U126" si="7">SUM(H125:S125)</f>
        <v>0</v>
      </c>
      <c r="W125" s="6"/>
      <c r="X125" s="62"/>
      <c r="Y125" s="62"/>
      <c r="Z125" s="62"/>
      <c r="AA125" s="62"/>
      <c r="AB125" s="62"/>
      <c r="AC125" s="62"/>
      <c r="AD125" s="62"/>
      <c r="AE125" s="62"/>
      <c r="AF125" s="62"/>
      <c r="AG125" s="62"/>
      <c r="AH125" s="62"/>
      <c r="AI125" s="768"/>
      <c r="AJ125" s="768"/>
      <c r="AK125" s="768"/>
      <c r="AL125" s="768"/>
      <c r="AM125" s="768"/>
      <c r="AN125" s="768"/>
      <c r="AO125" s="768"/>
      <c r="AP125" s="768"/>
      <c r="AQ125" s="768"/>
      <c r="AR125" s="768"/>
      <c r="AW125" s="1"/>
      <c r="BF125" s="141"/>
      <c r="BG125" s="141"/>
      <c r="BH125" s="1"/>
      <c r="BI125" s="1"/>
      <c r="BJ125" s="1"/>
      <c r="BK125" s="1"/>
      <c r="BL125" s="1"/>
      <c r="BM125" s="1"/>
      <c r="BN125" s="1"/>
      <c r="BO125" s="1"/>
      <c r="BP125" s="1"/>
      <c r="BQ125" s="1"/>
      <c r="BR125" s="1"/>
      <c r="BS125" s="1"/>
      <c r="BT125" s="1"/>
      <c r="BU125" s="1"/>
      <c r="BV125" s="1"/>
      <c r="BW125" s="1"/>
      <c r="BX125" s="1"/>
      <c r="CJ125" s="141"/>
      <c r="CZ125" s="1"/>
      <c r="DR125" s="5"/>
      <c r="DS125" s="141"/>
      <c r="DT125" s="141"/>
      <c r="DU125" s="141"/>
      <c r="DV125" s="141"/>
      <c r="FY125" s="141"/>
      <c r="JT125" s="141"/>
      <c r="JU125" s="141"/>
      <c r="JV125" s="141"/>
      <c r="JW125" s="141"/>
      <c r="PA125" s="141"/>
      <c r="PB125" s="141"/>
      <c r="PD125" s="141"/>
      <c r="PR125" s="144"/>
      <c r="PV125" s="141"/>
      <c r="RY125" s="144"/>
      <c r="AHH125" s="140"/>
      <c r="AIW125" s="140"/>
      <c r="AIX125" s="140"/>
      <c r="AIY125" s="140"/>
    </row>
    <row r="126" spans="2:935" hidden="1" x14ac:dyDescent="0.25">
      <c r="B126" s="702"/>
      <c r="C126" s="553" t="s">
        <v>34</v>
      </c>
      <c r="D126" s="467"/>
      <c r="E126" s="487" t="s">
        <v>33</v>
      </c>
      <c r="F126" s="2149"/>
      <c r="G126" s="431"/>
      <c r="H126" s="431"/>
      <c r="I126" s="431"/>
      <c r="J126" s="431"/>
      <c r="K126" s="431"/>
      <c r="L126" s="431"/>
      <c r="M126" s="431"/>
      <c r="N126" s="431"/>
      <c r="O126" s="431"/>
      <c r="P126" s="431"/>
      <c r="Q126" s="431"/>
      <c r="R126" s="691"/>
      <c r="S126" s="567">
        <f>SUM(G126:Q126)</f>
        <v>0</v>
      </c>
      <c r="T126" s="663">
        <f>SUM(H126:R126)</f>
        <v>0</v>
      </c>
      <c r="U126" s="753">
        <f t="shared" si="7"/>
        <v>0</v>
      </c>
      <c r="W126" s="6"/>
      <c r="X126" s="62"/>
      <c r="Y126" s="62"/>
      <c r="Z126" s="62"/>
      <c r="AA126" s="62"/>
      <c r="AB126" s="62"/>
      <c r="AC126" s="62"/>
      <c r="AD126" s="62"/>
      <c r="AE126" s="62"/>
      <c r="AF126" s="62"/>
      <c r="AG126" s="62"/>
      <c r="AH126" s="62"/>
      <c r="AI126" s="768"/>
      <c r="AJ126" s="768"/>
      <c r="AK126" s="768"/>
      <c r="AL126" s="768"/>
      <c r="AM126" s="768"/>
      <c r="AN126" s="768"/>
      <c r="AO126" s="768"/>
      <c r="AP126" s="768"/>
      <c r="AQ126" s="768"/>
      <c r="AR126" s="768"/>
      <c r="AW126" s="1"/>
      <c r="BF126" s="141"/>
      <c r="BG126" s="141"/>
      <c r="BH126" s="1"/>
      <c r="BI126" s="1"/>
      <c r="BJ126" s="1"/>
      <c r="BK126" s="1"/>
      <c r="BL126" s="1"/>
      <c r="BM126" s="1"/>
      <c r="BN126" s="1"/>
      <c r="BO126" s="1"/>
      <c r="BP126" s="1"/>
      <c r="BQ126" s="1"/>
      <c r="BR126" s="1"/>
      <c r="BS126" s="1"/>
      <c r="BT126" s="1"/>
      <c r="BU126" s="1"/>
      <c r="BV126" s="1"/>
      <c r="BW126" s="1"/>
      <c r="BX126" s="1"/>
      <c r="CJ126" s="141"/>
      <c r="CZ126" s="1"/>
      <c r="DR126" s="5"/>
      <c r="DS126" s="141"/>
      <c r="DT126" s="141"/>
      <c r="DU126" s="141"/>
      <c r="DV126" s="141"/>
      <c r="FY126" s="141"/>
      <c r="JT126" s="141"/>
      <c r="JU126" s="141"/>
      <c r="JV126" s="141"/>
      <c r="JW126" s="141"/>
      <c r="PA126" s="141"/>
      <c r="PB126" s="141"/>
      <c r="PD126" s="141"/>
      <c r="PR126" s="144"/>
      <c r="PV126" s="141"/>
      <c r="RY126" s="144"/>
      <c r="AHH126" s="140"/>
      <c r="AIW126" s="140"/>
      <c r="AIX126" s="140"/>
      <c r="AIY126" s="140"/>
    </row>
    <row r="127" spans="2:935" hidden="1" x14ac:dyDescent="0.25">
      <c r="B127" s="699"/>
      <c r="C127" s="412" t="s">
        <v>32</v>
      </c>
      <c r="D127" s="48"/>
      <c r="E127" s="48"/>
      <c r="F127" s="2142"/>
      <c r="G127" s="50"/>
      <c r="H127" s="50"/>
      <c r="I127" s="50"/>
      <c r="J127" s="50"/>
      <c r="K127" s="50"/>
      <c r="L127" s="50"/>
      <c r="M127" s="50"/>
      <c r="N127" s="50"/>
      <c r="O127" s="50"/>
      <c r="P127" s="50"/>
      <c r="Q127" s="50"/>
      <c r="R127" s="3"/>
      <c r="S127" s="513" t="s">
        <v>130</v>
      </c>
      <c r="T127" s="650" t="s">
        <v>130</v>
      </c>
      <c r="U127" s="741" t="s">
        <v>130</v>
      </c>
      <c r="W127" s="6"/>
      <c r="X127" s="62"/>
      <c r="Y127" s="62"/>
      <c r="Z127" s="62"/>
      <c r="AA127" s="62"/>
      <c r="AB127" s="62"/>
      <c r="AC127" s="62"/>
      <c r="AD127" s="62"/>
      <c r="AE127" s="62"/>
      <c r="AF127" s="62"/>
      <c r="AG127" s="62"/>
      <c r="AH127" s="62"/>
      <c r="AI127" s="768"/>
      <c r="AJ127" s="768"/>
      <c r="AK127" s="768"/>
      <c r="AL127" s="768"/>
      <c r="AM127" s="768"/>
      <c r="AN127" s="768"/>
      <c r="AO127" s="768"/>
      <c r="AP127" s="768"/>
      <c r="AQ127" s="768"/>
      <c r="AR127" s="768"/>
      <c r="AW127" s="1"/>
      <c r="BF127" s="140"/>
      <c r="BG127" s="140"/>
      <c r="BH127" s="1"/>
      <c r="BI127" s="1"/>
      <c r="BJ127" s="1"/>
      <c r="BK127" s="1"/>
      <c r="BL127" s="1"/>
      <c r="BM127" s="1"/>
      <c r="BN127" s="1"/>
      <c r="BO127" s="1"/>
      <c r="BP127" s="1"/>
      <c r="BQ127" s="1"/>
      <c r="BR127" s="1"/>
      <c r="BS127" s="1"/>
      <c r="BT127" s="1"/>
      <c r="BU127" s="1"/>
      <c r="BV127" s="1"/>
      <c r="BW127" s="1"/>
      <c r="BX127" s="1"/>
      <c r="CJ127" s="140"/>
      <c r="CZ127" s="1"/>
      <c r="DR127" s="5"/>
      <c r="DS127" s="140"/>
      <c r="DT127" s="140"/>
      <c r="DU127" s="140"/>
      <c r="DV127" s="140"/>
      <c r="FY127" s="140"/>
      <c r="JT127" s="140"/>
      <c r="JU127" s="140"/>
      <c r="JV127" s="140"/>
      <c r="JW127" s="140"/>
      <c r="PA127" s="140"/>
      <c r="PB127" s="140"/>
      <c r="PD127" s="140"/>
      <c r="PR127" s="472"/>
      <c r="PV127" s="140"/>
      <c r="RY127" s="472"/>
      <c r="AHH127" s="140"/>
      <c r="AIW127" s="140"/>
      <c r="AIX127" s="140"/>
      <c r="AIY127" s="140"/>
    </row>
    <row r="128" spans="2:935" hidden="1" x14ac:dyDescent="0.25">
      <c r="B128" s="702"/>
      <c r="C128" s="553" t="s">
        <v>29</v>
      </c>
      <c r="D128" s="467"/>
      <c r="E128" s="456"/>
      <c r="F128" s="2146"/>
      <c r="G128" s="431"/>
      <c r="H128" s="431"/>
      <c r="I128" s="431"/>
      <c r="J128" s="431"/>
      <c r="K128" s="431"/>
      <c r="L128" s="431"/>
      <c r="M128" s="431"/>
      <c r="N128" s="431"/>
      <c r="O128" s="431"/>
      <c r="P128" s="431"/>
      <c r="Q128" s="431"/>
      <c r="R128" s="691"/>
      <c r="S128" s="63" t="s">
        <v>29</v>
      </c>
      <c r="T128" s="661" t="s">
        <v>29</v>
      </c>
      <c r="U128" s="750" t="s">
        <v>29</v>
      </c>
      <c r="W128" s="6"/>
      <c r="X128" s="62"/>
      <c r="Y128" s="62"/>
      <c r="Z128" s="62"/>
      <c r="AA128" s="62"/>
      <c r="AB128" s="62"/>
      <c r="AC128" s="62"/>
      <c r="AD128" s="62"/>
      <c r="AE128" s="62"/>
      <c r="AF128" s="62"/>
      <c r="AG128" s="62"/>
      <c r="AH128" s="62"/>
      <c r="AI128" s="62"/>
      <c r="AJ128" s="62"/>
      <c r="AK128" s="62"/>
      <c r="AL128" s="62"/>
      <c r="AM128" s="62"/>
      <c r="AN128" s="62"/>
      <c r="AO128" s="62"/>
      <c r="AQ128" s="62"/>
      <c r="AW128" s="1"/>
      <c r="BF128" s="141"/>
      <c r="BG128" s="141"/>
      <c r="BH128" s="1"/>
      <c r="BI128" s="1"/>
      <c r="BJ128" s="1"/>
      <c r="BK128" s="1"/>
      <c r="BL128" s="1"/>
      <c r="BM128" s="1"/>
      <c r="BN128" s="1"/>
      <c r="BO128" s="1"/>
      <c r="BP128" s="1"/>
      <c r="BQ128" s="1"/>
      <c r="BR128" s="1"/>
      <c r="BS128" s="1"/>
      <c r="BT128" s="1"/>
      <c r="BU128" s="1"/>
      <c r="BV128" s="1"/>
      <c r="BW128" s="1"/>
      <c r="BX128" s="1"/>
      <c r="CJ128" s="141"/>
      <c r="CZ128" s="1"/>
      <c r="DR128" s="5"/>
      <c r="DS128" s="141"/>
      <c r="DT128" s="141"/>
      <c r="DU128" s="141"/>
      <c r="DV128" s="141"/>
      <c r="FY128" s="141"/>
      <c r="JT128" s="141"/>
      <c r="JU128" s="141"/>
      <c r="JV128" s="141"/>
      <c r="JW128" s="141"/>
      <c r="PA128" s="141"/>
      <c r="PB128" s="141"/>
      <c r="PD128" s="141"/>
      <c r="PR128" s="144"/>
      <c r="PV128" s="141"/>
      <c r="RY128" s="144"/>
      <c r="AHH128" s="140"/>
      <c r="AIW128" s="140"/>
      <c r="AIX128" s="140"/>
      <c r="AIY128" s="140"/>
    </row>
    <row r="129" spans="2:935" hidden="1" x14ac:dyDescent="0.25">
      <c r="B129" s="702"/>
      <c r="C129" s="428" t="s">
        <v>45</v>
      </c>
      <c r="D129" s="467"/>
      <c r="E129" s="487" t="s">
        <v>31</v>
      </c>
      <c r="F129" s="2149"/>
      <c r="G129" s="33"/>
      <c r="H129" s="33"/>
      <c r="I129" s="33"/>
      <c r="J129" s="33"/>
      <c r="K129" s="33"/>
      <c r="L129" s="33"/>
      <c r="M129" s="33"/>
      <c r="N129" s="33"/>
      <c r="O129" s="33"/>
      <c r="P129" s="33"/>
      <c r="Q129" s="33"/>
      <c r="R129" s="691"/>
      <c r="S129" s="54">
        <f>SUM(G129:Q129)</f>
        <v>0</v>
      </c>
      <c r="T129" s="639">
        <f>SUM(H129:R129)</f>
        <v>0</v>
      </c>
      <c r="U129" s="751">
        <f t="shared" ref="U129:U130" si="8">SUM(H129:S129)</f>
        <v>0</v>
      </c>
      <c r="W129" s="6"/>
      <c r="X129" s="62"/>
      <c r="Y129" s="62"/>
      <c r="Z129" s="62"/>
      <c r="AA129" s="62"/>
      <c r="AB129" s="62"/>
      <c r="AC129" s="62"/>
      <c r="AD129" s="62"/>
      <c r="AE129" s="62"/>
      <c r="AF129" s="62"/>
      <c r="AG129" s="62"/>
      <c r="AH129" s="62"/>
      <c r="AI129" s="62"/>
      <c r="AJ129" s="62"/>
      <c r="AK129" s="62"/>
      <c r="AL129" s="62"/>
      <c r="AM129" s="62"/>
      <c r="AN129" s="62"/>
      <c r="AO129" s="62"/>
      <c r="AQ129" s="62"/>
      <c r="AW129" s="1"/>
      <c r="BF129" s="141"/>
      <c r="BG129" s="141"/>
      <c r="BH129" s="1"/>
      <c r="BI129" s="1"/>
      <c r="BJ129" s="1"/>
      <c r="BK129" s="1"/>
      <c r="BL129" s="1"/>
      <c r="BM129" s="1"/>
      <c r="BN129" s="1"/>
      <c r="BO129" s="1"/>
      <c r="BP129" s="1"/>
      <c r="BQ129" s="1"/>
      <c r="BR129" s="1"/>
      <c r="BS129" s="1"/>
      <c r="BT129" s="1"/>
      <c r="BU129" s="1"/>
      <c r="BV129" s="1"/>
      <c r="BW129" s="1"/>
      <c r="BX129" s="1"/>
      <c r="CJ129" s="141"/>
      <c r="CZ129" s="1"/>
      <c r="DR129" s="5"/>
      <c r="DS129" s="141"/>
      <c r="DT129" s="141"/>
      <c r="DU129" s="141"/>
      <c r="DV129" s="141"/>
      <c r="FY129" s="141"/>
      <c r="JT129" s="141"/>
      <c r="JU129" s="141"/>
      <c r="JV129" s="141"/>
      <c r="JW129" s="141"/>
      <c r="PA129" s="141"/>
      <c r="PB129" s="141"/>
      <c r="PD129" s="141"/>
      <c r="PR129" s="144"/>
      <c r="PV129" s="141"/>
      <c r="RY129" s="144"/>
      <c r="AHH129" s="140"/>
      <c r="AIW129" s="140"/>
      <c r="AIX129" s="140"/>
      <c r="AIY129" s="140"/>
    </row>
    <row r="130" spans="2:935" hidden="1" x14ac:dyDescent="0.25">
      <c r="B130" s="702"/>
      <c r="C130" s="428" t="s">
        <v>44</v>
      </c>
      <c r="D130" s="467"/>
      <c r="E130" s="487" t="s">
        <v>31</v>
      </c>
      <c r="F130" s="2149"/>
      <c r="G130" s="33"/>
      <c r="H130" s="33"/>
      <c r="I130" s="33"/>
      <c r="J130" s="33"/>
      <c r="K130" s="33"/>
      <c r="L130" s="33"/>
      <c r="M130" s="33"/>
      <c r="N130" s="33"/>
      <c r="O130" s="33"/>
      <c r="P130" s="33"/>
      <c r="Q130" s="33"/>
      <c r="R130" s="691"/>
      <c r="S130" s="54">
        <f>SUM(G130:Q130)</f>
        <v>0</v>
      </c>
      <c r="T130" s="639">
        <f>SUM(H130:R130)</f>
        <v>0</v>
      </c>
      <c r="U130" s="751">
        <f t="shared" si="8"/>
        <v>0</v>
      </c>
      <c r="W130" s="6"/>
      <c r="X130" s="62"/>
      <c r="Y130" s="62"/>
      <c r="Z130" s="62"/>
      <c r="AA130" s="62"/>
      <c r="AB130" s="62"/>
      <c r="AC130" s="62"/>
      <c r="AD130" s="62"/>
      <c r="AE130" s="62"/>
      <c r="AF130" s="62"/>
      <c r="AG130" s="62"/>
      <c r="AH130" s="62"/>
      <c r="AI130" s="62"/>
      <c r="AJ130" s="62"/>
      <c r="AK130" s="62"/>
      <c r="AL130" s="62"/>
      <c r="AM130" s="62"/>
      <c r="AN130" s="62"/>
      <c r="AO130" s="62"/>
      <c r="AQ130" s="62"/>
      <c r="AW130" s="1"/>
      <c r="BF130" s="141"/>
      <c r="BG130" s="141"/>
      <c r="BH130" s="1"/>
      <c r="BI130" s="1"/>
      <c r="BJ130" s="1"/>
      <c r="BK130" s="1"/>
      <c r="BL130" s="1"/>
      <c r="BM130" s="1"/>
      <c r="BN130" s="1"/>
      <c r="BO130" s="1"/>
      <c r="BP130" s="1"/>
      <c r="BQ130" s="1"/>
      <c r="BR130" s="1"/>
      <c r="BS130" s="1"/>
      <c r="BT130" s="1"/>
      <c r="BU130" s="1"/>
      <c r="BV130" s="1"/>
      <c r="BW130" s="1"/>
      <c r="BX130" s="1"/>
      <c r="CJ130" s="141"/>
      <c r="CZ130" s="1"/>
      <c r="DR130" s="5"/>
      <c r="DS130" s="141"/>
      <c r="DT130" s="141"/>
      <c r="DU130" s="141"/>
      <c r="DV130" s="141"/>
      <c r="FY130" s="141"/>
      <c r="JT130" s="141"/>
      <c r="JU130" s="141"/>
      <c r="JV130" s="141"/>
      <c r="JW130" s="141"/>
      <c r="PA130" s="141"/>
      <c r="PB130" s="141"/>
      <c r="PD130" s="141"/>
      <c r="PR130" s="144"/>
      <c r="PV130" s="141"/>
      <c r="RY130" s="144"/>
      <c r="AHH130" s="140"/>
      <c r="AIW130" s="140"/>
      <c r="AIX130" s="140"/>
      <c r="AIY130" s="140"/>
    </row>
    <row r="131" spans="2:935" hidden="1" x14ac:dyDescent="0.25">
      <c r="B131" s="702"/>
      <c r="C131" s="553" t="s">
        <v>28</v>
      </c>
      <c r="D131" s="467"/>
      <c r="E131" s="456"/>
      <c r="F131" s="2146"/>
      <c r="G131" s="33"/>
      <c r="H131" s="33"/>
      <c r="I131" s="33"/>
      <c r="J131" s="33"/>
      <c r="K131" s="33"/>
      <c r="L131" s="33"/>
      <c r="M131" s="33"/>
      <c r="N131" s="33"/>
      <c r="O131" s="33"/>
      <c r="P131" s="33"/>
      <c r="Q131" s="33"/>
      <c r="R131" s="691"/>
      <c r="S131" s="63" t="s">
        <v>28</v>
      </c>
      <c r="T131" s="661" t="s">
        <v>28</v>
      </c>
      <c r="U131" s="750" t="s">
        <v>28</v>
      </c>
      <c r="W131" s="6"/>
      <c r="X131" s="62"/>
      <c r="Y131" s="62"/>
      <c r="Z131" s="62"/>
      <c r="AA131" s="62"/>
      <c r="AB131" s="62"/>
      <c r="AC131" s="62"/>
      <c r="AD131" s="62"/>
      <c r="AE131" s="62"/>
      <c r="AF131" s="62"/>
      <c r="AG131" s="62"/>
      <c r="AH131" s="62"/>
      <c r="AI131" s="62"/>
      <c r="AJ131" s="62"/>
      <c r="AK131" s="62"/>
      <c r="AL131" s="62"/>
      <c r="AM131" s="62"/>
      <c r="AN131" s="62"/>
      <c r="AO131" s="62"/>
      <c r="AQ131" s="62"/>
      <c r="AW131" s="1"/>
      <c r="BF131" s="141"/>
      <c r="BG131" s="141"/>
      <c r="BH131" s="1"/>
      <c r="BI131" s="1"/>
      <c r="BJ131" s="1"/>
      <c r="BK131" s="1"/>
      <c r="BL131" s="1"/>
      <c r="BM131" s="1"/>
      <c r="BN131" s="1"/>
      <c r="BO131" s="1"/>
      <c r="BP131" s="1"/>
      <c r="BQ131" s="1"/>
      <c r="BR131" s="1"/>
      <c r="BS131" s="1"/>
      <c r="BT131" s="1"/>
      <c r="BU131" s="1"/>
      <c r="BV131" s="1"/>
      <c r="BW131" s="1"/>
      <c r="BX131" s="1"/>
      <c r="CJ131" s="141"/>
      <c r="CZ131" s="1"/>
      <c r="DR131" s="5"/>
      <c r="DS131" s="141"/>
      <c r="DT131" s="141"/>
      <c r="DU131" s="141"/>
      <c r="DV131" s="141"/>
      <c r="FY131" s="141"/>
      <c r="JT131" s="141"/>
      <c r="JU131" s="141"/>
      <c r="JV131" s="141"/>
      <c r="JW131" s="141"/>
      <c r="PA131" s="141"/>
      <c r="PB131" s="141"/>
      <c r="PD131" s="141"/>
      <c r="PR131" s="144"/>
      <c r="PV131" s="141"/>
      <c r="RY131" s="144"/>
      <c r="AHH131" s="140"/>
      <c r="AIW131" s="140"/>
      <c r="AIX131" s="140"/>
      <c r="AIY131" s="140"/>
    </row>
    <row r="132" spans="2:935" hidden="1" x14ac:dyDescent="0.25">
      <c r="B132" s="702"/>
      <c r="C132" s="428" t="s">
        <v>45</v>
      </c>
      <c r="D132" s="467"/>
      <c r="E132" s="487" t="s">
        <v>28</v>
      </c>
      <c r="F132" s="2149"/>
      <c r="G132" s="561"/>
      <c r="H132" s="561"/>
      <c r="I132" s="561"/>
      <c r="J132" s="561"/>
      <c r="K132" s="561"/>
      <c r="L132" s="561"/>
      <c r="M132" s="561"/>
      <c r="N132" s="561"/>
      <c r="O132" s="561"/>
      <c r="P132" s="561"/>
      <c r="Q132" s="561"/>
      <c r="R132" s="691"/>
      <c r="S132" s="54">
        <f>SUM(G132:Q132)</f>
        <v>0</v>
      </c>
      <c r="T132" s="639">
        <f>SUM(H132:R132)</f>
        <v>0</v>
      </c>
      <c r="U132" s="751">
        <f t="shared" ref="U132:U133" si="9">SUM(H132:S132)</f>
        <v>0</v>
      </c>
      <c r="W132" s="6"/>
      <c r="X132" s="62"/>
      <c r="Y132" s="62"/>
      <c r="Z132" s="62"/>
      <c r="AA132" s="62"/>
      <c r="AB132" s="62"/>
      <c r="AC132" s="62"/>
      <c r="AD132" s="62"/>
      <c r="AE132" s="62"/>
      <c r="AF132" s="62"/>
      <c r="AG132" s="62"/>
      <c r="AH132" s="62"/>
      <c r="AI132" s="62"/>
      <c r="AJ132" s="62"/>
      <c r="AK132" s="62"/>
      <c r="AL132" s="62"/>
      <c r="AM132" s="62"/>
      <c r="AN132" s="62"/>
      <c r="AO132" s="62"/>
      <c r="AQ132" s="62"/>
      <c r="AW132" s="1"/>
      <c r="BF132" s="141"/>
      <c r="BG132" s="141"/>
      <c r="BH132" s="1"/>
      <c r="BI132" s="1"/>
      <c r="BJ132" s="1"/>
      <c r="BK132" s="1"/>
      <c r="BL132" s="1"/>
      <c r="BM132" s="1"/>
      <c r="BN132" s="1"/>
      <c r="BO132" s="1"/>
      <c r="BP132" s="1"/>
      <c r="BQ132" s="1"/>
      <c r="BR132" s="1"/>
      <c r="BS132" s="1"/>
      <c r="BT132" s="1"/>
      <c r="BU132" s="1"/>
      <c r="BV132" s="1"/>
      <c r="BW132" s="1"/>
      <c r="BX132" s="1"/>
      <c r="CJ132" s="141"/>
      <c r="CZ132" s="1"/>
      <c r="DR132" s="5"/>
      <c r="DS132" s="141"/>
      <c r="DT132" s="141"/>
      <c r="DU132" s="141"/>
      <c r="DV132" s="141"/>
      <c r="FY132" s="141"/>
      <c r="JT132" s="141"/>
      <c r="JU132" s="141"/>
      <c r="JV132" s="141"/>
      <c r="JW132" s="141"/>
      <c r="PA132" s="141"/>
      <c r="PB132" s="141"/>
      <c r="PD132" s="141"/>
      <c r="PR132" s="144"/>
      <c r="PV132" s="141"/>
      <c r="RY132" s="144"/>
      <c r="AHH132" s="140"/>
      <c r="AIW132" s="140"/>
      <c r="AIX132" s="140"/>
      <c r="AIY132" s="140"/>
    </row>
    <row r="133" spans="2:935" hidden="1" x14ac:dyDescent="0.25">
      <c r="B133" s="702"/>
      <c r="C133" s="428" t="s">
        <v>44</v>
      </c>
      <c r="D133" s="467"/>
      <c r="E133" s="487" t="s">
        <v>28</v>
      </c>
      <c r="F133" s="2149"/>
      <c r="G133" s="561"/>
      <c r="H133" s="561"/>
      <c r="I133" s="561"/>
      <c r="J133" s="561"/>
      <c r="K133" s="561"/>
      <c r="L133" s="561"/>
      <c r="M133" s="561"/>
      <c r="N133" s="561"/>
      <c r="O133" s="561"/>
      <c r="P133" s="561"/>
      <c r="Q133" s="561"/>
      <c r="R133" s="691"/>
      <c r="S133" s="54">
        <f>SUM(G133:Q133)</f>
        <v>0</v>
      </c>
      <c r="T133" s="639">
        <f>SUM(H133:R133)</f>
        <v>0</v>
      </c>
      <c r="U133" s="751">
        <f t="shared" si="9"/>
        <v>0</v>
      </c>
      <c r="W133" s="6"/>
      <c r="X133" s="62"/>
      <c r="Y133" s="62"/>
      <c r="Z133" s="62"/>
      <c r="AA133" s="62"/>
      <c r="AB133" s="62"/>
      <c r="AC133" s="62"/>
      <c r="AD133" s="62"/>
      <c r="AE133" s="62"/>
      <c r="AF133" s="62"/>
      <c r="AG133" s="62"/>
      <c r="AH133" s="62"/>
      <c r="AI133" s="62"/>
      <c r="AJ133" s="62"/>
      <c r="AK133" s="62"/>
      <c r="AL133" s="62"/>
      <c r="AM133" s="62"/>
      <c r="AN133" s="62"/>
      <c r="AO133" s="62"/>
      <c r="AQ133" s="62"/>
      <c r="AW133" s="1"/>
      <c r="BF133" s="141"/>
      <c r="BG133" s="141"/>
      <c r="BH133" s="1"/>
      <c r="BI133" s="1"/>
      <c r="BJ133" s="1"/>
      <c r="BK133" s="1"/>
      <c r="BL133" s="1"/>
      <c r="BM133" s="1"/>
      <c r="BN133" s="1"/>
      <c r="BO133" s="1"/>
      <c r="BP133" s="1"/>
      <c r="BQ133" s="1"/>
      <c r="BR133" s="1"/>
      <c r="BS133" s="1"/>
      <c r="BT133" s="1"/>
      <c r="BU133" s="1"/>
      <c r="BV133" s="1"/>
      <c r="BW133" s="1"/>
      <c r="BX133" s="1"/>
      <c r="CJ133" s="141"/>
      <c r="CZ133" s="1"/>
      <c r="DR133" s="5"/>
      <c r="DS133" s="141"/>
      <c r="DT133" s="141"/>
      <c r="DU133" s="141"/>
      <c r="DV133" s="141"/>
      <c r="FY133" s="141"/>
      <c r="JT133" s="141"/>
      <c r="JU133" s="141"/>
      <c r="JV133" s="141"/>
      <c r="JW133" s="141"/>
      <c r="PA133" s="141"/>
      <c r="PB133" s="141"/>
      <c r="PD133" s="141"/>
      <c r="PR133" s="144"/>
      <c r="PV133" s="141"/>
      <c r="RY133" s="144"/>
      <c r="AHH133" s="140"/>
      <c r="AIW133" s="140"/>
      <c r="AIX133" s="140"/>
      <c r="AIY133" s="140"/>
    </row>
    <row r="134" spans="2:935" hidden="1" x14ac:dyDescent="0.25">
      <c r="B134" s="699"/>
      <c r="C134" s="412" t="s">
        <v>30</v>
      </c>
      <c r="D134" s="48"/>
      <c r="E134" s="48"/>
      <c r="F134" s="2142"/>
      <c r="G134" s="50"/>
      <c r="H134" s="50"/>
      <c r="I134" s="50"/>
      <c r="J134" s="50"/>
      <c r="K134" s="50"/>
      <c r="L134" s="50"/>
      <c r="M134" s="50"/>
      <c r="N134" s="50"/>
      <c r="O134" s="50"/>
      <c r="P134" s="50"/>
      <c r="Q134" s="50"/>
      <c r="R134" s="3"/>
      <c r="S134" s="513" t="s">
        <v>130</v>
      </c>
      <c r="T134" s="650" t="s">
        <v>130</v>
      </c>
      <c r="U134" s="741" t="s">
        <v>130</v>
      </c>
      <c r="W134" s="6"/>
      <c r="X134" s="62"/>
      <c r="Y134" s="62"/>
      <c r="Z134" s="62"/>
      <c r="AA134" s="62"/>
      <c r="AB134" s="62"/>
      <c r="AC134" s="62"/>
      <c r="AD134" s="62"/>
      <c r="AE134" s="62"/>
      <c r="AF134" s="62"/>
      <c r="AG134" s="62"/>
      <c r="AH134" s="62"/>
      <c r="AI134" s="62"/>
      <c r="AJ134" s="62"/>
      <c r="AK134" s="62"/>
      <c r="AL134" s="62"/>
      <c r="AM134" s="62"/>
      <c r="AN134" s="62"/>
      <c r="AO134" s="62"/>
      <c r="AQ134" s="62"/>
      <c r="AW134" s="1"/>
      <c r="BF134" s="140"/>
      <c r="BG134" s="140"/>
      <c r="BH134" s="1"/>
      <c r="BI134" s="1"/>
      <c r="BJ134" s="1"/>
      <c r="BK134" s="1"/>
      <c r="BL134" s="1"/>
      <c r="BM134" s="1"/>
      <c r="BN134" s="1"/>
      <c r="BO134" s="1"/>
      <c r="BP134" s="1"/>
      <c r="BQ134" s="1"/>
      <c r="BR134" s="1"/>
      <c r="BS134" s="1"/>
      <c r="BT134" s="1"/>
      <c r="BU134" s="1"/>
      <c r="BV134" s="1"/>
      <c r="BW134" s="1"/>
      <c r="BX134" s="1"/>
      <c r="CJ134" s="140"/>
      <c r="CZ134" s="1"/>
      <c r="DR134" s="5"/>
      <c r="DS134" s="140"/>
      <c r="DT134" s="140"/>
      <c r="DU134" s="140"/>
      <c r="DV134" s="140"/>
      <c r="FY134" s="140"/>
      <c r="JT134" s="140"/>
      <c r="JU134" s="140"/>
      <c r="JV134" s="140"/>
      <c r="JW134" s="140"/>
      <c r="PA134" s="140"/>
      <c r="PB134" s="140"/>
      <c r="PD134" s="140"/>
      <c r="PR134" s="472"/>
      <c r="PV134" s="140"/>
      <c r="RY134" s="472"/>
      <c r="AHH134" s="140"/>
      <c r="AIW134" s="140"/>
      <c r="AIX134" s="140"/>
      <c r="AIY134" s="140"/>
    </row>
    <row r="135" spans="2:935" hidden="1" x14ac:dyDescent="0.25">
      <c r="B135" s="702"/>
      <c r="C135" s="553" t="s">
        <v>29</v>
      </c>
      <c r="D135" s="467"/>
      <c r="E135" s="456"/>
      <c r="F135" s="2146"/>
      <c r="G135" s="431"/>
      <c r="H135" s="431"/>
      <c r="I135" s="431"/>
      <c r="J135" s="431"/>
      <c r="K135" s="431"/>
      <c r="L135" s="431"/>
      <c r="M135" s="431"/>
      <c r="N135" s="431"/>
      <c r="O135" s="431"/>
      <c r="P135" s="431"/>
      <c r="Q135" s="431"/>
      <c r="R135" s="691"/>
      <c r="S135" s="63" t="s">
        <v>29</v>
      </c>
      <c r="T135" s="661" t="s">
        <v>29</v>
      </c>
      <c r="U135" s="750" t="s">
        <v>29</v>
      </c>
      <c r="W135" s="6"/>
      <c r="X135" s="62"/>
      <c r="Y135" s="62"/>
      <c r="Z135" s="62"/>
      <c r="AA135" s="62"/>
      <c r="AB135" s="62"/>
      <c r="AC135" s="62"/>
      <c r="AD135" s="62"/>
      <c r="AE135" s="62"/>
      <c r="AF135" s="62"/>
      <c r="AG135" s="62"/>
      <c r="AH135" s="62"/>
      <c r="AI135" s="62"/>
      <c r="AJ135" s="62"/>
      <c r="AK135" s="62"/>
      <c r="AL135" s="62"/>
      <c r="AM135" s="62"/>
      <c r="AN135" s="62"/>
      <c r="AO135" s="62"/>
      <c r="AQ135" s="62"/>
      <c r="AW135" s="1"/>
      <c r="BF135" s="141"/>
      <c r="BG135" s="141"/>
      <c r="BH135" s="1"/>
      <c r="BI135" s="1"/>
      <c r="BJ135" s="1"/>
      <c r="BK135" s="1"/>
      <c r="BL135" s="1"/>
      <c r="BM135" s="1"/>
      <c r="BN135" s="1"/>
      <c r="BO135" s="1"/>
      <c r="BP135" s="1"/>
      <c r="BQ135" s="1"/>
      <c r="BR135" s="1"/>
      <c r="BS135" s="1"/>
      <c r="BT135" s="1"/>
      <c r="BU135" s="1"/>
      <c r="BV135" s="1"/>
      <c r="BW135" s="1"/>
      <c r="BX135" s="1"/>
      <c r="CJ135" s="141"/>
      <c r="CZ135" s="1"/>
      <c r="DR135" s="5"/>
      <c r="DS135" s="141"/>
      <c r="DT135" s="141"/>
      <c r="DU135" s="141"/>
      <c r="DV135" s="141"/>
      <c r="FY135" s="141"/>
      <c r="JT135" s="141"/>
      <c r="JU135" s="141"/>
      <c r="JV135" s="141"/>
      <c r="JW135" s="141"/>
      <c r="PA135" s="141"/>
      <c r="PB135" s="141"/>
      <c r="PD135" s="141"/>
      <c r="PR135" s="144"/>
      <c r="PV135" s="141"/>
      <c r="RY135" s="144"/>
      <c r="AHH135" s="140"/>
      <c r="AIW135" s="140"/>
      <c r="AIX135" s="140"/>
      <c r="AIY135" s="140"/>
    </row>
    <row r="136" spans="2:935" hidden="1" x14ac:dyDescent="0.25">
      <c r="B136" s="702"/>
      <c r="C136" s="428" t="s">
        <v>45</v>
      </c>
      <c r="D136" s="455">
        <v>0.3</v>
      </c>
      <c r="E136" s="487" t="s">
        <v>25</v>
      </c>
      <c r="F136" s="2149"/>
      <c r="G136" s="432"/>
      <c r="H136" s="432"/>
      <c r="I136" s="432"/>
      <c r="J136" s="432"/>
      <c r="K136" s="432"/>
      <c r="L136" s="432"/>
      <c r="M136" s="432"/>
      <c r="N136" s="432"/>
      <c r="O136" s="432"/>
      <c r="P136" s="432"/>
      <c r="Q136" s="432"/>
      <c r="R136" s="691"/>
      <c r="S136" s="58" t="e">
        <f t="shared" ref="S136:U137" si="10">S129/S120*100</f>
        <v>#DIV/0!</v>
      </c>
      <c r="T136" s="642">
        <f t="shared" si="10"/>
        <v>0</v>
      </c>
      <c r="U136" s="734" t="e">
        <f t="shared" si="10"/>
        <v>#DIV/0!</v>
      </c>
      <c r="W136" s="6"/>
      <c r="X136" s="62"/>
      <c r="Y136" s="62"/>
      <c r="Z136" s="62"/>
      <c r="AA136" s="62"/>
      <c r="AB136" s="62"/>
      <c r="AC136" s="62"/>
      <c r="AD136" s="62"/>
      <c r="AE136" s="62"/>
      <c r="AF136" s="62"/>
      <c r="AG136" s="62"/>
      <c r="AH136" s="62"/>
      <c r="AI136" s="62"/>
      <c r="AJ136" s="62"/>
      <c r="AK136" s="62"/>
      <c r="AL136" s="62"/>
      <c r="AM136" s="62"/>
      <c r="AN136" s="62"/>
      <c r="AO136" s="62"/>
      <c r="AQ136" s="62"/>
      <c r="AW136" s="1"/>
      <c r="BF136" s="141"/>
      <c r="BG136" s="141"/>
      <c r="BH136" s="1"/>
      <c r="BI136" s="1"/>
      <c r="BJ136" s="1"/>
      <c r="BK136" s="1"/>
      <c r="BL136" s="1"/>
      <c r="BM136" s="1"/>
      <c r="BN136" s="1"/>
      <c r="BO136" s="1"/>
      <c r="BP136" s="1"/>
      <c r="BQ136" s="1"/>
      <c r="BR136" s="1"/>
      <c r="BS136" s="1"/>
      <c r="BT136" s="1"/>
      <c r="BU136" s="1"/>
      <c r="BV136" s="1"/>
      <c r="BW136" s="1"/>
      <c r="BX136" s="1"/>
      <c r="CJ136" s="141"/>
      <c r="CZ136" s="1"/>
      <c r="DR136" s="5"/>
      <c r="DS136" s="141"/>
      <c r="DT136" s="141"/>
      <c r="DU136" s="141"/>
      <c r="DV136" s="141"/>
      <c r="FY136" s="141"/>
      <c r="JT136" s="141"/>
      <c r="JU136" s="141"/>
      <c r="JV136" s="141"/>
      <c r="JW136" s="141"/>
      <c r="PA136" s="141"/>
      <c r="PB136" s="141"/>
      <c r="PD136" s="141"/>
      <c r="PR136" s="144"/>
      <c r="PV136" s="141"/>
      <c r="RY136" s="144"/>
      <c r="AHH136" s="140"/>
      <c r="AIW136" s="140"/>
      <c r="AIX136" s="140"/>
      <c r="AIY136" s="140"/>
    </row>
    <row r="137" spans="2:935" hidden="1" x14ac:dyDescent="0.25">
      <c r="B137" s="702"/>
      <c r="C137" s="428" t="s">
        <v>44</v>
      </c>
      <c r="D137" s="455">
        <v>0.3</v>
      </c>
      <c r="E137" s="487" t="s">
        <v>25</v>
      </c>
      <c r="F137" s="2149"/>
      <c r="G137" s="432"/>
      <c r="H137" s="432"/>
      <c r="I137" s="432"/>
      <c r="J137" s="432"/>
      <c r="K137" s="432"/>
      <c r="L137" s="432"/>
      <c r="M137" s="432"/>
      <c r="N137" s="432"/>
      <c r="O137" s="432"/>
      <c r="P137" s="432"/>
      <c r="Q137" s="432"/>
      <c r="R137" s="691"/>
      <c r="S137" s="58" t="e">
        <f t="shared" si="10"/>
        <v>#DIV/0!</v>
      </c>
      <c r="T137" s="642">
        <f t="shared" si="10"/>
        <v>0</v>
      </c>
      <c r="U137" s="734" t="e">
        <f t="shared" si="10"/>
        <v>#DIV/0!</v>
      </c>
      <c r="W137" s="6"/>
      <c r="X137" s="62"/>
      <c r="Y137" s="62"/>
      <c r="Z137" s="62"/>
      <c r="AA137" s="62"/>
      <c r="AB137" s="62"/>
      <c r="AC137" s="62"/>
      <c r="AD137" s="62"/>
      <c r="AE137" s="62"/>
      <c r="AF137" s="62"/>
      <c r="AG137" s="62"/>
      <c r="AH137" s="62"/>
      <c r="AI137" s="62"/>
      <c r="AJ137" s="62"/>
      <c r="AK137" s="62"/>
      <c r="AL137" s="62"/>
      <c r="AM137" s="62"/>
      <c r="AN137" s="62"/>
      <c r="AO137" s="62"/>
      <c r="AQ137" s="62"/>
      <c r="AW137" s="1"/>
      <c r="BF137" s="141"/>
      <c r="BG137" s="141"/>
      <c r="BH137" s="1"/>
      <c r="BI137" s="1"/>
      <c r="BJ137" s="1"/>
      <c r="BK137" s="1"/>
      <c r="BL137" s="1"/>
      <c r="BM137" s="1"/>
      <c r="BN137" s="1"/>
      <c r="BO137" s="1"/>
      <c r="BP137" s="1"/>
      <c r="BQ137" s="1"/>
      <c r="BR137" s="1"/>
      <c r="BS137" s="1"/>
      <c r="BT137" s="1"/>
      <c r="BU137" s="1"/>
      <c r="BV137" s="1"/>
      <c r="BW137" s="1"/>
      <c r="BX137" s="1"/>
      <c r="CJ137" s="141"/>
      <c r="CZ137" s="1"/>
      <c r="DR137" s="5"/>
      <c r="DS137" s="141"/>
      <c r="DT137" s="141"/>
      <c r="DU137" s="141"/>
      <c r="DV137" s="141"/>
      <c r="FY137" s="141"/>
      <c r="JT137" s="141"/>
      <c r="JU137" s="141"/>
      <c r="JV137" s="141"/>
      <c r="JW137" s="141"/>
      <c r="PA137" s="141"/>
      <c r="PB137" s="141"/>
      <c r="PD137" s="141"/>
      <c r="PR137" s="144"/>
      <c r="PV137" s="141"/>
      <c r="RY137" s="144"/>
      <c r="AHH137" s="140"/>
      <c r="AIW137" s="140"/>
      <c r="AIX137" s="140"/>
      <c r="AIY137" s="140"/>
    </row>
    <row r="138" spans="2:935" hidden="1" x14ac:dyDescent="0.25">
      <c r="B138" s="702"/>
      <c r="C138" s="553" t="s">
        <v>28</v>
      </c>
      <c r="D138" s="455"/>
      <c r="E138" s="456"/>
      <c r="F138" s="2146"/>
      <c r="G138" s="432"/>
      <c r="H138" s="432"/>
      <c r="I138" s="432"/>
      <c r="J138" s="432"/>
      <c r="K138" s="432"/>
      <c r="L138" s="432"/>
      <c r="M138" s="432"/>
      <c r="N138" s="432"/>
      <c r="O138" s="432"/>
      <c r="P138" s="432"/>
      <c r="Q138" s="432"/>
      <c r="R138" s="691"/>
      <c r="S138" s="63" t="s">
        <v>28</v>
      </c>
      <c r="T138" s="661" t="s">
        <v>28</v>
      </c>
      <c r="U138" s="750" t="s">
        <v>28</v>
      </c>
      <c r="W138" s="6"/>
      <c r="X138" s="62"/>
      <c r="Y138" s="62"/>
      <c r="Z138" s="62"/>
      <c r="AA138" s="62"/>
      <c r="AB138" s="62"/>
      <c r="AC138" s="62"/>
      <c r="AD138" s="62"/>
      <c r="AE138" s="62"/>
      <c r="AF138" s="62"/>
      <c r="AG138" s="62"/>
      <c r="AH138" s="62"/>
      <c r="AI138" s="62"/>
      <c r="AJ138" s="62"/>
      <c r="AK138" s="62"/>
      <c r="AL138" s="62"/>
      <c r="AM138" s="62"/>
      <c r="AN138" s="62"/>
      <c r="AO138" s="62"/>
      <c r="AQ138" s="62"/>
      <c r="AW138" s="1"/>
      <c r="BF138" s="141"/>
      <c r="BG138" s="141"/>
      <c r="BH138" s="1"/>
      <c r="BI138" s="1"/>
      <c r="BJ138" s="1"/>
      <c r="BK138" s="1"/>
      <c r="BL138" s="1"/>
      <c r="BM138" s="1"/>
      <c r="BN138" s="1"/>
      <c r="BO138" s="1"/>
      <c r="BP138" s="1"/>
      <c r="BQ138" s="1"/>
      <c r="BR138" s="1"/>
      <c r="BS138" s="1"/>
      <c r="BT138" s="1"/>
      <c r="BU138" s="1"/>
      <c r="BV138" s="1"/>
      <c r="BW138" s="1"/>
      <c r="BX138" s="1"/>
      <c r="CJ138" s="141"/>
      <c r="CZ138" s="1"/>
      <c r="DR138" s="5"/>
      <c r="DS138" s="141"/>
      <c r="DT138" s="141"/>
      <c r="DU138" s="141"/>
      <c r="DV138" s="141"/>
      <c r="FY138" s="141"/>
      <c r="JT138" s="141"/>
      <c r="JU138" s="141"/>
      <c r="JV138" s="141"/>
      <c r="JW138" s="141"/>
      <c r="PA138" s="141"/>
      <c r="PB138" s="141"/>
      <c r="PD138" s="141"/>
      <c r="PR138" s="144"/>
      <c r="PV138" s="141"/>
      <c r="RY138" s="144"/>
      <c r="AHH138" s="140"/>
      <c r="AIW138" s="140"/>
      <c r="AIX138" s="140"/>
      <c r="AIY138" s="140"/>
    </row>
    <row r="139" spans="2:935" hidden="1" x14ac:dyDescent="0.25">
      <c r="B139" s="702"/>
      <c r="C139" s="428" t="s">
        <v>45</v>
      </c>
      <c r="D139" s="455">
        <v>0.5</v>
      </c>
      <c r="E139" s="487" t="s">
        <v>25</v>
      </c>
      <c r="F139" s="2149"/>
      <c r="G139" s="432"/>
      <c r="H139" s="432"/>
      <c r="I139" s="432"/>
      <c r="J139" s="432"/>
      <c r="K139" s="432"/>
      <c r="L139" s="432"/>
      <c r="M139" s="432"/>
      <c r="N139" s="432"/>
      <c r="O139" s="432"/>
      <c r="P139" s="432"/>
      <c r="Q139" s="432"/>
      <c r="R139" s="691"/>
      <c r="S139" s="58" t="e">
        <f t="shared" ref="S139:U140" si="11">S132/S123*100</f>
        <v>#DIV/0!</v>
      </c>
      <c r="T139" s="642">
        <f t="shared" si="11"/>
        <v>0</v>
      </c>
      <c r="U139" s="734" t="e">
        <f t="shared" si="11"/>
        <v>#DIV/0!</v>
      </c>
      <c r="W139" s="6"/>
      <c r="X139" s="62"/>
      <c r="Y139" s="62"/>
      <c r="Z139" s="62"/>
      <c r="AA139" s="62"/>
      <c r="AB139" s="62"/>
      <c r="AC139" s="62"/>
      <c r="AD139" s="62"/>
      <c r="AE139" s="62"/>
      <c r="AF139" s="62"/>
      <c r="AG139" s="62"/>
      <c r="AH139" s="62"/>
      <c r="AI139" s="62"/>
      <c r="AJ139" s="62"/>
      <c r="AK139" s="62"/>
      <c r="AL139" s="62"/>
      <c r="AM139" s="62"/>
      <c r="AN139" s="62"/>
      <c r="AO139" s="62"/>
      <c r="AQ139" s="62"/>
      <c r="AW139" s="1"/>
      <c r="BF139" s="141"/>
      <c r="BG139" s="141"/>
      <c r="BH139" s="1"/>
      <c r="BI139" s="1"/>
      <c r="BJ139" s="1"/>
      <c r="BK139" s="1"/>
      <c r="BL139" s="1"/>
      <c r="BM139" s="1"/>
      <c r="BN139" s="1"/>
      <c r="BO139" s="1"/>
      <c r="BP139" s="1"/>
      <c r="BQ139" s="1"/>
      <c r="BR139" s="1"/>
      <c r="BS139" s="1"/>
      <c r="BT139" s="1"/>
      <c r="BU139" s="1"/>
      <c r="BV139" s="1"/>
      <c r="BW139" s="1"/>
      <c r="BX139" s="1"/>
      <c r="CJ139" s="141"/>
      <c r="CZ139" s="1"/>
      <c r="DR139" s="5"/>
      <c r="DS139" s="141"/>
      <c r="DT139" s="141"/>
      <c r="DU139" s="141"/>
      <c r="DV139" s="141"/>
      <c r="FY139" s="141"/>
      <c r="JT139" s="141"/>
      <c r="JU139" s="141"/>
      <c r="JV139" s="141"/>
      <c r="JW139" s="141"/>
      <c r="PA139" s="141"/>
      <c r="PB139" s="141"/>
      <c r="PD139" s="141"/>
      <c r="PR139" s="144"/>
      <c r="PV139" s="141"/>
      <c r="RY139" s="144"/>
      <c r="AHH139" s="140"/>
      <c r="AIW139" s="140"/>
      <c r="AIX139" s="140"/>
      <c r="AIY139" s="140"/>
    </row>
    <row r="140" spans="2:935" hidden="1" x14ac:dyDescent="0.25">
      <c r="B140" s="702"/>
      <c r="C140" s="428" t="s">
        <v>44</v>
      </c>
      <c r="D140" s="455">
        <v>0.5</v>
      </c>
      <c r="E140" s="487" t="s">
        <v>25</v>
      </c>
      <c r="F140" s="2149"/>
      <c r="G140" s="432"/>
      <c r="H140" s="432"/>
      <c r="I140" s="432"/>
      <c r="J140" s="432"/>
      <c r="K140" s="432"/>
      <c r="L140" s="432"/>
      <c r="M140" s="432"/>
      <c r="N140" s="432"/>
      <c r="O140" s="432"/>
      <c r="P140" s="432"/>
      <c r="Q140" s="432"/>
      <c r="R140" s="691"/>
      <c r="S140" s="58" t="e">
        <f t="shared" si="11"/>
        <v>#DIV/0!</v>
      </c>
      <c r="T140" s="642">
        <f t="shared" si="11"/>
        <v>0</v>
      </c>
      <c r="U140" s="734" t="e">
        <f t="shared" si="11"/>
        <v>#DIV/0!</v>
      </c>
      <c r="W140" s="6"/>
      <c r="X140" s="62"/>
      <c r="Y140" s="62"/>
      <c r="Z140" s="62"/>
      <c r="AA140" s="62"/>
      <c r="AB140" s="62"/>
      <c r="AC140" s="62"/>
      <c r="AD140" s="62"/>
      <c r="AE140" s="62"/>
      <c r="AF140" s="62"/>
      <c r="AG140" s="62"/>
      <c r="AH140" s="62"/>
      <c r="AI140" s="62"/>
      <c r="AJ140" s="62"/>
      <c r="AK140" s="62"/>
      <c r="AL140" s="62"/>
      <c r="AM140" s="62"/>
      <c r="AN140" s="62"/>
      <c r="AO140" s="62"/>
      <c r="AQ140" s="62"/>
      <c r="AW140" s="1"/>
      <c r="BF140" s="141"/>
      <c r="BG140" s="141"/>
      <c r="BH140" s="1"/>
      <c r="BI140" s="1"/>
      <c r="BJ140" s="1"/>
      <c r="BK140" s="1"/>
      <c r="BL140" s="1"/>
      <c r="BM140" s="1"/>
      <c r="BN140" s="1"/>
      <c r="BO140" s="1"/>
      <c r="BP140" s="1"/>
      <c r="BQ140" s="1"/>
      <c r="BR140" s="1"/>
      <c r="BS140" s="1"/>
      <c r="BT140" s="1"/>
      <c r="BU140" s="1"/>
      <c r="BV140" s="1"/>
      <c r="BW140" s="1"/>
      <c r="BX140" s="1"/>
      <c r="CJ140" s="141"/>
      <c r="CZ140" s="1"/>
      <c r="DR140" s="5"/>
      <c r="DS140" s="141"/>
      <c r="DT140" s="141"/>
      <c r="DU140" s="141"/>
      <c r="DV140" s="141"/>
      <c r="FY140" s="141"/>
      <c r="JT140" s="141"/>
      <c r="JU140" s="141"/>
      <c r="JV140" s="141"/>
      <c r="JW140" s="141"/>
      <c r="PA140" s="141"/>
      <c r="PB140" s="141"/>
      <c r="PD140" s="141"/>
      <c r="PR140" s="144"/>
      <c r="PV140" s="141"/>
      <c r="RY140" s="144"/>
      <c r="AHH140" s="140"/>
      <c r="AIW140" s="140"/>
      <c r="AIX140" s="140"/>
      <c r="AIY140" s="140"/>
    </row>
    <row r="141" spans="2:935" hidden="1" x14ac:dyDescent="0.25">
      <c r="B141" s="698">
        <v>7</v>
      </c>
      <c r="C141" s="412" t="s">
        <v>43</v>
      </c>
      <c r="D141" s="48"/>
      <c r="E141" s="48"/>
      <c r="F141" s="2142"/>
      <c r="G141" s="50"/>
      <c r="H141" s="50"/>
      <c r="I141" s="50"/>
      <c r="J141" s="50"/>
      <c r="K141" s="50"/>
      <c r="L141" s="50"/>
      <c r="M141" s="50"/>
      <c r="N141" s="50"/>
      <c r="O141" s="50"/>
      <c r="P141" s="50"/>
      <c r="Q141" s="50"/>
      <c r="R141" s="3"/>
      <c r="S141" s="513" t="s">
        <v>129</v>
      </c>
      <c r="T141" s="650" t="s">
        <v>129</v>
      </c>
      <c r="U141" s="741" t="s">
        <v>129</v>
      </c>
      <c r="W141" s="6"/>
      <c r="X141" s="62"/>
      <c r="Y141" s="62"/>
      <c r="Z141" s="62"/>
      <c r="AA141" s="62"/>
      <c r="AB141" s="62"/>
      <c r="AC141" s="62"/>
      <c r="AD141" s="62"/>
      <c r="AE141" s="62"/>
      <c r="AF141" s="62"/>
      <c r="AG141" s="62"/>
      <c r="AH141" s="62"/>
      <c r="AI141" s="768"/>
      <c r="AJ141" s="768"/>
      <c r="AK141" s="768"/>
      <c r="AL141" s="768"/>
      <c r="AM141" s="768"/>
      <c r="AN141" s="768"/>
      <c r="AO141" s="768"/>
      <c r="AP141" s="768"/>
      <c r="AQ141" s="768"/>
      <c r="AR141" s="768"/>
      <c r="AW141" s="1"/>
      <c r="BF141" s="140"/>
      <c r="BG141" s="140"/>
      <c r="BH141" s="1"/>
      <c r="BI141" s="1"/>
      <c r="BJ141" s="1"/>
      <c r="BK141" s="1"/>
      <c r="BL141" s="1"/>
      <c r="BM141" s="1"/>
      <c r="BN141" s="1"/>
      <c r="BO141" s="1"/>
      <c r="BP141" s="1"/>
      <c r="BQ141" s="1"/>
      <c r="BR141" s="1"/>
      <c r="BS141" s="1"/>
      <c r="BT141" s="1"/>
      <c r="BU141" s="1"/>
      <c r="BV141" s="1"/>
      <c r="BW141" s="1"/>
      <c r="BX141" s="1"/>
      <c r="CJ141" s="140"/>
      <c r="CZ141" s="1"/>
      <c r="DR141" s="5"/>
      <c r="DS141" s="140"/>
      <c r="DT141" s="140"/>
      <c r="DU141" s="140"/>
      <c r="DV141" s="140"/>
      <c r="FY141" s="140"/>
      <c r="JT141" s="140"/>
      <c r="JU141" s="140"/>
      <c r="JV141" s="140"/>
      <c r="JW141" s="140"/>
      <c r="PA141" s="140"/>
      <c r="PB141" s="140"/>
      <c r="PD141" s="140"/>
      <c r="PR141" s="472"/>
      <c r="PV141" s="140"/>
      <c r="RY141" s="472"/>
      <c r="AHH141" s="140"/>
      <c r="AIW141" s="140"/>
      <c r="AIX141" s="140"/>
      <c r="AIY141" s="140"/>
    </row>
    <row r="142" spans="2:935" hidden="1" x14ac:dyDescent="0.25">
      <c r="B142" s="699"/>
      <c r="C142" s="563" t="s">
        <v>113</v>
      </c>
      <c r="D142" s="564"/>
      <c r="E142" s="20" t="s">
        <v>14</v>
      </c>
      <c r="F142" s="2161"/>
      <c r="G142" s="706"/>
      <c r="H142" s="705"/>
      <c r="I142" s="565"/>
      <c r="J142" s="565"/>
      <c r="K142" s="565"/>
      <c r="L142" s="565"/>
      <c r="M142" s="1553"/>
      <c r="N142" s="1553"/>
      <c r="O142" s="1553"/>
      <c r="P142" s="1553"/>
      <c r="Q142" s="706"/>
      <c r="R142" s="704"/>
      <c r="S142" s="89">
        <f>SUM(S144:S145)</f>
        <v>0</v>
      </c>
      <c r="T142" s="659">
        <f>SUM(T144:T145)</f>
        <v>0</v>
      </c>
      <c r="U142" s="752">
        <f>SUM(U144:U145)</f>
        <v>0</v>
      </c>
      <c r="W142" s="780"/>
      <c r="X142" s="62"/>
      <c r="Y142" s="62"/>
      <c r="Z142" s="62"/>
      <c r="AA142" s="62"/>
      <c r="AB142" s="62"/>
      <c r="AC142" s="62"/>
      <c r="AD142" s="62"/>
      <c r="AE142" s="62"/>
      <c r="AF142" s="62"/>
      <c r="AG142" s="62"/>
      <c r="AH142" s="62"/>
      <c r="AI142" s="778"/>
      <c r="AJ142" s="778"/>
      <c r="AK142" s="778"/>
      <c r="AL142" s="778"/>
      <c r="AM142" s="778"/>
      <c r="AN142" s="778"/>
      <c r="AO142" s="778"/>
      <c r="AP142" s="778"/>
      <c r="AQ142" s="778"/>
      <c r="AR142" s="778"/>
      <c r="AW142" s="1"/>
      <c r="BF142" s="145"/>
      <c r="BG142" s="145"/>
      <c r="BH142" s="1"/>
      <c r="BI142" s="1"/>
      <c r="BJ142" s="1"/>
      <c r="BK142" s="1"/>
      <c r="BL142" s="1"/>
      <c r="BM142" s="1"/>
      <c r="BN142" s="1"/>
      <c r="BO142" s="1"/>
      <c r="BP142" s="1"/>
      <c r="BQ142" s="1"/>
      <c r="BR142" s="1"/>
      <c r="BS142" s="1"/>
      <c r="BT142" s="1"/>
      <c r="BU142" s="1"/>
      <c r="BV142" s="1"/>
      <c r="BW142" s="1"/>
      <c r="BX142" s="1"/>
      <c r="CJ142" s="145"/>
      <c r="CZ142" s="1"/>
      <c r="DR142" s="427"/>
      <c r="DS142" s="145"/>
      <c r="DT142" s="145"/>
      <c r="DU142" s="145"/>
      <c r="DV142" s="145"/>
      <c r="FY142" s="145"/>
      <c r="JT142" s="145"/>
      <c r="JU142" s="145"/>
      <c r="JV142" s="145"/>
      <c r="JW142" s="145"/>
      <c r="PA142" s="145"/>
      <c r="PB142" s="145"/>
      <c r="PD142" s="145"/>
      <c r="PR142" s="547"/>
      <c r="PV142" s="145"/>
      <c r="RY142" s="547"/>
      <c r="AHH142" s="150"/>
      <c r="AIW142" s="150"/>
      <c r="AIX142" s="150"/>
      <c r="AIY142" s="150"/>
    </row>
    <row r="143" spans="2:935" hidden="1" x14ac:dyDescent="0.25">
      <c r="B143" s="699"/>
      <c r="C143" s="563" t="s">
        <v>114</v>
      </c>
      <c r="D143" s="564"/>
      <c r="E143" s="20" t="s">
        <v>14</v>
      </c>
      <c r="F143" s="2160"/>
      <c r="G143" s="565"/>
      <c r="H143" s="565"/>
      <c r="I143" s="565"/>
      <c r="J143" s="565"/>
      <c r="K143" s="565"/>
      <c r="L143" s="565"/>
      <c r="M143" s="565"/>
      <c r="N143" s="565"/>
      <c r="O143" s="565"/>
      <c r="P143" s="565"/>
      <c r="Q143" s="565"/>
      <c r="R143" s="704"/>
      <c r="S143" s="89">
        <f>SUM(S144:S145)</f>
        <v>0</v>
      </c>
      <c r="T143" s="659">
        <f>SUM(T144:T145)</f>
        <v>0</v>
      </c>
      <c r="U143" s="752">
        <f>SUM(U144:U145)</f>
        <v>0</v>
      </c>
      <c r="W143" s="780"/>
      <c r="X143" s="62"/>
      <c r="Y143" s="62"/>
      <c r="Z143" s="62"/>
      <c r="AA143" s="62"/>
      <c r="AB143" s="62"/>
      <c r="AC143" s="62"/>
      <c r="AD143" s="62"/>
      <c r="AE143" s="62"/>
      <c r="AF143" s="62"/>
      <c r="AG143" s="62"/>
      <c r="AH143" s="62"/>
      <c r="AI143" s="778"/>
      <c r="AJ143" s="778"/>
      <c r="AK143" s="778"/>
      <c r="AL143" s="778"/>
      <c r="AM143" s="778"/>
      <c r="AN143" s="778"/>
      <c r="AO143" s="778"/>
      <c r="AP143" s="778"/>
      <c r="AQ143" s="778"/>
      <c r="AR143" s="778"/>
      <c r="AW143" s="1"/>
      <c r="BF143" s="145"/>
      <c r="BG143" s="145"/>
      <c r="BH143" s="1"/>
      <c r="BI143" s="1"/>
      <c r="BJ143" s="1"/>
      <c r="BK143" s="1"/>
      <c r="BL143" s="1"/>
      <c r="BM143" s="1"/>
      <c r="BN143" s="1"/>
      <c r="BO143" s="1"/>
      <c r="BP143" s="1"/>
      <c r="BQ143" s="1"/>
      <c r="BR143" s="1"/>
      <c r="BS143" s="1"/>
      <c r="BT143" s="1"/>
      <c r="BU143" s="1"/>
      <c r="BV143" s="1"/>
      <c r="BW143" s="1"/>
      <c r="BX143" s="1"/>
      <c r="CJ143" s="145"/>
      <c r="CZ143" s="1"/>
      <c r="DR143" s="427"/>
      <c r="DS143" s="145"/>
      <c r="DT143" s="145"/>
      <c r="DU143" s="145"/>
      <c r="DV143" s="145"/>
      <c r="FY143" s="145"/>
      <c r="JT143" s="145"/>
      <c r="JU143" s="145"/>
      <c r="JV143" s="145"/>
      <c r="JW143" s="145"/>
      <c r="PA143" s="145"/>
      <c r="PB143" s="145"/>
      <c r="PD143" s="145"/>
      <c r="PR143" s="547"/>
      <c r="PV143" s="145"/>
      <c r="RY143" s="547"/>
      <c r="AHH143" s="150"/>
      <c r="AIW143" s="150"/>
      <c r="AIX143" s="150"/>
      <c r="AIY143" s="150"/>
    </row>
    <row r="144" spans="2:935" hidden="1" x14ac:dyDescent="0.25">
      <c r="B144" s="702"/>
      <c r="C144" s="553" t="s">
        <v>39</v>
      </c>
      <c r="D144" s="467"/>
      <c r="E144" s="487" t="s">
        <v>14</v>
      </c>
      <c r="F144" s="2149"/>
      <c r="G144" s="432"/>
      <c r="H144" s="432"/>
      <c r="I144" s="432"/>
      <c r="J144" s="432"/>
      <c r="K144" s="432"/>
      <c r="L144" s="432"/>
      <c r="M144" s="432"/>
      <c r="N144" s="432"/>
      <c r="O144" s="432"/>
      <c r="P144" s="432"/>
      <c r="Q144" s="432"/>
      <c r="R144" s="691"/>
      <c r="S144" s="58">
        <f>SUM(G144:Q144)</f>
        <v>0</v>
      </c>
      <c r="T144" s="642">
        <f>SUM(H144:R144)</f>
        <v>0</v>
      </c>
      <c r="U144" s="734">
        <f t="shared" ref="U144:U145" si="12">SUM(H144:S144)</f>
        <v>0</v>
      </c>
      <c r="W144" s="6"/>
      <c r="X144" s="62"/>
      <c r="Y144" s="62"/>
      <c r="Z144" s="62"/>
      <c r="AA144" s="62"/>
      <c r="AB144" s="62"/>
      <c r="AC144" s="62"/>
      <c r="AD144" s="62"/>
      <c r="AE144" s="62"/>
      <c r="AF144" s="62"/>
      <c r="AG144" s="62"/>
      <c r="AH144" s="62"/>
      <c r="AI144" s="781"/>
      <c r="AJ144" s="778"/>
      <c r="AK144" s="778"/>
      <c r="AL144" s="778"/>
      <c r="AM144" s="778"/>
      <c r="AN144" s="778"/>
      <c r="AO144" s="768"/>
      <c r="AP144" s="768"/>
      <c r="AQ144" s="768"/>
      <c r="AR144" s="768"/>
      <c r="AW144" s="1"/>
      <c r="BF144" s="141"/>
      <c r="BG144" s="141"/>
      <c r="BH144" s="1"/>
      <c r="BI144" s="1"/>
      <c r="BJ144" s="1"/>
      <c r="BK144" s="1"/>
      <c r="BL144" s="1"/>
      <c r="BM144" s="1"/>
      <c r="BN144" s="1"/>
      <c r="BO144" s="1"/>
      <c r="BP144" s="1"/>
      <c r="BQ144" s="1"/>
      <c r="BR144" s="1"/>
      <c r="BS144" s="1"/>
      <c r="BT144" s="1"/>
      <c r="BU144" s="1"/>
      <c r="BV144" s="1"/>
      <c r="BW144" s="1"/>
      <c r="BX144" s="1"/>
      <c r="CJ144" s="141"/>
      <c r="CZ144" s="1"/>
      <c r="DR144" s="5"/>
      <c r="DS144" s="141"/>
      <c r="DT144" s="141"/>
      <c r="DU144" s="141"/>
      <c r="DV144" s="141"/>
      <c r="FY144" s="141"/>
      <c r="JT144" s="141"/>
      <c r="JU144" s="141"/>
      <c r="JV144" s="141"/>
      <c r="JW144" s="141"/>
      <c r="PA144" s="141"/>
      <c r="PB144" s="141"/>
      <c r="PD144" s="141"/>
      <c r="PR144" s="144"/>
      <c r="PV144" s="141"/>
      <c r="RY144" s="144"/>
      <c r="AHH144" s="140"/>
      <c r="AIW144" s="140"/>
      <c r="AIX144" s="140"/>
      <c r="AIY144" s="140"/>
    </row>
    <row r="145" spans="2:935" hidden="1" x14ac:dyDescent="0.25">
      <c r="B145" s="702"/>
      <c r="C145" s="553" t="s">
        <v>38</v>
      </c>
      <c r="D145" s="467"/>
      <c r="E145" s="487" t="s">
        <v>14</v>
      </c>
      <c r="F145" s="2149"/>
      <c r="G145" s="432"/>
      <c r="H145" s="432"/>
      <c r="I145" s="432"/>
      <c r="J145" s="432"/>
      <c r="K145" s="432"/>
      <c r="L145" s="432"/>
      <c r="M145" s="432"/>
      <c r="N145" s="432"/>
      <c r="O145" s="432"/>
      <c r="P145" s="432"/>
      <c r="Q145" s="432"/>
      <c r="R145" s="691"/>
      <c r="S145" s="58">
        <f>SUM(G145:Q145)</f>
        <v>0</v>
      </c>
      <c r="T145" s="642">
        <f>SUM(H145:R145)</f>
        <v>0</v>
      </c>
      <c r="U145" s="734">
        <f t="shared" si="12"/>
        <v>0</v>
      </c>
      <c r="W145" s="6"/>
      <c r="X145" s="62"/>
      <c r="Y145" s="62"/>
      <c r="Z145" s="62"/>
      <c r="AA145" s="62"/>
      <c r="AB145" s="62"/>
      <c r="AC145" s="62"/>
      <c r="AD145" s="62"/>
      <c r="AE145" s="62"/>
      <c r="AF145" s="62"/>
      <c r="AG145" s="62"/>
      <c r="AH145" s="62"/>
      <c r="AI145" s="768"/>
      <c r="AJ145" s="768"/>
      <c r="AK145" s="768"/>
      <c r="AL145" s="768"/>
      <c r="AM145" s="768"/>
      <c r="AN145" s="768"/>
      <c r="AO145" s="768"/>
      <c r="AP145" s="768"/>
      <c r="AQ145" s="768"/>
      <c r="AR145" s="768"/>
      <c r="AW145" s="1"/>
      <c r="BF145" s="141"/>
      <c r="BG145" s="141"/>
      <c r="BH145" s="1"/>
      <c r="BI145" s="1"/>
      <c r="BJ145" s="1"/>
      <c r="BK145" s="1"/>
      <c r="BL145" s="1"/>
      <c r="BM145" s="1"/>
      <c r="BN145" s="1"/>
      <c r="BO145" s="1"/>
      <c r="BP145" s="1"/>
      <c r="BQ145" s="1"/>
      <c r="BR145" s="1"/>
      <c r="BS145" s="1"/>
      <c r="BT145" s="1"/>
      <c r="BU145" s="1"/>
      <c r="BV145" s="1"/>
      <c r="BW145" s="1"/>
      <c r="BX145" s="1"/>
      <c r="CJ145" s="141"/>
      <c r="CZ145" s="1"/>
      <c r="DR145" s="5"/>
      <c r="DS145" s="141"/>
      <c r="DT145" s="141"/>
      <c r="DU145" s="141"/>
      <c r="DV145" s="141"/>
      <c r="FY145" s="141"/>
      <c r="FZ145" s="1">
        <f>0.9*12</f>
        <v>10.8</v>
      </c>
      <c r="JT145" s="141"/>
      <c r="JU145" s="141"/>
      <c r="JV145" s="141"/>
      <c r="JW145" s="141"/>
      <c r="PA145" s="141"/>
      <c r="PB145" s="141"/>
      <c r="PD145" s="141"/>
      <c r="PR145" s="144"/>
      <c r="PV145" s="141"/>
      <c r="RY145" s="144"/>
      <c r="AHH145" s="140"/>
      <c r="AIW145" s="140"/>
      <c r="AIX145" s="140"/>
      <c r="AIY145" s="140"/>
    </row>
    <row r="146" spans="2:935" hidden="1" x14ac:dyDescent="0.25">
      <c r="B146" s="702"/>
      <c r="C146" s="553" t="s">
        <v>29</v>
      </c>
      <c r="D146" s="467"/>
      <c r="E146" s="456"/>
      <c r="F146" s="2146"/>
      <c r="G146" s="431"/>
      <c r="H146" s="431"/>
      <c r="I146" s="431"/>
      <c r="J146" s="431"/>
      <c r="K146" s="431"/>
      <c r="L146" s="431"/>
      <c r="M146" s="431"/>
      <c r="N146" s="431"/>
      <c r="O146" s="431"/>
      <c r="P146" s="431"/>
      <c r="Q146" s="431"/>
      <c r="R146" s="691"/>
      <c r="S146" s="63" t="s">
        <v>29</v>
      </c>
      <c r="T146" s="661" t="s">
        <v>29</v>
      </c>
      <c r="U146" s="750" t="s">
        <v>29</v>
      </c>
      <c r="W146" s="6"/>
      <c r="X146" s="62"/>
      <c r="Y146" s="62"/>
      <c r="Z146" s="62"/>
      <c r="AA146" s="62"/>
      <c r="AB146" s="62"/>
      <c r="AC146" s="62"/>
      <c r="AD146" s="62"/>
      <c r="AE146" s="62"/>
      <c r="AF146" s="62"/>
      <c r="AG146" s="62"/>
      <c r="AH146" s="62"/>
      <c r="AI146" s="768"/>
      <c r="AJ146" s="768"/>
      <c r="AK146" s="768"/>
      <c r="AL146" s="768"/>
      <c r="AM146" s="768"/>
      <c r="AN146" s="768"/>
      <c r="AO146" s="768"/>
      <c r="AP146" s="768"/>
      <c r="AQ146" s="768"/>
      <c r="AR146" s="768"/>
      <c r="AW146" s="1"/>
      <c r="BF146" s="141"/>
      <c r="BG146" s="141"/>
      <c r="BH146" s="1"/>
      <c r="BI146" s="1"/>
      <c r="BJ146" s="1"/>
      <c r="BK146" s="1"/>
      <c r="BL146" s="1"/>
      <c r="BM146" s="1"/>
      <c r="BN146" s="1"/>
      <c r="BO146" s="1"/>
      <c r="BP146" s="1"/>
      <c r="BQ146" s="1"/>
      <c r="BR146" s="1"/>
      <c r="BS146" s="1"/>
      <c r="BT146" s="1"/>
      <c r="BU146" s="1"/>
      <c r="BV146" s="1"/>
      <c r="BW146" s="1"/>
      <c r="BX146" s="1"/>
      <c r="CJ146" s="141"/>
      <c r="CZ146" s="1"/>
      <c r="DR146" s="5"/>
      <c r="DS146" s="141"/>
      <c r="DT146" s="141"/>
      <c r="DU146" s="141"/>
      <c r="DV146" s="141"/>
      <c r="FY146" s="141"/>
      <c r="JT146" s="141"/>
      <c r="JU146" s="141"/>
      <c r="JV146" s="141"/>
      <c r="JW146" s="141"/>
      <c r="PA146" s="141"/>
      <c r="PB146" s="141"/>
      <c r="PD146" s="141"/>
      <c r="PR146" s="144"/>
      <c r="PV146" s="141"/>
      <c r="RY146" s="144"/>
      <c r="AHH146" s="140"/>
      <c r="AIW146" s="140"/>
      <c r="AIX146" s="140"/>
      <c r="AIY146" s="140"/>
    </row>
    <row r="147" spans="2:935" hidden="1" x14ac:dyDescent="0.25">
      <c r="B147" s="703"/>
      <c r="C147" s="428" t="s">
        <v>42</v>
      </c>
      <c r="D147" s="429"/>
      <c r="E147" s="557" t="s">
        <v>31</v>
      </c>
      <c r="F147" s="2158"/>
      <c r="G147" s="278"/>
      <c r="H147" s="278"/>
      <c r="I147" s="278"/>
      <c r="J147" s="278"/>
      <c r="K147" s="278"/>
      <c r="L147" s="278"/>
      <c r="M147" s="278"/>
      <c r="N147" s="278"/>
      <c r="O147" s="278"/>
      <c r="P147" s="278"/>
      <c r="Q147" s="278"/>
      <c r="R147" s="693"/>
      <c r="S147" s="91">
        <f>SUM(G147:Q147)</f>
        <v>0</v>
      </c>
      <c r="T147" s="662">
        <v>296194</v>
      </c>
      <c r="U147" s="754">
        <f>SUM(H147:S147)</f>
        <v>0</v>
      </c>
      <c r="W147" s="37"/>
      <c r="X147" s="62"/>
      <c r="Y147" s="62"/>
      <c r="Z147" s="62"/>
      <c r="AA147" s="62"/>
      <c r="AB147" s="62"/>
      <c r="AC147" s="62"/>
      <c r="AD147" s="62"/>
      <c r="AE147" s="62"/>
      <c r="AF147" s="62"/>
      <c r="AG147" s="62"/>
      <c r="AH147" s="62"/>
      <c r="AI147" s="782"/>
      <c r="AJ147" s="782"/>
      <c r="AK147" s="782"/>
      <c r="AL147" s="782"/>
      <c r="AM147" s="782"/>
      <c r="AN147" s="782"/>
      <c r="AO147" s="782"/>
      <c r="AP147" s="782"/>
      <c r="AQ147" s="782"/>
      <c r="AR147" s="782"/>
      <c r="AW147" s="1"/>
      <c r="BF147" s="147"/>
      <c r="BG147" s="147"/>
      <c r="BH147" s="1"/>
      <c r="BI147" s="1"/>
      <c r="BJ147" s="1"/>
      <c r="BK147" s="1"/>
      <c r="BL147" s="1"/>
      <c r="BM147" s="1"/>
      <c r="BN147" s="1"/>
      <c r="BO147" s="1"/>
      <c r="BP147" s="1"/>
      <c r="BQ147" s="1"/>
      <c r="BR147" s="1"/>
      <c r="BS147" s="1"/>
      <c r="BT147" s="1"/>
      <c r="BU147" s="1"/>
      <c r="BV147" s="1"/>
      <c r="BW147" s="1"/>
      <c r="BX147" s="1"/>
      <c r="CJ147" s="147"/>
      <c r="CZ147" s="1"/>
      <c r="DR147" s="508"/>
      <c r="DS147" s="147"/>
      <c r="DT147" s="147"/>
      <c r="DU147" s="147"/>
      <c r="DV147" s="147"/>
      <c r="FY147" s="147"/>
      <c r="JT147" s="147"/>
      <c r="JU147" s="147"/>
      <c r="JV147" s="147"/>
      <c r="JW147" s="147"/>
      <c r="PA147" s="147"/>
      <c r="PB147" s="147"/>
      <c r="PD147" s="147"/>
      <c r="PR147" s="558"/>
      <c r="PV147" s="147"/>
      <c r="RY147" s="558"/>
      <c r="AHH147" s="143"/>
      <c r="AIW147" s="143"/>
      <c r="AIX147" s="143"/>
      <c r="AIY147" s="143"/>
    </row>
    <row r="148" spans="2:935" hidden="1" x14ac:dyDescent="0.25">
      <c r="B148" s="703"/>
      <c r="C148" s="428" t="s">
        <v>41</v>
      </c>
      <c r="D148" s="429"/>
      <c r="E148" s="557" t="s">
        <v>31</v>
      </c>
      <c r="F148" s="2158"/>
      <c r="G148" s="278"/>
      <c r="H148" s="278"/>
      <c r="I148" s="278"/>
      <c r="J148" s="278"/>
      <c r="K148" s="2"/>
      <c r="L148" s="278"/>
      <c r="M148" s="278"/>
      <c r="N148" s="278"/>
      <c r="O148" s="278"/>
      <c r="P148" s="278"/>
      <c r="Q148" s="278"/>
      <c r="R148" s="693"/>
      <c r="S148" s="91">
        <f>SUM(G148:Q148)</f>
        <v>0</v>
      </c>
      <c r="T148" s="662">
        <v>626151</v>
      </c>
      <c r="U148" s="754">
        <f>SUM(H148:S148)</f>
        <v>0</v>
      </c>
      <c r="W148" s="37"/>
      <c r="X148" s="62"/>
      <c r="Y148" s="62"/>
      <c r="Z148" s="62"/>
      <c r="AA148" s="62"/>
      <c r="AB148" s="62"/>
      <c r="AC148" s="62"/>
      <c r="AD148" s="62"/>
      <c r="AE148" s="62"/>
      <c r="AF148" s="62"/>
      <c r="AG148" s="62"/>
      <c r="AH148" s="62"/>
      <c r="AI148" s="782"/>
      <c r="AJ148" s="782"/>
      <c r="AK148" s="782"/>
      <c r="AL148" s="782"/>
      <c r="AM148" s="782"/>
      <c r="AN148" s="782"/>
      <c r="AO148" s="782"/>
      <c r="AP148" s="782"/>
      <c r="AQ148" s="782"/>
      <c r="AR148" s="782"/>
      <c r="AW148" s="1"/>
      <c r="BF148" s="147"/>
      <c r="BG148" s="147"/>
      <c r="BH148" s="1"/>
      <c r="BI148" s="1"/>
      <c r="BJ148" s="1"/>
      <c r="BK148" s="1"/>
      <c r="BL148" s="1"/>
      <c r="BM148" s="1"/>
      <c r="BN148" s="1"/>
      <c r="BO148" s="1"/>
      <c r="BP148" s="1"/>
      <c r="BQ148" s="1"/>
      <c r="BR148" s="1"/>
      <c r="BS148" s="1"/>
      <c r="BT148" s="1"/>
      <c r="BU148" s="1"/>
      <c r="BV148" s="1"/>
      <c r="BW148" s="1"/>
      <c r="BX148" s="1"/>
      <c r="CJ148" s="147"/>
      <c r="CZ148" s="1"/>
      <c r="DR148" s="508"/>
      <c r="DS148" s="147"/>
      <c r="DT148" s="147"/>
      <c r="DU148" s="147"/>
      <c r="DV148" s="147"/>
      <c r="FY148" s="147"/>
      <c r="JT148" s="147"/>
      <c r="JU148" s="147"/>
      <c r="JV148" s="147"/>
      <c r="JW148" s="147"/>
      <c r="PA148" s="147"/>
      <c r="PB148" s="147"/>
      <c r="PD148" s="147"/>
      <c r="PR148" s="558"/>
      <c r="PV148" s="147"/>
      <c r="RY148" s="558"/>
      <c r="AHH148" s="143"/>
      <c r="AIW148" s="143"/>
      <c r="AIX148" s="143"/>
      <c r="AIY148" s="143"/>
    </row>
    <row r="149" spans="2:935" hidden="1" x14ac:dyDescent="0.25">
      <c r="B149" s="702"/>
      <c r="C149" s="553" t="s">
        <v>28</v>
      </c>
      <c r="D149" s="467"/>
      <c r="E149" s="456"/>
      <c r="F149" s="2146"/>
      <c r="G149" s="431"/>
      <c r="H149" s="431"/>
      <c r="I149" s="431"/>
      <c r="J149" s="431"/>
      <c r="K149" s="431"/>
      <c r="L149" s="431"/>
      <c r="M149" s="431"/>
      <c r="N149" s="431"/>
      <c r="O149" s="431"/>
      <c r="P149" s="431"/>
      <c r="Q149" s="431"/>
      <c r="R149" s="691"/>
      <c r="S149" s="63" t="s">
        <v>28</v>
      </c>
      <c r="T149" s="661" t="s">
        <v>28</v>
      </c>
      <c r="U149" s="750" t="s">
        <v>28</v>
      </c>
      <c r="W149" s="6"/>
      <c r="X149" s="62"/>
      <c r="Y149" s="62"/>
      <c r="Z149" s="62"/>
      <c r="AA149" s="62"/>
      <c r="AB149" s="62"/>
      <c r="AC149" s="62"/>
      <c r="AD149" s="62"/>
      <c r="AE149" s="62"/>
      <c r="AF149" s="62"/>
      <c r="AG149" s="62"/>
      <c r="AH149" s="62"/>
      <c r="AI149" s="768"/>
      <c r="AJ149" s="768"/>
      <c r="AK149" s="768"/>
      <c r="AL149" s="768"/>
      <c r="AM149" s="768"/>
      <c r="AN149" s="768"/>
      <c r="AO149" s="768"/>
      <c r="AP149" s="768"/>
      <c r="AQ149" s="768"/>
      <c r="AR149" s="768"/>
      <c r="AW149" s="1"/>
      <c r="BF149" s="141"/>
      <c r="BG149" s="141"/>
      <c r="BH149" s="1"/>
      <c r="BI149" s="1"/>
      <c r="BJ149" s="1"/>
      <c r="BK149" s="1"/>
      <c r="BL149" s="1"/>
      <c r="BM149" s="1"/>
      <c r="BN149" s="1"/>
      <c r="BO149" s="1"/>
      <c r="BP149" s="1"/>
      <c r="BQ149" s="1"/>
      <c r="BR149" s="1"/>
      <c r="BS149" s="1"/>
      <c r="BT149" s="1"/>
      <c r="BU149" s="1"/>
      <c r="BV149" s="1"/>
      <c r="BW149" s="1"/>
      <c r="BX149" s="1"/>
      <c r="CJ149" s="141"/>
      <c r="CZ149" s="1"/>
      <c r="DR149" s="5"/>
      <c r="DS149" s="141"/>
      <c r="DT149" s="141"/>
      <c r="DU149" s="141"/>
      <c r="DV149" s="141"/>
      <c r="FY149" s="141"/>
      <c r="JT149" s="141"/>
      <c r="JU149" s="141"/>
      <c r="JV149" s="141"/>
      <c r="JW149" s="141"/>
      <c r="PA149" s="141"/>
      <c r="PB149" s="141"/>
      <c r="PD149" s="141"/>
      <c r="PR149" s="144"/>
      <c r="PV149" s="141"/>
      <c r="RY149" s="144"/>
      <c r="AHH149" s="140"/>
      <c r="AIW149" s="140"/>
      <c r="AIX149" s="140"/>
      <c r="AIY149" s="140"/>
    </row>
    <row r="150" spans="2:935" hidden="1" x14ac:dyDescent="0.25">
      <c r="B150" s="702"/>
      <c r="C150" s="428" t="s">
        <v>42</v>
      </c>
      <c r="D150" s="467"/>
      <c r="E150" s="487" t="s">
        <v>28</v>
      </c>
      <c r="F150" s="2149"/>
      <c r="G150" s="431"/>
      <c r="H150" s="431"/>
      <c r="I150" s="431"/>
      <c r="J150" s="431"/>
      <c r="K150" s="431"/>
      <c r="L150" s="431"/>
      <c r="M150" s="431"/>
      <c r="N150" s="431"/>
      <c r="O150" s="431"/>
      <c r="P150" s="431"/>
      <c r="Q150" s="431"/>
      <c r="R150" s="691"/>
      <c r="S150" s="54">
        <f>S147*12</f>
        <v>0</v>
      </c>
      <c r="T150" s="639">
        <f>T147*12</f>
        <v>3554328</v>
      </c>
      <c r="U150" s="751">
        <f>U147*12</f>
        <v>0</v>
      </c>
      <c r="W150" s="6"/>
      <c r="X150" s="62"/>
      <c r="Y150" s="62"/>
      <c r="Z150" s="62"/>
      <c r="AA150" s="62"/>
      <c r="AB150" s="62"/>
      <c r="AC150" s="62"/>
      <c r="AD150" s="62"/>
      <c r="AE150" s="62"/>
      <c r="AF150" s="62"/>
      <c r="AG150" s="62"/>
      <c r="AH150" s="62"/>
      <c r="AI150" s="768"/>
      <c r="AJ150" s="768"/>
      <c r="AK150" s="768"/>
      <c r="AL150" s="768"/>
      <c r="AM150" s="768"/>
      <c r="AN150" s="768"/>
      <c r="AO150" s="768"/>
      <c r="AP150" s="768"/>
      <c r="AQ150" s="768"/>
      <c r="AR150" s="768"/>
      <c r="AW150" s="1"/>
      <c r="BF150" s="141"/>
      <c r="BG150" s="141"/>
      <c r="BH150" s="1"/>
      <c r="BI150" s="1"/>
      <c r="BJ150" s="1"/>
      <c r="BK150" s="1"/>
      <c r="BL150" s="1"/>
      <c r="BM150" s="1"/>
      <c r="BN150" s="1"/>
      <c r="BO150" s="1"/>
      <c r="BP150" s="1"/>
      <c r="BQ150" s="1"/>
      <c r="BR150" s="1"/>
      <c r="BS150" s="1"/>
      <c r="BT150" s="1"/>
      <c r="BU150" s="1"/>
      <c r="BV150" s="1"/>
      <c r="BW150" s="1"/>
      <c r="BX150" s="1"/>
      <c r="CJ150" s="141"/>
      <c r="CZ150" s="1"/>
      <c r="DR150" s="5"/>
      <c r="DS150" s="141"/>
      <c r="DT150" s="141"/>
      <c r="DU150" s="141"/>
      <c r="DV150" s="141"/>
      <c r="FY150" s="141"/>
      <c r="JT150" s="141"/>
      <c r="JU150" s="141"/>
      <c r="JV150" s="141"/>
      <c r="JW150" s="141"/>
      <c r="PA150" s="141"/>
      <c r="PB150" s="141"/>
      <c r="PD150" s="141"/>
      <c r="PR150" s="144"/>
      <c r="PV150" s="141"/>
      <c r="RY150" s="144"/>
      <c r="AHH150" s="140"/>
      <c r="AIW150" s="140"/>
      <c r="AIX150" s="140"/>
      <c r="AIY150" s="140"/>
    </row>
    <row r="151" spans="2:935" hidden="1" x14ac:dyDescent="0.25">
      <c r="B151" s="702"/>
      <c r="C151" s="428" t="s">
        <v>41</v>
      </c>
      <c r="D151" s="467"/>
      <c r="E151" s="487" t="s">
        <v>28</v>
      </c>
      <c r="F151" s="2149"/>
      <c r="G151" s="431"/>
      <c r="H151" s="431"/>
      <c r="I151" s="431"/>
      <c r="J151" s="431"/>
      <c r="K151" s="431"/>
      <c r="L151" s="431"/>
      <c r="M151" s="431"/>
      <c r="N151" s="431"/>
      <c r="O151" s="431"/>
      <c r="P151" s="431"/>
      <c r="Q151" s="431"/>
      <c r="R151" s="691"/>
      <c r="S151" s="54">
        <f>S148*6</f>
        <v>0</v>
      </c>
      <c r="T151" s="639">
        <f>T148*6</f>
        <v>3756906</v>
      </c>
      <c r="U151" s="751">
        <f>U148*6</f>
        <v>0</v>
      </c>
      <c r="W151" s="6"/>
      <c r="X151" s="62"/>
      <c r="Y151" s="62"/>
      <c r="Z151" s="62"/>
      <c r="AA151" s="62"/>
      <c r="AB151" s="62"/>
      <c r="AC151" s="62"/>
      <c r="AD151" s="62"/>
      <c r="AE151" s="62"/>
      <c r="AF151" s="62"/>
      <c r="AG151" s="62"/>
      <c r="AH151" s="62"/>
      <c r="AI151" s="768"/>
      <c r="AJ151" s="768"/>
      <c r="AK151" s="768"/>
      <c r="AL151" s="768"/>
      <c r="AM151" s="768"/>
      <c r="AN151" s="768"/>
      <c r="AO151" s="768"/>
      <c r="AP151" s="768"/>
      <c r="AQ151" s="768"/>
      <c r="AR151" s="768"/>
      <c r="AW151" s="1"/>
      <c r="BF151" s="141"/>
      <c r="BG151" s="141"/>
      <c r="BH151" s="1"/>
      <c r="BI151" s="1"/>
      <c r="BJ151" s="1"/>
      <c r="BK151" s="1"/>
      <c r="BL151" s="1"/>
      <c r="BM151" s="1"/>
      <c r="BN151" s="1"/>
      <c r="BO151" s="1"/>
      <c r="BP151" s="1"/>
      <c r="BQ151" s="1"/>
      <c r="BR151" s="1"/>
      <c r="BS151" s="1"/>
      <c r="BT151" s="1"/>
      <c r="BU151" s="1"/>
      <c r="BV151" s="1"/>
      <c r="BW151" s="1"/>
      <c r="BX151" s="1"/>
      <c r="CJ151" s="141"/>
      <c r="CZ151" s="1"/>
      <c r="DR151" s="5"/>
      <c r="DS151" s="141"/>
      <c r="DT151" s="141"/>
      <c r="DU151" s="141"/>
      <c r="DV151" s="141"/>
      <c r="FY151" s="141"/>
      <c r="JT151" s="141"/>
      <c r="JU151" s="141"/>
      <c r="JV151" s="141"/>
      <c r="JW151" s="141"/>
      <c r="PA151" s="141"/>
      <c r="PB151" s="141"/>
      <c r="PD151" s="141"/>
      <c r="PR151" s="144"/>
      <c r="PV151" s="141"/>
      <c r="RY151" s="144"/>
      <c r="AHH151" s="140"/>
      <c r="AIW151" s="140"/>
      <c r="AIX151" s="140"/>
      <c r="AIY151" s="140"/>
    </row>
    <row r="152" spans="2:935" hidden="1" x14ac:dyDescent="0.25">
      <c r="B152" s="702"/>
      <c r="C152" s="553" t="s">
        <v>36</v>
      </c>
      <c r="D152" s="467"/>
      <c r="E152" s="487" t="s">
        <v>35</v>
      </c>
      <c r="F152" s="2149"/>
      <c r="G152" s="431"/>
      <c r="H152" s="431"/>
      <c r="I152" s="431"/>
      <c r="J152" s="431"/>
      <c r="K152" s="431"/>
      <c r="L152" s="431"/>
      <c r="M152" s="431"/>
      <c r="N152" s="431"/>
      <c r="O152" s="431"/>
      <c r="P152" s="431"/>
      <c r="Q152" s="431"/>
      <c r="R152" s="691"/>
      <c r="S152" s="54">
        <f>SUM(G152:Q152)</f>
        <v>0</v>
      </c>
      <c r="T152" s="639">
        <f>SUM(H152:R152)</f>
        <v>0</v>
      </c>
      <c r="U152" s="751">
        <f t="shared" ref="U152:U153" si="13">SUM(H152:S152)</f>
        <v>0</v>
      </c>
      <c r="W152" s="6"/>
      <c r="X152" s="62"/>
      <c r="Y152" s="62"/>
      <c r="Z152" s="62"/>
      <c r="AA152" s="62"/>
      <c r="AB152" s="62"/>
      <c r="AC152" s="62"/>
      <c r="AD152" s="62"/>
      <c r="AE152" s="62"/>
      <c r="AF152" s="62"/>
      <c r="AG152" s="62"/>
      <c r="AH152" s="62"/>
      <c r="AI152" s="768"/>
      <c r="AJ152" s="768"/>
      <c r="AK152" s="768"/>
      <c r="AL152" s="768"/>
      <c r="AM152" s="768"/>
      <c r="AN152" s="768"/>
      <c r="AO152" s="768"/>
      <c r="AP152" s="768"/>
      <c r="AQ152" s="768"/>
      <c r="AR152" s="768"/>
      <c r="AW152" s="1"/>
      <c r="BF152" s="141"/>
      <c r="BG152" s="141"/>
      <c r="BH152" s="1"/>
      <c r="BI152" s="1"/>
      <c r="BJ152" s="1"/>
      <c r="BK152" s="1"/>
      <c r="BL152" s="1"/>
      <c r="BM152" s="1"/>
      <c r="BN152" s="1"/>
      <c r="BO152" s="1"/>
      <c r="BP152" s="1"/>
      <c r="BQ152" s="1"/>
      <c r="BR152" s="1"/>
      <c r="BS152" s="1"/>
      <c r="BT152" s="1"/>
      <c r="BU152" s="1"/>
      <c r="BV152" s="1"/>
      <c r="BW152" s="1"/>
      <c r="BX152" s="1"/>
      <c r="CJ152" s="141"/>
      <c r="CZ152" s="1"/>
      <c r="DR152" s="5"/>
      <c r="DS152" s="141"/>
      <c r="DT152" s="141"/>
      <c r="DU152" s="141"/>
      <c r="DV152" s="141"/>
      <c r="FY152" s="141"/>
      <c r="JT152" s="141"/>
      <c r="JU152" s="141"/>
      <c r="JV152" s="141"/>
      <c r="JW152" s="141"/>
      <c r="PA152" s="141"/>
      <c r="PB152" s="141"/>
      <c r="PD152" s="141"/>
      <c r="PR152" s="144"/>
      <c r="PV152" s="141"/>
      <c r="RY152" s="144"/>
      <c r="AHH152" s="140"/>
      <c r="AIW152" s="140"/>
      <c r="AIX152" s="140"/>
      <c r="AIY152" s="140"/>
    </row>
    <row r="153" spans="2:935" hidden="1" x14ac:dyDescent="0.25">
      <c r="B153" s="702"/>
      <c r="C153" s="553" t="s">
        <v>34</v>
      </c>
      <c r="D153" s="467"/>
      <c r="E153" s="487" t="s">
        <v>33</v>
      </c>
      <c r="F153" s="2149"/>
      <c r="G153" s="568"/>
      <c r="H153" s="431"/>
      <c r="I153" s="431"/>
      <c r="J153" s="431"/>
      <c r="K153" s="568"/>
      <c r="L153" s="568"/>
      <c r="M153" s="568"/>
      <c r="N153" s="568"/>
      <c r="O153" s="568"/>
      <c r="P153" s="568"/>
      <c r="Q153" s="568"/>
      <c r="R153" s="691"/>
      <c r="S153" s="54">
        <f>SUM(G153:Q153)</f>
        <v>0</v>
      </c>
      <c r="T153" s="639">
        <f>SUM(H153:R153)</f>
        <v>0</v>
      </c>
      <c r="U153" s="751">
        <f t="shared" si="13"/>
        <v>0</v>
      </c>
      <c r="W153" s="6"/>
      <c r="X153" s="62"/>
      <c r="Y153" s="62"/>
      <c r="Z153" s="62"/>
      <c r="AA153" s="62"/>
      <c r="AB153" s="62"/>
      <c r="AC153" s="62"/>
      <c r="AD153" s="62"/>
      <c r="AE153" s="62"/>
      <c r="AF153" s="62"/>
      <c r="AG153" s="62"/>
      <c r="AH153" s="62"/>
      <c r="AI153" s="768"/>
      <c r="AJ153" s="768"/>
      <c r="AK153" s="768"/>
      <c r="AL153" s="768"/>
      <c r="AM153" s="768"/>
      <c r="AN153" s="768"/>
      <c r="AO153" s="768"/>
      <c r="AP153" s="768"/>
      <c r="AQ153" s="768"/>
      <c r="AR153" s="768"/>
      <c r="AW153" s="1"/>
      <c r="BF153" s="141"/>
      <c r="BG153" s="141"/>
      <c r="BH153" s="1"/>
      <c r="BI153" s="1"/>
      <c r="BJ153" s="1"/>
      <c r="BK153" s="1"/>
      <c r="BL153" s="1"/>
      <c r="BM153" s="1"/>
      <c r="BN153" s="1"/>
      <c r="BO153" s="1"/>
      <c r="BP153" s="1"/>
      <c r="BQ153" s="1"/>
      <c r="BR153" s="1"/>
      <c r="BS153" s="1"/>
      <c r="BT153" s="1"/>
      <c r="BU153" s="1"/>
      <c r="BV153" s="1"/>
      <c r="BW153" s="1"/>
      <c r="BX153" s="1"/>
      <c r="CJ153" s="141"/>
      <c r="CZ153" s="1"/>
      <c r="DR153" s="5"/>
      <c r="DS153" s="141"/>
      <c r="DT153" s="141"/>
      <c r="DU153" s="141"/>
      <c r="DV153" s="141"/>
      <c r="FY153" s="141"/>
      <c r="JT153" s="141"/>
      <c r="JU153" s="141"/>
      <c r="JV153" s="141"/>
      <c r="JW153" s="141"/>
      <c r="PA153" s="141"/>
      <c r="PB153" s="141"/>
      <c r="PD153" s="141"/>
      <c r="PR153" s="144"/>
      <c r="PV153" s="141"/>
      <c r="RY153" s="144"/>
      <c r="AHH153" s="140"/>
      <c r="AIW153" s="140"/>
      <c r="AIX153" s="140"/>
      <c r="AIY153" s="140"/>
    </row>
    <row r="154" spans="2:935" hidden="1" x14ac:dyDescent="0.25">
      <c r="B154" s="699"/>
      <c r="C154" s="412" t="s">
        <v>32</v>
      </c>
      <c r="D154" s="48"/>
      <c r="E154" s="48"/>
      <c r="F154" s="2142"/>
      <c r="G154" s="50"/>
      <c r="H154" s="50"/>
      <c r="I154" s="50"/>
      <c r="J154" s="50"/>
      <c r="K154" s="50"/>
      <c r="L154" s="50"/>
      <c r="M154" s="50"/>
      <c r="N154" s="50"/>
      <c r="O154" s="50"/>
      <c r="P154" s="50"/>
      <c r="Q154" s="50"/>
      <c r="R154" s="3"/>
      <c r="S154" s="513" t="s">
        <v>130</v>
      </c>
      <c r="T154" s="650" t="s">
        <v>130</v>
      </c>
      <c r="U154" s="741" t="s">
        <v>130</v>
      </c>
      <c r="W154" s="1"/>
      <c r="X154" s="62"/>
      <c r="Y154" s="62"/>
      <c r="Z154" s="62"/>
      <c r="AA154" s="62"/>
      <c r="AB154" s="62"/>
      <c r="AC154" s="62"/>
      <c r="AD154" s="62"/>
      <c r="AE154" s="62"/>
      <c r="AF154" s="768"/>
      <c r="AG154" s="768"/>
      <c r="AH154" s="768"/>
      <c r="AI154" s="768"/>
      <c r="AJ154" s="768"/>
      <c r="AK154" s="768"/>
      <c r="AL154" s="768"/>
      <c r="AM154" s="768"/>
      <c r="AN154" s="768"/>
      <c r="AO154" s="768"/>
      <c r="AQ154" s="62"/>
      <c r="AW154" s="1"/>
      <c r="BC154" s="140"/>
      <c r="BD154" s="140"/>
      <c r="BE154" s="1"/>
      <c r="BF154" s="1"/>
      <c r="BG154" s="1"/>
      <c r="BH154" s="1"/>
      <c r="BI154" s="1"/>
      <c r="BJ154" s="1"/>
      <c r="BK154" s="1"/>
      <c r="BL154" s="1"/>
      <c r="BM154" s="1"/>
      <c r="BN154" s="1"/>
      <c r="BO154" s="1"/>
      <c r="BP154" s="1"/>
      <c r="BQ154" s="1"/>
      <c r="BR154" s="1"/>
      <c r="BS154" s="1"/>
      <c r="BT154" s="1"/>
      <c r="BU154" s="1"/>
      <c r="BV154" s="1"/>
      <c r="BW154" s="1"/>
      <c r="BX154" s="1"/>
      <c r="CG154" s="140"/>
      <c r="CZ154" s="1"/>
      <c r="DO154" s="5"/>
      <c r="DP154" s="140"/>
      <c r="DQ154" s="140"/>
      <c r="DR154" s="140"/>
      <c r="DS154" s="140"/>
      <c r="FV154" s="140"/>
      <c r="JQ154" s="140"/>
      <c r="JR154" s="140"/>
      <c r="JS154" s="140"/>
      <c r="JT154" s="140"/>
      <c r="OX154" s="140"/>
      <c r="OY154" s="140"/>
      <c r="PA154" s="140"/>
      <c r="PO154" s="472"/>
      <c r="PS154" s="140"/>
      <c r="RV154" s="472"/>
      <c r="AHE154" s="140"/>
      <c r="AIT154" s="140"/>
      <c r="AIU154" s="140"/>
      <c r="AIV154" s="140"/>
    </row>
    <row r="155" spans="2:935" hidden="1" x14ac:dyDescent="0.25">
      <c r="B155" s="702"/>
      <c r="C155" s="553" t="s">
        <v>29</v>
      </c>
      <c r="D155" s="467"/>
      <c r="E155" s="456"/>
      <c r="F155" s="2146"/>
      <c r="G155" s="431"/>
      <c r="H155" s="431"/>
      <c r="I155" s="431"/>
      <c r="J155" s="431"/>
      <c r="K155" s="431"/>
      <c r="L155" s="431"/>
      <c r="M155" s="431"/>
      <c r="N155" s="431"/>
      <c r="O155" s="431"/>
      <c r="P155" s="431"/>
      <c r="Q155" s="431"/>
      <c r="R155" s="691"/>
      <c r="S155" s="63" t="s">
        <v>29</v>
      </c>
      <c r="T155" s="661" t="s">
        <v>29</v>
      </c>
      <c r="U155" s="750" t="s">
        <v>29</v>
      </c>
      <c r="W155" s="1"/>
      <c r="X155" s="62"/>
      <c r="Y155" s="62"/>
      <c r="Z155" s="62"/>
      <c r="AA155" s="62"/>
      <c r="AB155" s="62"/>
      <c r="AC155" s="62"/>
      <c r="AD155" s="62"/>
      <c r="AE155" s="62"/>
      <c r="AF155" s="62"/>
      <c r="AG155" s="62"/>
      <c r="AH155" s="62"/>
      <c r="AI155" s="62"/>
      <c r="AJ155" s="62"/>
      <c r="AK155" s="62"/>
      <c r="AL155" s="62"/>
      <c r="AM155" s="62"/>
      <c r="AN155" s="62"/>
      <c r="AO155" s="62"/>
      <c r="AQ155" s="62"/>
      <c r="AW155" s="1"/>
      <c r="BC155" s="141"/>
      <c r="BD155" s="141"/>
      <c r="BE155" s="1"/>
      <c r="BF155" s="1"/>
      <c r="BG155" s="1"/>
      <c r="BH155" s="1"/>
      <c r="BI155" s="1"/>
      <c r="BJ155" s="1"/>
      <c r="BK155" s="1"/>
      <c r="BL155" s="1"/>
      <c r="BM155" s="1"/>
      <c r="BN155" s="1"/>
      <c r="BO155" s="1"/>
      <c r="BP155" s="1"/>
      <c r="BQ155" s="1"/>
      <c r="BR155" s="1"/>
      <c r="BS155" s="1"/>
      <c r="BT155" s="1"/>
      <c r="BU155" s="1"/>
      <c r="BV155" s="1"/>
      <c r="BW155" s="1"/>
      <c r="BX155" s="1"/>
      <c r="CG155" s="141"/>
      <c r="CZ155" s="1"/>
      <c r="DO155" s="5"/>
      <c r="DP155" s="141"/>
      <c r="DQ155" s="141"/>
      <c r="DR155" s="141"/>
      <c r="DS155" s="141"/>
      <c r="FV155" s="141"/>
      <c r="JQ155" s="141"/>
      <c r="JR155" s="141"/>
      <c r="JS155" s="141"/>
      <c r="JT155" s="141"/>
      <c r="OX155" s="141"/>
      <c r="OY155" s="141"/>
      <c r="PA155" s="141"/>
      <c r="PO155" s="144"/>
      <c r="PS155" s="141"/>
      <c r="RV155" s="144"/>
      <c r="AHE155" s="140"/>
      <c r="AIT155" s="140"/>
      <c r="AIU155" s="140"/>
      <c r="AIV155" s="140"/>
    </row>
    <row r="156" spans="2:935" hidden="1" x14ac:dyDescent="0.25">
      <c r="B156" s="702"/>
      <c r="C156" s="428" t="s">
        <v>42</v>
      </c>
      <c r="D156" s="467"/>
      <c r="E156" s="487" t="s">
        <v>31</v>
      </c>
      <c r="F156" s="2149"/>
      <c r="G156" s="33"/>
      <c r="H156" s="33"/>
      <c r="I156" s="33"/>
      <c r="J156" s="33"/>
      <c r="K156" s="33"/>
      <c r="L156" s="33"/>
      <c r="M156" s="33"/>
      <c r="N156" s="33"/>
      <c r="O156" s="33"/>
      <c r="P156" s="33"/>
      <c r="Q156" s="33"/>
      <c r="R156" s="691"/>
      <c r="S156" s="54">
        <f>SUM(G156:Q156)</f>
        <v>0</v>
      </c>
      <c r="T156" s="639">
        <f>SUM(H156:R156)</f>
        <v>0</v>
      </c>
      <c r="U156" s="751">
        <f t="shared" ref="U156:U157" si="14">SUM(H156:S156)</f>
        <v>0</v>
      </c>
      <c r="W156" s="1"/>
      <c r="X156" s="62"/>
      <c r="Y156" s="62"/>
      <c r="Z156" s="62"/>
      <c r="AA156" s="62"/>
      <c r="AB156" s="62"/>
      <c r="AC156" s="62"/>
      <c r="AD156" s="62"/>
      <c r="AE156" s="62"/>
      <c r="AF156" s="62"/>
      <c r="AG156" s="62"/>
      <c r="AH156" s="62"/>
      <c r="AI156" s="62"/>
      <c r="AJ156" s="62"/>
      <c r="AK156" s="62"/>
      <c r="AL156" s="62"/>
      <c r="AM156" s="62"/>
      <c r="AN156" s="62"/>
      <c r="AO156" s="62"/>
      <c r="AQ156" s="62"/>
      <c r="AW156" s="1"/>
      <c r="BC156" s="141"/>
      <c r="BD156" s="141"/>
      <c r="BE156" s="1"/>
      <c r="BF156" s="1"/>
      <c r="BG156" s="1"/>
      <c r="BH156" s="1"/>
      <c r="BI156" s="1"/>
      <c r="BJ156" s="1"/>
      <c r="BK156" s="1"/>
      <c r="BL156" s="1"/>
      <c r="BM156" s="1"/>
      <c r="BN156" s="1"/>
      <c r="BO156" s="1"/>
      <c r="BP156" s="1"/>
      <c r="BQ156" s="1"/>
      <c r="BR156" s="1"/>
      <c r="BS156" s="1"/>
      <c r="BT156" s="1"/>
      <c r="BU156" s="1"/>
      <c r="BV156" s="1"/>
      <c r="BW156" s="1"/>
      <c r="BX156" s="1"/>
      <c r="CG156" s="141"/>
      <c r="CZ156" s="1"/>
      <c r="DO156" s="5"/>
      <c r="DP156" s="141"/>
      <c r="DQ156" s="141"/>
      <c r="DR156" s="141"/>
      <c r="DS156" s="141"/>
      <c r="FV156" s="141"/>
      <c r="JQ156" s="141"/>
      <c r="JR156" s="141"/>
      <c r="JS156" s="141"/>
      <c r="JT156" s="141"/>
      <c r="OX156" s="141"/>
      <c r="OY156" s="141"/>
      <c r="PA156" s="141"/>
      <c r="PO156" s="144"/>
      <c r="PS156" s="141"/>
      <c r="RV156" s="144"/>
      <c r="AHE156" s="140"/>
      <c r="AIT156" s="140"/>
      <c r="AIU156" s="140"/>
      <c r="AIV156" s="140"/>
    </row>
    <row r="157" spans="2:935" hidden="1" x14ac:dyDescent="0.25">
      <c r="B157" s="702"/>
      <c r="C157" s="428" t="s">
        <v>41</v>
      </c>
      <c r="D157" s="467"/>
      <c r="E157" s="487" t="s">
        <v>31</v>
      </c>
      <c r="F157" s="2149"/>
      <c r="G157" s="33"/>
      <c r="H157" s="33"/>
      <c r="I157" s="33"/>
      <c r="J157" s="33"/>
      <c r="K157" s="33"/>
      <c r="L157" s="33"/>
      <c r="M157" s="33"/>
      <c r="N157" s="33"/>
      <c r="O157" s="33"/>
      <c r="P157" s="33"/>
      <c r="Q157" s="33"/>
      <c r="R157" s="691"/>
      <c r="S157" s="54">
        <f>SUM(G157:Q157)</f>
        <v>0</v>
      </c>
      <c r="T157" s="639">
        <f>SUM(H157:R157)</f>
        <v>0</v>
      </c>
      <c r="U157" s="751">
        <f t="shared" si="14"/>
        <v>0</v>
      </c>
      <c r="W157" s="1"/>
      <c r="X157" s="62"/>
      <c r="Y157" s="62"/>
      <c r="Z157" s="62"/>
      <c r="AA157" s="62"/>
      <c r="AB157" s="62"/>
      <c r="AC157" s="62"/>
      <c r="AD157" s="62"/>
      <c r="AE157" s="62"/>
      <c r="AF157" s="62"/>
      <c r="AG157" s="62"/>
      <c r="AH157" s="62"/>
      <c r="AI157" s="62"/>
      <c r="AJ157" s="62"/>
      <c r="AK157" s="62"/>
      <c r="AL157" s="62"/>
      <c r="AM157" s="62"/>
      <c r="AN157" s="62"/>
      <c r="AO157" s="62"/>
      <c r="AQ157" s="62"/>
      <c r="AW157" s="1"/>
      <c r="BC157" s="141"/>
      <c r="BD157" s="141"/>
      <c r="BE157" s="1"/>
      <c r="BF157" s="1"/>
      <c r="BG157" s="1"/>
      <c r="BH157" s="1"/>
      <c r="BI157" s="1"/>
      <c r="BJ157" s="1"/>
      <c r="BK157" s="1"/>
      <c r="BL157" s="1"/>
      <c r="BM157" s="1"/>
      <c r="BN157" s="1"/>
      <c r="BO157" s="1"/>
      <c r="BP157" s="1"/>
      <c r="BQ157" s="1"/>
      <c r="BR157" s="1"/>
      <c r="BS157" s="1"/>
      <c r="BT157" s="1"/>
      <c r="BU157" s="1"/>
      <c r="BV157" s="1"/>
      <c r="BW157" s="1"/>
      <c r="BX157" s="1"/>
      <c r="CG157" s="141"/>
      <c r="CZ157" s="1"/>
      <c r="DO157" s="5"/>
      <c r="DP157" s="141"/>
      <c r="DQ157" s="141"/>
      <c r="DR157" s="141"/>
      <c r="DS157" s="141"/>
      <c r="FV157" s="141"/>
      <c r="JQ157" s="141"/>
      <c r="JR157" s="141"/>
      <c r="JS157" s="141"/>
      <c r="JT157" s="141"/>
      <c r="OX157" s="141"/>
      <c r="OY157" s="141"/>
      <c r="PA157" s="141"/>
      <c r="PO157" s="144"/>
      <c r="PS157" s="141"/>
      <c r="RV157" s="144"/>
      <c r="AHE157" s="140"/>
      <c r="AIT157" s="140"/>
      <c r="AIU157" s="140"/>
      <c r="AIV157" s="140"/>
    </row>
    <row r="158" spans="2:935" hidden="1" x14ac:dyDescent="0.25">
      <c r="B158" s="702"/>
      <c r="C158" s="553" t="s">
        <v>28</v>
      </c>
      <c r="D158" s="467"/>
      <c r="E158" s="456"/>
      <c r="F158" s="2146"/>
      <c r="G158" s="33"/>
      <c r="H158" s="33"/>
      <c r="I158" s="33"/>
      <c r="J158" s="33"/>
      <c r="K158" s="33"/>
      <c r="L158" s="33"/>
      <c r="M158" s="33"/>
      <c r="N158" s="33"/>
      <c r="O158" s="33"/>
      <c r="P158" s="33"/>
      <c r="Q158" s="33"/>
      <c r="R158" s="691"/>
      <c r="S158" s="63" t="s">
        <v>28</v>
      </c>
      <c r="T158" s="661" t="s">
        <v>28</v>
      </c>
      <c r="U158" s="750" t="s">
        <v>28</v>
      </c>
      <c r="W158" s="1"/>
      <c r="X158" s="62"/>
      <c r="Y158" s="62"/>
      <c r="Z158" s="62"/>
      <c r="AA158" s="62"/>
      <c r="AB158" s="62"/>
      <c r="AC158" s="62"/>
      <c r="AD158" s="62"/>
      <c r="AE158" s="62"/>
      <c r="AF158" s="62"/>
      <c r="AG158" s="62"/>
      <c r="AH158" s="62"/>
      <c r="AI158" s="62"/>
      <c r="AJ158" s="62"/>
      <c r="AK158" s="62"/>
      <c r="AL158" s="62"/>
      <c r="AM158" s="62"/>
      <c r="AN158" s="62"/>
      <c r="AO158" s="62"/>
      <c r="AQ158" s="62"/>
      <c r="AW158" s="1"/>
      <c r="BC158" s="141"/>
      <c r="BD158" s="141"/>
      <c r="BE158" s="1"/>
      <c r="BF158" s="1"/>
      <c r="BG158" s="1"/>
      <c r="BH158" s="1"/>
      <c r="BI158" s="1"/>
      <c r="BJ158" s="1"/>
      <c r="BK158" s="1"/>
      <c r="BL158" s="1"/>
      <c r="BM158" s="1"/>
      <c r="BN158" s="1"/>
      <c r="BO158" s="1"/>
      <c r="BP158" s="1"/>
      <c r="BQ158" s="1"/>
      <c r="BR158" s="1"/>
      <c r="BS158" s="1"/>
      <c r="BT158" s="1"/>
      <c r="BU158" s="1"/>
      <c r="BV158" s="1"/>
      <c r="BW158" s="1"/>
      <c r="BX158" s="1"/>
      <c r="CG158" s="141"/>
      <c r="CZ158" s="1"/>
      <c r="DO158" s="5"/>
      <c r="DP158" s="141"/>
      <c r="DQ158" s="141"/>
      <c r="DR158" s="141"/>
      <c r="DS158" s="141"/>
      <c r="FV158" s="141"/>
      <c r="JQ158" s="141"/>
      <c r="JR158" s="141"/>
      <c r="JS158" s="141"/>
      <c r="JT158" s="141"/>
      <c r="OX158" s="141"/>
      <c r="OY158" s="141"/>
      <c r="PA158" s="141"/>
      <c r="PO158" s="144"/>
      <c r="PS158" s="141"/>
      <c r="RV158" s="144"/>
      <c r="AHE158" s="140"/>
      <c r="AIT158" s="140"/>
      <c r="AIU158" s="140"/>
      <c r="AIV158" s="140"/>
    </row>
    <row r="159" spans="2:935" hidden="1" x14ac:dyDescent="0.25">
      <c r="B159" s="702"/>
      <c r="C159" s="428" t="str">
        <f>C156</f>
        <v xml:space="preserve">INL SP 900 mL  </v>
      </c>
      <c r="D159" s="467"/>
      <c r="E159" s="487" t="s">
        <v>28</v>
      </c>
      <c r="F159" s="2149"/>
      <c r="G159" s="33"/>
      <c r="H159" s="33"/>
      <c r="I159" s="33"/>
      <c r="J159" s="33"/>
      <c r="K159" s="33"/>
      <c r="L159" s="33"/>
      <c r="M159" s="33"/>
      <c r="N159" s="33"/>
      <c r="O159" s="33"/>
      <c r="P159" s="33"/>
      <c r="Q159" s="33"/>
      <c r="R159" s="691"/>
      <c r="S159" s="54">
        <f>SUM(G159:Q159)</f>
        <v>0</v>
      </c>
      <c r="T159" s="639">
        <f>SUM(H159:R159)</f>
        <v>0</v>
      </c>
      <c r="U159" s="751">
        <f t="shared" ref="U159:U160" si="15">SUM(H159:S159)</f>
        <v>0</v>
      </c>
      <c r="W159" s="1"/>
      <c r="X159" s="62"/>
      <c r="Y159" s="62"/>
      <c r="Z159" s="62"/>
      <c r="AA159" s="62"/>
      <c r="AB159" s="62"/>
      <c r="AC159" s="62"/>
      <c r="AD159" s="62"/>
      <c r="AE159" s="62"/>
      <c r="AF159" s="62"/>
      <c r="AG159" s="62"/>
      <c r="AH159" s="62"/>
      <c r="AI159" s="62"/>
      <c r="AJ159" s="62"/>
      <c r="AK159" s="62"/>
      <c r="AL159" s="62"/>
      <c r="AM159" s="62"/>
      <c r="AN159" s="62"/>
      <c r="AO159" s="62"/>
      <c r="AQ159" s="62"/>
      <c r="AW159" s="1"/>
      <c r="BC159" s="141"/>
      <c r="BD159" s="141"/>
      <c r="BE159" s="1"/>
      <c r="BF159" s="1"/>
      <c r="BG159" s="1"/>
      <c r="BH159" s="1"/>
      <c r="BI159" s="1"/>
      <c r="BJ159" s="1"/>
      <c r="BK159" s="1"/>
      <c r="BL159" s="1"/>
      <c r="BM159" s="1"/>
      <c r="BN159" s="1"/>
      <c r="BO159" s="1"/>
      <c r="BP159" s="1"/>
      <c r="BQ159" s="1"/>
      <c r="BR159" s="1"/>
      <c r="BS159" s="1"/>
      <c r="BT159" s="1"/>
      <c r="BU159" s="1"/>
      <c r="BV159" s="1"/>
      <c r="BW159" s="1"/>
      <c r="BX159" s="1"/>
      <c r="CG159" s="141"/>
      <c r="CZ159" s="1"/>
      <c r="DO159" s="5"/>
      <c r="DP159" s="141"/>
      <c r="DQ159" s="141"/>
      <c r="DR159" s="141"/>
      <c r="DS159" s="141"/>
      <c r="FV159" s="141"/>
      <c r="JQ159" s="141"/>
      <c r="JR159" s="141"/>
      <c r="JS159" s="141"/>
      <c r="JT159" s="141"/>
      <c r="OX159" s="141"/>
      <c r="OY159" s="141"/>
      <c r="PA159" s="141"/>
      <c r="PO159" s="144"/>
      <c r="PS159" s="141"/>
      <c r="RV159" s="144"/>
      <c r="AHE159" s="140"/>
      <c r="AIT159" s="140"/>
      <c r="AIU159" s="140"/>
      <c r="AIV159" s="140"/>
    </row>
    <row r="160" spans="2:935" hidden="1" x14ac:dyDescent="0.25">
      <c r="B160" s="702"/>
      <c r="C160" s="428" t="str">
        <f>C157</f>
        <v>INL SP 1,8 L</v>
      </c>
      <c r="D160" s="467"/>
      <c r="E160" s="487" t="s">
        <v>28</v>
      </c>
      <c r="F160" s="2149"/>
      <c r="G160" s="33"/>
      <c r="H160" s="33"/>
      <c r="I160" s="33"/>
      <c r="J160" s="33"/>
      <c r="K160" s="33"/>
      <c r="L160" s="33"/>
      <c r="M160" s="33"/>
      <c r="N160" s="33"/>
      <c r="O160" s="33"/>
      <c r="P160" s="33"/>
      <c r="Q160" s="33"/>
      <c r="R160" s="691"/>
      <c r="S160" s="54">
        <f>SUM(G160:Q160)</f>
        <v>0</v>
      </c>
      <c r="T160" s="639">
        <f>SUM(H160:R160)</f>
        <v>0</v>
      </c>
      <c r="U160" s="751">
        <f t="shared" si="15"/>
        <v>0</v>
      </c>
      <c r="W160" s="1"/>
      <c r="X160" s="62"/>
      <c r="Y160" s="62"/>
      <c r="Z160" s="62"/>
      <c r="AA160" s="62"/>
      <c r="AB160" s="62"/>
      <c r="AC160" s="62"/>
      <c r="AD160" s="62"/>
      <c r="AE160" s="62"/>
      <c r="AF160" s="62"/>
      <c r="AG160" s="62"/>
      <c r="AH160" s="62"/>
      <c r="AI160" s="62"/>
      <c r="AJ160" s="62"/>
      <c r="AK160" s="62"/>
      <c r="AL160" s="62"/>
      <c r="AM160" s="62"/>
      <c r="AN160" s="62"/>
      <c r="AO160" s="62"/>
      <c r="AQ160" s="62"/>
      <c r="AW160" s="1"/>
      <c r="BC160" s="141"/>
      <c r="BD160" s="141"/>
      <c r="BE160" s="1"/>
      <c r="BF160" s="1"/>
      <c r="BG160" s="1"/>
      <c r="BH160" s="1"/>
      <c r="BI160" s="1"/>
      <c r="BJ160" s="1"/>
      <c r="BK160" s="1"/>
      <c r="BL160" s="1"/>
      <c r="BM160" s="1"/>
      <c r="BN160" s="1"/>
      <c r="BO160" s="1"/>
      <c r="BP160" s="1"/>
      <c r="BQ160" s="1"/>
      <c r="BR160" s="1"/>
      <c r="BS160" s="1"/>
      <c r="BT160" s="1"/>
      <c r="BU160" s="1"/>
      <c r="BV160" s="1"/>
      <c r="BW160" s="1"/>
      <c r="BX160" s="1"/>
      <c r="CG160" s="141"/>
      <c r="CZ160" s="1"/>
      <c r="DO160" s="5"/>
      <c r="DP160" s="141"/>
      <c r="DQ160" s="141"/>
      <c r="DR160" s="141"/>
      <c r="DS160" s="141"/>
      <c r="FV160" s="141"/>
      <c r="JQ160" s="141"/>
      <c r="JR160" s="141"/>
      <c r="JS160" s="141"/>
      <c r="JT160" s="141"/>
      <c r="OX160" s="141"/>
      <c r="OY160" s="141"/>
      <c r="PA160" s="141"/>
      <c r="PO160" s="144"/>
      <c r="PS160" s="141"/>
      <c r="RV160" s="144"/>
      <c r="AHE160" s="140"/>
      <c r="AIT160" s="140"/>
      <c r="AIU160" s="140"/>
      <c r="AIV160" s="140"/>
    </row>
    <row r="161" spans="2:932" hidden="1" x14ac:dyDescent="0.25">
      <c r="B161" s="702"/>
      <c r="C161" s="412" t="s">
        <v>30</v>
      </c>
      <c r="D161" s="76"/>
      <c r="E161" s="569"/>
      <c r="F161" s="2162"/>
      <c r="G161" s="94"/>
      <c r="H161" s="94"/>
      <c r="I161" s="94"/>
      <c r="J161" s="94"/>
      <c r="K161" s="94"/>
      <c r="L161" s="94"/>
      <c r="M161" s="94"/>
      <c r="N161" s="94"/>
      <c r="O161" s="94"/>
      <c r="P161" s="94"/>
      <c r="Q161" s="94"/>
      <c r="R161" s="570"/>
      <c r="S161" s="95"/>
      <c r="T161" s="664"/>
      <c r="U161" s="755"/>
      <c r="W161" s="1"/>
      <c r="X161" s="62"/>
      <c r="Y161" s="62"/>
      <c r="Z161" s="62"/>
      <c r="AA161" s="62"/>
      <c r="AB161" s="62"/>
      <c r="AC161" s="62"/>
      <c r="AD161" s="62"/>
      <c r="AE161" s="62"/>
      <c r="AF161" s="62"/>
      <c r="AG161" s="62"/>
      <c r="AH161" s="62"/>
      <c r="AI161" s="62"/>
      <c r="AJ161" s="62"/>
      <c r="AK161" s="62"/>
      <c r="AL161" s="62"/>
      <c r="AM161" s="62"/>
      <c r="AN161" s="62"/>
      <c r="AO161" s="62"/>
      <c r="AQ161" s="62"/>
      <c r="AW161" s="1"/>
      <c r="BC161" s="141"/>
      <c r="BD161" s="141"/>
      <c r="BE161" s="1"/>
      <c r="BF161" s="1"/>
      <c r="BG161" s="1"/>
      <c r="BH161" s="1"/>
      <c r="BI161" s="1"/>
      <c r="BJ161" s="1"/>
      <c r="BK161" s="1"/>
      <c r="BL161" s="1"/>
      <c r="BM161" s="1"/>
      <c r="BN161" s="1"/>
      <c r="BO161" s="1"/>
      <c r="BP161" s="1"/>
      <c r="BQ161" s="1"/>
      <c r="BR161" s="1"/>
      <c r="BS161" s="1"/>
      <c r="BT161" s="1"/>
      <c r="BU161" s="1"/>
      <c r="BV161" s="1"/>
      <c r="BW161" s="1"/>
      <c r="BX161" s="1"/>
      <c r="CG161" s="141"/>
      <c r="CZ161" s="1"/>
      <c r="DO161" s="5"/>
      <c r="DP161" s="141"/>
      <c r="DQ161" s="141"/>
      <c r="DR161" s="141"/>
      <c r="DS161" s="141"/>
      <c r="FV161" s="141"/>
      <c r="JQ161" s="141"/>
      <c r="JR161" s="141"/>
      <c r="JS161" s="141"/>
      <c r="JT161" s="141"/>
      <c r="OX161" s="141"/>
      <c r="OY161" s="141"/>
      <c r="PA161" s="141"/>
      <c r="PO161" s="144"/>
      <c r="PS161" s="141"/>
      <c r="RV161" s="144"/>
      <c r="AHE161" s="140"/>
      <c r="AIT161" s="140"/>
      <c r="AIU161" s="140"/>
      <c r="AIV161" s="140"/>
    </row>
    <row r="162" spans="2:932" hidden="1" x14ac:dyDescent="0.25">
      <c r="B162" s="702"/>
      <c r="C162" s="553" t="s">
        <v>29</v>
      </c>
      <c r="D162" s="467"/>
      <c r="E162" s="487"/>
      <c r="F162" s="2149"/>
      <c r="G162" s="33"/>
      <c r="H162" s="33"/>
      <c r="I162" s="33"/>
      <c r="J162" s="33"/>
      <c r="K162" s="33"/>
      <c r="L162" s="33"/>
      <c r="M162" s="33"/>
      <c r="N162" s="33"/>
      <c r="O162" s="33"/>
      <c r="P162" s="33"/>
      <c r="Q162" s="33"/>
      <c r="R162" s="691"/>
      <c r="S162" s="54"/>
      <c r="T162" s="639"/>
      <c r="U162" s="751"/>
      <c r="W162" s="1"/>
      <c r="X162" s="62"/>
      <c r="Y162" s="62"/>
      <c r="Z162" s="62"/>
      <c r="AA162" s="62"/>
      <c r="AB162" s="62"/>
      <c r="AC162" s="62"/>
      <c r="AD162" s="62"/>
      <c r="AE162" s="62"/>
      <c r="AF162" s="62"/>
      <c r="AG162" s="62"/>
      <c r="AH162" s="62"/>
      <c r="AI162" s="62"/>
      <c r="AJ162" s="62"/>
      <c r="AK162" s="62"/>
      <c r="AL162" s="62"/>
      <c r="AM162" s="62"/>
      <c r="AN162" s="62"/>
      <c r="AO162" s="62"/>
      <c r="AQ162" s="62"/>
      <c r="AW162" s="1"/>
      <c r="BC162" s="141"/>
      <c r="BD162" s="141"/>
      <c r="BE162" s="1"/>
      <c r="BF162" s="1"/>
      <c r="BG162" s="1"/>
      <c r="BH162" s="1"/>
      <c r="BI162" s="1"/>
      <c r="BJ162" s="1"/>
      <c r="BK162" s="1"/>
      <c r="BL162" s="1"/>
      <c r="BM162" s="1"/>
      <c r="BN162" s="1"/>
      <c r="BO162" s="1"/>
      <c r="BP162" s="1"/>
      <c r="BQ162" s="1"/>
      <c r="BR162" s="1"/>
      <c r="BS162" s="1"/>
      <c r="BT162" s="1"/>
      <c r="BU162" s="1"/>
      <c r="BV162" s="1"/>
      <c r="BW162" s="1"/>
      <c r="BX162" s="1"/>
      <c r="CG162" s="141"/>
      <c r="CZ162" s="1"/>
      <c r="DO162" s="5"/>
      <c r="DP162" s="141"/>
      <c r="DQ162" s="141"/>
      <c r="DR162" s="141"/>
      <c r="DS162" s="141"/>
      <c r="FV162" s="141"/>
      <c r="JQ162" s="141"/>
      <c r="JR162" s="141"/>
      <c r="JS162" s="141"/>
      <c r="JT162" s="141"/>
      <c r="OX162" s="141"/>
      <c r="OY162" s="141"/>
      <c r="PA162" s="141"/>
      <c r="PO162" s="144"/>
      <c r="PS162" s="141"/>
      <c r="RV162" s="144"/>
      <c r="AHE162" s="140"/>
      <c r="AIT162" s="140"/>
      <c r="AIU162" s="140"/>
      <c r="AIV162" s="140"/>
    </row>
    <row r="163" spans="2:932" hidden="1" x14ac:dyDescent="0.25">
      <c r="B163" s="702"/>
      <c r="C163" s="428" t="s">
        <v>42</v>
      </c>
      <c r="D163" s="467"/>
      <c r="E163" s="487" t="s">
        <v>25</v>
      </c>
      <c r="F163" s="2149"/>
      <c r="G163" s="432"/>
      <c r="H163" s="432"/>
      <c r="I163" s="432"/>
      <c r="J163" s="432"/>
      <c r="K163" s="432"/>
      <c r="L163" s="432"/>
      <c r="M163" s="432"/>
      <c r="N163" s="432"/>
      <c r="O163" s="432"/>
      <c r="P163" s="432"/>
      <c r="Q163" s="432"/>
      <c r="R163" s="691"/>
      <c r="S163" s="58" t="e">
        <f>S156/S147*100</f>
        <v>#DIV/0!</v>
      </c>
      <c r="T163" s="639"/>
      <c r="U163" s="751"/>
      <c r="W163" s="1"/>
      <c r="X163" s="62"/>
      <c r="Y163" s="62"/>
      <c r="Z163" s="62"/>
      <c r="AA163" s="62"/>
      <c r="AB163" s="62"/>
      <c r="AC163" s="62"/>
      <c r="AD163" s="62"/>
      <c r="AE163" s="62"/>
      <c r="AF163" s="62"/>
      <c r="AG163" s="62"/>
      <c r="AH163" s="62"/>
      <c r="AI163" s="62"/>
      <c r="AJ163" s="62"/>
      <c r="AK163" s="62"/>
      <c r="AL163" s="62"/>
      <c r="AM163" s="62"/>
      <c r="AN163" s="62"/>
      <c r="AO163" s="62"/>
      <c r="AQ163" s="62"/>
      <c r="AW163" s="1"/>
      <c r="BC163" s="141"/>
      <c r="BD163" s="141"/>
      <c r="BE163" s="1"/>
      <c r="BF163" s="1"/>
      <c r="BG163" s="1"/>
      <c r="BH163" s="1"/>
      <c r="BI163" s="1"/>
      <c r="BJ163" s="1"/>
      <c r="BK163" s="1"/>
      <c r="BL163" s="1"/>
      <c r="BM163" s="1"/>
      <c r="BN163" s="1"/>
      <c r="BO163" s="1"/>
      <c r="BP163" s="1"/>
      <c r="BQ163" s="1"/>
      <c r="BR163" s="1"/>
      <c r="BS163" s="1"/>
      <c r="BT163" s="1"/>
      <c r="BU163" s="1"/>
      <c r="BV163" s="1"/>
      <c r="BW163" s="1"/>
      <c r="BX163" s="1"/>
      <c r="CG163" s="141"/>
      <c r="CZ163" s="1"/>
      <c r="DO163" s="5"/>
      <c r="DP163" s="141"/>
      <c r="DQ163" s="141"/>
      <c r="DR163" s="141"/>
      <c r="DS163" s="141"/>
      <c r="FV163" s="141"/>
      <c r="JQ163" s="141"/>
      <c r="JR163" s="141"/>
      <c r="JS163" s="141"/>
      <c r="JT163" s="141"/>
      <c r="OX163" s="141"/>
      <c r="OY163" s="141"/>
      <c r="PA163" s="141"/>
      <c r="PO163" s="144"/>
      <c r="PS163" s="141"/>
      <c r="RV163" s="144"/>
      <c r="AHE163" s="140"/>
      <c r="AIT163" s="140"/>
      <c r="AIU163" s="140"/>
      <c r="AIV163" s="140"/>
    </row>
    <row r="164" spans="2:932" hidden="1" x14ac:dyDescent="0.25">
      <c r="B164" s="702"/>
      <c r="C164" s="428" t="s">
        <v>41</v>
      </c>
      <c r="D164" s="467"/>
      <c r="E164" s="487" t="s">
        <v>25</v>
      </c>
      <c r="F164" s="2149"/>
      <c r="G164" s="432"/>
      <c r="H164" s="432"/>
      <c r="I164" s="432"/>
      <c r="J164" s="432"/>
      <c r="K164" s="432"/>
      <c r="L164" s="432"/>
      <c r="M164" s="432"/>
      <c r="N164" s="432"/>
      <c r="O164" s="432"/>
      <c r="P164" s="432"/>
      <c r="Q164" s="432"/>
      <c r="R164" s="691"/>
      <c r="S164" s="58" t="e">
        <f>S157/S148*100</f>
        <v>#DIV/0!</v>
      </c>
      <c r="T164" s="639"/>
      <c r="U164" s="751"/>
      <c r="W164" s="1"/>
      <c r="X164" s="62"/>
      <c r="Y164" s="62"/>
      <c r="Z164" s="62"/>
      <c r="AA164" s="62"/>
      <c r="AB164" s="62"/>
      <c r="AC164" s="62"/>
      <c r="AD164" s="62"/>
      <c r="AE164" s="62"/>
      <c r="AF164" s="62"/>
      <c r="AG164" s="62"/>
      <c r="AH164" s="62"/>
      <c r="AI164" s="62"/>
      <c r="AJ164" s="62"/>
      <c r="AK164" s="62"/>
      <c r="AL164" s="62"/>
      <c r="AM164" s="62"/>
      <c r="AN164" s="62"/>
      <c r="AO164" s="62"/>
      <c r="AQ164" s="62"/>
      <c r="AW164" s="1"/>
      <c r="BC164" s="141"/>
      <c r="BD164" s="141"/>
      <c r="BE164" s="1"/>
      <c r="BF164" s="1"/>
      <c r="BG164" s="1"/>
      <c r="BH164" s="1"/>
      <c r="BI164" s="1"/>
      <c r="BJ164" s="1"/>
      <c r="BK164" s="1"/>
      <c r="BL164" s="1"/>
      <c r="BM164" s="1"/>
      <c r="BN164" s="1"/>
      <c r="BO164" s="1"/>
      <c r="BP164" s="1"/>
      <c r="BQ164" s="1"/>
      <c r="BR164" s="1"/>
      <c r="BS164" s="1"/>
      <c r="BT164" s="1"/>
      <c r="BU164" s="1"/>
      <c r="BV164" s="1"/>
      <c r="BW164" s="1"/>
      <c r="BX164" s="1"/>
      <c r="CG164" s="141"/>
      <c r="CZ164" s="1"/>
      <c r="DO164" s="5"/>
      <c r="DP164" s="141"/>
      <c r="DQ164" s="141"/>
      <c r="DR164" s="141"/>
      <c r="DS164" s="141"/>
      <c r="FV164" s="141"/>
      <c r="JQ164" s="141"/>
      <c r="JR164" s="141"/>
      <c r="JS164" s="141"/>
      <c r="JT164" s="141"/>
      <c r="OX164" s="141"/>
      <c r="OY164" s="141"/>
      <c r="PA164" s="141"/>
      <c r="PO164" s="144"/>
      <c r="PS164" s="141"/>
      <c r="RV164" s="144"/>
      <c r="AHE164" s="140"/>
      <c r="AIT164" s="140"/>
      <c r="AIU164" s="140"/>
      <c r="AIV164" s="140"/>
    </row>
    <row r="165" spans="2:932" hidden="1" x14ac:dyDescent="0.25">
      <c r="B165" s="702"/>
      <c r="C165" s="553" t="s">
        <v>28</v>
      </c>
      <c r="D165" s="467"/>
      <c r="E165" s="487"/>
      <c r="F165" s="2149"/>
      <c r="G165" s="33"/>
      <c r="H165" s="33"/>
      <c r="I165" s="33"/>
      <c r="J165" s="33"/>
      <c r="K165" s="33"/>
      <c r="L165" s="33"/>
      <c r="M165" s="33"/>
      <c r="N165" s="33"/>
      <c r="O165" s="33"/>
      <c r="P165" s="33"/>
      <c r="Q165" s="33"/>
      <c r="R165" s="691"/>
      <c r="S165" s="54"/>
      <c r="T165" s="639"/>
      <c r="U165" s="751"/>
      <c r="W165" s="1"/>
      <c r="X165" s="62"/>
      <c r="Y165" s="62"/>
      <c r="Z165" s="62"/>
      <c r="AA165" s="62"/>
      <c r="AB165" s="62"/>
      <c r="AC165" s="62"/>
      <c r="AD165" s="62"/>
      <c r="AE165" s="62"/>
      <c r="AF165" s="62"/>
      <c r="AG165" s="62"/>
      <c r="AH165" s="62"/>
      <c r="AI165" s="62"/>
      <c r="AJ165" s="62"/>
      <c r="AK165" s="62"/>
      <c r="AL165" s="62"/>
      <c r="AM165" s="62"/>
      <c r="AN165" s="62"/>
      <c r="AO165" s="62"/>
      <c r="AQ165" s="62"/>
      <c r="AW165" s="1"/>
      <c r="BC165" s="141"/>
      <c r="BD165" s="141"/>
      <c r="BE165" s="1"/>
      <c r="BF165" s="1"/>
      <c r="BG165" s="1"/>
      <c r="BH165" s="1"/>
      <c r="BI165" s="1"/>
      <c r="BJ165" s="1"/>
      <c r="BK165" s="1"/>
      <c r="BL165" s="1"/>
      <c r="BM165" s="1"/>
      <c r="BN165" s="1"/>
      <c r="BO165" s="1"/>
      <c r="BP165" s="1"/>
      <c r="BQ165" s="1"/>
      <c r="BR165" s="1"/>
      <c r="BS165" s="1"/>
      <c r="BT165" s="1"/>
      <c r="BU165" s="1"/>
      <c r="BV165" s="1"/>
      <c r="BW165" s="1"/>
      <c r="BX165" s="1"/>
      <c r="CG165" s="141"/>
      <c r="CZ165" s="1"/>
      <c r="DO165" s="5"/>
      <c r="DP165" s="141"/>
      <c r="DQ165" s="141"/>
      <c r="DR165" s="141"/>
      <c r="DS165" s="141"/>
      <c r="FV165" s="141"/>
      <c r="JQ165" s="141"/>
      <c r="JR165" s="141"/>
      <c r="JS165" s="141"/>
      <c r="JT165" s="141"/>
      <c r="OX165" s="141"/>
      <c r="OY165" s="141"/>
      <c r="PA165" s="141"/>
      <c r="PO165" s="144"/>
      <c r="PS165" s="141"/>
      <c r="RV165" s="144"/>
      <c r="AHE165" s="140"/>
      <c r="AIT165" s="140"/>
      <c r="AIU165" s="140"/>
      <c r="AIV165" s="140"/>
    </row>
    <row r="166" spans="2:932" hidden="1" x14ac:dyDescent="0.25">
      <c r="B166" s="702"/>
      <c r="C166" s="428" t="s">
        <v>42</v>
      </c>
      <c r="D166" s="467"/>
      <c r="E166" s="487" t="s">
        <v>25</v>
      </c>
      <c r="F166" s="2149"/>
      <c r="G166" s="432"/>
      <c r="H166" s="432"/>
      <c r="I166" s="432"/>
      <c r="J166" s="432"/>
      <c r="K166" s="432"/>
      <c r="L166" s="432"/>
      <c r="M166" s="432"/>
      <c r="N166" s="432"/>
      <c r="O166" s="432"/>
      <c r="P166" s="432"/>
      <c r="Q166" s="432"/>
      <c r="R166" s="691"/>
      <c r="S166" s="58" t="e">
        <f>S159/S150*100</f>
        <v>#DIV/0!</v>
      </c>
      <c r="T166" s="639"/>
      <c r="U166" s="751"/>
      <c r="W166" s="1"/>
      <c r="X166" s="62"/>
      <c r="Y166" s="62"/>
      <c r="Z166" s="62"/>
      <c r="AA166" s="62"/>
      <c r="AB166" s="62"/>
      <c r="AC166" s="62"/>
      <c r="AD166" s="62"/>
      <c r="AE166" s="62"/>
      <c r="AF166" s="62"/>
      <c r="AG166" s="62"/>
      <c r="AH166" s="62"/>
      <c r="AI166" s="62"/>
      <c r="AJ166" s="62"/>
      <c r="AK166" s="62"/>
      <c r="AL166" s="62"/>
      <c r="AM166" s="62"/>
      <c r="AN166" s="62"/>
      <c r="AO166" s="62"/>
      <c r="AQ166" s="62"/>
      <c r="AW166" s="1"/>
      <c r="BC166" s="141"/>
      <c r="BD166" s="141"/>
      <c r="BE166" s="1"/>
      <c r="BF166" s="1"/>
      <c r="BG166" s="1"/>
      <c r="BH166" s="1"/>
      <c r="BI166" s="1"/>
      <c r="BJ166" s="1"/>
      <c r="BK166" s="1"/>
      <c r="BL166" s="1"/>
      <c r="BM166" s="1"/>
      <c r="BN166" s="1"/>
      <c r="BO166" s="1"/>
      <c r="BP166" s="1"/>
      <c r="BQ166" s="1"/>
      <c r="BR166" s="1"/>
      <c r="BS166" s="1"/>
      <c r="BT166" s="1"/>
      <c r="BU166" s="1"/>
      <c r="BV166" s="1"/>
      <c r="BW166" s="1"/>
      <c r="BX166" s="1"/>
      <c r="CG166" s="141"/>
      <c r="CZ166" s="1"/>
      <c r="DO166" s="5"/>
      <c r="DP166" s="141"/>
      <c r="DQ166" s="141"/>
      <c r="DR166" s="141"/>
      <c r="DS166" s="141"/>
      <c r="FV166" s="141"/>
      <c r="JQ166" s="141"/>
      <c r="JR166" s="141"/>
      <c r="JS166" s="141"/>
      <c r="JT166" s="141"/>
      <c r="OX166" s="141"/>
      <c r="OY166" s="141"/>
      <c r="PA166" s="141"/>
      <c r="PO166" s="144"/>
      <c r="PS166" s="141"/>
      <c r="RV166" s="144"/>
      <c r="AHE166" s="140"/>
      <c r="AIT166" s="140"/>
      <c r="AIU166" s="140"/>
      <c r="AIV166" s="140"/>
    </row>
    <row r="167" spans="2:932" hidden="1" x14ac:dyDescent="0.25">
      <c r="B167" s="702"/>
      <c r="C167" s="428" t="s">
        <v>41</v>
      </c>
      <c r="D167" s="467"/>
      <c r="E167" s="487" t="s">
        <v>25</v>
      </c>
      <c r="F167" s="2149"/>
      <c r="G167" s="432"/>
      <c r="H167" s="432"/>
      <c r="I167" s="432"/>
      <c r="J167" s="432"/>
      <c r="K167" s="432"/>
      <c r="L167" s="432"/>
      <c r="M167" s="432"/>
      <c r="N167" s="432"/>
      <c r="O167" s="432"/>
      <c r="P167" s="432"/>
      <c r="Q167" s="432"/>
      <c r="R167" s="691"/>
      <c r="S167" s="58" t="e">
        <f>S160/S151*100</f>
        <v>#DIV/0!</v>
      </c>
      <c r="T167" s="639"/>
      <c r="U167" s="751"/>
      <c r="W167" s="1"/>
      <c r="X167" s="62"/>
      <c r="Y167" s="62"/>
      <c r="Z167" s="62"/>
      <c r="AA167" s="62"/>
      <c r="AB167" s="62"/>
      <c r="AC167" s="62"/>
      <c r="AD167" s="62"/>
      <c r="AE167" s="62"/>
      <c r="AF167" s="62"/>
      <c r="AG167" s="62"/>
      <c r="AH167" s="62"/>
      <c r="AI167" s="62"/>
      <c r="AJ167" s="62"/>
      <c r="AK167" s="62"/>
      <c r="AL167" s="62"/>
      <c r="AM167" s="62"/>
      <c r="AN167" s="62"/>
      <c r="AO167" s="62"/>
      <c r="AQ167" s="62"/>
      <c r="AW167" s="1"/>
      <c r="BC167" s="141"/>
      <c r="BD167" s="141"/>
      <c r="BE167" s="1"/>
      <c r="BF167" s="1"/>
      <c r="BG167" s="1"/>
      <c r="BH167" s="1"/>
      <c r="BI167" s="1"/>
      <c r="BJ167" s="1"/>
      <c r="BK167" s="1"/>
      <c r="BL167" s="1"/>
      <c r="BM167" s="1"/>
      <c r="BN167" s="1"/>
      <c r="BO167" s="1"/>
      <c r="BP167" s="1"/>
      <c r="BQ167" s="1"/>
      <c r="BR167" s="1"/>
      <c r="BS167" s="1"/>
      <c r="BT167" s="1"/>
      <c r="BU167" s="1"/>
      <c r="BV167" s="1"/>
      <c r="BW167" s="1"/>
      <c r="BX167" s="1"/>
      <c r="CG167" s="141"/>
      <c r="CZ167" s="1"/>
      <c r="DO167" s="5"/>
      <c r="DP167" s="141"/>
      <c r="DQ167" s="141"/>
      <c r="DR167" s="141"/>
      <c r="DS167" s="141"/>
      <c r="FV167" s="141"/>
      <c r="JQ167" s="141"/>
      <c r="JR167" s="141"/>
      <c r="JS167" s="141"/>
      <c r="JT167" s="141"/>
      <c r="OX167" s="141"/>
      <c r="OY167" s="141"/>
      <c r="PA167" s="141"/>
      <c r="PO167" s="144"/>
      <c r="PS167" s="141"/>
      <c r="RV167" s="144"/>
      <c r="AHE167" s="140"/>
      <c r="AIT167" s="140"/>
      <c r="AIU167" s="140"/>
      <c r="AIV167" s="140"/>
    </row>
    <row r="168" spans="2:932" hidden="1" x14ac:dyDescent="0.25">
      <c r="B168" s="698">
        <v>8</v>
      </c>
      <c r="C168" s="412" t="s">
        <v>40</v>
      </c>
      <c r="D168" s="48"/>
      <c r="E168" s="48"/>
      <c r="F168" s="2142"/>
      <c r="G168" s="50"/>
      <c r="H168" s="50"/>
      <c r="I168" s="50"/>
      <c r="J168" s="50"/>
      <c r="K168" s="50"/>
      <c r="L168" s="50"/>
      <c r="M168" s="50"/>
      <c r="N168" s="50"/>
      <c r="O168" s="50"/>
      <c r="P168" s="50"/>
      <c r="Q168" s="50"/>
      <c r="R168" s="3"/>
      <c r="S168" s="513" t="s">
        <v>129</v>
      </c>
      <c r="T168" s="650" t="s">
        <v>129</v>
      </c>
      <c r="U168" s="741" t="s">
        <v>129</v>
      </c>
      <c r="W168" s="1"/>
      <c r="X168" s="62"/>
      <c r="Y168" s="62"/>
      <c r="Z168" s="62"/>
      <c r="AA168" s="62"/>
      <c r="AB168" s="62"/>
      <c r="AC168" s="62"/>
      <c r="AD168" s="62"/>
      <c r="AE168" s="62"/>
      <c r="AF168" s="62"/>
      <c r="AG168" s="62"/>
      <c r="AH168" s="62"/>
      <c r="AI168" s="62"/>
      <c r="AJ168" s="62"/>
      <c r="AK168" s="62"/>
      <c r="AL168" s="62"/>
      <c r="AM168" s="62"/>
      <c r="AN168" s="62"/>
      <c r="AO168" s="62"/>
      <c r="AQ168" s="62"/>
      <c r="AW168" s="1"/>
      <c r="BC168" s="140"/>
      <c r="BD168" s="140"/>
      <c r="BE168" s="1"/>
      <c r="BF168" s="1"/>
      <c r="BG168" s="1"/>
      <c r="BH168" s="1"/>
      <c r="BI168" s="1"/>
      <c r="BJ168" s="1"/>
      <c r="BK168" s="1"/>
      <c r="BL168" s="1"/>
      <c r="BM168" s="1"/>
      <c r="BN168" s="1"/>
      <c r="BO168" s="1"/>
      <c r="BP168" s="1"/>
      <c r="BQ168" s="1"/>
      <c r="BR168" s="1"/>
      <c r="BS168" s="1"/>
      <c r="BT168" s="1"/>
      <c r="BU168" s="1"/>
      <c r="BV168" s="1"/>
      <c r="BW168" s="1"/>
      <c r="BX168" s="1"/>
      <c r="CG168" s="140"/>
      <c r="CZ168" s="1"/>
      <c r="DO168" s="5"/>
      <c r="DP168" s="140"/>
      <c r="DQ168" s="140"/>
      <c r="DR168" s="140"/>
      <c r="DS168" s="140"/>
      <c r="FV168" s="140"/>
      <c r="JQ168" s="140"/>
      <c r="JR168" s="140"/>
      <c r="JS168" s="140"/>
      <c r="JT168" s="140"/>
      <c r="OX168" s="140"/>
      <c r="OY168" s="140"/>
      <c r="PA168" s="140"/>
      <c r="PO168" s="472"/>
      <c r="PS168" s="140"/>
      <c r="RV168" s="472"/>
      <c r="AHE168" s="140"/>
      <c r="AIT168" s="140"/>
      <c r="AIU168" s="140"/>
      <c r="AIV168" s="140"/>
    </row>
    <row r="169" spans="2:932" hidden="1" x14ac:dyDescent="0.25">
      <c r="B169" s="702"/>
      <c r="C169" s="563" t="s">
        <v>114</v>
      </c>
      <c r="D169" s="564"/>
      <c r="E169" s="20" t="s">
        <v>14</v>
      </c>
      <c r="F169" s="2160"/>
      <c r="G169" s="571"/>
      <c r="H169" s="571"/>
      <c r="I169" s="571"/>
      <c r="J169" s="571"/>
      <c r="K169" s="571"/>
      <c r="L169" s="571"/>
      <c r="M169" s="571"/>
      <c r="N169" s="571"/>
      <c r="O169" s="571"/>
      <c r="P169" s="571"/>
      <c r="Q169" s="571"/>
      <c r="R169" s="704"/>
      <c r="S169" s="89">
        <f>SUM(S170:S171)</f>
        <v>0</v>
      </c>
      <c r="T169" s="659">
        <f>SUM(T170:T171)</f>
        <v>0</v>
      </c>
      <c r="U169" s="752">
        <f>SUM(U170:U171)</f>
        <v>0</v>
      </c>
      <c r="W169" s="1"/>
      <c r="X169" s="62"/>
      <c r="Y169" s="62"/>
      <c r="Z169" s="62"/>
      <c r="AA169" s="62"/>
      <c r="AB169" s="62"/>
      <c r="AC169" s="62"/>
      <c r="AD169" s="62"/>
      <c r="AE169" s="62"/>
      <c r="AF169" s="62"/>
      <c r="AG169" s="62"/>
      <c r="AH169" s="62"/>
      <c r="AI169" s="62"/>
      <c r="AJ169" s="62"/>
      <c r="AK169" s="62"/>
      <c r="AL169" s="62"/>
      <c r="AM169" s="62"/>
      <c r="AN169" s="62"/>
      <c r="AO169" s="62"/>
      <c r="AQ169" s="62"/>
      <c r="AW169" s="1"/>
      <c r="BC169" s="141"/>
      <c r="BD169" s="141"/>
      <c r="BE169" s="1"/>
      <c r="BF169" s="1"/>
      <c r="BG169" s="1"/>
      <c r="BH169" s="1"/>
      <c r="BI169" s="1"/>
      <c r="BJ169" s="1"/>
      <c r="BK169" s="1"/>
      <c r="BL169" s="1"/>
      <c r="BM169" s="1"/>
      <c r="BN169" s="1"/>
      <c r="BO169" s="1"/>
      <c r="BP169" s="1"/>
      <c r="BQ169" s="1"/>
      <c r="BR169" s="1"/>
      <c r="BS169" s="1"/>
      <c r="BT169" s="1"/>
      <c r="BU169" s="1"/>
      <c r="BV169" s="1"/>
      <c r="BW169" s="1"/>
      <c r="BX169" s="1"/>
      <c r="CG169" s="141"/>
      <c r="CZ169" s="1"/>
      <c r="DO169" s="5"/>
      <c r="DP169" s="141"/>
      <c r="DQ169" s="141"/>
      <c r="DR169" s="141"/>
      <c r="DS169" s="141"/>
      <c r="FV169" s="141"/>
      <c r="JQ169" s="141"/>
      <c r="JR169" s="141"/>
      <c r="JS169" s="141"/>
      <c r="JT169" s="141"/>
      <c r="OX169" s="141"/>
      <c r="OY169" s="141"/>
      <c r="PA169" s="141"/>
      <c r="PO169" s="144"/>
      <c r="PS169" s="141"/>
      <c r="RV169" s="144"/>
      <c r="AHE169" s="140"/>
      <c r="AIT169" s="140"/>
      <c r="AIU169" s="140"/>
      <c r="AIV169" s="140"/>
    </row>
    <row r="170" spans="2:932" hidden="1" x14ac:dyDescent="0.25">
      <c r="B170" s="702"/>
      <c r="C170" s="553" t="s">
        <v>39</v>
      </c>
      <c r="D170" s="467"/>
      <c r="E170" s="487" t="s">
        <v>14</v>
      </c>
      <c r="F170" s="2149"/>
      <c r="G170" s="432"/>
      <c r="H170" s="432"/>
      <c r="I170" s="432"/>
      <c r="J170" s="432"/>
      <c r="K170" s="432"/>
      <c r="L170" s="432"/>
      <c r="M170" s="432"/>
      <c r="N170" s="432"/>
      <c r="O170" s="432"/>
      <c r="P170" s="432"/>
      <c r="Q170" s="432"/>
      <c r="R170" s="691"/>
      <c r="S170" s="58">
        <f>SUM(G170:Q170)</f>
        <v>0</v>
      </c>
      <c r="T170" s="642">
        <f>SUM(H170:R170)</f>
        <v>0</v>
      </c>
      <c r="U170" s="734">
        <f t="shared" ref="U170:U171" si="16">SUM(H170:S170)</f>
        <v>0</v>
      </c>
      <c r="W170" s="1"/>
      <c r="X170" s="62"/>
      <c r="Y170" s="62"/>
      <c r="Z170" s="62"/>
      <c r="AA170" s="62"/>
      <c r="AB170" s="62"/>
      <c r="AC170" s="62"/>
      <c r="AD170" s="62"/>
      <c r="AE170" s="62"/>
      <c r="AF170" s="62"/>
      <c r="AG170" s="62"/>
      <c r="AH170" s="62"/>
      <c r="AI170" s="62"/>
      <c r="AJ170" s="62"/>
      <c r="AK170" s="62"/>
      <c r="AL170" s="62"/>
      <c r="AM170" s="62"/>
      <c r="AN170" s="62"/>
      <c r="AO170" s="62"/>
      <c r="AQ170" s="62"/>
      <c r="AW170" s="1"/>
      <c r="BC170" s="141"/>
      <c r="BD170" s="141"/>
      <c r="BE170" s="1"/>
      <c r="BF170" s="1"/>
      <c r="BG170" s="1"/>
      <c r="BH170" s="1"/>
      <c r="BI170" s="1"/>
      <c r="BJ170" s="1"/>
      <c r="BK170" s="1"/>
      <c r="BL170" s="1"/>
      <c r="BM170" s="1"/>
      <c r="BN170" s="1"/>
      <c r="BO170" s="1"/>
      <c r="BP170" s="1"/>
      <c r="BQ170" s="1"/>
      <c r="BR170" s="1"/>
      <c r="BS170" s="1"/>
      <c r="BT170" s="1"/>
      <c r="BU170" s="1"/>
      <c r="BV170" s="1"/>
      <c r="BW170" s="1"/>
      <c r="BX170" s="1"/>
      <c r="CG170" s="141"/>
      <c r="CZ170" s="1"/>
      <c r="DO170" s="5"/>
      <c r="DP170" s="141"/>
      <c r="DQ170" s="141"/>
      <c r="DR170" s="141"/>
      <c r="DS170" s="141"/>
      <c r="FV170" s="141"/>
      <c r="JQ170" s="141"/>
      <c r="JR170" s="141"/>
      <c r="JS170" s="141"/>
      <c r="JT170" s="141"/>
      <c r="OX170" s="141"/>
      <c r="OY170" s="141"/>
      <c r="PA170" s="141"/>
      <c r="PO170" s="144"/>
      <c r="PS170" s="141"/>
      <c r="RV170" s="144"/>
      <c r="AHE170" s="140"/>
      <c r="AIT170" s="140"/>
      <c r="AIU170" s="140"/>
      <c r="AIV170" s="140"/>
    </row>
    <row r="171" spans="2:932" hidden="1" x14ac:dyDescent="0.25">
      <c r="B171" s="702"/>
      <c r="C171" s="553" t="s">
        <v>38</v>
      </c>
      <c r="D171" s="467"/>
      <c r="E171" s="487" t="s">
        <v>14</v>
      </c>
      <c r="F171" s="2149"/>
      <c r="G171" s="432"/>
      <c r="H171" s="432"/>
      <c r="I171" s="432"/>
      <c r="J171" s="432"/>
      <c r="K171" s="432"/>
      <c r="L171" s="432"/>
      <c r="M171" s="432"/>
      <c r="N171" s="432"/>
      <c r="O171" s="432"/>
      <c r="P171" s="432"/>
      <c r="Q171" s="432"/>
      <c r="R171" s="691"/>
      <c r="S171" s="58">
        <f>SUM(G171:Q171)</f>
        <v>0</v>
      </c>
      <c r="T171" s="642">
        <f>SUM(H171:R171)</f>
        <v>0</v>
      </c>
      <c r="U171" s="734">
        <f t="shared" si="16"/>
        <v>0</v>
      </c>
      <c r="W171" s="1"/>
      <c r="X171" s="62"/>
      <c r="Y171" s="62"/>
      <c r="Z171" s="62"/>
      <c r="AA171" s="62"/>
      <c r="AB171" s="62"/>
      <c r="AC171" s="62"/>
      <c r="AD171" s="62"/>
      <c r="AE171" s="62"/>
      <c r="AF171" s="62"/>
      <c r="AG171" s="62"/>
      <c r="AH171" s="62"/>
      <c r="AI171" s="62"/>
      <c r="AJ171" s="62"/>
      <c r="AK171" s="62"/>
      <c r="AL171" s="62"/>
      <c r="AM171" s="62"/>
      <c r="AN171" s="62"/>
      <c r="AO171" s="62"/>
      <c r="AQ171" s="62"/>
      <c r="AW171" s="1"/>
      <c r="BC171" s="141"/>
      <c r="BD171" s="141"/>
      <c r="BE171" s="1"/>
      <c r="BF171" s="1"/>
      <c r="BG171" s="1"/>
      <c r="BH171" s="1"/>
      <c r="BI171" s="1"/>
      <c r="BJ171" s="1"/>
      <c r="BK171" s="1"/>
      <c r="BL171" s="1"/>
      <c r="BM171" s="1"/>
      <c r="BN171" s="1"/>
      <c r="BO171" s="1"/>
      <c r="BP171" s="1"/>
      <c r="BQ171" s="1"/>
      <c r="BR171" s="1"/>
      <c r="BS171" s="1"/>
      <c r="BT171" s="1"/>
      <c r="BU171" s="1"/>
      <c r="BV171" s="1"/>
      <c r="BW171" s="1"/>
      <c r="BX171" s="1"/>
      <c r="CG171" s="141"/>
      <c r="CZ171" s="1"/>
      <c r="DO171" s="5"/>
      <c r="DP171" s="141"/>
      <c r="DQ171" s="141"/>
      <c r="DR171" s="141"/>
      <c r="DS171" s="141"/>
      <c r="FV171" s="141"/>
      <c r="JQ171" s="141"/>
      <c r="JR171" s="141"/>
      <c r="JS171" s="141"/>
      <c r="JT171" s="141"/>
      <c r="OX171" s="141"/>
      <c r="OY171" s="141"/>
      <c r="PA171" s="141"/>
      <c r="PO171" s="144"/>
      <c r="PS171" s="141"/>
      <c r="RV171" s="144"/>
      <c r="AHE171" s="140"/>
      <c r="AIT171" s="140"/>
      <c r="AIU171" s="140"/>
      <c r="AIV171" s="140"/>
    </row>
    <row r="172" spans="2:932" hidden="1" x14ac:dyDescent="0.25">
      <c r="B172" s="702"/>
      <c r="C172" s="553" t="s">
        <v>29</v>
      </c>
      <c r="D172" s="467"/>
      <c r="E172" s="456"/>
      <c r="F172" s="2146"/>
      <c r="G172" s="431"/>
      <c r="H172" s="431"/>
      <c r="I172" s="431"/>
      <c r="J172" s="431"/>
      <c r="K172" s="431"/>
      <c r="L172" s="431"/>
      <c r="M172" s="431"/>
      <c r="N172" s="431"/>
      <c r="O172" s="431"/>
      <c r="P172" s="431"/>
      <c r="Q172" s="431"/>
      <c r="R172" s="691"/>
      <c r="S172" s="63" t="s">
        <v>29</v>
      </c>
      <c r="T172" s="661" t="s">
        <v>29</v>
      </c>
      <c r="U172" s="750" t="s">
        <v>29</v>
      </c>
      <c r="W172" s="1"/>
      <c r="X172" s="62"/>
      <c r="Y172" s="62"/>
      <c r="Z172" s="62"/>
      <c r="AA172" s="62"/>
      <c r="AB172" s="62"/>
      <c r="AC172" s="62"/>
      <c r="AD172" s="62"/>
      <c r="AE172" s="62"/>
      <c r="AF172" s="62"/>
      <c r="AG172" s="62"/>
      <c r="AH172" s="62"/>
      <c r="AI172" s="62"/>
      <c r="AJ172" s="62"/>
      <c r="AK172" s="62"/>
      <c r="AL172" s="62"/>
      <c r="AM172" s="62"/>
      <c r="AN172" s="62"/>
      <c r="AO172" s="62"/>
      <c r="AQ172" s="62"/>
      <c r="AW172" s="1"/>
      <c r="BC172" s="141"/>
      <c r="BD172" s="141"/>
      <c r="BE172" s="1"/>
      <c r="BF172" s="1"/>
      <c r="BG172" s="1"/>
      <c r="BH172" s="1"/>
      <c r="BI172" s="1"/>
      <c r="BJ172" s="1"/>
      <c r="BK172" s="1"/>
      <c r="BL172" s="1"/>
      <c r="BM172" s="1"/>
      <c r="BN172" s="1"/>
      <c r="BO172" s="1"/>
      <c r="BP172" s="1"/>
      <c r="BQ172" s="1"/>
      <c r="BR172" s="1"/>
      <c r="BS172" s="1"/>
      <c r="BT172" s="1"/>
      <c r="BU172" s="1"/>
      <c r="BV172" s="1"/>
      <c r="BW172" s="1"/>
      <c r="BX172" s="1"/>
      <c r="CG172" s="141"/>
      <c r="CZ172" s="1"/>
      <c r="DO172" s="5"/>
      <c r="DP172" s="141"/>
      <c r="DQ172" s="141"/>
      <c r="DR172" s="141"/>
      <c r="DS172" s="141"/>
      <c r="FV172" s="141"/>
      <c r="JQ172" s="141"/>
      <c r="JR172" s="141"/>
      <c r="JS172" s="141"/>
      <c r="JT172" s="141"/>
      <c r="OX172" s="141"/>
      <c r="OY172" s="141"/>
      <c r="PA172" s="141"/>
      <c r="PO172" s="144"/>
      <c r="PS172" s="141"/>
      <c r="RV172" s="144"/>
      <c r="AHE172" s="140"/>
      <c r="AIT172" s="140"/>
      <c r="AIU172" s="140"/>
      <c r="AIV172" s="140"/>
    </row>
    <row r="173" spans="2:932" hidden="1" x14ac:dyDescent="0.25">
      <c r="B173" s="702"/>
      <c r="C173" s="428" t="s">
        <v>115</v>
      </c>
      <c r="D173" s="467"/>
      <c r="E173" s="557" t="s">
        <v>31</v>
      </c>
      <c r="F173" s="2158"/>
      <c r="G173" s="431"/>
      <c r="H173" s="431"/>
      <c r="I173" s="431"/>
      <c r="J173" s="431"/>
      <c r="K173" s="431"/>
      <c r="L173" s="431"/>
      <c r="M173" s="431"/>
      <c r="N173" s="431"/>
      <c r="O173" s="431"/>
      <c r="P173" s="431"/>
      <c r="Q173" s="431"/>
      <c r="R173" s="691"/>
      <c r="S173" s="63"/>
      <c r="T173" s="661">
        <v>11326</v>
      </c>
      <c r="U173" s="750"/>
      <c r="W173" s="1"/>
      <c r="X173" s="62"/>
      <c r="Y173" s="62"/>
      <c r="Z173" s="62"/>
      <c r="AA173" s="62"/>
      <c r="AB173" s="62"/>
      <c r="AC173" s="62"/>
      <c r="AD173" s="62"/>
      <c r="AE173" s="62"/>
      <c r="AF173" s="62"/>
      <c r="AG173" s="62"/>
      <c r="AH173" s="62"/>
      <c r="AI173" s="62"/>
      <c r="AJ173" s="62"/>
      <c r="AK173" s="62"/>
      <c r="AL173" s="62"/>
      <c r="AM173" s="62"/>
      <c r="AN173" s="62"/>
      <c r="AO173" s="62"/>
      <c r="AQ173" s="62"/>
      <c r="AW173" s="1"/>
      <c r="BC173" s="141"/>
      <c r="BD173" s="141"/>
      <c r="BE173" s="1"/>
      <c r="BF173" s="1"/>
      <c r="BG173" s="1"/>
      <c r="BH173" s="1"/>
      <c r="BI173" s="1"/>
      <c r="BJ173" s="1"/>
      <c r="BK173" s="1"/>
      <c r="BL173" s="1"/>
      <c r="BM173" s="1"/>
      <c r="BN173" s="1"/>
      <c r="BO173" s="1"/>
      <c r="BP173" s="1"/>
      <c r="BQ173" s="1"/>
      <c r="BR173" s="1"/>
      <c r="BS173" s="1"/>
      <c r="BT173" s="1"/>
      <c r="BU173" s="1"/>
      <c r="BV173" s="1"/>
      <c r="BW173" s="1"/>
      <c r="BX173" s="1"/>
      <c r="CG173" s="141"/>
      <c r="CZ173" s="1"/>
      <c r="DO173" s="5"/>
      <c r="DP173" s="141"/>
      <c r="DQ173" s="141"/>
      <c r="DR173" s="141"/>
      <c r="DS173" s="141"/>
      <c r="FV173" s="141"/>
      <c r="JQ173" s="141"/>
      <c r="JR173" s="141"/>
      <c r="JS173" s="141"/>
      <c r="JT173" s="141"/>
      <c r="OX173" s="141"/>
      <c r="OY173" s="141"/>
      <c r="PA173" s="141"/>
      <c r="PO173" s="144"/>
      <c r="PS173" s="141"/>
      <c r="RV173" s="144"/>
      <c r="AHE173" s="140"/>
      <c r="AIT173" s="140"/>
      <c r="AIU173" s="140"/>
      <c r="AIV173" s="140"/>
    </row>
    <row r="174" spans="2:932" hidden="1" x14ac:dyDescent="0.25">
      <c r="B174" s="703"/>
      <c r="C174" s="428" t="s">
        <v>27</v>
      </c>
      <c r="D174" s="429"/>
      <c r="E174" s="557" t="s">
        <v>31</v>
      </c>
      <c r="F174" s="2158"/>
      <c r="G174" s="278"/>
      <c r="H174" s="278"/>
      <c r="I174" s="278"/>
      <c r="J174" s="278"/>
      <c r="K174" s="278"/>
      <c r="L174" s="278"/>
      <c r="M174" s="278"/>
      <c r="N174" s="278"/>
      <c r="O174" s="278"/>
      <c r="P174" s="278"/>
      <c r="Q174" s="278"/>
      <c r="R174" s="693"/>
      <c r="S174" s="91">
        <f>SUM(G174:Q174)</f>
        <v>0</v>
      </c>
      <c r="T174" s="662">
        <v>62922</v>
      </c>
      <c r="U174" s="754">
        <f>SUM(H174:S174)</f>
        <v>0</v>
      </c>
      <c r="W174" s="1"/>
      <c r="X174" s="62"/>
      <c r="Y174" s="62"/>
      <c r="Z174" s="62"/>
      <c r="AA174" s="62"/>
      <c r="AB174" s="62"/>
      <c r="AC174" s="62"/>
      <c r="AD174" s="62"/>
      <c r="AE174" s="62"/>
      <c r="AF174" s="62"/>
      <c r="AG174" s="62"/>
      <c r="AH174" s="62"/>
      <c r="AI174" s="62"/>
      <c r="AJ174" s="62"/>
      <c r="AK174" s="62"/>
      <c r="AL174" s="62"/>
      <c r="AM174" s="62"/>
      <c r="AN174" s="62"/>
      <c r="AO174" s="62"/>
      <c r="AQ174" s="62"/>
      <c r="AW174" s="16"/>
      <c r="BC174" s="147"/>
      <c r="BD174" s="147"/>
      <c r="BE174" s="1"/>
      <c r="BF174" s="1"/>
      <c r="BG174" s="1"/>
      <c r="BH174" s="1"/>
      <c r="BI174" s="1"/>
      <c r="BJ174" s="1"/>
      <c r="BK174" s="1"/>
      <c r="BL174" s="1"/>
      <c r="BM174" s="1"/>
      <c r="BN174" s="1"/>
      <c r="BO174" s="1"/>
      <c r="BP174" s="1"/>
      <c r="BQ174" s="1"/>
      <c r="BR174" s="1"/>
      <c r="BS174" s="1"/>
      <c r="BT174" s="1"/>
      <c r="BU174" s="1"/>
      <c r="BV174" s="1"/>
      <c r="BW174" s="1"/>
      <c r="BX174" s="1"/>
      <c r="CG174" s="147"/>
      <c r="CZ174" s="1"/>
      <c r="DO174" s="508"/>
      <c r="DP174" s="147"/>
      <c r="DQ174" s="147"/>
      <c r="DR174" s="147"/>
      <c r="DS174" s="147"/>
      <c r="FV174" s="147"/>
      <c r="JQ174" s="147"/>
      <c r="JR174" s="147"/>
      <c r="JS174" s="147"/>
      <c r="JT174" s="147"/>
      <c r="OX174" s="147"/>
      <c r="OY174" s="147"/>
      <c r="PA174" s="147"/>
      <c r="PO174" s="558"/>
      <c r="PS174" s="147"/>
      <c r="RV174" s="558"/>
      <c r="AHE174" s="143"/>
      <c r="AIT174" s="143"/>
      <c r="AIU174" s="143"/>
      <c r="AIV174" s="143"/>
    </row>
    <row r="175" spans="2:932" hidden="1" x14ac:dyDescent="0.25">
      <c r="B175" s="703"/>
      <c r="C175" s="428" t="s">
        <v>26</v>
      </c>
      <c r="D175" s="429"/>
      <c r="E175" s="557" t="s">
        <v>31</v>
      </c>
      <c r="F175" s="2158"/>
      <c r="G175" s="278"/>
      <c r="H175" s="278"/>
      <c r="I175" s="278"/>
      <c r="J175" s="278"/>
      <c r="K175" s="278"/>
      <c r="L175" s="278"/>
      <c r="M175" s="278"/>
      <c r="N175" s="278"/>
      <c r="O175" s="278"/>
      <c r="P175" s="278"/>
      <c r="Q175" s="278"/>
      <c r="R175" s="693"/>
      <c r="S175" s="91">
        <f>SUM(G175:Q175)</f>
        <v>0</v>
      </c>
      <c r="T175" s="662">
        <v>172089</v>
      </c>
      <c r="U175" s="754">
        <f>SUM(H175:S175)</f>
        <v>0</v>
      </c>
      <c r="W175" s="1"/>
      <c r="X175" s="62"/>
      <c r="Y175" s="62"/>
      <c r="Z175" s="62"/>
      <c r="AA175" s="62"/>
      <c r="AB175" s="62"/>
      <c r="AC175" s="62"/>
      <c r="AD175" s="62"/>
      <c r="AE175" s="62"/>
      <c r="AF175" s="62"/>
      <c r="AG175" s="62"/>
      <c r="AH175" s="62"/>
      <c r="AI175" s="62"/>
      <c r="AJ175" s="62"/>
      <c r="AK175" s="62"/>
      <c r="AL175" s="62"/>
      <c r="AM175" s="62"/>
      <c r="AN175" s="62"/>
      <c r="AO175" s="62"/>
      <c r="AQ175" s="62"/>
      <c r="AW175" s="16"/>
      <c r="BC175" s="147"/>
      <c r="BD175" s="147"/>
      <c r="BE175" s="1"/>
      <c r="BF175" s="1"/>
      <c r="BG175" s="1"/>
      <c r="BH175" s="1"/>
      <c r="BI175" s="1"/>
      <c r="BJ175" s="1"/>
      <c r="BK175" s="1"/>
      <c r="BL175" s="1"/>
      <c r="BM175" s="1"/>
      <c r="BN175" s="1"/>
      <c r="BO175" s="1"/>
      <c r="BP175" s="1"/>
      <c r="BQ175" s="1"/>
      <c r="BR175" s="1"/>
      <c r="BS175" s="1"/>
      <c r="BT175" s="1"/>
      <c r="BU175" s="1"/>
      <c r="BV175" s="1"/>
      <c r="BW175" s="1"/>
      <c r="BX175" s="1"/>
      <c r="CG175" s="147"/>
      <c r="CZ175" s="1"/>
      <c r="DO175" s="508"/>
      <c r="DP175" s="147"/>
      <c r="DQ175" s="147"/>
      <c r="DR175" s="147"/>
      <c r="DS175" s="147"/>
      <c r="FV175" s="147"/>
      <c r="JQ175" s="147"/>
      <c r="JR175" s="147"/>
      <c r="JS175" s="147"/>
      <c r="JT175" s="147"/>
      <c r="OX175" s="147"/>
      <c r="OY175" s="147"/>
      <c r="PA175" s="147"/>
      <c r="PO175" s="558"/>
      <c r="PS175" s="147"/>
      <c r="RV175" s="558"/>
      <c r="AHE175" s="143"/>
      <c r="AIT175" s="143"/>
      <c r="AIU175" s="143"/>
      <c r="AIV175" s="143"/>
    </row>
    <row r="176" spans="2:932" hidden="1" x14ac:dyDescent="0.25">
      <c r="B176" s="703"/>
      <c r="C176" s="428" t="s">
        <v>37</v>
      </c>
      <c r="D176" s="429"/>
      <c r="E176" s="557" t="s">
        <v>31</v>
      </c>
      <c r="F176" s="2158"/>
      <c r="G176" s="278"/>
      <c r="H176" s="278"/>
      <c r="I176" s="278"/>
      <c r="J176" s="278"/>
      <c r="K176" s="278"/>
      <c r="L176" s="278"/>
      <c r="M176" s="278"/>
      <c r="N176" s="278"/>
      <c r="O176" s="278"/>
      <c r="P176" s="278"/>
      <c r="Q176" s="278"/>
      <c r="R176" s="693"/>
      <c r="S176" s="91">
        <f>SUM(G176:Q176)</f>
        <v>0</v>
      </c>
      <c r="T176" s="662">
        <f>SUM(H176:R176)</f>
        <v>0</v>
      </c>
      <c r="U176" s="754">
        <f>SUM(H176:S176)</f>
        <v>0</v>
      </c>
      <c r="W176" s="1"/>
      <c r="X176" s="62"/>
      <c r="Y176" s="62"/>
      <c r="Z176" s="62"/>
      <c r="AA176" s="62"/>
      <c r="AB176" s="62"/>
      <c r="AC176" s="62"/>
      <c r="AD176" s="62"/>
      <c r="AE176" s="62"/>
      <c r="AF176" s="62"/>
      <c r="AG176" s="62"/>
      <c r="AH176" s="62"/>
      <c r="AI176" s="62"/>
      <c r="AJ176" s="62"/>
      <c r="AK176" s="62"/>
      <c r="AL176" s="62"/>
      <c r="AM176" s="62"/>
      <c r="AN176" s="62"/>
      <c r="AO176" s="62"/>
      <c r="AQ176" s="62"/>
      <c r="AW176" s="16"/>
      <c r="BC176" s="147"/>
      <c r="BD176" s="147"/>
      <c r="BE176" s="1"/>
      <c r="BF176" s="1"/>
      <c r="BG176" s="1"/>
      <c r="BH176" s="1"/>
      <c r="BI176" s="1"/>
      <c r="BJ176" s="1"/>
      <c r="BK176" s="1"/>
      <c r="BL176" s="1"/>
      <c r="BM176" s="1"/>
      <c r="BN176" s="1"/>
      <c r="BO176" s="1"/>
      <c r="BP176" s="1"/>
      <c r="BQ176" s="1"/>
      <c r="BR176" s="1"/>
      <c r="BS176" s="1"/>
      <c r="BT176" s="1"/>
      <c r="BU176" s="1"/>
      <c r="BV176" s="1"/>
      <c r="BW176" s="1"/>
      <c r="BX176" s="1"/>
      <c r="CG176" s="147"/>
      <c r="CZ176" s="1"/>
      <c r="DO176" s="508"/>
      <c r="DP176" s="147"/>
      <c r="DQ176" s="147"/>
      <c r="DR176" s="147"/>
      <c r="DS176" s="147"/>
      <c r="FV176" s="147"/>
      <c r="JQ176" s="147"/>
      <c r="JR176" s="147"/>
      <c r="JS176" s="147"/>
      <c r="JT176" s="147"/>
      <c r="OX176" s="147"/>
      <c r="OY176" s="147"/>
      <c r="PA176" s="147"/>
      <c r="PO176" s="558"/>
      <c r="PS176" s="147"/>
      <c r="RV176" s="558"/>
      <c r="AHE176" s="143"/>
      <c r="AIT176" s="143"/>
      <c r="AIU176" s="143"/>
      <c r="AIV176" s="143"/>
    </row>
    <row r="177" spans="2:932" hidden="1" x14ac:dyDescent="0.25">
      <c r="B177" s="702"/>
      <c r="C177" s="553" t="s">
        <v>28</v>
      </c>
      <c r="D177" s="467"/>
      <c r="E177" s="456"/>
      <c r="F177" s="2146"/>
      <c r="G177" s="431"/>
      <c r="H177" s="431"/>
      <c r="I177" s="431"/>
      <c r="J177" s="431"/>
      <c r="K177" s="431"/>
      <c r="L177" s="431"/>
      <c r="M177" s="431"/>
      <c r="N177" s="431"/>
      <c r="O177" s="431"/>
      <c r="P177" s="431"/>
      <c r="Q177" s="431"/>
      <c r="R177" s="691"/>
      <c r="S177" s="63" t="s">
        <v>28</v>
      </c>
      <c r="T177" s="661" t="s">
        <v>28</v>
      </c>
      <c r="U177" s="750" t="s">
        <v>28</v>
      </c>
      <c r="W177" s="1"/>
      <c r="X177" s="62"/>
      <c r="Y177" s="62"/>
      <c r="Z177" s="62"/>
      <c r="AA177" s="62"/>
      <c r="AB177" s="62"/>
      <c r="AC177" s="62"/>
      <c r="AD177" s="62"/>
      <c r="AE177" s="62"/>
      <c r="AF177" s="62"/>
      <c r="AG177" s="62"/>
      <c r="AH177" s="62"/>
      <c r="AI177" s="62"/>
      <c r="AJ177" s="62"/>
      <c r="AK177" s="62"/>
      <c r="AL177" s="62"/>
      <c r="AM177" s="62"/>
      <c r="AN177" s="62"/>
      <c r="AO177" s="62"/>
      <c r="AQ177" s="62"/>
      <c r="AW177" s="1"/>
      <c r="BC177" s="141"/>
      <c r="BD177" s="141"/>
      <c r="BE177" s="1"/>
      <c r="BF177" s="1"/>
      <c r="BG177" s="1"/>
      <c r="BH177" s="1"/>
      <c r="BI177" s="1"/>
      <c r="BJ177" s="1"/>
      <c r="BK177" s="1"/>
      <c r="BL177" s="1"/>
      <c r="BM177" s="1"/>
      <c r="BN177" s="1"/>
      <c r="BO177" s="1"/>
      <c r="BP177" s="1"/>
      <c r="BQ177" s="1"/>
      <c r="BR177" s="1"/>
      <c r="BS177" s="1"/>
      <c r="BT177" s="1"/>
      <c r="BU177" s="1"/>
      <c r="BV177" s="1"/>
      <c r="BW177" s="1"/>
      <c r="BX177" s="1"/>
      <c r="CG177" s="141"/>
      <c r="CZ177" s="1"/>
      <c r="DO177" s="5"/>
      <c r="DP177" s="141"/>
      <c r="DQ177" s="141"/>
      <c r="DR177" s="141"/>
      <c r="DS177" s="141"/>
      <c r="FV177" s="141"/>
      <c r="JQ177" s="141"/>
      <c r="JR177" s="141"/>
      <c r="JS177" s="141"/>
      <c r="JT177" s="141"/>
      <c r="OX177" s="141"/>
      <c r="OY177" s="141"/>
      <c r="PA177" s="141"/>
      <c r="PO177" s="144"/>
      <c r="PS177" s="141"/>
      <c r="RV177" s="144"/>
      <c r="AHE177" s="140"/>
      <c r="AIT177" s="140"/>
      <c r="AIU177" s="140"/>
      <c r="AIV177" s="140"/>
    </row>
    <row r="178" spans="2:932" hidden="1" x14ac:dyDescent="0.25">
      <c r="B178" s="702"/>
      <c r="C178" s="428" t="s">
        <v>27</v>
      </c>
      <c r="D178" s="467"/>
      <c r="E178" s="487" t="s">
        <v>28</v>
      </c>
      <c r="F178" s="2149"/>
      <c r="G178" s="431"/>
      <c r="H178" s="431"/>
      <c r="I178" s="431"/>
      <c r="J178" s="431"/>
      <c r="K178" s="431"/>
      <c r="L178" s="431"/>
      <c r="M178" s="431"/>
      <c r="N178" s="431"/>
      <c r="O178" s="431"/>
      <c r="P178" s="431"/>
      <c r="Q178" s="431"/>
      <c r="R178" s="691"/>
      <c r="S178" s="54">
        <f>S174*24</f>
        <v>0</v>
      </c>
      <c r="T178" s="639">
        <f>T174*24</f>
        <v>1510128</v>
      </c>
      <c r="U178" s="751">
        <f>U174*24</f>
        <v>0</v>
      </c>
      <c r="W178" s="1"/>
      <c r="X178" s="62"/>
      <c r="Y178" s="62"/>
      <c r="Z178" s="62"/>
      <c r="AA178" s="62"/>
      <c r="AB178" s="62"/>
      <c r="AC178" s="62"/>
      <c r="AD178" s="62"/>
      <c r="AE178" s="62"/>
      <c r="AF178" s="62"/>
      <c r="AG178" s="62"/>
      <c r="AH178" s="62"/>
      <c r="AI178" s="62"/>
      <c r="AJ178" s="62"/>
      <c r="AK178" s="62"/>
      <c r="AL178" s="62"/>
      <c r="AM178" s="62"/>
      <c r="AN178" s="62"/>
      <c r="AO178" s="62"/>
      <c r="AQ178" s="62"/>
      <c r="AW178" s="1"/>
      <c r="BC178" s="141"/>
      <c r="BD178" s="141"/>
      <c r="BE178" s="1"/>
      <c r="BF178" s="1"/>
      <c r="BG178" s="1"/>
      <c r="BH178" s="1"/>
      <c r="BI178" s="1"/>
      <c r="BJ178" s="1"/>
      <c r="BK178" s="1"/>
      <c r="BL178" s="1"/>
      <c r="BM178" s="1"/>
      <c r="BN178" s="1"/>
      <c r="BO178" s="1"/>
      <c r="BP178" s="1"/>
      <c r="BQ178" s="1"/>
      <c r="BR178" s="1"/>
      <c r="BS178" s="1"/>
      <c r="BT178" s="1"/>
      <c r="BU178" s="1"/>
      <c r="BV178" s="1"/>
      <c r="BW178" s="1"/>
      <c r="BX178" s="1"/>
      <c r="CG178" s="141"/>
      <c r="CZ178" s="1"/>
      <c r="DO178" s="5"/>
      <c r="DP178" s="141"/>
      <c r="DQ178" s="141"/>
      <c r="DR178" s="141"/>
      <c r="DS178" s="141"/>
      <c r="FV178" s="141"/>
      <c r="JQ178" s="141"/>
      <c r="JR178" s="141"/>
      <c r="JS178" s="141"/>
      <c r="JT178" s="141"/>
      <c r="OX178" s="141"/>
      <c r="OY178" s="141"/>
      <c r="PA178" s="141"/>
      <c r="PO178" s="144"/>
      <c r="PS178" s="141"/>
      <c r="RV178" s="144"/>
      <c r="AHE178" s="140"/>
      <c r="AIT178" s="140"/>
      <c r="AIU178" s="140"/>
      <c r="AIV178" s="140"/>
    </row>
    <row r="179" spans="2:932" hidden="1" x14ac:dyDescent="0.25">
      <c r="B179" s="702"/>
      <c r="C179" s="428" t="s">
        <v>26</v>
      </c>
      <c r="D179" s="467"/>
      <c r="E179" s="487" t="s">
        <v>28</v>
      </c>
      <c r="F179" s="2149"/>
      <c r="G179" s="431"/>
      <c r="H179" s="431"/>
      <c r="I179" s="431"/>
      <c r="J179" s="431"/>
      <c r="K179" s="431"/>
      <c r="L179" s="431"/>
      <c r="M179" s="431"/>
      <c r="N179" s="431"/>
      <c r="O179" s="431"/>
      <c r="P179" s="431"/>
      <c r="Q179" s="431"/>
      <c r="R179" s="691"/>
      <c r="S179" s="54">
        <f>S175*12</f>
        <v>0</v>
      </c>
      <c r="T179" s="639">
        <f>T175*12</f>
        <v>2065068</v>
      </c>
      <c r="U179" s="751">
        <f>U175*12</f>
        <v>0</v>
      </c>
      <c r="W179" s="1"/>
      <c r="X179" s="62"/>
      <c r="Y179" s="62"/>
      <c r="Z179" s="62"/>
      <c r="AA179" s="62"/>
      <c r="AB179" s="62"/>
      <c r="AC179" s="62"/>
      <c r="AD179" s="62"/>
      <c r="AE179" s="62"/>
      <c r="AF179" s="62"/>
      <c r="AG179" s="62"/>
      <c r="AH179" s="62"/>
      <c r="AI179" s="62"/>
      <c r="AJ179" s="62"/>
      <c r="AK179" s="62"/>
      <c r="AL179" s="62"/>
      <c r="AM179" s="62"/>
      <c r="AN179" s="62"/>
      <c r="AO179" s="62"/>
      <c r="AQ179" s="62"/>
      <c r="AW179" s="1"/>
      <c r="BC179" s="141"/>
      <c r="BD179" s="141"/>
      <c r="BE179" s="1"/>
      <c r="BF179" s="1"/>
      <c r="BG179" s="1"/>
      <c r="BH179" s="1"/>
      <c r="BI179" s="1"/>
      <c r="BJ179" s="1"/>
      <c r="BK179" s="1"/>
      <c r="BL179" s="1"/>
      <c r="BM179" s="1"/>
      <c r="BN179" s="1"/>
      <c r="BO179" s="1"/>
      <c r="BP179" s="1"/>
      <c r="BQ179" s="1"/>
      <c r="BR179" s="1"/>
      <c r="BS179" s="1"/>
      <c r="BT179" s="1"/>
      <c r="BU179" s="1"/>
      <c r="BV179" s="1"/>
      <c r="BW179" s="1"/>
      <c r="BX179" s="1"/>
      <c r="CG179" s="141"/>
      <c r="CZ179" s="1"/>
      <c r="DO179" s="5"/>
      <c r="DP179" s="141"/>
      <c r="DQ179" s="141"/>
      <c r="DR179" s="141"/>
      <c r="DS179" s="141"/>
      <c r="FV179" s="141"/>
      <c r="JQ179" s="141"/>
      <c r="JR179" s="141"/>
      <c r="JS179" s="141"/>
      <c r="JT179" s="141"/>
      <c r="OX179" s="141"/>
      <c r="OY179" s="141"/>
      <c r="PA179" s="141"/>
      <c r="PO179" s="144"/>
      <c r="PS179" s="141"/>
      <c r="RV179" s="144"/>
      <c r="AHE179" s="140"/>
      <c r="AIT179" s="140"/>
      <c r="AIU179" s="140"/>
      <c r="AIV179" s="140"/>
    </row>
    <row r="180" spans="2:932" hidden="1" x14ac:dyDescent="0.25">
      <c r="B180" s="702"/>
      <c r="C180" s="428" t="s">
        <v>37</v>
      </c>
      <c r="D180" s="467"/>
      <c r="E180" s="487" t="s">
        <v>28</v>
      </c>
      <c r="F180" s="2149"/>
      <c r="G180" s="431"/>
      <c r="H180" s="431"/>
      <c r="I180" s="431"/>
      <c r="J180" s="431"/>
      <c r="K180" s="431"/>
      <c r="L180" s="431"/>
      <c r="M180" s="431"/>
      <c r="N180" s="431"/>
      <c r="O180" s="431"/>
      <c r="P180" s="431"/>
      <c r="Q180" s="431"/>
      <c r="R180" s="691"/>
      <c r="S180" s="54">
        <f>S176*6</f>
        <v>0</v>
      </c>
      <c r="T180" s="639">
        <f>T176*6</f>
        <v>0</v>
      </c>
      <c r="U180" s="751">
        <f>U176*6</f>
        <v>0</v>
      </c>
      <c r="W180" s="1"/>
      <c r="X180" s="62"/>
      <c r="Y180" s="62"/>
      <c r="Z180" s="62"/>
      <c r="AA180" s="62"/>
      <c r="AB180" s="62"/>
      <c r="AC180" s="62"/>
      <c r="AD180" s="62"/>
      <c r="AE180" s="62"/>
      <c r="AF180" s="62"/>
      <c r="AG180" s="62"/>
      <c r="AH180" s="62"/>
      <c r="AI180" s="62"/>
      <c r="AJ180" s="62"/>
      <c r="AK180" s="62"/>
      <c r="AL180" s="62"/>
      <c r="AM180" s="62"/>
      <c r="AN180" s="62"/>
      <c r="AO180" s="62"/>
      <c r="AQ180" s="62"/>
      <c r="AW180" s="1"/>
      <c r="BC180" s="141"/>
      <c r="BD180" s="141"/>
      <c r="BE180" s="1"/>
      <c r="BF180" s="1"/>
      <c r="BG180" s="1"/>
      <c r="BH180" s="1"/>
      <c r="BI180" s="1"/>
      <c r="BJ180" s="1"/>
      <c r="BK180" s="1"/>
      <c r="BL180" s="1"/>
      <c r="BM180" s="1"/>
      <c r="BN180" s="1"/>
      <c r="BO180" s="1"/>
      <c r="BP180" s="1"/>
      <c r="BQ180" s="1"/>
      <c r="BR180" s="1"/>
      <c r="BS180" s="1"/>
      <c r="BT180" s="1"/>
      <c r="BU180" s="1"/>
      <c r="BV180" s="1"/>
      <c r="BW180" s="1"/>
      <c r="BX180" s="1"/>
      <c r="CG180" s="141"/>
      <c r="CZ180" s="1"/>
      <c r="DO180" s="5"/>
      <c r="DP180" s="141"/>
      <c r="DQ180" s="141"/>
      <c r="DR180" s="141"/>
      <c r="DS180" s="141"/>
      <c r="FV180" s="141"/>
      <c r="JQ180" s="141"/>
      <c r="JR180" s="141"/>
      <c r="JS180" s="141"/>
      <c r="JT180" s="141"/>
      <c r="OX180" s="141"/>
      <c r="OY180" s="141"/>
      <c r="PA180" s="141"/>
      <c r="PO180" s="144"/>
      <c r="PS180" s="141"/>
      <c r="RV180" s="144"/>
      <c r="AHE180" s="140"/>
      <c r="AIT180" s="140"/>
      <c r="AIU180" s="140"/>
      <c r="AIV180" s="140"/>
    </row>
    <row r="181" spans="2:932" hidden="1" x14ac:dyDescent="0.25">
      <c r="B181" s="702"/>
      <c r="C181" s="553" t="s">
        <v>36</v>
      </c>
      <c r="D181" s="467"/>
      <c r="E181" s="487" t="s">
        <v>35</v>
      </c>
      <c r="F181" s="2149"/>
      <c r="G181" s="431"/>
      <c r="H181" s="431"/>
      <c r="I181" s="431"/>
      <c r="J181" s="431"/>
      <c r="K181" s="431"/>
      <c r="L181" s="431"/>
      <c r="M181" s="431"/>
      <c r="N181" s="431"/>
      <c r="O181" s="431"/>
      <c r="P181" s="431"/>
      <c r="Q181" s="431"/>
      <c r="R181" s="691"/>
      <c r="S181" s="54">
        <f>SUM(G181:Q181)</f>
        <v>0</v>
      </c>
      <c r="T181" s="639">
        <f>SUM(H181:R181)</f>
        <v>0</v>
      </c>
      <c r="U181" s="751">
        <f t="shared" ref="U181:U182" si="17">SUM(H181:S181)</f>
        <v>0</v>
      </c>
      <c r="W181" s="1"/>
      <c r="X181" s="62"/>
      <c r="Y181" s="62"/>
      <c r="Z181" s="62"/>
      <c r="AA181" s="62"/>
      <c r="AB181" s="62"/>
      <c r="AC181" s="62"/>
      <c r="AD181" s="62"/>
      <c r="AE181" s="62"/>
      <c r="AF181" s="62"/>
      <c r="AG181" s="62"/>
      <c r="AH181" s="62"/>
      <c r="AI181" s="62"/>
      <c r="AJ181" s="62"/>
      <c r="AK181" s="62"/>
      <c r="AL181" s="62"/>
      <c r="AM181" s="62"/>
      <c r="AN181" s="62"/>
      <c r="AO181" s="62"/>
      <c r="AQ181" s="62"/>
      <c r="AW181" s="1"/>
      <c r="BC181" s="141"/>
      <c r="BD181" s="141"/>
      <c r="BE181" s="1"/>
      <c r="BF181" s="1"/>
      <c r="BG181" s="1"/>
      <c r="BH181" s="1"/>
      <c r="BI181" s="1"/>
      <c r="BJ181" s="1"/>
      <c r="BK181" s="1"/>
      <c r="BL181" s="1"/>
      <c r="BM181" s="1"/>
      <c r="BN181" s="1"/>
      <c r="BO181" s="1"/>
      <c r="BP181" s="1"/>
      <c r="BQ181" s="1"/>
      <c r="BR181" s="1"/>
      <c r="BS181" s="1"/>
      <c r="BT181" s="1"/>
      <c r="BU181" s="1"/>
      <c r="BV181" s="1"/>
      <c r="BW181" s="1"/>
      <c r="BX181" s="1"/>
      <c r="CG181" s="141"/>
      <c r="CZ181" s="1"/>
      <c r="DO181" s="5"/>
      <c r="DP181" s="141"/>
      <c r="DQ181" s="141"/>
      <c r="DR181" s="141"/>
      <c r="DS181" s="141"/>
      <c r="FV181" s="141"/>
      <c r="JQ181" s="141"/>
      <c r="JR181" s="141"/>
      <c r="JS181" s="141"/>
      <c r="JT181" s="141"/>
      <c r="OX181" s="141"/>
      <c r="OY181" s="141"/>
      <c r="PA181" s="141"/>
      <c r="PO181" s="144"/>
      <c r="PS181" s="141"/>
      <c r="RV181" s="144"/>
      <c r="AHE181" s="140"/>
      <c r="AIT181" s="140"/>
      <c r="AIU181" s="140"/>
      <c r="AIV181" s="140"/>
    </row>
    <row r="182" spans="2:932" hidden="1" x14ac:dyDescent="0.25">
      <c r="B182" s="702"/>
      <c r="C182" s="553" t="s">
        <v>34</v>
      </c>
      <c r="D182" s="467"/>
      <c r="E182" s="487" t="s">
        <v>33</v>
      </c>
      <c r="F182" s="2149"/>
      <c r="G182" s="431"/>
      <c r="H182" s="431"/>
      <c r="I182" s="431"/>
      <c r="J182" s="431"/>
      <c r="K182" s="431"/>
      <c r="L182" s="431"/>
      <c r="M182" s="431"/>
      <c r="N182" s="431"/>
      <c r="O182" s="431"/>
      <c r="P182" s="431"/>
      <c r="Q182" s="431"/>
      <c r="R182" s="691"/>
      <c r="S182" s="54">
        <f>SUM(G182:Q182)</f>
        <v>0</v>
      </c>
      <c r="T182" s="639">
        <f>SUM(H182:R182)</f>
        <v>0</v>
      </c>
      <c r="U182" s="751">
        <f t="shared" si="17"/>
        <v>0</v>
      </c>
      <c r="W182" s="1"/>
      <c r="X182" s="62"/>
      <c r="Y182" s="62"/>
      <c r="Z182" s="62"/>
      <c r="AA182" s="62"/>
      <c r="AB182" s="62"/>
      <c r="AC182" s="62"/>
      <c r="AD182" s="62"/>
      <c r="AE182" s="62"/>
      <c r="AF182" s="62"/>
      <c r="AG182" s="62"/>
      <c r="AH182" s="62"/>
      <c r="AI182" s="62"/>
      <c r="AJ182" s="62"/>
      <c r="AK182" s="62"/>
      <c r="AL182" s="62"/>
      <c r="AM182" s="62"/>
      <c r="AN182" s="62"/>
      <c r="AO182" s="62"/>
      <c r="AQ182" s="62"/>
      <c r="AW182" s="1"/>
      <c r="BC182" s="141"/>
      <c r="BD182" s="141"/>
      <c r="BE182" s="1"/>
      <c r="BF182" s="1"/>
      <c r="BG182" s="1"/>
      <c r="BH182" s="1"/>
      <c r="BI182" s="1"/>
      <c r="BJ182" s="1"/>
      <c r="BK182" s="1"/>
      <c r="BL182" s="1"/>
      <c r="BM182" s="1"/>
      <c r="BN182" s="1"/>
      <c r="BO182" s="1"/>
      <c r="BP182" s="1"/>
      <c r="BQ182" s="1"/>
      <c r="BR182" s="1"/>
      <c r="BS182" s="1"/>
      <c r="BT182" s="1"/>
      <c r="BU182" s="1"/>
      <c r="BV182" s="1"/>
      <c r="BW182" s="1"/>
      <c r="BX182" s="1"/>
      <c r="CG182" s="141"/>
      <c r="CZ182" s="1"/>
      <c r="DO182" s="5"/>
      <c r="DP182" s="141"/>
      <c r="DQ182" s="141"/>
      <c r="DR182" s="141"/>
      <c r="DS182" s="141"/>
      <c r="FV182" s="141"/>
      <c r="JQ182" s="141"/>
      <c r="JR182" s="141"/>
      <c r="JS182" s="141"/>
      <c r="JT182" s="141"/>
      <c r="OX182" s="141"/>
      <c r="OY182" s="141"/>
      <c r="PA182" s="141"/>
      <c r="PO182" s="144"/>
      <c r="PS182" s="141"/>
      <c r="RV182" s="144"/>
      <c r="AHE182" s="140"/>
      <c r="AIT182" s="140"/>
      <c r="AIU182" s="140"/>
      <c r="AIV182" s="140"/>
    </row>
    <row r="183" spans="2:932" hidden="1" x14ac:dyDescent="0.25">
      <c r="B183" s="699"/>
      <c r="C183" s="412" t="s">
        <v>32</v>
      </c>
      <c r="D183" s="48"/>
      <c r="E183" s="48"/>
      <c r="F183" s="2142"/>
      <c r="G183" s="50"/>
      <c r="H183" s="50"/>
      <c r="I183" s="50"/>
      <c r="J183" s="50"/>
      <c r="K183" s="50"/>
      <c r="L183" s="50"/>
      <c r="M183" s="50"/>
      <c r="N183" s="50"/>
      <c r="O183" s="50"/>
      <c r="P183" s="50"/>
      <c r="Q183" s="50"/>
      <c r="R183" s="3"/>
      <c r="S183" s="513" t="s">
        <v>130</v>
      </c>
      <c r="T183" s="650" t="s">
        <v>130</v>
      </c>
      <c r="U183" s="741" t="s">
        <v>130</v>
      </c>
      <c r="W183" s="1"/>
      <c r="X183" s="62"/>
      <c r="Y183" s="62"/>
      <c r="Z183" s="62"/>
      <c r="AA183" s="62"/>
      <c r="AB183" s="62"/>
      <c r="AC183" s="62"/>
      <c r="AD183" s="62"/>
      <c r="AE183" s="62"/>
      <c r="AF183" s="62"/>
      <c r="AG183" s="62"/>
      <c r="AH183" s="62"/>
      <c r="AI183" s="62"/>
      <c r="AJ183" s="62"/>
      <c r="AK183" s="62"/>
      <c r="AL183" s="62"/>
      <c r="AM183" s="62"/>
      <c r="AN183" s="62"/>
      <c r="AO183" s="62"/>
      <c r="AQ183" s="62"/>
      <c r="AW183" s="1"/>
      <c r="BC183" s="140"/>
      <c r="BD183" s="140"/>
      <c r="BE183" s="1"/>
      <c r="BF183" s="1"/>
      <c r="BG183" s="1"/>
      <c r="BH183" s="1"/>
      <c r="BI183" s="1"/>
      <c r="BJ183" s="1"/>
      <c r="BK183" s="1"/>
      <c r="BL183" s="1"/>
      <c r="BM183" s="1"/>
      <c r="BN183" s="1"/>
      <c r="BO183" s="1"/>
      <c r="BP183" s="1"/>
      <c r="BQ183" s="1"/>
      <c r="BR183" s="1"/>
      <c r="BS183" s="1"/>
      <c r="BT183" s="1"/>
      <c r="BU183" s="1"/>
      <c r="BV183" s="1"/>
      <c r="BW183" s="1"/>
      <c r="BX183" s="1"/>
      <c r="CG183" s="140"/>
      <c r="CZ183" s="1"/>
      <c r="DO183" s="5"/>
      <c r="DP183" s="140"/>
      <c r="DQ183" s="140"/>
      <c r="DR183" s="140"/>
      <c r="DS183" s="140"/>
      <c r="FV183" s="140"/>
      <c r="JQ183" s="140"/>
      <c r="JR183" s="140"/>
      <c r="JS183" s="140"/>
      <c r="JT183" s="140"/>
      <c r="OX183" s="140"/>
      <c r="OY183" s="140"/>
      <c r="PA183" s="140"/>
      <c r="PO183" s="472"/>
      <c r="PS183" s="140"/>
      <c r="RV183" s="472"/>
      <c r="AHE183" s="140"/>
      <c r="AIT183" s="140"/>
      <c r="AIU183" s="140"/>
      <c r="AIV183" s="140"/>
    </row>
    <row r="184" spans="2:932" hidden="1" x14ac:dyDescent="0.25">
      <c r="B184" s="702"/>
      <c r="C184" s="553" t="s">
        <v>29</v>
      </c>
      <c r="D184" s="467"/>
      <c r="E184" s="456"/>
      <c r="F184" s="2146"/>
      <c r="G184" s="431"/>
      <c r="H184" s="431"/>
      <c r="I184" s="431"/>
      <c r="J184" s="431"/>
      <c r="K184" s="431"/>
      <c r="L184" s="431"/>
      <c r="M184" s="431"/>
      <c r="N184" s="431"/>
      <c r="O184" s="431"/>
      <c r="P184" s="431"/>
      <c r="Q184" s="431"/>
      <c r="R184" s="691"/>
      <c r="S184" s="63" t="s">
        <v>29</v>
      </c>
      <c r="T184" s="661" t="s">
        <v>29</v>
      </c>
      <c r="U184" s="750" t="s">
        <v>29</v>
      </c>
      <c r="W184" s="1"/>
      <c r="X184" s="62"/>
      <c r="Y184" s="62"/>
      <c r="Z184" s="62"/>
      <c r="AA184" s="62"/>
      <c r="AB184" s="62"/>
      <c r="AC184" s="62"/>
      <c r="AD184" s="62"/>
      <c r="AE184" s="62"/>
      <c r="AF184" s="62"/>
      <c r="AG184" s="62"/>
      <c r="AH184" s="62"/>
      <c r="AI184" s="62"/>
      <c r="AJ184" s="62"/>
      <c r="AK184" s="62"/>
      <c r="AL184" s="62"/>
      <c r="AM184" s="62"/>
      <c r="AN184" s="62"/>
      <c r="AO184" s="62"/>
      <c r="AQ184" s="62"/>
      <c r="AW184" s="1"/>
      <c r="BC184" s="141"/>
      <c r="BD184" s="141"/>
      <c r="BE184" s="1"/>
      <c r="BF184" s="1"/>
      <c r="BG184" s="1"/>
      <c r="BH184" s="1"/>
      <c r="BI184" s="1"/>
      <c r="BJ184" s="1"/>
      <c r="BK184" s="1"/>
      <c r="BL184" s="1"/>
      <c r="BM184" s="1"/>
      <c r="BN184" s="1"/>
      <c r="BO184" s="1"/>
      <c r="BP184" s="1"/>
      <c r="BQ184" s="1"/>
      <c r="BR184" s="1"/>
      <c r="BS184" s="1"/>
      <c r="BT184" s="1"/>
      <c r="BU184" s="1"/>
      <c r="BV184" s="1"/>
      <c r="BW184" s="1"/>
      <c r="BX184" s="1"/>
      <c r="CG184" s="141"/>
      <c r="CZ184" s="1"/>
      <c r="DO184" s="5"/>
      <c r="DP184" s="141"/>
      <c r="DQ184" s="141"/>
      <c r="DR184" s="141"/>
      <c r="DS184" s="141"/>
      <c r="FV184" s="141"/>
      <c r="JQ184" s="141"/>
      <c r="JR184" s="141"/>
      <c r="JS184" s="141"/>
      <c r="JT184" s="141"/>
      <c r="OX184" s="141"/>
      <c r="OY184" s="141"/>
      <c r="PA184" s="141"/>
      <c r="PO184" s="144"/>
      <c r="PS184" s="141"/>
      <c r="RV184" s="144"/>
      <c r="AHE184" s="140"/>
      <c r="AIT184" s="140"/>
      <c r="AIU184" s="140"/>
      <c r="AIV184" s="140"/>
    </row>
    <row r="185" spans="2:932" hidden="1" x14ac:dyDescent="0.25">
      <c r="B185" s="702"/>
      <c r="C185" s="428" t="s">
        <v>115</v>
      </c>
      <c r="D185" s="467"/>
      <c r="E185" s="487" t="s">
        <v>31</v>
      </c>
      <c r="F185" s="2149"/>
      <c r="G185" s="431"/>
      <c r="H185" s="431"/>
      <c r="I185" s="431"/>
      <c r="J185" s="431"/>
      <c r="K185" s="431"/>
      <c r="L185" s="431"/>
      <c r="M185" s="431"/>
      <c r="N185" s="431"/>
      <c r="O185" s="431"/>
      <c r="P185" s="431"/>
      <c r="Q185" s="431"/>
      <c r="R185" s="691"/>
      <c r="S185" s="63"/>
      <c r="T185" s="661"/>
      <c r="U185" s="750"/>
      <c r="W185" s="1"/>
      <c r="X185" s="62"/>
      <c r="Y185" s="62"/>
      <c r="Z185" s="62"/>
      <c r="AA185" s="62"/>
      <c r="AB185" s="62"/>
      <c r="AC185" s="62"/>
      <c r="AD185" s="62"/>
      <c r="AE185" s="62"/>
      <c r="AF185" s="62"/>
      <c r="AG185" s="62"/>
      <c r="AH185" s="62"/>
      <c r="AI185" s="62"/>
      <c r="AJ185" s="62"/>
      <c r="AK185" s="62"/>
      <c r="AL185" s="62"/>
      <c r="AM185" s="62"/>
      <c r="AN185" s="62"/>
      <c r="AO185" s="62"/>
      <c r="AQ185" s="62"/>
      <c r="AW185" s="1"/>
      <c r="BC185" s="141"/>
      <c r="BD185" s="141"/>
      <c r="BE185" s="1"/>
      <c r="BF185" s="1"/>
      <c r="BG185" s="1"/>
      <c r="BH185" s="1"/>
      <c r="BI185" s="1"/>
      <c r="BJ185" s="1"/>
      <c r="BK185" s="1"/>
      <c r="BL185" s="1"/>
      <c r="BM185" s="1"/>
      <c r="BN185" s="1"/>
      <c r="BO185" s="1"/>
      <c r="BP185" s="1"/>
      <c r="BQ185" s="1"/>
      <c r="BR185" s="1"/>
      <c r="BS185" s="1"/>
      <c r="BT185" s="1"/>
      <c r="BU185" s="1"/>
      <c r="BV185" s="1"/>
      <c r="BW185" s="1"/>
      <c r="BX185" s="1"/>
      <c r="CG185" s="141"/>
      <c r="CZ185" s="1"/>
      <c r="DO185" s="5"/>
      <c r="DP185" s="141"/>
      <c r="DQ185" s="141"/>
      <c r="DR185" s="141"/>
      <c r="DS185" s="141"/>
      <c r="FV185" s="141"/>
      <c r="JQ185" s="141"/>
      <c r="JR185" s="141"/>
      <c r="JS185" s="141"/>
      <c r="JT185" s="141"/>
      <c r="OX185" s="141"/>
      <c r="OY185" s="141"/>
      <c r="PA185" s="141"/>
      <c r="PO185" s="144"/>
      <c r="PS185" s="141"/>
      <c r="RV185" s="144"/>
      <c r="AHE185" s="140"/>
      <c r="AIT185" s="140"/>
      <c r="AIU185" s="140"/>
      <c r="AIV185" s="140"/>
    </row>
    <row r="186" spans="2:932" hidden="1" x14ac:dyDescent="0.25">
      <c r="B186" s="702"/>
      <c r="C186" s="428" t="s">
        <v>27</v>
      </c>
      <c r="D186" s="467"/>
      <c r="E186" s="487" t="s">
        <v>31</v>
      </c>
      <c r="F186" s="2149"/>
      <c r="G186" s="431"/>
      <c r="H186" s="431"/>
      <c r="I186" s="431"/>
      <c r="J186" s="431"/>
      <c r="K186" s="431"/>
      <c r="L186" s="431"/>
      <c r="M186" s="431"/>
      <c r="N186" s="431"/>
      <c r="O186" s="431"/>
      <c r="P186" s="431"/>
      <c r="Q186" s="431"/>
      <c r="R186" s="691"/>
      <c r="S186" s="54">
        <f>SUM(G186:Q186)</f>
        <v>0</v>
      </c>
      <c r="T186" s="639">
        <f>SUM(H186:R186)</f>
        <v>0</v>
      </c>
      <c r="U186" s="751">
        <f t="shared" ref="U186:U187" si="18">SUM(H186:S186)</f>
        <v>0</v>
      </c>
      <c r="W186" s="1"/>
      <c r="X186" s="62"/>
      <c r="Y186" s="62"/>
      <c r="Z186" s="62"/>
      <c r="AA186" s="62"/>
      <c r="AB186" s="62"/>
      <c r="AC186" s="62"/>
      <c r="AD186" s="62"/>
      <c r="AE186" s="62"/>
      <c r="AF186" s="62"/>
      <c r="AG186" s="62"/>
      <c r="AH186" s="62"/>
      <c r="AI186" s="62"/>
      <c r="AJ186" s="62"/>
      <c r="AK186" s="62"/>
      <c r="AL186" s="62"/>
      <c r="AM186" s="62"/>
      <c r="AN186" s="62"/>
      <c r="AO186" s="62"/>
      <c r="AQ186" s="62"/>
      <c r="AW186" s="1"/>
      <c r="BC186" s="141"/>
      <c r="BD186" s="141"/>
      <c r="BE186" s="1"/>
      <c r="BF186" s="1"/>
      <c r="BG186" s="1"/>
      <c r="BH186" s="1"/>
      <c r="BI186" s="1"/>
      <c r="BJ186" s="1"/>
      <c r="BK186" s="1"/>
      <c r="BL186" s="1"/>
      <c r="BM186" s="1"/>
      <c r="BN186" s="1"/>
      <c r="BO186" s="1"/>
      <c r="BP186" s="1"/>
      <c r="BQ186" s="1"/>
      <c r="BR186" s="1"/>
      <c r="BS186" s="1"/>
      <c r="BT186" s="1"/>
      <c r="BU186" s="1"/>
      <c r="BV186" s="1"/>
      <c r="BW186" s="1"/>
      <c r="BX186" s="1"/>
      <c r="CG186" s="141"/>
      <c r="CZ186" s="1"/>
      <c r="DO186" s="5"/>
      <c r="DP186" s="141"/>
      <c r="DQ186" s="141"/>
      <c r="DR186" s="141"/>
      <c r="DS186" s="141"/>
      <c r="FV186" s="141"/>
      <c r="JQ186" s="141"/>
      <c r="JR186" s="141"/>
      <c r="JS186" s="141"/>
      <c r="JT186" s="141"/>
      <c r="OX186" s="141"/>
      <c r="OY186" s="141"/>
      <c r="PA186" s="141"/>
      <c r="PO186" s="144"/>
      <c r="PS186" s="141"/>
      <c r="RV186" s="144"/>
      <c r="AHE186" s="140"/>
      <c r="AIT186" s="140"/>
      <c r="AIU186" s="140"/>
      <c r="AIV186" s="140"/>
    </row>
    <row r="187" spans="2:932" hidden="1" x14ac:dyDescent="0.25">
      <c r="B187" s="702"/>
      <c r="C187" s="428" t="s">
        <v>26</v>
      </c>
      <c r="D187" s="467"/>
      <c r="E187" s="487" t="s">
        <v>31</v>
      </c>
      <c r="F187" s="2149"/>
      <c r="G187" s="431"/>
      <c r="H187" s="431"/>
      <c r="I187" s="431"/>
      <c r="J187" s="431"/>
      <c r="K187" s="431"/>
      <c r="L187" s="431"/>
      <c r="M187" s="431"/>
      <c r="N187" s="431"/>
      <c r="O187" s="431"/>
      <c r="P187" s="431"/>
      <c r="Q187" s="431"/>
      <c r="R187" s="691"/>
      <c r="S187" s="54">
        <f>SUM(G187:Q187)</f>
        <v>0</v>
      </c>
      <c r="T187" s="639">
        <f>SUM(H187:R187)</f>
        <v>0</v>
      </c>
      <c r="U187" s="751">
        <f t="shared" si="18"/>
        <v>0</v>
      </c>
      <c r="W187" s="1"/>
      <c r="X187" s="62"/>
      <c r="Y187" s="62"/>
      <c r="Z187" s="62"/>
      <c r="AA187" s="62"/>
      <c r="AB187" s="62"/>
      <c r="AC187" s="62"/>
      <c r="AD187" s="62"/>
      <c r="AE187" s="62"/>
      <c r="AF187" s="62"/>
      <c r="AG187" s="62"/>
      <c r="AH187" s="62"/>
      <c r="AI187" s="62"/>
      <c r="AJ187" s="62"/>
      <c r="AK187" s="62"/>
      <c r="AL187" s="62"/>
      <c r="AM187" s="62"/>
      <c r="AN187" s="62"/>
      <c r="AO187" s="62"/>
      <c r="AQ187" s="62"/>
      <c r="AW187" s="1"/>
      <c r="BC187" s="141"/>
      <c r="BD187" s="141"/>
      <c r="BE187" s="1"/>
      <c r="BF187" s="1"/>
      <c r="BG187" s="1"/>
      <c r="BH187" s="1"/>
      <c r="BI187" s="1"/>
      <c r="BJ187" s="1"/>
      <c r="BK187" s="1"/>
      <c r="BL187" s="1"/>
      <c r="BM187" s="1"/>
      <c r="BN187" s="1"/>
      <c r="BO187" s="1"/>
      <c r="BP187" s="1"/>
      <c r="BQ187" s="1"/>
      <c r="BR187" s="1"/>
      <c r="BS187" s="1"/>
      <c r="BT187" s="1"/>
      <c r="BU187" s="1"/>
      <c r="BV187" s="1"/>
      <c r="BW187" s="1"/>
      <c r="BX187" s="1"/>
      <c r="CG187" s="141"/>
      <c r="CZ187" s="1"/>
      <c r="DO187" s="5"/>
      <c r="DP187" s="141"/>
      <c r="DQ187" s="141"/>
      <c r="DR187" s="141"/>
      <c r="DS187" s="141"/>
      <c r="FV187" s="141"/>
      <c r="JQ187" s="141"/>
      <c r="JR187" s="141"/>
      <c r="JS187" s="141"/>
      <c r="JT187" s="141"/>
      <c r="OX187" s="141"/>
      <c r="OY187" s="141"/>
      <c r="PA187" s="141"/>
      <c r="PO187" s="144"/>
      <c r="PS187" s="141"/>
      <c r="RV187" s="144"/>
      <c r="AHE187" s="140"/>
      <c r="AIT187" s="140"/>
      <c r="AIU187" s="140"/>
      <c r="AIV187" s="140"/>
    </row>
    <row r="188" spans="2:932" hidden="1" x14ac:dyDescent="0.25">
      <c r="B188" s="702"/>
      <c r="C188" s="428" t="s">
        <v>37</v>
      </c>
      <c r="D188" s="467"/>
      <c r="E188" s="557" t="s">
        <v>31</v>
      </c>
      <c r="F188" s="2158"/>
      <c r="G188" s="431"/>
      <c r="H188" s="431"/>
      <c r="I188" s="431"/>
      <c r="J188" s="431"/>
      <c r="K188" s="431"/>
      <c r="L188" s="431"/>
      <c r="M188" s="431"/>
      <c r="N188" s="431"/>
      <c r="O188" s="431"/>
      <c r="P188" s="431"/>
      <c r="Q188" s="431"/>
      <c r="R188" s="691"/>
      <c r="S188" s="54"/>
      <c r="T188" s="639"/>
      <c r="U188" s="751"/>
      <c r="W188" s="1"/>
      <c r="X188" s="62"/>
      <c r="Y188" s="62"/>
      <c r="Z188" s="62"/>
      <c r="AA188" s="62"/>
      <c r="AB188" s="62"/>
      <c r="AC188" s="62"/>
      <c r="AD188" s="62"/>
      <c r="AE188" s="62"/>
      <c r="AF188" s="62"/>
      <c r="AG188" s="62"/>
      <c r="AH188" s="62"/>
      <c r="AI188" s="62"/>
      <c r="AJ188" s="62"/>
      <c r="AK188" s="62"/>
      <c r="AL188" s="62"/>
      <c r="AM188" s="62"/>
      <c r="AN188" s="62"/>
      <c r="AO188" s="62"/>
      <c r="AQ188" s="62"/>
      <c r="AW188" s="1"/>
      <c r="BC188" s="141"/>
      <c r="BD188" s="141"/>
      <c r="BE188" s="1"/>
      <c r="BF188" s="1"/>
      <c r="BG188" s="1"/>
      <c r="BH188" s="1"/>
      <c r="BI188" s="1"/>
      <c r="BJ188" s="1"/>
      <c r="BK188" s="1"/>
      <c r="BL188" s="1"/>
      <c r="BM188" s="1"/>
      <c r="BN188" s="1"/>
      <c r="BO188" s="1"/>
      <c r="BP188" s="1"/>
      <c r="BQ188" s="1"/>
      <c r="BR188" s="1"/>
      <c r="BS188" s="1"/>
      <c r="BT188" s="1"/>
      <c r="BU188" s="1"/>
      <c r="BV188" s="1"/>
      <c r="BW188" s="1"/>
      <c r="BX188" s="1"/>
      <c r="CG188" s="141"/>
      <c r="CZ188" s="1"/>
      <c r="DO188" s="5"/>
      <c r="DP188" s="141"/>
      <c r="DQ188" s="141"/>
      <c r="DR188" s="141"/>
      <c r="DS188" s="141"/>
      <c r="FV188" s="141"/>
      <c r="JQ188" s="141"/>
      <c r="JR188" s="141"/>
      <c r="JS188" s="141"/>
      <c r="JT188" s="141"/>
      <c r="OX188" s="141"/>
      <c r="OY188" s="141"/>
      <c r="PA188" s="141"/>
      <c r="PO188" s="144"/>
      <c r="PS188" s="141"/>
      <c r="RV188" s="144"/>
      <c r="AHE188" s="140"/>
      <c r="AIT188" s="140"/>
      <c r="AIU188" s="140"/>
      <c r="AIV188" s="140"/>
    </row>
    <row r="189" spans="2:932" hidden="1" x14ac:dyDescent="0.25">
      <c r="B189" s="702"/>
      <c r="C189" s="553" t="s">
        <v>28</v>
      </c>
      <c r="D189" s="467"/>
      <c r="E189" s="456"/>
      <c r="F189" s="2146"/>
      <c r="G189" s="431"/>
      <c r="H189" s="431"/>
      <c r="I189" s="431"/>
      <c r="J189" s="431"/>
      <c r="K189" s="431"/>
      <c r="L189" s="431"/>
      <c r="M189" s="431"/>
      <c r="N189" s="431"/>
      <c r="O189" s="431"/>
      <c r="P189" s="431"/>
      <c r="Q189" s="431"/>
      <c r="R189" s="691"/>
      <c r="S189" s="63" t="s">
        <v>28</v>
      </c>
      <c r="T189" s="661" t="s">
        <v>28</v>
      </c>
      <c r="U189" s="750" t="s">
        <v>28</v>
      </c>
      <c r="W189" s="1"/>
      <c r="X189" s="62"/>
      <c r="Y189" s="62"/>
      <c r="Z189" s="62"/>
      <c r="AA189" s="62"/>
      <c r="AB189" s="62"/>
      <c r="AC189" s="62"/>
      <c r="AD189" s="62"/>
      <c r="AE189" s="62"/>
      <c r="AF189" s="62"/>
      <c r="AG189" s="62"/>
      <c r="AH189" s="62"/>
      <c r="AI189" s="62"/>
      <c r="AJ189" s="62"/>
      <c r="AK189" s="62"/>
      <c r="AL189" s="62"/>
      <c r="AM189" s="62"/>
      <c r="AN189" s="62"/>
      <c r="AO189" s="62"/>
      <c r="AQ189" s="62"/>
      <c r="AW189" s="1"/>
      <c r="BC189" s="141"/>
      <c r="BD189" s="141"/>
      <c r="BE189" s="1"/>
      <c r="BF189" s="1"/>
      <c r="BG189" s="1"/>
      <c r="BH189" s="1"/>
      <c r="BI189" s="1"/>
      <c r="BJ189" s="1"/>
      <c r="BK189" s="1"/>
      <c r="BL189" s="1"/>
      <c r="BM189" s="1"/>
      <c r="BN189" s="1"/>
      <c r="BO189" s="1"/>
      <c r="BP189" s="1"/>
      <c r="BQ189" s="1"/>
      <c r="BR189" s="1"/>
      <c r="BS189" s="1"/>
      <c r="BT189" s="1"/>
      <c r="BU189" s="1"/>
      <c r="BV189" s="1"/>
      <c r="BW189" s="1"/>
      <c r="BX189" s="1"/>
      <c r="CG189" s="141"/>
      <c r="CZ189" s="1"/>
      <c r="DO189" s="5"/>
      <c r="DP189" s="141"/>
      <c r="DQ189" s="141"/>
      <c r="DR189" s="141"/>
      <c r="DS189" s="141"/>
      <c r="FV189" s="141"/>
      <c r="JQ189" s="141"/>
      <c r="JR189" s="141"/>
      <c r="JS189" s="141"/>
      <c r="JT189" s="141"/>
      <c r="OX189" s="141"/>
      <c r="OY189" s="141"/>
      <c r="PA189" s="141"/>
      <c r="PO189" s="144"/>
      <c r="PS189" s="141"/>
      <c r="RV189" s="144"/>
      <c r="AHE189" s="140"/>
      <c r="AIT189" s="140"/>
      <c r="AIU189" s="140"/>
      <c r="AIV189" s="140"/>
    </row>
    <row r="190" spans="2:932" hidden="1" x14ac:dyDescent="0.25">
      <c r="B190" s="702"/>
      <c r="C190" s="428" t="s">
        <v>27</v>
      </c>
      <c r="D190" s="467"/>
      <c r="E190" s="487" t="s">
        <v>28</v>
      </c>
      <c r="F190" s="2149"/>
      <c r="G190" s="431"/>
      <c r="H190" s="431"/>
      <c r="I190" s="431"/>
      <c r="J190" s="431"/>
      <c r="K190" s="431"/>
      <c r="L190" s="431"/>
      <c r="M190" s="431"/>
      <c r="N190" s="431"/>
      <c r="O190" s="431"/>
      <c r="P190" s="431"/>
      <c r="Q190" s="431"/>
      <c r="R190" s="691"/>
      <c r="S190" s="54">
        <f t="shared" ref="S190:T192" si="19">SUM(G190:Q190)</f>
        <v>0</v>
      </c>
      <c r="T190" s="639">
        <f t="shared" si="19"/>
        <v>0</v>
      </c>
      <c r="U190" s="751">
        <f t="shared" ref="U190:U192" si="20">SUM(H190:S190)</f>
        <v>0</v>
      </c>
      <c r="W190" s="1"/>
      <c r="X190" s="62"/>
      <c r="Y190" s="62"/>
      <c r="Z190" s="62"/>
      <c r="AA190" s="62"/>
      <c r="AB190" s="62"/>
      <c r="AC190" s="62"/>
      <c r="AD190" s="62"/>
      <c r="AE190" s="62"/>
      <c r="AF190" s="62"/>
      <c r="AG190" s="62"/>
      <c r="AH190" s="62"/>
      <c r="AI190" s="62"/>
      <c r="AJ190" s="62"/>
      <c r="AK190" s="62"/>
      <c r="AL190" s="62"/>
      <c r="AM190" s="62"/>
      <c r="AN190" s="62"/>
      <c r="AO190" s="62"/>
      <c r="AQ190" s="62"/>
      <c r="AW190" s="1"/>
      <c r="BC190" s="141"/>
      <c r="BD190" s="141"/>
      <c r="BE190" s="1"/>
      <c r="BF190" s="1"/>
      <c r="BG190" s="1"/>
      <c r="BH190" s="1"/>
      <c r="BI190" s="1"/>
      <c r="BJ190" s="1"/>
      <c r="BK190" s="1"/>
      <c r="BL190" s="1"/>
      <c r="BM190" s="1"/>
      <c r="BN190" s="1"/>
      <c r="BO190" s="1"/>
      <c r="BP190" s="1"/>
      <c r="BQ190" s="1"/>
      <c r="BR190" s="1"/>
      <c r="BS190" s="1"/>
      <c r="BT190" s="1"/>
      <c r="BU190" s="1"/>
      <c r="BV190" s="1"/>
      <c r="BW190" s="1"/>
      <c r="BX190" s="1"/>
      <c r="CG190" s="141"/>
      <c r="CZ190" s="1"/>
      <c r="DO190" s="5"/>
      <c r="DP190" s="141"/>
      <c r="DQ190" s="141"/>
      <c r="DR190" s="141"/>
      <c r="DS190" s="141"/>
      <c r="FV190" s="141"/>
      <c r="JQ190" s="141"/>
      <c r="JR190" s="141"/>
      <c r="JS190" s="141"/>
      <c r="JT190" s="141"/>
      <c r="OX190" s="141"/>
      <c r="OY190" s="141"/>
      <c r="PA190" s="141"/>
      <c r="PO190" s="144"/>
      <c r="PS190" s="141"/>
      <c r="RV190" s="144"/>
      <c r="AHE190" s="140"/>
      <c r="AIT190" s="140"/>
      <c r="AIU190" s="140"/>
      <c r="AIV190" s="140"/>
    </row>
    <row r="191" spans="2:932" hidden="1" x14ac:dyDescent="0.25">
      <c r="B191" s="702"/>
      <c r="C191" s="428" t="s">
        <v>26</v>
      </c>
      <c r="D191" s="467"/>
      <c r="E191" s="487" t="s">
        <v>28</v>
      </c>
      <c r="F191" s="2149"/>
      <c r="G191" s="431"/>
      <c r="H191" s="431"/>
      <c r="I191" s="431"/>
      <c r="J191" s="431"/>
      <c r="K191" s="431"/>
      <c r="L191" s="431"/>
      <c r="M191" s="431"/>
      <c r="N191" s="431"/>
      <c r="O191" s="431"/>
      <c r="P191" s="431"/>
      <c r="Q191" s="431"/>
      <c r="R191" s="691"/>
      <c r="S191" s="54">
        <f t="shared" si="19"/>
        <v>0</v>
      </c>
      <c r="T191" s="639">
        <f t="shared" si="19"/>
        <v>0</v>
      </c>
      <c r="U191" s="751">
        <f t="shared" si="20"/>
        <v>0</v>
      </c>
      <c r="W191" s="1"/>
      <c r="X191" s="62"/>
      <c r="Y191" s="62"/>
      <c r="Z191" s="62"/>
      <c r="AA191" s="62"/>
      <c r="AB191" s="62"/>
      <c r="AC191" s="62"/>
      <c r="AD191" s="62"/>
      <c r="AE191" s="62"/>
      <c r="AF191" s="62"/>
      <c r="AG191" s="62"/>
      <c r="AH191" s="62"/>
      <c r="AI191" s="62"/>
      <c r="AJ191" s="62"/>
      <c r="AK191" s="62"/>
      <c r="AL191" s="62"/>
      <c r="AM191" s="62"/>
      <c r="AN191" s="62"/>
      <c r="AO191" s="62"/>
      <c r="AQ191" s="62"/>
      <c r="AW191" s="1"/>
      <c r="BC191" s="141"/>
      <c r="BD191" s="141"/>
      <c r="BE191" s="1"/>
      <c r="BF191" s="1"/>
      <c r="BG191" s="1"/>
      <c r="BH191" s="1"/>
      <c r="BI191" s="1"/>
      <c r="BJ191" s="1"/>
      <c r="BK191" s="1"/>
      <c r="BL191" s="1"/>
      <c r="BM191" s="1"/>
      <c r="BN191" s="1"/>
      <c r="BO191" s="1"/>
      <c r="BP191" s="1"/>
      <c r="BQ191" s="1"/>
      <c r="BR191" s="1"/>
      <c r="BS191" s="1"/>
      <c r="BT191" s="1"/>
      <c r="BU191" s="1"/>
      <c r="BV191" s="1"/>
      <c r="BW191" s="1"/>
      <c r="BX191" s="1"/>
      <c r="CG191" s="141"/>
      <c r="CZ191" s="1"/>
      <c r="DO191" s="5"/>
      <c r="DP191" s="141"/>
      <c r="DQ191" s="141"/>
      <c r="DR191" s="141"/>
      <c r="DS191" s="141"/>
      <c r="FV191" s="141"/>
      <c r="JQ191" s="141"/>
      <c r="JR191" s="141"/>
      <c r="JS191" s="141"/>
      <c r="JT191" s="141"/>
      <c r="OX191" s="141"/>
      <c r="OY191" s="141"/>
      <c r="PA191" s="141"/>
      <c r="PO191" s="144"/>
      <c r="PS191" s="141"/>
      <c r="RV191" s="144"/>
      <c r="AHE191" s="140"/>
      <c r="AIT191" s="140"/>
      <c r="AIU191" s="140"/>
      <c r="AIV191" s="140"/>
    </row>
    <row r="192" spans="2:932" hidden="1" x14ac:dyDescent="0.25">
      <c r="B192" s="702"/>
      <c r="C192" s="428" t="s">
        <v>37</v>
      </c>
      <c r="D192" s="467"/>
      <c r="E192" s="487" t="s">
        <v>28</v>
      </c>
      <c r="F192" s="2149"/>
      <c r="G192" s="431"/>
      <c r="H192" s="431"/>
      <c r="I192" s="431"/>
      <c r="J192" s="431"/>
      <c r="K192" s="431"/>
      <c r="L192" s="431"/>
      <c r="M192" s="431"/>
      <c r="N192" s="431"/>
      <c r="O192" s="431"/>
      <c r="P192" s="431"/>
      <c r="Q192" s="431"/>
      <c r="R192" s="691"/>
      <c r="S192" s="54">
        <f t="shared" si="19"/>
        <v>0</v>
      </c>
      <c r="T192" s="639">
        <f t="shared" si="19"/>
        <v>0</v>
      </c>
      <c r="U192" s="751">
        <f t="shared" si="20"/>
        <v>0</v>
      </c>
      <c r="W192" s="1"/>
      <c r="X192" s="62"/>
      <c r="Y192" s="62"/>
      <c r="Z192" s="62"/>
      <c r="AA192" s="62"/>
      <c r="AB192" s="62"/>
      <c r="AC192" s="62"/>
      <c r="AD192" s="62"/>
      <c r="AE192" s="62"/>
      <c r="AF192" s="62"/>
      <c r="AG192" s="62"/>
      <c r="AH192" s="62"/>
      <c r="AI192" s="62"/>
      <c r="AJ192" s="62"/>
      <c r="AK192" s="62"/>
      <c r="AL192" s="62"/>
      <c r="AM192" s="62"/>
      <c r="AN192" s="62"/>
      <c r="AO192" s="62"/>
      <c r="AQ192" s="62"/>
      <c r="AW192" s="1"/>
      <c r="BC192" s="141"/>
      <c r="BD192" s="141"/>
      <c r="BE192" s="1"/>
      <c r="BF192" s="1"/>
      <c r="BG192" s="1"/>
      <c r="BH192" s="1"/>
      <c r="BI192" s="1"/>
      <c r="BJ192" s="1"/>
      <c r="BK192" s="1"/>
      <c r="BL192" s="1"/>
      <c r="BM192" s="1"/>
      <c r="BN192" s="1"/>
      <c r="BO192" s="1"/>
      <c r="BP192" s="1"/>
      <c r="BQ192" s="1"/>
      <c r="BR192" s="1"/>
      <c r="BS192" s="1"/>
      <c r="BT192" s="1"/>
      <c r="BU192" s="1"/>
      <c r="BV192" s="1"/>
      <c r="BW192" s="1"/>
      <c r="BX192" s="1"/>
      <c r="CG192" s="141"/>
      <c r="CZ192" s="1"/>
      <c r="DO192" s="5"/>
      <c r="DP192" s="141"/>
      <c r="DQ192" s="141"/>
      <c r="DR192" s="141"/>
      <c r="DS192" s="141"/>
      <c r="FV192" s="141"/>
      <c r="JQ192" s="141"/>
      <c r="JR192" s="141"/>
      <c r="JS192" s="141"/>
      <c r="JT192" s="141"/>
      <c r="OX192" s="141"/>
      <c r="OY192" s="141"/>
      <c r="PA192" s="141"/>
      <c r="PO192" s="144"/>
      <c r="PS192" s="141"/>
      <c r="RV192" s="144"/>
      <c r="AHE192" s="140"/>
      <c r="AIT192" s="140"/>
      <c r="AIU192" s="140"/>
      <c r="AIV192" s="140"/>
    </row>
    <row r="193" spans="2:932" hidden="1" x14ac:dyDescent="0.25">
      <c r="B193" s="699"/>
      <c r="C193" s="412" t="s">
        <v>30</v>
      </c>
      <c r="D193" s="48"/>
      <c r="E193" s="48"/>
      <c r="F193" s="2142"/>
      <c r="G193" s="50"/>
      <c r="H193" s="50"/>
      <c r="I193" s="50"/>
      <c r="J193" s="50"/>
      <c r="K193" s="50"/>
      <c r="L193" s="50"/>
      <c r="M193" s="50"/>
      <c r="N193" s="50"/>
      <c r="O193" s="50"/>
      <c r="P193" s="50"/>
      <c r="Q193" s="50"/>
      <c r="R193" s="3"/>
      <c r="S193" s="513" t="s">
        <v>130</v>
      </c>
      <c r="T193" s="650" t="s">
        <v>130</v>
      </c>
      <c r="U193" s="741" t="s">
        <v>130</v>
      </c>
      <c r="W193" s="1"/>
      <c r="X193" s="62"/>
      <c r="Y193" s="62"/>
      <c r="Z193" s="62"/>
      <c r="AA193" s="62"/>
      <c r="AB193" s="62"/>
      <c r="AC193" s="62"/>
      <c r="AD193" s="62"/>
      <c r="AE193" s="62"/>
      <c r="AF193" s="62"/>
      <c r="AG193" s="62"/>
      <c r="AH193" s="62"/>
      <c r="AI193" s="62"/>
      <c r="AJ193" s="62"/>
      <c r="AK193" s="62"/>
      <c r="AL193" s="62"/>
      <c r="AM193" s="62"/>
      <c r="AN193" s="62"/>
      <c r="AO193" s="62"/>
      <c r="AQ193" s="62"/>
      <c r="AW193" s="1"/>
      <c r="BC193" s="140"/>
      <c r="BD193" s="140"/>
      <c r="BE193" s="1"/>
      <c r="BF193" s="1"/>
      <c r="BG193" s="1"/>
      <c r="BH193" s="1"/>
      <c r="BI193" s="1"/>
      <c r="BJ193" s="1"/>
      <c r="BK193" s="1"/>
      <c r="BL193" s="1"/>
      <c r="BM193" s="1"/>
      <c r="BN193" s="1"/>
      <c r="BO193" s="1"/>
      <c r="BP193" s="1"/>
      <c r="BQ193" s="1"/>
      <c r="BR193" s="1"/>
      <c r="BS193" s="1"/>
      <c r="BT193" s="1"/>
      <c r="BU193" s="1"/>
      <c r="BV193" s="1"/>
      <c r="BW193" s="1"/>
      <c r="BX193" s="1"/>
      <c r="CG193" s="140"/>
      <c r="CZ193" s="1"/>
      <c r="DO193" s="5"/>
      <c r="DP193" s="140"/>
      <c r="DQ193" s="140"/>
      <c r="DR193" s="140"/>
      <c r="DS193" s="140"/>
      <c r="FV193" s="140"/>
      <c r="JQ193" s="140"/>
      <c r="JR193" s="140"/>
      <c r="JS193" s="140"/>
      <c r="JT193" s="140"/>
      <c r="OX193" s="140"/>
      <c r="OY193" s="140"/>
      <c r="PA193" s="140"/>
      <c r="PO193" s="472"/>
      <c r="PS193" s="140"/>
      <c r="RV193" s="472"/>
      <c r="AHE193" s="140"/>
      <c r="AIT193" s="140"/>
      <c r="AIU193" s="140"/>
      <c r="AIV193" s="140"/>
    </row>
    <row r="194" spans="2:932" hidden="1" x14ac:dyDescent="0.25">
      <c r="B194" s="702"/>
      <c r="C194" s="553" t="s">
        <v>29</v>
      </c>
      <c r="D194" s="467"/>
      <c r="E194" s="456"/>
      <c r="F194" s="2146"/>
      <c r="G194" s="431"/>
      <c r="H194" s="431"/>
      <c r="I194" s="431"/>
      <c r="J194" s="431"/>
      <c r="K194" s="431"/>
      <c r="L194" s="431"/>
      <c r="M194" s="431"/>
      <c r="N194" s="431"/>
      <c r="O194" s="431"/>
      <c r="P194" s="431"/>
      <c r="Q194" s="431"/>
      <c r="R194" s="691"/>
      <c r="S194" s="63" t="s">
        <v>29</v>
      </c>
      <c r="T194" s="661" t="s">
        <v>29</v>
      </c>
      <c r="U194" s="750" t="s">
        <v>29</v>
      </c>
      <c r="W194" s="1"/>
      <c r="X194" s="62"/>
      <c r="Y194" s="62"/>
      <c r="Z194" s="62"/>
      <c r="AA194" s="62"/>
      <c r="AB194" s="62"/>
      <c r="AC194" s="62"/>
      <c r="AD194" s="62"/>
      <c r="AE194" s="62"/>
      <c r="AF194" s="62"/>
      <c r="AG194" s="62"/>
      <c r="AH194" s="62"/>
      <c r="AI194" s="62"/>
      <c r="AJ194" s="62"/>
      <c r="AK194" s="62"/>
      <c r="AL194" s="62"/>
      <c r="AM194" s="62"/>
      <c r="AN194" s="62"/>
      <c r="AO194" s="62"/>
      <c r="AQ194" s="62"/>
      <c r="AW194" s="1"/>
      <c r="BC194" s="141"/>
      <c r="BD194" s="141"/>
      <c r="BE194" s="1"/>
      <c r="BF194" s="1"/>
      <c r="BG194" s="1"/>
      <c r="BH194" s="1"/>
      <c r="BI194" s="1"/>
      <c r="BJ194" s="1"/>
      <c r="BK194" s="1"/>
      <c r="BL194" s="1"/>
      <c r="BM194" s="1"/>
      <c r="BN194" s="1"/>
      <c r="BO194" s="1"/>
      <c r="BP194" s="1"/>
      <c r="BQ194" s="1"/>
      <c r="BR194" s="1"/>
      <c r="BS194" s="1"/>
      <c r="BT194" s="1"/>
      <c r="BU194" s="1"/>
      <c r="BV194" s="1"/>
      <c r="BW194" s="1"/>
      <c r="BX194" s="1"/>
      <c r="CG194" s="141"/>
      <c r="CZ194" s="1"/>
      <c r="DO194" s="5"/>
      <c r="DP194" s="141"/>
      <c r="DQ194" s="141"/>
      <c r="DR194" s="141"/>
      <c r="DS194" s="141"/>
      <c r="FV194" s="141"/>
      <c r="JQ194" s="141"/>
      <c r="JR194" s="141"/>
      <c r="JS194" s="141"/>
      <c r="JT194" s="141"/>
      <c r="OX194" s="141"/>
      <c r="OY194" s="141"/>
      <c r="PA194" s="141"/>
      <c r="PO194" s="144"/>
      <c r="PS194" s="141"/>
      <c r="RV194" s="144"/>
      <c r="AHE194" s="140"/>
      <c r="AIT194" s="140"/>
      <c r="AIU194" s="140"/>
      <c r="AIV194" s="140"/>
    </row>
    <row r="195" spans="2:932" hidden="1" x14ac:dyDescent="0.25">
      <c r="B195" s="702"/>
      <c r="C195" s="428" t="s">
        <v>27</v>
      </c>
      <c r="D195" s="455">
        <v>0.3</v>
      </c>
      <c r="E195" s="487" t="s">
        <v>25</v>
      </c>
      <c r="F195" s="2149"/>
      <c r="G195" s="432"/>
      <c r="H195" s="432"/>
      <c r="I195" s="432"/>
      <c r="J195" s="432"/>
      <c r="K195" s="432"/>
      <c r="L195" s="432"/>
      <c r="M195" s="432"/>
      <c r="N195" s="432"/>
      <c r="O195" s="432"/>
      <c r="P195" s="432"/>
      <c r="Q195" s="432"/>
      <c r="R195" s="691"/>
      <c r="S195" s="58" t="e">
        <f>S186/S174*100</f>
        <v>#DIV/0!</v>
      </c>
      <c r="T195" s="642">
        <f>T186/T174*100</f>
        <v>0</v>
      </c>
      <c r="U195" s="734" t="e">
        <f>U186/U174*100</f>
        <v>#DIV/0!</v>
      </c>
      <c r="W195" s="1"/>
      <c r="X195" s="62"/>
      <c r="Y195" s="62"/>
      <c r="Z195" s="62"/>
      <c r="AA195" s="62"/>
      <c r="AB195" s="62"/>
      <c r="AC195" s="62"/>
      <c r="AD195" s="62"/>
      <c r="AE195" s="62"/>
      <c r="AF195" s="62"/>
      <c r="AG195" s="62"/>
      <c r="AH195" s="62"/>
      <c r="AI195" s="62"/>
      <c r="AJ195" s="62"/>
      <c r="AK195" s="62"/>
      <c r="AL195" s="62"/>
      <c r="AM195" s="62"/>
      <c r="AN195" s="62"/>
      <c r="AO195" s="62"/>
      <c r="AQ195" s="62"/>
      <c r="AW195" s="1"/>
      <c r="BC195" s="141"/>
      <c r="BD195" s="141"/>
      <c r="BE195" s="1"/>
      <c r="BF195" s="1"/>
      <c r="BG195" s="1"/>
      <c r="BH195" s="1"/>
      <c r="BI195" s="1"/>
      <c r="BJ195" s="1"/>
      <c r="BK195" s="1"/>
      <c r="BL195" s="1"/>
      <c r="BM195" s="1"/>
      <c r="BN195" s="1"/>
      <c r="BO195" s="1"/>
      <c r="BP195" s="1"/>
      <c r="BQ195" s="1"/>
      <c r="BR195" s="1"/>
      <c r="BS195" s="1"/>
      <c r="BT195" s="1"/>
      <c r="BU195" s="1"/>
      <c r="BV195" s="1"/>
      <c r="BW195" s="1"/>
      <c r="BX195" s="1"/>
      <c r="CG195" s="141"/>
      <c r="CZ195" s="1"/>
      <c r="DO195" s="5"/>
      <c r="DP195" s="141"/>
      <c r="DQ195" s="141"/>
      <c r="DR195" s="141"/>
      <c r="DS195" s="141"/>
      <c r="FV195" s="141"/>
      <c r="JQ195" s="141"/>
      <c r="JR195" s="141"/>
      <c r="JS195" s="141"/>
      <c r="JT195" s="141"/>
      <c r="OX195" s="141"/>
      <c r="OY195" s="141"/>
      <c r="PA195" s="141"/>
      <c r="PO195" s="144"/>
      <c r="PS195" s="141"/>
      <c r="RV195" s="144"/>
      <c r="AHE195" s="140"/>
      <c r="AIT195" s="140"/>
      <c r="AIU195" s="140"/>
      <c r="AIV195" s="140"/>
    </row>
    <row r="196" spans="2:932" hidden="1" x14ac:dyDescent="0.25">
      <c r="B196" s="702"/>
      <c r="C196" s="428" t="s">
        <v>26</v>
      </c>
      <c r="D196" s="455">
        <v>0.3</v>
      </c>
      <c r="E196" s="487" t="s">
        <v>25</v>
      </c>
      <c r="F196" s="2149"/>
      <c r="G196" s="432"/>
      <c r="H196" s="432"/>
      <c r="I196" s="432"/>
      <c r="J196" s="432"/>
      <c r="K196" s="432"/>
      <c r="L196" s="432"/>
      <c r="M196" s="432"/>
      <c r="N196" s="432"/>
      <c r="O196" s="432"/>
      <c r="P196" s="432"/>
      <c r="Q196" s="432"/>
      <c r="R196" s="691"/>
      <c r="S196" s="58" t="e">
        <f>S187/S176*100</f>
        <v>#DIV/0!</v>
      </c>
      <c r="T196" s="642" t="e">
        <f>T187/T176*100</f>
        <v>#DIV/0!</v>
      </c>
      <c r="U196" s="734" t="e">
        <f>U187/U176*100</f>
        <v>#DIV/0!</v>
      </c>
      <c r="W196" s="1"/>
      <c r="X196" s="62"/>
      <c r="Y196" s="62"/>
      <c r="Z196" s="62"/>
      <c r="AA196" s="62"/>
      <c r="AB196" s="62"/>
      <c r="AC196" s="62"/>
      <c r="AD196" s="62"/>
      <c r="AE196" s="62"/>
      <c r="AF196" s="62"/>
      <c r="AG196" s="62"/>
      <c r="AH196" s="62"/>
      <c r="AI196" s="62"/>
      <c r="AJ196" s="62"/>
      <c r="AK196" s="62"/>
      <c r="AL196" s="62"/>
      <c r="AM196" s="62"/>
      <c r="AN196" s="62"/>
      <c r="AO196" s="62"/>
      <c r="AQ196" s="62"/>
      <c r="AW196" s="1"/>
      <c r="BC196" s="141"/>
      <c r="BD196" s="141"/>
      <c r="BE196" s="1"/>
      <c r="BF196" s="1"/>
      <c r="BG196" s="1"/>
      <c r="BH196" s="1"/>
      <c r="BI196" s="1"/>
      <c r="BJ196" s="1"/>
      <c r="BK196" s="1"/>
      <c r="BL196" s="1"/>
      <c r="BM196" s="1"/>
      <c r="BN196" s="1"/>
      <c r="BO196" s="1"/>
      <c r="BP196" s="1"/>
      <c r="BQ196" s="1"/>
      <c r="BR196" s="1"/>
      <c r="BS196" s="1"/>
      <c r="BT196" s="1"/>
      <c r="BU196" s="1"/>
      <c r="BV196" s="1"/>
      <c r="BW196" s="1"/>
      <c r="BX196" s="1"/>
      <c r="CG196" s="141"/>
      <c r="CZ196" s="1"/>
      <c r="DO196" s="5"/>
      <c r="DP196" s="141"/>
      <c r="DQ196" s="141"/>
      <c r="DR196" s="141"/>
      <c r="DS196" s="141"/>
      <c r="FV196" s="141"/>
      <c r="JQ196" s="141"/>
      <c r="JR196" s="141"/>
      <c r="JS196" s="141"/>
      <c r="JT196" s="141"/>
      <c r="OX196" s="141"/>
      <c r="OY196" s="141"/>
      <c r="PA196" s="141"/>
      <c r="PO196" s="144"/>
      <c r="PS196" s="141"/>
      <c r="RV196" s="144"/>
      <c r="AHE196" s="140"/>
      <c r="AIT196" s="140"/>
      <c r="AIU196" s="140"/>
      <c r="AIV196" s="140"/>
    </row>
    <row r="197" spans="2:932" hidden="1" x14ac:dyDescent="0.25">
      <c r="B197" s="702"/>
      <c r="C197" s="428" t="s">
        <v>37</v>
      </c>
      <c r="D197" s="455">
        <v>0.3</v>
      </c>
      <c r="E197" s="487" t="s">
        <v>25</v>
      </c>
      <c r="F197" s="2149"/>
      <c r="G197" s="432"/>
      <c r="H197" s="432"/>
      <c r="I197" s="432"/>
      <c r="J197" s="432"/>
      <c r="K197" s="432"/>
      <c r="L197" s="432"/>
      <c r="M197" s="432"/>
      <c r="N197" s="432"/>
      <c r="O197" s="432"/>
      <c r="P197" s="432"/>
      <c r="Q197" s="432"/>
      <c r="R197" s="691"/>
      <c r="S197" s="58"/>
      <c r="T197" s="642"/>
      <c r="U197" s="734"/>
      <c r="W197" s="1"/>
      <c r="X197" s="62"/>
      <c r="Y197" s="62"/>
      <c r="Z197" s="62"/>
      <c r="AA197" s="62"/>
      <c r="AB197" s="62"/>
      <c r="AC197" s="62"/>
      <c r="AD197" s="62"/>
      <c r="AE197" s="62"/>
      <c r="AF197" s="62"/>
      <c r="AG197" s="62"/>
      <c r="AH197" s="62"/>
      <c r="AI197" s="62"/>
      <c r="AJ197" s="62"/>
      <c r="AK197" s="62"/>
      <c r="AL197" s="62"/>
      <c r="AM197" s="62"/>
      <c r="AN197" s="62"/>
      <c r="AO197" s="62"/>
      <c r="AQ197" s="62"/>
      <c r="AW197" s="1"/>
      <c r="BC197" s="141"/>
      <c r="BD197" s="141"/>
      <c r="BE197" s="1"/>
      <c r="BF197" s="1"/>
      <c r="BG197" s="1"/>
      <c r="BH197" s="1"/>
      <c r="BI197" s="1"/>
      <c r="BJ197" s="1"/>
      <c r="BK197" s="1"/>
      <c r="BL197" s="1"/>
      <c r="BM197" s="1"/>
      <c r="BN197" s="1"/>
      <c r="BO197" s="1"/>
      <c r="BP197" s="1"/>
      <c r="BQ197" s="1"/>
      <c r="BR197" s="1"/>
      <c r="BS197" s="1"/>
      <c r="BT197" s="1"/>
      <c r="BU197" s="1"/>
      <c r="BV197" s="1"/>
      <c r="BW197" s="1"/>
      <c r="BX197" s="1"/>
      <c r="CG197" s="141"/>
      <c r="CZ197" s="1"/>
      <c r="DO197" s="5"/>
      <c r="DP197" s="141"/>
      <c r="DQ197" s="141"/>
      <c r="DR197" s="141"/>
      <c r="DS197" s="141"/>
      <c r="FV197" s="141"/>
      <c r="JQ197" s="141"/>
      <c r="JR197" s="141"/>
      <c r="JS197" s="141"/>
      <c r="JT197" s="141"/>
      <c r="OX197" s="141"/>
      <c r="OY197" s="141"/>
      <c r="PA197" s="141"/>
      <c r="PO197" s="144"/>
      <c r="PS197" s="141"/>
      <c r="RV197" s="144"/>
      <c r="AHE197" s="140"/>
      <c r="AIT197" s="140"/>
      <c r="AIU197" s="140"/>
      <c r="AIV197" s="140"/>
    </row>
    <row r="198" spans="2:932" hidden="1" x14ac:dyDescent="0.25">
      <c r="B198" s="702"/>
      <c r="C198" s="553" t="s">
        <v>28</v>
      </c>
      <c r="D198" s="455"/>
      <c r="E198" s="456"/>
      <c r="F198" s="2146"/>
      <c r="G198" s="432"/>
      <c r="H198" s="432"/>
      <c r="I198" s="432"/>
      <c r="J198" s="432"/>
      <c r="K198" s="432"/>
      <c r="L198" s="432"/>
      <c r="M198" s="432"/>
      <c r="N198" s="432"/>
      <c r="O198" s="432"/>
      <c r="P198" s="432"/>
      <c r="Q198" s="432"/>
      <c r="R198" s="691"/>
      <c r="S198" s="63" t="s">
        <v>28</v>
      </c>
      <c r="T198" s="661" t="s">
        <v>28</v>
      </c>
      <c r="U198" s="750" t="s">
        <v>28</v>
      </c>
      <c r="W198" s="1"/>
      <c r="X198" s="62"/>
      <c r="Y198" s="62"/>
      <c r="Z198" s="62"/>
      <c r="AA198" s="62"/>
      <c r="AB198" s="62"/>
      <c r="AC198" s="62"/>
      <c r="AD198" s="62"/>
      <c r="AE198" s="62"/>
      <c r="AF198" s="62"/>
      <c r="AG198" s="62"/>
      <c r="AH198" s="62"/>
      <c r="AI198" s="62"/>
      <c r="AJ198" s="62"/>
      <c r="AK198" s="62"/>
      <c r="AL198" s="62"/>
      <c r="AM198" s="62"/>
      <c r="AN198" s="62"/>
      <c r="AO198" s="62"/>
      <c r="AQ198" s="62"/>
      <c r="AW198" s="1"/>
      <c r="BC198" s="141"/>
      <c r="BD198" s="141"/>
      <c r="BE198" s="1"/>
      <c r="BF198" s="1"/>
      <c r="BG198" s="1"/>
      <c r="BH198" s="1"/>
      <c r="BI198" s="1"/>
      <c r="BJ198" s="1"/>
      <c r="BK198" s="1"/>
      <c r="BL198" s="1"/>
      <c r="BM198" s="1"/>
      <c r="BN198" s="1"/>
      <c r="BO198" s="1"/>
      <c r="BP198" s="1"/>
      <c r="BQ198" s="1"/>
      <c r="BR198" s="1"/>
      <c r="BS198" s="1"/>
      <c r="BT198" s="1"/>
      <c r="BU198" s="1"/>
      <c r="BV198" s="1"/>
      <c r="BW198" s="1"/>
      <c r="BX198" s="1"/>
      <c r="CG198" s="141"/>
      <c r="CZ198" s="1"/>
      <c r="DO198" s="5"/>
      <c r="DP198" s="141"/>
      <c r="DQ198" s="141"/>
      <c r="DR198" s="141"/>
      <c r="DS198" s="141"/>
      <c r="FV198" s="141"/>
      <c r="JQ198" s="141"/>
      <c r="JR198" s="141"/>
      <c r="JS198" s="141"/>
      <c r="JT198" s="141"/>
      <c r="OX198" s="141"/>
      <c r="OY198" s="141"/>
      <c r="PA198" s="141"/>
      <c r="PO198" s="144"/>
      <c r="PS198" s="141"/>
      <c r="RV198" s="144"/>
      <c r="AHE198" s="140"/>
      <c r="AIT198" s="140"/>
      <c r="AIU198" s="140"/>
      <c r="AIV198" s="140"/>
    </row>
    <row r="199" spans="2:932" hidden="1" x14ac:dyDescent="0.25">
      <c r="B199" s="702"/>
      <c r="C199" s="428" t="s">
        <v>27</v>
      </c>
      <c r="D199" s="455">
        <v>0.5</v>
      </c>
      <c r="E199" s="487" t="s">
        <v>25</v>
      </c>
      <c r="F199" s="2149"/>
      <c r="G199" s="432"/>
      <c r="H199" s="432"/>
      <c r="I199" s="432"/>
      <c r="J199" s="432"/>
      <c r="K199" s="432"/>
      <c r="L199" s="432"/>
      <c r="M199" s="432"/>
      <c r="N199" s="432"/>
      <c r="O199" s="432"/>
      <c r="P199" s="432"/>
      <c r="Q199" s="432"/>
      <c r="R199" s="691"/>
      <c r="S199" s="58" t="e">
        <f>S190/S178*100</f>
        <v>#DIV/0!</v>
      </c>
      <c r="T199" s="642">
        <f>T190/T178*100</f>
        <v>0</v>
      </c>
      <c r="U199" s="734" t="e">
        <f>U190/U178*100</f>
        <v>#DIV/0!</v>
      </c>
      <c r="W199" s="1"/>
      <c r="X199" s="62"/>
      <c r="Y199" s="62"/>
      <c r="Z199" s="62"/>
      <c r="AA199" s="62"/>
      <c r="AB199" s="62"/>
      <c r="AC199" s="62"/>
      <c r="AD199" s="62"/>
      <c r="AE199" s="62"/>
      <c r="AF199" s="62"/>
      <c r="AG199" s="62"/>
      <c r="AH199" s="62"/>
      <c r="AI199" s="62"/>
      <c r="AJ199" s="62"/>
      <c r="AK199" s="62"/>
      <c r="AL199" s="62"/>
      <c r="AM199" s="62"/>
      <c r="AN199" s="62"/>
      <c r="AO199" s="62"/>
      <c r="AQ199" s="62"/>
      <c r="AW199" s="1"/>
      <c r="BC199" s="141"/>
      <c r="BD199" s="141"/>
      <c r="BE199" s="1"/>
      <c r="BF199" s="1"/>
      <c r="BG199" s="1"/>
      <c r="BH199" s="1"/>
      <c r="BI199" s="1"/>
      <c r="BJ199" s="1"/>
      <c r="BK199" s="1"/>
      <c r="BL199" s="1"/>
      <c r="BM199" s="1"/>
      <c r="BN199" s="1"/>
      <c r="BO199" s="1"/>
      <c r="BP199" s="1"/>
      <c r="BQ199" s="1"/>
      <c r="BR199" s="1"/>
      <c r="BS199" s="1"/>
      <c r="BT199" s="1"/>
      <c r="BU199" s="1"/>
      <c r="BV199" s="1"/>
      <c r="BW199" s="1"/>
      <c r="BX199" s="1"/>
      <c r="CG199" s="141"/>
      <c r="CZ199" s="1"/>
      <c r="DO199" s="5"/>
      <c r="DP199" s="141"/>
      <c r="DQ199" s="141"/>
      <c r="DR199" s="141"/>
      <c r="DS199" s="141"/>
      <c r="FV199" s="141"/>
      <c r="JQ199" s="141"/>
      <c r="JR199" s="141"/>
      <c r="JS199" s="141"/>
      <c r="JT199" s="141"/>
      <c r="OX199" s="141"/>
      <c r="OY199" s="141"/>
      <c r="PA199" s="141"/>
      <c r="PO199" s="144"/>
      <c r="PS199" s="141"/>
      <c r="RV199" s="144"/>
      <c r="AHE199" s="140"/>
      <c r="AIT199" s="140"/>
      <c r="AIU199" s="140"/>
      <c r="AIV199" s="140"/>
    </row>
    <row r="200" spans="2:932" hidden="1" x14ac:dyDescent="0.25">
      <c r="B200" s="702"/>
      <c r="C200" s="428" t="s">
        <v>26</v>
      </c>
      <c r="D200" s="455">
        <v>0.5</v>
      </c>
      <c r="E200" s="487" t="s">
        <v>25</v>
      </c>
      <c r="F200" s="2149"/>
      <c r="G200" s="432"/>
      <c r="H200" s="432"/>
      <c r="I200" s="432"/>
      <c r="J200" s="432"/>
      <c r="K200" s="432"/>
      <c r="L200" s="432"/>
      <c r="M200" s="432"/>
      <c r="N200" s="432"/>
      <c r="O200" s="432"/>
      <c r="P200" s="432"/>
      <c r="Q200" s="432"/>
      <c r="R200" s="691"/>
      <c r="S200" s="58" t="e">
        <f>S191/S180*100</f>
        <v>#DIV/0!</v>
      </c>
      <c r="T200" s="642" t="e">
        <f>T191/T180*100</f>
        <v>#DIV/0!</v>
      </c>
      <c r="U200" s="734" t="e">
        <f>U191/U180*100</f>
        <v>#DIV/0!</v>
      </c>
      <c r="W200" s="1"/>
      <c r="X200" s="62"/>
      <c r="Y200" s="62"/>
      <c r="Z200" s="62"/>
      <c r="AA200" s="62"/>
      <c r="AB200" s="62"/>
      <c r="AC200" s="62"/>
      <c r="AD200" s="62"/>
      <c r="AE200" s="62"/>
      <c r="AF200" s="62"/>
      <c r="AG200" s="62"/>
      <c r="AH200" s="62"/>
      <c r="AI200" s="62"/>
      <c r="AJ200" s="62"/>
      <c r="AK200" s="62"/>
      <c r="AL200" s="62"/>
      <c r="AM200" s="62"/>
      <c r="AN200" s="62"/>
      <c r="AO200" s="62"/>
      <c r="AQ200" s="62"/>
      <c r="AW200" s="1"/>
      <c r="BC200" s="141"/>
      <c r="BD200" s="141"/>
      <c r="BE200" s="1"/>
      <c r="BF200" s="1"/>
      <c r="BG200" s="1"/>
      <c r="BH200" s="1"/>
      <c r="BI200" s="1"/>
      <c r="BJ200" s="1"/>
      <c r="BK200" s="1"/>
      <c r="BL200" s="1"/>
      <c r="BM200" s="1"/>
      <c r="BN200" s="1"/>
      <c r="BO200" s="1"/>
      <c r="BP200" s="1"/>
      <c r="BQ200" s="1"/>
      <c r="BR200" s="1"/>
      <c r="BS200" s="1"/>
      <c r="BT200" s="1"/>
      <c r="BU200" s="1"/>
      <c r="BV200" s="1"/>
      <c r="BW200" s="1"/>
      <c r="BX200" s="1"/>
      <c r="CG200" s="141"/>
      <c r="CZ200" s="1"/>
      <c r="DO200" s="5"/>
      <c r="DP200" s="141"/>
      <c r="DQ200" s="141"/>
      <c r="DR200" s="141"/>
      <c r="DS200" s="141"/>
      <c r="FV200" s="141"/>
      <c r="JQ200" s="141"/>
      <c r="JR200" s="141"/>
      <c r="JS200" s="141"/>
      <c r="JT200" s="141"/>
      <c r="OX200" s="141"/>
      <c r="OY200" s="141"/>
      <c r="PA200" s="141"/>
      <c r="PO200" s="144"/>
      <c r="PS200" s="141"/>
      <c r="RV200" s="144"/>
      <c r="AHE200" s="140"/>
      <c r="AIT200" s="140"/>
      <c r="AIU200" s="140"/>
      <c r="AIV200" s="140"/>
    </row>
    <row r="201" spans="2:932" hidden="1" x14ac:dyDescent="0.25">
      <c r="B201" s="702"/>
      <c r="C201" s="428" t="s">
        <v>37</v>
      </c>
      <c r="D201" s="455">
        <v>0.5</v>
      </c>
      <c r="E201" s="487" t="s">
        <v>25</v>
      </c>
      <c r="F201" s="2149"/>
      <c r="G201" s="432"/>
      <c r="H201" s="432"/>
      <c r="I201" s="432"/>
      <c r="J201" s="432"/>
      <c r="K201" s="432"/>
      <c r="L201" s="432"/>
      <c r="M201" s="432"/>
      <c r="N201" s="432"/>
      <c r="O201" s="432"/>
      <c r="P201" s="432"/>
      <c r="Q201" s="432"/>
      <c r="R201" s="691"/>
      <c r="S201" s="58"/>
      <c r="T201" s="642"/>
      <c r="U201" s="734"/>
      <c r="W201" s="1"/>
      <c r="X201" s="62"/>
      <c r="Y201" s="62"/>
      <c r="Z201" s="62"/>
      <c r="AA201" s="62"/>
      <c r="AB201" s="62"/>
      <c r="AC201" s="62"/>
      <c r="AD201" s="62"/>
      <c r="AE201" s="62"/>
      <c r="AF201" s="62"/>
      <c r="AG201" s="62"/>
      <c r="AH201" s="62"/>
      <c r="AI201" s="62"/>
      <c r="AJ201" s="62"/>
      <c r="AK201" s="62"/>
      <c r="AL201" s="62"/>
      <c r="AM201" s="62"/>
      <c r="AN201" s="62"/>
      <c r="AO201" s="62"/>
      <c r="AQ201" s="62"/>
      <c r="AW201" s="1"/>
      <c r="BC201" s="141"/>
      <c r="BD201" s="141"/>
      <c r="BE201" s="1"/>
      <c r="BF201" s="1"/>
      <c r="BG201" s="1"/>
      <c r="BH201" s="1"/>
      <c r="BI201" s="1"/>
      <c r="BJ201" s="1"/>
      <c r="BK201" s="1"/>
      <c r="BL201" s="1"/>
      <c r="BM201" s="1"/>
      <c r="BN201" s="1"/>
      <c r="BO201" s="1"/>
      <c r="BP201" s="1"/>
      <c r="BQ201" s="1"/>
      <c r="BR201" s="1"/>
      <c r="BS201" s="1"/>
      <c r="BT201" s="1"/>
      <c r="BU201" s="1"/>
      <c r="BV201" s="1"/>
      <c r="BW201" s="1"/>
      <c r="BX201" s="1"/>
      <c r="CG201" s="141"/>
      <c r="CZ201" s="1"/>
      <c r="DO201" s="5"/>
      <c r="DP201" s="141"/>
      <c r="DQ201" s="141"/>
      <c r="DR201" s="141"/>
      <c r="DS201" s="141"/>
      <c r="FV201" s="141"/>
      <c r="JQ201" s="141"/>
      <c r="JR201" s="141"/>
      <c r="JS201" s="141"/>
      <c r="JT201" s="141"/>
      <c r="OX201" s="141"/>
      <c r="OY201" s="141"/>
      <c r="PA201" s="141"/>
      <c r="PO201" s="144"/>
      <c r="PS201" s="141"/>
      <c r="RV201" s="144"/>
      <c r="AHE201" s="140"/>
      <c r="AIT201" s="140"/>
      <c r="AIU201" s="140"/>
      <c r="AIV201" s="140"/>
    </row>
    <row r="202" spans="2:932" hidden="1" x14ac:dyDescent="0.25">
      <c r="B202" s="702"/>
      <c r="C202" s="572" t="s">
        <v>86</v>
      </c>
      <c r="D202" s="573"/>
      <c r="E202" s="569"/>
      <c r="F202" s="2162"/>
      <c r="G202" s="574"/>
      <c r="H202" s="574"/>
      <c r="I202" s="574"/>
      <c r="J202" s="574"/>
      <c r="K202" s="574"/>
      <c r="L202" s="574"/>
      <c r="M202" s="574"/>
      <c r="N202" s="574"/>
      <c r="O202" s="574"/>
      <c r="P202" s="574"/>
      <c r="Q202" s="574"/>
      <c r="R202" s="691"/>
      <c r="S202" s="513" t="s">
        <v>129</v>
      </c>
      <c r="T202" s="650" t="s">
        <v>129</v>
      </c>
      <c r="U202" s="741" t="s">
        <v>129</v>
      </c>
      <c r="W202" s="1"/>
      <c r="X202" s="62"/>
      <c r="Y202" s="62"/>
      <c r="Z202" s="62"/>
      <c r="AA202" s="62"/>
      <c r="AB202" s="62"/>
      <c r="AC202" s="62"/>
      <c r="AD202" s="62"/>
      <c r="AE202" s="62"/>
      <c r="AF202" s="62"/>
      <c r="AG202" s="62"/>
      <c r="AH202" s="62"/>
      <c r="AI202" s="62"/>
      <c r="AJ202" s="62"/>
      <c r="AK202" s="62"/>
      <c r="AL202" s="62"/>
      <c r="AM202" s="62"/>
      <c r="AN202" s="62"/>
      <c r="AO202" s="62"/>
      <c r="AQ202" s="62"/>
      <c r="AW202" s="1"/>
      <c r="BC202" s="141"/>
      <c r="BD202" s="141"/>
      <c r="BE202" s="1"/>
      <c r="BF202" s="1"/>
      <c r="BG202" s="1"/>
      <c r="BH202" s="1"/>
      <c r="BI202" s="1"/>
      <c r="BJ202" s="1"/>
      <c r="BK202" s="1"/>
      <c r="BL202" s="1"/>
      <c r="BM202" s="1"/>
      <c r="BN202" s="1"/>
      <c r="BO202" s="1"/>
      <c r="BP202" s="1"/>
      <c r="BQ202" s="1"/>
      <c r="BR202" s="1"/>
      <c r="BS202" s="1"/>
      <c r="BT202" s="1"/>
      <c r="BU202" s="1"/>
      <c r="BV202" s="1"/>
      <c r="BW202" s="1"/>
      <c r="BX202" s="1"/>
      <c r="CG202" s="141"/>
      <c r="CZ202" s="1"/>
      <c r="DO202" s="5"/>
      <c r="DP202" s="141"/>
      <c r="DQ202" s="141"/>
      <c r="DR202" s="141"/>
      <c r="DS202" s="141"/>
      <c r="FV202" s="141"/>
      <c r="JQ202" s="141"/>
      <c r="JR202" s="141"/>
      <c r="JS202" s="141"/>
      <c r="JT202" s="141"/>
      <c r="OX202" s="141"/>
      <c r="OY202" s="141"/>
      <c r="PA202" s="141"/>
      <c r="PO202" s="144"/>
      <c r="PS202" s="141"/>
      <c r="RV202" s="144"/>
      <c r="AHE202" s="140"/>
      <c r="AIT202" s="140"/>
      <c r="AIU202" s="140"/>
      <c r="AIV202" s="140"/>
    </row>
    <row r="203" spans="2:932" hidden="1" x14ac:dyDescent="0.25">
      <c r="B203" s="702"/>
      <c r="C203" s="575" t="s">
        <v>91</v>
      </c>
      <c r="D203" s="455"/>
      <c r="E203" s="20" t="s">
        <v>14</v>
      </c>
      <c r="F203" s="2160"/>
      <c r="G203" s="571"/>
      <c r="H203" s="571"/>
      <c r="I203" s="571"/>
      <c r="J203" s="571"/>
      <c r="K203" s="571"/>
      <c r="L203" s="571"/>
      <c r="M203" s="571"/>
      <c r="N203" s="571"/>
      <c r="O203" s="571"/>
      <c r="P203" s="571"/>
      <c r="Q203" s="571"/>
      <c r="R203" s="691"/>
      <c r="S203" s="89">
        <f>SUM(G203:Q203)</f>
        <v>0</v>
      </c>
      <c r="T203" s="659">
        <f>SUM(H203:R203)</f>
        <v>0</v>
      </c>
      <c r="U203" s="752">
        <f>SUM(H203:S203)</f>
        <v>0</v>
      </c>
      <c r="W203" s="1"/>
      <c r="X203" s="62"/>
      <c r="Y203" s="62"/>
      <c r="Z203" s="62"/>
      <c r="AA203" s="62"/>
      <c r="AB203" s="62"/>
      <c r="AC203" s="62"/>
      <c r="AD203" s="62"/>
      <c r="AE203" s="62"/>
      <c r="AF203" s="62"/>
      <c r="AG203" s="62"/>
      <c r="AH203" s="62"/>
      <c r="AI203" s="62"/>
      <c r="AJ203" s="62"/>
      <c r="AK203" s="62"/>
      <c r="AL203" s="62"/>
      <c r="AM203" s="62"/>
      <c r="AN203" s="62"/>
      <c r="AO203" s="62"/>
      <c r="AQ203" s="62"/>
      <c r="AW203" s="1"/>
      <c r="BC203" s="141"/>
      <c r="BD203" s="141"/>
      <c r="BE203" s="1"/>
      <c r="BF203" s="1"/>
      <c r="BG203" s="1"/>
      <c r="BH203" s="1"/>
      <c r="BI203" s="1"/>
      <c r="BJ203" s="1"/>
      <c r="BK203" s="1"/>
      <c r="BL203" s="1"/>
      <c r="BM203" s="1"/>
      <c r="BN203" s="1"/>
      <c r="BO203" s="1"/>
      <c r="BP203" s="1"/>
      <c r="BQ203" s="1"/>
      <c r="BR203" s="1"/>
      <c r="BS203" s="1"/>
      <c r="BT203" s="1"/>
      <c r="BU203" s="1"/>
      <c r="BV203" s="1"/>
      <c r="BW203" s="1"/>
      <c r="BX203" s="1"/>
      <c r="CG203" s="141"/>
      <c r="CZ203" s="1"/>
      <c r="DO203" s="5"/>
      <c r="DP203" s="141"/>
      <c r="DQ203" s="141"/>
      <c r="DR203" s="141"/>
      <c r="DS203" s="141"/>
      <c r="FV203" s="141"/>
      <c r="JQ203" s="141"/>
      <c r="JR203" s="141"/>
      <c r="JS203" s="141"/>
      <c r="JT203" s="141"/>
      <c r="OX203" s="141"/>
      <c r="OY203" s="141"/>
      <c r="PA203" s="141"/>
      <c r="PO203" s="144"/>
      <c r="PS203" s="141"/>
      <c r="RV203" s="144"/>
      <c r="AHE203" s="140"/>
      <c r="AIT203" s="140"/>
      <c r="AIU203" s="140"/>
      <c r="AIV203" s="140"/>
    </row>
    <row r="204" spans="2:932" hidden="1" x14ac:dyDescent="0.25">
      <c r="B204" s="702"/>
      <c r="C204" s="575" t="s">
        <v>92</v>
      </c>
      <c r="D204" s="455"/>
      <c r="E204" s="20" t="s">
        <v>14</v>
      </c>
      <c r="F204" s="2160"/>
      <c r="G204" s="571"/>
      <c r="H204" s="571"/>
      <c r="I204" s="571"/>
      <c r="J204" s="571"/>
      <c r="K204" s="571"/>
      <c r="L204" s="571"/>
      <c r="M204" s="571"/>
      <c r="N204" s="571"/>
      <c r="O204" s="571"/>
      <c r="P204" s="571"/>
      <c r="Q204" s="571"/>
      <c r="R204" s="691"/>
      <c r="S204" s="89">
        <f>SUM(S205:S206)</f>
        <v>0</v>
      </c>
      <c r="T204" s="659">
        <f>SUM(T205:T206)</f>
        <v>0</v>
      </c>
      <c r="U204" s="752">
        <f>SUM(U205:U206)</f>
        <v>0</v>
      </c>
      <c r="W204" s="1"/>
      <c r="X204" s="62"/>
      <c r="Y204" s="62"/>
      <c r="Z204" s="62"/>
      <c r="AA204" s="62"/>
      <c r="AB204" s="62"/>
      <c r="AC204" s="62"/>
      <c r="AD204" s="62"/>
      <c r="AE204" s="62"/>
      <c r="AF204" s="62"/>
      <c r="AG204" s="62"/>
      <c r="AH204" s="62"/>
      <c r="AI204" s="62"/>
      <c r="AJ204" s="62"/>
      <c r="AK204" s="62"/>
      <c r="AL204" s="62"/>
      <c r="AM204" s="62"/>
      <c r="AN204" s="62"/>
      <c r="AO204" s="62"/>
      <c r="AQ204" s="62"/>
      <c r="AW204" s="1"/>
      <c r="BC204" s="141"/>
      <c r="BD204" s="141"/>
      <c r="BE204" s="1"/>
      <c r="BF204" s="1"/>
      <c r="BG204" s="1"/>
      <c r="BH204" s="1"/>
      <c r="BI204" s="1"/>
      <c r="BJ204" s="1"/>
      <c r="BK204" s="1"/>
      <c r="BL204" s="1"/>
      <c r="BM204" s="1"/>
      <c r="BN204" s="1"/>
      <c r="BO204" s="1"/>
      <c r="BP204" s="1"/>
      <c r="BQ204" s="1"/>
      <c r="BR204" s="1"/>
      <c r="BS204" s="1"/>
      <c r="BT204" s="1"/>
      <c r="BU204" s="1"/>
      <c r="BV204" s="1"/>
      <c r="BW204" s="1"/>
      <c r="BX204" s="1"/>
      <c r="CG204" s="141"/>
      <c r="CZ204" s="1"/>
      <c r="DO204" s="5"/>
      <c r="DP204" s="141"/>
      <c r="DQ204" s="141"/>
      <c r="DR204" s="141"/>
      <c r="DS204" s="141"/>
      <c r="FV204" s="141"/>
      <c r="JQ204" s="141"/>
      <c r="JR204" s="141"/>
      <c r="JS204" s="141"/>
      <c r="JT204" s="141"/>
      <c r="OX204" s="141"/>
      <c r="OY204" s="141"/>
      <c r="PA204" s="141"/>
      <c r="PO204" s="144"/>
      <c r="PS204" s="141"/>
      <c r="RV204" s="144"/>
      <c r="AHE204" s="140"/>
      <c r="AIT204" s="140"/>
      <c r="AIU204" s="140"/>
      <c r="AIV204" s="140"/>
    </row>
    <row r="205" spans="2:932" hidden="1" x14ac:dyDescent="0.25">
      <c r="B205" s="702"/>
      <c r="C205" s="576" t="s">
        <v>39</v>
      </c>
      <c r="D205" s="455"/>
      <c r="E205" s="487" t="s">
        <v>14</v>
      </c>
      <c r="F205" s="2149"/>
      <c r="G205" s="562"/>
      <c r="H205" s="562"/>
      <c r="I205" s="562"/>
      <c r="J205" s="562"/>
      <c r="K205" s="562"/>
      <c r="L205" s="562"/>
      <c r="M205" s="562"/>
      <c r="N205" s="562"/>
      <c r="O205" s="562"/>
      <c r="P205" s="562"/>
      <c r="Q205" s="562"/>
      <c r="R205" s="691"/>
      <c r="S205" s="58">
        <f>SUM(G205:Q205)</f>
        <v>0</v>
      </c>
      <c r="T205" s="642">
        <f>SUM(H205:R205)</f>
        <v>0</v>
      </c>
      <c r="U205" s="734">
        <f t="shared" ref="U205:U206" si="21">SUM(H205:S205)</f>
        <v>0</v>
      </c>
      <c r="W205" s="1"/>
      <c r="X205" s="62"/>
      <c r="Y205" s="62"/>
      <c r="Z205" s="62"/>
      <c r="AA205" s="62"/>
      <c r="AB205" s="62"/>
      <c r="AC205" s="62"/>
      <c r="AD205" s="62"/>
      <c r="AE205" s="62"/>
      <c r="AF205" s="62"/>
      <c r="AG205" s="62"/>
      <c r="AH205" s="62"/>
      <c r="AI205" s="62"/>
      <c r="AJ205" s="62"/>
      <c r="AK205" s="62"/>
      <c r="AL205" s="62"/>
      <c r="AM205" s="62"/>
      <c r="AN205" s="62"/>
      <c r="AO205" s="62"/>
      <c r="AQ205" s="62"/>
      <c r="AW205" s="1"/>
      <c r="BC205" s="141"/>
      <c r="BD205" s="141"/>
      <c r="BE205" s="1"/>
      <c r="BF205" s="1"/>
      <c r="BG205" s="1"/>
      <c r="BH205" s="1"/>
      <c r="BI205" s="1"/>
      <c r="BJ205" s="1"/>
      <c r="BK205" s="1"/>
      <c r="BL205" s="1"/>
      <c r="BM205" s="1"/>
      <c r="BN205" s="1"/>
      <c r="BO205" s="1"/>
      <c r="BP205" s="1"/>
      <c r="BQ205" s="1"/>
      <c r="BR205" s="1"/>
      <c r="BS205" s="1"/>
      <c r="BT205" s="1"/>
      <c r="BU205" s="1"/>
      <c r="BV205" s="1"/>
      <c r="BW205" s="1"/>
      <c r="BX205" s="1"/>
      <c r="CG205" s="141"/>
      <c r="CZ205" s="1"/>
      <c r="DO205" s="5"/>
      <c r="DP205" s="141"/>
      <c r="DQ205" s="141"/>
      <c r="DR205" s="141"/>
      <c r="DS205" s="141"/>
      <c r="FV205" s="141"/>
      <c r="JQ205" s="141"/>
      <c r="JR205" s="141"/>
      <c r="JS205" s="141"/>
      <c r="JT205" s="141"/>
      <c r="OX205" s="141"/>
      <c r="OY205" s="141"/>
      <c r="PA205" s="141"/>
      <c r="PO205" s="144"/>
      <c r="PS205" s="141"/>
      <c r="RV205" s="144"/>
      <c r="AHE205" s="140"/>
      <c r="AIT205" s="140"/>
      <c r="AIU205" s="140"/>
      <c r="AIV205" s="140"/>
    </row>
    <row r="206" spans="2:932" hidden="1" x14ac:dyDescent="0.25">
      <c r="B206" s="702"/>
      <c r="C206" s="576" t="s">
        <v>38</v>
      </c>
      <c r="D206" s="455"/>
      <c r="E206" s="487" t="s">
        <v>14</v>
      </c>
      <c r="F206" s="2149"/>
      <c r="G206" s="562"/>
      <c r="H206" s="562"/>
      <c r="I206" s="562"/>
      <c r="J206" s="562"/>
      <c r="K206" s="562"/>
      <c r="L206" s="562"/>
      <c r="M206" s="562"/>
      <c r="N206" s="562"/>
      <c r="O206" s="562"/>
      <c r="P206" s="562"/>
      <c r="Q206" s="562"/>
      <c r="R206" s="691"/>
      <c r="S206" s="58">
        <f>SUM(G206:Q206)</f>
        <v>0</v>
      </c>
      <c r="T206" s="642">
        <f>SUM(H206:R206)</f>
        <v>0</v>
      </c>
      <c r="U206" s="734">
        <f t="shared" si="21"/>
        <v>0</v>
      </c>
      <c r="W206" s="1"/>
      <c r="X206" s="62"/>
      <c r="Y206" s="62"/>
      <c r="Z206" s="62"/>
      <c r="AA206" s="62"/>
      <c r="AB206" s="62"/>
      <c r="AC206" s="62"/>
      <c r="AD206" s="62"/>
      <c r="AE206" s="62"/>
      <c r="AF206" s="62"/>
      <c r="AG206" s="62"/>
      <c r="AH206" s="62"/>
      <c r="AI206" s="62"/>
      <c r="AJ206" s="62"/>
      <c r="AK206" s="62"/>
      <c r="AL206" s="62"/>
      <c r="AM206" s="62"/>
      <c r="AN206" s="62"/>
      <c r="AO206" s="62"/>
      <c r="AQ206" s="62"/>
      <c r="AW206" s="1"/>
      <c r="BC206" s="141"/>
      <c r="BD206" s="141"/>
      <c r="BE206" s="1"/>
      <c r="BF206" s="1"/>
      <c r="BG206" s="1"/>
      <c r="BH206" s="1"/>
      <c r="BI206" s="1"/>
      <c r="BJ206" s="1"/>
      <c r="BK206" s="1"/>
      <c r="BL206" s="1"/>
      <c r="BM206" s="1"/>
      <c r="BN206" s="1"/>
      <c r="BO206" s="1"/>
      <c r="BP206" s="1"/>
      <c r="BQ206" s="1"/>
      <c r="BR206" s="1"/>
      <c r="BS206" s="1"/>
      <c r="BT206" s="1"/>
      <c r="BU206" s="1"/>
      <c r="BV206" s="1"/>
      <c r="BW206" s="1"/>
      <c r="BX206" s="1"/>
      <c r="CG206" s="141"/>
      <c r="CZ206" s="1"/>
      <c r="DO206" s="5"/>
      <c r="DP206" s="141"/>
      <c r="DQ206" s="141"/>
      <c r="DR206" s="141"/>
      <c r="DS206" s="141"/>
      <c r="FV206" s="141"/>
      <c r="JQ206" s="141"/>
      <c r="JR206" s="141"/>
      <c r="JS206" s="141"/>
      <c r="JT206" s="141"/>
      <c r="OX206" s="141"/>
      <c r="OY206" s="141"/>
      <c r="PA206" s="141"/>
      <c r="PO206" s="144"/>
      <c r="PS206" s="141"/>
      <c r="RV206" s="144"/>
      <c r="AHE206" s="140"/>
      <c r="AIT206" s="140"/>
      <c r="AIU206" s="140"/>
      <c r="AIV206" s="140"/>
    </row>
    <row r="207" spans="2:932" hidden="1" x14ac:dyDescent="0.25">
      <c r="B207" s="702"/>
      <c r="C207" s="577" t="s">
        <v>50</v>
      </c>
      <c r="D207" s="455"/>
      <c r="E207" s="487" t="s">
        <v>14</v>
      </c>
      <c r="F207" s="2149"/>
      <c r="G207" s="562"/>
      <c r="H207" s="562"/>
      <c r="I207" s="562"/>
      <c r="J207" s="562"/>
      <c r="K207" s="562"/>
      <c r="L207" s="562"/>
      <c r="M207" s="562"/>
      <c r="N207" s="562"/>
      <c r="O207" s="562"/>
      <c r="P207" s="562"/>
      <c r="Q207" s="562"/>
      <c r="R207" s="691"/>
      <c r="S207" s="58"/>
      <c r="T207" s="642"/>
      <c r="U207" s="734"/>
      <c r="W207" s="1"/>
      <c r="X207" s="62"/>
      <c r="Y207" s="62"/>
      <c r="Z207" s="62"/>
      <c r="AA207" s="62"/>
      <c r="AB207" s="62"/>
      <c r="AC207" s="62"/>
      <c r="AD207" s="62"/>
      <c r="AE207" s="62"/>
      <c r="AF207" s="62"/>
      <c r="AG207" s="62"/>
      <c r="AH207" s="62"/>
      <c r="AI207" s="62"/>
      <c r="AJ207" s="62"/>
      <c r="AK207" s="62"/>
      <c r="AL207" s="62"/>
      <c r="AM207" s="62"/>
      <c r="AN207" s="62"/>
      <c r="AO207" s="62"/>
      <c r="AQ207" s="62"/>
      <c r="AW207" s="1"/>
      <c r="BC207" s="141"/>
      <c r="BD207" s="141"/>
      <c r="BE207" s="1"/>
      <c r="BF207" s="1"/>
      <c r="BG207" s="1"/>
      <c r="BH207" s="1"/>
      <c r="BI207" s="1"/>
      <c r="BJ207" s="1"/>
      <c r="BK207" s="1"/>
      <c r="BL207" s="1"/>
      <c r="BM207" s="1"/>
      <c r="BN207" s="1"/>
      <c r="BO207" s="1"/>
      <c r="BP207" s="1"/>
      <c r="BQ207" s="1"/>
      <c r="BR207" s="1"/>
      <c r="BS207" s="1"/>
      <c r="BT207" s="1"/>
      <c r="BU207" s="1"/>
      <c r="BV207" s="1"/>
      <c r="BW207" s="1"/>
      <c r="BX207" s="1"/>
      <c r="CG207" s="141"/>
      <c r="CZ207" s="1"/>
      <c r="DO207" s="5"/>
      <c r="DP207" s="141"/>
      <c r="DQ207" s="141"/>
      <c r="DR207" s="141"/>
      <c r="DS207" s="141"/>
      <c r="FV207" s="141"/>
      <c r="JQ207" s="141"/>
      <c r="JR207" s="141"/>
      <c r="JS207" s="141"/>
      <c r="JT207" s="141"/>
      <c r="OX207" s="141"/>
      <c r="OY207" s="141"/>
      <c r="PA207" s="141"/>
      <c r="PO207" s="144"/>
      <c r="PS207" s="141"/>
      <c r="RV207" s="144"/>
      <c r="AHE207" s="140"/>
      <c r="AIT207" s="140"/>
      <c r="AIU207" s="140"/>
      <c r="AIV207" s="140"/>
    </row>
    <row r="208" spans="2:932" hidden="1" x14ac:dyDescent="0.25">
      <c r="B208" s="702"/>
      <c r="C208" s="576" t="s">
        <v>29</v>
      </c>
      <c r="D208" s="455"/>
      <c r="E208" s="487"/>
      <c r="F208" s="2149"/>
      <c r="G208" s="432"/>
      <c r="H208" s="432"/>
      <c r="I208" s="432"/>
      <c r="J208" s="432"/>
      <c r="K208" s="432"/>
      <c r="L208" s="432"/>
      <c r="M208" s="432"/>
      <c r="N208" s="432"/>
      <c r="O208" s="432"/>
      <c r="P208" s="432"/>
      <c r="Q208" s="432"/>
      <c r="R208" s="691"/>
      <c r="S208" s="58"/>
      <c r="T208" s="642"/>
      <c r="U208" s="734"/>
      <c r="W208" s="1"/>
      <c r="X208" s="62"/>
      <c r="Y208" s="62"/>
      <c r="Z208" s="62"/>
      <c r="AA208" s="62"/>
      <c r="AB208" s="62"/>
      <c r="AC208" s="62"/>
      <c r="AD208" s="62"/>
      <c r="AE208" s="62"/>
      <c r="AF208" s="62"/>
      <c r="AG208" s="62"/>
      <c r="AH208" s="62"/>
      <c r="AI208" s="62"/>
      <c r="AJ208" s="62"/>
      <c r="AK208" s="62"/>
      <c r="AL208" s="62"/>
      <c r="AM208" s="62"/>
      <c r="AN208" s="62"/>
      <c r="AO208" s="62"/>
      <c r="AQ208" s="62"/>
      <c r="AW208" s="1"/>
      <c r="BC208" s="141"/>
      <c r="BD208" s="141"/>
      <c r="BE208" s="1"/>
      <c r="BF208" s="1"/>
      <c r="BG208" s="1"/>
      <c r="BH208" s="1"/>
      <c r="BI208" s="1"/>
      <c r="BJ208" s="1"/>
      <c r="BK208" s="1"/>
      <c r="BL208" s="1"/>
      <c r="BM208" s="1"/>
      <c r="BN208" s="1"/>
      <c r="BO208" s="1"/>
      <c r="BP208" s="1"/>
      <c r="BQ208" s="1"/>
      <c r="BR208" s="1"/>
      <c r="BS208" s="1"/>
      <c r="BT208" s="1"/>
      <c r="BU208" s="1"/>
      <c r="BV208" s="1"/>
      <c r="BW208" s="1"/>
      <c r="BX208" s="1"/>
      <c r="CG208" s="141"/>
      <c r="CZ208" s="1"/>
      <c r="DO208" s="5"/>
      <c r="DP208" s="141"/>
      <c r="DQ208" s="141"/>
      <c r="DR208" s="141"/>
      <c r="DS208" s="141"/>
      <c r="FV208" s="141"/>
      <c r="JQ208" s="141"/>
      <c r="JR208" s="141"/>
      <c r="JS208" s="141"/>
      <c r="JT208" s="141"/>
      <c r="OX208" s="141"/>
      <c r="OY208" s="141"/>
      <c r="PA208" s="141"/>
      <c r="PO208" s="144"/>
      <c r="PS208" s="141"/>
      <c r="RV208" s="144"/>
      <c r="AHE208" s="140"/>
      <c r="AIT208" s="140"/>
      <c r="AIU208" s="140"/>
      <c r="AIV208" s="140"/>
    </row>
    <row r="209" spans="2:932" hidden="1" x14ac:dyDescent="0.25">
      <c r="B209" s="702"/>
      <c r="C209" s="576" t="s">
        <v>87</v>
      </c>
      <c r="D209" s="455"/>
      <c r="E209" s="487" t="s">
        <v>31</v>
      </c>
      <c r="F209" s="2149"/>
      <c r="G209" s="578"/>
      <c r="H209" s="578"/>
      <c r="I209" s="578"/>
      <c r="J209" s="578"/>
      <c r="K209" s="578"/>
      <c r="L209" s="578"/>
      <c r="M209" s="578"/>
      <c r="N209" s="578"/>
      <c r="O209" s="578"/>
      <c r="P209" s="578"/>
      <c r="Q209" s="578"/>
      <c r="R209" s="691"/>
      <c r="S209" s="91">
        <f>SUM(G209:Q209)</f>
        <v>0</v>
      </c>
      <c r="T209" s="642">
        <v>2048803</v>
      </c>
      <c r="U209" s="734"/>
      <c r="W209" s="1"/>
      <c r="X209" s="62"/>
      <c r="Y209" s="62"/>
      <c r="Z209" s="62"/>
      <c r="AA209" s="62"/>
      <c r="AB209" s="62"/>
      <c r="AC209" s="62"/>
      <c r="AD209" s="62"/>
      <c r="AE209" s="62"/>
      <c r="AF209" s="62"/>
      <c r="AG209" s="62"/>
      <c r="AH209" s="62"/>
      <c r="AI209" s="62"/>
      <c r="AJ209" s="62"/>
      <c r="AK209" s="62"/>
      <c r="AL209" s="62"/>
      <c r="AM209" s="62"/>
      <c r="AN209" s="62"/>
      <c r="AO209" s="62"/>
      <c r="AQ209" s="62"/>
      <c r="AW209" s="1"/>
      <c r="BC209" s="141"/>
      <c r="BD209" s="141"/>
      <c r="BE209" s="1"/>
      <c r="BF209" s="1"/>
      <c r="BG209" s="1"/>
      <c r="BH209" s="1"/>
      <c r="BI209" s="1"/>
      <c r="BJ209" s="1"/>
      <c r="BK209" s="1"/>
      <c r="BL209" s="1"/>
      <c r="BM209" s="1"/>
      <c r="BN209" s="1"/>
      <c r="BO209" s="1"/>
      <c r="BP209" s="1"/>
      <c r="BQ209" s="1"/>
      <c r="BR209" s="1"/>
      <c r="BS209" s="1"/>
      <c r="BT209" s="1"/>
      <c r="BU209" s="1"/>
      <c r="BV209" s="1"/>
      <c r="BW209" s="1"/>
      <c r="BX209" s="1"/>
      <c r="CG209" s="141"/>
      <c r="CZ209" s="1"/>
      <c r="DO209" s="5"/>
      <c r="DP209" s="141"/>
      <c r="DQ209" s="141"/>
      <c r="DR209" s="141"/>
      <c r="DS209" s="141"/>
      <c r="FV209" s="141"/>
      <c r="JQ209" s="141"/>
      <c r="JR209" s="141"/>
      <c r="JS209" s="141"/>
      <c r="JT209" s="141"/>
      <c r="OX209" s="141"/>
      <c r="OY209" s="141"/>
      <c r="PA209" s="141"/>
      <c r="PO209" s="144"/>
      <c r="PS209" s="141"/>
      <c r="RV209" s="144"/>
      <c r="AHE209" s="140"/>
      <c r="AIT209" s="140"/>
      <c r="AIU209" s="140"/>
      <c r="AIV209" s="140"/>
    </row>
    <row r="210" spans="2:932" hidden="1" x14ac:dyDescent="0.25">
      <c r="B210" s="702"/>
      <c r="C210" s="576" t="s">
        <v>116</v>
      </c>
      <c r="D210" s="455"/>
      <c r="E210" s="487" t="s">
        <v>31</v>
      </c>
      <c r="F210" s="2149"/>
      <c r="G210" s="578"/>
      <c r="H210" s="578"/>
      <c r="I210" s="578"/>
      <c r="J210" s="578"/>
      <c r="K210" s="578"/>
      <c r="L210" s="578"/>
      <c r="M210" s="578"/>
      <c r="N210" s="578"/>
      <c r="O210" s="578"/>
      <c r="P210" s="578"/>
      <c r="Q210" s="578"/>
      <c r="R210" s="691"/>
      <c r="S210" s="91">
        <f>SUM(G210:Q210)</f>
        <v>0</v>
      </c>
      <c r="T210" s="642"/>
      <c r="U210" s="734"/>
      <c r="W210" s="1"/>
      <c r="X210" s="62"/>
      <c r="Y210" s="62"/>
      <c r="Z210" s="62"/>
      <c r="AA210" s="62"/>
      <c r="AB210" s="62"/>
      <c r="AC210" s="62"/>
      <c r="AD210" s="62"/>
      <c r="AE210" s="62"/>
      <c r="AF210" s="62"/>
      <c r="AG210" s="62"/>
      <c r="AH210" s="62"/>
      <c r="AI210" s="62"/>
      <c r="AJ210" s="62"/>
      <c r="AK210" s="62"/>
      <c r="AL210" s="62"/>
      <c r="AM210" s="62"/>
      <c r="AN210" s="62"/>
      <c r="AO210" s="62"/>
      <c r="AQ210" s="62"/>
      <c r="AW210" s="1"/>
      <c r="BC210" s="141"/>
      <c r="BD210" s="141"/>
      <c r="BE210" s="1"/>
      <c r="BF210" s="1"/>
      <c r="BG210" s="1"/>
      <c r="BH210" s="1"/>
      <c r="BI210" s="1"/>
      <c r="BJ210" s="1"/>
      <c r="BK210" s="1"/>
      <c r="BL210" s="1"/>
      <c r="BM210" s="1"/>
      <c r="BN210" s="1"/>
      <c r="BO210" s="1"/>
      <c r="BP210" s="1"/>
      <c r="BQ210" s="1"/>
      <c r="BR210" s="1"/>
      <c r="BS210" s="1"/>
      <c r="BT210" s="1"/>
      <c r="BU210" s="1"/>
      <c r="BV210" s="1"/>
      <c r="BW210" s="1"/>
      <c r="BX210" s="1"/>
      <c r="CG210" s="141"/>
      <c r="CZ210" s="1"/>
      <c r="DO210" s="5"/>
      <c r="DP210" s="141"/>
      <c r="DQ210" s="141"/>
      <c r="DR210" s="141"/>
      <c r="DS210" s="141"/>
      <c r="FV210" s="141"/>
      <c r="JQ210" s="141"/>
      <c r="JR210" s="141"/>
      <c r="JS210" s="141"/>
      <c r="JT210" s="141"/>
      <c r="OX210" s="141"/>
      <c r="OY210" s="141"/>
      <c r="PA210" s="141"/>
      <c r="PO210" s="144"/>
      <c r="PS210" s="141"/>
      <c r="RV210" s="144"/>
      <c r="AHE210" s="140"/>
      <c r="AIT210" s="140"/>
      <c r="AIU210" s="140"/>
      <c r="AIV210" s="140"/>
    </row>
    <row r="211" spans="2:932" hidden="1" x14ac:dyDescent="0.25">
      <c r="B211" s="702"/>
      <c r="C211" s="576" t="s">
        <v>28</v>
      </c>
      <c r="D211" s="455"/>
      <c r="E211" s="487"/>
      <c r="F211" s="2149"/>
      <c r="G211" s="432"/>
      <c r="H211" s="432"/>
      <c r="I211" s="432"/>
      <c r="J211" s="432"/>
      <c r="K211" s="432"/>
      <c r="L211" s="432"/>
      <c r="M211" s="432"/>
      <c r="N211" s="432"/>
      <c r="O211" s="432"/>
      <c r="P211" s="432"/>
      <c r="Q211" s="432"/>
      <c r="R211" s="691"/>
      <c r="S211" s="58"/>
      <c r="T211" s="642"/>
      <c r="U211" s="734"/>
      <c r="W211" s="1"/>
      <c r="X211" s="62"/>
      <c r="Y211" s="62"/>
      <c r="Z211" s="62"/>
      <c r="AA211" s="62"/>
      <c r="AB211" s="62"/>
      <c r="AC211" s="62"/>
      <c r="AD211" s="62"/>
      <c r="AE211" s="62"/>
      <c r="AF211" s="62"/>
      <c r="AG211" s="62"/>
      <c r="AH211" s="62"/>
      <c r="AI211" s="62"/>
      <c r="AJ211" s="62"/>
      <c r="AK211" s="62"/>
      <c r="AL211" s="62"/>
      <c r="AM211" s="62"/>
      <c r="AN211" s="62"/>
      <c r="AO211" s="62"/>
      <c r="AQ211" s="62"/>
      <c r="AW211" s="1"/>
      <c r="BC211" s="141"/>
      <c r="BD211" s="141"/>
      <c r="BE211" s="1"/>
      <c r="BF211" s="1"/>
      <c r="BG211" s="1"/>
      <c r="BH211" s="1"/>
      <c r="BI211" s="1"/>
      <c r="BJ211" s="1"/>
      <c r="BK211" s="1"/>
      <c r="BL211" s="1"/>
      <c r="BM211" s="1"/>
      <c r="BN211" s="1"/>
      <c r="BO211" s="1"/>
      <c r="BP211" s="1"/>
      <c r="BQ211" s="1"/>
      <c r="BR211" s="1"/>
      <c r="BS211" s="1"/>
      <c r="BT211" s="1"/>
      <c r="BU211" s="1"/>
      <c r="BV211" s="1"/>
      <c r="BW211" s="1"/>
      <c r="BX211" s="1"/>
      <c r="CG211" s="141"/>
      <c r="CZ211" s="1"/>
      <c r="DO211" s="5"/>
      <c r="DP211" s="141"/>
      <c r="DQ211" s="141"/>
      <c r="DR211" s="141"/>
      <c r="DS211" s="141"/>
      <c r="FV211" s="141"/>
      <c r="JQ211" s="141"/>
      <c r="JR211" s="141"/>
      <c r="JS211" s="141"/>
      <c r="JT211" s="141"/>
      <c r="OX211" s="141"/>
      <c r="OY211" s="141"/>
      <c r="PA211" s="141"/>
      <c r="PO211" s="144"/>
      <c r="PS211" s="141"/>
      <c r="RV211" s="144"/>
      <c r="AHE211" s="140"/>
      <c r="AIT211" s="140"/>
      <c r="AIU211" s="140"/>
      <c r="AIV211" s="140"/>
    </row>
    <row r="212" spans="2:932" hidden="1" x14ac:dyDescent="0.25">
      <c r="B212" s="702"/>
      <c r="C212" s="576" t="s">
        <v>116</v>
      </c>
      <c r="D212" s="455"/>
      <c r="E212" s="487" t="s">
        <v>28</v>
      </c>
      <c r="F212" s="2149"/>
      <c r="G212" s="579"/>
      <c r="H212" s="579"/>
      <c r="I212" s="579"/>
      <c r="J212" s="579"/>
      <c r="K212" s="579"/>
      <c r="L212" s="579"/>
      <c r="M212" s="579"/>
      <c r="N212" s="579"/>
      <c r="O212" s="579"/>
      <c r="P212" s="579"/>
      <c r="Q212" s="579"/>
      <c r="R212" s="691"/>
      <c r="S212" s="91">
        <f>SUM(G212:Q212)</f>
        <v>0</v>
      </c>
      <c r="T212" s="642"/>
      <c r="U212" s="734"/>
      <c r="W212" s="1"/>
      <c r="X212" s="62"/>
      <c r="Y212" s="62"/>
      <c r="Z212" s="62"/>
      <c r="AA212" s="62"/>
      <c r="AB212" s="62"/>
      <c r="AC212" s="62"/>
      <c r="AD212" s="62"/>
      <c r="AE212" s="62"/>
      <c r="AF212" s="62"/>
      <c r="AG212" s="62"/>
      <c r="AH212" s="62"/>
      <c r="AI212" s="62"/>
      <c r="AJ212" s="62"/>
      <c r="AK212" s="62"/>
      <c r="AL212" s="62"/>
      <c r="AM212" s="62"/>
      <c r="AN212" s="62"/>
      <c r="AO212" s="62"/>
      <c r="AQ212" s="62"/>
      <c r="AW212" s="1"/>
      <c r="BC212" s="141"/>
      <c r="BD212" s="141"/>
      <c r="BE212" s="1"/>
      <c r="BF212" s="1"/>
      <c r="BG212" s="1"/>
      <c r="BH212" s="1"/>
      <c r="BI212" s="1"/>
      <c r="BJ212" s="1"/>
      <c r="BK212" s="1"/>
      <c r="BL212" s="1"/>
      <c r="BM212" s="1"/>
      <c r="BN212" s="1"/>
      <c r="BO212" s="1"/>
      <c r="BP212" s="1"/>
      <c r="BQ212" s="1"/>
      <c r="BR212" s="1"/>
      <c r="BS212" s="1"/>
      <c r="BT212" s="1"/>
      <c r="BU212" s="1"/>
      <c r="BV212" s="1"/>
      <c r="BW212" s="1"/>
      <c r="BX212" s="1"/>
      <c r="CG212" s="141"/>
      <c r="CZ212" s="1"/>
      <c r="DO212" s="5"/>
      <c r="DP212" s="141"/>
      <c r="DQ212" s="141"/>
      <c r="DR212" s="141"/>
      <c r="DS212" s="141"/>
      <c r="FV212" s="141"/>
      <c r="JQ212" s="141"/>
      <c r="JR212" s="141"/>
      <c r="JS212" s="141"/>
      <c r="JT212" s="141"/>
      <c r="OX212" s="141"/>
      <c r="OY212" s="141"/>
      <c r="PA212" s="141"/>
      <c r="PO212" s="144"/>
      <c r="PS212" s="141"/>
      <c r="RV212" s="144"/>
      <c r="AHE212" s="140"/>
      <c r="AIT212" s="140"/>
      <c r="AIU212" s="140"/>
      <c r="AIV212" s="140"/>
    </row>
    <row r="213" spans="2:932" hidden="1" x14ac:dyDescent="0.25">
      <c r="B213" s="702"/>
      <c r="C213" s="576" t="s">
        <v>87</v>
      </c>
      <c r="D213" s="455"/>
      <c r="E213" s="487" t="s">
        <v>28</v>
      </c>
      <c r="F213" s="2149"/>
      <c r="G213" s="579"/>
      <c r="H213" s="579"/>
      <c r="I213" s="579"/>
      <c r="J213" s="579"/>
      <c r="K213" s="579"/>
      <c r="L213" s="579"/>
      <c r="M213" s="579"/>
      <c r="N213" s="579"/>
      <c r="O213" s="579"/>
      <c r="P213" s="579"/>
      <c r="Q213" s="579"/>
      <c r="R213" s="691"/>
      <c r="S213" s="91">
        <f>SUM(G213:Q213)</f>
        <v>0</v>
      </c>
      <c r="T213" s="642"/>
      <c r="U213" s="734"/>
      <c r="W213" s="1"/>
      <c r="X213" s="62"/>
      <c r="Y213" s="62"/>
      <c r="Z213" s="62"/>
      <c r="AA213" s="62"/>
      <c r="AB213" s="62"/>
      <c r="AC213" s="62"/>
      <c r="AD213" s="62"/>
      <c r="AE213" s="62"/>
      <c r="AF213" s="62"/>
      <c r="AG213" s="62"/>
      <c r="AH213" s="62"/>
      <c r="AI213" s="62"/>
      <c r="AJ213" s="62"/>
      <c r="AK213" s="62"/>
      <c r="AL213" s="62"/>
      <c r="AM213" s="62"/>
      <c r="AN213" s="62"/>
      <c r="AO213" s="62"/>
      <c r="AQ213" s="62"/>
      <c r="AW213" s="1"/>
      <c r="BC213" s="141"/>
      <c r="BD213" s="141"/>
      <c r="BE213" s="1"/>
      <c r="BF213" s="1"/>
      <c r="BG213" s="1"/>
      <c r="BH213" s="1"/>
      <c r="BI213" s="1"/>
      <c r="BJ213" s="1"/>
      <c r="BK213" s="1"/>
      <c r="BL213" s="1"/>
      <c r="BM213" s="1"/>
      <c r="BN213" s="1"/>
      <c r="BO213" s="1"/>
      <c r="BP213" s="1"/>
      <c r="BQ213" s="1"/>
      <c r="BR213" s="1"/>
      <c r="BS213" s="1"/>
      <c r="BT213" s="1"/>
      <c r="BU213" s="1"/>
      <c r="BV213" s="1"/>
      <c r="BW213" s="1"/>
      <c r="BX213" s="1"/>
      <c r="CG213" s="141"/>
      <c r="CZ213" s="1"/>
      <c r="DO213" s="5"/>
      <c r="DP213" s="141"/>
      <c r="DQ213" s="141"/>
      <c r="DR213" s="141"/>
      <c r="DS213" s="141"/>
      <c r="FV213" s="141"/>
      <c r="JQ213" s="141"/>
      <c r="JR213" s="141"/>
      <c r="JS213" s="141"/>
      <c r="JT213" s="141"/>
      <c r="OX213" s="141"/>
      <c r="OY213" s="141"/>
      <c r="PA213" s="141"/>
      <c r="PO213" s="144"/>
      <c r="PS213" s="141"/>
      <c r="RV213" s="144"/>
      <c r="AHE213" s="140"/>
      <c r="AIT213" s="140"/>
      <c r="AIU213" s="140"/>
      <c r="AIV213" s="140"/>
    </row>
    <row r="214" spans="2:932" hidden="1" x14ac:dyDescent="0.25">
      <c r="B214" s="702"/>
      <c r="C214" s="576" t="s">
        <v>36</v>
      </c>
      <c r="D214" s="455"/>
      <c r="E214" s="487"/>
      <c r="F214" s="2149"/>
      <c r="G214" s="579"/>
      <c r="H214" s="579"/>
      <c r="I214" s="579"/>
      <c r="J214" s="579"/>
      <c r="K214" s="579"/>
      <c r="L214" s="579"/>
      <c r="M214" s="579"/>
      <c r="N214" s="579"/>
      <c r="O214" s="579"/>
      <c r="P214" s="579"/>
      <c r="Q214" s="579"/>
      <c r="R214" s="691"/>
      <c r="S214" s="91">
        <f>SUM(G214:Q214)</f>
        <v>0</v>
      </c>
      <c r="T214" s="642"/>
      <c r="U214" s="734"/>
      <c r="W214" s="1"/>
      <c r="X214" s="62"/>
      <c r="Y214" s="62"/>
      <c r="Z214" s="62"/>
      <c r="AA214" s="62"/>
      <c r="AB214" s="62"/>
      <c r="AC214" s="62"/>
      <c r="AD214" s="62"/>
      <c r="AE214" s="62"/>
      <c r="AF214" s="62"/>
      <c r="AG214" s="62"/>
      <c r="AH214" s="62"/>
      <c r="AI214" s="62"/>
      <c r="AJ214" s="62"/>
      <c r="AK214" s="62"/>
      <c r="AL214" s="62"/>
      <c r="AM214" s="62"/>
      <c r="AN214" s="62"/>
      <c r="AO214" s="62"/>
      <c r="AQ214" s="62"/>
      <c r="AW214" s="1"/>
      <c r="BC214" s="141"/>
      <c r="BD214" s="141"/>
      <c r="BE214" s="1"/>
      <c r="BF214" s="1"/>
      <c r="BG214" s="1"/>
      <c r="BH214" s="1"/>
      <c r="BI214" s="1"/>
      <c r="BJ214" s="1"/>
      <c r="BK214" s="1"/>
      <c r="BL214" s="1"/>
      <c r="BM214" s="1"/>
      <c r="BN214" s="1"/>
      <c r="BO214" s="1"/>
      <c r="BP214" s="1"/>
      <c r="BQ214" s="1"/>
      <c r="BR214" s="1"/>
      <c r="BS214" s="1"/>
      <c r="BT214" s="1"/>
      <c r="BU214" s="1"/>
      <c r="BV214" s="1"/>
      <c r="BW214" s="1"/>
      <c r="BX214" s="1"/>
      <c r="CG214" s="141"/>
      <c r="CZ214" s="1"/>
      <c r="DO214" s="5"/>
      <c r="DP214" s="141"/>
      <c r="DQ214" s="141"/>
      <c r="DR214" s="141"/>
      <c r="DS214" s="141"/>
      <c r="FV214" s="141"/>
      <c r="JQ214" s="141"/>
      <c r="JR214" s="141"/>
      <c r="JS214" s="141"/>
      <c r="JT214" s="141"/>
      <c r="OX214" s="141"/>
      <c r="OY214" s="141"/>
      <c r="PA214" s="141"/>
      <c r="PO214" s="144"/>
      <c r="PS214" s="141"/>
      <c r="RV214" s="144"/>
      <c r="AHE214" s="140"/>
      <c r="AIT214" s="140"/>
      <c r="AIU214" s="140"/>
      <c r="AIV214" s="140"/>
    </row>
    <row r="215" spans="2:932" hidden="1" x14ac:dyDescent="0.25">
      <c r="B215" s="702"/>
      <c r="C215" s="576" t="s">
        <v>34</v>
      </c>
      <c r="D215" s="455"/>
      <c r="E215" s="487"/>
      <c r="F215" s="2149"/>
      <c r="G215" s="579"/>
      <c r="H215" s="579"/>
      <c r="I215" s="579"/>
      <c r="J215" s="579"/>
      <c r="K215" s="579"/>
      <c r="L215" s="579"/>
      <c r="M215" s="579"/>
      <c r="N215" s="579"/>
      <c r="O215" s="579"/>
      <c r="P215" s="579"/>
      <c r="Q215" s="579"/>
      <c r="R215" s="691"/>
      <c r="S215" s="91">
        <f>SUM(G215:Q215)</f>
        <v>0</v>
      </c>
      <c r="T215" s="642"/>
      <c r="U215" s="734"/>
      <c r="W215" s="1"/>
      <c r="X215" s="62"/>
      <c r="Y215" s="62"/>
      <c r="Z215" s="62"/>
      <c r="AA215" s="62"/>
      <c r="AB215" s="62"/>
      <c r="AC215" s="62"/>
      <c r="AD215" s="62"/>
      <c r="AE215" s="62"/>
      <c r="AF215" s="62"/>
      <c r="AG215" s="62"/>
      <c r="AH215" s="62"/>
      <c r="AI215" s="62"/>
      <c r="AJ215" s="62"/>
      <c r="AK215" s="62"/>
      <c r="AL215" s="62"/>
      <c r="AM215" s="62"/>
      <c r="AN215" s="62"/>
      <c r="AO215" s="62"/>
      <c r="AQ215" s="62"/>
      <c r="AW215" s="1"/>
      <c r="BC215" s="141"/>
      <c r="BD215" s="141"/>
      <c r="BE215" s="1"/>
      <c r="BF215" s="1"/>
      <c r="BG215" s="1"/>
      <c r="BH215" s="1"/>
      <c r="BI215" s="1"/>
      <c r="BJ215" s="1"/>
      <c r="BK215" s="1"/>
      <c r="BL215" s="1"/>
      <c r="BM215" s="1"/>
      <c r="BN215" s="1"/>
      <c r="BO215" s="1"/>
      <c r="BP215" s="1"/>
      <c r="BQ215" s="1"/>
      <c r="BR215" s="1"/>
      <c r="BS215" s="1"/>
      <c r="BT215" s="1"/>
      <c r="BU215" s="1"/>
      <c r="BV215" s="1"/>
      <c r="BW215" s="1"/>
      <c r="BX215" s="1"/>
      <c r="CG215" s="141"/>
      <c r="CZ215" s="1"/>
      <c r="DO215" s="5"/>
      <c r="DP215" s="141"/>
      <c r="DQ215" s="141"/>
      <c r="DR215" s="141"/>
      <c r="DS215" s="141"/>
      <c r="FV215" s="141"/>
      <c r="JQ215" s="141"/>
      <c r="JR215" s="141"/>
      <c r="JS215" s="141"/>
      <c r="JT215" s="141"/>
      <c r="OX215" s="141"/>
      <c r="OY215" s="141"/>
      <c r="PA215" s="141"/>
      <c r="PO215" s="144"/>
      <c r="PS215" s="141"/>
      <c r="RV215" s="144"/>
      <c r="AHE215" s="140"/>
      <c r="AIT215" s="140"/>
      <c r="AIU215" s="140"/>
      <c r="AIV215" s="140"/>
    </row>
    <row r="216" spans="2:932" hidden="1" x14ac:dyDescent="0.25">
      <c r="B216" s="702"/>
      <c r="C216" s="572" t="s">
        <v>32</v>
      </c>
      <c r="D216" s="573"/>
      <c r="E216" s="569"/>
      <c r="F216" s="2162"/>
      <c r="G216" s="574"/>
      <c r="H216" s="574"/>
      <c r="I216" s="574"/>
      <c r="J216" s="574"/>
      <c r="K216" s="574"/>
      <c r="L216" s="574"/>
      <c r="M216" s="574"/>
      <c r="N216" s="574"/>
      <c r="O216" s="574"/>
      <c r="P216" s="574"/>
      <c r="Q216" s="574"/>
      <c r="R216" s="691"/>
      <c r="S216" s="513" t="s">
        <v>130</v>
      </c>
      <c r="T216" s="650" t="s">
        <v>130</v>
      </c>
      <c r="U216" s="741" t="s">
        <v>130</v>
      </c>
      <c r="W216" s="1"/>
      <c r="X216" s="62"/>
      <c r="Y216" s="62"/>
      <c r="Z216" s="62"/>
      <c r="AA216" s="62"/>
      <c r="AB216" s="62"/>
      <c r="AC216" s="62"/>
      <c r="AD216" s="62"/>
      <c r="AE216" s="62"/>
      <c r="AF216" s="62"/>
      <c r="AG216" s="62"/>
      <c r="AH216" s="62"/>
      <c r="AI216" s="62"/>
      <c r="AJ216" s="62"/>
      <c r="AK216" s="62"/>
      <c r="AL216" s="62"/>
      <c r="AM216" s="62"/>
      <c r="AN216" s="62"/>
      <c r="AO216" s="62"/>
      <c r="AQ216" s="62"/>
      <c r="AW216" s="1"/>
      <c r="BC216" s="141"/>
      <c r="BD216" s="141"/>
      <c r="BE216" s="1"/>
      <c r="BF216" s="1"/>
      <c r="BG216" s="1"/>
      <c r="BH216" s="1"/>
      <c r="BI216" s="1"/>
      <c r="BJ216" s="1"/>
      <c r="BK216" s="1"/>
      <c r="BL216" s="1"/>
      <c r="BM216" s="1"/>
      <c r="BN216" s="1"/>
      <c r="BO216" s="1"/>
      <c r="BP216" s="1"/>
      <c r="BQ216" s="1"/>
      <c r="BR216" s="1"/>
      <c r="BS216" s="1"/>
      <c r="BT216" s="1"/>
      <c r="BU216" s="1"/>
      <c r="BV216" s="1"/>
      <c r="BW216" s="1"/>
      <c r="BX216" s="1"/>
      <c r="CG216" s="141"/>
      <c r="CZ216" s="1"/>
      <c r="DO216" s="5"/>
      <c r="DP216" s="141"/>
      <c r="DQ216" s="141"/>
      <c r="DR216" s="141"/>
      <c r="DS216" s="141"/>
      <c r="FV216" s="141"/>
      <c r="JQ216" s="141"/>
      <c r="JR216" s="141"/>
      <c r="JS216" s="141"/>
      <c r="JT216" s="141"/>
      <c r="OX216" s="141"/>
      <c r="OY216" s="141"/>
      <c r="PA216" s="141"/>
      <c r="PO216" s="144"/>
      <c r="PS216" s="141"/>
      <c r="RV216" s="144"/>
      <c r="AHE216" s="140"/>
      <c r="AIT216" s="140"/>
      <c r="AIU216" s="140"/>
      <c r="AIV216" s="140"/>
    </row>
    <row r="217" spans="2:932" hidden="1" x14ac:dyDescent="0.25">
      <c r="B217" s="702"/>
      <c r="C217" s="576" t="s">
        <v>29</v>
      </c>
      <c r="D217" s="455"/>
      <c r="E217" s="487"/>
      <c r="F217" s="2149"/>
      <c r="G217" s="432"/>
      <c r="H217" s="432"/>
      <c r="I217" s="432"/>
      <c r="J217" s="432"/>
      <c r="K217" s="432"/>
      <c r="L217" s="432"/>
      <c r="M217" s="432"/>
      <c r="N217" s="432"/>
      <c r="O217" s="432"/>
      <c r="P217" s="432"/>
      <c r="Q217" s="432"/>
      <c r="R217" s="691"/>
      <c r="S217" s="58"/>
      <c r="T217" s="642"/>
      <c r="U217" s="734"/>
      <c r="W217" s="1"/>
      <c r="X217" s="62"/>
      <c r="Y217" s="62"/>
      <c r="Z217" s="62"/>
      <c r="AA217" s="62"/>
      <c r="AB217" s="62"/>
      <c r="AC217" s="62"/>
      <c r="AD217" s="62"/>
      <c r="AE217" s="62"/>
      <c r="AF217" s="62"/>
      <c r="AG217" s="62"/>
      <c r="AH217" s="62"/>
      <c r="AI217" s="62"/>
      <c r="AJ217" s="62"/>
      <c r="AK217" s="62"/>
      <c r="AL217" s="62"/>
      <c r="AM217" s="62"/>
      <c r="AN217" s="62"/>
      <c r="AO217" s="62"/>
      <c r="AQ217" s="62"/>
      <c r="AW217" s="1"/>
      <c r="BC217" s="141"/>
      <c r="BD217" s="141"/>
      <c r="BE217" s="1"/>
      <c r="BF217" s="1"/>
      <c r="BG217" s="1"/>
      <c r="BH217" s="1"/>
      <c r="BI217" s="1"/>
      <c r="BJ217" s="1"/>
      <c r="BK217" s="1"/>
      <c r="BL217" s="1"/>
      <c r="BM217" s="1"/>
      <c r="BN217" s="1"/>
      <c r="BO217" s="1"/>
      <c r="BP217" s="1"/>
      <c r="BQ217" s="1"/>
      <c r="BR217" s="1"/>
      <c r="BS217" s="1"/>
      <c r="BT217" s="1"/>
      <c r="BU217" s="1"/>
      <c r="BV217" s="1"/>
      <c r="BW217" s="1"/>
      <c r="BX217" s="1"/>
      <c r="CG217" s="141"/>
      <c r="CZ217" s="1"/>
      <c r="DO217" s="5"/>
      <c r="DP217" s="141"/>
      <c r="DQ217" s="141"/>
      <c r="DR217" s="141"/>
      <c r="DS217" s="141"/>
      <c r="FV217" s="141"/>
      <c r="JQ217" s="141"/>
      <c r="JR217" s="141"/>
      <c r="JS217" s="141"/>
      <c r="JT217" s="141"/>
      <c r="OX217" s="141"/>
      <c r="OY217" s="141"/>
      <c r="PA217" s="141"/>
      <c r="PO217" s="144"/>
      <c r="PS217" s="141"/>
      <c r="RV217" s="144"/>
      <c r="AHE217" s="140"/>
      <c r="AIT217" s="140"/>
      <c r="AIU217" s="140"/>
      <c r="AIV217" s="140"/>
    </row>
    <row r="218" spans="2:932" hidden="1" x14ac:dyDescent="0.25">
      <c r="B218" s="702"/>
      <c r="C218" s="576" t="s">
        <v>87</v>
      </c>
      <c r="D218" s="455"/>
      <c r="E218" s="487" t="s">
        <v>31</v>
      </c>
      <c r="F218" s="2149"/>
      <c r="G218" s="432"/>
      <c r="H218" s="431"/>
      <c r="I218" s="431"/>
      <c r="J218" s="431"/>
      <c r="K218" s="431"/>
      <c r="L218" s="431"/>
      <c r="M218" s="431"/>
      <c r="N218" s="431"/>
      <c r="O218" s="431"/>
      <c r="P218" s="431"/>
      <c r="Q218" s="432"/>
      <c r="R218" s="691"/>
      <c r="S218" s="91">
        <f>SUM(G218:Q218)</f>
        <v>0</v>
      </c>
      <c r="T218" s="662"/>
      <c r="U218" s="734"/>
      <c r="W218" s="1"/>
      <c r="X218" s="62"/>
      <c r="Y218" s="62"/>
      <c r="Z218" s="62"/>
      <c r="AA218" s="62"/>
      <c r="AB218" s="62"/>
      <c r="AC218" s="62"/>
      <c r="AD218" s="62"/>
      <c r="AE218" s="62"/>
      <c r="AF218" s="62"/>
      <c r="AG218" s="62"/>
      <c r="AH218" s="62"/>
      <c r="AI218" s="62"/>
      <c r="AJ218" s="62"/>
      <c r="AK218" s="62"/>
      <c r="AL218" s="62"/>
      <c r="AM218" s="62"/>
      <c r="AN218" s="62"/>
      <c r="AO218" s="62"/>
      <c r="AQ218" s="62"/>
      <c r="AW218" s="1"/>
      <c r="BC218" s="141"/>
      <c r="BD218" s="141"/>
      <c r="BE218" s="1"/>
      <c r="BF218" s="1"/>
      <c r="BG218" s="1"/>
      <c r="BH218" s="1"/>
      <c r="BI218" s="1"/>
      <c r="BJ218" s="1"/>
      <c r="BK218" s="1"/>
      <c r="BL218" s="1"/>
      <c r="BM218" s="1"/>
      <c r="BN218" s="1"/>
      <c r="BO218" s="1"/>
      <c r="BP218" s="1"/>
      <c r="BQ218" s="1"/>
      <c r="BR218" s="1"/>
      <c r="BS218" s="1"/>
      <c r="BT218" s="1"/>
      <c r="BU218" s="1"/>
      <c r="BV218" s="1"/>
      <c r="BW218" s="1"/>
      <c r="BX218" s="1"/>
      <c r="CG218" s="141"/>
      <c r="CZ218" s="1"/>
      <c r="DO218" s="5"/>
      <c r="DP218" s="141"/>
      <c r="DQ218" s="141"/>
      <c r="DR218" s="141"/>
      <c r="DS218" s="141"/>
      <c r="FV218" s="141"/>
      <c r="JQ218" s="141"/>
      <c r="JR218" s="141"/>
      <c r="JS218" s="141"/>
      <c r="JT218" s="141"/>
      <c r="OX218" s="141"/>
      <c r="OY218" s="141"/>
      <c r="PA218" s="141"/>
      <c r="PO218" s="144"/>
      <c r="PS218" s="141"/>
      <c r="RV218" s="144"/>
      <c r="AHE218" s="140"/>
      <c r="AIT218" s="140"/>
      <c r="AIU218" s="140"/>
      <c r="AIV218" s="140"/>
    </row>
    <row r="219" spans="2:932" hidden="1" x14ac:dyDescent="0.25">
      <c r="B219" s="702"/>
      <c r="C219" s="576" t="s">
        <v>116</v>
      </c>
      <c r="D219" s="455"/>
      <c r="E219" s="487" t="s">
        <v>31</v>
      </c>
      <c r="F219" s="2149"/>
      <c r="G219" s="432"/>
      <c r="H219" s="431"/>
      <c r="I219" s="432"/>
      <c r="J219" s="432"/>
      <c r="K219" s="431"/>
      <c r="L219" s="431"/>
      <c r="M219" s="431"/>
      <c r="N219" s="431"/>
      <c r="O219" s="431"/>
      <c r="P219" s="431"/>
      <c r="Q219" s="432"/>
      <c r="R219" s="691"/>
      <c r="S219" s="91">
        <f>SUM(G219:Q219)</f>
        <v>0</v>
      </c>
      <c r="T219" s="662"/>
      <c r="U219" s="734"/>
      <c r="W219" s="1"/>
      <c r="X219" s="62"/>
      <c r="Y219" s="62"/>
      <c r="Z219" s="62"/>
      <c r="AA219" s="62"/>
      <c r="AB219" s="62"/>
      <c r="AC219" s="62"/>
      <c r="AD219" s="62"/>
      <c r="AE219" s="62"/>
      <c r="AF219" s="62"/>
      <c r="AG219" s="62"/>
      <c r="AH219" s="62"/>
      <c r="AI219" s="62"/>
      <c r="AJ219" s="62"/>
      <c r="AK219" s="62"/>
      <c r="AL219" s="62"/>
      <c r="AM219" s="62"/>
      <c r="AN219" s="62"/>
      <c r="AO219" s="62"/>
      <c r="AQ219" s="62"/>
      <c r="AW219" s="1"/>
      <c r="BC219" s="141"/>
      <c r="BD219" s="141"/>
      <c r="BE219" s="1"/>
      <c r="BF219" s="1"/>
      <c r="BG219" s="1"/>
      <c r="BH219" s="1"/>
      <c r="BI219" s="1"/>
      <c r="BJ219" s="1"/>
      <c r="BK219" s="1"/>
      <c r="BL219" s="1"/>
      <c r="BM219" s="1"/>
      <c r="BN219" s="1"/>
      <c r="BO219" s="1"/>
      <c r="BP219" s="1"/>
      <c r="BQ219" s="1"/>
      <c r="BR219" s="1"/>
      <c r="BS219" s="1"/>
      <c r="BT219" s="1"/>
      <c r="BU219" s="1"/>
      <c r="BV219" s="1"/>
      <c r="BW219" s="1"/>
      <c r="BX219" s="1"/>
      <c r="CG219" s="141"/>
      <c r="CZ219" s="1"/>
      <c r="DO219" s="5"/>
      <c r="DP219" s="141"/>
      <c r="DQ219" s="141"/>
      <c r="DR219" s="141"/>
      <c r="DS219" s="141"/>
      <c r="FV219" s="141"/>
      <c r="JQ219" s="141"/>
      <c r="JR219" s="141"/>
      <c r="JS219" s="141"/>
      <c r="JT219" s="141"/>
      <c r="OX219" s="141"/>
      <c r="OY219" s="141"/>
      <c r="PA219" s="141"/>
      <c r="PO219" s="144"/>
      <c r="PS219" s="141"/>
      <c r="RV219" s="144"/>
      <c r="AHE219" s="140"/>
      <c r="AIT219" s="140"/>
      <c r="AIU219" s="140"/>
      <c r="AIV219" s="140"/>
    </row>
    <row r="220" spans="2:932" hidden="1" x14ac:dyDescent="0.25">
      <c r="B220" s="702"/>
      <c r="C220" s="576" t="s">
        <v>28</v>
      </c>
      <c r="D220" s="455"/>
      <c r="E220" s="487"/>
      <c r="F220" s="2149"/>
      <c r="G220" s="432"/>
      <c r="H220" s="431"/>
      <c r="I220" s="432"/>
      <c r="J220" s="432"/>
      <c r="K220" s="432"/>
      <c r="L220" s="432"/>
      <c r="M220" s="432"/>
      <c r="N220" s="432"/>
      <c r="O220" s="432"/>
      <c r="P220" s="432"/>
      <c r="Q220" s="432"/>
      <c r="R220" s="691"/>
      <c r="S220" s="91">
        <f>SUM(G220:Q220)</f>
        <v>0</v>
      </c>
      <c r="T220" s="642"/>
      <c r="U220" s="734"/>
      <c r="W220" s="1"/>
      <c r="X220" s="62"/>
      <c r="Y220" s="62"/>
      <c r="Z220" s="62"/>
      <c r="AA220" s="62"/>
      <c r="AB220" s="62"/>
      <c r="AC220" s="62"/>
      <c r="AD220" s="62"/>
      <c r="AE220" s="62"/>
      <c r="AF220" s="62"/>
      <c r="AG220" s="62"/>
      <c r="AH220" s="62"/>
      <c r="AI220" s="62"/>
      <c r="AJ220" s="62"/>
      <c r="AK220" s="62"/>
      <c r="AL220" s="62"/>
      <c r="AM220" s="62"/>
      <c r="AN220" s="62"/>
      <c r="AO220" s="62"/>
      <c r="AQ220" s="62"/>
      <c r="AW220" s="1"/>
      <c r="BC220" s="141"/>
      <c r="BD220" s="141"/>
      <c r="BE220" s="1"/>
      <c r="BF220" s="1"/>
      <c r="BG220" s="1"/>
      <c r="BH220" s="1"/>
      <c r="BI220" s="1"/>
      <c r="BJ220" s="1"/>
      <c r="BK220" s="1"/>
      <c r="BL220" s="1"/>
      <c r="BM220" s="1"/>
      <c r="BN220" s="1"/>
      <c r="BO220" s="1"/>
      <c r="BP220" s="1"/>
      <c r="BQ220" s="1"/>
      <c r="BR220" s="1"/>
      <c r="BS220" s="1"/>
      <c r="BT220" s="1"/>
      <c r="BU220" s="1"/>
      <c r="BV220" s="1"/>
      <c r="BW220" s="1"/>
      <c r="BX220" s="1"/>
      <c r="CG220" s="141"/>
      <c r="CZ220" s="1"/>
      <c r="DO220" s="5"/>
      <c r="DP220" s="141"/>
      <c r="DQ220" s="141"/>
      <c r="DR220" s="141"/>
      <c r="DS220" s="141"/>
      <c r="FV220" s="141"/>
      <c r="JQ220" s="141"/>
      <c r="JR220" s="141"/>
      <c r="JS220" s="141"/>
      <c r="JT220" s="141"/>
      <c r="OX220" s="141"/>
      <c r="OY220" s="141"/>
      <c r="PA220" s="141"/>
      <c r="PO220" s="144"/>
      <c r="PS220" s="141"/>
      <c r="RV220" s="144"/>
      <c r="AHE220" s="140"/>
      <c r="AIT220" s="140"/>
      <c r="AIU220" s="140"/>
      <c r="AIV220" s="140"/>
    </row>
    <row r="221" spans="2:932" hidden="1" x14ac:dyDescent="0.25">
      <c r="B221" s="702"/>
      <c r="C221" s="576" t="s">
        <v>87</v>
      </c>
      <c r="D221" s="455"/>
      <c r="E221" s="487" t="s">
        <v>28</v>
      </c>
      <c r="F221" s="2149"/>
      <c r="G221" s="431"/>
      <c r="H221" s="431"/>
      <c r="I221" s="431"/>
      <c r="J221" s="431"/>
      <c r="K221" s="431"/>
      <c r="L221" s="431"/>
      <c r="M221" s="431"/>
      <c r="N221" s="431"/>
      <c r="O221" s="431"/>
      <c r="P221" s="431"/>
      <c r="Q221" s="431"/>
      <c r="R221" s="691"/>
      <c r="S221" s="91">
        <f>SUM(G221:Q221)</f>
        <v>0</v>
      </c>
      <c r="T221" s="642"/>
      <c r="U221" s="756"/>
      <c r="W221" s="1"/>
      <c r="X221" s="62"/>
      <c r="Y221" s="62"/>
      <c r="Z221" s="62"/>
      <c r="AA221" s="62"/>
      <c r="AB221" s="62"/>
      <c r="AC221" s="62"/>
      <c r="AD221" s="62"/>
      <c r="AE221" s="62"/>
      <c r="AF221" s="62"/>
      <c r="AG221" s="62"/>
      <c r="AH221" s="62"/>
      <c r="AI221" s="62"/>
      <c r="AJ221" s="62"/>
      <c r="AK221" s="62"/>
      <c r="AL221" s="62"/>
      <c r="AM221" s="62"/>
      <c r="AN221" s="62"/>
      <c r="AO221" s="62"/>
      <c r="AQ221" s="62"/>
      <c r="AW221" s="1"/>
      <c r="BC221" s="141"/>
      <c r="BD221" s="141"/>
      <c r="BE221" s="1"/>
      <c r="BF221" s="1"/>
      <c r="BG221" s="1"/>
      <c r="BH221" s="1"/>
      <c r="BI221" s="1"/>
      <c r="BJ221" s="1"/>
      <c r="BK221" s="1"/>
      <c r="BL221" s="1"/>
      <c r="BM221" s="1"/>
      <c r="BN221" s="1"/>
      <c r="BO221" s="1"/>
      <c r="BP221" s="1"/>
      <c r="BQ221" s="1"/>
      <c r="BR221" s="1"/>
      <c r="BS221" s="1"/>
      <c r="BT221" s="1"/>
      <c r="BU221" s="1"/>
      <c r="BV221" s="1"/>
      <c r="BW221" s="1"/>
      <c r="BX221" s="1"/>
      <c r="CG221" s="141"/>
      <c r="CZ221" s="1"/>
      <c r="DO221" s="5"/>
      <c r="DP221" s="141"/>
      <c r="DQ221" s="141"/>
      <c r="DR221" s="141"/>
      <c r="DS221" s="141"/>
      <c r="FV221" s="141"/>
      <c r="JQ221" s="141"/>
      <c r="JR221" s="141"/>
      <c r="JS221" s="141"/>
      <c r="JT221" s="141"/>
      <c r="OX221" s="141"/>
      <c r="OY221" s="141"/>
      <c r="PA221" s="141"/>
      <c r="PO221" s="144"/>
      <c r="PS221" s="141"/>
      <c r="RV221" s="144"/>
      <c r="AHE221" s="140"/>
      <c r="AIT221" s="140"/>
      <c r="AIU221" s="140"/>
      <c r="AIV221" s="140"/>
    </row>
    <row r="222" spans="2:932" hidden="1" x14ac:dyDescent="0.25">
      <c r="B222" s="702"/>
      <c r="C222" s="576" t="s">
        <v>116</v>
      </c>
      <c r="D222" s="580"/>
      <c r="E222" s="487" t="s">
        <v>28</v>
      </c>
      <c r="F222" s="2149"/>
      <c r="G222" s="431"/>
      <c r="H222" s="431"/>
      <c r="I222" s="431"/>
      <c r="J222" s="431"/>
      <c r="K222" s="431"/>
      <c r="L222" s="431"/>
      <c r="M222" s="431"/>
      <c r="N222" s="431"/>
      <c r="O222" s="431"/>
      <c r="P222" s="431"/>
      <c r="Q222" s="431"/>
      <c r="R222" s="691"/>
      <c r="S222" s="91">
        <f>SUM(G222:Q222)</f>
        <v>0</v>
      </c>
      <c r="T222" s="642"/>
      <c r="U222" s="734"/>
      <c r="W222" s="1"/>
      <c r="X222" s="62"/>
      <c r="Y222" s="62"/>
      <c r="Z222" s="62"/>
      <c r="AA222" s="62"/>
      <c r="AB222" s="62"/>
      <c r="AC222" s="62"/>
      <c r="AD222" s="62"/>
      <c r="AE222" s="62"/>
      <c r="AF222" s="62"/>
      <c r="AG222" s="62"/>
      <c r="AH222" s="62"/>
      <c r="AI222" s="62"/>
      <c r="AJ222" s="62"/>
      <c r="AK222" s="62"/>
      <c r="AL222" s="62"/>
      <c r="AM222" s="62"/>
      <c r="AN222" s="62"/>
      <c r="AO222" s="62"/>
      <c r="AQ222" s="62"/>
      <c r="AW222" s="1"/>
      <c r="BC222" s="141"/>
      <c r="BD222" s="141"/>
      <c r="BE222" s="1"/>
      <c r="BF222" s="1"/>
      <c r="BG222" s="1"/>
      <c r="BH222" s="1"/>
      <c r="BI222" s="1"/>
      <c r="BJ222" s="1"/>
      <c r="BK222" s="1"/>
      <c r="BL222" s="1"/>
      <c r="BM222" s="1"/>
      <c r="BN222" s="1"/>
      <c r="BO222" s="1"/>
      <c r="BP222" s="1"/>
      <c r="BQ222" s="1"/>
      <c r="BR222" s="1"/>
      <c r="BS222" s="1"/>
      <c r="BT222" s="1"/>
      <c r="BU222" s="1"/>
      <c r="BV222" s="1"/>
      <c r="BW222" s="1"/>
      <c r="BX222" s="1"/>
      <c r="CG222" s="141"/>
      <c r="CZ222" s="1"/>
      <c r="DO222" s="5"/>
      <c r="DP222" s="141"/>
      <c r="DQ222" s="141"/>
      <c r="DR222" s="141"/>
      <c r="DS222" s="141"/>
      <c r="FV222" s="141"/>
      <c r="JQ222" s="141"/>
      <c r="JR222" s="141"/>
      <c r="JS222" s="141"/>
      <c r="JT222" s="141"/>
      <c r="OX222" s="141"/>
      <c r="OY222" s="141"/>
      <c r="PA222" s="141"/>
      <c r="PO222" s="144"/>
      <c r="PS222" s="141"/>
      <c r="RV222" s="144"/>
      <c r="AHE222" s="140"/>
      <c r="AIT222" s="140"/>
      <c r="AIU222" s="140"/>
      <c r="AIV222" s="140"/>
    </row>
    <row r="223" spans="2:932" hidden="1" x14ac:dyDescent="0.25">
      <c r="B223" s="702"/>
      <c r="C223" s="412" t="s">
        <v>30</v>
      </c>
      <c r="D223" s="581"/>
      <c r="E223" s="569"/>
      <c r="F223" s="2162"/>
      <c r="G223" s="574"/>
      <c r="H223" s="574"/>
      <c r="I223" s="574"/>
      <c r="J223" s="574"/>
      <c r="K223" s="574"/>
      <c r="L223" s="574"/>
      <c r="M223" s="574"/>
      <c r="N223" s="574"/>
      <c r="O223" s="574"/>
      <c r="P223" s="574"/>
      <c r="Q223" s="574"/>
      <c r="R223" s="691"/>
      <c r="S223" s="582" t="s">
        <v>30</v>
      </c>
      <c r="T223" s="665" t="s">
        <v>30</v>
      </c>
      <c r="U223" s="757" t="s">
        <v>30</v>
      </c>
      <c r="W223" s="1"/>
      <c r="X223" s="62"/>
      <c r="Y223" s="62"/>
      <c r="Z223" s="62"/>
      <c r="AA223" s="62"/>
      <c r="AB223" s="62"/>
      <c r="AC223" s="62"/>
      <c r="AD223" s="62"/>
      <c r="AE223" s="62"/>
      <c r="AF223" s="62"/>
      <c r="AG223" s="62"/>
      <c r="AH223" s="62"/>
      <c r="AI223" s="62"/>
      <c r="AJ223" s="62"/>
      <c r="AK223" s="62"/>
      <c r="AL223" s="62"/>
      <c r="AM223" s="62"/>
      <c r="AN223" s="62"/>
      <c r="AO223" s="62"/>
      <c r="AQ223" s="62"/>
      <c r="AW223" s="1"/>
      <c r="BC223" s="141"/>
      <c r="BD223" s="141"/>
      <c r="BE223" s="1"/>
      <c r="BF223" s="1"/>
      <c r="BG223" s="1"/>
      <c r="BH223" s="1"/>
      <c r="BI223" s="1"/>
      <c r="BJ223" s="1"/>
      <c r="BK223" s="1"/>
      <c r="BL223" s="1"/>
      <c r="BM223" s="1"/>
      <c r="BN223" s="1"/>
      <c r="BO223" s="1"/>
      <c r="BP223" s="1"/>
      <c r="BQ223" s="1"/>
      <c r="BR223" s="1"/>
      <c r="BS223" s="1"/>
      <c r="BT223" s="1"/>
      <c r="BU223" s="1"/>
      <c r="BV223" s="1"/>
      <c r="BW223" s="1"/>
      <c r="BX223" s="1"/>
      <c r="CG223" s="141"/>
      <c r="CZ223" s="1"/>
      <c r="DO223" s="5"/>
      <c r="DP223" s="141"/>
      <c r="DQ223" s="141"/>
      <c r="DR223" s="141"/>
      <c r="DS223" s="141"/>
      <c r="FV223" s="141"/>
      <c r="JQ223" s="141"/>
      <c r="JR223" s="141"/>
      <c r="JS223" s="141"/>
      <c r="JT223" s="141"/>
      <c r="OX223" s="141"/>
      <c r="OY223" s="141"/>
      <c r="PA223" s="141"/>
      <c r="PO223" s="144"/>
      <c r="PS223" s="141"/>
      <c r="RV223" s="144"/>
      <c r="AHE223" s="140"/>
      <c r="AIT223" s="140"/>
      <c r="AIU223" s="140"/>
      <c r="AIV223" s="140"/>
    </row>
    <row r="224" spans="2:932" hidden="1" x14ac:dyDescent="0.25">
      <c r="B224" s="702"/>
      <c r="C224" s="553" t="s">
        <v>29</v>
      </c>
      <c r="D224" s="580"/>
      <c r="E224" s="487"/>
      <c r="F224" s="2149"/>
      <c r="G224" s="432"/>
      <c r="H224" s="432"/>
      <c r="I224" s="432"/>
      <c r="J224" s="432"/>
      <c r="K224" s="432"/>
      <c r="L224" s="432"/>
      <c r="M224" s="432"/>
      <c r="N224" s="432"/>
      <c r="O224" s="432"/>
      <c r="P224" s="432"/>
      <c r="Q224" s="432"/>
      <c r="R224" s="691"/>
      <c r="S224" s="58"/>
      <c r="T224" s="642"/>
      <c r="U224" s="734"/>
      <c r="W224" s="1"/>
      <c r="X224" s="62"/>
      <c r="Y224" s="62"/>
      <c r="Z224" s="62"/>
      <c r="AA224" s="62"/>
      <c r="AB224" s="62"/>
      <c r="AC224" s="62"/>
      <c r="AD224" s="62"/>
      <c r="AE224" s="62"/>
      <c r="AF224" s="62"/>
      <c r="AG224" s="62"/>
      <c r="AH224" s="62"/>
      <c r="AI224" s="62"/>
      <c r="AJ224" s="62"/>
      <c r="AK224" s="62"/>
      <c r="AL224" s="62"/>
      <c r="AM224" s="62"/>
      <c r="AN224" s="62"/>
      <c r="AO224" s="62"/>
      <c r="AQ224" s="62"/>
      <c r="AW224" s="1"/>
      <c r="BC224" s="141"/>
      <c r="BD224" s="141"/>
      <c r="BE224" s="1"/>
      <c r="BF224" s="1"/>
      <c r="BG224" s="1"/>
      <c r="BH224" s="1"/>
      <c r="BI224" s="1"/>
      <c r="BJ224" s="1"/>
      <c r="BK224" s="1"/>
      <c r="BL224" s="1"/>
      <c r="BM224" s="1"/>
      <c r="BN224" s="1"/>
      <c r="BO224" s="1"/>
      <c r="BP224" s="1"/>
      <c r="BQ224" s="1"/>
      <c r="BR224" s="1"/>
      <c r="BS224" s="1"/>
      <c r="BT224" s="1"/>
      <c r="BU224" s="1"/>
      <c r="BV224" s="1"/>
      <c r="BW224" s="1"/>
      <c r="BX224" s="1"/>
      <c r="CG224" s="141"/>
      <c r="CZ224" s="1"/>
      <c r="DO224" s="5"/>
      <c r="DP224" s="141"/>
      <c r="DQ224" s="141"/>
      <c r="DR224" s="141"/>
      <c r="DS224" s="141"/>
      <c r="FV224" s="141"/>
      <c r="JQ224" s="141"/>
      <c r="JR224" s="141"/>
      <c r="JS224" s="141"/>
      <c r="JT224" s="141"/>
      <c r="OX224" s="141"/>
      <c r="OY224" s="141"/>
      <c r="PA224" s="141"/>
      <c r="PO224" s="144"/>
      <c r="PS224" s="141"/>
      <c r="RV224" s="144"/>
      <c r="AHE224" s="140"/>
      <c r="AIT224" s="140"/>
      <c r="AIU224" s="140"/>
      <c r="AIV224" s="140"/>
    </row>
    <row r="225" spans="2:932" hidden="1" x14ac:dyDescent="0.25">
      <c r="B225" s="702"/>
      <c r="C225" s="576" t="s">
        <v>87</v>
      </c>
      <c r="D225" s="518">
        <v>0.3</v>
      </c>
      <c r="E225" s="487" t="s">
        <v>25</v>
      </c>
      <c r="F225" s="2149"/>
      <c r="G225" s="432"/>
      <c r="H225" s="432"/>
      <c r="I225" s="432"/>
      <c r="J225" s="432"/>
      <c r="K225" s="432"/>
      <c r="L225" s="432"/>
      <c r="M225" s="432"/>
      <c r="N225" s="432"/>
      <c r="O225" s="432"/>
      <c r="P225" s="432"/>
      <c r="Q225" s="432"/>
      <c r="R225" s="691"/>
      <c r="S225" s="516" t="e">
        <f>S218/S209*100</f>
        <v>#DIV/0!</v>
      </c>
      <c r="T225" s="642"/>
      <c r="U225" s="734"/>
      <c r="W225" s="1"/>
      <c r="X225" s="62"/>
      <c r="Y225" s="62"/>
      <c r="Z225" s="62"/>
      <c r="AA225" s="62"/>
      <c r="AB225" s="62"/>
      <c r="AC225" s="62"/>
      <c r="AD225" s="62"/>
      <c r="AE225" s="62"/>
      <c r="AF225" s="62"/>
      <c r="AG225" s="62"/>
      <c r="AH225" s="62"/>
      <c r="AI225" s="62"/>
      <c r="AJ225" s="62"/>
      <c r="AK225" s="62"/>
      <c r="AL225" s="62"/>
      <c r="AM225" s="62"/>
      <c r="AN225" s="62"/>
      <c r="AO225" s="62"/>
      <c r="AQ225" s="62"/>
      <c r="AW225" s="1"/>
      <c r="BC225" s="141"/>
      <c r="BD225" s="141"/>
      <c r="BE225" s="1"/>
      <c r="BF225" s="1"/>
      <c r="BG225" s="1"/>
      <c r="BH225" s="1"/>
      <c r="BI225" s="1"/>
      <c r="BJ225" s="1"/>
      <c r="BK225" s="1"/>
      <c r="BL225" s="1"/>
      <c r="BM225" s="1"/>
      <c r="BN225" s="1"/>
      <c r="BO225" s="1"/>
      <c r="BP225" s="1"/>
      <c r="BQ225" s="1"/>
      <c r="BR225" s="1"/>
      <c r="BS225" s="1"/>
      <c r="BT225" s="1"/>
      <c r="BU225" s="1"/>
      <c r="BV225" s="1"/>
      <c r="BW225" s="1"/>
      <c r="BX225" s="1"/>
      <c r="CG225" s="141"/>
      <c r="CZ225" s="1"/>
      <c r="DO225" s="5"/>
      <c r="DP225" s="141"/>
      <c r="DQ225" s="141"/>
      <c r="DR225" s="141"/>
      <c r="DS225" s="141"/>
      <c r="FV225" s="141"/>
      <c r="JQ225" s="141"/>
      <c r="JR225" s="141"/>
      <c r="JS225" s="141"/>
      <c r="JT225" s="141"/>
      <c r="OX225" s="141"/>
      <c r="OY225" s="141"/>
      <c r="PA225" s="141"/>
      <c r="PO225" s="144"/>
      <c r="PS225" s="141"/>
      <c r="RV225" s="144"/>
      <c r="AHE225" s="140"/>
      <c r="AIT225" s="140"/>
      <c r="AIU225" s="140"/>
      <c r="AIV225" s="140"/>
    </row>
    <row r="226" spans="2:932" hidden="1" x14ac:dyDescent="0.25">
      <c r="B226" s="702"/>
      <c r="C226" s="576" t="s">
        <v>116</v>
      </c>
      <c r="D226" s="518">
        <v>0.3</v>
      </c>
      <c r="E226" s="487" t="s">
        <v>25</v>
      </c>
      <c r="F226" s="2149"/>
      <c r="G226" s="432"/>
      <c r="H226" s="432"/>
      <c r="I226" s="432"/>
      <c r="J226" s="432"/>
      <c r="K226" s="432"/>
      <c r="L226" s="432"/>
      <c r="M226" s="432"/>
      <c r="N226" s="432"/>
      <c r="O226" s="432"/>
      <c r="P226" s="432"/>
      <c r="Q226" s="432"/>
      <c r="R226" s="691"/>
      <c r="S226" s="516" t="e">
        <f>S219/S210*100</f>
        <v>#DIV/0!</v>
      </c>
      <c r="T226" s="642"/>
      <c r="U226" s="734"/>
      <c r="W226" s="1"/>
      <c r="X226" s="62"/>
      <c r="Y226" s="62"/>
      <c r="Z226" s="62"/>
      <c r="AA226" s="62"/>
      <c r="AB226" s="62"/>
      <c r="AC226" s="62"/>
      <c r="AD226" s="62"/>
      <c r="AE226" s="62"/>
      <c r="AF226" s="62"/>
      <c r="AG226" s="62"/>
      <c r="AH226" s="62"/>
      <c r="AI226" s="62"/>
      <c r="AJ226" s="62"/>
      <c r="AK226" s="62"/>
      <c r="AL226" s="62"/>
      <c r="AM226" s="62"/>
      <c r="AN226" s="62"/>
      <c r="AO226" s="62"/>
      <c r="AQ226" s="62"/>
      <c r="AW226" s="1"/>
      <c r="BC226" s="141"/>
      <c r="BD226" s="141"/>
      <c r="BE226" s="1"/>
      <c r="BF226" s="1"/>
      <c r="BG226" s="1"/>
      <c r="BH226" s="1"/>
      <c r="BI226" s="1"/>
      <c r="BJ226" s="1"/>
      <c r="BK226" s="1"/>
      <c r="BL226" s="1"/>
      <c r="BM226" s="1"/>
      <c r="BN226" s="1"/>
      <c r="BO226" s="1"/>
      <c r="BP226" s="1"/>
      <c r="BQ226" s="1"/>
      <c r="BR226" s="1"/>
      <c r="BS226" s="1"/>
      <c r="BT226" s="1"/>
      <c r="BU226" s="1"/>
      <c r="BV226" s="1"/>
      <c r="BW226" s="1"/>
      <c r="BX226" s="1"/>
      <c r="CG226" s="141"/>
      <c r="CZ226" s="1"/>
      <c r="DO226" s="5"/>
      <c r="DP226" s="141"/>
      <c r="DQ226" s="141"/>
      <c r="DR226" s="141"/>
      <c r="DS226" s="141"/>
      <c r="FV226" s="141"/>
      <c r="JQ226" s="141"/>
      <c r="JR226" s="141"/>
      <c r="JS226" s="141"/>
      <c r="JT226" s="141"/>
      <c r="OX226" s="141"/>
      <c r="OY226" s="141"/>
      <c r="PA226" s="141"/>
      <c r="PO226" s="144"/>
      <c r="PS226" s="141"/>
      <c r="RV226" s="144"/>
      <c r="AHE226" s="140"/>
      <c r="AIT226" s="140"/>
      <c r="AIU226" s="140"/>
      <c r="AIV226" s="140"/>
    </row>
    <row r="227" spans="2:932" hidden="1" x14ac:dyDescent="0.25">
      <c r="B227" s="702"/>
      <c r="C227" s="553" t="s">
        <v>28</v>
      </c>
      <c r="D227" s="518"/>
      <c r="E227" s="487"/>
      <c r="F227" s="2149"/>
      <c r="G227" s="432"/>
      <c r="H227" s="432"/>
      <c r="I227" s="432"/>
      <c r="J227" s="432"/>
      <c r="K227" s="432"/>
      <c r="L227" s="432"/>
      <c r="M227" s="432"/>
      <c r="N227" s="432"/>
      <c r="O227" s="432"/>
      <c r="P227" s="432"/>
      <c r="Q227" s="432"/>
      <c r="R227" s="691"/>
      <c r="S227" s="516"/>
      <c r="T227" s="642"/>
      <c r="U227" s="734"/>
      <c r="W227" s="1"/>
      <c r="X227" s="62"/>
      <c r="Y227" s="62"/>
      <c r="Z227" s="62"/>
      <c r="AA227" s="62"/>
      <c r="AB227" s="62"/>
      <c r="AC227" s="62"/>
      <c r="AD227" s="62"/>
      <c r="AE227" s="62"/>
      <c r="AF227" s="62"/>
      <c r="AG227" s="62"/>
      <c r="AH227" s="62"/>
      <c r="AI227" s="62"/>
      <c r="AJ227" s="62"/>
      <c r="AK227" s="62"/>
      <c r="AL227" s="62"/>
      <c r="AM227" s="62"/>
      <c r="AN227" s="62"/>
      <c r="AO227" s="62"/>
      <c r="AQ227" s="62"/>
      <c r="AW227" s="1"/>
      <c r="BC227" s="141"/>
      <c r="BD227" s="141"/>
      <c r="BE227" s="1"/>
      <c r="BF227" s="1"/>
      <c r="BG227" s="1"/>
      <c r="BH227" s="1"/>
      <c r="BI227" s="1"/>
      <c r="BJ227" s="1"/>
      <c r="BK227" s="1"/>
      <c r="BL227" s="1"/>
      <c r="BM227" s="1"/>
      <c r="BN227" s="1"/>
      <c r="BO227" s="1"/>
      <c r="BP227" s="1"/>
      <c r="BQ227" s="1"/>
      <c r="BR227" s="1"/>
      <c r="BS227" s="1"/>
      <c r="BT227" s="1"/>
      <c r="BU227" s="1"/>
      <c r="BV227" s="1"/>
      <c r="BW227" s="1"/>
      <c r="BX227" s="1"/>
      <c r="CG227" s="141"/>
      <c r="CZ227" s="1"/>
      <c r="DO227" s="5"/>
      <c r="DP227" s="141"/>
      <c r="DQ227" s="141"/>
      <c r="DR227" s="141"/>
      <c r="DS227" s="141"/>
      <c r="FV227" s="141"/>
      <c r="JQ227" s="141"/>
      <c r="JR227" s="141"/>
      <c r="JS227" s="141"/>
      <c r="JT227" s="141"/>
      <c r="OX227" s="141"/>
      <c r="OY227" s="141"/>
      <c r="PA227" s="141"/>
      <c r="PO227" s="144"/>
      <c r="PS227" s="141"/>
      <c r="RV227" s="144"/>
      <c r="AHE227" s="140"/>
      <c r="AIT227" s="140"/>
      <c r="AIU227" s="140"/>
      <c r="AIV227" s="140"/>
    </row>
    <row r="228" spans="2:932" hidden="1" x14ac:dyDescent="0.25">
      <c r="B228" s="702"/>
      <c r="C228" s="576" t="s">
        <v>87</v>
      </c>
      <c r="D228" s="518">
        <v>0.5</v>
      </c>
      <c r="E228" s="487" t="s">
        <v>25</v>
      </c>
      <c r="F228" s="2149"/>
      <c r="G228" s="432"/>
      <c r="H228" s="432"/>
      <c r="I228" s="432"/>
      <c r="J228" s="432"/>
      <c r="K228" s="432"/>
      <c r="L228" s="432"/>
      <c r="M228" s="432"/>
      <c r="N228" s="432"/>
      <c r="O228" s="432"/>
      <c r="P228" s="432"/>
      <c r="Q228" s="432"/>
      <c r="R228" s="691"/>
      <c r="S228" s="516" t="e">
        <f>S221/S209*100</f>
        <v>#DIV/0!</v>
      </c>
      <c r="T228" s="642"/>
      <c r="U228" s="756"/>
      <c r="W228" s="1"/>
      <c r="X228" s="62"/>
      <c r="Y228" s="62"/>
      <c r="Z228" s="62"/>
      <c r="AA228" s="62"/>
      <c r="AB228" s="62"/>
      <c r="AC228" s="62"/>
      <c r="AD228" s="62"/>
      <c r="AE228" s="62"/>
      <c r="AF228" s="62"/>
      <c r="AG228" s="62"/>
      <c r="AH228" s="62"/>
      <c r="AI228" s="62"/>
      <c r="AJ228" s="62"/>
      <c r="AK228" s="62"/>
      <c r="AL228" s="62"/>
      <c r="AM228" s="62"/>
      <c r="AN228" s="62"/>
      <c r="AO228" s="62"/>
      <c r="AQ228" s="62"/>
      <c r="AW228" s="1"/>
      <c r="BC228" s="141"/>
      <c r="BD228" s="141"/>
      <c r="BE228" s="1"/>
      <c r="BF228" s="1"/>
      <c r="BG228" s="1"/>
      <c r="BH228" s="1"/>
      <c r="BI228" s="1"/>
      <c r="BJ228" s="1"/>
      <c r="BK228" s="1"/>
      <c r="BL228" s="1"/>
      <c r="BM228" s="1"/>
      <c r="BN228" s="1"/>
      <c r="BO228" s="1"/>
      <c r="BP228" s="1"/>
      <c r="BQ228" s="1"/>
      <c r="BR228" s="1"/>
      <c r="BS228" s="1"/>
      <c r="BT228" s="1"/>
      <c r="BU228" s="1"/>
      <c r="BV228" s="1"/>
      <c r="BW228" s="1"/>
      <c r="BX228" s="1"/>
      <c r="CG228" s="141"/>
      <c r="CZ228" s="1"/>
      <c r="DO228" s="5"/>
      <c r="DP228" s="141"/>
      <c r="DQ228" s="141"/>
      <c r="DR228" s="141"/>
      <c r="DS228" s="141"/>
      <c r="FV228" s="141"/>
      <c r="JQ228" s="141"/>
      <c r="JR228" s="141"/>
      <c r="JS228" s="141"/>
      <c r="JT228" s="141"/>
      <c r="OX228" s="141"/>
      <c r="OY228" s="141"/>
      <c r="PA228" s="141"/>
      <c r="PO228" s="144"/>
      <c r="PS228" s="141"/>
      <c r="RV228" s="144"/>
      <c r="AHE228" s="140"/>
      <c r="AIT228" s="140"/>
      <c r="AIU228" s="140"/>
      <c r="AIV228" s="140"/>
    </row>
    <row r="229" spans="2:932" hidden="1" x14ac:dyDescent="0.25">
      <c r="B229" s="702"/>
      <c r="C229" s="576" t="s">
        <v>116</v>
      </c>
      <c r="D229" s="518">
        <v>0.5</v>
      </c>
      <c r="E229" s="487" t="s">
        <v>25</v>
      </c>
      <c r="F229" s="2149"/>
      <c r="G229" s="432"/>
      <c r="H229" s="432"/>
      <c r="I229" s="432"/>
      <c r="J229" s="432"/>
      <c r="K229" s="432"/>
      <c r="L229" s="432"/>
      <c r="M229" s="432"/>
      <c r="N229" s="432"/>
      <c r="O229" s="432"/>
      <c r="P229" s="432"/>
      <c r="Q229" s="432"/>
      <c r="R229" s="691"/>
      <c r="S229" s="519" t="e">
        <f>S222/S210*100</f>
        <v>#DIV/0!</v>
      </c>
      <c r="T229" s="642"/>
      <c r="U229" s="756"/>
      <c r="W229" s="1"/>
      <c r="X229" s="62"/>
      <c r="Y229" s="62"/>
      <c r="Z229" s="62"/>
      <c r="AA229" s="62"/>
      <c r="AB229" s="62"/>
      <c r="AC229" s="62"/>
      <c r="AD229" s="62"/>
      <c r="AE229" s="62"/>
      <c r="AF229" s="62"/>
      <c r="AG229" s="62"/>
      <c r="AH229" s="62"/>
      <c r="AI229" s="62"/>
      <c r="AJ229" s="62"/>
      <c r="AK229" s="62"/>
      <c r="AL229" s="62"/>
      <c r="AM229" s="62"/>
      <c r="AN229" s="62"/>
      <c r="AO229" s="62"/>
      <c r="AQ229" s="62"/>
      <c r="AW229" s="1"/>
      <c r="BC229" s="141"/>
      <c r="BD229" s="141"/>
      <c r="BE229" s="1"/>
      <c r="BF229" s="1"/>
      <c r="BG229" s="1"/>
      <c r="BH229" s="1"/>
      <c r="BI229" s="1"/>
      <c r="BJ229" s="1"/>
      <c r="BK229" s="1"/>
      <c r="BL229" s="1"/>
      <c r="BM229" s="1"/>
      <c r="BN229" s="1"/>
      <c r="BO229" s="1"/>
      <c r="BP229" s="1"/>
      <c r="BQ229" s="1"/>
      <c r="BR229" s="1"/>
      <c r="BS229" s="1"/>
      <c r="BT229" s="1"/>
      <c r="BU229" s="1"/>
      <c r="BV229" s="1"/>
      <c r="BW229" s="1"/>
      <c r="BX229" s="1"/>
      <c r="CG229" s="141"/>
      <c r="CZ229" s="1"/>
      <c r="DO229" s="5"/>
      <c r="DP229" s="141"/>
      <c r="DQ229" s="141"/>
      <c r="DR229" s="141"/>
      <c r="DS229" s="141"/>
      <c r="FV229" s="141"/>
      <c r="JQ229" s="141"/>
      <c r="JR229" s="141"/>
      <c r="JS229" s="141"/>
      <c r="JT229" s="141"/>
      <c r="OX229" s="141"/>
      <c r="OY229" s="141"/>
      <c r="PA229" s="141"/>
      <c r="PO229" s="144"/>
      <c r="PS229" s="141"/>
      <c r="RV229" s="144"/>
      <c r="AHE229" s="140"/>
      <c r="AIT229" s="140"/>
      <c r="AIU229" s="140"/>
      <c r="AIV229" s="140"/>
    </row>
    <row r="230" spans="2:932" hidden="1" x14ac:dyDescent="0.25">
      <c r="B230" s="702"/>
      <c r="C230" s="583" t="s">
        <v>93</v>
      </c>
      <c r="D230" s="584"/>
      <c r="E230" s="585"/>
      <c r="F230" s="2163"/>
      <c r="G230" s="586"/>
      <c r="H230" s="586"/>
      <c r="I230" s="586"/>
      <c r="J230" s="586"/>
      <c r="K230" s="586"/>
      <c r="L230" s="586"/>
      <c r="M230" s="586"/>
      <c r="N230" s="586"/>
      <c r="O230" s="586"/>
      <c r="P230" s="586"/>
      <c r="Q230" s="586"/>
      <c r="R230" s="692"/>
      <c r="S230" s="587">
        <f>SUM(G230:Q230)</f>
        <v>0</v>
      </c>
      <c r="T230" s="666">
        <v>22250000</v>
      </c>
      <c r="U230" s="758">
        <f>S230/T230*100</f>
        <v>0</v>
      </c>
      <c r="W230" s="1"/>
      <c r="X230" s="62"/>
      <c r="Y230" s="62"/>
      <c r="Z230" s="62"/>
      <c r="AA230" s="62"/>
      <c r="AB230" s="62"/>
      <c r="AC230" s="62"/>
      <c r="AD230" s="62"/>
      <c r="AE230" s="62"/>
      <c r="AF230" s="62"/>
      <c r="AG230" s="62"/>
      <c r="AH230" s="62"/>
      <c r="AI230" s="62"/>
      <c r="AJ230" s="62"/>
      <c r="AK230" s="62"/>
      <c r="AL230" s="62"/>
      <c r="AM230" s="62"/>
      <c r="AN230" s="62"/>
      <c r="AO230" s="62"/>
      <c r="AQ230" s="62"/>
      <c r="AW230" s="1"/>
      <c r="BC230" s="141"/>
      <c r="BD230" s="141"/>
      <c r="BE230" s="1"/>
      <c r="BF230" s="1"/>
      <c r="BG230" s="1"/>
      <c r="BH230" s="1"/>
      <c r="BI230" s="1"/>
      <c r="BJ230" s="1"/>
      <c r="BK230" s="1"/>
      <c r="BL230" s="1"/>
      <c r="BM230" s="1"/>
      <c r="BN230" s="1"/>
      <c r="BO230" s="1"/>
      <c r="BP230" s="1"/>
      <c r="BQ230" s="1"/>
      <c r="BR230" s="1"/>
      <c r="BS230" s="1"/>
      <c r="BT230" s="1"/>
      <c r="BU230" s="1"/>
      <c r="BV230" s="1"/>
      <c r="BW230" s="1"/>
      <c r="BX230" s="1"/>
      <c r="CG230" s="141"/>
      <c r="CZ230" s="1"/>
      <c r="DO230" s="5"/>
      <c r="DP230" s="141"/>
      <c r="DQ230" s="141"/>
      <c r="DR230" s="141"/>
      <c r="DS230" s="141"/>
      <c r="FV230" s="141"/>
      <c r="JQ230" s="141"/>
      <c r="JR230" s="141"/>
      <c r="JS230" s="141"/>
      <c r="JT230" s="141"/>
      <c r="OX230" s="141"/>
      <c r="OY230" s="141"/>
      <c r="PA230" s="141"/>
      <c r="PO230" s="144"/>
      <c r="PS230" s="141"/>
      <c r="RV230" s="144"/>
      <c r="AHE230" s="140"/>
      <c r="AIT230" s="140"/>
      <c r="AIU230" s="140"/>
      <c r="AIV230" s="140"/>
    </row>
    <row r="231" spans="2:932" hidden="1" x14ac:dyDescent="0.25">
      <c r="B231" s="702"/>
      <c r="C231" s="583" t="s">
        <v>117</v>
      </c>
      <c r="D231" s="584"/>
      <c r="E231" s="585"/>
      <c r="F231" s="2164"/>
      <c r="G231" s="589"/>
      <c r="H231" s="586"/>
      <c r="I231" s="586"/>
      <c r="J231" s="588"/>
      <c r="K231" s="588"/>
      <c r="L231" s="588"/>
      <c r="M231" s="588"/>
      <c r="N231" s="588"/>
      <c r="O231" s="588"/>
      <c r="P231" s="588"/>
      <c r="Q231" s="589"/>
      <c r="R231" s="692"/>
      <c r="S231" s="587">
        <f>SUM(G231:Q231)</f>
        <v>0</v>
      </c>
      <c r="T231" s="666">
        <v>11435000</v>
      </c>
      <c r="U231" s="758">
        <f>S231/T231*100</f>
        <v>0</v>
      </c>
      <c r="W231" s="1"/>
      <c r="X231" s="62"/>
      <c r="Y231" s="62"/>
      <c r="Z231" s="62"/>
      <c r="AA231" s="62"/>
      <c r="AB231" s="62"/>
      <c r="AC231" s="62"/>
      <c r="AD231" s="62"/>
      <c r="AE231" s="62"/>
      <c r="AF231" s="62"/>
      <c r="AG231" s="62"/>
      <c r="AH231" s="62"/>
      <c r="AI231" s="62"/>
      <c r="AJ231" s="62"/>
      <c r="AK231" s="62"/>
      <c r="AL231" s="62"/>
      <c r="AM231" s="62"/>
      <c r="AN231" s="62"/>
      <c r="AO231" s="62"/>
      <c r="AQ231" s="62"/>
      <c r="AW231" s="1"/>
      <c r="BC231" s="141"/>
      <c r="BD231" s="141"/>
      <c r="BE231" s="1"/>
      <c r="BF231" s="1"/>
      <c r="BG231" s="1"/>
      <c r="BH231" s="1"/>
      <c r="BI231" s="1"/>
      <c r="BJ231" s="1"/>
      <c r="BK231" s="1"/>
      <c r="BL231" s="1"/>
      <c r="BM231" s="1"/>
      <c r="BN231" s="1"/>
      <c r="BO231" s="1"/>
      <c r="BP231" s="1"/>
      <c r="BQ231" s="1"/>
      <c r="BR231" s="1"/>
      <c r="BS231" s="1"/>
      <c r="BT231" s="1"/>
      <c r="BU231" s="1"/>
      <c r="BV231" s="1"/>
      <c r="BW231" s="1"/>
      <c r="BX231" s="1"/>
      <c r="CG231" s="141"/>
      <c r="CZ231" s="1"/>
      <c r="DO231" s="5"/>
      <c r="DP231" s="141"/>
      <c r="DQ231" s="141"/>
      <c r="DR231" s="141"/>
      <c r="DS231" s="141"/>
      <c r="FV231" s="141"/>
      <c r="JQ231" s="141"/>
      <c r="JR231" s="141"/>
      <c r="JS231" s="141"/>
      <c r="JT231" s="141"/>
      <c r="OX231" s="141"/>
      <c r="OY231" s="141"/>
      <c r="PA231" s="141"/>
      <c r="PO231" s="144"/>
      <c r="PS231" s="141"/>
      <c r="RV231" s="144"/>
      <c r="AHE231" s="140"/>
      <c r="AIT231" s="140"/>
      <c r="AIU231" s="140"/>
      <c r="AIV231" s="140"/>
    </row>
    <row r="232" spans="2:932" hidden="1" x14ac:dyDescent="0.25">
      <c r="B232" s="702"/>
      <c r="C232" s="590" t="s">
        <v>88</v>
      </c>
      <c r="D232" s="584"/>
      <c r="E232" s="585"/>
      <c r="F232" s="2164"/>
      <c r="G232" s="589"/>
      <c r="H232" s="586"/>
      <c r="I232" s="586"/>
      <c r="J232" s="586"/>
      <c r="K232" s="586"/>
      <c r="L232" s="586"/>
      <c r="M232" s="589"/>
      <c r="N232" s="589"/>
      <c r="O232" s="589"/>
      <c r="P232" s="589"/>
      <c r="Q232" s="589"/>
      <c r="R232" s="692"/>
      <c r="S232" s="587">
        <f>SUM(G232:Q232)</f>
        <v>0</v>
      </c>
      <c r="T232" s="667">
        <v>71709000</v>
      </c>
      <c r="U232" s="758">
        <f>S232/T232*100</f>
        <v>0</v>
      </c>
      <c r="W232" s="1"/>
      <c r="X232" s="62"/>
      <c r="Y232" s="62"/>
      <c r="Z232" s="62"/>
      <c r="AA232" s="62"/>
      <c r="AB232" s="62"/>
      <c r="AC232" s="62"/>
      <c r="AD232" s="62"/>
      <c r="AE232" s="62"/>
      <c r="AF232" s="62"/>
      <c r="AG232" s="62"/>
      <c r="AH232" s="62"/>
      <c r="AI232" s="62"/>
      <c r="AJ232" s="62"/>
      <c r="AK232" s="62"/>
      <c r="AL232" s="62"/>
      <c r="AM232" s="62"/>
      <c r="AN232" s="62"/>
      <c r="AO232" s="62"/>
      <c r="AQ232" s="62"/>
      <c r="AW232" s="1"/>
      <c r="BC232" s="141"/>
      <c r="BD232" s="141"/>
      <c r="BE232" s="1"/>
      <c r="BF232" s="1"/>
      <c r="BG232" s="1"/>
      <c r="BH232" s="1"/>
      <c r="BI232" s="1"/>
      <c r="BJ232" s="1"/>
      <c r="BK232" s="1"/>
      <c r="BL232" s="1"/>
      <c r="BM232" s="1"/>
      <c r="BN232" s="1"/>
      <c r="BO232" s="1"/>
      <c r="BP232" s="1"/>
      <c r="BQ232" s="1"/>
      <c r="BR232" s="1"/>
      <c r="BS232" s="1"/>
      <c r="BT232" s="1"/>
      <c r="BU232" s="1"/>
      <c r="BV232" s="1"/>
      <c r="BW232" s="1"/>
      <c r="BX232" s="1"/>
      <c r="CG232" s="141"/>
      <c r="CZ232" s="1"/>
      <c r="DO232" s="5"/>
      <c r="DP232" s="141"/>
      <c r="DQ232" s="141"/>
      <c r="DR232" s="141"/>
      <c r="DS232" s="141"/>
      <c r="FV232" s="141"/>
      <c r="JQ232" s="141"/>
      <c r="JR232" s="141"/>
      <c r="JS232" s="141"/>
      <c r="JT232" s="141"/>
      <c r="OX232" s="141"/>
      <c r="OY232" s="141"/>
      <c r="PA232" s="141"/>
      <c r="PO232" s="144"/>
      <c r="PS232" s="141"/>
      <c r="RV232" s="144"/>
      <c r="AHE232" s="140"/>
      <c r="AIT232" s="140"/>
      <c r="AIU232" s="140"/>
      <c r="AIV232" s="140"/>
    </row>
    <row r="233" spans="2:932" s="595" customFormat="1" hidden="1" x14ac:dyDescent="0.25">
      <c r="B233" s="699"/>
      <c r="C233" s="591" t="s">
        <v>89</v>
      </c>
      <c r="D233" s="592"/>
      <c r="E233" s="108"/>
      <c r="F233" s="2165"/>
      <c r="G233" s="593"/>
      <c r="H233" s="593"/>
      <c r="I233" s="593"/>
      <c r="J233" s="594"/>
      <c r="K233" s="594"/>
      <c r="L233" s="594"/>
      <c r="M233" s="594"/>
      <c r="N233" s="594"/>
      <c r="O233" s="594"/>
      <c r="P233" s="594"/>
      <c r="Q233" s="593"/>
      <c r="R233" s="707"/>
      <c r="S233" s="587">
        <f>SUM(G233:Q233)</f>
        <v>0</v>
      </c>
      <c r="T233" s="658">
        <f>SUM(T230:T232)</f>
        <v>105394000</v>
      </c>
      <c r="U233" s="758">
        <f>S233/T233*100</f>
        <v>0</v>
      </c>
      <c r="W233" s="2"/>
      <c r="X233" s="772"/>
      <c r="Y233" s="772"/>
      <c r="Z233" s="772"/>
      <c r="AA233" s="772"/>
      <c r="AB233" s="772"/>
      <c r="AC233" s="772"/>
      <c r="AD233" s="772"/>
      <c r="AE233" s="772"/>
      <c r="AF233" s="772"/>
      <c r="AG233" s="772"/>
      <c r="AH233" s="772"/>
      <c r="AI233" s="772"/>
      <c r="AJ233" s="772"/>
      <c r="AK233" s="772"/>
      <c r="AL233" s="772"/>
      <c r="AM233" s="772"/>
      <c r="AN233" s="772"/>
      <c r="AO233" s="772"/>
      <c r="AQ233" s="772"/>
      <c r="AW233" s="1"/>
      <c r="BC233" s="145"/>
      <c r="BD233" s="145"/>
      <c r="BE233" s="2"/>
      <c r="BF233" s="2"/>
      <c r="BG233" s="2"/>
      <c r="BH233" s="2"/>
      <c r="BI233" s="2"/>
      <c r="BJ233" s="2"/>
      <c r="BK233" s="2"/>
      <c r="BL233" s="2"/>
      <c r="BM233" s="2"/>
      <c r="BN233" s="2"/>
      <c r="BO233" s="2"/>
      <c r="BP233" s="2"/>
      <c r="BQ233" s="2"/>
      <c r="BR233" s="2"/>
      <c r="BS233" s="2"/>
      <c r="BT233" s="2"/>
      <c r="BU233" s="2"/>
      <c r="BV233" s="2"/>
      <c r="BW233" s="2"/>
      <c r="BX233" s="2"/>
      <c r="CG233" s="145"/>
      <c r="CZ233" s="2"/>
      <c r="DO233" s="427"/>
      <c r="DP233" s="145"/>
      <c r="DQ233" s="145"/>
      <c r="DR233" s="145"/>
      <c r="DS233" s="145"/>
      <c r="FV233" s="145"/>
      <c r="JQ233" s="145"/>
      <c r="JR233" s="145"/>
      <c r="JS233" s="145"/>
      <c r="JT233" s="145"/>
      <c r="OX233" s="145"/>
      <c r="OY233" s="145"/>
      <c r="PA233" s="145"/>
      <c r="PO233" s="547"/>
      <c r="PS233" s="145"/>
      <c r="RV233" s="547"/>
      <c r="AHE233" s="150"/>
      <c r="AIT233" s="150"/>
      <c r="AIU233" s="150"/>
      <c r="AIV233" s="150"/>
    </row>
    <row r="234" spans="2:932" s="595" customFormat="1" hidden="1" x14ac:dyDescent="0.25">
      <c r="B234" s="699"/>
      <c r="C234" s="591" t="s">
        <v>94</v>
      </c>
      <c r="D234" s="592"/>
      <c r="E234" s="108"/>
      <c r="F234" s="2165"/>
      <c r="G234" s="593"/>
      <c r="H234" s="593"/>
      <c r="I234" s="593"/>
      <c r="J234" s="593"/>
      <c r="K234" s="593"/>
      <c r="L234" s="593"/>
      <c r="M234" s="593"/>
      <c r="N234" s="593"/>
      <c r="O234" s="593"/>
      <c r="P234" s="593"/>
      <c r="Q234" s="593"/>
      <c r="R234" s="707"/>
      <c r="S234" s="596">
        <f>SUM(G234:Q234)</f>
        <v>0</v>
      </c>
      <c r="T234" s="668">
        <f>SUM(T230:T232)</f>
        <v>105394000</v>
      </c>
      <c r="U234" s="758">
        <f>S234/T234*100</f>
        <v>0</v>
      </c>
      <c r="W234" s="2"/>
      <c r="X234" s="772"/>
      <c r="Y234" s="772"/>
      <c r="Z234" s="772"/>
      <c r="AA234" s="772"/>
      <c r="AB234" s="772"/>
      <c r="AC234" s="772"/>
      <c r="AD234" s="772"/>
      <c r="AE234" s="772"/>
      <c r="AF234" s="772"/>
      <c r="AG234" s="772"/>
      <c r="AH234" s="772"/>
      <c r="AI234" s="772"/>
      <c r="AJ234" s="772"/>
      <c r="AK234" s="772"/>
      <c r="AL234" s="772"/>
      <c r="AM234" s="772"/>
      <c r="AN234" s="772"/>
      <c r="AO234" s="772"/>
      <c r="AQ234" s="772"/>
      <c r="AW234" s="1"/>
      <c r="BC234" s="145"/>
      <c r="BD234" s="145"/>
      <c r="BE234" s="2"/>
      <c r="BF234" s="2"/>
      <c r="BG234" s="2"/>
      <c r="BH234" s="2"/>
      <c r="BI234" s="2"/>
      <c r="BJ234" s="2"/>
      <c r="BK234" s="2"/>
      <c r="BL234" s="2"/>
      <c r="BM234" s="2"/>
      <c r="BN234" s="2"/>
      <c r="BO234" s="2"/>
      <c r="BP234" s="2"/>
      <c r="BQ234" s="2"/>
      <c r="BR234" s="2"/>
      <c r="BS234" s="2"/>
      <c r="BT234" s="2"/>
      <c r="BU234" s="2"/>
      <c r="BV234" s="2"/>
      <c r="BW234" s="2"/>
      <c r="BX234" s="2"/>
      <c r="CG234" s="145"/>
      <c r="CZ234" s="2"/>
      <c r="DO234" s="427"/>
      <c r="DP234" s="145"/>
      <c r="DQ234" s="145"/>
      <c r="DR234" s="145"/>
      <c r="DS234" s="145"/>
      <c r="FV234" s="145"/>
      <c r="JQ234" s="145"/>
      <c r="JR234" s="145"/>
      <c r="JS234" s="145"/>
      <c r="JT234" s="145"/>
      <c r="OX234" s="145"/>
      <c r="OY234" s="145"/>
      <c r="PA234" s="145"/>
      <c r="PO234" s="547"/>
      <c r="PS234" s="145"/>
      <c r="RV234" s="547"/>
      <c r="AHE234" s="150"/>
      <c r="AIT234" s="150"/>
      <c r="AIU234" s="150"/>
      <c r="AIV234" s="150"/>
    </row>
    <row r="235" spans="2:932" x14ac:dyDescent="0.25">
      <c r="B235" s="698">
        <v>4</v>
      </c>
      <c r="C235" s="512" t="s">
        <v>24</v>
      </c>
      <c r="D235" s="48"/>
      <c r="E235" s="76"/>
      <c r="F235" s="2154"/>
      <c r="G235" s="50"/>
      <c r="H235" s="50"/>
      <c r="I235" s="50"/>
      <c r="J235" s="50"/>
      <c r="K235" s="50"/>
      <c r="L235" s="50"/>
      <c r="M235" s="50"/>
      <c r="N235" s="50"/>
      <c r="O235" s="50"/>
      <c r="P235" s="50"/>
      <c r="Q235" s="50"/>
      <c r="R235" s="691"/>
      <c r="S235" s="582" t="s">
        <v>131</v>
      </c>
      <c r="T235" s="651" t="s">
        <v>131</v>
      </c>
      <c r="U235" s="744" t="s">
        <v>131</v>
      </c>
      <c r="W235" s="1"/>
      <c r="X235" s="62"/>
      <c r="Y235" s="62"/>
      <c r="Z235" s="62"/>
      <c r="AA235" s="62"/>
      <c r="AB235" s="62"/>
      <c r="AC235" s="62"/>
      <c r="AD235" s="62"/>
      <c r="AE235" s="62"/>
      <c r="AF235" s="62"/>
      <c r="AG235" s="62"/>
      <c r="AH235" s="62"/>
      <c r="AI235" s="62"/>
      <c r="AJ235" s="62"/>
      <c r="AK235" s="62"/>
      <c r="AL235" s="62"/>
      <c r="AM235" s="62"/>
      <c r="AN235" s="62"/>
      <c r="AO235" s="62"/>
      <c r="AQ235" s="62"/>
      <c r="AW235" s="1"/>
      <c r="BC235" s="1"/>
      <c r="BD235" s="1"/>
      <c r="BE235" s="1"/>
      <c r="BF235" s="1"/>
      <c r="BG235" s="1"/>
      <c r="BH235" s="1"/>
      <c r="BI235" s="1"/>
      <c r="BJ235" s="1"/>
      <c r="BK235" s="1"/>
      <c r="BL235" s="1"/>
      <c r="BM235" s="1"/>
      <c r="BN235" s="1"/>
      <c r="BO235" s="1"/>
      <c r="BP235" s="1"/>
      <c r="BQ235" s="1"/>
      <c r="BR235" s="1"/>
      <c r="BS235" s="1"/>
      <c r="BT235" s="1"/>
      <c r="BU235" s="1"/>
      <c r="BV235" s="1"/>
      <c r="BW235" s="1"/>
      <c r="BX235" s="1"/>
      <c r="CZ235" s="1"/>
    </row>
    <row r="236" spans="2:932" x14ac:dyDescent="0.25">
      <c r="B236" s="699"/>
      <c r="C236" s="454" t="s">
        <v>23</v>
      </c>
      <c r="D236" s="597"/>
      <c r="E236" s="487" t="s">
        <v>19</v>
      </c>
      <c r="F236" s="2149">
        <v>37785.305299999993</v>
      </c>
      <c r="G236" s="598">
        <f>'Februari 2026 PMG 2'!AJ244+'Februari 2026 PMG 1'!AJ244</f>
        <v>31123.867699999992</v>
      </c>
      <c r="H236" s="598"/>
      <c r="I236" s="598"/>
      <c r="J236" s="598"/>
      <c r="K236" s="598"/>
      <c r="L236" s="598"/>
      <c r="M236" s="598"/>
      <c r="N236" s="598"/>
      <c r="O236" s="598"/>
      <c r="P236" s="598"/>
      <c r="Q236" s="598"/>
      <c r="S236" s="599">
        <f>SUM(G236:Q236)</f>
        <v>31123.867699999992</v>
      </c>
      <c r="T236" s="669">
        <v>316731.03000000003</v>
      </c>
      <c r="U236" s="736">
        <f>S236/T236*100</f>
        <v>9.8265925192110117</v>
      </c>
      <c r="W236" s="1"/>
      <c r="X236" s="62"/>
      <c r="Y236" s="62"/>
      <c r="Z236" s="62"/>
      <c r="AA236" s="62"/>
      <c r="AB236" s="62"/>
      <c r="AC236" s="62"/>
      <c r="AD236" s="62"/>
      <c r="AE236" s="62"/>
      <c r="AF236" s="62"/>
      <c r="AG236" s="62"/>
      <c r="AH236" s="62"/>
      <c r="AI236" s="62"/>
      <c r="AJ236" s="62"/>
      <c r="AK236" s="62"/>
      <c r="AL236" s="62"/>
      <c r="AM236" s="62"/>
      <c r="AN236" s="62"/>
      <c r="AO236" s="62"/>
      <c r="AQ236" s="62"/>
      <c r="AW236" s="1"/>
      <c r="BC236" s="141"/>
      <c r="BD236" s="141"/>
      <c r="BE236" s="1"/>
      <c r="BF236" s="1"/>
      <c r="BG236" s="1"/>
      <c r="BH236" s="1"/>
      <c r="BI236" s="1"/>
      <c r="BJ236" s="1"/>
      <c r="BK236" s="1"/>
      <c r="BL236" s="1"/>
      <c r="BM236" s="1"/>
      <c r="BN236" s="1"/>
      <c r="BO236" s="1"/>
      <c r="BP236" s="1"/>
      <c r="BQ236" s="1"/>
      <c r="BR236" s="1"/>
      <c r="BS236" s="1"/>
      <c r="BT236" s="1"/>
      <c r="BU236" s="1"/>
      <c r="BV236" s="1"/>
      <c r="BW236" s="1"/>
      <c r="BX236" s="1"/>
      <c r="CG236" s="141"/>
      <c r="CZ236" s="1"/>
      <c r="DO236" s="5"/>
      <c r="DP236" s="141"/>
      <c r="DQ236" s="141"/>
      <c r="DR236" s="141"/>
      <c r="DS236" s="141"/>
      <c r="FV236" s="141"/>
      <c r="JQ236" s="141"/>
      <c r="JR236" s="141"/>
      <c r="JS236" s="141"/>
      <c r="JT236" s="141"/>
      <c r="OX236" s="141"/>
      <c r="OY236" s="141"/>
      <c r="PA236" s="141"/>
      <c r="PO236" s="144"/>
      <c r="PS236" s="141"/>
      <c r="RV236" s="144"/>
      <c r="AGF236" s="39"/>
      <c r="AHE236" s="140"/>
      <c r="AIT236" s="140"/>
      <c r="AIU236" s="140"/>
      <c r="AIV236" s="140"/>
    </row>
    <row r="237" spans="2:932" x14ac:dyDescent="0.25">
      <c r="B237" s="696"/>
      <c r="C237" s="514" t="s">
        <v>22</v>
      </c>
      <c r="D237" s="600">
        <v>1460.001</v>
      </c>
      <c r="E237" s="505" t="s">
        <v>19</v>
      </c>
      <c r="F237" s="2153">
        <v>53781.183922787139</v>
      </c>
      <c r="G237" s="598">
        <f>'Februari 2026 PMG 2'!AJ242+'Februari 2026 PMG 1'!AJ242</f>
        <v>53781.183922787139</v>
      </c>
      <c r="H237" s="601"/>
      <c r="I237" s="601"/>
      <c r="J237" s="601"/>
      <c r="K237" s="601"/>
      <c r="L237" s="601"/>
      <c r="M237" s="601"/>
      <c r="N237" s="601"/>
      <c r="O237" s="601"/>
      <c r="P237" s="601"/>
      <c r="Q237" s="598"/>
      <c r="S237" s="602">
        <f>SUM(G237:Q237)</f>
        <v>53781.183922787139</v>
      </c>
      <c r="T237" s="670">
        <v>316731.03000000003</v>
      </c>
      <c r="U237" s="749">
        <f>S237/T237*100</f>
        <v>16.980080519040758</v>
      </c>
      <c r="V237" s="783"/>
      <c r="W237" s="1"/>
      <c r="X237" s="62"/>
      <c r="Y237" s="62"/>
      <c r="Z237" s="62"/>
      <c r="AA237" s="62"/>
      <c r="AB237" s="62"/>
      <c r="AC237" s="62"/>
      <c r="AD237" s="62"/>
      <c r="AE237" s="62"/>
      <c r="AF237" s="62"/>
      <c r="AG237" s="62"/>
      <c r="AH237" s="62"/>
      <c r="AI237" s="62"/>
      <c r="AJ237" s="62"/>
      <c r="AK237" s="62"/>
      <c r="AL237" s="62"/>
      <c r="AM237" s="62"/>
      <c r="AN237" s="62"/>
      <c r="AO237" s="62"/>
      <c r="AQ237" s="62"/>
      <c r="AW237" s="171" t="e">
        <f>AV237/AV10</f>
        <v>#DIV/0!</v>
      </c>
      <c r="BC237" s="142"/>
      <c r="BD237" s="142"/>
      <c r="BE237" s="1"/>
      <c r="BF237" s="1"/>
      <c r="BG237" s="1"/>
      <c r="BH237" s="1"/>
      <c r="BI237" s="1"/>
      <c r="BJ237" s="1"/>
      <c r="BK237" s="1"/>
      <c r="BL237" s="1"/>
      <c r="BM237" s="1"/>
      <c r="BN237" s="1"/>
      <c r="BO237" s="1"/>
      <c r="BP237" s="1"/>
      <c r="BQ237" s="1"/>
      <c r="BR237" s="1"/>
      <c r="BS237" s="1"/>
      <c r="BT237" s="1"/>
      <c r="BU237" s="1"/>
      <c r="BV237" s="1"/>
      <c r="BW237" s="1"/>
      <c r="BX237" s="1"/>
      <c r="CG237" s="142"/>
      <c r="CZ237" s="1"/>
      <c r="DO237" s="507"/>
      <c r="DP237" s="142"/>
      <c r="DQ237" s="142"/>
      <c r="DR237" s="142"/>
      <c r="DS237" s="142"/>
      <c r="FV237" s="142"/>
      <c r="JQ237" s="142"/>
      <c r="JR237" s="142"/>
      <c r="JS237" s="142"/>
      <c r="JT237" s="142"/>
      <c r="OX237" s="142"/>
      <c r="OY237" s="142"/>
      <c r="PA237" s="142"/>
      <c r="PO237" s="151"/>
      <c r="PS237" s="142"/>
      <c r="RV237" s="151"/>
      <c r="AHE237" s="142"/>
      <c r="AIT237" s="142"/>
      <c r="AIU237" s="142"/>
      <c r="AIV237" s="142"/>
    </row>
    <row r="238" spans="2:932" x14ac:dyDescent="0.25">
      <c r="B238" s="702"/>
      <c r="C238" s="563" t="s">
        <v>11</v>
      </c>
      <c r="D238" s="597"/>
      <c r="E238" s="456"/>
      <c r="F238" s="2146"/>
      <c r="G238" s="431"/>
      <c r="H238" s="603"/>
      <c r="I238" s="431"/>
      <c r="J238" s="603"/>
      <c r="K238" s="604"/>
      <c r="L238" s="604"/>
      <c r="M238" s="604"/>
      <c r="N238" s="604"/>
      <c r="O238" s="604"/>
      <c r="P238" s="604"/>
      <c r="Q238" s="431"/>
      <c r="R238" s="691"/>
      <c r="S238" s="686" t="s">
        <v>11</v>
      </c>
      <c r="T238" s="671" t="s">
        <v>11</v>
      </c>
      <c r="U238" s="759" t="s">
        <v>11</v>
      </c>
      <c r="W238" s="1"/>
      <c r="X238" s="62"/>
      <c r="Y238" s="62"/>
      <c r="Z238" s="62"/>
      <c r="AA238" s="62"/>
      <c r="AB238" s="62"/>
      <c r="AC238" s="62"/>
      <c r="AD238" s="62"/>
      <c r="AE238" s="62"/>
      <c r="AF238" s="62"/>
      <c r="AG238" s="62"/>
      <c r="AH238" s="62"/>
      <c r="AI238" s="62"/>
      <c r="AJ238" s="62"/>
      <c r="AK238" s="62"/>
      <c r="AL238" s="62"/>
      <c r="AM238" s="62"/>
      <c r="AN238" s="62"/>
      <c r="AO238" s="62"/>
      <c r="AQ238" s="62"/>
      <c r="AW238" s="1"/>
      <c r="BC238" s="1"/>
      <c r="BD238" s="1"/>
      <c r="BE238" s="1"/>
      <c r="BF238" s="1"/>
      <c r="BG238" s="1"/>
      <c r="BH238" s="1"/>
      <c r="BI238" s="1"/>
      <c r="BJ238" s="1"/>
      <c r="BK238" s="1"/>
      <c r="BL238" s="1"/>
      <c r="BM238" s="1"/>
      <c r="BN238" s="1"/>
      <c r="BO238" s="1"/>
      <c r="BP238" s="1"/>
      <c r="BQ238" s="1"/>
      <c r="BR238" s="1"/>
      <c r="BS238" s="1"/>
      <c r="BT238" s="1"/>
      <c r="BU238" s="1"/>
      <c r="BV238" s="1"/>
      <c r="BW238" s="1"/>
      <c r="BX238" s="1"/>
      <c r="CZ238" s="1"/>
    </row>
    <row r="239" spans="2:932" x14ac:dyDescent="0.25">
      <c r="B239" s="702"/>
      <c r="C239" s="454" t="s">
        <v>21</v>
      </c>
      <c r="D239" s="605">
        <v>292</v>
      </c>
      <c r="E239" s="487" t="s">
        <v>19</v>
      </c>
      <c r="F239" s="2149">
        <v>146198</v>
      </c>
      <c r="G239" s="598">
        <f>'Februari 2026 PMG 2'!AJ246+'Februari 2026 PMG 1'!AJ246</f>
        <v>169916</v>
      </c>
      <c r="H239" s="598"/>
      <c r="I239" s="606"/>
      <c r="J239" s="598"/>
      <c r="K239" s="1512"/>
      <c r="L239" s="598"/>
      <c r="M239" s="598"/>
      <c r="N239" s="598"/>
      <c r="O239" s="598"/>
      <c r="P239" s="598"/>
      <c r="Q239" s="598"/>
      <c r="R239" s="691"/>
      <c r="S239" s="607">
        <f>SUM(G239:Q239)</f>
        <v>169916</v>
      </c>
      <c r="T239" s="672">
        <v>47509.77</v>
      </c>
      <c r="U239" s="760">
        <f>S239/T239*100</f>
        <v>357.6443329445712</v>
      </c>
      <c r="W239" s="1"/>
      <c r="X239" s="62"/>
      <c r="Y239" s="62"/>
      <c r="Z239" s="62"/>
      <c r="AA239" s="62"/>
      <c r="AB239" s="62"/>
      <c r="AC239" s="62"/>
      <c r="AD239" s="62"/>
      <c r="AE239" s="62"/>
      <c r="AF239" s="62"/>
      <c r="AG239" s="62"/>
      <c r="AH239" s="62"/>
      <c r="AI239" s="62"/>
      <c r="AJ239" s="62"/>
      <c r="AK239" s="62"/>
      <c r="AL239" s="62"/>
      <c r="AM239" s="62"/>
      <c r="AN239" s="62"/>
      <c r="AO239" s="62"/>
      <c r="AQ239" s="62"/>
      <c r="AW239" s="1"/>
      <c r="BC239" s="1"/>
      <c r="BD239" s="1"/>
      <c r="BE239" s="1"/>
      <c r="BF239" s="1"/>
      <c r="BG239" s="1"/>
      <c r="BH239" s="1"/>
      <c r="BI239" s="1"/>
      <c r="BJ239" s="1"/>
      <c r="BK239" s="1"/>
      <c r="BL239" s="1"/>
      <c r="BM239" s="1"/>
      <c r="BN239" s="1"/>
      <c r="BO239" s="1"/>
      <c r="BP239" s="1"/>
      <c r="BQ239" s="1"/>
      <c r="BR239" s="1"/>
      <c r="BS239" s="1"/>
      <c r="BT239" s="1"/>
      <c r="BU239" s="1"/>
      <c r="BV239" s="1"/>
      <c r="BW239" s="1"/>
      <c r="BX239" s="1"/>
      <c r="CZ239" s="1"/>
      <c r="WZ239" s="39"/>
      <c r="AFQ239" s="39"/>
    </row>
    <row r="240" spans="2:932" x14ac:dyDescent="0.25">
      <c r="B240" s="702"/>
      <c r="C240" s="454" t="s">
        <v>20</v>
      </c>
      <c r="D240" s="605">
        <v>1168.001</v>
      </c>
      <c r="E240" s="487" t="s">
        <v>19</v>
      </c>
      <c r="F240" s="2149">
        <v>27104.297557312253</v>
      </c>
      <c r="G240" s="598">
        <f>'Februari 2026 PMG 2'!AJ250+'Februari 2026 PMG 1'!AJ250</f>
        <v>23931.004169169959</v>
      </c>
      <c r="H240" s="598"/>
      <c r="I240" s="598"/>
      <c r="J240" s="598"/>
      <c r="K240" s="598"/>
      <c r="L240" s="598"/>
      <c r="M240" s="598"/>
      <c r="N240" s="598"/>
      <c r="O240" s="598"/>
      <c r="P240" s="598"/>
      <c r="Q240" s="598"/>
      <c r="R240" s="691"/>
      <c r="S240" s="607">
        <f>SUM(G240:Q240)</f>
        <v>23931.004169169959</v>
      </c>
      <c r="T240" s="672">
        <v>269221.26</v>
      </c>
      <c r="U240" s="760">
        <f>S240/T240*100</f>
        <v>8.8889726499199799</v>
      </c>
      <c r="W240" s="1"/>
      <c r="X240" s="62"/>
      <c r="Y240" s="62"/>
      <c r="Z240" s="62"/>
      <c r="AA240" s="62"/>
      <c r="AB240" s="62"/>
      <c r="AC240" s="62"/>
      <c r="AD240" s="62"/>
      <c r="AE240" s="62"/>
      <c r="AF240" s="62"/>
      <c r="AG240" s="62"/>
      <c r="AH240" s="62"/>
      <c r="AI240" s="62"/>
      <c r="AJ240" s="62"/>
      <c r="AK240" s="62"/>
      <c r="AL240" s="62"/>
      <c r="AM240" s="62"/>
      <c r="AN240" s="62"/>
      <c r="AO240" s="62"/>
      <c r="AQ240" s="62"/>
      <c r="AW240" s="1"/>
      <c r="BC240" s="1"/>
      <c r="BD240" s="1"/>
      <c r="BE240" s="1"/>
      <c r="BF240" s="1"/>
      <c r="BG240" s="1"/>
      <c r="BH240" s="1"/>
      <c r="BI240" s="1"/>
      <c r="BJ240" s="1"/>
      <c r="BK240" s="1"/>
      <c r="BL240" s="1"/>
      <c r="BM240" s="1"/>
      <c r="BN240" s="1"/>
      <c r="BO240" s="1"/>
      <c r="BP240" s="1"/>
      <c r="BQ240" s="1"/>
      <c r="BR240" s="1"/>
      <c r="BS240" s="1"/>
      <c r="BT240" s="1"/>
      <c r="BU240" s="1"/>
      <c r="BV240" s="1"/>
      <c r="BW240" s="1"/>
      <c r="BX240" s="1"/>
      <c r="CZ240" s="1"/>
      <c r="WY240" s="39"/>
    </row>
    <row r="241" spans="2:932" x14ac:dyDescent="0.25">
      <c r="B241" s="708"/>
      <c r="C241" s="608" t="s">
        <v>1</v>
      </c>
      <c r="D241" s="609">
        <v>1460.001</v>
      </c>
      <c r="E241" s="25" t="s">
        <v>19</v>
      </c>
      <c r="F241" s="2166">
        <v>32882.607600000003</v>
      </c>
      <c r="G241" s="610">
        <f>'Februari 2026 PMG 2'!AJ251+'Februari 2026 PMG 1'!AJ251</f>
        <v>30647.051600000003</v>
      </c>
      <c r="H241" s="610"/>
      <c r="I241" s="610"/>
      <c r="J241" s="610"/>
      <c r="K241" s="610"/>
      <c r="L241" s="610"/>
      <c r="M241" s="610"/>
      <c r="N241" s="610"/>
      <c r="O241" s="610"/>
      <c r="P241" s="610"/>
      <c r="Q241" s="610"/>
      <c r="R241" s="704"/>
      <c r="S241" s="116">
        <f>SUM(S239:S240)</f>
        <v>193847.00416916996</v>
      </c>
      <c r="T241" s="673">
        <f>SUM(T239:T240)</f>
        <v>316731.03000000003</v>
      </c>
      <c r="U241" s="760">
        <f>S241/T241*100</f>
        <v>61.202403872197152</v>
      </c>
      <c r="W241" s="1"/>
      <c r="X241" s="62"/>
      <c r="Y241" s="62"/>
      <c r="Z241" s="62"/>
      <c r="AA241" s="62"/>
      <c r="AB241" s="62"/>
      <c r="AC241" s="62"/>
      <c r="AD241" s="62"/>
      <c r="AE241" s="62"/>
      <c r="AF241" s="62"/>
      <c r="AG241" s="62"/>
      <c r="AH241" s="62"/>
      <c r="AI241" s="62"/>
      <c r="AJ241" s="62"/>
      <c r="AK241" s="62"/>
      <c r="AL241" s="62"/>
      <c r="AM241" s="62"/>
      <c r="AN241" s="62"/>
      <c r="AO241" s="62"/>
      <c r="AQ241" s="62"/>
      <c r="AW241" s="2"/>
      <c r="BC241" s="150"/>
      <c r="BD241" s="150"/>
      <c r="BE241" s="1"/>
      <c r="BF241" s="1"/>
      <c r="BG241" s="1"/>
      <c r="BH241" s="1"/>
      <c r="BI241" s="1"/>
      <c r="BJ241" s="1"/>
      <c r="BK241" s="1"/>
      <c r="BL241" s="1"/>
      <c r="BM241" s="1"/>
      <c r="BN241" s="1"/>
      <c r="BO241" s="1"/>
      <c r="BP241" s="1"/>
      <c r="BQ241" s="1"/>
      <c r="BR241" s="1"/>
      <c r="BS241" s="1"/>
      <c r="BT241" s="1"/>
      <c r="BU241" s="1"/>
      <c r="BV241" s="1"/>
      <c r="BW241" s="1"/>
      <c r="BX241" s="1"/>
      <c r="CG241" s="150"/>
      <c r="CZ241" s="1"/>
      <c r="DO241" s="427"/>
      <c r="DP241" s="150"/>
      <c r="DQ241" s="150"/>
      <c r="DR241" s="150"/>
      <c r="DS241" s="150"/>
      <c r="FV241" s="150"/>
      <c r="JQ241" s="150"/>
      <c r="JR241" s="150"/>
      <c r="JS241" s="150"/>
      <c r="JT241" s="150"/>
      <c r="OX241" s="150"/>
      <c r="OY241" s="150"/>
      <c r="PA241" s="150"/>
      <c r="PO241" s="611"/>
      <c r="PS241" s="150"/>
      <c r="RV241" s="611"/>
      <c r="AHE241" s="150"/>
      <c r="AIT241" s="150"/>
      <c r="AIU241" s="150"/>
      <c r="AIV241" s="150"/>
    </row>
    <row r="242" spans="2:932" x14ac:dyDescent="0.25">
      <c r="B242" s="699">
        <v>5</v>
      </c>
      <c r="C242" s="612" t="s">
        <v>18</v>
      </c>
      <c r="D242" s="613"/>
      <c r="E242" s="118"/>
      <c r="F242" s="2167"/>
      <c r="G242" s="614"/>
      <c r="H242" s="614"/>
      <c r="I242" s="614"/>
      <c r="J242" s="614"/>
      <c r="K242" s="614"/>
      <c r="L242" s="614"/>
      <c r="M242" s="614"/>
      <c r="N242" s="614"/>
      <c r="O242" s="614"/>
      <c r="P242" s="614"/>
      <c r="Q242" s="614"/>
      <c r="R242" s="704"/>
      <c r="S242" s="688" t="s">
        <v>132</v>
      </c>
      <c r="T242" s="674" t="s">
        <v>132</v>
      </c>
      <c r="U242" s="761" t="s">
        <v>132</v>
      </c>
      <c r="W242" s="1"/>
      <c r="X242" s="62"/>
      <c r="Y242" s="62"/>
      <c r="Z242" s="62"/>
      <c r="AA242" s="62"/>
      <c r="AB242" s="62"/>
      <c r="AC242" s="62"/>
      <c r="AD242" s="62"/>
      <c r="AE242" s="62"/>
      <c r="AF242" s="62"/>
      <c r="AG242" s="62"/>
      <c r="AH242" s="62"/>
      <c r="AI242" s="62"/>
      <c r="AJ242" s="62"/>
      <c r="AK242" s="62"/>
      <c r="AL242" s="62"/>
      <c r="AM242" s="62"/>
      <c r="AN242" s="62"/>
      <c r="AO242" s="62"/>
      <c r="AQ242" s="62"/>
      <c r="AW242" s="2"/>
      <c r="BC242" s="150"/>
      <c r="BD242" s="150"/>
      <c r="BE242" s="1"/>
      <c r="BF242" s="1"/>
      <c r="BG242" s="1"/>
      <c r="BH242" s="1"/>
      <c r="BI242" s="1"/>
      <c r="BJ242" s="1"/>
      <c r="BK242" s="1"/>
      <c r="BL242" s="1"/>
      <c r="BM242" s="1"/>
      <c r="BN242" s="1"/>
      <c r="BO242" s="1"/>
      <c r="BP242" s="1"/>
      <c r="BQ242" s="1"/>
      <c r="BR242" s="1"/>
      <c r="BS242" s="1"/>
      <c r="BT242" s="1"/>
      <c r="BU242" s="1"/>
      <c r="BV242" s="1"/>
      <c r="BW242" s="1"/>
      <c r="BX242" s="1"/>
      <c r="CG242" s="150"/>
      <c r="CZ242" s="1"/>
      <c r="DO242" s="427"/>
      <c r="DP242" s="150"/>
      <c r="DQ242" s="150"/>
      <c r="DR242" s="150"/>
      <c r="DS242" s="150"/>
      <c r="FV242" s="150"/>
      <c r="JQ242" s="150"/>
      <c r="JR242" s="150"/>
      <c r="JS242" s="150"/>
      <c r="JT242" s="150"/>
      <c r="OX242" s="150"/>
      <c r="OY242" s="150"/>
      <c r="PA242" s="150"/>
      <c r="PO242" s="611"/>
      <c r="PS242" s="150"/>
      <c r="RV242" s="611"/>
      <c r="AHE242" s="150"/>
      <c r="AIT242" s="150"/>
      <c r="AIU242" s="150"/>
      <c r="AIV242" s="150"/>
    </row>
    <row r="243" spans="2:932" x14ac:dyDescent="0.25">
      <c r="B243" s="702"/>
      <c r="C243" s="454" t="s">
        <v>4</v>
      </c>
      <c r="D243" s="616">
        <v>408000</v>
      </c>
      <c r="E243" s="487" t="s">
        <v>14</v>
      </c>
      <c r="F243" s="2149">
        <v>9462478.5</v>
      </c>
      <c r="G243" s="1644">
        <f>'Februari 2026 PMG 2'!AJ253+'Februari 2026 PMG 1'!AJ253</f>
        <v>966406.68699999992</v>
      </c>
      <c r="H243" s="278"/>
      <c r="I243" s="278"/>
      <c r="J243" s="278"/>
      <c r="K243" s="278"/>
      <c r="L243" s="278"/>
      <c r="M243" s="278"/>
      <c r="N243" s="278"/>
      <c r="O243" s="278"/>
      <c r="P243" s="278"/>
      <c r="Q243" s="1644"/>
      <c r="R243" s="691"/>
      <c r="S243" s="2131">
        <f>SUM(G243:Q243)</f>
        <v>966406.68699999992</v>
      </c>
      <c r="T243" s="675">
        <v>110880000</v>
      </c>
      <c r="U243" s="749">
        <f>S243/T243*100</f>
        <v>0.87157890241702729</v>
      </c>
      <c r="V243" s="3"/>
      <c r="W243" s="1"/>
      <c r="X243" s="62"/>
      <c r="Y243" s="62"/>
      <c r="Z243" s="62"/>
      <c r="AA243" s="62"/>
      <c r="AB243" s="62"/>
      <c r="AC243" s="62"/>
      <c r="AD243" s="62"/>
      <c r="AE243" s="62"/>
      <c r="AF243" s="62"/>
      <c r="AG243" s="62"/>
      <c r="AH243" s="62"/>
      <c r="AI243" s="62"/>
      <c r="AJ243" s="62"/>
      <c r="AK243" s="62"/>
      <c r="AL243" s="62"/>
      <c r="AM243" s="62"/>
      <c r="AN243" s="62"/>
      <c r="AO243" s="62"/>
      <c r="AQ243" s="62"/>
      <c r="AW243" s="2"/>
      <c r="BC243" s="140"/>
      <c r="BD243" s="140"/>
      <c r="BE243" s="1"/>
      <c r="BF243" s="1"/>
      <c r="BG243" s="1"/>
      <c r="BH243" s="1"/>
      <c r="BI243" s="1"/>
      <c r="BJ243" s="1"/>
      <c r="BK243" s="1"/>
      <c r="BL243" s="1"/>
      <c r="BM243" s="1"/>
      <c r="BN243" s="1"/>
      <c r="BO243" s="1"/>
      <c r="BP243" s="1"/>
      <c r="BQ243" s="1"/>
      <c r="BR243" s="1"/>
      <c r="BS243" s="1"/>
      <c r="BT243" s="1"/>
      <c r="BU243" s="1"/>
      <c r="BV243" s="1"/>
      <c r="BW243" s="1"/>
      <c r="BX243" s="1"/>
      <c r="CG243" s="140"/>
      <c r="CZ243" s="1"/>
      <c r="DO243" s="5"/>
      <c r="DP243" s="140"/>
      <c r="DQ243" s="140"/>
      <c r="DR243" s="140"/>
      <c r="DS243" s="140"/>
      <c r="FV243" s="140"/>
      <c r="JQ243" s="140"/>
      <c r="JR243" s="140"/>
      <c r="JS243" s="140"/>
      <c r="JT243" s="140"/>
      <c r="OX243" s="140"/>
      <c r="OY243" s="140"/>
      <c r="PA243" s="140"/>
      <c r="PO243" s="472"/>
      <c r="PS243" s="140"/>
      <c r="RV243" s="472"/>
      <c r="AHE243" s="140"/>
      <c r="AIT243" s="140"/>
      <c r="AIU243" s="140"/>
      <c r="AIV243" s="140"/>
    </row>
    <row r="244" spans="2:932" x14ac:dyDescent="0.25">
      <c r="B244" s="699"/>
      <c r="C244" s="553" t="s">
        <v>17</v>
      </c>
      <c r="D244" s="617"/>
      <c r="E244" s="13"/>
      <c r="F244" s="2168"/>
      <c r="G244" s="578"/>
      <c r="H244" s="578"/>
      <c r="I244" s="578"/>
      <c r="J244" s="578"/>
      <c r="K244" s="578"/>
      <c r="L244" s="578"/>
      <c r="M244" s="578"/>
      <c r="N244" s="578"/>
      <c r="O244" s="578"/>
      <c r="P244" s="578"/>
      <c r="Q244" s="578"/>
      <c r="R244" s="704"/>
      <c r="S244" s="689" t="s">
        <v>17</v>
      </c>
      <c r="T244" s="676" t="s">
        <v>17</v>
      </c>
      <c r="U244" s="762" t="s">
        <v>17</v>
      </c>
      <c r="V244" s="27"/>
      <c r="W244" s="1"/>
      <c r="X244" s="62"/>
      <c r="Y244" s="62"/>
      <c r="Z244" s="62"/>
      <c r="AA244" s="62"/>
      <c r="AB244" s="62"/>
      <c r="AC244" s="62"/>
      <c r="AD244" s="62"/>
      <c r="AE244" s="62"/>
      <c r="AF244" s="62"/>
      <c r="AG244" s="62"/>
      <c r="AH244" s="62"/>
      <c r="AI244" s="62"/>
      <c r="AJ244" s="62"/>
      <c r="AK244" s="62"/>
      <c r="AL244" s="62"/>
      <c r="AM244" s="62"/>
      <c r="AN244" s="62"/>
      <c r="AO244" s="62"/>
      <c r="AQ244" s="62"/>
      <c r="AW244" s="2"/>
      <c r="BC244" s="150"/>
      <c r="BD244" s="150"/>
      <c r="BE244" s="1"/>
      <c r="BF244" s="1"/>
      <c r="BG244" s="1"/>
      <c r="BH244" s="1"/>
      <c r="BI244" s="1"/>
      <c r="BJ244" s="1"/>
      <c r="BK244" s="1"/>
      <c r="BL244" s="1"/>
      <c r="BM244" s="1"/>
      <c r="BN244" s="1"/>
      <c r="BO244" s="1"/>
      <c r="BP244" s="1"/>
      <c r="BQ244" s="1"/>
      <c r="BR244" s="1"/>
      <c r="BS244" s="1"/>
      <c r="BT244" s="1"/>
      <c r="BU244" s="1"/>
      <c r="BV244" s="1"/>
      <c r="BW244" s="1"/>
      <c r="BX244" s="1"/>
      <c r="CG244" s="150"/>
      <c r="CZ244" s="1"/>
      <c r="DO244" s="427"/>
      <c r="DP244" s="150"/>
      <c r="DQ244" s="150"/>
      <c r="DR244" s="150"/>
      <c r="DS244" s="150"/>
      <c r="FV244" s="150"/>
      <c r="JQ244" s="150"/>
      <c r="JR244" s="150"/>
      <c r="JS244" s="150"/>
      <c r="JT244" s="150"/>
      <c r="OX244" s="150"/>
      <c r="OY244" s="150"/>
      <c r="PA244" s="150"/>
      <c r="PO244" s="611"/>
      <c r="PS244" s="150"/>
      <c r="RV244" s="611"/>
      <c r="AHE244" s="150"/>
      <c r="AIT244" s="150"/>
      <c r="AIU244" s="150"/>
      <c r="AIV244" s="150"/>
    </row>
    <row r="245" spans="2:932" x14ac:dyDescent="0.25">
      <c r="B245" s="702"/>
      <c r="C245" s="454" t="s">
        <v>16</v>
      </c>
      <c r="D245" s="616">
        <v>180000</v>
      </c>
      <c r="E245" s="487" t="s">
        <v>14</v>
      </c>
      <c r="F245" s="2149">
        <v>1732470</v>
      </c>
      <c r="G245" s="2005">
        <f>'Februari 2026 PMG 2'!AJ255+'Februari 2026 PMG 1'!AJ273</f>
        <v>266565.8</v>
      </c>
      <c r="H245" s="33"/>
      <c r="I245" s="33"/>
      <c r="J245" s="33"/>
      <c r="K245" s="33"/>
      <c r="L245" s="33"/>
      <c r="M245" s="33"/>
      <c r="N245" s="33"/>
      <c r="O245" s="33"/>
      <c r="P245" s="33"/>
      <c r="Q245" s="33"/>
      <c r="R245" s="691"/>
      <c r="S245" s="567">
        <f>SUM(G245:H245)</f>
        <v>266565.8</v>
      </c>
      <c r="T245" s="639">
        <v>41580000</v>
      </c>
      <c r="U245" s="734">
        <f>S245/T245*100</f>
        <v>0.64109139009139005</v>
      </c>
      <c r="V245" s="488"/>
      <c r="W245" s="1"/>
      <c r="X245" s="62"/>
      <c r="Y245" s="62"/>
      <c r="Z245" s="62"/>
      <c r="AA245" s="62"/>
      <c r="AB245" s="62"/>
      <c r="AC245" s="62"/>
      <c r="AD245" s="62"/>
      <c r="AE245" s="62"/>
      <c r="AF245" s="62"/>
      <c r="AG245" s="62"/>
      <c r="AH245" s="62"/>
      <c r="AI245" s="62"/>
      <c r="AJ245" s="62"/>
      <c r="AK245" s="62"/>
      <c r="AL245" s="62"/>
      <c r="AM245" s="62"/>
      <c r="AN245" s="62"/>
      <c r="AO245" s="62"/>
      <c r="AQ245" s="62"/>
      <c r="AW245" s="1"/>
      <c r="BC245" s="1"/>
      <c r="BD245" s="1"/>
      <c r="BE245" s="1"/>
      <c r="BF245" s="1"/>
      <c r="BG245" s="1"/>
      <c r="BH245" s="1"/>
      <c r="BI245" s="1"/>
      <c r="BJ245" s="1"/>
      <c r="BK245" s="1"/>
      <c r="BL245" s="1"/>
      <c r="BM245" s="1"/>
      <c r="BN245" s="1"/>
      <c r="BO245" s="1"/>
      <c r="BP245" s="1"/>
      <c r="BQ245" s="1"/>
      <c r="BR245" s="1"/>
      <c r="BS245" s="1"/>
      <c r="BT245" s="1"/>
      <c r="BU245" s="1"/>
      <c r="BV245" s="1"/>
      <c r="BW245" s="1"/>
      <c r="BX245" s="1"/>
      <c r="CZ245" s="1"/>
    </row>
    <row r="246" spans="2:932" x14ac:dyDescent="0.25">
      <c r="B246" s="702"/>
      <c r="C246" s="454" t="s">
        <v>15</v>
      </c>
      <c r="D246" s="616">
        <v>122000</v>
      </c>
      <c r="E246" s="487" t="s">
        <v>14</v>
      </c>
      <c r="F246" s="2149">
        <v>1097786</v>
      </c>
      <c r="G246" s="2005">
        <f>'Februari 2026 PMG 2'!AJ257+'Februari 2026 PMG 1'!AJ275</f>
        <v>116616.36999999998</v>
      </c>
      <c r="H246" s="33"/>
      <c r="I246" s="33"/>
      <c r="J246" s="33"/>
      <c r="K246" s="33"/>
      <c r="L246" s="33"/>
      <c r="M246" s="33"/>
      <c r="N246" s="33"/>
      <c r="O246" s="33"/>
      <c r="P246" s="33"/>
      <c r="Q246" s="33"/>
      <c r="R246" s="691"/>
      <c r="S246" s="567">
        <f t="shared" ref="S246:S247" si="22">SUM(G246:H246)</f>
        <v>116616.36999999998</v>
      </c>
      <c r="T246" s="639">
        <v>28182000</v>
      </c>
      <c r="U246" s="734">
        <f>S246/T246*100</f>
        <v>0.41379735292030367</v>
      </c>
      <c r="W246" s="1"/>
      <c r="X246" s="62"/>
      <c r="Y246" s="62"/>
      <c r="Z246" s="62"/>
      <c r="AA246" s="62"/>
      <c r="AB246" s="62"/>
      <c r="AC246" s="62"/>
      <c r="AD246" s="62"/>
      <c r="AE246" s="62"/>
      <c r="AF246" s="62"/>
      <c r="AG246" s="62"/>
      <c r="AH246" s="62"/>
      <c r="AI246" s="62"/>
      <c r="AJ246" s="62"/>
      <c r="AK246" s="62"/>
      <c r="AL246" s="62"/>
      <c r="AM246" s="62"/>
      <c r="AN246" s="62"/>
      <c r="AO246" s="62"/>
      <c r="AQ246" s="62"/>
      <c r="AW246" s="1"/>
      <c r="BC246" s="1"/>
      <c r="BD246" s="1"/>
      <c r="BE246" s="1"/>
      <c r="BF246" s="1"/>
      <c r="BG246" s="1"/>
      <c r="BH246" s="1"/>
      <c r="BI246" s="1"/>
      <c r="BJ246" s="1"/>
      <c r="BK246" s="1"/>
      <c r="BL246" s="1"/>
      <c r="BM246" s="1"/>
      <c r="BN246" s="1"/>
      <c r="BO246" s="1"/>
      <c r="BP246" s="1"/>
      <c r="BQ246" s="1"/>
      <c r="BR246" s="1"/>
      <c r="BS246" s="1"/>
      <c r="BT246" s="1"/>
      <c r="BU246" s="1"/>
      <c r="BV246" s="1"/>
      <c r="BW246" s="1"/>
      <c r="BX246" s="1"/>
      <c r="CZ246" s="1"/>
    </row>
    <row r="247" spans="2:932" x14ac:dyDescent="0.25">
      <c r="B247" s="702"/>
      <c r="C247" s="454" t="s">
        <v>7</v>
      </c>
      <c r="D247" s="616">
        <v>106000</v>
      </c>
      <c r="E247" s="487" t="s">
        <v>14</v>
      </c>
      <c r="F247" s="2149">
        <v>2777633.5</v>
      </c>
      <c r="G247" s="2129">
        <f>'Februari 2026 PMG 2'!AJ259+'Februari 2026 PMG 1'!AJ278</f>
        <v>583224.51699999988</v>
      </c>
      <c r="H247" s="431"/>
      <c r="I247" s="431"/>
      <c r="J247" s="431"/>
      <c r="K247" s="431"/>
      <c r="L247" s="33"/>
      <c r="M247" s="33"/>
      <c r="N247" s="33"/>
      <c r="O247" s="33"/>
      <c r="P247" s="33"/>
      <c r="Q247" s="431"/>
      <c r="R247" s="691"/>
      <c r="S247" s="567">
        <f t="shared" si="22"/>
        <v>583224.51699999988</v>
      </c>
      <c r="T247" s="639">
        <v>41118000</v>
      </c>
      <c r="U247" s="734">
        <f>S247/T247*100</f>
        <v>1.418416549929471</v>
      </c>
      <c r="W247" s="1"/>
      <c r="X247" s="62"/>
      <c r="Y247" s="62"/>
      <c r="Z247" s="62"/>
      <c r="AA247" s="62"/>
      <c r="AB247" s="62"/>
      <c r="AC247" s="62"/>
      <c r="AD247" s="62"/>
      <c r="AE247" s="62"/>
      <c r="AF247" s="62"/>
      <c r="AG247" s="62"/>
      <c r="AH247" s="62"/>
      <c r="AI247" s="62"/>
      <c r="AJ247" s="62"/>
      <c r="AK247" s="62"/>
      <c r="AL247" s="62"/>
      <c r="AM247" s="62"/>
      <c r="AN247" s="62"/>
      <c r="AO247" s="62"/>
      <c r="AQ247" s="62"/>
      <c r="AW247" s="1"/>
      <c r="BC247" s="1"/>
      <c r="BD247" s="1"/>
      <c r="BE247" s="1"/>
      <c r="BF247" s="1"/>
      <c r="BG247" s="1"/>
      <c r="BH247" s="1"/>
      <c r="BI247" s="1"/>
      <c r="BJ247" s="1"/>
      <c r="BK247" s="1"/>
      <c r="BL247" s="1"/>
      <c r="BM247" s="1"/>
      <c r="BN247" s="1"/>
      <c r="BO247" s="1"/>
      <c r="BP247" s="1"/>
      <c r="BQ247" s="1"/>
      <c r="BR247" s="1"/>
      <c r="BS247" s="1"/>
      <c r="BT247" s="1"/>
      <c r="BU247" s="1"/>
      <c r="BV247" s="1"/>
      <c r="BW247" s="1"/>
      <c r="BX247" s="1"/>
      <c r="CZ247" s="1"/>
    </row>
    <row r="248" spans="2:932" x14ac:dyDescent="0.25">
      <c r="B248" s="699"/>
      <c r="C248" s="563" t="s">
        <v>1</v>
      </c>
      <c r="D248" s="618">
        <v>408000</v>
      </c>
      <c r="E248" s="487" t="s">
        <v>14</v>
      </c>
      <c r="F248" s="2149">
        <v>9462478.5</v>
      </c>
      <c r="G248" s="2130">
        <f>'Februari 2026 PMG 2'!AJ261+'Februari 2026 PMG 1'!AJ261</f>
        <v>966406.68699999992</v>
      </c>
      <c r="H248" s="578"/>
      <c r="I248" s="578"/>
      <c r="J248" s="578"/>
      <c r="K248" s="578"/>
      <c r="L248" s="578"/>
      <c r="M248" s="578"/>
      <c r="N248" s="578"/>
      <c r="O248" s="578"/>
      <c r="P248" s="578"/>
      <c r="Q248" s="578"/>
      <c r="R248" s="704"/>
      <c r="S248" s="2132">
        <f>SUM(G248:H248)</f>
        <v>966406.68699999992</v>
      </c>
      <c r="T248" s="677">
        <f>SUM(T245:T247)</f>
        <v>110880000</v>
      </c>
      <c r="U248" s="734">
        <f>S248/T248*100</f>
        <v>0.87157890241702729</v>
      </c>
      <c r="W248" s="1"/>
      <c r="X248" s="62"/>
      <c r="Y248" s="62"/>
      <c r="Z248" s="62"/>
      <c r="AA248" s="62"/>
      <c r="AB248" s="62"/>
      <c r="AC248" s="62"/>
      <c r="AD248" s="62"/>
      <c r="AE248" s="62"/>
      <c r="AF248" s="62"/>
      <c r="AG248" s="62"/>
      <c r="AH248" s="62"/>
      <c r="AI248" s="62"/>
      <c r="AJ248" s="62"/>
      <c r="AK248" s="62"/>
      <c r="AL248" s="62"/>
      <c r="AM248" s="62"/>
      <c r="AN248" s="62"/>
      <c r="AO248" s="62"/>
      <c r="AQ248" s="62"/>
      <c r="AW248" s="2"/>
      <c r="BC248" s="150"/>
      <c r="BD248" s="150"/>
      <c r="BE248" s="1"/>
      <c r="BF248" s="1"/>
      <c r="BG248" s="1"/>
      <c r="BH248" s="1"/>
      <c r="BI248" s="1"/>
      <c r="BJ248" s="1"/>
      <c r="BK248" s="1"/>
      <c r="BL248" s="1"/>
      <c r="BM248" s="1"/>
      <c r="BN248" s="1"/>
      <c r="BO248" s="1"/>
      <c r="BP248" s="1"/>
      <c r="BQ248" s="1"/>
      <c r="BR248" s="1"/>
      <c r="BS248" s="1"/>
      <c r="BT248" s="1"/>
      <c r="BU248" s="1"/>
      <c r="BV248" s="1"/>
      <c r="BW248" s="1"/>
      <c r="BX248" s="1"/>
      <c r="CG248" s="150"/>
      <c r="CZ248" s="1"/>
      <c r="DO248" s="427"/>
      <c r="DP248" s="150"/>
      <c r="DQ248" s="150"/>
      <c r="DR248" s="150"/>
      <c r="DS248" s="150"/>
      <c r="FV248" s="150"/>
      <c r="JQ248" s="150"/>
      <c r="JR248" s="150"/>
      <c r="JS248" s="150"/>
      <c r="JT248" s="150"/>
      <c r="OX248" s="150"/>
      <c r="OY248" s="150"/>
      <c r="PA248" s="150"/>
      <c r="PO248" s="611"/>
      <c r="PS248" s="150"/>
      <c r="RV248" s="611"/>
      <c r="AHE248" s="150"/>
      <c r="AIT248" s="150"/>
      <c r="AIU248" s="150"/>
      <c r="AIV248" s="150"/>
    </row>
    <row r="249" spans="2:932" x14ac:dyDescent="0.25">
      <c r="B249" s="698">
        <v>6</v>
      </c>
      <c r="C249" s="512" t="s">
        <v>13</v>
      </c>
      <c r="D249" s="620"/>
      <c r="E249" s="76"/>
      <c r="F249" s="2154"/>
      <c r="G249" s="50"/>
      <c r="H249" s="50"/>
      <c r="I249" s="50"/>
      <c r="J249" s="50"/>
      <c r="K249" s="50"/>
      <c r="L249" s="50"/>
      <c r="M249" s="50"/>
      <c r="N249" s="50"/>
      <c r="O249" s="50"/>
      <c r="P249" s="50"/>
      <c r="Q249" s="50"/>
      <c r="R249" s="691"/>
      <c r="S249" s="615" t="s">
        <v>133</v>
      </c>
      <c r="T249" s="674" t="s">
        <v>133</v>
      </c>
      <c r="U249" s="761" t="s">
        <v>133</v>
      </c>
      <c r="W249" s="1"/>
      <c r="X249" s="62"/>
      <c r="Y249" s="62"/>
      <c r="Z249" s="62"/>
      <c r="AA249" s="62"/>
      <c r="AB249" s="62"/>
      <c r="AC249" s="62"/>
      <c r="AD249" s="62"/>
      <c r="AE249" s="62"/>
      <c r="AF249" s="62"/>
      <c r="AG249" s="62"/>
      <c r="AH249" s="62"/>
      <c r="AI249" s="62"/>
      <c r="AJ249" s="62"/>
      <c r="AK249" s="62"/>
      <c r="AL249" s="62"/>
      <c r="AM249" s="62"/>
      <c r="AN249" s="62"/>
      <c r="AO249" s="62"/>
      <c r="AQ249" s="62"/>
      <c r="AW249" s="1"/>
      <c r="BC249" s="1"/>
      <c r="BD249" s="1"/>
      <c r="BE249" s="1"/>
      <c r="BF249" s="1"/>
      <c r="BG249" s="1"/>
      <c r="BH249" s="1"/>
      <c r="BI249" s="1"/>
      <c r="BJ249" s="1"/>
      <c r="BK249" s="1"/>
      <c r="BL249" s="1"/>
      <c r="BM249" s="1"/>
      <c r="BN249" s="1"/>
      <c r="BO249" s="1"/>
      <c r="BP249" s="1"/>
      <c r="BQ249" s="1"/>
      <c r="BR249" s="1"/>
      <c r="BS249" s="1"/>
      <c r="BT249" s="1"/>
      <c r="BU249" s="1"/>
      <c r="BV249" s="1"/>
      <c r="BW249" s="1"/>
      <c r="BX249" s="1"/>
      <c r="CZ249" s="1"/>
    </row>
    <row r="250" spans="2:932" ht="16.5" x14ac:dyDescent="0.25">
      <c r="B250" s="703"/>
      <c r="C250" s="556" t="s">
        <v>12</v>
      </c>
      <c r="D250" s="621">
        <v>750</v>
      </c>
      <c r="E250" s="557" t="s">
        <v>347</v>
      </c>
      <c r="F250" s="2158">
        <v>1609.5772727272729</v>
      </c>
      <c r="G250" s="565">
        <f>'Februari 2026 PMG 2'!AJ271+'Februari 2026 PMG 1'!AJ271</f>
        <v>932.75</v>
      </c>
      <c r="H250" s="565"/>
      <c r="I250" s="565"/>
      <c r="J250" s="565"/>
      <c r="K250" s="565"/>
      <c r="L250" s="565"/>
      <c r="M250" s="565"/>
      <c r="N250" s="565"/>
      <c r="O250" s="565"/>
      <c r="P250" s="565"/>
      <c r="Q250" s="565"/>
      <c r="S250" s="622">
        <f>SUM(G250:Q250)</f>
        <v>932.75</v>
      </c>
      <c r="T250" s="678">
        <v>232503.81</v>
      </c>
      <c r="U250" s="749">
        <f>S250/T250*100</f>
        <v>0.40117622158535809</v>
      </c>
      <c r="V250" s="784"/>
      <c r="W250" s="1"/>
      <c r="X250" s="62"/>
      <c r="Y250" s="62"/>
      <c r="Z250" s="62"/>
      <c r="AA250" s="62"/>
      <c r="AB250" s="62"/>
      <c r="AC250" s="62"/>
      <c r="AD250" s="62"/>
      <c r="AE250" s="62"/>
      <c r="AF250" s="62"/>
      <c r="AG250" s="62"/>
      <c r="AH250" s="62"/>
      <c r="AI250" s="62"/>
      <c r="AJ250" s="62"/>
      <c r="AK250" s="62"/>
      <c r="AL250" s="62"/>
      <c r="AM250" s="62"/>
      <c r="AN250" s="62"/>
      <c r="AO250" s="62"/>
      <c r="AQ250" s="62"/>
      <c r="AW250" s="171">
        <f>AV250/4</f>
        <v>0</v>
      </c>
      <c r="BC250" s="143"/>
      <c r="BD250" s="143"/>
      <c r="BE250" s="1"/>
      <c r="BF250" s="1"/>
      <c r="BG250" s="1"/>
      <c r="BH250" s="1"/>
      <c r="BI250" s="1"/>
      <c r="BJ250" s="1"/>
      <c r="BK250" s="1"/>
      <c r="BL250" s="1"/>
      <c r="BM250" s="1"/>
      <c r="BN250" s="1"/>
      <c r="BO250" s="1"/>
      <c r="BP250" s="1"/>
      <c r="BQ250" s="1"/>
      <c r="BR250" s="1"/>
      <c r="BS250" s="1"/>
      <c r="BT250" s="1"/>
      <c r="BU250" s="1"/>
      <c r="BV250" s="1"/>
      <c r="BW250" s="1"/>
      <c r="BX250" s="1"/>
      <c r="CG250" s="143"/>
      <c r="CZ250" s="1"/>
      <c r="DO250" s="508"/>
      <c r="DP250" s="143"/>
      <c r="DQ250" s="143"/>
      <c r="DR250" s="143"/>
      <c r="DS250" s="143"/>
      <c r="FV250" s="143"/>
      <c r="JQ250" s="143"/>
      <c r="JR250" s="143"/>
      <c r="JS250" s="143"/>
      <c r="JT250" s="143"/>
      <c r="OX250" s="143"/>
      <c r="OY250" s="143"/>
      <c r="PA250" s="143"/>
      <c r="PO250" s="501"/>
      <c r="PS250" s="143"/>
      <c r="RV250" s="501"/>
      <c r="AHE250" s="143"/>
      <c r="AIT250" s="143"/>
      <c r="AIU250" s="143"/>
      <c r="AIV250" s="143"/>
    </row>
    <row r="251" spans="2:932" x14ac:dyDescent="0.25">
      <c r="B251" s="703"/>
      <c r="C251" s="623" t="s">
        <v>11</v>
      </c>
      <c r="D251" s="624"/>
      <c r="E251" s="430"/>
      <c r="F251" s="2144"/>
      <c r="G251" s="270"/>
      <c r="H251" s="270"/>
      <c r="I251" s="270"/>
      <c r="J251" s="270"/>
      <c r="K251" s="270"/>
      <c r="L251" s="270"/>
      <c r="M251" s="270"/>
      <c r="N251" s="270"/>
      <c r="O251" s="270"/>
      <c r="P251" s="270"/>
      <c r="Q251" s="270"/>
      <c r="S251" s="684" t="s">
        <v>11</v>
      </c>
      <c r="T251" s="679" t="s">
        <v>11</v>
      </c>
      <c r="U251" s="763" t="s">
        <v>11</v>
      </c>
      <c r="W251" s="1"/>
      <c r="X251" s="62"/>
      <c r="Y251" s="62"/>
      <c r="Z251" s="62"/>
      <c r="AA251" s="62"/>
      <c r="AB251" s="62"/>
      <c r="AC251" s="62"/>
      <c r="AD251" s="62"/>
      <c r="AE251" s="62"/>
      <c r="AF251" s="62"/>
      <c r="AG251" s="62"/>
      <c r="AH251" s="62"/>
      <c r="AI251" s="62"/>
      <c r="AJ251" s="62"/>
      <c r="AK251" s="62"/>
      <c r="AL251" s="62"/>
      <c r="AM251" s="62"/>
      <c r="AN251" s="62"/>
      <c r="AO251" s="62"/>
      <c r="AQ251" s="62"/>
      <c r="AW251" s="16"/>
      <c r="BC251" s="143"/>
      <c r="BD251" s="143"/>
      <c r="BE251" s="1"/>
      <c r="BF251" s="1"/>
      <c r="BG251" s="1"/>
      <c r="BH251" s="1"/>
      <c r="BI251" s="1"/>
      <c r="BJ251" s="1"/>
      <c r="BK251" s="1"/>
      <c r="BL251" s="1"/>
      <c r="BM251" s="1"/>
      <c r="BN251" s="1"/>
      <c r="BO251" s="1"/>
      <c r="BP251" s="1"/>
      <c r="BQ251" s="1"/>
      <c r="BR251" s="1"/>
      <c r="BS251" s="1"/>
      <c r="BT251" s="1"/>
      <c r="BU251" s="1"/>
      <c r="BV251" s="1"/>
      <c r="BW251" s="1"/>
      <c r="BX251" s="1"/>
      <c r="CG251" s="143"/>
      <c r="CZ251" s="1"/>
      <c r="DO251" s="508"/>
      <c r="DP251" s="143"/>
      <c r="DQ251" s="143"/>
      <c r="DR251" s="143"/>
      <c r="DS251" s="143"/>
      <c r="FV251" s="143"/>
      <c r="JQ251" s="143"/>
      <c r="JR251" s="143"/>
      <c r="JS251" s="143"/>
      <c r="JT251" s="143"/>
      <c r="OX251" s="143"/>
      <c r="OY251" s="143"/>
      <c r="PA251" s="143"/>
      <c r="PO251" s="501"/>
      <c r="PS251" s="143"/>
      <c r="RV251" s="501"/>
      <c r="AHE251" s="143"/>
      <c r="AIT251" s="143"/>
      <c r="AIU251" s="143"/>
      <c r="AIV251" s="143"/>
    </row>
    <row r="252" spans="2:932" ht="16.5" x14ac:dyDescent="0.25">
      <c r="B252" s="703"/>
      <c r="C252" s="556" t="s">
        <v>10</v>
      </c>
      <c r="D252" s="625">
        <v>91.5</v>
      </c>
      <c r="E252" s="557" t="s">
        <v>347</v>
      </c>
      <c r="F252" s="2158">
        <v>3314560</v>
      </c>
      <c r="G252" s="1958">
        <f>'Februari 2026 PMG 2'!AJ255+'Februari 2026 PMG 1'!AJ255</f>
        <v>266453.89999999997</v>
      </c>
      <c r="H252" s="1958"/>
      <c r="I252" s="29"/>
      <c r="J252" s="29"/>
      <c r="K252" s="29"/>
      <c r="L252" s="29"/>
      <c r="M252" s="29"/>
      <c r="N252" s="29"/>
      <c r="O252" s="29"/>
      <c r="P252" s="29"/>
      <c r="Q252" s="29"/>
      <c r="S252" s="626">
        <f>SUM(G252:Q252)</f>
        <v>266453.89999999997</v>
      </c>
      <c r="T252" s="680">
        <v>18496.169999999998</v>
      </c>
      <c r="U252" s="764">
        <f>S252/T252*100</f>
        <v>1440.5895923318178</v>
      </c>
      <c r="V252" s="627"/>
      <c r="W252" s="1"/>
      <c r="X252" s="62"/>
      <c r="Y252" s="62"/>
      <c r="Z252" s="62"/>
      <c r="AA252" s="62"/>
      <c r="AB252" s="62"/>
      <c r="AC252" s="62"/>
      <c r="AD252" s="62"/>
      <c r="AE252" s="62"/>
      <c r="AF252" s="62"/>
      <c r="AG252" s="62"/>
      <c r="AH252" s="62"/>
      <c r="AI252" s="62"/>
      <c r="AJ252" s="62"/>
      <c r="AK252" s="62"/>
      <c r="AL252" s="62"/>
      <c r="AM252" s="62"/>
      <c r="AN252" s="62"/>
      <c r="AO252" s="62"/>
      <c r="AQ252" s="62"/>
      <c r="AW252" s="16"/>
      <c r="BC252" s="143"/>
      <c r="BD252" s="143"/>
      <c r="BE252" s="1"/>
      <c r="BF252" s="1"/>
      <c r="BG252" s="1"/>
      <c r="BH252" s="1"/>
      <c r="BI252" s="1"/>
      <c r="BJ252" s="1"/>
      <c r="BK252" s="1"/>
      <c r="BL252" s="1"/>
      <c r="BM252" s="1"/>
      <c r="BN252" s="1"/>
      <c r="BO252" s="1"/>
      <c r="BP252" s="1"/>
      <c r="BQ252" s="1"/>
      <c r="BR252" s="1"/>
      <c r="BS252" s="1"/>
      <c r="BT252" s="1"/>
      <c r="BU252" s="1"/>
      <c r="BV252" s="1"/>
      <c r="BW252" s="1"/>
      <c r="BX252" s="1"/>
      <c r="CG252" s="143"/>
      <c r="CZ252" s="1"/>
      <c r="DO252" s="508"/>
      <c r="DP252" s="143"/>
      <c r="DQ252" s="143"/>
      <c r="DR252" s="143"/>
      <c r="DS252" s="143"/>
      <c r="FV252" s="143"/>
      <c r="JQ252" s="143"/>
      <c r="JR252" s="143"/>
      <c r="JS252" s="143"/>
      <c r="JT252" s="143"/>
      <c r="OX252" s="143"/>
      <c r="OY252" s="143"/>
      <c r="PA252" s="143"/>
      <c r="PO252" s="501"/>
      <c r="PS252" s="143"/>
      <c r="RV252" s="501"/>
      <c r="AFQ252" s="628" t="e">
        <f>#REF!-S252</f>
        <v>#REF!</v>
      </c>
      <c r="AHE252" s="143"/>
      <c r="AIT252" s="143"/>
      <c r="AIU252" s="143"/>
      <c r="AIV252" s="143"/>
    </row>
    <row r="253" spans="2:932" ht="16.5" x14ac:dyDescent="0.25">
      <c r="B253" s="703"/>
      <c r="C253" s="556" t="s">
        <v>9</v>
      </c>
      <c r="D253" s="625">
        <v>179.63</v>
      </c>
      <c r="E253" s="557" t="s">
        <v>347</v>
      </c>
      <c r="F253" s="2158">
        <v>2908</v>
      </c>
      <c r="G253" s="29">
        <f>'Februari 2026 PMG 2'!AJ275+'Februari 2026 PMG 1'!AJ275</f>
        <v>3199</v>
      </c>
      <c r="H253" s="1958"/>
      <c r="I253" s="29"/>
      <c r="J253" s="29"/>
      <c r="K253" s="29"/>
      <c r="L253" s="29"/>
      <c r="M253" s="29"/>
      <c r="N253" s="29"/>
      <c r="O253" s="29"/>
      <c r="P253" s="29"/>
      <c r="Q253" s="29"/>
      <c r="S253" s="626">
        <f>SUM(G253:Q253)</f>
        <v>3199</v>
      </c>
      <c r="T253" s="680">
        <v>31949.61</v>
      </c>
      <c r="U253" s="764">
        <f>S253/T253*100</f>
        <v>10.012641781855866</v>
      </c>
      <c r="W253" s="1"/>
      <c r="X253" s="62"/>
      <c r="Y253" s="62"/>
      <c r="Z253" s="62"/>
      <c r="AA253" s="62"/>
      <c r="AB253" s="62"/>
      <c r="AC253" s="62"/>
      <c r="AD253" s="62"/>
      <c r="AE253" s="62"/>
      <c r="AF253" s="62"/>
      <c r="AG253" s="62"/>
      <c r="AH253" s="62"/>
      <c r="AI253" s="62"/>
      <c r="AJ253" s="62"/>
      <c r="AK253" s="62"/>
      <c r="AL253" s="62"/>
      <c r="AM253" s="62"/>
      <c r="AN253" s="62"/>
      <c r="AO253" s="62"/>
      <c r="AQ253" s="62"/>
      <c r="AW253" s="16"/>
      <c r="BC253" s="143"/>
      <c r="BD253" s="143"/>
      <c r="BE253" s="1"/>
      <c r="BF253" s="1"/>
      <c r="BG253" s="1"/>
      <c r="BH253" s="1"/>
      <c r="BI253" s="1"/>
      <c r="BJ253" s="1"/>
      <c r="BK253" s="1"/>
      <c r="BL253" s="1"/>
      <c r="BM253" s="1"/>
      <c r="BN253" s="1"/>
      <c r="BO253" s="1"/>
      <c r="BP253" s="1"/>
      <c r="BQ253" s="1"/>
      <c r="BR253" s="1"/>
      <c r="BS253" s="1"/>
      <c r="BT253" s="1"/>
      <c r="BU253" s="1"/>
      <c r="BV253" s="1"/>
      <c r="BW253" s="1"/>
      <c r="BX253" s="1"/>
      <c r="CG253" s="143"/>
      <c r="CZ253" s="1"/>
      <c r="DO253" s="508"/>
      <c r="DP253" s="143"/>
      <c r="DQ253" s="143"/>
      <c r="DR253" s="143"/>
      <c r="DS253" s="143"/>
      <c r="FV253" s="143"/>
      <c r="JQ253" s="143"/>
      <c r="JR253" s="143"/>
      <c r="JS253" s="143"/>
      <c r="JT253" s="143"/>
      <c r="OX253" s="143"/>
      <c r="OY253" s="143"/>
      <c r="PA253" s="143"/>
      <c r="PO253" s="501"/>
      <c r="PS253" s="143"/>
      <c r="RV253" s="501"/>
      <c r="AFQ253" s="628" t="e">
        <f>#REF!-S253</f>
        <v>#REF!</v>
      </c>
      <c r="AHE253" s="143"/>
      <c r="AIT253" s="143"/>
      <c r="AIU253" s="143"/>
      <c r="AIV253" s="143"/>
    </row>
    <row r="254" spans="2:932" ht="16.5" x14ac:dyDescent="0.25">
      <c r="B254" s="703"/>
      <c r="C254" s="556" t="s">
        <v>8</v>
      </c>
      <c r="D254" s="621">
        <v>335.17499999999995</v>
      </c>
      <c r="E254" s="557" t="s">
        <v>347</v>
      </c>
      <c r="F254" s="2158">
        <v>7946.9</v>
      </c>
      <c r="G254" s="270">
        <f>'Februari 2026 PMG 2'!AJ277+'Februari 2026 PMG 1'!AJ277</f>
        <v>6549</v>
      </c>
      <c r="H254" s="1957"/>
      <c r="I254" s="270"/>
      <c r="J254" s="270"/>
      <c r="K254" s="270"/>
      <c r="L254" s="270"/>
      <c r="M254" s="270"/>
      <c r="N254" s="270"/>
      <c r="O254" s="270"/>
      <c r="P254" s="270"/>
      <c r="Q254" s="270"/>
      <c r="S254" s="626">
        <f>SUM(G254:Q254)</f>
        <v>6549</v>
      </c>
      <c r="T254" s="680">
        <v>134857.79999999999</v>
      </c>
      <c r="U254" s="764">
        <f>S254/T254*100</f>
        <v>4.8562263361852267</v>
      </c>
      <c r="V254" s="628"/>
      <c r="W254" s="1"/>
      <c r="X254" s="62"/>
      <c r="Y254" s="62"/>
      <c r="Z254" s="62"/>
      <c r="AA254" s="62"/>
      <c r="AB254" s="62"/>
      <c r="AC254" s="62"/>
      <c r="AD254" s="62"/>
      <c r="AE254" s="62"/>
      <c r="AF254" s="62"/>
      <c r="AG254" s="62"/>
      <c r="AH254" s="62"/>
      <c r="AI254" s="62"/>
      <c r="AJ254" s="62"/>
      <c r="AK254" s="62"/>
      <c r="AL254" s="62"/>
      <c r="AM254" s="62"/>
      <c r="AN254" s="62"/>
      <c r="AO254" s="62"/>
      <c r="AQ254" s="62"/>
      <c r="AW254" s="16"/>
      <c r="BC254" s="143"/>
      <c r="BD254" s="143"/>
      <c r="BE254" s="1"/>
      <c r="BF254" s="1"/>
      <c r="BG254" s="1"/>
      <c r="BH254" s="1"/>
      <c r="BI254" s="1"/>
      <c r="BJ254" s="1"/>
      <c r="BK254" s="1"/>
      <c r="BL254" s="1"/>
      <c r="BM254" s="1"/>
      <c r="BN254" s="1"/>
      <c r="BO254" s="1"/>
      <c r="BP254" s="1"/>
      <c r="BQ254" s="1"/>
      <c r="BR254" s="1"/>
      <c r="BS254" s="1"/>
      <c r="BT254" s="1"/>
      <c r="BU254" s="1"/>
      <c r="BV254" s="1"/>
      <c r="BW254" s="1"/>
      <c r="BX254" s="1"/>
      <c r="CG254" s="143"/>
      <c r="CZ254" s="1"/>
      <c r="DO254" s="508"/>
      <c r="DP254" s="143"/>
      <c r="DQ254" s="143"/>
      <c r="DR254" s="143"/>
      <c r="DS254" s="143"/>
      <c r="FV254" s="143"/>
      <c r="JQ254" s="143"/>
      <c r="JR254" s="143"/>
      <c r="JS254" s="143"/>
      <c r="JT254" s="143"/>
      <c r="OX254" s="143"/>
      <c r="OY254" s="143"/>
      <c r="PA254" s="143"/>
      <c r="PO254" s="501"/>
      <c r="PS254" s="143"/>
      <c r="RV254" s="501"/>
      <c r="AHE254" s="143"/>
      <c r="AIT254" s="143"/>
      <c r="AIU254" s="143"/>
      <c r="AIV254" s="143"/>
    </row>
    <row r="255" spans="2:932" ht="16.5" x14ac:dyDescent="0.25">
      <c r="B255" s="703"/>
      <c r="C255" s="556" t="s">
        <v>7</v>
      </c>
      <c r="D255" s="621">
        <v>143.69500000000005</v>
      </c>
      <c r="E255" s="557" t="s">
        <v>347</v>
      </c>
      <c r="F255" s="2158">
        <v>8287.1</v>
      </c>
      <c r="G255" s="270">
        <f>'Februari 2026 PMG 2'!AJ278+'Februari 2026 PMG 1'!AJ278</f>
        <v>9156</v>
      </c>
      <c r="H255" s="1957"/>
      <c r="I255" s="270"/>
      <c r="J255" s="270"/>
      <c r="K255" s="270"/>
      <c r="L255" s="270"/>
      <c r="M255" s="270"/>
      <c r="N255" s="270"/>
      <c r="O255" s="270"/>
      <c r="P255" s="270"/>
      <c r="Q255" s="270"/>
      <c r="S255" s="626">
        <f>SUM(G255:Q255)</f>
        <v>9156</v>
      </c>
      <c r="T255" s="680">
        <f>143.7*231</f>
        <v>33194.699999999997</v>
      </c>
      <c r="U255" s="764">
        <f>S255/T255*100</f>
        <v>27.582716517998357</v>
      </c>
      <c r="V255" s="785"/>
      <c r="W255" s="1"/>
      <c r="X255" s="62"/>
      <c r="Y255" s="62"/>
      <c r="Z255" s="62"/>
      <c r="AA255" s="62"/>
      <c r="AB255" s="62"/>
      <c r="AC255" s="62"/>
      <c r="AD255" s="62"/>
      <c r="AE255" s="62"/>
      <c r="AF255" s="62"/>
      <c r="AG255" s="62"/>
      <c r="AH255" s="62"/>
      <c r="AI255" s="62"/>
      <c r="AJ255" s="62"/>
      <c r="AK255" s="62"/>
      <c r="AL255" s="62"/>
      <c r="AM255" s="62"/>
      <c r="AN255" s="62"/>
      <c r="AO255" s="62"/>
      <c r="AQ255" s="62"/>
      <c r="AW255" s="16"/>
      <c r="BC255" s="143"/>
      <c r="BD255" s="143"/>
      <c r="BE255" s="1"/>
      <c r="BF255" s="1"/>
      <c r="BG255" s="1"/>
      <c r="BH255" s="1"/>
      <c r="BI255" s="1"/>
      <c r="BJ255" s="1"/>
      <c r="BK255" s="1"/>
      <c r="BL255" s="1"/>
      <c r="BM255" s="1"/>
      <c r="BN255" s="1"/>
      <c r="BO255" s="1"/>
      <c r="BP255" s="1"/>
      <c r="BQ255" s="1"/>
      <c r="BR255" s="1"/>
      <c r="BS255" s="1"/>
      <c r="BT255" s="1"/>
      <c r="BU255" s="1"/>
      <c r="BV255" s="1"/>
      <c r="BW255" s="1"/>
      <c r="BX255" s="1"/>
      <c r="CG255" s="143"/>
      <c r="CZ255" s="1"/>
      <c r="DO255" s="508"/>
      <c r="DP255" s="143"/>
      <c r="DQ255" s="143"/>
      <c r="DR255" s="143"/>
      <c r="DS255" s="143"/>
      <c r="FV255" s="143"/>
      <c r="JQ255" s="143"/>
      <c r="JR255" s="143"/>
      <c r="JS255" s="143"/>
      <c r="JT255" s="143"/>
      <c r="OX255" s="143"/>
      <c r="OY255" s="143"/>
      <c r="PA255" s="143"/>
      <c r="PO255" s="501"/>
      <c r="PS255" s="143"/>
      <c r="RV255" s="501"/>
      <c r="AHE255" s="143"/>
      <c r="AIT255" s="143"/>
      <c r="AIU255" s="143"/>
      <c r="AIV255" s="143"/>
    </row>
    <row r="256" spans="2:932" ht="16.5" x14ac:dyDescent="0.25">
      <c r="B256" s="703"/>
      <c r="C256" s="556" t="s">
        <v>6</v>
      </c>
      <c r="D256" s="621">
        <v>225</v>
      </c>
      <c r="E256" s="557" t="s">
        <v>347</v>
      </c>
      <c r="F256" s="2158">
        <v>5694</v>
      </c>
      <c r="G256" s="270">
        <f>'Februari 2026 PMG 2'!AJ279+'Februari 2026 PMG 1'!AJ279</f>
        <v>8912</v>
      </c>
      <c r="H256" s="270"/>
      <c r="I256" s="270"/>
      <c r="J256" s="270"/>
      <c r="K256" s="270"/>
      <c r="L256" s="270"/>
      <c r="M256" s="270"/>
      <c r="N256" s="270"/>
      <c r="O256" s="270"/>
      <c r="P256" s="270"/>
      <c r="Q256" s="270"/>
      <c r="S256" s="626">
        <f>SUM(G256:Q256)</f>
        <v>8912</v>
      </c>
      <c r="T256" s="680">
        <v>47200.23</v>
      </c>
      <c r="U256" s="764">
        <f>S256/T256*100</f>
        <v>18.881263926044429</v>
      </c>
      <c r="W256" s="1"/>
      <c r="X256" s="62"/>
      <c r="Y256" s="62"/>
      <c r="Z256" s="62"/>
      <c r="AA256" s="62"/>
      <c r="AB256" s="62"/>
      <c r="AC256" s="62"/>
      <c r="AD256" s="62"/>
      <c r="AE256" s="62"/>
      <c r="AF256" s="62"/>
      <c r="AG256" s="62"/>
      <c r="AH256" s="62"/>
      <c r="AI256" s="62"/>
      <c r="AJ256" s="62"/>
      <c r="AK256" s="62"/>
      <c r="AL256" s="62"/>
      <c r="AM256" s="62"/>
      <c r="AN256" s="62"/>
      <c r="AO256" s="62"/>
      <c r="AQ256" s="62"/>
      <c r="AW256" s="16"/>
      <c r="BC256" s="143"/>
      <c r="BD256" s="143"/>
      <c r="BE256" s="1"/>
      <c r="BF256" s="1"/>
      <c r="BG256" s="1"/>
      <c r="BH256" s="1"/>
      <c r="BI256" s="1"/>
      <c r="BJ256" s="1"/>
      <c r="BK256" s="1"/>
      <c r="BL256" s="1"/>
      <c r="BM256" s="1"/>
      <c r="BN256" s="1"/>
      <c r="BO256" s="1"/>
      <c r="BP256" s="1"/>
      <c r="BQ256" s="1"/>
      <c r="BR256" s="1"/>
      <c r="BS256" s="1"/>
      <c r="BT256" s="1"/>
      <c r="BU256" s="1"/>
      <c r="BV256" s="1"/>
      <c r="BW256" s="1"/>
      <c r="BX256" s="1"/>
      <c r="CG256" s="143"/>
      <c r="CZ256" s="1"/>
      <c r="DO256" s="508"/>
      <c r="DP256" s="143"/>
      <c r="DQ256" s="143"/>
      <c r="DR256" s="143"/>
      <c r="DS256" s="143"/>
      <c r="FV256" s="143"/>
      <c r="JQ256" s="143"/>
      <c r="JR256" s="143"/>
      <c r="JS256" s="143"/>
      <c r="JT256" s="143"/>
      <c r="OX256" s="143"/>
      <c r="OY256" s="143"/>
      <c r="PA256" s="143"/>
      <c r="PO256" s="501"/>
      <c r="PS256" s="143"/>
      <c r="RV256" s="501"/>
      <c r="AHE256" s="143"/>
      <c r="AIT256" s="143"/>
      <c r="AIU256" s="143"/>
      <c r="AIV256" s="143"/>
    </row>
    <row r="257" spans="2:105" x14ac:dyDescent="0.25">
      <c r="B257" s="2207">
        <v>7</v>
      </c>
      <c r="C257" s="512" t="s">
        <v>5</v>
      </c>
      <c r="D257" s="620"/>
      <c r="E257" s="76"/>
      <c r="F257" s="2154"/>
      <c r="G257" s="50"/>
      <c r="H257" s="50"/>
      <c r="I257" s="50"/>
      <c r="J257" s="50"/>
      <c r="K257" s="50"/>
      <c r="L257" s="50"/>
      <c r="M257" s="50"/>
      <c r="N257" s="50"/>
      <c r="O257" s="50"/>
      <c r="P257" s="50"/>
      <c r="Q257" s="50"/>
      <c r="R257" s="691"/>
      <c r="S257" s="629" t="s">
        <v>134</v>
      </c>
      <c r="T257" s="681" t="s">
        <v>134</v>
      </c>
      <c r="U257" s="765" t="s">
        <v>134</v>
      </c>
      <c r="W257" s="1"/>
      <c r="X257" s="62"/>
      <c r="Y257" s="62"/>
      <c r="Z257" s="62"/>
      <c r="AA257" s="62"/>
      <c r="AB257" s="62"/>
      <c r="AC257" s="62"/>
      <c r="AD257" s="62"/>
      <c r="AE257" s="62"/>
      <c r="AF257" s="62"/>
      <c r="AG257" s="62"/>
      <c r="AH257" s="62"/>
      <c r="AI257" s="62"/>
      <c r="AJ257" s="62"/>
      <c r="AK257" s="62"/>
      <c r="AL257" s="62"/>
      <c r="AM257" s="62"/>
      <c r="AN257" s="62"/>
      <c r="AO257" s="62"/>
      <c r="AQ257" s="62"/>
      <c r="AW257" s="1"/>
      <c r="BC257" s="1"/>
      <c r="BD257" s="1"/>
      <c r="BE257" s="1"/>
      <c r="BF257" s="1"/>
      <c r="BG257" s="1"/>
      <c r="BH257" s="1"/>
      <c r="BI257" s="1"/>
      <c r="BJ257" s="1"/>
      <c r="BK257" s="1"/>
      <c r="BL257" s="1"/>
      <c r="BM257" s="1"/>
      <c r="BN257" s="1"/>
      <c r="BO257" s="1"/>
      <c r="BP257" s="1"/>
      <c r="BQ257" s="1"/>
      <c r="BR257" s="1"/>
      <c r="BS257" s="1"/>
      <c r="BT257" s="1"/>
      <c r="BU257" s="1"/>
      <c r="BV257" s="1"/>
      <c r="BW257" s="1"/>
      <c r="BX257" s="1"/>
      <c r="CZ257" s="1"/>
    </row>
    <row r="258" spans="2:105" x14ac:dyDescent="0.25">
      <c r="B258" s="2208"/>
      <c r="C258" s="630" t="s">
        <v>4</v>
      </c>
      <c r="D258" s="631"/>
      <c r="E258" s="632"/>
      <c r="F258" s="2147"/>
      <c r="G258" s="431"/>
      <c r="H258" s="431"/>
      <c r="I258" s="431"/>
      <c r="J258" s="431"/>
      <c r="K258" s="431"/>
      <c r="L258" s="431"/>
      <c r="M258" s="431"/>
      <c r="N258" s="431"/>
      <c r="O258" s="431"/>
      <c r="P258" s="431"/>
      <c r="Q258" s="431"/>
      <c r="R258" s="691"/>
      <c r="S258" s="686" t="s">
        <v>4</v>
      </c>
      <c r="T258" s="671" t="s">
        <v>4</v>
      </c>
      <c r="U258" s="759" t="s">
        <v>4</v>
      </c>
      <c r="W258" s="1"/>
      <c r="X258" s="62"/>
      <c r="Y258" s="62"/>
      <c r="Z258" s="62"/>
      <c r="AA258" s="62"/>
      <c r="AB258" s="62"/>
      <c r="AC258" s="62"/>
      <c r="AD258" s="62"/>
      <c r="AE258" s="62"/>
      <c r="AF258" s="62"/>
      <c r="AG258" s="62"/>
      <c r="AH258" s="62"/>
      <c r="AI258" s="62"/>
      <c r="AJ258" s="62"/>
      <c r="AK258" s="62"/>
      <c r="AL258" s="62"/>
      <c r="AM258" s="62"/>
      <c r="AN258" s="62"/>
      <c r="AO258" s="62"/>
      <c r="AQ258" s="62"/>
      <c r="AW258" s="1"/>
      <c r="BC258" s="1"/>
      <c r="BD258" s="1"/>
      <c r="BE258" s="1"/>
      <c r="BF258" s="1"/>
      <c r="BG258" s="1"/>
      <c r="BH258" s="1"/>
      <c r="BI258" s="1"/>
      <c r="BJ258" s="1"/>
      <c r="BK258" s="1"/>
      <c r="BL258" s="1"/>
      <c r="BM258" s="1"/>
      <c r="BN258" s="1"/>
      <c r="BO258" s="1"/>
      <c r="BP258" s="1"/>
      <c r="BQ258" s="1"/>
      <c r="BR258" s="1"/>
      <c r="BS258" s="1"/>
      <c r="BT258" s="1"/>
      <c r="BU258" s="1"/>
      <c r="BV258" s="1"/>
      <c r="BW258" s="1"/>
      <c r="BX258" s="1"/>
      <c r="CZ258" s="1"/>
    </row>
    <row r="259" spans="2:105" x14ac:dyDescent="0.25">
      <c r="B259" s="2208"/>
      <c r="C259" s="514" t="s">
        <v>3</v>
      </c>
      <c r="D259" s="616">
        <v>28770</v>
      </c>
      <c r="E259" s="468" t="s">
        <v>943</v>
      </c>
      <c r="F259" s="2147">
        <v>80.785909090909087</v>
      </c>
      <c r="G259" s="2063">
        <f>'Februari 2026 PMG 2'!AJ292+'Februari 2026 PMG 1'!AJ292</f>
        <v>118.08809523809522</v>
      </c>
      <c r="H259" s="2063"/>
      <c r="I259" s="579"/>
      <c r="J259" s="431"/>
      <c r="K259" s="2063"/>
      <c r="L259" s="1722"/>
      <c r="M259" s="1722"/>
      <c r="N259" s="1722"/>
      <c r="O259" s="1722"/>
      <c r="P259" s="1722"/>
      <c r="Q259" s="2063"/>
      <c r="R259" s="691"/>
      <c r="S259" s="442">
        <f>SUM(G259:Q259)</f>
        <v>118.08809523809522</v>
      </c>
      <c r="T259" s="641">
        <v>6906893</v>
      </c>
      <c r="U259" s="736">
        <f>S259/T259*100</f>
        <v>1.7097136909185536E-3</v>
      </c>
      <c r="W259" s="1"/>
      <c r="X259" s="62"/>
      <c r="Y259" s="62"/>
      <c r="Z259" s="62"/>
      <c r="AA259" s="62"/>
      <c r="AB259" s="62"/>
      <c r="AC259" s="62"/>
      <c r="AD259" s="62"/>
      <c r="AE259" s="62"/>
      <c r="AF259" s="62"/>
      <c r="AG259" s="62"/>
      <c r="AH259" s="62"/>
      <c r="AI259" s="62"/>
      <c r="AJ259" s="62"/>
      <c r="AK259" s="62"/>
      <c r="AL259" s="62"/>
      <c r="AM259" s="62"/>
      <c r="AN259" s="62"/>
      <c r="AO259" s="62"/>
      <c r="AQ259" s="62"/>
      <c r="AW259" s="171">
        <f>AV259/4</f>
        <v>0</v>
      </c>
      <c r="BC259" s="1"/>
      <c r="BD259" s="1"/>
      <c r="BE259" s="1"/>
      <c r="BF259" s="1"/>
      <c r="BG259" s="1"/>
      <c r="BH259" s="1"/>
      <c r="BI259" s="1"/>
      <c r="BJ259" s="1"/>
      <c r="BK259" s="1"/>
      <c r="BL259" s="1"/>
      <c r="BM259" s="1"/>
      <c r="BN259" s="1"/>
      <c r="BO259" s="1"/>
      <c r="BP259" s="1"/>
      <c r="BQ259" s="1"/>
      <c r="BR259" s="1"/>
      <c r="BS259" s="1"/>
      <c r="BT259" s="1"/>
      <c r="BU259" s="1"/>
      <c r="BV259" s="1"/>
      <c r="BW259" s="1"/>
      <c r="BX259" s="1"/>
      <c r="CZ259" s="1"/>
    </row>
    <row r="260" spans="2:105" ht="15.75" thickBot="1" x14ac:dyDescent="0.3">
      <c r="B260" s="2208"/>
      <c r="C260" s="630" t="s">
        <v>1</v>
      </c>
      <c r="D260" s="617"/>
      <c r="E260" s="69" t="s">
        <v>0</v>
      </c>
      <c r="F260" s="2157">
        <v>1337700</v>
      </c>
      <c r="G260" s="578">
        <f>'Februari 2026 PMG 2'!AJ293+'Februari 2026 PMG 1'!AJ293</f>
        <v>1449800</v>
      </c>
      <c r="H260" s="578"/>
      <c r="I260" s="578"/>
      <c r="J260" s="578"/>
      <c r="K260" s="578"/>
      <c r="L260" s="578"/>
      <c r="M260" s="578"/>
      <c r="N260" s="578"/>
      <c r="O260" s="578"/>
      <c r="P260" s="578"/>
      <c r="Q260" s="578"/>
      <c r="R260" s="692"/>
      <c r="S260" s="619">
        <f>SUM(G260:Q260)</f>
        <v>1449800</v>
      </c>
      <c r="T260" s="634">
        <v>9666771</v>
      </c>
      <c r="U260" s="766">
        <f>S260/T260*100</f>
        <v>14.997769162008701</v>
      </c>
      <c r="V260" s="410"/>
      <c r="W260" s="1"/>
      <c r="X260" s="62"/>
      <c r="Y260" s="62"/>
      <c r="Z260" s="62"/>
      <c r="AA260" s="62"/>
      <c r="AB260" s="62"/>
      <c r="AC260" s="62"/>
      <c r="AD260" s="62"/>
      <c r="AE260" s="62"/>
      <c r="AF260" s="62"/>
      <c r="AG260" s="62"/>
      <c r="AH260" s="62"/>
      <c r="AI260" s="62"/>
      <c r="AJ260" s="62"/>
      <c r="AK260" s="62"/>
      <c r="AL260" s="62"/>
      <c r="AM260" s="62"/>
      <c r="AN260" s="62"/>
      <c r="AO260" s="62"/>
      <c r="AQ260" s="62"/>
      <c r="AW260" s="1"/>
      <c r="BC260" s="1"/>
      <c r="BD260" s="1"/>
      <c r="BE260" s="1"/>
      <c r="BF260" s="1"/>
      <c r="BG260" s="1"/>
      <c r="BH260" s="1"/>
      <c r="BI260" s="1"/>
      <c r="BJ260" s="1"/>
      <c r="BK260" s="1"/>
      <c r="BL260" s="1"/>
      <c r="BM260" s="1"/>
      <c r="BN260" s="1"/>
      <c r="BO260" s="1"/>
      <c r="BP260" s="1"/>
      <c r="BQ260" s="1"/>
      <c r="BR260" s="1"/>
      <c r="BS260" s="1"/>
      <c r="BT260" s="1"/>
      <c r="BU260" s="1"/>
      <c r="BV260" s="1"/>
      <c r="BW260" s="1"/>
      <c r="BX260" s="1"/>
      <c r="CZ260" s="1"/>
    </row>
    <row r="261" spans="2:105" x14ac:dyDescent="0.25">
      <c r="B261" s="2208"/>
      <c r="C261" s="714" t="s">
        <v>16</v>
      </c>
      <c r="D261" s="719"/>
      <c r="E261" s="719"/>
      <c r="F261" s="2169"/>
      <c r="G261" s="524"/>
      <c r="H261" s="720"/>
      <c r="I261" s="524"/>
      <c r="J261" s="720"/>
      <c r="K261" s="720"/>
      <c r="L261" s="524"/>
      <c r="M261" s="524"/>
      <c r="N261" s="524"/>
      <c r="O261" s="524"/>
      <c r="P261" s="524"/>
      <c r="Q261" s="524"/>
      <c r="R261" s="719"/>
      <c r="S261" s="123" t="s">
        <v>16</v>
      </c>
      <c r="AN261" s="62"/>
      <c r="AO261" s="767"/>
      <c r="AP261" s="62"/>
      <c r="AR261" s="62"/>
      <c r="BW261" s="1"/>
      <c r="BX261" s="1"/>
      <c r="BY261" s="1"/>
      <c r="DA261" s="1"/>
    </row>
    <row r="262" spans="2:105" ht="15.75" thickBot="1" x14ac:dyDescent="0.3">
      <c r="B262" s="2208"/>
      <c r="C262" s="715" t="s">
        <v>118</v>
      </c>
      <c r="D262" s="717">
        <v>5404.17</v>
      </c>
      <c r="E262" s="718" t="s">
        <v>2</v>
      </c>
      <c r="F262" s="2170">
        <v>250620.34</v>
      </c>
      <c r="G262" s="790">
        <f>'Februari 2026 PMG 2'!AJ298+'Februari 2026 PMG 1'!AJ298</f>
        <v>305931</v>
      </c>
      <c r="H262" s="524"/>
      <c r="I262" s="524"/>
      <c r="J262" s="524"/>
      <c r="K262" s="524"/>
      <c r="L262" s="790"/>
      <c r="M262" s="790"/>
      <c r="N262" s="790"/>
      <c r="O262" s="790"/>
      <c r="P262" s="790"/>
      <c r="Q262" s="790"/>
      <c r="R262" s="719"/>
      <c r="S262" s="619">
        <f>SUM(E262:Q262)</f>
        <v>556551.34</v>
      </c>
      <c r="T262" s="633">
        <f>SUM(G262:R262)</f>
        <v>305931</v>
      </c>
    </row>
    <row r="263" spans="2:105" ht="15.75" thickBot="1" x14ac:dyDescent="0.3">
      <c r="B263" s="2208"/>
      <c r="C263" s="715" t="s">
        <v>119</v>
      </c>
      <c r="D263" s="717">
        <v>3850.42</v>
      </c>
      <c r="E263" s="718" t="s">
        <v>2</v>
      </c>
      <c r="F263" s="2170">
        <v>293917</v>
      </c>
      <c r="G263" s="2064">
        <f>'Februari 2026 PMG 2'!AJ296+'Februari 2026 PMG 1'!AJ296</f>
        <v>393355</v>
      </c>
      <c r="H263" s="524"/>
      <c r="I263" s="524"/>
      <c r="J263" s="524"/>
      <c r="K263" s="524"/>
      <c r="L263" s="790"/>
      <c r="M263" s="790"/>
      <c r="N263" s="790"/>
      <c r="O263" s="790"/>
      <c r="P263" s="790"/>
      <c r="Q263" s="2064"/>
      <c r="R263" s="719"/>
      <c r="S263" s="619">
        <f>SUM(E263:Q263)</f>
        <v>687272</v>
      </c>
      <c r="T263" s="634">
        <f>SUM(G263:R263)</f>
        <v>393355</v>
      </c>
    </row>
    <row r="264" spans="2:105" ht="15.75" thickBot="1" x14ac:dyDescent="0.3">
      <c r="B264" s="2208"/>
      <c r="C264" s="716" t="s">
        <v>15</v>
      </c>
      <c r="D264" s="717"/>
      <c r="E264" s="719"/>
      <c r="F264" s="2169"/>
      <c r="G264" s="790"/>
      <c r="H264" s="524"/>
      <c r="I264" s="524"/>
      <c r="J264" s="524"/>
      <c r="K264" s="524"/>
      <c r="L264" s="790"/>
      <c r="M264" s="790"/>
      <c r="N264" s="790"/>
      <c r="O264" s="790"/>
      <c r="P264" s="790"/>
      <c r="Q264" s="790"/>
      <c r="R264" s="719"/>
      <c r="S264" s="124" t="s">
        <v>15</v>
      </c>
    </row>
    <row r="265" spans="2:105" ht="15.75" thickBot="1" x14ac:dyDescent="0.3">
      <c r="B265" s="2208"/>
      <c r="C265" s="715" t="s">
        <v>120</v>
      </c>
      <c r="D265" s="717">
        <v>5759.67</v>
      </c>
      <c r="E265" s="718" t="s">
        <v>2</v>
      </c>
      <c r="F265" s="2170">
        <v>208471.1</v>
      </c>
      <c r="G265" s="790">
        <f>'Februari 2026 PMG 2'!AJ303+'Februari 2026 PMG 1'!AJ303</f>
        <v>198324.5</v>
      </c>
      <c r="H265" s="524"/>
      <c r="I265" s="524"/>
      <c r="J265" s="524"/>
      <c r="K265" s="524"/>
      <c r="L265" s="790"/>
      <c r="M265" s="790"/>
      <c r="N265" s="790"/>
      <c r="O265" s="790"/>
      <c r="P265" s="790"/>
      <c r="Q265" s="790"/>
      <c r="R265" s="719"/>
      <c r="S265" s="619">
        <f>SUM(E265:Q265)</f>
        <v>406795.6</v>
      </c>
      <c r="T265" s="635">
        <f>SUM(G265:R265)</f>
        <v>198324.5</v>
      </c>
    </row>
    <row r="266" spans="2:105" ht="15.75" thickBot="1" x14ac:dyDescent="0.3">
      <c r="B266" s="2209"/>
      <c r="C266" s="2067" t="s">
        <v>119</v>
      </c>
      <c r="D266" s="2068">
        <v>1308.96</v>
      </c>
      <c r="E266" s="2069" t="s">
        <v>2</v>
      </c>
      <c r="F266" s="2171">
        <v>229862</v>
      </c>
      <c r="G266" s="2070">
        <f>'Februari 2026 PMG 2'!AJ301+'Februari 2026 PMG 1'!AJ301</f>
        <v>220125</v>
      </c>
      <c r="H266" s="709"/>
      <c r="I266" s="709"/>
      <c r="J266" s="709"/>
      <c r="K266" s="709"/>
      <c r="L266" s="2070"/>
      <c r="M266" s="2070"/>
      <c r="N266" s="2070"/>
      <c r="O266" s="2070"/>
      <c r="P266" s="2070"/>
      <c r="Q266" s="2070"/>
      <c r="R266" s="719"/>
      <c r="S266" s="2065">
        <f>SUM(E266:Q266)</f>
        <v>449987</v>
      </c>
      <c r="T266" s="634">
        <f>SUM(G266:R266)</f>
        <v>220125</v>
      </c>
    </row>
    <row r="267" spans="2:105" hidden="1" x14ac:dyDescent="0.25">
      <c r="B267" s="2071"/>
      <c r="C267" s="716" t="s">
        <v>7</v>
      </c>
      <c r="D267" s="717"/>
      <c r="E267" s="719"/>
      <c r="F267" s="719"/>
      <c r="G267" s="790"/>
      <c r="H267" s="524"/>
      <c r="I267" s="524"/>
      <c r="J267" s="524"/>
      <c r="K267" s="524"/>
      <c r="L267" s="790"/>
      <c r="M267" s="790"/>
      <c r="N267" s="790"/>
      <c r="O267" s="790"/>
      <c r="P267" s="790"/>
      <c r="Q267" s="790"/>
      <c r="R267" s="719"/>
      <c r="S267" s="124" t="s">
        <v>7</v>
      </c>
      <c r="AK267" s="425"/>
      <c r="AL267" s="425"/>
      <c r="AM267" s="425"/>
    </row>
    <row r="268" spans="2:105" ht="15.75" hidden="1" thickBot="1" x14ac:dyDescent="0.3">
      <c r="B268" s="2071"/>
      <c r="C268" s="715" t="s">
        <v>121</v>
      </c>
      <c r="D268" s="717">
        <v>11.81</v>
      </c>
      <c r="E268" s="718" t="s">
        <v>2</v>
      </c>
      <c r="F268" s="718"/>
      <c r="G268" s="790"/>
      <c r="H268" s="524"/>
      <c r="I268" s="524"/>
      <c r="J268" s="524"/>
      <c r="K268" s="524"/>
      <c r="L268" s="790"/>
      <c r="M268" s="790"/>
      <c r="N268" s="790"/>
      <c r="O268" s="790"/>
      <c r="P268" s="790"/>
      <c r="Q268" s="790"/>
      <c r="R268" s="719"/>
      <c r="S268" s="619">
        <f>SUM(E268:Q268)</f>
        <v>0</v>
      </c>
      <c r="T268" s="635">
        <f>SUM(G268:R268)</f>
        <v>0</v>
      </c>
      <c r="AK268" s="425"/>
      <c r="AL268" s="425"/>
      <c r="AM268" s="425"/>
    </row>
    <row r="269" spans="2:105" ht="15.75" hidden="1" thickBot="1" x14ac:dyDescent="0.3">
      <c r="B269" s="2072"/>
      <c r="C269" s="2067" t="s">
        <v>122</v>
      </c>
      <c r="D269" s="2068">
        <v>241.12</v>
      </c>
      <c r="E269" s="2069" t="s">
        <v>2</v>
      </c>
      <c r="F269" s="2069"/>
      <c r="G269" s="2070"/>
      <c r="H269" s="709"/>
      <c r="I269" s="709"/>
      <c r="J269" s="709"/>
      <c r="K269" s="709"/>
      <c r="L269" s="2070"/>
      <c r="M269" s="2070"/>
      <c r="N269" s="2070"/>
      <c r="O269" s="2070"/>
      <c r="P269" s="2070"/>
      <c r="Q269" s="2070"/>
      <c r="R269" s="2027"/>
      <c r="S269" s="721">
        <f>SUM(E269:Q269)</f>
        <v>0</v>
      </c>
      <c r="T269" s="634">
        <f>SUM(G269:R269)</f>
        <v>0</v>
      </c>
      <c r="AK269" s="425"/>
      <c r="AL269" s="425"/>
      <c r="AM269" s="425"/>
    </row>
    <row r="270" spans="2:105" x14ac:dyDescent="0.25">
      <c r="I270" s="1"/>
      <c r="AJ270" s="4"/>
      <c r="AK270" s="4"/>
    </row>
    <row r="271" spans="2:105" x14ac:dyDescent="0.25">
      <c r="I271" s="1"/>
      <c r="AJ271" s="4"/>
      <c r="AK271" s="4"/>
    </row>
    <row r="272" spans="2:105" x14ac:dyDescent="0.25">
      <c r="I272" s="1"/>
    </row>
  </sheetData>
  <mergeCells count="13">
    <mergeCell ref="B257:B266"/>
    <mergeCell ref="B6:B74"/>
    <mergeCell ref="AE37:AF37"/>
    <mergeCell ref="AE40:AF40"/>
    <mergeCell ref="AG40:AK40"/>
    <mergeCell ref="B75:B81"/>
    <mergeCell ref="AE39:AF39"/>
    <mergeCell ref="B2:S2"/>
    <mergeCell ref="B4:B5"/>
    <mergeCell ref="C4:C5"/>
    <mergeCell ref="D4:D5"/>
    <mergeCell ref="E4:E5"/>
    <mergeCell ref="F4:Q4"/>
  </mergeCells>
  <pageMargins left="0.70866141732283472" right="0.70866141732283472" top="0.74803149606299213" bottom="0.74803149606299213" header="0.31496062992125984" footer="0.31496062992125984"/>
  <pageSetup paperSize="9" scale="45" orientation="landscape"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DFA4D-6061-4B05-A242-BB44C05D4324}">
  <dimension ref="C2:AT53"/>
  <sheetViews>
    <sheetView topLeftCell="E1" workbookViewId="0">
      <selection activeCell="F28" sqref="F28"/>
    </sheetView>
  </sheetViews>
  <sheetFormatPr defaultColWidth="9" defaultRowHeight="14.25" x14ac:dyDescent="0.2"/>
  <cols>
    <col min="1" max="4" width="0" style="1" hidden="1" customWidth="1"/>
    <col min="5" max="5" width="6.5703125" style="1" customWidth="1"/>
    <col min="6" max="6" width="11.5703125" style="1" customWidth="1"/>
    <col min="7" max="7" width="16.42578125" style="1" customWidth="1"/>
    <col min="8" max="8" width="48.42578125" style="1" customWidth="1"/>
    <col min="9" max="13" width="9.42578125" style="1" customWidth="1"/>
    <col min="14" max="14" width="12" style="1" customWidth="1"/>
    <col min="15" max="45" width="9" style="1" hidden="1" customWidth="1"/>
    <col min="46" max="58" width="9" style="1"/>
    <col min="59" max="59" width="12.5703125" style="1" customWidth="1"/>
    <col min="60" max="60" width="119.5703125" style="1" customWidth="1"/>
    <col min="61" max="61" width="6.42578125" style="1" customWidth="1"/>
    <col min="62" max="62" width="5.5703125" style="1" customWidth="1"/>
    <col min="63" max="63" width="13.42578125" style="1" customWidth="1"/>
    <col min="64" max="64" width="10.5703125" style="1" customWidth="1"/>
    <col min="65" max="65" width="9.42578125" style="1" customWidth="1"/>
    <col min="66" max="314" width="9" style="1"/>
    <col min="315" max="315" width="12.5703125" style="1" customWidth="1"/>
    <col min="316" max="316" width="119.5703125" style="1" customWidth="1"/>
    <col min="317" max="317" width="6.42578125" style="1" customWidth="1"/>
    <col min="318" max="318" width="5.5703125" style="1" customWidth="1"/>
    <col min="319" max="319" width="13.42578125" style="1" customWidth="1"/>
    <col min="320" max="320" width="10.5703125" style="1" customWidth="1"/>
    <col min="321" max="321" width="9.42578125" style="1" customWidth="1"/>
    <col min="322" max="570" width="9" style="1"/>
    <col min="571" max="571" width="12.5703125" style="1" customWidth="1"/>
    <col min="572" max="572" width="119.5703125" style="1" customWidth="1"/>
    <col min="573" max="573" width="6.42578125" style="1" customWidth="1"/>
    <col min="574" max="574" width="5.5703125" style="1" customWidth="1"/>
    <col min="575" max="575" width="13.42578125" style="1" customWidth="1"/>
    <col min="576" max="576" width="10.5703125" style="1" customWidth="1"/>
    <col min="577" max="577" width="9.42578125" style="1" customWidth="1"/>
    <col min="578" max="826" width="9" style="1"/>
    <col min="827" max="827" width="12.5703125" style="1" customWidth="1"/>
    <col min="828" max="828" width="119.5703125" style="1" customWidth="1"/>
    <col min="829" max="829" width="6.42578125" style="1" customWidth="1"/>
    <col min="830" max="830" width="5.5703125" style="1" customWidth="1"/>
    <col min="831" max="831" width="13.42578125" style="1" customWidth="1"/>
    <col min="832" max="832" width="10.5703125" style="1" customWidth="1"/>
    <col min="833" max="833" width="9.42578125" style="1" customWidth="1"/>
    <col min="834" max="1082" width="9" style="1"/>
    <col min="1083" max="1083" width="12.5703125" style="1" customWidth="1"/>
    <col min="1084" max="1084" width="119.5703125" style="1" customWidth="1"/>
    <col min="1085" max="1085" width="6.42578125" style="1" customWidth="1"/>
    <col min="1086" max="1086" width="5.5703125" style="1" customWidth="1"/>
    <col min="1087" max="1087" width="13.42578125" style="1" customWidth="1"/>
    <col min="1088" max="1088" width="10.5703125" style="1" customWidth="1"/>
    <col min="1089" max="1089" width="9.42578125" style="1" customWidth="1"/>
    <col min="1090" max="1338" width="9" style="1"/>
    <col min="1339" max="1339" width="12.5703125" style="1" customWidth="1"/>
    <col min="1340" max="1340" width="119.5703125" style="1" customWidth="1"/>
    <col min="1341" max="1341" width="6.42578125" style="1" customWidth="1"/>
    <col min="1342" max="1342" width="5.5703125" style="1" customWidth="1"/>
    <col min="1343" max="1343" width="13.42578125" style="1" customWidth="1"/>
    <col min="1344" max="1344" width="10.5703125" style="1" customWidth="1"/>
    <col min="1345" max="1345" width="9.42578125" style="1" customWidth="1"/>
    <col min="1346" max="1594" width="9" style="1"/>
    <col min="1595" max="1595" width="12.5703125" style="1" customWidth="1"/>
    <col min="1596" max="1596" width="119.5703125" style="1" customWidth="1"/>
    <col min="1597" max="1597" width="6.42578125" style="1" customWidth="1"/>
    <col min="1598" max="1598" width="5.5703125" style="1" customWidth="1"/>
    <col min="1599" max="1599" width="13.42578125" style="1" customWidth="1"/>
    <col min="1600" max="1600" width="10.5703125" style="1" customWidth="1"/>
    <col min="1601" max="1601" width="9.42578125" style="1" customWidth="1"/>
    <col min="1602" max="1850" width="9" style="1"/>
    <col min="1851" max="1851" width="12.5703125" style="1" customWidth="1"/>
    <col min="1852" max="1852" width="119.5703125" style="1" customWidth="1"/>
    <col min="1853" max="1853" width="6.42578125" style="1" customWidth="1"/>
    <col min="1854" max="1854" width="5.5703125" style="1" customWidth="1"/>
    <col min="1855" max="1855" width="13.42578125" style="1" customWidth="1"/>
    <col min="1856" max="1856" width="10.5703125" style="1" customWidth="1"/>
    <col min="1857" max="1857" width="9.42578125" style="1" customWidth="1"/>
    <col min="1858" max="2106" width="9" style="1"/>
    <col min="2107" max="2107" width="12.5703125" style="1" customWidth="1"/>
    <col min="2108" max="2108" width="119.5703125" style="1" customWidth="1"/>
    <col min="2109" max="2109" width="6.42578125" style="1" customWidth="1"/>
    <col min="2110" max="2110" width="5.5703125" style="1" customWidth="1"/>
    <col min="2111" max="2111" width="13.42578125" style="1" customWidth="1"/>
    <col min="2112" max="2112" width="10.5703125" style="1" customWidth="1"/>
    <col min="2113" max="2113" width="9.42578125" style="1" customWidth="1"/>
    <col min="2114" max="2362" width="9" style="1"/>
    <col min="2363" max="2363" width="12.5703125" style="1" customWidth="1"/>
    <col min="2364" max="2364" width="119.5703125" style="1" customWidth="1"/>
    <col min="2365" max="2365" width="6.42578125" style="1" customWidth="1"/>
    <col min="2366" max="2366" width="5.5703125" style="1" customWidth="1"/>
    <col min="2367" max="2367" width="13.42578125" style="1" customWidth="1"/>
    <col min="2368" max="2368" width="10.5703125" style="1" customWidth="1"/>
    <col min="2369" max="2369" width="9.42578125" style="1" customWidth="1"/>
    <col min="2370" max="2618" width="9" style="1"/>
    <col min="2619" max="2619" width="12.5703125" style="1" customWidth="1"/>
    <col min="2620" max="2620" width="119.5703125" style="1" customWidth="1"/>
    <col min="2621" max="2621" width="6.42578125" style="1" customWidth="1"/>
    <col min="2622" max="2622" width="5.5703125" style="1" customWidth="1"/>
    <col min="2623" max="2623" width="13.42578125" style="1" customWidth="1"/>
    <col min="2624" max="2624" width="10.5703125" style="1" customWidth="1"/>
    <col min="2625" max="2625" width="9.42578125" style="1" customWidth="1"/>
    <col min="2626" max="2874" width="9" style="1"/>
    <col min="2875" max="2875" width="12.5703125" style="1" customWidth="1"/>
    <col min="2876" max="2876" width="119.5703125" style="1" customWidth="1"/>
    <col min="2877" max="2877" width="6.42578125" style="1" customWidth="1"/>
    <col min="2878" max="2878" width="5.5703125" style="1" customWidth="1"/>
    <col min="2879" max="2879" width="13.42578125" style="1" customWidth="1"/>
    <col min="2880" max="2880" width="10.5703125" style="1" customWidth="1"/>
    <col min="2881" max="2881" width="9.42578125" style="1" customWidth="1"/>
    <col min="2882" max="3130" width="9" style="1"/>
    <col min="3131" max="3131" width="12.5703125" style="1" customWidth="1"/>
    <col min="3132" max="3132" width="119.5703125" style="1" customWidth="1"/>
    <col min="3133" max="3133" width="6.42578125" style="1" customWidth="1"/>
    <col min="3134" max="3134" width="5.5703125" style="1" customWidth="1"/>
    <col min="3135" max="3135" width="13.42578125" style="1" customWidth="1"/>
    <col min="3136" max="3136" width="10.5703125" style="1" customWidth="1"/>
    <col min="3137" max="3137" width="9.42578125" style="1" customWidth="1"/>
    <col min="3138" max="3386" width="9" style="1"/>
    <col min="3387" max="3387" width="12.5703125" style="1" customWidth="1"/>
    <col min="3388" max="3388" width="119.5703125" style="1" customWidth="1"/>
    <col min="3389" max="3389" width="6.42578125" style="1" customWidth="1"/>
    <col min="3390" max="3390" width="5.5703125" style="1" customWidth="1"/>
    <col min="3391" max="3391" width="13.42578125" style="1" customWidth="1"/>
    <col min="3392" max="3392" width="10.5703125" style="1" customWidth="1"/>
    <col min="3393" max="3393" width="9.42578125" style="1" customWidth="1"/>
    <col min="3394" max="3642" width="9" style="1"/>
    <col min="3643" max="3643" width="12.5703125" style="1" customWidth="1"/>
    <col min="3644" max="3644" width="119.5703125" style="1" customWidth="1"/>
    <col min="3645" max="3645" width="6.42578125" style="1" customWidth="1"/>
    <col min="3646" max="3646" width="5.5703125" style="1" customWidth="1"/>
    <col min="3647" max="3647" width="13.42578125" style="1" customWidth="1"/>
    <col min="3648" max="3648" width="10.5703125" style="1" customWidth="1"/>
    <col min="3649" max="3649" width="9.42578125" style="1" customWidth="1"/>
    <col min="3650" max="3898" width="9" style="1"/>
    <col min="3899" max="3899" width="12.5703125" style="1" customWidth="1"/>
    <col min="3900" max="3900" width="119.5703125" style="1" customWidth="1"/>
    <col min="3901" max="3901" width="6.42578125" style="1" customWidth="1"/>
    <col min="3902" max="3902" width="5.5703125" style="1" customWidth="1"/>
    <col min="3903" max="3903" width="13.42578125" style="1" customWidth="1"/>
    <col min="3904" max="3904" width="10.5703125" style="1" customWidth="1"/>
    <col min="3905" max="3905" width="9.42578125" style="1" customWidth="1"/>
    <col min="3906" max="4154" width="9" style="1"/>
    <col min="4155" max="4155" width="12.5703125" style="1" customWidth="1"/>
    <col min="4156" max="4156" width="119.5703125" style="1" customWidth="1"/>
    <col min="4157" max="4157" width="6.42578125" style="1" customWidth="1"/>
    <col min="4158" max="4158" width="5.5703125" style="1" customWidth="1"/>
    <col min="4159" max="4159" width="13.42578125" style="1" customWidth="1"/>
    <col min="4160" max="4160" width="10.5703125" style="1" customWidth="1"/>
    <col min="4161" max="4161" width="9.42578125" style="1" customWidth="1"/>
    <col min="4162" max="4410" width="9" style="1"/>
    <col min="4411" max="4411" width="12.5703125" style="1" customWidth="1"/>
    <col min="4412" max="4412" width="119.5703125" style="1" customWidth="1"/>
    <col min="4413" max="4413" width="6.42578125" style="1" customWidth="1"/>
    <col min="4414" max="4414" width="5.5703125" style="1" customWidth="1"/>
    <col min="4415" max="4415" width="13.42578125" style="1" customWidth="1"/>
    <col min="4416" max="4416" width="10.5703125" style="1" customWidth="1"/>
    <col min="4417" max="4417" width="9.42578125" style="1" customWidth="1"/>
    <col min="4418" max="4666" width="9" style="1"/>
    <col min="4667" max="4667" width="12.5703125" style="1" customWidth="1"/>
    <col min="4668" max="4668" width="119.5703125" style="1" customWidth="1"/>
    <col min="4669" max="4669" width="6.42578125" style="1" customWidth="1"/>
    <col min="4670" max="4670" width="5.5703125" style="1" customWidth="1"/>
    <col min="4671" max="4671" width="13.42578125" style="1" customWidth="1"/>
    <col min="4672" max="4672" width="10.5703125" style="1" customWidth="1"/>
    <col min="4673" max="4673" width="9.42578125" style="1" customWidth="1"/>
    <col min="4674" max="4922" width="9" style="1"/>
    <col min="4923" max="4923" width="12.5703125" style="1" customWidth="1"/>
    <col min="4924" max="4924" width="119.5703125" style="1" customWidth="1"/>
    <col min="4925" max="4925" width="6.42578125" style="1" customWidth="1"/>
    <col min="4926" max="4926" width="5.5703125" style="1" customWidth="1"/>
    <col min="4927" max="4927" width="13.42578125" style="1" customWidth="1"/>
    <col min="4928" max="4928" width="10.5703125" style="1" customWidth="1"/>
    <col min="4929" max="4929" width="9.42578125" style="1" customWidth="1"/>
    <col min="4930" max="5178" width="9" style="1"/>
    <col min="5179" max="5179" width="12.5703125" style="1" customWidth="1"/>
    <col min="5180" max="5180" width="119.5703125" style="1" customWidth="1"/>
    <col min="5181" max="5181" width="6.42578125" style="1" customWidth="1"/>
    <col min="5182" max="5182" width="5.5703125" style="1" customWidth="1"/>
    <col min="5183" max="5183" width="13.42578125" style="1" customWidth="1"/>
    <col min="5184" max="5184" width="10.5703125" style="1" customWidth="1"/>
    <col min="5185" max="5185" width="9.42578125" style="1" customWidth="1"/>
    <col min="5186" max="5434" width="9" style="1"/>
    <col min="5435" max="5435" width="12.5703125" style="1" customWidth="1"/>
    <col min="5436" max="5436" width="119.5703125" style="1" customWidth="1"/>
    <col min="5437" max="5437" width="6.42578125" style="1" customWidth="1"/>
    <col min="5438" max="5438" width="5.5703125" style="1" customWidth="1"/>
    <col min="5439" max="5439" width="13.42578125" style="1" customWidth="1"/>
    <col min="5440" max="5440" width="10.5703125" style="1" customWidth="1"/>
    <col min="5441" max="5441" width="9.42578125" style="1" customWidth="1"/>
    <col min="5442" max="5690" width="9" style="1"/>
    <col min="5691" max="5691" width="12.5703125" style="1" customWidth="1"/>
    <col min="5692" max="5692" width="119.5703125" style="1" customWidth="1"/>
    <col min="5693" max="5693" width="6.42578125" style="1" customWidth="1"/>
    <col min="5694" max="5694" width="5.5703125" style="1" customWidth="1"/>
    <col min="5695" max="5695" width="13.42578125" style="1" customWidth="1"/>
    <col min="5696" max="5696" width="10.5703125" style="1" customWidth="1"/>
    <col min="5697" max="5697" width="9.42578125" style="1" customWidth="1"/>
    <col min="5698" max="5946" width="9" style="1"/>
    <col min="5947" max="5947" width="12.5703125" style="1" customWidth="1"/>
    <col min="5948" max="5948" width="119.5703125" style="1" customWidth="1"/>
    <col min="5949" max="5949" width="6.42578125" style="1" customWidth="1"/>
    <col min="5950" max="5950" width="5.5703125" style="1" customWidth="1"/>
    <col min="5951" max="5951" width="13.42578125" style="1" customWidth="1"/>
    <col min="5952" max="5952" width="10.5703125" style="1" customWidth="1"/>
    <col min="5953" max="5953" width="9.42578125" style="1" customWidth="1"/>
    <col min="5954" max="6202" width="9" style="1"/>
    <col min="6203" max="6203" width="12.5703125" style="1" customWidth="1"/>
    <col min="6204" max="6204" width="119.5703125" style="1" customWidth="1"/>
    <col min="6205" max="6205" width="6.42578125" style="1" customWidth="1"/>
    <col min="6206" max="6206" width="5.5703125" style="1" customWidth="1"/>
    <col min="6207" max="6207" width="13.42578125" style="1" customWidth="1"/>
    <col min="6208" max="6208" width="10.5703125" style="1" customWidth="1"/>
    <col min="6209" max="6209" width="9.42578125" style="1" customWidth="1"/>
    <col min="6210" max="6458" width="9" style="1"/>
    <col min="6459" max="6459" width="12.5703125" style="1" customWidth="1"/>
    <col min="6460" max="6460" width="119.5703125" style="1" customWidth="1"/>
    <col min="6461" max="6461" width="6.42578125" style="1" customWidth="1"/>
    <col min="6462" max="6462" width="5.5703125" style="1" customWidth="1"/>
    <col min="6463" max="6463" width="13.42578125" style="1" customWidth="1"/>
    <col min="6464" max="6464" width="10.5703125" style="1" customWidth="1"/>
    <col min="6465" max="6465" width="9.42578125" style="1" customWidth="1"/>
    <col min="6466" max="6714" width="9" style="1"/>
    <col min="6715" max="6715" width="12.5703125" style="1" customWidth="1"/>
    <col min="6716" max="6716" width="119.5703125" style="1" customWidth="1"/>
    <col min="6717" max="6717" width="6.42578125" style="1" customWidth="1"/>
    <col min="6718" max="6718" width="5.5703125" style="1" customWidth="1"/>
    <col min="6719" max="6719" width="13.42578125" style="1" customWidth="1"/>
    <col min="6720" max="6720" width="10.5703125" style="1" customWidth="1"/>
    <col min="6721" max="6721" width="9.42578125" style="1" customWidth="1"/>
    <col min="6722" max="6970" width="9" style="1"/>
    <col min="6971" max="6971" width="12.5703125" style="1" customWidth="1"/>
    <col min="6972" max="6972" width="119.5703125" style="1" customWidth="1"/>
    <col min="6973" max="6973" width="6.42578125" style="1" customWidth="1"/>
    <col min="6974" max="6974" width="5.5703125" style="1" customWidth="1"/>
    <col min="6975" max="6975" width="13.42578125" style="1" customWidth="1"/>
    <col min="6976" max="6976" width="10.5703125" style="1" customWidth="1"/>
    <col min="6977" max="6977" width="9.42578125" style="1" customWidth="1"/>
    <col min="6978" max="7226" width="9" style="1"/>
    <col min="7227" max="7227" width="12.5703125" style="1" customWidth="1"/>
    <col min="7228" max="7228" width="119.5703125" style="1" customWidth="1"/>
    <col min="7229" max="7229" width="6.42578125" style="1" customWidth="1"/>
    <col min="7230" max="7230" width="5.5703125" style="1" customWidth="1"/>
    <col min="7231" max="7231" width="13.42578125" style="1" customWidth="1"/>
    <col min="7232" max="7232" width="10.5703125" style="1" customWidth="1"/>
    <col min="7233" max="7233" width="9.42578125" style="1" customWidth="1"/>
    <col min="7234" max="7482" width="9" style="1"/>
    <col min="7483" max="7483" width="12.5703125" style="1" customWidth="1"/>
    <col min="7484" max="7484" width="119.5703125" style="1" customWidth="1"/>
    <col min="7485" max="7485" width="6.42578125" style="1" customWidth="1"/>
    <col min="7486" max="7486" width="5.5703125" style="1" customWidth="1"/>
    <col min="7487" max="7487" width="13.42578125" style="1" customWidth="1"/>
    <col min="7488" max="7488" width="10.5703125" style="1" customWidth="1"/>
    <col min="7489" max="7489" width="9.42578125" style="1" customWidth="1"/>
    <col min="7490" max="7738" width="9" style="1"/>
    <col min="7739" max="7739" width="12.5703125" style="1" customWidth="1"/>
    <col min="7740" max="7740" width="119.5703125" style="1" customWidth="1"/>
    <col min="7741" max="7741" width="6.42578125" style="1" customWidth="1"/>
    <col min="7742" max="7742" width="5.5703125" style="1" customWidth="1"/>
    <col min="7743" max="7743" width="13.42578125" style="1" customWidth="1"/>
    <col min="7744" max="7744" width="10.5703125" style="1" customWidth="1"/>
    <col min="7745" max="7745" width="9.42578125" style="1" customWidth="1"/>
    <col min="7746" max="7994" width="9" style="1"/>
    <col min="7995" max="7995" width="12.5703125" style="1" customWidth="1"/>
    <col min="7996" max="7996" width="119.5703125" style="1" customWidth="1"/>
    <col min="7997" max="7997" width="6.42578125" style="1" customWidth="1"/>
    <col min="7998" max="7998" width="5.5703125" style="1" customWidth="1"/>
    <col min="7999" max="7999" width="13.42578125" style="1" customWidth="1"/>
    <col min="8000" max="8000" width="10.5703125" style="1" customWidth="1"/>
    <col min="8001" max="8001" width="9.42578125" style="1" customWidth="1"/>
    <col min="8002" max="8250" width="9" style="1"/>
    <col min="8251" max="8251" width="12.5703125" style="1" customWidth="1"/>
    <col min="8252" max="8252" width="119.5703125" style="1" customWidth="1"/>
    <col min="8253" max="8253" width="6.42578125" style="1" customWidth="1"/>
    <col min="8254" max="8254" width="5.5703125" style="1" customWidth="1"/>
    <col min="8255" max="8255" width="13.42578125" style="1" customWidth="1"/>
    <col min="8256" max="8256" width="10.5703125" style="1" customWidth="1"/>
    <col min="8257" max="8257" width="9.42578125" style="1" customWidth="1"/>
    <col min="8258" max="8506" width="9" style="1"/>
    <col min="8507" max="8507" width="12.5703125" style="1" customWidth="1"/>
    <col min="8508" max="8508" width="119.5703125" style="1" customWidth="1"/>
    <col min="8509" max="8509" width="6.42578125" style="1" customWidth="1"/>
    <col min="8510" max="8510" width="5.5703125" style="1" customWidth="1"/>
    <col min="8511" max="8511" width="13.42578125" style="1" customWidth="1"/>
    <col min="8512" max="8512" width="10.5703125" style="1" customWidth="1"/>
    <col min="8513" max="8513" width="9.42578125" style="1" customWidth="1"/>
    <col min="8514" max="8762" width="9" style="1"/>
    <col min="8763" max="8763" width="12.5703125" style="1" customWidth="1"/>
    <col min="8764" max="8764" width="119.5703125" style="1" customWidth="1"/>
    <col min="8765" max="8765" width="6.42578125" style="1" customWidth="1"/>
    <col min="8766" max="8766" width="5.5703125" style="1" customWidth="1"/>
    <col min="8767" max="8767" width="13.42578125" style="1" customWidth="1"/>
    <col min="8768" max="8768" width="10.5703125" style="1" customWidth="1"/>
    <col min="8769" max="8769" width="9.42578125" style="1" customWidth="1"/>
    <col min="8770" max="9018" width="9" style="1"/>
    <col min="9019" max="9019" width="12.5703125" style="1" customWidth="1"/>
    <col min="9020" max="9020" width="119.5703125" style="1" customWidth="1"/>
    <col min="9021" max="9021" width="6.42578125" style="1" customWidth="1"/>
    <col min="9022" max="9022" width="5.5703125" style="1" customWidth="1"/>
    <col min="9023" max="9023" width="13.42578125" style="1" customWidth="1"/>
    <col min="9024" max="9024" width="10.5703125" style="1" customWidth="1"/>
    <col min="9025" max="9025" width="9.42578125" style="1" customWidth="1"/>
    <col min="9026" max="9274" width="9" style="1"/>
    <col min="9275" max="9275" width="12.5703125" style="1" customWidth="1"/>
    <col min="9276" max="9276" width="119.5703125" style="1" customWidth="1"/>
    <col min="9277" max="9277" width="6.42578125" style="1" customWidth="1"/>
    <col min="9278" max="9278" width="5.5703125" style="1" customWidth="1"/>
    <col min="9279" max="9279" width="13.42578125" style="1" customWidth="1"/>
    <col min="9280" max="9280" width="10.5703125" style="1" customWidth="1"/>
    <col min="9281" max="9281" width="9.42578125" style="1" customWidth="1"/>
    <col min="9282" max="9530" width="9" style="1"/>
    <col min="9531" max="9531" width="12.5703125" style="1" customWidth="1"/>
    <col min="9532" max="9532" width="119.5703125" style="1" customWidth="1"/>
    <col min="9533" max="9533" width="6.42578125" style="1" customWidth="1"/>
    <col min="9534" max="9534" width="5.5703125" style="1" customWidth="1"/>
    <col min="9535" max="9535" width="13.42578125" style="1" customWidth="1"/>
    <col min="9536" max="9536" width="10.5703125" style="1" customWidth="1"/>
    <col min="9537" max="9537" width="9.42578125" style="1" customWidth="1"/>
    <col min="9538" max="9786" width="9" style="1"/>
    <col min="9787" max="9787" width="12.5703125" style="1" customWidth="1"/>
    <col min="9788" max="9788" width="119.5703125" style="1" customWidth="1"/>
    <col min="9789" max="9789" width="6.42578125" style="1" customWidth="1"/>
    <col min="9790" max="9790" width="5.5703125" style="1" customWidth="1"/>
    <col min="9791" max="9791" width="13.42578125" style="1" customWidth="1"/>
    <col min="9792" max="9792" width="10.5703125" style="1" customWidth="1"/>
    <col min="9793" max="9793" width="9.42578125" style="1" customWidth="1"/>
    <col min="9794" max="10042" width="9" style="1"/>
    <col min="10043" max="10043" width="12.5703125" style="1" customWidth="1"/>
    <col min="10044" max="10044" width="119.5703125" style="1" customWidth="1"/>
    <col min="10045" max="10045" width="6.42578125" style="1" customWidth="1"/>
    <col min="10046" max="10046" width="5.5703125" style="1" customWidth="1"/>
    <col min="10047" max="10047" width="13.42578125" style="1" customWidth="1"/>
    <col min="10048" max="10048" width="10.5703125" style="1" customWidth="1"/>
    <col min="10049" max="10049" width="9.42578125" style="1" customWidth="1"/>
    <col min="10050" max="10298" width="9" style="1"/>
    <col min="10299" max="10299" width="12.5703125" style="1" customWidth="1"/>
    <col min="10300" max="10300" width="119.5703125" style="1" customWidth="1"/>
    <col min="10301" max="10301" width="6.42578125" style="1" customWidth="1"/>
    <col min="10302" max="10302" width="5.5703125" style="1" customWidth="1"/>
    <col min="10303" max="10303" width="13.42578125" style="1" customWidth="1"/>
    <col min="10304" max="10304" width="10.5703125" style="1" customWidth="1"/>
    <col min="10305" max="10305" width="9.42578125" style="1" customWidth="1"/>
    <col min="10306" max="10554" width="9" style="1"/>
    <col min="10555" max="10555" width="12.5703125" style="1" customWidth="1"/>
    <col min="10556" max="10556" width="119.5703125" style="1" customWidth="1"/>
    <col min="10557" max="10557" width="6.42578125" style="1" customWidth="1"/>
    <col min="10558" max="10558" width="5.5703125" style="1" customWidth="1"/>
    <col min="10559" max="10559" width="13.42578125" style="1" customWidth="1"/>
    <col min="10560" max="10560" width="10.5703125" style="1" customWidth="1"/>
    <col min="10561" max="10561" width="9.42578125" style="1" customWidth="1"/>
    <col min="10562" max="10810" width="9" style="1"/>
    <col min="10811" max="10811" width="12.5703125" style="1" customWidth="1"/>
    <col min="10812" max="10812" width="119.5703125" style="1" customWidth="1"/>
    <col min="10813" max="10813" width="6.42578125" style="1" customWidth="1"/>
    <col min="10814" max="10814" width="5.5703125" style="1" customWidth="1"/>
    <col min="10815" max="10815" width="13.42578125" style="1" customWidth="1"/>
    <col min="10816" max="10816" width="10.5703125" style="1" customWidth="1"/>
    <col min="10817" max="10817" width="9.42578125" style="1" customWidth="1"/>
    <col min="10818" max="11066" width="9" style="1"/>
    <col min="11067" max="11067" width="12.5703125" style="1" customWidth="1"/>
    <col min="11068" max="11068" width="119.5703125" style="1" customWidth="1"/>
    <col min="11069" max="11069" width="6.42578125" style="1" customWidth="1"/>
    <col min="11070" max="11070" width="5.5703125" style="1" customWidth="1"/>
    <col min="11071" max="11071" width="13.42578125" style="1" customWidth="1"/>
    <col min="11072" max="11072" width="10.5703125" style="1" customWidth="1"/>
    <col min="11073" max="11073" width="9.42578125" style="1" customWidth="1"/>
    <col min="11074" max="11322" width="9" style="1"/>
    <col min="11323" max="11323" width="12.5703125" style="1" customWidth="1"/>
    <col min="11324" max="11324" width="119.5703125" style="1" customWidth="1"/>
    <col min="11325" max="11325" width="6.42578125" style="1" customWidth="1"/>
    <col min="11326" max="11326" width="5.5703125" style="1" customWidth="1"/>
    <col min="11327" max="11327" width="13.42578125" style="1" customWidth="1"/>
    <col min="11328" max="11328" width="10.5703125" style="1" customWidth="1"/>
    <col min="11329" max="11329" width="9.42578125" style="1" customWidth="1"/>
    <col min="11330" max="11578" width="9" style="1"/>
    <col min="11579" max="11579" width="12.5703125" style="1" customWidth="1"/>
    <col min="11580" max="11580" width="119.5703125" style="1" customWidth="1"/>
    <col min="11581" max="11581" width="6.42578125" style="1" customWidth="1"/>
    <col min="11582" max="11582" width="5.5703125" style="1" customWidth="1"/>
    <col min="11583" max="11583" width="13.42578125" style="1" customWidth="1"/>
    <col min="11584" max="11584" width="10.5703125" style="1" customWidth="1"/>
    <col min="11585" max="11585" width="9.42578125" style="1" customWidth="1"/>
    <col min="11586" max="11834" width="9" style="1"/>
    <col min="11835" max="11835" width="12.5703125" style="1" customWidth="1"/>
    <col min="11836" max="11836" width="119.5703125" style="1" customWidth="1"/>
    <col min="11837" max="11837" width="6.42578125" style="1" customWidth="1"/>
    <col min="11838" max="11838" width="5.5703125" style="1" customWidth="1"/>
    <col min="11839" max="11839" width="13.42578125" style="1" customWidth="1"/>
    <col min="11840" max="11840" width="10.5703125" style="1" customWidth="1"/>
    <col min="11841" max="11841" width="9.42578125" style="1" customWidth="1"/>
    <col min="11842" max="12090" width="9" style="1"/>
    <col min="12091" max="12091" width="12.5703125" style="1" customWidth="1"/>
    <col min="12092" max="12092" width="119.5703125" style="1" customWidth="1"/>
    <col min="12093" max="12093" width="6.42578125" style="1" customWidth="1"/>
    <col min="12094" max="12094" width="5.5703125" style="1" customWidth="1"/>
    <col min="12095" max="12095" width="13.42578125" style="1" customWidth="1"/>
    <col min="12096" max="12096" width="10.5703125" style="1" customWidth="1"/>
    <col min="12097" max="12097" width="9.42578125" style="1" customWidth="1"/>
    <col min="12098" max="12346" width="9" style="1"/>
    <col min="12347" max="12347" width="12.5703125" style="1" customWidth="1"/>
    <col min="12348" max="12348" width="119.5703125" style="1" customWidth="1"/>
    <col min="12349" max="12349" width="6.42578125" style="1" customWidth="1"/>
    <col min="12350" max="12350" width="5.5703125" style="1" customWidth="1"/>
    <col min="12351" max="12351" width="13.42578125" style="1" customWidth="1"/>
    <col min="12352" max="12352" width="10.5703125" style="1" customWidth="1"/>
    <col min="12353" max="12353" width="9.42578125" style="1" customWidth="1"/>
    <col min="12354" max="12602" width="9" style="1"/>
    <col min="12603" max="12603" width="12.5703125" style="1" customWidth="1"/>
    <col min="12604" max="12604" width="119.5703125" style="1" customWidth="1"/>
    <col min="12605" max="12605" width="6.42578125" style="1" customWidth="1"/>
    <col min="12606" max="12606" width="5.5703125" style="1" customWidth="1"/>
    <col min="12607" max="12607" width="13.42578125" style="1" customWidth="1"/>
    <col min="12608" max="12608" width="10.5703125" style="1" customWidth="1"/>
    <col min="12609" max="12609" width="9.42578125" style="1" customWidth="1"/>
    <col min="12610" max="12858" width="9" style="1"/>
    <col min="12859" max="12859" width="12.5703125" style="1" customWidth="1"/>
    <col min="12860" max="12860" width="119.5703125" style="1" customWidth="1"/>
    <col min="12861" max="12861" width="6.42578125" style="1" customWidth="1"/>
    <col min="12862" max="12862" width="5.5703125" style="1" customWidth="1"/>
    <col min="12863" max="12863" width="13.42578125" style="1" customWidth="1"/>
    <col min="12864" max="12864" width="10.5703125" style="1" customWidth="1"/>
    <col min="12865" max="12865" width="9.42578125" style="1" customWidth="1"/>
    <col min="12866" max="13114" width="9" style="1"/>
    <col min="13115" max="13115" width="12.5703125" style="1" customWidth="1"/>
    <col min="13116" max="13116" width="119.5703125" style="1" customWidth="1"/>
    <col min="13117" max="13117" width="6.42578125" style="1" customWidth="1"/>
    <col min="13118" max="13118" width="5.5703125" style="1" customWidth="1"/>
    <col min="13119" max="13119" width="13.42578125" style="1" customWidth="1"/>
    <col min="13120" max="13120" width="10.5703125" style="1" customWidth="1"/>
    <col min="13121" max="13121" width="9.42578125" style="1" customWidth="1"/>
    <col min="13122" max="13370" width="9" style="1"/>
    <col min="13371" max="13371" width="12.5703125" style="1" customWidth="1"/>
    <col min="13372" max="13372" width="119.5703125" style="1" customWidth="1"/>
    <col min="13373" max="13373" width="6.42578125" style="1" customWidth="1"/>
    <col min="13374" max="13374" width="5.5703125" style="1" customWidth="1"/>
    <col min="13375" max="13375" width="13.42578125" style="1" customWidth="1"/>
    <col min="13376" max="13376" width="10.5703125" style="1" customWidth="1"/>
    <col min="13377" max="13377" width="9.42578125" style="1" customWidth="1"/>
    <col min="13378" max="13626" width="9" style="1"/>
    <col min="13627" max="13627" width="12.5703125" style="1" customWidth="1"/>
    <col min="13628" max="13628" width="119.5703125" style="1" customWidth="1"/>
    <col min="13629" max="13629" width="6.42578125" style="1" customWidth="1"/>
    <col min="13630" max="13630" width="5.5703125" style="1" customWidth="1"/>
    <col min="13631" max="13631" width="13.42578125" style="1" customWidth="1"/>
    <col min="13632" max="13632" width="10.5703125" style="1" customWidth="1"/>
    <col min="13633" max="13633" width="9.42578125" style="1" customWidth="1"/>
    <col min="13634" max="13882" width="9" style="1"/>
    <col min="13883" max="13883" width="12.5703125" style="1" customWidth="1"/>
    <col min="13884" max="13884" width="119.5703125" style="1" customWidth="1"/>
    <col min="13885" max="13885" width="6.42578125" style="1" customWidth="1"/>
    <col min="13886" max="13886" width="5.5703125" style="1" customWidth="1"/>
    <col min="13887" max="13887" width="13.42578125" style="1" customWidth="1"/>
    <col min="13888" max="13888" width="10.5703125" style="1" customWidth="1"/>
    <col min="13889" max="13889" width="9.42578125" style="1" customWidth="1"/>
    <col min="13890" max="14138" width="9" style="1"/>
    <col min="14139" max="14139" width="12.5703125" style="1" customWidth="1"/>
    <col min="14140" max="14140" width="119.5703125" style="1" customWidth="1"/>
    <col min="14141" max="14141" width="6.42578125" style="1" customWidth="1"/>
    <col min="14142" max="14142" width="5.5703125" style="1" customWidth="1"/>
    <col min="14143" max="14143" width="13.42578125" style="1" customWidth="1"/>
    <col min="14144" max="14144" width="10.5703125" style="1" customWidth="1"/>
    <col min="14145" max="14145" width="9.42578125" style="1" customWidth="1"/>
    <col min="14146" max="14394" width="9" style="1"/>
    <col min="14395" max="14395" width="12.5703125" style="1" customWidth="1"/>
    <col min="14396" max="14396" width="119.5703125" style="1" customWidth="1"/>
    <col min="14397" max="14397" width="6.42578125" style="1" customWidth="1"/>
    <col min="14398" max="14398" width="5.5703125" style="1" customWidth="1"/>
    <col min="14399" max="14399" width="13.42578125" style="1" customWidth="1"/>
    <col min="14400" max="14400" width="10.5703125" style="1" customWidth="1"/>
    <col min="14401" max="14401" width="9.42578125" style="1" customWidth="1"/>
    <col min="14402" max="14650" width="9" style="1"/>
    <col min="14651" max="14651" width="12.5703125" style="1" customWidth="1"/>
    <col min="14652" max="14652" width="119.5703125" style="1" customWidth="1"/>
    <col min="14653" max="14653" width="6.42578125" style="1" customWidth="1"/>
    <col min="14654" max="14654" width="5.5703125" style="1" customWidth="1"/>
    <col min="14655" max="14655" width="13.42578125" style="1" customWidth="1"/>
    <col min="14656" max="14656" width="10.5703125" style="1" customWidth="1"/>
    <col min="14657" max="14657" width="9.42578125" style="1" customWidth="1"/>
    <col min="14658" max="14906" width="9" style="1"/>
    <col min="14907" max="14907" width="12.5703125" style="1" customWidth="1"/>
    <col min="14908" max="14908" width="119.5703125" style="1" customWidth="1"/>
    <col min="14909" max="14909" width="6.42578125" style="1" customWidth="1"/>
    <col min="14910" max="14910" width="5.5703125" style="1" customWidth="1"/>
    <col min="14911" max="14911" width="13.42578125" style="1" customWidth="1"/>
    <col min="14912" max="14912" width="10.5703125" style="1" customWidth="1"/>
    <col min="14913" max="14913" width="9.42578125" style="1" customWidth="1"/>
    <col min="14914" max="15162" width="9" style="1"/>
    <col min="15163" max="15163" width="12.5703125" style="1" customWidth="1"/>
    <col min="15164" max="15164" width="119.5703125" style="1" customWidth="1"/>
    <col min="15165" max="15165" width="6.42578125" style="1" customWidth="1"/>
    <col min="15166" max="15166" width="5.5703125" style="1" customWidth="1"/>
    <col min="15167" max="15167" width="13.42578125" style="1" customWidth="1"/>
    <col min="15168" max="15168" width="10.5703125" style="1" customWidth="1"/>
    <col min="15169" max="15169" width="9.42578125" style="1" customWidth="1"/>
    <col min="15170" max="15418" width="9" style="1"/>
    <col min="15419" max="15419" width="12.5703125" style="1" customWidth="1"/>
    <col min="15420" max="15420" width="119.5703125" style="1" customWidth="1"/>
    <col min="15421" max="15421" width="6.42578125" style="1" customWidth="1"/>
    <col min="15422" max="15422" width="5.5703125" style="1" customWidth="1"/>
    <col min="15423" max="15423" width="13.42578125" style="1" customWidth="1"/>
    <col min="15424" max="15424" width="10.5703125" style="1" customWidth="1"/>
    <col min="15425" max="15425" width="9.42578125" style="1" customWidth="1"/>
    <col min="15426" max="15674" width="9" style="1"/>
    <col min="15675" max="15675" width="12.5703125" style="1" customWidth="1"/>
    <col min="15676" max="15676" width="119.5703125" style="1" customWidth="1"/>
    <col min="15677" max="15677" width="6.42578125" style="1" customWidth="1"/>
    <col min="15678" max="15678" width="5.5703125" style="1" customWidth="1"/>
    <col min="15679" max="15679" width="13.42578125" style="1" customWidth="1"/>
    <col min="15680" max="15680" width="10.5703125" style="1" customWidth="1"/>
    <col min="15681" max="15681" width="9.42578125" style="1" customWidth="1"/>
    <col min="15682" max="16384" width="9" style="1"/>
  </cols>
  <sheetData>
    <row r="2" spans="3:46" ht="20.25" customHeight="1" x14ac:dyDescent="0.2">
      <c r="F2" s="2328" t="s">
        <v>837</v>
      </c>
      <c r="G2" s="2328"/>
      <c r="H2" s="2328"/>
      <c r="I2" s="2328"/>
      <c r="J2" s="2328"/>
      <c r="K2" s="1513"/>
      <c r="L2" s="1513"/>
      <c r="M2" s="1513"/>
    </row>
    <row r="3" spans="3:46" s="16" customFormat="1" x14ac:dyDescent="0.2">
      <c r="C3" s="1"/>
      <c r="F3" s="1514"/>
      <c r="G3" s="1515"/>
      <c r="H3" s="1516"/>
    </row>
    <row r="4" spans="3:46" s="16" customFormat="1" ht="15" thickBot="1" x14ac:dyDescent="0.3">
      <c r="F4" s="1517" t="s">
        <v>838</v>
      </c>
      <c r="G4" s="1515"/>
      <c r="H4" s="1516"/>
    </row>
    <row r="5" spans="3:46" s="16" customFormat="1" ht="15" customHeight="1" thickTop="1" thickBot="1" x14ac:dyDescent="0.3">
      <c r="F5" s="2329" t="s">
        <v>173</v>
      </c>
      <c r="G5" s="2331" t="s">
        <v>839</v>
      </c>
      <c r="H5" s="2333" t="s">
        <v>840</v>
      </c>
      <c r="I5" s="2335" t="s">
        <v>841</v>
      </c>
      <c r="J5" s="2336"/>
      <c r="K5" s="2337"/>
      <c r="L5" s="1519"/>
      <c r="M5" s="508" t="s">
        <v>842</v>
      </c>
    </row>
    <row r="6" spans="3:46" s="16" customFormat="1" ht="16.5" thickTop="1" thickBot="1" x14ac:dyDescent="0.3">
      <c r="F6" s="2330"/>
      <c r="G6" s="2332"/>
      <c r="H6" s="2334"/>
      <c r="I6" s="1520" t="s">
        <v>843</v>
      </c>
      <c r="J6" s="1521" t="s">
        <v>844</v>
      </c>
      <c r="K6" s="1520" t="s">
        <v>25</v>
      </c>
      <c r="L6" s="1519"/>
      <c r="M6" s="1519"/>
      <c r="AE6" s="16">
        <v>17</v>
      </c>
      <c r="AF6" s="16">
        <v>18</v>
      </c>
      <c r="AG6" s="16">
        <v>19</v>
      </c>
      <c r="AH6" s="16">
        <v>20</v>
      </c>
      <c r="AI6" s="16">
        <v>21</v>
      </c>
      <c r="AJ6" s="16">
        <v>22</v>
      </c>
      <c r="AK6" s="16">
        <v>23</v>
      </c>
      <c r="AL6" s="16">
        <v>24</v>
      </c>
      <c r="AM6" s="16">
        <v>25</v>
      </c>
      <c r="AN6" s="16">
        <v>26</v>
      </c>
      <c r="AO6" s="16">
        <v>27</v>
      </c>
      <c r="AP6" s="16">
        <v>28</v>
      </c>
      <c r="AQ6" s="16">
        <v>29</v>
      </c>
      <c r="AR6" s="16">
        <v>30</v>
      </c>
      <c r="AS6" s="16">
        <v>31</v>
      </c>
    </row>
    <row r="7" spans="3:46" s="16" customFormat="1" ht="15.75" thickTop="1" x14ac:dyDescent="0.25">
      <c r="F7" s="1522">
        <v>1</v>
      </c>
      <c r="G7" s="1523">
        <v>1329220</v>
      </c>
      <c r="H7" s="1524" t="s">
        <v>845</v>
      </c>
      <c r="I7" s="1525"/>
      <c r="J7" s="1525">
        <f t="shared" ref="J7:J37" si="0">(2200-(G7/1000))/91.7</f>
        <v>9.4959651035986905</v>
      </c>
      <c r="K7" s="1526">
        <f>G7/2200/1000</f>
        <v>0.60419090909090911</v>
      </c>
      <c r="L7" s="1527"/>
      <c r="M7" s="1528">
        <f>(G7/1000)/24</f>
        <v>55.384166666666665</v>
      </c>
      <c r="O7" s="1529">
        <f>249.262+270.9</f>
        <v>520.16200000000003</v>
      </c>
      <c r="P7" s="1530">
        <f>1356.367+39.742</f>
        <v>1396.1089999999999</v>
      </c>
      <c r="Q7" s="1530">
        <f>1086.521+50.6</f>
        <v>1137.1209999999999</v>
      </c>
      <c r="R7" s="1530">
        <f>1353.558+373.309</f>
        <v>1726.867</v>
      </c>
      <c r="S7" s="1529">
        <v>1942.7460000000001</v>
      </c>
      <c r="T7" s="1529">
        <v>1868.212</v>
      </c>
      <c r="U7" s="1529">
        <v>2057.011</v>
      </c>
      <c r="V7" s="1529">
        <v>1781.8440000000001</v>
      </c>
      <c r="W7" s="1531">
        <v>1250.7639999999999</v>
      </c>
      <c r="X7" s="1531">
        <v>1613.4860000000001</v>
      </c>
      <c r="Y7" s="1531">
        <v>1325.077</v>
      </c>
      <c r="Z7" s="1529">
        <f>66.442+571.568</f>
        <v>638.01</v>
      </c>
      <c r="AA7" s="1529">
        <f>815.429</f>
        <v>815.42899999999997</v>
      </c>
      <c r="AB7" s="1531">
        <f>352.234+731.627</f>
        <v>1083.8609999999999</v>
      </c>
      <c r="AC7" s="1529">
        <f>1626.002+13.213</f>
        <v>1639.2149999999999</v>
      </c>
      <c r="AD7" s="1529">
        <v>2094.7910000000002</v>
      </c>
      <c r="AE7" s="1531">
        <v>2075.375</v>
      </c>
      <c r="AF7" s="1531">
        <v>2008.8040000000001</v>
      </c>
      <c r="AG7" s="1531">
        <v>1946.712</v>
      </c>
      <c r="AH7" s="1531">
        <v>1998.9390000000001</v>
      </c>
      <c r="AI7" s="1529">
        <f>1623.839+281.468</f>
        <v>1905.307</v>
      </c>
      <c r="AJ7" s="1529">
        <v>1610.0239999999999</v>
      </c>
      <c r="AK7" s="1529">
        <f>1135.181+98.368</f>
        <v>1233.549</v>
      </c>
      <c r="AL7" s="1529">
        <f>958.893+543.852</f>
        <v>1502.7449999999999</v>
      </c>
      <c r="AM7" s="1529">
        <v>2043.15</v>
      </c>
      <c r="AN7" s="1529">
        <v>1762.6420000000001</v>
      </c>
      <c r="AO7" s="1529">
        <v>2170.3359999999998</v>
      </c>
      <c r="AP7" s="1529">
        <f>1181.38+463.711</f>
        <v>1645.0910000000001</v>
      </c>
      <c r="AQ7" s="1529">
        <v>219.47399999999999</v>
      </c>
      <c r="AR7" s="1529">
        <f>48.153+1225.968+107.3</f>
        <v>1381.421</v>
      </c>
      <c r="AS7" s="1529"/>
    </row>
    <row r="8" spans="3:46" s="16" customFormat="1" x14ac:dyDescent="0.25">
      <c r="F8" s="1532">
        <v>2</v>
      </c>
      <c r="G8" s="1533">
        <v>1090185</v>
      </c>
      <c r="H8" s="1524" t="s">
        <v>845</v>
      </c>
      <c r="I8" s="1534"/>
      <c r="J8" s="1534">
        <f t="shared" si="0"/>
        <v>12.102671755725192</v>
      </c>
      <c r="K8" s="1535">
        <f>G8/2200/1000</f>
        <v>0.49553863636363638</v>
      </c>
      <c r="L8" s="1527"/>
      <c r="M8" s="1528">
        <f t="shared" ref="M8:M37" si="1">(G8/1000)/24</f>
        <v>45.424374999999998</v>
      </c>
    </row>
    <row r="9" spans="3:46" s="16" customFormat="1" x14ac:dyDescent="0.25">
      <c r="F9" s="1536">
        <v>3</v>
      </c>
      <c r="G9" s="1533">
        <v>0</v>
      </c>
      <c r="H9" s="1524" t="s">
        <v>846</v>
      </c>
      <c r="I9" s="1534"/>
      <c r="J9" s="1534">
        <f t="shared" si="0"/>
        <v>23.991275899672846</v>
      </c>
      <c r="K9" s="1535">
        <f>G9/2200/1000</f>
        <v>0</v>
      </c>
      <c r="L9" s="1527"/>
      <c r="M9" s="1528">
        <f t="shared" si="1"/>
        <v>0</v>
      </c>
    </row>
    <row r="10" spans="3:46" s="16" customFormat="1" x14ac:dyDescent="0.25">
      <c r="F10" s="1536">
        <v>4</v>
      </c>
      <c r="G10" s="1533">
        <v>1214493</v>
      </c>
      <c r="H10" s="1524" t="s">
        <v>845</v>
      </c>
      <c r="I10" s="1534"/>
      <c r="J10" s="1534">
        <f t="shared" si="0"/>
        <v>10.747077426390403</v>
      </c>
      <c r="K10" s="1535">
        <f>G10/2200/1000</f>
        <v>0.55204227272727269</v>
      </c>
      <c r="L10" s="1527"/>
      <c r="M10" s="1528">
        <f t="shared" si="1"/>
        <v>50.603874999999995</v>
      </c>
    </row>
    <row r="11" spans="3:46" s="16" customFormat="1" x14ac:dyDescent="0.25">
      <c r="F11" s="1536">
        <v>5</v>
      </c>
      <c r="G11" s="1533">
        <v>466758</v>
      </c>
      <c r="H11" s="1524" t="s">
        <v>845</v>
      </c>
      <c r="I11" s="1534"/>
      <c r="J11" s="1534">
        <f t="shared" si="0"/>
        <v>18.9012213740458</v>
      </c>
      <c r="K11" s="1535">
        <f>G11/2000/1000</f>
        <v>0.233379</v>
      </c>
      <c r="L11" s="1527"/>
      <c r="M11" s="1528">
        <f t="shared" si="1"/>
        <v>19.448249999999998</v>
      </c>
    </row>
    <row r="12" spans="3:46" s="16" customFormat="1" x14ac:dyDescent="0.25">
      <c r="F12" s="1536">
        <v>6</v>
      </c>
      <c r="G12" s="1533">
        <v>206159</v>
      </c>
      <c r="H12" s="1524" t="s">
        <v>845</v>
      </c>
      <c r="I12" s="1534"/>
      <c r="J12" s="1534">
        <f t="shared" si="0"/>
        <v>21.743086150490729</v>
      </c>
      <c r="K12" s="1535">
        <f t="shared" ref="K12:K37" si="2">G12/2200/1000</f>
        <v>9.3708636363636355E-2</v>
      </c>
      <c r="L12" s="1527"/>
      <c r="M12" s="1528">
        <f t="shared" si="1"/>
        <v>8.5899583333333336</v>
      </c>
      <c r="AT12" s="138"/>
    </row>
    <row r="13" spans="3:46" s="16" customFormat="1" x14ac:dyDescent="0.25">
      <c r="F13" s="1536">
        <v>7</v>
      </c>
      <c r="G13" s="1533">
        <v>630399</v>
      </c>
      <c r="H13" s="1524" t="s">
        <v>845</v>
      </c>
      <c r="I13" s="1534"/>
      <c r="J13" s="1534">
        <f t="shared" si="0"/>
        <v>17.116695747001092</v>
      </c>
      <c r="K13" s="1535">
        <f t="shared" si="2"/>
        <v>0.28654499999999999</v>
      </c>
      <c r="L13" s="1527"/>
      <c r="M13" s="1528">
        <f t="shared" si="1"/>
        <v>26.266625000000001</v>
      </c>
    </row>
    <row r="14" spans="3:46" s="16" customFormat="1" x14ac:dyDescent="0.25">
      <c r="F14" s="1536">
        <v>8</v>
      </c>
      <c r="G14" s="1533">
        <v>326961</v>
      </c>
      <c r="H14" s="1524" t="s">
        <v>845</v>
      </c>
      <c r="I14" s="1534"/>
      <c r="J14" s="1534">
        <f t="shared" si="0"/>
        <v>20.425725190839692</v>
      </c>
      <c r="K14" s="1535">
        <f t="shared" si="2"/>
        <v>0.14861863636363637</v>
      </c>
      <c r="L14" s="1527"/>
      <c r="M14" s="1528">
        <f t="shared" si="1"/>
        <v>13.623375000000001</v>
      </c>
    </row>
    <row r="15" spans="3:46" s="16" customFormat="1" x14ac:dyDescent="0.25">
      <c r="F15" s="1536">
        <v>9</v>
      </c>
      <c r="G15" s="1533">
        <v>783993</v>
      </c>
      <c r="H15" s="1524" t="s">
        <v>845</v>
      </c>
      <c r="I15" s="1534"/>
      <c r="J15" s="1534">
        <f t="shared" si="0"/>
        <v>15.441733914940022</v>
      </c>
      <c r="K15" s="1535">
        <f t="shared" si="2"/>
        <v>0.35636045454545456</v>
      </c>
      <c r="L15" s="1527"/>
      <c r="M15" s="1528">
        <f t="shared" si="1"/>
        <v>32.666375000000002</v>
      </c>
    </row>
    <row r="16" spans="3:46" s="16" customFormat="1" x14ac:dyDescent="0.25">
      <c r="F16" s="1536">
        <v>10</v>
      </c>
      <c r="G16" s="1533">
        <v>529241</v>
      </c>
      <c r="H16" s="1524" t="s">
        <v>845</v>
      </c>
      <c r="I16" s="1534"/>
      <c r="J16" s="1534">
        <f t="shared" si="0"/>
        <v>18.219836423118867</v>
      </c>
      <c r="K16" s="1535">
        <f t="shared" si="2"/>
        <v>0.24056409090909089</v>
      </c>
      <c r="L16" s="1527"/>
      <c r="M16" s="1528">
        <f t="shared" si="1"/>
        <v>22.051708333333334</v>
      </c>
    </row>
    <row r="17" spans="6:13" s="16" customFormat="1" x14ac:dyDescent="0.25">
      <c r="F17" s="1536">
        <v>11</v>
      </c>
      <c r="G17" s="1533">
        <v>1204852</v>
      </c>
      <c r="H17" s="1524" t="s">
        <v>845</v>
      </c>
      <c r="I17" s="1534"/>
      <c r="J17" s="1534">
        <f t="shared" si="0"/>
        <v>10.852213740458014</v>
      </c>
      <c r="K17" s="1535">
        <f t="shared" si="2"/>
        <v>0.54765999999999992</v>
      </c>
      <c r="L17" s="1527"/>
      <c r="M17" s="1528">
        <f t="shared" si="1"/>
        <v>50.20216666666667</v>
      </c>
    </row>
    <row r="18" spans="6:13" s="16" customFormat="1" x14ac:dyDescent="0.25">
      <c r="F18" s="1536">
        <v>12</v>
      </c>
      <c r="G18" s="1533">
        <v>1651432</v>
      </c>
      <c r="H18" s="1524" t="s">
        <v>845</v>
      </c>
      <c r="I18" s="1534"/>
      <c r="J18" s="1534">
        <f t="shared" si="0"/>
        <v>5.9822028353326058</v>
      </c>
      <c r="K18" s="1535">
        <f t="shared" si="2"/>
        <v>0.75065090909090904</v>
      </c>
      <c r="L18" s="1527"/>
      <c r="M18" s="1528">
        <f t="shared" si="1"/>
        <v>68.809666666666672</v>
      </c>
    </row>
    <row r="19" spans="6:13" s="16" customFormat="1" x14ac:dyDescent="0.25">
      <c r="F19" s="1536">
        <v>13</v>
      </c>
      <c r="G19" s="1533">
        <v>1336027</v>
      </c>
      <c r="H19" s="1524" t="s">
        <v>845</v>
      </c>
      <c r="I19" s="1534"/>
      <c r="J19" s="1534">
        <f t="shared" si="0"/>
        <v>9.4217339149400203</v>
      </c>
      <c r="K19" s="1535">
        <f t="shared" si="2"/>
        <v>0.60728499999999996</v>
      </c>
      <c r="L19" s="1527"/>
      <c r="M19" s="1528">
        <f t="shared" si="1"/>
        <v>55.667791666666666</v>
      </c>
    </row>
    <row r="20" spans="6:13" s="16" customFormat="1" x14ac:dyDescent="0.25">
      <c r="F20" s="1536">
        <v>14</v>
      </c>
      <c r="G20" s="1533">
        <v>524254</v>
      </c>
      <c r="H20" s="1524" t="s">
        <v>845</v>
      </c>
      <c r="I20" s="1534"/>
      <c r="J20" s="1534">
        <f t="shared" si="0"/>
        <v>18.274220283533261</v>
      </c>
      <c r="K20" s="1535">
        <f t="shared" si="2"/>
        <v>0.23829727272727275</v>
      </c>
      <c r="L20" s="1527"/>
      <c r="M20" s="1528">
        <f t="shared" si="1"/>
        <v>21.843916666666669</v>
      </c>
    </row>
    <row r="21" spans="6:13" s="16" customFormat="1" x14ac:dyDescent="0.25">
      <c r="F21" s="1536">
        <v>15</v>
      </c>
      <c r="G21" s="1537">
        <v>935273</v>
      </c>
      <c r="H21" s="1524" t="s">
        <v>845</v>
      </c>
      <c r="I21" s="1534"/>
      <c r="J21" s="1534">
        <f t="shared" si="0"/>
        <v>13.792006543075244</v>
      </c>
      <c r="K21" s="1535">
        <f t="shared" si="2"/>
        <v>0.42512409090909092</v>
      </c>
      <c r="L21" s="1527"/>
      <c r="M21" s="1528">
        <f t="shared" si="1"/>
        <v>38.969708333333337</v>
      </c>
    </row>
    <row r="22" spans="6:13" s="16" customFormat="1" x14ac:dyDescent="0.25">
      <c r="F22" s="1536">
        <v>16</v>
      </c>
      <c r="G22" s="1533">
        <v>1014253</v>
      </c>
      <c r="H22" s="1524" t="s">
        <v>845</v>
      </c>
      <c r="I22" s="1534"/>
      <c r="J22" s="1534">
        <f t="shared" si="0"/>
        <v>12.930719738276988</v>
      </c>
      <c r="K22" s="1535">
        <f t="shared" si="2"/>
        <v>0.46102409090909091</v>
      </c>
      <c r="L22" s="1527"/>
      <c r="M22" s="1528">
        <f t="shared" si="1"/>
        <v>42.260541666666668</v>
      </c>
    </row>
    <row r="23" spans="6:13" s="16" customFormat="1" x14ac:dyDescent="0.25">
      <c r="F23" s="1536">
        <v>17</v>
      </c>
      <c r="G23" s="1538">
        <v>805977</v>
      </c>
      <c r="H23" s="1524" t="s">
        <v>845</v>
      </c>
      <c r="I23" s="1534"/>
      <c r="J23" s="1534">
        <f t="shared" si="0"/>
        <v>15.201995637949837</v>
      </c>
      <c r="K23" s="1535">
        <f t="shared" si="2"/>
        <v>0.36635318181818183</v>
      </c>
      <c r="L23" s="1527"/>
      <c r="M23" s="1528">
        <f t="shared" si="1"/>
        <v>33.582374999999999</v>
      </c>
    </row>
    <row r="24" spans="6:13" s="16" customFormat="1" x14ac:dyDescent="0.2">
      <c r="F24" s="1539">
        <v>18</v>
      </c>
      <c r="G24" s="1540">
        <v>893818</v>
      </c>
      <c r="H24" s="1524" t="s">
        <v>845</v>
      </c>
      <c r="I24" s="1534"/>
      <c r="J24" s="1534">
        <f t="shared" si="0"/>
        <v>14.244078516902944</v>
      </c>
      <c r="K24" s="1535">
        <f t="shared" si="2"/>
        <v>0.40628090909090908</v>
      </c>
      <c r="L24" s="1527"/>
      <c r="M24" s="1528">
        <f t="shared" si="1"/>
        <v>37.242416666666664</v>
      </c>
    </row>
    <row r="25" spans="6:13" s="16" customFormat="1" x14ac:dyDescent="0.2">
      <c r="F25" s="1539">
        <v>19</v>
      </c>
      <c r="G25" s="1540">
        <v>587447</v>
      </c>
      <c r="H25" s="1524" t="s">
        <v>845</v>
      </c>
      <c r="I25" s="1534"/>
      <c r="J25" s="1534">
        <f t="shared" si="0"/>
        <v>17.585092693565976</v>
      </c>
      <c r="K25" s="1535">
        <f t="shared" si="2"/>
        <v>0.26702136363636364</v>
      </c>
      <c r="L25" s="1527"/>
      <c r="M25" s="1528">
        <f t="shared" si="1"/>
        <v>24.476958333333332</v>
      </c>
    </row>
    <row r="26" spans="6:13" s="16" customFormat="1" x14ac:dyDescent="0.25">
      <c r="F26" s="1539">
        <v>20</v>
      </c>
      <c r="G26" s="1533">
        <v>0</v>
      </c>
      <c r="H26" s="1524" t="s">
        <v>846</v>
      </c>
      <c r="I26" s="1534"/>
      <c r="J26" s="1534">
        <f t="shared" si="0"/>
        <v>23.991275899672846</v>
      </c>
      <c r="K26" s="1535">
        <f t="shared" si="2"/>
        <v>0</v>
      </c>
      <c r="L26" s="1527"/>
      <c r="M26" s="1528">
        <f t="shared" si="1"/>
        <v>0</v>
      </c>
    </row>
    <row r="27" spans="6:13" s="16" customFormat="1" x14ac:dyDescent="0.25">
      <c r="F27" s="1539">
        <v>21</v>
      </c>
      <c r="G27" s="1533">
        <v>0</v>
      </c>
      <c r="H27" s="1524" t="s">
        <v>846</v>
      </c>
      <c r="I27" s="1534"/>
      <c r="J27" s="1534">
        <f t="shared" si="0"/>
        <v>23.991275899672846</v>
      </c>
      <c r="K27" s="1535">
        <f t="shared" si="2"/>
        <v>0</v>
      </c>
      <c r="L27" s="1527"/>
      <c r="M27" s="1528">
        <f t="shared" si="1"/>
        <v>0</v>
      </c>
    </row>
    <row r="28" spans="6:13" s="16" customFormat="1" x14ac:dyDescent="0.25">
      <c r="F28" s="1539">
        <v>22</v>
      </c>
      <c r="G28" s="1533">
        <v>868833</v>
      </c>
      <c r="H28" s="1524" t="s">
        <v>845</v>
      </c>
      <c r="I28" s="1534"/>
      <c r="J28" s="1534">
        <f t="shared" si="0"/>
        <v>14.516543075245364</v>
      </c>
      <c r="K28" s="1535">
        <f t="shared" si="2"/>
        <v>0.39492409090909092</v>
      </c>
      <c r="L28" s="1527"/>
      <c r="M28" s="1528">
        <f t="shared" si="1"/>
        <v>36.201374999999999</v>
      </c>
    </row>
    <row r="29" spans="6:13" s="16" customFormat="1" x14ac:dyDescent="0.25">
      <c r="F29" s="1539">
        <v>23</v>
      </c>
      <c r="G29" s="1533">
        <v>648855</v>
      </c>
      <c r="H29" s="1524" t="s">
        <v>845</v>
      </c>
      <c r="I29" s="1534"/>
      <c r="J29" s="1534">
        <f t="shared" si="0"/>
        <v>16.915430752453652</v>
      </c>
      <c r="K29" s="1535">
        <f t="shared" si="2"/>
        <v>0.2949340909090909</v>
      </c>
      <c r="L29" s="1527"/>
      <c r="M29" s="1528">
        <f t="shared" si="1"/>
        <v>27.035625</v>
      </c>
    </row>
    <row r="30" spans="6:13" s="16" customFormat="1" x14ac:dyDescent="0.25">
      <c r="F30" s="1539">
        <v>24</v>
      </c>
      <c r="G30" s="1533">
        <v>818614</v>
      </c>
      <c r="H30" s="1524" t="s">
        <v>845</v>
      </c>
      <c r="I30" s="1534"/>
      <c r="J30" s="1534">
        <f t="shared" si="0"/>
        <v>15.064187568157033</v>
      </c>
      <c r="K30" s="1535">
        <f t="shared" si="2"/>
        <v>0.37209727272727278</v>
      </c>
      <c r="L30" s="1527"/>
      <c r="M30" s="1528">
        <f t="shared" si="1"/>
        <v>34.108916666666666</v>
      </c>
    </row>
    <row r="31" spans="6:13" s="16" customFormat="1" x14ac:dyDescent="0.25">
      <c r="F31" s="1539">
        <v>25</v>
      </c>
      <c r="G31" s="1533">
        <v>914874</v>
      </c>
      <c r="H31" s="1524" t="s">
        <v>845</v>
      </c>
      <c r="I31" s="1534"/>
      <c r="J31" s="1534">
        <f t="shared" si="0"/>
        <v>14.014460196292257</v>
      </c>
      <c r="K31" s="1535">
        <f t="shared" si="2"/>
        <v>0.41585181818181821</v>
      </c>
      <c r="L31" s="1527"/>
      <c r="M31" s="1528">
        <f t="shared" si="1"/>
        <v>38.119750000000003</v>
      </c>
    </row>
    <row r="32" spans="6:13" s="16" customFormat="1" x14ac:dyDescent="0.25">
      <c r="F32" s="1539">
        <v>26</v>
      </c>
      <c r="G32" s="1533">
        <v>1316808</v>
      </c>
      <c r="H32" s="1524" t="s">
        <v>845</v>
      </c>
      <c r="I32" s="1534"/>
      <c r="J32" s="1534">
        <f t="shared" si="0"/>
        <v>9.6313195201744826</v>
      </c>
      <c r="K32" s="1535">
        <f t="shared" si="2"/>
        <v>0.59854909090909092</v>
      </c>
      <c r="L32" s="1527"/>
      <c r="M32" s="1528">
        <f t="shared" si="1"/>
        <v>54.866999999999997</v>
      </c>
    </row>
    <row r="33" spans="6:16" s="16" customFormat="1" x14ac:dyDescent="0.25">
      <c r="F33" s="1539">
        <v>27</v>
      </c>
      <c r="G33" s="1533">
        <v>929598</v>
      </c>
      <c r="H33" s="1524" t="s">
        <v>845</v>
      </c>
      <c r="I33" s="1534"/>
      <c r="J33" s="1534">
        <f t="shared" si="0"/>
        <v>13.853893129770993</v>
      </c>
      <c r="K33" s="1535">
        <f t="shared" si="2"/>
        <v>0.42254454545454545</v>
      </c>
      <c r="L33" s="1527"/>
      <c r="M33" s="1528">
        <f t="shared" si="1"/>
        <v>38.733249999999998</v>
      </c>
    </row>
    <row r="34" spans="6:16" s="16" customFormat="1" x14ac:dyDescent="0.25">
      <c r="F34" s="1539">
        <v>28</v>
      </c>
      <c r="G34" s="1533">
        <v>303909</v>
      </c>
      <c r="H34" s="1524" t="s">
        <v>845</v>
      </c>
      <c r="I34" s="1534"/>
      <c r="J34" s="1534">
        <f t="shared" si="0"/>
        <v>20.677110141766629</v>
      </c>
      <c r="K34" s="1535">
        <f t="shared" si="2"/>
        <v>0.13814045454545454</v>
      </c>
      <c r="L34" s="1527"/>
      <c r="M34" s="1528">
        <f t="shared" si="1"/>
        <v>12.662875</v>
      </c>
    </row>
    <row r="35" spans="6:16" s="16" customFormat="1" x14ac:dyDescent="0.25">
      <c r="F35" s="1539">
        <v>29</v>
      </c>
      <c r="G35" s="1533">
        <v>1397582</v>
      </c>
      <c r="H35" s="1524" t="s">
        <v>847</v>
      </c>
      <c r="I35" s="1534"/>
      <c r="J35" s="1534">
        <f t="shared" si="0"/>
        <v>8.7504689203925832</v>
      </c>
      <c r="K35" s="1535">
        <f t="shared" si="2"/>
        <v>0.63526454545454547</v>
      </c>
      <c r="L35" s="1527"/>
      <c r="M35" s="1528">
        <f t="shared" si="1"/>
        <v>58.232583333333338</v>
      </c>
    </row>
    <row r="36" spans="6:16" s="16" customFormat="1" x14ac:dyDescent="0.25">
      <c r="F36" s="1541">
        <v>30</v>
      </c>
      <c r="G36" s="1542">
        <v>238757</v>
      </c>
      <c r="H36" s="1524" t="s">
        <v>845</v>
      </c>
      <c r="I36" s="1543"/>
      <c r="J36" s="1534">
        <f t="shared" si="0"/>
        <v>21.387600872410033</v>
      </c>
      <c r="K36" s="1535">
        <f t="shared" si="2"/>
        <v>0.10852590909090909</v>
      </c>
      <c r="L36" s="1527"/>
      <c r="M36" s="1528">
        <f t="shared" si="1"/>
        <v>9.9482083333333335</v>
      </c>
    </row>
    <row r="37" spans="6:16" s="16" customFormat="1" ht="15" thickBot="1" x14ac:dyDescent="0.3">
      <c r="F37" s="1544">
        <v>31</v>
      </c>
      <c r="G37" s="1545">
        <v>498387</v>
      </c>
      <c r="H37" s="1524" t="s">
        <v>845</v>
      </c>
      <c r="I37" s="1546"/>
      <c r="J37" s="1547">
        <f t="shared" si="0"/>
        <v>18.556303162486369</v>
      </c>
      <c r="K37" s="1548">
        <f t="shared" si="2"/>
        <v>0.22653954545454544</v>
      </c>
      <c r="L37" s="1527"/>
      <c r="M37" s="1528">
        <f t="shared" si="1"/>
        <v>20.766124999999999</v>
      </c>
    </row>
    <row r="38" spans="6:16" s="16" customFormat="1" ht="18" customHeight="1" thickTop="1" thickBot="1" x14ac:dyDescent="0.3">
      <c r="F38" s="1518" t="s">
        <v>157</v>
      </c>
      <c r="G38" s="1549">
        <f>SUM(G7:G37)</f>
        <v>23466959</v>
      </c>
      <c r="H38" s="1550"/>
      <c r="I38" s="1551">
        <f>SUM(I7:I36)</f>
        <v>0</v>
      </c>
      <c r="J38" s="1552">
        <f>SUM(J7:J37)</f>
        <v>487.81942202835324</v>
      </c>
      <c r="K38" s="1551"/>
      <c r="L38" s="1553"/>
      <c r="M38" s="1554">
        <f>AVERAGE(M7:M37)</f>
        <v>31.541611559139785</v>
      </c>
    </row>
    <row r="39" spans="6:16" customFormat="1" ht="15.75" thickTop="1" x14ac:dyDescent="0.25">
      <c r="F39" s="1555"/>
      <c r="G39" s="1556"/>
      <c r="H39" s="1557"/>
      <c r="I39" s="1"/>
      <c r="J39" s="1"/>
      <c r="K39" s="1"/>
      <c r="L39" s="1"/>
      <c r="M39" s="1"/>
    </row>
    <row r="40" spans="6:16" s="16" customFormat="1" x14ac:dyDescent="0.25">
      <c r="G40" s="1558" t="s">
        <v>848</v>
      </c>
    </row>
    <row r="41" spans="6:16" s="16" customFormat="1" x14ac:dyDescent="0.25">
      <c r="G41" s="16" t="s">
        <v>849</v>
      </c>
      <c r="I41" s="1528">
        <v>0</v>
      </c>
      <c r="J41" s="16" t="s">
        <v>850</v>
      </c>
      <c r="P41" s="1559"/>
    </row>
    <row r="42" spans="6:16" s="16" customFormat="1" x14ac:dyDescent="0.25">
      <c r="G42" s="16" t="s">
        <v>851</v>
      </c>
      <c r="I42" s="1528">
        <v>0</v>
      </c>
      <c r="J42" s="16" t="s">
        <v>850</v>
      </c>
    </row>
    <row r="43" spans="6:16" s="16" customFormat="1" x14ac:dyDescent="0.25">
      <c r="G43" s="16" t="s">
        <v>852</v>
      </c>
      <c r="I43" s="1528">
        <v>0</v>
      </c>
      <c r="J43" s="16" t="s">
        <v>850</v>
      </c>
    </row>
    <row r="44" spans="6:16" s="16" customFormat="1" x14ac:dyDescent="0.25">
      <c r="G44" s="16" t="s">
        <v>853</v>
      </c>
      <c r="I44" s="1528">
        <f>SUM(J7,J8,J10,J11,J12,J13,J14,J15,J16,J17,J18,J19,J20,J21,J22,J24,J23,J25,J28,J29,J30,J31,J32,J33,J34,J35,J36,J37)</f>
        <v>415.84559432933463</v>
      </c>
      <c r="J44" s="16" t="s">
        <v>850</v>
      </c>
    </row>
    <row r="45" spans="6:16" s="16" customFormat="1" x14ac:dyDescent="0.25">
      <c r="G45" s="16" t="s">
        <v>854</v>
      </c>
      <c r="I45" s="1560"/>
      <c r="J45" s="16" t="s">
        <v>850</v>
      </c>
    </row>
    <row r="46" spans="6:16" s="16" customFormat="1" x14ac:dyDescent="0.25">
      <c r="G46" s="16" t="s">
        <v>855</v>
      </c>
      <c r="I46" s="1560">
        <v>0</v>
      </c>
      <c r="J46" s="16" t="s">
        <v>850</v>
      </c>
    </row>
    <row r="47" spans="6:16" s="16" customFormat="1" x14ac:dyDescent="0.25">
      <c r="G47" s="16" t="s">
        <v>856</v>
      </c>
      <c r="I47" s="1560">
        <v>0</v>
      </c>
      <c r="J47" s="16" t="s">
        <v>850</v>
      </c>
    </row>
    <row r="48" spans="6:16" s="16" customFormat="1" x14ac:dyDescent="0.25">
      <c r="G48" s="16" t="s">
        <v>857</v>
      </c>
      <c r="I48" s="1560">
        <v>0</v>
      </c>
      <c r="J48" s="16" t="s">
        <v>850</v>
      </c>
    </row>
    <row r="49" spans="7:13" s="16" customFormat="1" x14ac:dyDescent="0.25">
      <c r="G49" s="16" t="s">
        <v>858</v>
      </c>
      <c r="I49" s="1560">
        <v>0</v>
      </c>
      <c r="J49" s="16" t="s">
        <v>850</v>
      </c>
    </row>
    <row r="50" spans="7:13" s="16" customFormat="1" x14ac:dyDescent="0.25">
      <c r="G50" s="16" t="s">
        <v>859</v>
      </c>
      <c r="I50" s="1560">
        <v>0</v>
      </c>
      <c r="J50" s="16" t="s">
        <v>850</v>
      </c>
    </row>
    <row r="51" spans="7:13" s="16" customFormat="1" x14ac:dyDescent="0.25">
      <c r="G51" s="16" t="s">
        <v>860</v>
      </c>
      <c r="I51" s="1528">
        <f>SUM(J9,J26,J27)</f>
        <v>71.973827699018543</v>
      </c>
      <c r="J51" s="16" t="s">
        <v>850</v>
      </c>
    </row>
    <row r="52" spans="7:13" ht="15" x14ac:dyDescent="0.25">
      <c r="G52" s="2338" t="s">
        <v>1</v>
      </c>
      <c r="H52" s="2338"/>
      <c r="I52" s="1561">
        <f>SUM(I41:I51)</f>
        <v>487.81942202835319</v>
      </c>
      <c r="J52" s="2" t="s">
        <v>850</v>
      </c>
      <c r="K52" s="2"/>
      <c r="L52" s="2"/>
      <c r="M52" s="2"/>
    </row>
    <row r="53" spans="7:13" x14ac:dyDescent="0.2">
      <c r="G53" s="2327" t="s">
        <v>861</v>
      </c>
      <c r="H53" s="2327"/>
    </row>
  </sheetData>
  <mergeCells count="7">
    <mergeCell ref="G53:H53"/>
    <mergeCell ref="F2:J2"/>
    <mergeCell ref="F5:F6"/>
    <mergeCell ref="G5:G6"/>
    <mergeCell ref="H5:H6"/>
    <mergeCell ref="I5:K5"/>
    <mergeCell ref="G52:H5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1019-DF70-4EE0-A48C-9A8B7FA7BB56}">
  <dimension ref="F2:AS56"/>
  <sheetViews>
    <sheetView topLeftCell="E1" workbookViewId="0">
      <selection activeCell="D2" sqref="D2:L2"/>
    </sheetView>
  </sheetViews>
  <sheetFormatPr defaultColWidth="9" defaultRowHeight="14.25" x14ac:dyDescent="0.2"/>
  <cols>
    <col min="1" max="4" width="0" style="1" hidden="1" customWidth="1"/>
    <col min="5" max="5" width="6.5703125" style="1" customWidth="1"/>
    <col min="6" max="6" width="11.5703125" style="1" customWidth="1"/>
    <col min="7" max="7" width="16.42578125" style="1" customWidth="1"/>
    <col min="8" max="8" width="52.5703125" style="1" customWidth="1"/>
    <col min="9" max="13" width="9.42578125" style="1" customWidth="1"/>
    <col min="14" max="14" width="12" style="1" customWidth="1"/>
    <col min="15" max="45" width="9" style="1" hidden="1" customWidth="1"/>
    <col min="46" max="58" width="9" style="1"/>
    <col min="59" max="59" width="12.5703125" style="1" customWidth="1"/>
    <col min="60" max="60" width="119.5703125" style="1" customWidth="1"/>
    <col min="61" max="61" width="6.42578125" style="1" customWidth="1"/>
    <col min="62" max="62" width="5.5703125" style="1" customWidth="1"/>
    <col min="63" max="63" width="13.42578125" style="1" customWidth="1"/>
    <col min="64" max="64" width="10.5703125" style="1" customWidth="1"/>
    <col min="65" max="65" width="9.42578125" style="1" customWidth="1"/>
    <col min="66" max="314" width="9" style="1"/>
    <col min="315" max="315" width="12.5703125" style="1" customWidth="1"/>
    <col min="316" max="316" width="119.5703125" style="1" customWidth="1"/>
    <col min="317" max="317" width="6.42578125" style="1" customWidth="1"/>
    <col min="318" max="318" width="5.5703125" style="1" customWidth="1"/>
    <col min="319" max="319" width="13.42578125" style="1" customWidth="1"/>
    <col min="320" max="320" width="10.5703125" style="1" customWidth="1"/>
    <col min="321" max="321" width="9.42578125" style="1" customWidth="1"/>
    <col min="322" max="570" width="9" style="1"/>
    <col min="571" max="571" width="12.5703125" style="1" customWidth="1"/>
    <col min="572" max="572" width="119.5703125" style="1" customWidth="1"/>
    <col min="573" max="573" width="6.42578125" style="1" customWidth="1"/>
    <col min="574" max="574" width="5.5703125" style="1" customWidth="1"/>
    <col min="575" max="575" width="13.42578125" style="1" customWidth="1"/>
    <col min="576" max="576" width="10.5703125" style="1" customWidth="1"/>
    <col min="577" max="577" width="9.42578125" style="1" customWidth="1"/>
    <col min="578" max="826" width="9" style="1"/>
    <col min="827" max="827" width="12.5703125" style="1" customWidth="1"/>
    <col min="828" max="828" width="119.5703125" style="1" customWidth="1"/>
    <col min="829" max="829" width="6.42578125" style="1" customWidth="1"/>
    <col min="830" max="830" width="5.5703125" style="1" customWidth="1"/>
    <col min="831" max="831" width="13.42578125" style="1" customWidth="1"/>
    <col min="832" max="832" width="10.5703125" style="1" customWidth="1"/>
    <col min="833" max="833" width="9.42578125" style="1" customWidth="1"/>
    <col min="834" max="1082" width="9" style="1"/>
    <col min="1083" max="1083" width="12.5703125" style="1" customWidth="1"/>
    <col min="1084" max="1084" width="119.5703125" style="1" customWidth="1"/>
    <col min="1085" max="1085" width="6.42578125" style="1" customWidth="1"/>
    <col min="1086" max="1086" width="5.5703125" style="1" customWidth="1"/>
    <col min="1087" max="1087" width="13.42578125" style="1" customWidth="1"/>
    <col min="1088" max="1088" width="10.5703125" style="1" customWidth="1"/>
    <col min="1089" max="1089" width="9.42578125" style="1" customWidth="1"/>
    <col min="1090" max="1338" width="9" style="1"/>
    <col min="1339" max="1339" width="12.5703125" style="1" customWidth="1"/>
    <col min="1340" max="1340" width="119.5703125" style="1" customWidth="1"/>
    <col min="1341" max="1341" width="6.42578125" style="1" customWidth="1"/>
    <col min="1342" max="1342" width="5.5703125" style="1" customWidth="1"/>
    <col min="1343" max="1343" width="13.42578125" style="1" customWidth="1"/>
    <col min="1344" max="1344" width="10.5703125" style="1" customWidth="1"/>
    <col min="1345" max="1345" width="9.42578125" style="1" customWidth="1"/>
    <col min="1346" max="1594" width="9" style="1"/>
    <col min="1595" max="1595" width="12.5703125" style="1" customWidth="1"/>
    <col min="1596" max="1596" width="119.5703125" style="1" customWidth="1"/>
    <col min="1597" max="1597" width="6.42578125" style="1" customWidth="1"/>
    <col min="1598" max="1598" width="5.5703125" style="1" customWidth="1"/>
    <col min="1599" max="1599" width="13.42578125" style="1" customWidth="1"/>
    <col min="1600" max="1600" width="10.5703125" style="1" customWidth="1"/>
    <col min="1601" max="1601" width="9.42578125" style="1" customWidth="1"/>
    <col min="1602" max="1850" width="9" style="1"/>
    <col min="1851" max="1851" width="12.5703125" style="1" customWidth="1"/>
    <col min="1852" max="1852" width="119.5703125" style="1" customWidth="1"/>
    <col min="1853" max="1853" width="6.42578125" style="1" customWidth="1"/>
    <col min="1854" max="1854" width="5.5703125" style="1" customWidth="1"/>
    <col min="1855" max="1855" width="13.42578125" style="1" customWidth="1"/>
    <col min="1856" max="1856" width="10.5703125" style="1" customWidth="1"/>
    <col min="1857" max="1857" width="9.42578125" style="1" customWidth="1"/>
    <col min="1858" max="2106" width="9" style="1"/>
    <col min="2107" max="2107" width="12.5703125" style="1" customWidth="1"/>
    <col min="2108" max="2108" width="119.5703125" style="1" customWidth="1"/>
    <col min="2109" max="2109" width="6.42578125" style="1" customWidth="1"/>
    <col min="2110" max="2110" width="5.5703125" style="1" customWidth="1"/>
    <col min="2111" max="2111" width="13.42578125" style="1" customWidth="1"/>
    <col min="2112" max="2112" width="10.5703125" style="1" customWidth="1"/>
    <col min="2113" max="2113" width="9.42578125" style="1" customWidth="1"/>
    <col min="2114" max="2362" width="9" style="1"/>
    <col min="2363" max="2363" width="12.5703125" style="1" customWidth="1"/>
    <col min="2364" max="2364" width="119.5703125" style="1" customWidth="1"/>
    <col min="2365" max="2365" width="6.42578125" style="1" customWidth="1"/>
    <col min="2366" max="2366" width="5.5703125" style="1" customWidth="1"/>
    <col min="2367" max="2367" width="13.42578125" style="1" customWidth="1"/>
    <col min="2368" max="2368" width="10.5703125" style="1" customWidth="1"/>
    <col min="2369" max="2369" width="9.42578125" style="1" customWidth="1"/>
    <col min="2370" max="2618" width="9" style="1"/>
    <col min="2619" max="2619" width="12.5703125" style="1" customWidth="1"/>
    <col min="2620" max="2620" width="119.5703125" style="1" customWidth="1"/>
    <col min="2621" max="2621" width="6.42578125" style="1" customWidth="1"/>
    <col min="2622" max="2622" width="5.5703125" style="1" customWidth="1"/>
    <col min="2623" max="2623" width="13.42578125" style="1" customWidth="1"/>
    <col min="2624" max="2624" width="10.5703125" style="1" customWidth="1"/>
    <col min="2625" max="2625" width="9.42578125" style="1" customWidth="1"/>
    <col min="2626" max="2874" width="9" style="1"/>
    <col min="2875" max="2875" width="12.5703125" style="1" customWidth="1"/>
    <col min="2876" max="2876" width="119.5703125" style="1" customWidth="1"/>
    <col min="2877" max="2877" width="6.42578125" style="1" customWidth="1"/>
    <col min="2878" max="2878" width="5.5703125" style="1" customWidth="1"/>
    <col min="2879" max="2879" width="13.42578125" style="1" customWidth="1"/>
    <col min="2880" max="2880" width="10.5703125" style="1" customWidth="1"/>
    <col min="2881" max="2881" width="9.42578125" style="1" customWidth="1"/>
    <col min="2882" max="3130" width="9" style="1"/>
    <col min="3131" max="3131" width="12.5703125" style="1" customWidth="1"/>
    <col min="3132" max="3132" width="119.5703125" style="1" customWidth="1"/>
    <col min="3133" max="3133" width="6.42578125" style="1" customWidth="1"/>
    <col min="3134" max="3134" width="5.5703125" style="1" customWidth="1"/>
    <col min="3135" max="3135" width="13.42578125" style="1" customWidth="1"/>
    <col min="3136" max="3136" width="10.5703125" style="1" customWidth="1"/>
    <col min="3137" max="3137" width="9.42578125" style="1" customWidth="1"/>
    <col min="3138" max="3386" width="9" style="1"/>
    <col min="3387" max="3387" width="12.5703125" style="1" customWidth="1"/>
    <col min="3388" max="3388" width="119.5703125" style="1" customWidth="1"/>
    <col min="3389" max="3389" width="6.42578125" style="1" customWidth="1"/>
    <col min="3390" max="3390" width="5.5703125" style="1" customWidth="1"/>
    <col min="3391" max="3391" width="13.42578125" style="1" customWidth="1"/>
    <col min="3392" max="3392" width="10.5703125" style="1" customWidth="1"/>
    <col min="3393" max="3393" width="9.42578125" style="1" customWidth="1"/>
    <col min="3394" max="3642" width="9" style="1"/>
    <col min="3643" max="3643" width="12.5703125" style="1" customWidth="1"/>
    <col min="3644" max="3644" width="119.5703125" style="1" customWidth="1"/>
    <col min="3645" max="3645" width="6.42578125" style="1" customWidth="1"/>
    <col min="3646" max="3646" width="5.5703125" style="1" customWidth="1"/>
    <col min="3647" max="3647" width="13.42578125" style="1" customWidth="1"/>
    <col min="3648" max="3648" width="10.5703125" style="1" customWidth="1"/>
    <col min="3649" max="3649" width="9.42578125" style="1" customWidth="1"/>
    <col min="3650" max="3898" width="9" style="1"/>
    <col min="3899" max="3899" width="12.5703125" style="1" customWidth="1"/>
    <col min="3900" max="3900" width="119.5703125" style="1" customWidth="1"/>
    <col min="3901" max="3901" width="6.42578125" style="1" customWidth="1"/>
    <col min="3902" max="3902" width="5.5703125" style="1" customWidth="1"/>
    <col min="3903" max="3903" width="13.42578125" style="1" customWidth="1"/>
    <col min="3904" max="3904" width="10.5703125" style="1" customWidth="1"/>
    <col min="3905" max="3905" width="9.42578125" style="1" customWidth="1"/>
    <col min="3906" max="4154" width="9" style="1"/>
    <col min="4155" max="4155" width="12.5703125" style="1" customWidth="1"/>
    <col min="4156" max="4156" width="119.5703125" style="1" customWidth="1"/>
    <col min="4157" max="4157" width="6.42578125" style="1" customWidth="1"/>
    <col min="4158" max="4158" width="5.5703125" style="1" customWidth="1"/>
    <col min="4159" max="4159" width="13.42578125" style="1" customWidth="1"/>
    <col min="4160" max="4160" width="10.5703125" style="1" customWidth="1"/>
    <col min="4161" max="4161" width="9.42578125" style="1" customWidth="1"/>
    <col min="4162" max="4410" width="9" style="1"/>
    <col min="4411" max="4411" width="12.5703125" style="1" customWidth="1"/>
    <col min="4412" max="4412" width="119.5703125" style="1" customWidth="1"/>
    <col min="4413" max="4413" width="6.42578125" style="1" customWidth="1"/>
    <col min="4414" max="4414" width="5.5703125" style="1" customWidth="1"/>
    <col min="4415" max="4415" width="13.42578125" style="1" customWidth="1"/>
    <col min="4416" max="4416" width="10.5703125" style="1" customWidth="1"/>
    <col min="4417" max="4417" width="9.42578125" style="1" customWidth="1"/>
    <col min="4418" max="4666" width="9" style="1"/>
    <col min="4667" max="4667" width="12.5703125" style="1" customWidth="1"/>
    <col min="4668" max="4668" width="119.5703125" style="1" customWidth="1"/>
    <col min="4669" max="4669" width="6.42578125" style="1" customWidth="1"/>
    <col min="4670" max="4670" width="5.5703125" style="1" customWidth="1"/>
    <col min="4671" max="4671" width="13.42578125" style="1" customWidth="1"/>
    <col min="4672" max="4672" width="10.5703125" style="1" customWidth="1"/>
    <col min="4673" max="4673" width="9.42578125" style="1" customWidth="1"/>
    <col min="4674" max="4922" width="9" style="1"/>
    <col min="4923" max="4923" width="12.5703125" style="1" customWidth="1"/>
    <col min="4924" max="4924" width="119.5703125" style="1" customWidth="1"/>
    <col min="4925" max="4925" width="6.42578125" style="1" customWidth="1"/>
    <col min="4926" max="4926" width="5.5703125" style="1" customWidth="1"/>
    <col min="4927" max="4927" width="13.42578125" style="1" customWidth="1"/>
    <col min="4928" max="4928" width="10.5703125" style="1" customWidth="1"/>
    <col min="4929" max="4929" width="9.42578125" style="1" customWidth="1"/>
    <col min="4930" max="5178" width="9" style="1"/>
    <col min="5179" max="5179" width="12.5703125" style="1" customWidth="1"/>
    <col min="5180" max="5180" width="119.5703125" style="1" customWidth="1"/>
    <col min="5181" max="5181" width="6.42578125" style="1" customWidth="1"/>
    <col min="5182" max="5182" width="5.5703125" style="1" customWidth="1"/>
    <col min="5183" max="5183" width="13.42578125" style="1" customWidth="1"/>
    <col min="5184" max="5184" width="10.5703125" style="1" customWidth="1"/>
    <col min="5185" max="5185" width="9.42578125" style="1" customWidth="1"/>
    <col min="5186" max="5434" width="9" style="1"/>
    <col min="5435" max="5435" width="12.5703125" style="1" customWidth="1"/>
    <col min="5436" max="5436" width="119.5703125" style="1" customWidth="1"/>
    <col min="5437" max="5437" width="6.42578125" style="1" customWidth="1"/>
    <col min="5438" max="5438" width="5.5703125" style="1" customWidth="1"/>
    <col min="5439" max="5439" width="13.42578125" style="1" customWidth="1"/>
    <col min="5440" max="5440" width="10.5703125" style="1" customWidth="1"/>
    <col min="5441" max="5441" width="9.42578125" style="1" customWidth="1"/>
    <col min="5442" max="5690" width="9" style="1"/>
    <col min="5691" max="5691" width="12.5703125" style="1" customWidth="1"/>
    <col min="5692" max="5692" width="119.5703125" style="1" customWidth="1"/>
    <col min="5693" max="5693" width="6.42578125" style="1" customWidth="1"/>
    <col min="5694" max="5694" width="5.5703125" style="1" customWidth="1"/>
    <col min="5695" max="5695" width="13.42578125" style="1" customWidth="1"/>
    <col min="5696" max="5696" width="10.5703125" style="1" customWidth="1"/>
    <col min="5697" max="5697" width="9.42578125" style="1" customWidth="1"/>
    <col min="5698" max="5946" width="9" style="1"/>
    <col min="5947" max="5947" width="12.5703125" style="1" customWidth="1"/>
    <col min="5948" max="5948" width="119.5703125" style="1" customWidth="1"/>
    <col min="5949" max="5949" width="6.42578125" style="1" customWidth="1"/>
    <col min="5950" max="5950" width="5.5703125" style="1" customWidth="1"/>
    <col min="5951" max="5951" width="13.42578125" style="1" customWidth="1"/>
    <col min="5952" max="5952" width="10.5703125" style="1" customWidth="1"/>
    <col min="5953" max="5953" width="9.42578125" style="1" customWidth="1"/>
    <col min="5954" max="6202" width="9" style="1"/>
    <col min="6203" max="6203" width="12.5703125" style="1" customWidth="1"/>
    <col min="6204" max="6204" width="119.5703125" style="1" customWidth="1"/>
    <col min="6205" max="6205" width="6.42578125" style="1" customWidth="1"/>
    <col min="6206" max="6206" width="5.5703125" style="1" customWidth="1"/>
    <col min="6207" max="6207" width="13.42578125" style="1" customWidth="1"/>
    <col min="6208" max="6208" width="10.5703125" style="1" customWidth="1"/>
    <col min="6209" max="6209" width="9.42578125" style="1" customWidth="1"/>
    <col min="6210" max="6458" width="9" style="1"/>
    <col min="6459" max="6459" width="12.5703125" style="1" customWidth="1"/>
    <col min="6460" max="6460" width="119.5703125" style="1" customWidth="1"/>
    <col min="6461" max="6461" width="6.42578125" style="1" customWidth="1"/>
    <col min="6462" max="6462" width="5.5703125" style="1" customWidth="1"/>
    <col min="6463" max="6463" width="13.42578125" style="1" customWidth="1"/>
    <col min="6464" max="6464" width="10.5703125" style="1" customWidth="1"/>
    <col min="6465" max="6465" width="9.42578125" style="1" customWidth="1"/>
    <col min="6466" max="6714" width="9" style="1"/>
    <col min="6715" max="6715" width="12.5703125" style="1" customWidth="1"/>
    <col min="6716" max="6716" width="119.5703125" style="1" customWidth="1"/>
    <col min="6717" max="6717" width="6.42578125" style="1" customWidth="1"/>
    <col min="6718" max="6718" width="5.5703125" style="1" customWidth="1"/>
    <col min="6719" max="6719" width="13.42578125" style="1" customWidth="1"/>
    <col min="6720" max="6720" width="10.5703125" style="1" customWidth="1"/>
    <col min="6721" max="6721" width="9.42578125" style="1" customWidth="1"/>
    <col min="6722" max="6970" width="9" style="1"/>
    <col min="6971" max="6971" width="12.5703125" style="1" customWidth="1"/>
    <col min="6972" max="6972" width="119.5703125" style="1" customWidth="1"/>
    <col min="6973" max="6973" width="6.42578125" style="1" customWidth="1"/>
    <col min="6974" max="6974" width="5.5703125" style="1" customWidth="1"/>
    <col min="6975" max="6975" width="13.42578125" style="1" customWidth="1"/>
    <col min="6976" max="6976" width="10.5703125" style="1" customWidth="1"/>
    <col min="6977" max="6977" width="9.42578125" style="1" customWidth="1"/>
    <col min="6978" max="7226" width="9" style="1"/>
    <col min="7227" max="7227" width="12.5703125" style="1" customWidth="1"/>
    <col min="7228" max="7228" width="119.5703125" style="1" customWidth="1"/>
    <col min="7229" max="7229" width="6.42578125" style="1" customWidth="1"/>
    <col min="7230" max="7230" width="5.5703125" style="1" customWidth="1"/>
    <col min="7231" max="7231" width="13.42578125" style="1" customWidth="1"/>
    <col min="7232" max="7232" width="10.5703125" style="1" customWidth="1"/>
    <col min="7233" max="7233" width="9.42578125" style="1" customWidth="1"/>
    <col min="7234" max="7482" width="9" style="1"/>
    <col min="7483" max="7483" width="12.5703125" style="1" customWidth="1"/>
    <col min="7484" max="7484" width="119.5703125" style="1" customWidth="1"/>
    <col min="7485" max="7485" width="6.42578125" style="1" customWidth="1"/>
    <col min="7486" max="7486" width="5.5703125" style="1" customWidth="1"/>
    <col min="7487" max="7487" width="13.42578125" style="1" customWidth="1"/>
    <col min="7488" max="7488" width="10.5703125" style="1" customWidth="1"/>
    <col min="7489" max="7489" width="9.42578125" style="1" customWidth="1"/>
    <col min="7490" max="7738" width="9" style="1"/>
    <col min="7739" max="7739" width="12.5703125" style="1" customWidth="1"/>
    <col min="7740" max="7740" width="119.5703125" style="1" customWidth="1"/>
    <col min="7741" max="7741" width="6.42578125" style="1" customWidth="1"/>
    <col min="7742" max="7742" width="5.5703125" style="1" customWidth="1"/>
    <col min="7743" max="7743" width="13.42578125" style="1" customWidth="1"/>
    <col min="7744" max="7744" width="10.5703125" style="1" customWidth="1"/>
    <col min="7745" max="7745" width="9.42578125" style="1" customWidth="1"/>
    <col min="7746" max="7994" width="9" style="1"/>
    <col min="7995" max="7995" width="12.5703125" style="1" customWidth="1"/>
    <col min="7996" max="7996" width="119.5703125" style="1" customWidth="1"/>
    <col min="7997" max="7997" width="6.42578125" style="1" customWidth="1"/>
    <col min="7998" max="7998" width="5.5703125" style="1" customWidth="1"/>
    <col min="7999" max="7999" width="13.42578125" style="1" customWidth="1"/>
    <col min="8000" max="8000" width="10.5703125" style="1" customWidth="1"/>
    <col min="8001" max="8001" width="9.42578125" style="1" customWidth="1"/>
    <col min="8002" max="8250" width="9" style="1"/>
    <col min="8251" max="8251" width="12.5703125" style="1" customWidth="1"/>
    <col min="8252" max="8252" width="119.5703125" style="1" customWidth="1"/>
    <col min="8253" max="8253" width="6.42578125" style="1" customWidth="1"/>
    <col min="8254" max="8254" width="5.5703125" style="1" customWidth="1"/>
    <col min="8255" max="8255" width="13.42578125" style="1" customWidth="1"/>
    <col min="8256" max="8256" width="10.5703125" style="1" customWidth="1"/>
    <col min="8257" max="8257" width="9.42578125" style="1" customWidth="1"/>
    <col min="8258" max="8506" width="9" style="1"/>
    <col min="8507" max="8507" width="12.5703125" style="1" customWidth="1"/>
    <col min="8508" max="8508" width="119.5703125" style="1" customWidth="1"/>
    <col min="8509" max="8509" width="6.42578125" style="1" customWidth="1"/>
    <col min="8510" max="8510" width="5.5703125" style="1" customWidth="1"/>
    <col min="8511" max="8511" width="13.42578125" style="1" customWidth="1"/>
    <col min="8512" max="8512" width="10.5703125" style="1" customWidth="1"/>
    <col min="8513" max="8513" width="9.42578125" style="1" customWidth="1"/>
    <col min="8514" max="8762" width="9" style="1"/>
    <col min="8763" max="8763" width="12.5703125" style="1" customWidth="1"/>
    <col min="8764" max="8764" width="119.5703125" style="1" customWidth="1"/>
    <col min="8765" max="8765" width="6.42578125" style="1" customWidth="1"/>
    <col min="8766" max="8766" width="5.5703125" style="1" customWidth="1"/>
    <col min="8767" max="8767" width="13.42578125" style="1" customWidth="1"/>
    <col min="8768" max="8768" width="10.5703125" style="1" customWidth="1"/>
    <col min="8769" max="8769" width="9.42578125" style="1" customWidth="1"/>
    <col min="8770" max="9018" width="9" style="1"/>
    <col min="9019" max="9019" width="12.5703125" style="1" customWidth="1"/>
    <col min="9020" max="9020" width="119.5703125" style="1" customWidth="1"/>
    <col min="9021" max="9021" width="6.42578125" style="1" customWidth="1"/>
    <col min="9022" max="9022" width="5.5703125" style="1" customWidth="1"/>
    <col min="9023" max="9023" width="13.42578125" style="1" customWidth="1"/>
    <col min="9024" max="9024" width="10.5703125" style="1" customWidth="1"/>
    <col min="9025" max="9025" width="9.42578125" style="1" customWidth="1"/>
    <col min="9026" max="9274" width="9" style="1"/>
    <col min="9275" max="9275" width="12.5703125" style="1" customWidth="1"/>
    <col min="9276" max="9276" width="119.5703125" style="1" customWidth="1"/>
    <col min="9277" max="9277" width="6.42578125" style="1" customWidth="1"/>
    <col min="9278" max="9278" width="5.5703125" style="1" customWidth="1"/>
    <col min="9279" max="9279" width="13.42578125" style="1" customWidth="1"/>
    <col min="9280" max="9280" width="10.5703125" style="1" customWidth="1"/>
    <col min="9281" max="9281" width="9.42578125" style="1" customWidth="1"/>
    <col min="9282" max="9530" width="9" style="1"/>
    <col min="9531" max="9531" width="12.5703125" style="1" customWidth="1"/>
    <col min="9532" max="9532" width="119.5703125" style="1" customWidth="1"/>
    <col min="9533" max="9533" width="6.42578125" style="1" customWidth="1"/>
    <col min="9534" max="9534" width="5.5703125" style="1" customWidth="1"/>
    <col min="9535" max="9535" width="13.42578125" style="1" customWidth="1"/>
    <col min="9536" max="9536" width="10.5703125" style="1" customWidth="1"/>
    <col min="9537" max="9537" width="9.42578125" style="1" customWidth="1"/>
    <col min="9538" max="9786" width="9" style="1"/>
    <col min="9787" max="9787" width="12.5703125" style="1" customWidth="1"/>
    <col min="9788" max="9788" width="119.5703125" style="1" customWidth="1"/>
    <col min="9789" max="9789" width="6.42578125" style="1" customWidth="1"/>
    <col min="9790" max="9790" width="5.5703125" style="1" customWidth="1"/>
    <col min="9791" max="9791" width="13.42578125" style="1" customWidth="1"/>
    <col min="9792" max="9792" width="10.5703125" style="1" customWidth="1"/>
    <col min="9793" max="9793" width="9.42578125" style="1" customWidth="1"/>
    <col min="9794" max="10042" width="9" style="1"/>
    <col min="10043" max="10043" width="12.5703125" style="1" customWidth="1"/>
    <col min="10044" max="10044" width="119.5703125" style="1" customWidth="1"/>
    <col min="10045" max="10045" width="6.42578125" style="1" customWidth="1"/>
    <col min="10046" max="10046" width="5.5703125" style="1" customWidth="1"/>
    <col min="10047" max="10047" width="13.42578125" style="1" customWidth="1"/>
    <col min="10048" max="10048" width="10.5703125" style="1" customWidth="1"/>
    <col min="10049" max="10049" width="9.42578125" style="1" customWidth="1"/>
    <col min="10050" max="10298" width="9" style="1"/>
    <col min="10299" max="10299" width="12.5703125" style="1" customWidth="1"/>
    <col min="10300" max="10300" width="119.5703125" style="1" customWidth="1"/>
    <col min="10301" max="10301" width="6.42578125" style="1" customWidth="1"/>
    <col min="10302" max="10302" width="5.5703125" style="1" customWidth="1"/>
    <col min="10303" max="10303" width="13.42578125" style="1" customWidth="1"/>
    <col min="10304" max="10304" width="10.5703125" style="1" customWidth="1"/>
    <col min="10305" max="10305" width="9.42578125" style="1" customWidth="1"/>
    <col min="10306" max="10554" width="9" style="1"/>
    <col min="10555" max="10555" width="12.5703125" style="1" customWidth="1"/>
    <col min="10556" max="10556" width="119.5703125" style="1" customWidth="1"/>
    <col min="10557" max="10557" width="6.42578125" style="1" customWidth="1"/>
    <col min="10558" max="10558" width="5.5703125" style="1" customWidth="1"/>
    <col min="10559" max="10559" width="13.42578125" style="1" customWidth="1"/>
    <col min="10560" max="10560" width="10.5703125" style="1" customWidth="1"/>
    <col min="10561" max="10561" width="9.42578125" style="1" customWidth="1"/>
    <col min="10562" max="10810" width="9" style="1"/>
    <col min="10811" max="10811" width="12.5703125" style="1" customWidth="1"/>
    <col min="10812" max="10812" width="119.5703125" style="1" customWidth="1"/>
    <col min="10813" max="10813" width="6.42578125" style="1" customWidth="1"/>
    <col min="10814" max="10814" width="5.5703125" style="1" customWidth="1"/>
    <col min="10815" max="10815" width="13.42578125" style="1" customWidth="1"/>
    <col min="10816" max="10816" width="10.5703125" style="1" customWidth="1"/>
    <col min="10817" max="10817" width="9.42578125" style="1" customWidth="1"/>
    <col min="10818" max="11066" width="9" style="1"/>
    <col min="11067" max="11067" width="12.5703125" style="1" customWidth="1"/>
    <col min="11068" max="11068" width="119.5703125" style="1" customWidth="1"/>
    <col min="11069" max="11069" width="6.42578125" style="1" customWidth="1"/>
    <col min="11070" max="11070" width="5.5703125" style="1" customWidth="1"/>
    <col min="11071" max="11071" width="13.42578125" style="1" customWidth="1"/>
    <col min="11072" max="11072" width="10.5703125" style="1" customWidth="1"/>
    <col min="11073" max="11073" width="9.42578125" style="1" customWidth="1"/>
    <col min="11074" max="11322" width="9" style="1"/>
    <col min="11323" max="11323" width="12.5703125" style="1" customWidth="1"/>
    <col min="11324" max="11324" width="119.5703125" style="1" customWidth="1"/>
    <col min="11325" max="11325" width="6.42578125" style="1" customWidth="1"/>
    <col min="11326" max="11326" width="5.5703125" style="1" customWidth="1"/>
    <col min="11327" max="11327" width="13.42578125" style="1" customWidth="1"/>
    <col min="11328" max="11328" width="10.5703125" style="1" customWidth="1"/>
    <col min="11329" max="11329" width="9.42578125" style="1" customWidth="1"/>
    <col min="11330" max="11578" width="9" style="1"/>
    <col min="11579" max="11579" width="12.5703125" style="1" customWidth="1"/>
    <col min="11580" max="11580" width="119.5703125" style="1" customWidth="1"/>
    <col min="11581" max="11581" width="6.42578125" style="1" customWidth="1"/>
    <col min="11582" max="11582" width="5.5703125" style="1" customWidth="1"/>
    <col min="11583" max="11583" width="13.42578125" style="1" customWidth="1"/>
    <col min="11584" max="11584" width="10.5703125" style="1" customWidth="1"/>
    <col min="11585" max="11585" width="9.42578125" style="1" customWidth="1"/>
    <col min="11586" max="11834" width="9" style="1"/>
    <col min="11835" max="11835" width="12.5703125" style="1" customWidth="1"/>
    <col min="11836" max="11836" width="119.5703125" style="1" customWidth="1"/>
    <col min="11837" max="11837" width="6.42578125" style="1" customWidth="1"/>
    <col min="11838" max="11838" width="5.5703125" style="1" customWidth="1"/>
    <col min="11839" max="11839" width="13.42578125" style="1" customWidth="1"/>
    <col min="11840" max="11840" width="10.5703125" style="1" customWidth="1"/>
    <col min="11841" max="11841" width="9.42578125" style="1" customWidth="1"/>
    <col min="11842" max="12090" width="9" style="1"/>
    <col min="12091" max="12091" width="12.5703125" style="1" customWidth="1"/>
    <col min="12092" max="12092" width="119.5703125" style="1" customWidth="1"/>
    <col min="12093" max="12093" width="6.42578125" style="1" customWidth="1"/>
    <col min="12094" max="12094" width="5.5703125" style="1" customWidth="1"/>
    <col min="12095" max="12095" width="13.42578125" style="1" customWidth="1"/>
    <col min="12096" max="12096" width="10.5703125" style="1" customWidth="1"/>
    <col min="12097" max="12097" width="9.42578125" style="1" customWidth="1"/>
    <col min="12098" max="12346" width="9" style="1"/>
    <col min="12347" max="12347" width="12.5703125" style="1" customWidth="1"/>
    <col min="12348" max="12348" width="119.5703125" style="1" customWidth="1"/>
    <col min="12349" max="12349" width="6.42578125" style="1" customWidth="1"/>
    <col min="12350" max="12350" width="5.5703125" style="1" customWidth="1"/>
    <col min="12351" max="12351" width="13.42578125" style="1" customWidth="1"/>
    <col min="12352" max="12352" width="10.5703125" style="1" customWidth="1"/>
    <col min="12353" max="12353" width="9.42578125" style="1" customWidth="1"/>
    <col min="12354" max="12602" width="9" style="1"/>
    <col min="12603" max="12603" width="12.5703125" style="1" customWidth="1"/>
    <col min="12604" max="12604" width="119.5703125" style="1" customWidth="1"/>
    <col min="12605" max="12605" width="6.42578125" style="1" customWidth="1"/>
    <col min="12606" max="12606" width="5.5703125" style="1" customWidth="1"/>
    <col min="12607" max="12607" width="13.42578125" style="1" customWidth="1"/>
    <col min="12608" max="12608" width="10.5703125" style="1" customWidth="1"/>
    <col min="12609" max="12609" width="9.42578125" style="1" customWidth="1"/>
    <col min="12610" max="12858" width="9" style="1"/>
    <col min="12859" max="12859" width="12.5703125" style="1" customWidth="1"/>
    <col min="12860" max="12860" width="119.5703125" style="1" customWidth="1"/>
    <col min="12861" max="12861" width="6.42578125" style="1" customWidth="1"/>
    <col min="12862" max="12862" width="5.5703125" style="1" customWidth="1"/>
    <col min="12863" max="12863" width="13.42578125" style="1" customWidth="1"/>
    <col min="12864" max="12864" width="10.5703125" style="1" customWidth="1"/>
    <col min="12865" max="12865" width="9.42578125" style="1" customWidth="1"/>
    <col min="12866" max="13114" width="9" style="1"/>
    <col min="13115" max="13115" width="12.5703125" style="1" customWidth="1"/>
    <col min="13116" max="13116" width="119.5703125" style="1" customWidth="1"/>
    <col min="13117" max="13117" width="6.42578125" style="1" customWidth="1"/>
    <col min="13118" max="13118" width="5.5703125" style="1" customWidth="1"/>
    <col min="13119" max="13119" width="13.42578125" style="1" customWidth="1"/>
    <col min="13120" max="13120" width="10.5703125" style="1" customWidth="1"/>
    <col min="13121" max="13121" width="9.42578125" style="1" customWidth="1"/>
    <col min="13122" max="13370" width="9" style="1"/>
    <col min="13371" max="13371" width="12.5703125" style="1" customWidth="1"/>
    <col min="13372" max="13372" width="119.5703125" style="1" customWidth="1"/>
    <col min="13373" max="13373" width="6.42578125" style="1" customWidth="1"/>
    <col min="13374" max="13374" width="5.5703125" style="1" customWidth="1"/>
    <col min="13375" max="13375" width="13.42578125" style="1" customWidth="1"/>
    <col min="13376" max="13376" width="10.5703125" style="1" customWidth="1"/>
    <col min="13377" max="13377" width="9.42578125" style="1" customWidth="1"/>
    <col min="13378" max="13626" width="9" style="1"/>
    <col min="13627" max="13627" width="12.5703125" style="1" customWidth="1"/>
    <col min="13628" max="13628" width="119.5703125" style="1" customWidth="1"/>
    <col min="13629" max="13629" width="6.42578125" style="1" customWidth="1"/>
    <col min="13630" max="13630" width="5.5703125" style="1" customWidth="1"/>
    <col min="13631" max="13631" width="13.42578125" style="1" customWidth="1"/>
    <col min="13632" max="13632" width="10.5703125" style="1" customWidth="1"/>
    <col min="13633" max="13633" width="9.42578125" style="1" customWidth="1"/>
    <col min="13634" max="13882" width="9" style="1"/>
    <col min="13883" max="13883" width="12.5703125" style="1" customWidth="1"/>
    <col min="13884" max="13884" width="119.5703125" style="1" customWidth="1"/>
    <col min="13885" max="13885" width="6.42578125" style="1" customWidth="1"/>
    <col min="13886" max="13886" width="5.5703125" style="1" customWidth="1"/>
    <col min="13887" max="13887" width="13.42578125" style="1" customWidth="1"/>
    <col min="13888" max="13888" width="10.5703125" style="1" customWidth="1"/>
    <col min="13889" max="13889" width="9.42578125" style="1" customWidth="1"/>
    <col min="13890" max="14138" width="9" style="1"/>
    <col min="14139" max="14139" width="12.5703125" style="1" customWidth="1"/>
    <col min="14140" max="14140" width="119.5703125" style="1" customWidth="1"/>
    <col min="14141" max="14141" width="6.42578125" style="1" customWidth="1"/>
    <col min="14142" max="14142" width="5.5703125" style="1" customWidth="1"/>
    <col min="14143" max="14143" width="13.42578125" style="1" customWidth="1"/>
    <col min="14144" max="14144" width="10.5703125" style="1" customWidth="1"/>
    <col min="14145" max="14145" width="9.42578125" style="1" customWidth="1"/>
    <col min="14146" max="14394" width="9" style="1"/>
    <col min="14395" max="14395" width="12.5703125" style="1" customWidth="1"/>
    <col min="14396" max="14396" width="119.5703125" style="1" customWidth="1"/>
    <col min="14397" max="14397" width="6.42578125" style="1" customWidth="1"/>
    <col min="14398" max="14398" width="5.5703125" style="1" customWidth="1"/>
    <col min="14399" max="14399" width="13.42578125" style="1" customWidth="1"/>
    <col min="14400" max="14400" width="10.5703125" style="1" customWidth="1"/>
    <col min="14401" max="14401" width="9.42578125" style="1" customWidth="1"/>
    <col min="14402" max="14650" width="9" style="1"/>
    <col min="14651" max="14651" width="12.5703125" style="1" customWidth="1"/>
    <col min="14652" max="14652" width="119.5703125" style="1" customWidth="1"/>
    <col min="14653" max="14653" width="6.42578125" style="1" customWidth="1"/>
    <col min="14654" max="14654" width="5.5703125" style="1" customWidth="1"/>
    <col min="14655" max="14655" width="13.42578125" style="1" customWidth="1"/>
    <col min="14656" max="14656" width="10.5703125" style="1" customWidth="1"/>
    <col min="14657" max="14657" width="9.42578125" style="1" customWidth="1"/>
    <col min="14658" max="14906" width="9" style="1"/>
    <col min="14907" max="14907" width="12.5703125" style="1" customWidth="1"/>
    <col min="14908" max="14908" width="119.5703125" style="1" customWidth="1"/>
    <col min="14909" max="14909" width="6.42578125" style="1" customWidth="1"/>
    <col min="14910" max="14910" width="5.5703125" style="1" customWidth="1"/>
    <col min="14911" max="14911" width="13.42578125" style="1" customWidth="1"/>
    <col min="14912" max="14912" width="10.5703125" style="1" customWidth="1"/>
    <col min="14913" max="14913" width="9.42578125" style="1" customWidth="1"/>
    <col min="14914" max="15162" width="9" style="1"/>
    <col min="15163" max="15163" width="12.5703125" style="1" customWidth="1"/>
    <col min="15164" max="15164" width="119.5703125" style="1" customWidth="1"/>
    <col min="15165" max="15165" width="6.42578125" style="1" customWidth="1"/>
    <col min="15166" max="15166" width="5.5703125" style="1" customWidth="1"/>
    <col min="15167" max="15167" width="13.42578125" style="1" customWidth="1"/>
    <col min="15168" max="15168" width="10.5703125" style="1" customWidth="1"/>
    <col min="15169" max="15169" width="9.42578125" style="1" customWidth="1"/>
    <col min="15170" max="15418" width="9" style="1"/>
    <col min="15419" max="15419" width="12.5703125" style="1" customWidth="1"/>
    <col min="15420" max="15420" width="119.5703125" style="1" customWidth="1"/>
    <col min="15421" max="15421" width="6.42578125" style="1" customWidth="1"/>
    <col min="15422" max="15422" width="5.5703125" style="1" customWidth="1"/>
    <col min="15423" max="15423" width="13.42578125" style="1" customWidth="1"/>
    <col min="15424" max="15424" width="10.5703125" style="1" customWidth="1"/>
    <col min="15425" max="15425" width="9.42578125" style="1" customWidth="1"/>
    <col min="15426" max="15674" width="9" style="1"/>
    <col min="15675" max="15675" width="12.5703125" style="1" customWidth="1"/>
    <col min="15676" max="15676" width="119.5703125" style="1" customWidth="1"/>
    <col min="15677" max="15677" width="6.42578125" style="1" customWidth="1"/>
    <col min="15678" max="15678" width="5.5703125" style="1" customWidth="1"/>
    <col min="15679" max="15679" width="13.42578125" style="1" customWidth="1"/>
    <col min="15680" max="15680" width="10.5703125" style="1" customWidth="1"/>
    <col min="15681" max="15681" width="9.42578125" style="1" customWidth="1"/>
    <col min="15682" max="16384" width="9" style="1"/>
  </cols>
  <sheetData>
    <row r="2" spans="6:45" ht="20.25" customHeight="1" x14ac:dyDescent="0.2">
      <c r="F2" s="2328" t="s">
        <v>862</v>
      </c>
      <c r="G2" s="2328"/>
      <c r="H2" s="2328"/>
      <c r="I2" s="2328"/>
      <c r="J2" s="2328"/>
      <c r="K2" s="1513"/>
      <c r="L2" s="1513"/>
      <c r="M2" s="1513"/>
    </row>
    <row r="3" spans="6:45" s="16" customFormat="1" x14ac:dyDescent="0.25">
      <c r="F3" s="1514"/>
      <c r="G3" s="1515"/>
      <c r="H3" s="1516"/>
    </row>
    <row r="4" spans="6:45" s="16" customFormat="1" ht="15" thickBot="1" x14ac:dyDescent="0.3">
      <c r="F4" s="1517" t="s">
        <v>863</v>
      </c>
      <c r="G4" s="1515"/>
      <c r="H4" s="1516"/>
    </row>
    <row r="5" spans="6:45" s="16" customFormat="1" ht="15" customHeight="1" thickTop="1" thickBot="1" x14ac:dyDescent="0.3">
      <c r="F5" s="2329" t="s">
        <v>173</v>
      </c>
      <c r="G5" s="2331" t="s">
        <v>839</v>
      </c>
      <c r="H5" s="2333" t="s">
        <v>840</v>
      </c>
      <c r="I5" s="2335" t="s">
        <v>841</v>
      </c>
      <c r="J5" s="2336"/>
      <c r="K5" s="2337"/>
      <c r="L5" s="1519"/>
      <c r="M5" s="508" t="s">
        <v>842</v>
      </c>
    </row>
    <row r="6" spans="6:45" s="16" customFormat="1" ht="16.5" thickTop="1" thickBot="1" x14ac:dyDescent="0.3">
      <c r="F6" s="2330"/>
      <c r="G6" s="2332"/>
      <c r="H6" s="2334"/>
      <c r="I6" s="1520" t="s">
        <v>843</v>
      </c>
      <c r="J6" s="1521" t="s">
        <v>844</v>
      </c>
      <c r="K6" s="1520" t="s">
        <v>25</v>
      </c>
      <c r="L6" s="1519"/>
      <c r="M6" s="1519"/>
      <c r="AE6" s="16">
        <v>17</v>
      </c>
      <c r="AF6" s="16">
        <v>18</v>
      </c>
      <c r="AG6" s="16">
        <v>19</v>
      </c>
      <c r="AH6" s="16">
        <v>20</v>
      </c>
      <c r="AI6" s="16">
        <v>21</v>
      </c>
      <c r="AJ6" s="16">
        <v>22</v>
      </c>
      <c r="AK6" s="16">
        <v>23</v>
      </c>
      <c r="AL6" s="16">
        <v>24</v>
      </c>
      <c r="AM6" s="16">
        <v>25</v>
      </c>
      <c r="AN6" s="16">
        <v>26</v>
      </c>
      <c r="AO6" s="16">
        <v>27</v>
      </c>
      <c r="AP6" s="16">
        <v>28</v>
      </c>
      <c r="AQ6" s="16">
        <v>29</v>
      </c>
      <c r="AR6" s="16">
        <v>30</v>
      </c>
      <c r="AS6" s="16">
        <v>31</v>
      </c>
    </row>
    <row r="7" spans="6:45" s="16" customFormat="1" ht="13.7" customHeight="1" thickTop="1" x14ac:dyDescent="0.25">
      <c r="F7" s="1522">
        <v>1</v>
      </c>
      <c r="G7" s="33">
        <v>823008</v>
      </c>
      <c r="H7" s="1524" t="s">
        <v>864</v>
      </c>
      <c r="I7" s="1525"/>
      <c r="J7" s="1525">
        <f>(2000-(G7/1000))/83.33</f>
        <v>14.12446897875915</v>
      </c>
      <c r="K7" s="1526">
        <f>G7/2000/1000</f>
        <v>0.41150400000000004</v>
      </c>
      <c r="L7" s="1527"/>
      <c r="M7" s="1528">
        <f>(G7/1000)/24</f>
        <v>34.292000000000002</v>
      </c>
      <c r="O7" s="1529">
        <f>249.262+270.9</f>
        <v>520.16200000000003</v>
      </c>
      <c r="P7" s="1530">
        <f>1356.367+39.742</f>
        <v>1396.1089999999999</v>
      </c>
      <c r="Q7" s="1530">
        <f>1086.521+50.6</f>
        <v>1137.1209999999999</v>
      </c>
      <c r="R7" s="1530">
        <f>1353.558+373.309</f>
        <v>1726.867</v>
      </c>
      <c r="S7" s="1529">
        <v>1942.7460000000001</v>
      </c>
      <c r="T7" s="1529">
        <v>1868.212</v>
      </c>
      <c r="U7" s="1529">
        <v>2057.011</v>
      </c>
      <c r="V7" s="1529">
        <v>1781.8440000000001</v>
      </c>
      <c r="W7" s="1531">
        <v>1250.7639999999999</v>
      </c>
      <c r="X7" s="1531">
        <v>1613.4860000000001</v>
      </c>
      <c r="Y7" s="1531">
        <v>1325.077</v>
      </c>
      <c r="Z7" s="1529">
        <f>66.442+571.568</f>
        <v>638.01</v>
      </c>
      <c r="AA7" s="1529">
        <f>815.429</f>
        <v>815.42899999999997</v>
      </c>
      <c r="AB7" s="1531">
        <f>352.234+731.627</f>
        <v>1083.8609999999999</v>
      </c>
      <c r="AC7" s="1529">
        <f>1626.002+13.213</f>
        <v>1639.2149999999999</v>
      </c>
      <c r="AD7" s="1529">
        <v>2094.7910000000002</v>
      </c>
      <c r="AE7" s="1531">
        <v>2075.375</v>
      </c>
      <c r="AF7" s="1531">
        <v>2008.8040000000001</v>
      </c>
      <c r="AG7" s="1531">
        <v>1946.712</v>
      </c>
      <c r="AH7" s="1531">
        <v>1998.9390000000001</v>
      </c>
      <c r="AI7" s="1529">
        <f>1623.839+281.468</f>
        <v>1905.307</v>
      </c>
      <c r="AJ7" s="1529">
        <v>1610.0239999999999</v>
      </c>
      <c r="AK7" s="1529">
        <f>1135.181+98.368</f>
        <v>1233.549</v>
      </c>
      <c r="AL7" s="1529">
        <f>958.893+543.852</f>
        <v>1502.7449999999999</v>
      </c>
      <c r="AM7" s="1529">
        <v>2043.15</v>
      </c>
      <c r="AN7" s="1529">
        <v>1762.6420000000001</v>
      </c>
      <c r="AO7" s="1529">
        <v>2170.3359999999998</v>
      </c>
      <c r="AP7" s="1529">
        <f>1181.38+463.711</f>
        <v>1645.0910000000001</v>
      </c>
      <c r="AQ7" s="1529">
        <v>219.47399999999999</v>
      </c>
      <c r="AR7" s="1529">
        <f>48.153+1225.968+107.3</f>
        <v>1381.421</v>
      </c>
      <c r="AS7" s="1529"/>
    </row>
    <row r="8" spans="6:45" s="16" customFormat="1" x14ac:dyDescent="0.2">
      <c r="F8" s="1532">
        <v>2</v>
      </c>
      <c r="G8" s="1540">
        <v>1133656</v>
      </c>
      <c r="H8" s="1524" t="s">
        <v>865</v>
      </c>
      <c r="I8" s="1534"/>
      <c r="J8" s="1534">
        <f t="shared" ref="J8:J37" si="0">(2000-(G8/1000))/83.33</f>
        <v>10.396543861754472</v>
      </c>
      <c r="K8" s="1535">
        <f t="shared" ref="K8:K37" si="1">G8/2000/1000</f>
        <v>0.566828</v>
      </c>
      <c r="L8" s="1527"/>
      <c r="M8" s="1528">
        <f t="shared" ref="M8:M37" si="2">(G8/1000)/24</f>
        <v>47.235666666666667</v>
      </c>
    </row>
    <row r="9" spans="6:45" s="16" customFormat="1" x14ac:dyDescent="0.2">
      <c r="F9" s="1536">
        <v>3</v>
      </c>
      <c r="G9" s="1540">
        <v>852841</v>
      </c>
      <c r="H9" s="1524" t="s">
        <v>865</v>
      </c>
      <c r="I9" s="1534"/>
      <c r="J9" s="1534">
        <f t="shared" si="0"/>
        <v>13.766458658346336</v>
      </c>
      <c r="K9" s="1535">
        <f t="shared" si="1"/>
        <v>0.42642049999999998</v>
      </c>
      <c r="L9" s="1527"/>
      <c r="M9" s="1528">
        <f t="shared" si="2"/>
        <v>35.535041666666665</v>
      </c>
    </row>
    <row r="10" spans="6:45" s="773" customFormat="1" x14ac:dyDescent="0.2">
      <c r="F10" s="1562">
        <v>4</v>
      </c>
      <c r="G10" s="1540">
        <v>285950</v>
      </c>
      <c r="H10" s="1524" t="s">
        <v>865</v>
      </c>
      <c r="I10" s="1563"/>
      <c r="J10" s="1563">
        <f t="shared" si="0"/>
        <v>20.569422776911075</v>
      </c>
      <c r="K10" s="1564">
        <f t="shared" si="1"/>
        <v>0.14297499999999999</v>
      </c>
      <c r="L10" s="1565"/>
      <c r="M10" s="1566">
        <f t="shared" si="2"/>
        <v>11.914583333333333</v>
      </c>
    </row>
    <row r="11" spans="6:45" s="16" customFormat="1" ht="14.85" customHeight="1" x14ac:dyDescent="0.2">
      <c r="F11" s="1536">
        <v>5</v>
      </c>
      <c r="G11" s="1540">
        <v>767986</v>
      </c>
      <c r="H11" s="1524" t="s">
        <v>865</v>
      </c>
      <c r="I11" s="1534"/>
      <c r="J11" s="1534">
        <f t="shared" si="0"/>
        <v>14.784759390375617</v>
      </c>
      <c r="K11" s="1535">
        <f t="shared" si="1"/>
        <v>0.38399299999999997</v>
      </c>
      <c r="L11" s="1527"/>
      <c r="M11" s="1528">
        <f t="shared" si="2"/>
        <v>31.999416666666665</v>
      </c>
    </row>
    <row r="12" spans="6:45" s="16" customFormat="1" x14ac:dyDescent="0.2">
      <c r="F12" s="1536">
        <v>6</v>
      </c>
      <c r="G12" s="1540">
        <v>178639</v>
      </c>
      <c r="H12" s="1524" t="s">
        <v>865</v>
      </c>
      <c r="I12" s="1534"/>
      <c r="J12" s="1534">
        <f t="shared" si="0"/>
        <v>21.857206288251529</v>
      </c>
      <c r="K12" s="1535">
        <f t="shared" si="1"/>
        <v>8.931950000000001E-2</v>
      </c>
      <c r="L12" s="1527"/>
      <c r="M12" s="1528">
        <f t="shared" si="2"/>
        <v>7.4432916666666671</v>
      </c>
    </row>
    <row r="13" spans="6:45" s="16" customFormat="1" x14ac:dyDescent="0.25">
      <c r="F13" s="1536">
        <v>7</v>
      </c>
      <c r="G13" s="1567">
        <v>216297</v>
      </c>
      <c r="H13" s="1524" t="s">
        <v>865</v>
      </c>
      <c r="I13" s="1534"/>
      <c r="J13" s="1534">
        <f t="shared" si="0"/>
        <v>21.405292211688469</v>
      </c>
      <c r="K13" s="1535">
        <f t="shared" si="1"/>
        <v>0.10814849999999999</v>
      </c>
      <c r="L13" s="1527"/>
      <c r="M13" s="1528">
        <f t="shared" si="2"/>
        <v>9.0123750000000005</v>
      </c>
    </row>
    <row r="14" spans="6:45" s="16" customFormat="1" x14ac:dyDescent="0.25">
      <c r="F14" s="1536">
        <v>8</v>
      </c>
      <c r="G14" s="1567">
        <v>447025</v>
      </c>
      <c r="H14" s="1524" t="s">
        <v>865</v>
      </c>
      <c r="I14" s="1534"/>
      <c r="J14" s="1534">
        <f t="shared" si="0"/>
        <v>18.636445457818311</v>
      </c>
      <c r="K14" s="1535">
        <f t="shared" si="1"/>
        <v>0.22351249999999998</v>
      </c>
      <c r="L14" s="1527"/>
      <c r="M14" s="1528">
        <f t="shared" si="2"/>
        <v>18.626041666666666</v>
      </c>
    </row>
    <row r="15" spans="6:45" s="16" customFormat="1" ht="12.2" customHeight="1" x14ac:dyDescent="0.25">
      <c r="F15" s="1536">
        <v>9</v>
      </c>
      <c r="G15" s="1567">
        <v>821777</v>
      </c>
      <c r="H15" s="1524" t="s">
        <v>865</v>
      </c>
      <c r="I15" s="1534"/>
      <c r="J15" s="1534">
        <f t="shared" si="0"/>
        <v>14.139241569662786</v>
      </c>
      <c r="K15" s="1535">
        <f t="shared" si="1"/>
        <v>0.41088850000000005</v>
      </c>
      <c r="L15" s="1527"/>
      <c r="M15" s="1528">
        <f t="shared" si="2"/>
        <v>34.240708333333338</v>
      </c>
    </row>
    <row r="16" spans="6:45" s="16" customFormat="1" ht="14.1" customHeight="1" x14ac:dyDescent="0.2">
      <c r="F16" s="1536">
        <v>10</v>
      </c>
      <c r="G16" s="1540">
        <v>862670</v>
      </c>
      <c r="H16" s="1524" t="s">
        <v>864</v>
      </c>
      <c r="I16" s="1534"/>
      <c r="J16" s="1534">
        <f t="shared" si="0"/>
        <v>13.648505940237609</v>
      </c>
      <c r="K16" s="1535">
        <f t="shared" si="1"/>
        <v>0.43133499999999997</v>
      </c>
      <c r="L16" s="1527"/>
      <c r="M16" s="1528">
        <f t="shared" si="2"/>
        <v>35.944583333333334</v>
      </c>
    </row>
    <row r="17" spans="6:13" s="16" customFormat="1" ht="12.6" customHeight="1" x14ac:dyDescent="0.2">
      <c r="F17" s="1536">
        <v>11</v>
      </c>
      <c r="G17" s="1540">
        <v>1138713</v>
      </c>
      <c r="H17" s="1524" t="s">
        <v>864</v>
      </c>
      <c r="I17" s="1534"/>
      <c r="J17" s="1534">
        <f t="shared" si="0"/>
        <v>10.335857434297372</v>
      </c>
      <c r="K17" s="1535">
        <f t="shared" si="1"/>
        <v>0.56935649999999993</v>
      </c>
      <c r="L17" s="1527"/>
      <c r="M17" s="1528">
        <f t="shared" si="2"/>
        <v>47.446374999999996</v>
      </c>
    </row>
    <row r="18" spans="6:13" s="16" customFormat="1" x14ac:dyDescent="0.2">
      <c r="F18" s="1536">
        <v>12</v>
      </c>
      <c r="G18" s="1540">
        <v>1185707</v>
      </c>
      <c r="H18" s="1524" t="s">
        <v>866</v>
      </c>
      <c r="I18" s="1534"/>
      <c r="J18" s="1534">
        <f t="shared" si="0"/>
        <v>9.7719068762750503</v>
      </c>
      <c r="K18" s="1535">
        <f t="shared" si="1"/>
        <v>0.59285350000000003</v>
      </c>
      <c r="L18" s="1527"/>
      <c r="M18" s="1528">
        <f t="shared" si="2"/>
        <v>49.404458333333338</v>
      </c>
    </row>
    <row r="19" spans="6:13" s="16" customFormat="1" x14ac:dyDescent="0.2">
      <c r="F19" s="1536">
        <v>13</v>
      </c>
      <c r="G19" s="1540">
        <v>699301</v>
      </c>
      <c r="H19" s="1524" t="s">
        <v>866</v>
      </c>
      <c r="I19" s="1534"/>
      <c r="J19" s="1534">
        <f t="shared" si="0"/>
        <v>15.609012360494422</v>
      </c>
      <c r="K19" s="1535">
        <f t="shared" si="1"/>
        <v>0.34965050000000003</v>
      </c>
      <c r="L19" s="1527"/>
      <c r="M19" s="1528">
        <f t="shared" si="2"/>
        <v>29.137541666666667</v>
      </c>
    </row>
    <row r="20" spans="6:13" s="16" customFormat="1" x14ac:dyDescent="0.2">
      <c r="F20" s="1536">
        <v>14</v>
      </c>
      <c r="G20" s="1540">
        <v>1152772</v>
      </c>
      <c r="H20" s="1524" t="s">
        <v>866</v>
      </c>
      <c r="I20" s="1534"/>
      <c r="J20" s="1534">
        <f t="shared" si="0"/>
        <v>10.167142685707429</v>
      </c>
      <c r="K20" s="1535">
        <f t="shared" si="1"/>
        <v>0.57638599999999995</v>
      </c>
      <c r="L20" s="1527"/>
      <c r="M20" s="1528">
        <f t="shared" si="2"/>
        <v>48.032166666666662</v>
      </c>
    </row>
    <row r="21" spans="6:13" s="16" customFormat="1" x14ac:dyDescent="0.2">
      <c r="F21" s="1536">
        <v>15</v>
      </c>
      <c r="G21" s="1540">
        <v>1232928</v>
      </c>
      <c r="H21" s="1524" t="s">
        <v>866</v>
      </c>
      <c r="I21" s="1534"/>
      <c r="J21" s="1534">
        <f t="shared" si="0"/>
        <v>9.2052322092883703</v>
      </c>
      <c r="K21" s="1535">
        <f t="shared" si="1"/>
        <v>0.61646400000000001</v>
      </c>
      <c r="L21" s="1527"/>
      <c r="M21" s="1528">
        <f t="shared" si="2"/>
        <v>51.372000000000007</v>
      </c>
    </row>
    <row r="22" spans="6:13" s="16" customFormat="1" x14ac:dyDescent="0.2">
      <c r="F22" s="1536">
        <v>16</v>
      </c>
      <c r="G22" s="1540">
        <v>1057088</v>
      </c>
      <c r="H22" s="1524" t="s">
        <v>866</v>
      </c>
      <c r="I22" s="1534"/>
      <c r="J22" s="1534">
        <f t="shared" si="0"/>
        <v>11.315396615864636</v>
      </c>
      <c r="K22" s="1535">
        <f t="shared" si="1"/>
        <v>0.52854400000000001</v>
      </c>
      <c r="L22" s="1527"/>
      <c r="M22" s="1528">
        <f t="shared" si="2"/>
        <v>44.045333333333332</v>
      </c>
    </row>
    <row r="23" spans="6:13" s="16" customFormat="1" ht="13.7" customHeight="1" x14ac:dyDescent="0.2">
      <c r="F23" s="1536">
        <v>17</v>
      </c>
      <c r="G23" s="1540">
        <v>814994</v>
      </c>
      <c r="H23" s="1524" t="s">
        <v>866</v>
      </c>
      <c r="I23" s="1534"/>
      <c r="J23" s="1534">
        <f t="shared" si="0"/>
        <v>14.220640825633025</v>
      </c>
      <c r="K23" s="1535">
        <f t="shared" si="1"/>
        <v>0.407497</v>
      </c>
      <c r="L23" s="1527"/>
      <c r="M23" s="1528">
        <f t="shared" si="2"/>
        <v>33.958083333333335</v>
      </c>
    </row>
    <row r="24" spans="6:13" s="16" customFormat="1" x14ac:dyDescent="0.2">
      <c r="F24" s="1539">
        <v>18</v>
      </c>
      <c r="G24" s="1540">
        <v>698655</v>
      </c>
      <c r="H24" s="1524" t="s">
        <v>866</v>
      </c>
      <c r="I24" s="1534"/>
      <c r="J24" s="1534">
        <f t="shared" si="0"/>
        <v>15.616764670586823</v>
      </c>
      <c r="K24" s="1535">
        <f t="shared" si="1"/>
        <v>0.34932750000000001</v>
      </c>
      <c r="L24" s="1527"/>
      <c r="M24" s="1528">
        <f t="shared" si="2"/>
        <v>29.110624999999999</v>
      </c>
    </row>
    <row r="25" spans="6:13" s="16" customFormat="1" x14ac:dyDescent="0.2">
      <c r="F25" s="1539">
        <v>19</v>
      </c>
      <c r="G25" s="1540">
        <v>656546</v>
      </c>
      <c r="H25" s="1524" t="s">
        <v>866</v>
      </c>
      <c r="I25" s="1534"/>
      <c r="J25" s="1534">
        <f t="shared" si="0"/>
        <v>16.12209288371535</v>
      </c>
      <c r="K25" s="1535">
        <f t="shared" si="1"/>
        <v>0.32827300000000004</v>
      </c>
      <c r="L25" s="1527"/>
      <c r="M25" s="1528">
        <f t="shared" si="2"/>
        <v>27.356083333333334</v>
      </c>
    </row>
    <row r="26" spans="6:13" s="16" customFormat="1" x14ac:dyDescent="0.2">
      <c r="F26" s="1539">
        <v>20</v>
      </c>
      <c r="G26" s="1540">
        <v>220220</v>
      </c>
      <c r="H26" s="1524" t="s">
        <v>866</v>
      </c>
      <c r="I26" s="1534"/>
      <c r="J26" s="1534">
        <f t="shared" si="0"/>
        <v>21.358214328573144</v>
      </c>
      <c r="K26" s="1535">
        <f t="shared" si="1"/>
        <v>0.11011</v>
      </c>
      <c r="L26" s="1527"/>
      <c r="M26" s="1528">
        <f t="shared" si="2"/>
        <v>9.1758333333333333</v>
      </c>
    </row>
    <row r="27" spans="6:13" s="16" customFormat="1" x14ac:dyDescent="0.2">
      <c r="F27" s="1539">
        <v>21</v>
      </c>
      <c r="G27" s="1540">
        <v>0</v>
      </c>
      <c r="H27" s="1524" t="s">
        <v>867</v>
      </c>
      <c r="I27" s="1534"/>
      <c r="J27" s="1534">
        <f t="shared" si="0"/>
        <v>24.000960038401537</v>
      </c>
      <c r="K27" s="1535">
        <f t="shared" si="1"/>
        <v>0</v>
      </c>
      <c r="L27" s="1527"/>
      <c r="M27" s="1528">
        <f t="shared" si="2"/>
        <v>0</v>
      </c>
    </row>
    <row r="28" spans="6:13" s="16" customFormat="1" x14ac:dyDescent="0.2">
      <c r="F28" s="1539">
        <v>22</v>
      </c>
      <c r="G28" s="1540">
        <v>0</v>
      </c>
      <c r="H28" s="1524" t="s">
        <v>867</v>
      </c>
      <c r="I28" s="1534"/>
      <c r="J28" s="1534">
        <f t="shared" si="0"/>
        <v>24.000960038401537</v>
      </c>
      <c r="K28" s="1535">
        <f t="shared" si="1"/>
        <v>0</v>
      </c>
      <c r="L28" s="1527"/>
      <c r="M28" s="1528">
        <f t="shared" si="2"/>
        <v>0</v>
      </c>
    </row>
    <row r="29" spans="6:13" s="16" customFormat="1" x14ac:dyDescent="0.2">
      <c r="F29" s="1539">
        <v>23</v>
      </c>
      <c r="G29" s="1540">
        <v>0</v>
      </c>
      <c r="H29" s="1524" t="s">
        <v>867</v>
      </c>
      <c r="I29" s="1534"/>
      <c r="J29" s="1534">
        <f t="shared" si="0"/>
        <v>24.000960038401537</v>
      </c>
      <c r="K29" s="1535">
        <f t="shared" si="1"/>
        <v>0</v>
      </c>
      <c r="L29" s="1527"/>
      <c r="M29" s="1528">
        <f t="shared" si="2"/>
        <v>0</v>
      </c>
    </row>
    <row r="30" spans="6:13" s="16" customFormat="1" x14ac:dyDescent="0.2">
      <c r="F30" s="1539">
        <v>24</v>
      </c>
      <c r="G30" s="1540">
        <v>0</v>
      </c>
      <c r="H30" s="1524" t="s">
        <v>867</v>
      </c>
      <c r="I30" s="1534"/>
      <c r="J30" s="1534">
        <f t="shared" si="0"/>
        <v>24.000960038401537</v>
      </c>
      <c r="K30" s="1535">
        <f t="shared" si="1"/>
        <v>0</v>
      </c>
      <c r="L30" s="1527"/>
      <c r="M30" s="1528">
        <f t="shared" si="2"/>
        <v>0</v>
      </c>
    </row>
    <row r="31" spans="6:13" s="16" customFormat="1" x14ac:dyDescent="0.2">
      <c r="F31" s="1539">
        <v>25</v>
      </c>
      <c r="G31" s="1540">
        <v>212943</v>
      </c>
      <c r="H31" s="1524" t="s">
        <v>865</v>
      </c>
      <c r="I31" s="1534"/>
      <c r="J31" s="1534">
        <f t="shared" si="0"/>
        <v>21.445541821672869</v>
      </c>
      <c r="K31" s="1535">
        <f t="shared" si="1"/>
        <v>0.10647150000000001</v>
      </c>
      <c r="L31" s="1527"/>
      <c r="M31" s="1528">
        <f t="shared" si="2"/>
        <v>8.8726250000000011</v>
      </c>
    </row>
    <row r="32" spans="6:13" s="16" customFormat="1" x14ac:dyDescent="0.2">
      <c r="F32" s="1539">
        <v>26</v>
      </c>
      <c r="G32" s="1540">
        <v>607542</v>
      </c>
      <c r="H32" s="1524" t="s">
        <v>865</v>
      </c>
      <c r="I32" s="1534"/>
      <c r="J32" s="1534">
        <f t="shared" si="0"/>
        <v>16.710164406576265</v>
      </c>
      <c r="K32" s="1535">
        <f t="shared" si="1"/>
        <v>0.30377100000000001</v>
      </c>
      <c r="L32" s="1527"/>
      <c r="M32" s="1528">
        <f t="shared" si="2"/>
        <v>25.314250000000001</v>
      </c>
    </row>
    <row r="33" spans="6:16" s="16" customFormat="1" x14ac:dyDescent="0.2">
      <c r="F33" s="1539">
        <v>27</v>
      </c>
      <c r="G33" s="1540">
        <v>598649</v>
      </c>
      <c r="H33" s="1524" t="s">
        <v>865</v>
      </c>
      <c r="I33" s="1534"/>
      <c r="J33" s="1534">
        <f t="shared" si="0"/>
        <v>16.816884675387016</v>
      </c>
      <c r="K33" s="1535">
        <f t="shared" si="1"/>
        <v>0.29932449999999999</v>
      </c>
      <c r="L33" s="1527"/>
      <c r="M33" s="1528">
        <f t="shared" si="2"/>
        <v>24.943708333333333</v>
      </c>
    </row>
    <row r="34" spans="6:16" s="16" customFormat="1" x14ac:dyDescent="0.2">
      <c r="F34" s="1539">
        <v>28</v>
      </c>
      <c r="G34" s="1540">
        <v>599016</v>
      </c>
      <c r="H34" s="1524" t="s">
        <v>865</v>
      </c>
      <c r="I34" s="1534"/>
      <c r="J34" s="1534">
        <f t="shared" si="0"/>
        <v>16.812480499219969</v>
      </c>
      <c r="K34" s="1535">
        <f t="shared" si="1"/>
        <v>0.299508</v>
      </c>
      <c r="L34" s="1527"/>
      <c r="M34" s="1528">
        <f t="shared" si="2"/>
        <v>24.959</v>
      </c>
    </row>
    <row r="35" spans="6:16" s="16" customFormat="1" ht="12.6" customHeight="1" x14ac:dyDescent="0.2">
      <c r="F35" s="1539">
        <v>29</v>
      </c>
      <c r="G35" s="1540">
        <v>878566</v>
      </c>
      <c r="H35" s="1524" t="s">
        <v>865</v>
      </c>
      <c r="I35" s="1568"/>
      <c r="J35" s="1534">
        <f t="shared" si="0"/>
        <v>13.457746309852395</v>
      </c>
      <c r="K35" s="1535">
        <f t="shared" si="1"/>
        <v>0.43928300000000003</v>
      </c>
      <c r="L35" s="1527"/>
      <c r="M35" s="1528">
        <f t="shared" si="2"/>
        <v>36.60691666666667</v>
      </c>
    </row>
    <row r="36" spans="6:16" s="16" customFormat="1" x14ac:dyDescent="0.2">
      <c r="F36" s="1541">
        <v>30</v>
      </c>
      <c r="G36" s="1569">
        <v>856350</v>
      </c>
      <c r="H36" s="1524" t="s">
        <v>865</v>
      </c>
      <c r="I36" s="1570"/>
      <c r="J36" s="1534">
        <f t="shared" si="0"/>
        <v>13.724348973958961</v>
      </c>
      <c r="K36" s="1535">
        <f t="shared" si="1"/>
        <v>0.42817500000000003</v>
      </c>
      <c r="L36" s="1527"/>
      <c r="M36" s="1528">
        <f t="shared" si="2"/>
        <v>35.681249999999999</v>
      </c>
    </row>
    <row r="37" spans="6:16" s="16" customFormat="1" ht="15" thickBot="1" x14ac:dyDescent="0.25">
      <c r="F37" s="1544">
        <v>31</v>
      </c>
      <c r="G37" s="1571">
        <v>1052080</v>
      </c>
      <c r="H37" s="1524" t="s">
        <v>865</v>
      </c>
      <c r="I37" s="1546"/>
      <c r="J37" s="1547">
        <f t="shared" si="0"/>
        <v>11.375495019800793</v>
      </c>
      <c r="K37" s="1535">
        <f t="shared" si="1"/>
        <v>0.52603999999999995</v>
      </c>
      <c r="L37" s="1527"/>
      <c r="M37" s="1528">
        <f t="shared" si="2"/>
        <v>43.836666666666666</v>
      </c>
    </row>
    <row r="38" spans="6:16" s="16" customFormat="1" ht="18" customHeight="1" thickTop="1" thickBot="1" x14ac:dyDescent="0.3">
      <c r="F38" s="1518" t="s">
        <v>157</v>
      </c>
      <c r="G38" s="1572">
        <f>SUM(G7:G37)</f>
        <v>20051919</v>
      </c>
      <c r="H38" s="1573"/>
      <c r="I38" s="1551">
        <f>SUM(I7:I36)</f>
        <v>0</v>
      </c>
      <c r="J38" s="1552">
        <f>SUM(J7:J37)</f>
        <v>503.39710788431546</v>
      </c>
      <c r="K38" s="1551"/>
      <c r="L38" s="1553"/>
      <c r="M38" s="1554">
        <f>AVERAGE(M7:M37)</f>
        <v>26.951504032258065</v>
      </c>
    </row>
    <row r="39" spans="6:16" customFormat="1" ht="15.75" thickTop="1" x14ac:dyDescent="0.25">
      <c r="F39" s="1555"/>
      <c r="G39" s="1556"/>
      <c r="H39" s="1557"/>
      <c r="I39" s="1"/>
      <c r="J39" s="1"/>
      <c r="K39" s="1"/>
      <c r="L39" s="1"/>
      <c r="M39" s="1"/>
    </row>
    <row r="40" spans="6:16" s="16" customFormat="1" x14ac:dyDescent="0.25">
      <c r="G40" s="1558" t="s">
        <v>848</v>
      </c>
    </row>
    <row r="41" spans="6:16" s="16" customFormat="1" x14ac:dyDescent="0.25">
      <c r="G41" s="16" t="s">
        <v>849</v>
      </c>
      <c r="I41" s="1528">
        <v>0</v>
      </c>
      <c r="J41" s="16" t="s">
        <v>850</v>
      </c>
      <c r="P41" s="1559"/>
    </row>
    <row r="42" spans="6:16" s="16" customFormat="1" x14ac:dyDescent="0.25">
      <c r="G42" s="16" t="s">
        <v>851</v>
      </c>
      <c r="I42" s="1528">
        <v>0</v>
      </c>
      <c r="J42" s="16" t="s">
        <v>850</v>
      </c>
    </row>
    <row r="43" spans="6:16" s="16" customFormat="1" x14ac:dyDescent="0.25">
      <c r="G43" s="16" t="s">
        <v>868</v>
      </c>
      <c r="I43" s="1528">
        <v>0</v>
      </c>
      <c r="J43" s="16" t="s">
        <v>850</v>
      </c>
    </row>
    <row r="44" spans="6:16" s="16" customFormat="1" x14ac:dyDescent="0.25">
      <c r="G44" s="16" t="s">
        <v>869</v>
      </c>
      <c r="I44" s="1560">
        <v>0</v>
      </c>
      <c r="J44" s="16" t="s">
        <v>850</v>
      </c>
    </row>
    <row r="45" spans="6:16" s="16" customFormat="1" x14ac:dyDescent="0.25">
      <c r="G45" s="16" t="s">
        <v>870</v>
      </c>
      <c r="I45" s="1560">
        <v>0</v>
      </c>
      <c r="J45" s="16" t="s">
        <v>850</v>
      </c>
    </row>
    <row r="46" spans="6:16" s="16" customFormat="1" x14ac:dyDescent="0.25">
      <c r="G46" s="16" t="s">
        <v>855</v>
      </c>
      <c r="I46" s="1560">
        <v>0</v>
      </c>
      <c r="J46" s="16" t="s">
        <v>850</v>
      </c>
    </row>
    <row r="47" spans="6:16" s="16" customFormat="1" x14ac:dyDescent="0.25">
      <c r="G47" s="16" t="s">
        <v>856</v>
      </c>
      <c r="I47" s="1560">
        <v>0</v>
      </c>
      <c r="J47" s="16" t="s">
        <v>850</v>
      </c>
    </row>
    <row r="48" spans="6:16" s="16" customFormat="1" x14ac:dyDescent="0.25">
      <c r="G48" s="16" t="s">
        <v>857</v>
      </c>
      <c r="I48" s="1560">
        <v>0</v>
      </c>
      <c r="J48" s="16" t="s">
        <v>850</v>
      </c>
    </row>
    <row r="49" spans="7:13" s="16" customFormat="1" x14ac:dyDescent="0.25">
      <c r="G49" s="16" t="s">
        <v>858</v>
      </c>
      <c r="I49" s="1560">
        <v>0</v>
      </c>
      <c r="J49" s="16" t="s">
        <v>850</v>
      </c>
    </row>
    <row r="50" spans="7:13" s="16" customFormat="1" x14ac:dyDescent="0.25">
      <c r="G50" s="1516" t="s">
        <v>871</v>
      </c>
      <c r="I50" s="1560">
        <f>SUM(J8,J9,J10,J11,J12,J13,J14,J15,J31,J32,J33,J34,J35,J36,J37)</f>
        <v>245.89803192127684</v>
      </c>
      <c r="J50" s="16" t="s">
        <v>850</v>
      </c>
    </row>
    <row r="51" spans="7:13" s="16" customFormat="1" x14ac:dyDescent="0.25">
      <c r="G51" s="1516" t="s">
        <v>872</v>
      </c>
      <c r="I51" s="1560">
        <f>SUM(J27,J28,J29,J30)</f>
        <v>96.003840153606149</v>
      </c>
      <c r="J51" s="16" t="s">
        <v>850</v>
      </c>
    </row>
    <row r="52" spans="7:13" s="16" customFormat="1" x14ac:dyDescent="0.25">
      <c r="G52" s="1516" t="s">
        <v>873</v>
      </c>
      <c r="I52" s="1560">
        <f>SUM(J18,J19,J20,J21,J22,J23,J24,J25,J26)</f>
        <v>123.38640345613824</v>
      </c>
      <c r="J52" s="16" t="s">
        <v>850</v>
      </c>
    </row>
    <row r="53" spans="7:13" s="16" customFormat="1" x14ac:dyDescent="0.25">
      <c r="G53" s="1516" t="s">
        <v>874</v>
      </c>
      <c r="I53" s="1560">
        <v>0</v>
      </c>
      <c r="J53" s="16" t="s">
        <v>850</v>
      </c>
    </row>
    <row r="54" spans="7:13" s="16" customFormat="1" x14ac:dyDescent="0.25">
      <c r="G54" s="1516" t="s">
        <v>875</v>
      </c>
      <c r="I54" s="1560">
        <f>SUM(J7,J16,J17)</f>
        <v>38.108832353294133</v>
      </c>
      <c r="J54" s="16" t="s">
        <v>850</v>
      </c>
    </row>
    <row r="55" spans="7:13" ht="15" x14ac:dyDescent="0.25">
      <c r="G55" s="2338" t="s">
        <v>1</v>
      </c>
      <c r="H55" s="2338"/>
      <c r="I55" s="1561">
        <f>SUM(I41:I54)</f>
        <v>503.39710788431535</v>
      </c>
      <c r="J55" s="2" t="s">
        <v>850</v>
      </c>
      <c r="K55" s="2"/>
      <c r="L55" s="2"/>
      <c r="M55" s="2"/>
    </row>
    <row r="56" spans="7:13" x14ac:dyDescent="0.2">
      <c r="G56" s="2327" t="s">
        <v>876</v>
      </c>
      <c r="H56" s="2327"/>
    </row>
  </sheetData>
  <mergeCells count="7">
    <mergeCell ref="G56:H56"/>
    <mergeCell ref="F2:J2"/>
    <mergeCell ref="F5:F6"/>
    <mergeCell ref="G5:G6"/>
    <mergeCell ref="H5:H6"/>
    <mergeCell ref="I5:K5"/>
    <mergeCell ref="G55:H5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F3322-8E78-4A90-9CE8-DBA2B387770D}">
  <sheetPr>
    <pageSetUpPr fitToPage="1"/>
  </sheetPr>
  <dimension ref="A1:M82"/>
  <sheetViews>
    <sheetView showGridLines="0" topLeftCell="A56" zoomScale="85" zoomScaleNormal="85" workbookViewId="0">
      <selection activeCell="D2" sqref="D2:L2"/>
    </sheetView>
  </sheetViews>
  <sheetFormatPr defaultColWidth="9.42578125" defaultRowHeight="15" x14ac:dyDescent="0.25"/>
  <cols>
    <col min="1" max="1" width="9.42578125" style="1151"/>
    <col min="2" max="2" width="5.5703125" style="1151" customWidth="1"/>
    <col min="3" max="3" width="32.5703125" style="1151" customWidth="1"/>
    <col min="4" max="4" width="9" style="1151" customWidth="1"/>
    <col min="5" max="5" width="15.5703125" style="1151" customWidth="1"/>
    <col min="6" max="6" width="20.5703125" style="1151" customWidth="1"/>
    <col min="7" max="7" width="13.5703125" style="1151" customWidth="1"/>
    <col min="8" max="8" width="21.5703125" style="1152" customWidth="1"/>
    <col min="9" max="9" width="16.42578125" style="1153" customWidth="1"/>
    <col min="10" max="10" width="11.42578125" style="1151" bestFit="1" customWidth="1"/>
    <col min="11" max="11" width="11.5703125" style="1151" bestFit="1" customWidth="1"/>
    <col min="12" max="12" width="13.5703125" style="1151" customWidth="1"/>
    <col min="13" max="13" width="13.42578125" style="1151" bestFit="1" customWidth="1"/>
    <col min="14" max="16384" width="9.42578125" style="1151"/>
  </cols>
  <sheetData>
    <row r="1" spans="2:12" x14ac:dyDescent="0.25">
      <c r="B1" s="1150"/>
    </row>
    <row r="2" spans="2:12" x14ac:dyDescent="0.25">
      <c r="B2" s="2339" t="s">
        <v>729</v>
      </c>
      <c r="C2" s="2339"/>
      <c r="D2" s="2339"/>
      <c r="E2" s="2339"/>
      <c r="F2" s="2339"/>
      <c r="G2" s="2339"/>
      <c r="H2" s="2339"/>
      <c r="I2" s="1155"/>
    </row>
    <row r="3" spans="2:12" x14ac:dyDescent="0.25">
      <c r="B3" s="2339" t="s">
        <v>730</v>
      </c>
      <c r="C3" s="2339"/>
      <c r="D3" s="2339"/>
      <c r="E3" s="2339"/>
      <c r="F3" s="2339"/>
      <c r="G3" s="2339"/>
      <c r="H3" s="2339"/>
      <c r="I3" s="1155"/>
    </row>
    <row r="4" spans="2:12" ht="15.75" thickBot="1" x14ac:dyDescent="0.3">
      <c r="B4" s="2340" t="s">
        <v>1094</v>
      </c>
      <c r="C4" s="2340"/>
      <c r="D4" s="1156"/>
      <c r="E4" s="1156"/>
      <c r="F4" s="1156"/>
      <c r="G4" s="1157"/>
      <c r="H4" s="1158"/>
      <c r="I4" s="1159"/>
    </row>
    <row r="5" spans="2:12" x14ac:dyDescent="0.25">
      <c r="B5" s="2341" t="s">
        <v>174</v>
      </c>
      <c r="C5" s="2343" t="s">
        <v>731</v>
      </c>
      <c r="D5" s="2343" t="s">
        <v>732</v>
      </c>
      <c r="E5" s="2345" t="s">
        <v>733</v>
      </c>
      <c r="F5" s="2346"/>
      <c r="G5" s="2347"/>
      <c r="H5" s="2348" t="s">
        <v>734</v>
      </c>
      <c r="I5" s="1160"/>
    </row>
    <row r="6" spans="2:12" ht="41.25" customHeight="1" x14ac:dyDescent="0.25">
      <c r="B6" s="2342"/>
      <c r="C6" s="2344"/>
      <c r="D6" s="2344"/>
      <c r="E6" s="1161" t="s">
        <v>735</v>
      </c>
      <c r="F6" s="1161" t="s">
        <v>736</v>
      </c>
      <c r="G6" s="1161" t="s">
        <v>737</v>
      </c>
      <c r="H6" s="2349"/>
      <c r="I6" s="1160"/>
    </row>
    <row r="7" spans="2:12" x14ac:dyDescent="0.25">
      <c r="B7" s="1162" t="s">
        <v>738</v>
      </c>
      <c r="C7" s="1163" t="s">
        <v>84</v>
      </c>
      <c r="D7" s="1164"/>
      <c r="E7" s="1165"/>
      <c r="F7" s="1165"/>
      <c r="G7" s="1165"/>
      <c r="H7" s="1166"/>
      <c r="I7" s="1167"/>
    </row>
    <row r="8" spans="2:12" x14ac:dyDescent="0.25">
      <c r="B8" s="1168"/>
      <c r="C8" s="1169" t="s">
        <v>739</v>
      </c>
      <c r="D8" s="1170"/>
      <c r="E8" s="1171"/>
      <c r="F8" s="1172"/>
      <c r="G8" s="1171"/>
      <c r="H8" s="1173"/>
      <c r="I8" s="1167"/>
      <c r="J8" s="1174"/>
      <c r="K8" s="1174"/>
      <c r="L8" s="1175"/>
    </row>
    <row r="9" spans="2:12" x14ac:dyDescent="0.25">
      <c r="B9" s="1168"/>
      <c r="C9" s="1176" t="s">
        <v>83</v>
      </c>
      <c r="D9" s="1177" t="s">
        <v>227</v>
      </c>
      <c r="E9" s="1178">
        <v>19</v>
      </c>
      <c r="F9" s="1178">
        <f>'Februari 2026 PMG 2'!$AJ$6</f>
        <v>28</v>
      </c>
      <c r="G9" s="1179">
        <f>(F9/E9)</f>
        <v>1.4736842105263157</v>
      </c>
      <c r="H9" s="1180" t="s">
        <v>740</v>
      </c>
      <c r="I9" s="1167"/>
      <c r="J9" s="1181"/>
      <c r="K9" s="1174"/>
    </row>
    <row r="10" spans="2:12" x14ac:dyDescent="0.25">
      <c r="B10" s="1168"/>
      <c r="C10" s="1182" t="s">
        <v>741</v>
      </c>
      <c r="D10" s="1183" t="s">
        <v>14</v>
      </c>
      <c r="E10" s="1172"/>
      <c r="F10" s="1172"/>
      <c r="G10" s="1184"/>
      <c r="H10" s="1185"/>
      <c r="I10" s="1186"/>
      <c r="J10" s="1181"/>
      <c r="K10" s="1174"/>
    </row>
    <row r="11" spans="2:12" x14ac:dyDescent="0.25">
      <c r="B11" s="1168"/>
      <c r="C11" s="1176" t="s">
        <v>742</v>
      </c>
      <c r="D11" s="1177" t="s">
        <v>14</v>
      </c>
      <c r="E11" s="1178">
        <f>'Februari 2026 PMG 2'!E9</f>
        <v>48093.550532574925</v>
      </c>
      <c r="F11" s="1178">
        <f>F12+F13</f>
        <v>60737537</v>
      </c>
      <c r="G11" s="1179">
        <f>(F11/E11)</f>
        <v>1262.903992893205</v>
      </c>
      <c r="H11" s="1187" t="s">
        <v>743</v>
      </c>
      <c r="I11" s="1167"/>
      <c r="J11" s="1188"/>
      <c r="L11" s="1175"/>
    </row>
    <row r="12" spans="2:12" x14ac:dyDescent="0.25">
      <c r="B12" s="1168"/>
      <c r="C12" s="1176" t="s">
        <v>96</v>
      </c>
      <c r="D12" s="1177"/>
      <c r="E12" s="1178"/>
      <c r="F12" s="1178">
        <f>'Februari 2026 PMG 2'!$AJ$11</f>
        <v>60737537</v>
      </c>
      <c r="G12" s="1179"/>
      <c r="H12" s="1187"/>
      <c r="I12" s="1167"/>
      <c r="J12" s="1188"/>
      <c r="L12" s="1175"/>
    </row>
    <row r="13" spans="2:12" x14ac:dyDescent="0.25">
      <c r="B13" s="1168"/>
      <c r="C13" s="1176" t="s">
        <v>97</v>
      </c>
      <c r="D13" s="1177"/>
      <c r="E13" s="1178"/>
      <c r="F13" s="1178">
        <f>'Februari 2026 PMG 2'!$AJ$12</f>
        <v>0</v>
      </c>
      <c r="G13" s="1179"/>
      <c r="H13" s="1187"/>
      <c r="I13" s="1167"/>
      <c r="J13" s="1188"/>
      <c r="L13" s="1175"/>
    </row>
    <row r="14" spans="2:12" x14ac:dyDescent="0.25">
      <c r="B14" s="1168"/>
      <c r="C14" s="1189" t="s">
        <v>744</v>
      </c>
      <c r="D14" s="1190" t="s">
        <v>25</v>
      </c>
      <c r="E14" s="1191">
        <v>5</v>
      </c>
      <c r="F14" s="1192">
        <f>'Februari 2026 PMG 2'!$AJ$13</f>
        <v>4.0351785714285704</v>
      </c>
      <c r="G14" s="1193">
        <f>(F14/E14)</f>
        <v>0.80703571428571408</v>
      </c>
      <c r="H14" s="1194"/>
      <c r="I14" s="1195"/>
      <c r="J14" s="1196"/>
    </row>
    <row r="15" spans="2:12" x14ac:dyDescent="0.25">
      <c r="B15" s="1168"/>
      <c r="C15" s="1189" t="s">
        <v>745</v>
      </c>
      <c r="D15" s="1190" t="s">
        <v>25</v>
      </c>
      <c r="E15" s="1191">
        <v>0.5</v>
      </c>
      <c r="F15" s="1192">
        <f>'Februari 2026 PMG 2'!$AJ$14</f>
        <v>0.40285714285714297</v>
      </c>
      <c r="G15" s="1193">
        <f>(F15/E15)</f>
        <v>0.80571428571428594</v>
      </c>
      <c r="H15" s="1194"/>
      <c r="I15" s="1195"/>
      <c r="J15" s="1196"/>
    </row>
    <row r="16" spans="2:12" x14ac:dyDescent="0.25">
      <c r="B16" s="1168"/>
      <c r="C16" s="1189" t="s">
        <v>746</v>
      </c>
      <c r="D16" s="1190" t="s">
        <v>25</v>
      </c>
      <c r="E16" s="1191">
        <v>22.2</v>
      </c>
      <c r="F16" s="1192">
        <f>'Februari 2026 PMG 2'!$O$15</f>
        <v>0</v>
      </c>
      <c r="G16" s="1193">
        <f>(F16/E16)</f>
        <v>0</v>
      </c>
      <c r="H16" s="1194"/>
      <c r="I16" s="1195"/>
    </row>
    <row r="17" spans="2:13" x14ac:dyDescent="0.25">
      <c r="B17" s="1168"/>
      <c r="C17" s="1197" t="s">
        <v>77</v>
      </c>
      <c r="D17" s="1183"/>
      <c r="E17" s="1172"/>
      <c r="F17" s="1172"/>
      <c r="G17" s="1193"/>
      <c r="H17" s="1198"/>
      <c r="I17" s="1195"/>
    </row>
    <row r="18" spans="2:13" x14ac:dyDescent="0.25">
      <c r="B18" s="1168"/>
      <c r="C18" s="1199" t="s">
        <v>192</v>
      </c>
      <c r="D18" s="1200" t="s">
        <v>14</v>
      </c>
      <c r="E18" s="1172">
        <f>'Februari 2026 PMG 2'!E20</f>
        <v>45448.405253283301</v>
      </c>
      <c r="F18" s="1172">
        <f>'Februari 2026 PMG 2'!$AJ$20</f>
        <v>0</v>
      </c>
      <c r="G18" s="1193">
        <f>(F18/E18)</f>
        <v>0</v>
      </c>
      <c r="H18" s="1201"/>
      <c r="I18" s="1167"/>
    </row>
    <row r="19" spans="2:13" x14ac:dyDescent="0.25">
      <c r="B19" s="1168"/>
      <c r="C19" s="1202" t="s">
        <v>64</v>
      </c>
      <c r="D19" s="1203" t="s">
        <v>14</v>
      </c>
      <c r="E19" s="1204">
        <f>'Februari 2026 PMG 2'!E21</f>
        <v>2308.4904255635965</v>
      </c>
      <c r="F19" s="1172">
        <f>'Februari 2026 PMG 2'!$AJ$21</f>
        <v>2661546</v>
      </c>
      <c r="G19" s="1193">
        <f>(F19/E19)</f>
        <v>1152.9378552004209</v>
      </c>
      <c r="H19" s="1205"/>
      <c r="I19" s="1167"/>
    </row>
    <row r="20" spans="2:13" ht="8.4499999999999993" customHeight="1" x14ac:dyDescent="0.25">
      <c r="B20" s="1168"/>
      <c r="C20" s="1206"/>
      <c r="D20" s="1207"/>
      <c r="E20" s="1171"/>
      <c r="F20" s="1208"/>
      <c r="G20" s="1209"/>
      <c r="H20" s="1201"/>
      <c r="I20" s="1167"/>
    </row>
    <row r="21" spans="2:13" s="1210" customFormat="1" ht="14.25" customHeight="1" x14ac:dyDescent="0.25">
      <c r="B21" s="1168"/>
      <c r="C21" s="1169" t="s">
        <v>747</v>
      </c>
      <c r="D21" s="1207"/>
      <c r="E21" s="1171"/>
      <c r="F21" s="1172"/>
      <c r="G21" s="1184"/>
      <c r="H21" s="1201"/>
      <c r="I21" s="1167"/>
    </row>
    <row r="22" spans="2:13" s="1210" customFormat="1" ht="14.25" customHeight="1" x14ac:dyDescent="0.25">
      <c r="B22" s="1168"/>
      <c r="C22" s="1211" t="s">
        <v>350</v>
      </c>
      <c r="D22" s="1207" t="s">
        <v>14</v>
      </c>
      <c r="E22" s="1171">
        <f>'Februari 2026 PMG 2'!E29</f>
        <v>49015.009380863041</v>
      </c>
      <c r="F22" s="1172">
        <f>'Februari 2026 PMG 2'!$AJ$29</f>
        <v>49278223</v>
      </c>
      <c r="G22" s="1193">
        <f>(F22/E22)</f>
        <v>1005.3700615885167</v>
      </c>
      <c r="H22" s="1201" t="s">
        <v>743</v>
      </c>
      <c r="I22" s="1167"/>
    </row>
    <row r="23" spans="2:13" s="1210" customFormat="1" ht="20.25" customHeight="1" x14ac:dyDescent="0.25">
      <c r="B23" s="1168"/>
      <c r="C23" s="1211" t="s">
        <v>748</v>
      </c>
      <c r="D23" s="1207" t="s">
        <v>14</v>
      </c>
      <c r="E23" s="1171">
        <v>35501000</v>
      </c>
      <c r="F23" s="1212">
        <f>'Februari 2026 PMG 2'!$AJ$25</f>
        <v>0</v>
      </c>
      <c r="G23" s="1193">
        <f>(F23/E23)</f>
        <v>0</v>
      </c>
      <c r="H23" s="1201" t="s">
        <v>743</v>
      </c>
      <c r="I23" s="1167"/>
    </row>
    <row r="24" spans="2:13" x14ac:dyDescent="0.25">
      <c r="B24" s="1168"/>
      <c r="C24" s="1213" t="s">
        <v>749</v>
      </c>
      <c r="D24" s="1214"/>
      <c r="E24" s="1215"/>
      <c r="F24" s="1208"/>
      <c r="G24" s="1209"/>
      <c r="H24" s="1216"/>
      <c r="I24" s="1167"/>
    </row>
    <row r="25" spans="2:13" x14ac:dyDescent="0.25">
      <c r="B25" s="1168"/>
      <c r="C25" s="1199" t="s">
        <v>75</v>
      </c>
      <c r="D25" s="1200" t="s">
        <v>14</v>
      </c>
      <c r="E25" s="1172">
        <f>E26+E27</f>
        <v>679192.30769230775</v>
      </c>
      <c r="F25" s="1172">
        <f>F26+F27</f>
        <v>39712496</v>
      </c>
      <c r="G25" s="1193">
        <f>(F25/E25)</f>
        <v>58.470179285350241</v>
      </c>
      <c r="H25" s="1217" t="s">
        <v>740</v>
      </c>
      <c r="I25" s="1167"/>
      <c r="J25" s="1196"/>
    </row>
    <row r="26" spans="2:13" x14ac:dyDescent="0.25">
      <c r="B26" s="1168"/>
      <c r="C26" s="1218" t="s">
        <v>63</v>
      </c>
      <c r="D26" s="1219" t="s">
        <v>14</v>
      </c>
      <c r="E26" s="1178">
        <f>'Februari 2026 PMG 2'!E33</f>
        <v>40192.307692307688</v>
      </c>
      <c r="F26" s="1178">
        <f>'Februari 2026 PMG 2'!$AJ$33</f>
        <v>33000682</v>
      </c>
      <c r="G26" s="1179">
        <f>(F26/E26)</f>
        <v>821.06960000000004</v>
      </c>
      <c r="H26" s="1220" t="s">
        <v>740</v>
      </c>
      <c r="I26" s="1167"/>
      <c r="J26" s="1196"/>
      <c r="M26" s="1221"/>
    </row>
    <row r="27" spans="2:13" x14ac:dyDescent="0.25">
      <c r="B27" s="1168"/>
      <c r="C27" s="1202" t="s">
        <v>62</v>
      </c>
      <c r="D27" s="1203" t="s">
        <v>14</v>
      </c>
      <c r="E27" s="1204">
        <f>'Februari 2026 PMG 2'!E34</f>
        <v>639000</v>
      </c>
      <c r="F27" s="1212">
        <f>'Februari 2026 PMG 2'!$AJ$34</f>
        <v>6711814</v>
      </c>
      <c r="G27" s="1193">
        <f>(F27/E27)</f>
        <v>10.503621283255086</v>
      </c>
      <c r="H27" s="1222" t="s">
        <v>740</v>
      </c>
      <c r="I27" s="1167"/>
      <c r="J27" s="1196"/>
      <c r="M27" s="1221"/>
    </row>
    <row r="28" spans="2:13" x14ac:dyDescent="0.25">
      <c r="B28" s="1168"/>
      <c r="C28" s="1213" t="s">
        <v>750</v>
      </c>
      <c r="D28" s="1223"/>
      <c r="E28" s="1215"/>
      <c r="F28" s="1208"/>
      <c r="G28" s="1209"/>
      <c r="H28" s="1201"/>
      <c r="I28" s="1167"/>
      <c r="M28" s="1221"/>
    </row>
    <row r="29" spans="2:13" x14ac:dyDescent="0.25">
      <c r="B29" s="1168"/>
      <c r="C29" s="1182" t="s">
        <v>75</v>
      </c>
      <c r="D29" s="1183" t="s">
        <v>14</v>
      </c>
      <c r="E29" s="1171">
        <v>0</v>
      </c>
      <c r="F29" s="1172"/>
      <c r="G29" s="1184"/>
      <c r="H29" s="1201"/>
      <c r="I29" s="1167"/>
      <c r="J29" s="1196"/>
    </row>
    <row r="30" spans="2:13" x14ac:dyDescent="0.25">
      <c r="B30" s="1168"/>
      <c r="C30" s="1176" t="s">
        <v>751</v>
      </c>
      <c r="D30" s="1177" t="s">
        <v>14</v>
      </c>
      <c r="E30" s="1178">
        <v>0</v>
      </c>
      <c r="F30" s="1178">
        <v>0</v>
      </c>
      <c r="G30" s="1178">
        <v>0</v>
      </c>
      <c r="H30" s="1187"/>
      <c r="I30" s="1167"/>
      <c r="J30" s="1196"/>
    </row>
    <row r="31" spans="2:13" x14ac:dyDescent="0.25">
      <c r="B31" s="1168"/>
      <c r="C31" s="1206" t="s">
        <v>62</v>
      </c>
      <c r="D31" s="1224" t="s">
        <v>14</v>
      </c>
      <c r="E31" s="1171">
        <v>0</v>
      </c>
      <c r="F31" s="1172"/>
      <c r="G31" s="1225"/>
      <c r="H31" s="1201"/>
      <c r="I31" s="1167"/>
      <c r="J31" s="1196"/>
    </row>
    <row r="32" spans="2:13" x14ac:dyDescent="0.25">
      <c r="B32" s="1226"/>
      <c r="C32" s="1213" t="s">
        <v>1095</v>
      </c>
      <c r="D32" s="1214"/>
      <c r="E32" s="1215"/>
      <c r="F32" s="1208"/>
      <c r="G32" s="1209"/>
      <c r="H32" s="1227"/>
      <c r="I32" s="1167"/>
    </row>
    <row r="33" spans="2:13" hidden="1" x14ac:dyDescent="0.25">
      <c r="B33" s="1226"/>
      <c r="C33" s="1228" t="s">
        <v>191</v>
      </c>
      <c r="D33" s="1170" t="s">
        <v>14</v>
      </c>
      <c r="E33" s="1171">
        <v>1812101.9108280253</v>
      </c>
      <c r="F33" s="1172"/>
      <c r="G33" s="1229">
        <f t="shared" ref="G33:G68" si="0">(F33/E33)*100</f>
        <v>0</v>
      </c>
      <c r="H33" s="1201"/>
      <c r="I33" s="1167"/>
      <c r="M33" s="1174"/>
    </row>
    <row r="34" spans="2:13" x14ac:dyDescent="0.25">
      <c r="B34" s="1226"/>
      <c r="C34" s="1182" t="s">
        <v>75</v>
      </c>
      <c r="D34" s="1183" t="s">
        <v>14</v>
      </c>
      <c r="E34" s="1172">
        <f>E35+E36</f>
        <v>12514300</v>
      </c>
      <c r="F34" s="1172">
        <f>F35+F36</f>
        <v>0</v>
      </c>
      <c r="G34" s="1184">
        <f t="shared" si="0"/>
        <v>0</v>
      </c>
      <c r="H34" s="1201" t="s">
        <v>743</v>
      </c>
      <c r="I34" s="1167"/>
      <c r="J34" s="1196"/>
    </row>
    <row r="35" spans="2:13" x14ac:dyDescent="0.25">
      <c r="B35" s="1226"/>
      <c r="C35" s="1176" t="s">
        <v>327</v>
      </c>
      <c r="D35" s="1177" t="s">
        <v>14</v>
      </c>
      <c r="E35" s="1178">
        <f>'Februari 2026 PMG 2'!E46</f>
        <v>12000000</v>
      </c>
      <c r="F35" s="1178"/>
      <c r="G35" s="1229">
        <f t="shared" si="0"/>
        <v>0</v>
      </c>
      <c r="H35" s="1187" t="s">
        <v>743</v>
      </c>
      <c r="I35" s="1167"/>
      <c r="J35" s="1196"/>
    </row>
    <row r="36" spans="2:13" x14ac:dyDescent="0.25">
      <c r="B36" s="1226"/>
      <c r="C36" s="1206" t="s">
        <v>62</v>
      </c>
      <c r="D36" s="1170" t="s">
        <v>14</v>
      </c>
      <c r="E36" s="1171">
        <f>'Februari 2026 PMG 2'!E47</f>
        <v>514300</v>
      </c>
      <c r="F36" s="1172"/>
      <c r="G36" s="1225">
        <f t="shared" si="0"/>
        <v>0</v>
      </c>
      <c r="H36" s="1201" t="s">
        <v>743</v>
      </c>
      <c r="I36" s="1167"/>
      <c r="J36" s="1196"/>
    </row>
    <row r="37" spans="2:13" hidden="1" x14ac:dyDescent="0.25">
      <c r="B37" s="1168"/>
      <c r="C37" s="1213" t="s">
        <v>752</v>
      </c>
      <c r="D37" s="1214"/>
      <c r="E37" s="1215"/>
      <c r="F37" s="1208"/>
      <c r="G37" s="1209"/>
      <c r="H37" s="1227"/>
      <c r="I37" s="1167"/>
    </row>
    <row r="38" spans="2:13" hidden="1" x14ac:dyDescent="0.25">
      <c r="B38" s="1168"/>
      <c r="C38" s="1199" t="s">
        <v>75</v>
      </c>
      <c r="D38" s="1200" t="s">
        <v>14</v>
      </c>
      <c r="E38" s="1172">
        <v>21429000</v>
      </c>
      <c r="F38" s="1172">
        <f>F39+F40</f>
        <v>9565727</v>
      </c>
      <c r="G38" s="1184">
        <f t="shared" si="0"/>
        <v>44.639166550002336</v>
      </c>
      <c r="H38" s="1201" t="s">
        <v>743</v>
      </c>
      <c r="I38" s="1167"/>
      <c r="J38" s="1196"/>
    </row>
    <row r="39" spans="2:13" hidden="1" x14ac:dyDescent="0.25">
      <c r="B39" s="1168"/>
      <c r="C39" s="1218" t="s">
        <v>327</v>
      </c>
      <c r="D39" s="1219" t="s">
        <v>14</v>
      </c>
      <c r="E39" s="1178">
        <v>15000000</v>
      </c>
      <c r="F39" s="1178">
        <f>'Februari 2026 PMG 2'!$AJ$46</f>
        <v>7272590</v>
      </c>
      <c r="G39" s="1229">
        <f t="shared" si="0"/>
        <v>48.483933333333333</v>
      </c>
      <c r="H39" s="1187" t="s">
        <v>743</v>
      </c>
      <c r="I39" s="1167"/>
      <c r="J39" s="1196"/>
    </row>
    <row r="40" spans="2:13" hidden="1" x14ac:dyDescent="0.25">
      <c r="B40" s="1168"/>
      <c r="C40" s="1206" t="s">
        <v>62</v>
      </c>
      <c r="D40" s="1207" t="s">
        <v>14</v>
      </c>
      <c r="E40" s="1171">
        <v>6429000</v>
      </c>
      <c r="F40" s="1172">
        <f>'Februari 2026 PMG 2'!$AJ$47</f>
        <v>2293137</v>
      </c>
      <c r="G40" s="1225">
        <f t="shared" si="0"/>
        <v>35.6686420905273</v>
      </c>
      <c r="H40" s="1201" t="s">
        <v>743</v>
      </c>
      <c r="I40" s="1167"/>
      <c r="J40" s="1196"/>
    </row>
    <row r="41" spans="2:13" x14ac:dyDescent="0.25">
      <c r="B41" s="1226"/>
      <c r="C41" s="1213" t="s">
        <v>753</v>
      </c>
      <c r="D41" s="1214"/>
      <c r="E41" s="1215"/>
      <c r="F41" s="1208"/>
      <c r="G41" s="1209"/>
      <c r="H41" s="1227"/>
      <c r="I41" s="1167"/>
    </row>
    <row r="42" spans="2:13" hidden="1" x14ac:dyDescent="0.25">
      <c r="B42" s="1226"/>
      <c r="C42" s="1228" t="s">
        <v>191</v>
      </c>
      <c r="D42" s="1230"/>
      <c r="E42" s="1171">
        <v>2234607.2186836516</v>
      </c>
      <c r="F42" s="1172">
        <v>0</v>
      </c>
      <c r="G42" s="1184">
        <f t="shared" si="0"/>
        <v>0</v>
      </c>
      <c r="H42" s="1201"/>
      <c r="I42" s="1167"/>
    </row>
    <row r="43" spans="2:13" x14ac:dyDescent="0.25">
      <c r="B43" s="1226"/>
      <c r="C43" s="1182" t="s">
        <v>75</v>
      </c>
      <c r="D43" s="1183" t="s">
        <v>14</v>
      </c>
      <c r="E43" s="1172">
        <f>E44+E45</f>
        <v>1333300</v>
      </c>
      <c r="F43" s="1172">
        <v>0</v>
      </c>
      <c r="G43" s="1184">
        <f t="shared" si="0"/>
        <v>0</v>
      </c>
      <c r="H43" s="1201" t="s">
        <v>743</v>
      </c>
      <c r="I43" s="1167"/>
      <c r="J43" s="1196"/>
    </row>
    <row r="44" spans="2:13" x14ac:dyDescent="0.25">
      <c r="B44" s="1226"/>
      <c r="C44" s="1176" t="s">
        <v>754</v>
      </c>
      <c r="D44" s="1177" t="s">
        <v>14</v>
      </c>
      <c r="E44" s="1178">
        <f>'Februari 2026 PMG 2'!E56</f>
        <v>1250000</v>
      </c>
      <c r="F44" s="1178">
        <f>'Februari 2026 PMG 2'!AJ56</f>
        <v>0</v>
      </c>
      <c r="G44" s="1229">
        <f t="shared" si="0"/>
        <v>0</v>
      </c>
      <c r="H44" s="1187" t="s">
        <v>743</v>
      </c>
      <c r="I44" s="1167"/>
      <c r="J44" s="1196"/>
    </row>
    <row r="45" spans="2:13" x14ac:dyDescent="0.25">
      <c r="B45" s="1226"/>
      <c r="C45" s="1231" t="s">
        <v>60</v>
      </c>
      <c r="D45" s="1224" t="s">
        <v>14</v>
      </c>
      <c r="E45" s="1204">
        <f>'Februari 2026 PMG 2'!E57</f>
        <v>83300</v>
      </c>
      <c r="F45" s="1172">
        <f>'Februari 2026 PMG 2'!AJ57</f>
        <v>0</v>
      </c>
      <c r="G45" s="1225">
        <f t="shared" si="0"/>
        <v>0</v>
      </c>
      <c r="H45" s="1201" t="s">
        <v>743</v>
      </c>
      <c r="I45" s="1167"/>
      <c r="J45" s="1196"/>
    </row>
    <row r="46" spans="2:13" x14ac:dyDescent="0.25">
      <c r="B46" s="1232" t="s">
        <v>755</v>
      </c>
      <c r="C46" s="1233" t="s">
        <v>756</v>
      </c>
      <c r="D46" s="1164"/>
      <c r="E46" s="1165"/>
      <c r="F46" s="1165"/>
      <c r="G46" s="1234"/>
      <c r="H46" s="1235"/>
      <c r="I46" s="1167"/>
    </row>
    <row r="47" spans="2:13" x14ac:dyDescent="0.25">
      <c r="B47" s="1236"/>
      <c r="C47" s="1199" t="s">
        <v>65</v>
      </c>
      <c r="D47" s="1200" t="s">
        <v>25</v>
      </c>
      <c r="E47" s="1192">
        <v>94.77</v>
      </c>
      <c r="F47" s="270">
        <f>(F18/F11)*100</f>
        <v>0</v>
      </c>
      <c r="G47" s="1184">
        <f t="shared" si="0"/>
        <v>0</v>
      </c>
      <c r="H47" s="1201" t="s">
        <v>743</v>
      </c>
      <c r="I47" s="1195"/>
    </row>
    <row r="48" spans="2:13" x14ac:dyDescent="0.25">
      <c r="B48" s="1236"/>
      <c r="C48" s="1199" t="s">
        <v>64</v>
      </c>
      <c r="D48" s="1200" t="s">
        <v>25</v>
      </c>
      <c r="E48" s="1192">
        <v>4.5</v>
      </c>
      <c r="F48" s="270">
        <f>(F19/(F11))*100</f>
        <v>4.3820446653936589</v>
      </c>
      <c r="G48" s="1225">
        <f t="shared" si="0"/>
        <v>97.37877034208131</v>
      </c>
      <c r="H48" s="1201" t="s">
        <v>743</v>
      </c>
      <c r="I48" s="1195"/>
    </row>
    <row r="49" spans="2:9" x14ac:dyDescent="0.25">
      <c r="B49" s="1236"/>
      <c r="C49" s="1237" t="s">
        <v>63</v>
      </c>
      <c r="D49" s="1238" t="s">
        <v>25</v>
      </c>
      <c r="E49" s="1239">
        <v>82</v>
      </c>
      <c r="F49" s="1240">
        <f>F26/(F26+F27)*100</f>
        <v>83.098987280980779</v>
      </c>
      <c r="G49" s="1209">
        <f t="shared" si="0"/>
        <v>101.34022839143996</v>
      </c>
      <c r="H49" s="1241" t="s">
        <v>740</v>
      </c>
      <c r="I49" s="1195"/>
    </row>
    <row r="50" spans="2:9" x14ac:dyDescent="0.25">
      <c r="B50" s="1236"/>
      <c r="C50" s="1199" t="s">
        <v>62</v>
      </c>
      <c r="D50" s="1200" t="s">
        <v>25</v>
      </c>
      <c r="E50" s="1192">
        <v>18</v>
      </c>
      <c r="F50" s="1242">
        <f>(F27/F25)*100</f>
        <v>16.901012719019224</v>
      </c>
      <c r="G50" s="1225">
        <f t="shared" si="0"/>
        <v>93.89451510566235</v>
      </c>
      <c r="H50" s="1222" t="s">
        <v>740</v>
      </c>
      <c r="I50" s="1195"/>
    </row>
    <row r="51" spans="2:9" x14ac:dyDescent="0.25">
      <c r="B51" s="1236"/>
      <c r="C51" s="1243" t="s">
        <v>105</v>
      </c>
      <c r="D51" s="1238" t="s">
        <v>25</v>
      </c>
      <c r="E51" s="1239">
        <v>75</v>
      </c>
      <c r="F51" s="1244">
        <v>0</v>
      </c>
      <c r="G51" s="1209">
        <f t="shared" si="0"/>
        <v>0</v>
      </c>
      <c r="H51" s="1245"/>
      <c r="I51" s="1195"/>
    </row>
    <row r="52" spans="2:9" x14ac:dyDescent="0.25">
      <c r="B52" s="1236"/>
      <c r="C52" s="1199" t="s">
        <v>62</v>
      </c>
      <c r="D52" s="1200" t="s">
        <v>25</v>
      </c>
      <c r="E52" s="1192">
        <v>25</v>
      </c>
      <c r="F52" s="1246">
        <v>0</v>
      </c>
      <c r="G52" s="1225">
        <f t="shared" si="0"/>
        <v>0</v>
      </c>
      <c r="H52" s="1247"/>
      <c r="I52" s="1195"/>
    </row>
    <row r="53" spans="2:9" x14ac:dyDescent="0.25">
      <c r="B53" s="1236"/>
      <c r="C53" s="1243" t="s">
        <v>107</v>
      </c>
      <c r="D53" s="1238" t="s">
        <v>25</v>
      </c>
      <c r="E53" s="1239">
        <v>75</v>
      </c>
      <c r="F53" s="1240" t="e">
        <f>F35/(F35+F36)*100</f>
        <v>#DIV/0!</v>
      </c>
      <c r="G53" s="1209" t="e">
        <f t="shared" si="0"/>
        <v>#DIV/0!</v>
      </c>
      <c r="H53" s="1248" t="s">
        <v>740</v>
      </c>
      <c r="I53" s="1195"/>
    </row>
    <row r="54" spans="2:9" x14ac:dyDescent="0.25">
      <c r="B54" s="1236"/>
      <c r="C54" s="1199" t="s">
        <v>62</v>
      </c>
      <c r="D54" s="1200" t="s">
        <v>25</v>
      </c>
      <c r="E54" s="1192">
        <v>25</v>
      </c>
      <c r="F54" s="1242" t="e">
        <f>(F36/F34)*100</f>
        <v>#DIV/0!</v>
      </c>
      <c r="G54" s="1225" t="e">
        <f t="shared" si="0"/>
        <v>#DIV/0!</v>
      </c>
      <c r="H54" s="1248" t="s">
        <v>740</v>
      </c>
      <c r="I54" s="1195"/>
    </row>
    <row r="55" spans="2:9" x14ac:dyDescent="0.25">
      <c r="B55" s="1236"/>
      <c r="C55" s="1243" t="s">
        <v>327</v>
      </c>
      <c r="D55" s="1238" t="s">
        <v>25</v>
      </c>
      <c r="E55" s="1239">
        <v>70</v>
      </c>
      <c r="F55" s="1240">
        <f>F39/(F39+F40)*100</f>
        <v>76.027572185574599</v>
      </c>
      <c r="G55" s="1209">
        <f t="shared" si="0"/>
        <v>108.61081740796372</v>
      </c>
      <c r="H55" s="1241" t="s">
        <v>740</v>
      </c>
      <c r="I55" s="1195"/>
    </row>
    <row r="56" spans="2:9" x14ac:dyDescent="0.25">
      <c r="B56" s="1236"/>
      <c r="C56" s="1199" t="s">
        <v>62</v>
      </c>
      <c r="D56" s="1200" t="s">
        <v>25</v>
      </c>
      <c r="E56" s="1192">
        <v>30</v>
      </c>
      <c r="F56" s="1242">
        <f>(F40/F38)*100</f>
        <v>23.972427814425394</v>
      </c>
      <c r="G56" s="1225">
        <f t="shared" si="0"/>
        <v>79.908092714751305</v>
      </c>
      <c r="H56" s="1222" t="s">
        <v>740</v>
      </c>
      <c r="I56" s="1195"/>
    </row>
    <row r="57" spans="2:9" x14ac:dyDescent="0.25">
      <c r="B57" s="1236"/>
      <c r="C57" s="1237" t="s">
        <v>61</v>
      </c>
      <c r="D57" s="1238" t="s">
        <v>25</v>
      </c>
      <c r="E57" s="1239">
        <v>60</v>
      </c>
      <c r="F57" s="270">
        <v>0</v>
      </c>
      <c r="G57" s="1209">
        <f t="shared" si="0"/>
        <v>0</v>
      </c>
      <c r="H57" s="1249"/>
      <c r="I57" s="1195"/>
    </row>
    <row r="58" spans="2:9" x14ac:dyDescent="0.25">
      <c r="B58" s="1236"/>
      <c r="C58" s="1250" t="s">
        <v>60</v>
      </c>
      <c r="D58" s="1251" t="s">
        <v>25</v>
      </c>
      <c r="E58" s="1246">
        <v>40</v>
      </c>
      <c r="F58" s="270">
        <v>0</v>
      </c>
      <c r="G58" s="1225">
        <f t="shared" si="0"/>
        <v>0</v>
      </c>
      <c r="H58" s="1252"/>
      <c r="I58" s="1195"/>
    </row>
    <row r="59" spans="2:9" x14ac:dyDescent="0.25">
      <c r="B59" s="1162" t="s">
        <v>757</v>
      </c>
      <c r="C59" s="1163" t="s">
        <v>59</v>
      </c>
      <c r="D59" s="1164"/>
      <c r="E59" s="1165"/>
      <c r="F59" s="1165"/>
      <c r="G59" s="1234"/>
      <c r="H59" s="1235"/>
      <c r="I59" s="1167"/>
    </row>
    <row r="60" spans="2:9" x14ac:dyDescent="0.25">
      <c r="B60" s="1253"/>
      <c r="C60" s="1254" t="s">
        <v>758</v>
      </c>
      <c r="D60" s="1170" t="s">
        <v>14</v>
      </c>
      <c r="E60" s="1944">
        <v>530100</v>
      </c>
      <c r="F60" s="1172">
        <f>'Februari 2026 PMG 2'!$AJ$75</f>
        <v>321914</v>
      </c>
      <c r="G60" s="1184">
        <f>(F60/E60)*100</f>
        <v>60.727032635351819</v>
      </c>
      <c r="H60" s="1201"/>
      <c r="I60" s="1167"/>
    </row>
    <row r="61" spans="2:9" x14ac:dyDescent="0.25">
      <c r="B61" s="1253"/>
      <c r="C61" s="1182"/>
      <c r="D61" s="1200" t="s">
        <v>321</v>
      </c>
      <c r="E61" s="1255">
        <f>'Februari 2026 PMG 2'!E75</f>
        <v>9</v>
      </c>
      <c r="F61" s="1255">
        <f>(F60/F12)*1000</f>
        <v>5.3000832088400296</v>
      </c>
      <c r="G61" s="1229">
        <f t="shared" si="0"/>
        <v>58.889813431555879</v>
      </c>
      <c r="H61" s="1180" t="s">
        <v>740</v>
      </c>
      <c r="I61" s="1195"/>
    </row>
    <row r="62" spans="2:9" x14ac:dyDescent="0.25">
      <c r="B62" s="1253"/>
      <c r="C62" s="1254" t="s">
        <v>759</v>
      </c>
      <c r="D62" s="1170" t="s">
        <v>14</v>
      </c>
      <c r="E62" s="1171">
        <v>106326</v>
      </c>
      <c r="F62" s="1172">
        <f>'Februari 2026 PMG 2'!AJ12</f>
        <v>0</v>
      </c>
      <c r="G62" s="1184">
        <f t="shared" si="0"/>
        <v>0</v>
      </c>
      <c r="H62" s="1248"/>
      <c r="I62" s="1167"/>
    </row>
    <row r="63" spans="2:9" x14ac:dyDescent="0.25">
      <c r="B63" s="1253"/>
      <c r="C63" s="1182"/>
      <c r="D63" s="1200" t="s">
        <v>321</v>
      </c>
      <c r="E63" s="1255">
        <v>1060</v>
      </c>
      <c r="F63" s="1255"/>
      <c r="G63" s="1229">
        <f t="shared" si="0"/>
        <v>0</v>
      </c>
      <c r="H63" s="1256"/>
      <c r="I63" s="1195"/>
    </row>
    <row r="64" spans="2:9" x14ac:dyDescent="0.25">
      <c r="B64" s="1253"/>
      <c r="C64" s="1199" t="s">
        <v>760</v>
      </c>
      <c r="D64" s="1200" t="s">
        <v>14</v>
      </c>
      <c r="E64" s="1172">
        <v>35340</v>
      </c>
      <c r="F64" s="1172">
        <f>'Februari 2026 PMG 2'!$AJ$86</f>
        <v>32351.146000000008</v>
      </c>
      <c r="G64" s="1184">
        <f t="shared" si="0"/>
        <v>91.542574985851743</v>
      </c>
      <c r="H64" s="1248"/>
      <c r="I64" s="1167"/>
    </row>
    <row r="65" spans="1:9" x14ac:dyDescent="0.25">
      <c r="B65" s="1253"/>
      <c r="C65" s="1254"/>
      <c r="D65" s="1207" t="s">
        <v>321</v>
      </c>
      <c r="E65" s="1257">
        <v>0.6</v>
      </c>
      <c r="F65" s="1257">
        <f>(F64/F11)*1000</f>
        <v>0.53263842424166807</v>
      </c>
      <c r="G65" s="1258">
        <f t="shared" si="0"/>
        <v>88.773070706944679</v>
      </c>
      <c r="H65" s="1180" t="s">
        <v>740</v>
      </c>
      <c r="I65" s="1195"/>
    </row>
    <row r="66" spans="1:9" x14ac:dyDescent="0.25">
      <c r="B66" s="1162" t="s">
        <v>761</v>
      </c>
      <c r="C66" s="1233" t="s">
        <v>167</v>
      </c>
      <c r="D66" s="1164"/>
      <c r="E66" s="1165"/>
      <c r="F66" s="1165"/>
      <c r="G66" s="1234"/>
      <c r="H66" s="1235"/>
      <c r="I66" s="1167"/>
    </row>
    <row r="67" spans="1:9" x14ac:dyDescent="0.25">
      <c r="B67" s="1259"/>
      <c r="C67" s="1199" t="s">
        <v>762</v>
      </c>
      <c r="D67" s="1200" t="s">
        <v>25</v>
      </c>
      <c r="E67" s="1260">
        <v>-0.73</v>
      </c>
      <c r="F67" s="1257">
        <f>'Februari 2026 PMG 2'!$AJ$88</f>
        <v>-0.16216001646560016</v>
      </c>
      <c r="G67" s="1229">
        <f t="shared" si="0"/>
        <v>22.213700885698653</v>
      </c>
      <c r="H67" s="1187" t="s">
        <v>743</v>
      </c>
      <c r="I67" s="1195"/>
    </row>
    <row r="68" spans="1:9" x14ac:dyDescent="0.25">
      <c r="B68" s="1259"/>
      <c r="C68" s="1199" t="s">
        <v>54</v>
      </c>
      <c r="D68" s="1200" t="s">
        <v>25</v>
      </c>
      <c r="E68" s="1192">
        <v>22</v>
      </c>
      <c r="F68" s="1192">
        <f>'Februari 2026 PMG 2'!$AJ$90</f>
        <v>17.449642857142859</v>
      </c>
      <c r="G68" s="1184">
        <f t="shared" si="0"/>
        <v>79.316558441558442</v>
      </c>
      <c r="H68" s="1194"/>
      <c r="I68" s="1195"/>
    </row>
    <row r="69" spans="1:9" ht="15.75" thickBot="1" x14ac:dyDescent="0.3">
      <c r="B69" s="1261"/>
      <c r="C69" s="1262" t="s">
        <v>53</v>
      </c>
      <c r="D69" s="1263" t="s">
        <v>14</v>
      </c>
      <c r="E69" s="1264">
        <v>413199.35999999999</v>
      </c>
      <c r="F69" s="1264">
        <f>'Februari 2026 PMG 2'!$AJ$91</f>
        <v>323920.17297525512</v>
      </c>
      <c r="G69" s="1265">
        <f>(F69/E69)*100</f>
        <v>78.393193294213987</v>
      </c>
      <c r="H69" s="1266"/>
      <c r="I69" s="1195"/>
    </row>
    <row r="70" spans="1:9" x14ac:dyDescent="0.25">
      <c r="B70" s="1151" t="s">
        <v>763</v>
      </c>
      <c r="C70" s="1267"/>
      <c r="D70" s="1268"/>
      <c r="E70" s="1195"/>
      <c r="F70" s="1195"/>
      <c r="G70" s="1195"/>
      <c r="H70" s="1269"/>
      <c r="I70" s="1195"/>
    </row>
    <row r="71" spans="1:9" x14ac:dyDescent="0.25">
      <c r="B71" s="2352" t="s">
        <v>764</v>
      </c>
      <c r="C71" s="2352"/>
      <c r="D71" s="2352"/>
      <c r="E71" s="2352"/>
      <c r="F71" s="2352"/>
      <c r="G71" s="2352"/>
      <c r="H71" s="2352"/>
      <c r="I71" s="1270"/>
    </row>
    <row r="72" spans="1:9" x14ac:dyDescent="0.25">
      <c r="B72" s="2353" t="s">
        <v>765</v>
      </c>
      <c r="C72" s="2353"/>
      <c r="D72" s="2353"/>
      <c r="E72" s="2353"/>
      <c r="F72" s="2353"/>
      <c r="G72" s="2353"/>
      <c r="H72" s="2353"/>
      <c r="I72" s="1270"/>
    </row>
    <row r="73" spans="1:9" x14ac:dyDescent="0.25">
      <c r="B73" s="2353"/>
      <c r="C73" s="2353"/>
      <c r="D73" s="2353"/>
      <c r="E73" s="2353"/>
      <c r="F73" s="2353"/>
      <c r="G73" s="2353"/>
      <c r="H73" s="2353"/>
      <c r="I73" s="1270"/>
    </row>
    <row r="74" spans="1:9" x14ac:dyDescent="0.25">
      <c r="B74" s="2352" t="s">
        <v>766</v>
      </c>
      <c r="C74" s="2352"/>
      <c r="D74" s="2352"/>
      <c r="E74" s="2352"/>
      <c r="F74" s="2352"/>
      <c r="G74" s="2352"/>
      <c r="H74" s="2352"/>
      <c r="I74" s="1270"/>
    </row>
    <row r="75" spans="1:9" x14ac:dyDescent="0.25">
      <c r="B75" s="2352" t="s">
        <v>767</v>
      </c>
      <c r="C75" s="2352"/>
      <c r="D75" s="2352"/>
      <c r="E75" s="2352"/>
      <c r="F75" s="2352"/>
      <c r="G75" s="2352"/>
      <c r="H75" s="2352"/>
      <c r="I75" s="1270"/>
    </row>
    <row r="76" spans="1:9" x14ac:dyDescent="0.25">
      <c r="B76" s="1270"/>
      <c r="C76" s="1270"/>
      <c r="D76" s="1270"/>
      <c r="E76" s="1270"/>
      <c r="F76" s="1270"/>
      <c r="G76" s="1270"/>
      <c r="H76" s="1271"/>
      <c r="I76" s="1270"/>
    </row>
    <row r="77" spans="1:9" s="1273" customFormat="1" x14ac:dyDescent="0.25">
      <c r="A77" s="2339" t="s">
        <v>768</v>
      </c>
      <c r="B77" s="2339"/>
      <c r="C77" s="2339"/>
      <c r="D77" s="2339" t="s">
        <v>769</v>
      </c>
      <c r="E77" s="2339"/>
      <c r="F77" s="2339"/>
      <c r="G77" s="1272"/>
      <c r="H77" s="1154" t="s">
        <v>770</v>
      </c>
      <c r="I77" s="1155"/>
    </row>
    <row r="78" spans="1:9" x14ac:dyDescent="0.25">
      <c r="B78" s="1274"/>
      <c r="C78" s="1274"/>
      <c r="D78" s="1274"/>
      <c r="E78" s="1274"/>
      <c r="G78" s="1274"/>
      <c r="H78" s="1274"/>
      <c r="I78" s="1275"/>
    </row>
    <row r="79" spans="1:9" x14ac:dyDescent="0.25">
      <c r="B79" s="1274"/>
      <c r="C79" s="1274"/>
      <c r="D79" s="1274"/>
      <c r="E79" s="1274"/>
      <c r="G79" s="1274"/>
      <c r="H79" s="1274"/>
      <c r="I79" s="1275"/>
    </row>
    <row r="80" spans="1:9" x14ac:dyDescent="0.25">
      <c r="B80" s="1274"/>
      <c r="C80" s="1274"/>
      <c r="D80" s="1274"/>
      <c r="E80" s="1274"/>
      <c r="G80" s="1274"/>
      <c r="H80" s="1274"/>
      <c r="I80" s="1275"/>
    </row>
    <row r="81" spans="1:9" x14ac:dyDescent="0.25">
      <c r="A81" s="2350" t="s">
        <v>771</v>
      </c>
      <c r="B81" s="2350"/>
      <c r="C81" s="2350"/>
      <c r="D81" s="2350" t="s">
        <v>772</v>
      </c>
      <c r="E81" s="2350"/>
      <c r="F81" s="1276" t="s">
        <v>773</v>
      </c>
      <c r="G81" s="1277"/>
      <c r="H81" s="1276" t="s">
        <v>774</v>
      </c>
      <c r="I81" s="1278"/>
    </row>
    <row r="82" spans="1:9" ht="20.85" customHeight="1" x14ac:dyDescent="0.25">
      <c r="A82" s="2351" t="s">
        <v>775</v>
      </c>
      <c r="B82" s="2351"/>
      <c r="C82" s="2351"/>
      <c r="D82" s="2351" t="s">
        <v>776</v>
      </c>
      <c r="E82" s="2351"/>
      <c r="F82" s="1274" t="s">
        <v>777</v>
      </c>
      <c r="G82" s="1279"/>
      <c r="H82" s="1274" t="s">
        <v>778</v>
      </c>
      <c r="I82" s="1275"/>
    </row>
  </sheetData>
  <mergeCells count="18">
    <mergeCell ref="A81:C81"/>
    <mergeCell ref="D81:E81"/>
    <mergeCell ref="A82:C82"/>
    <mergeCell ref="D82:E82"/>
    <mergeCell ref="B71:H71"/>
    <mergeCell ref="B72:H73"/>
    <mergeCell ref="B74:H74"/>
    <mergeCell ref="B75:H75"/>
    <mergeCell ref="A77:C77"/>
    <mergeCell ref="D77:F77"/>
    <mergeCell ref="B2:H2"/>
    <mergeCell ref="B3:H3"/>
    <mergeCell ref="B4:C4"/>
    <mergeCell ref="B5:B6"/>
    <mergeCell ref="C5:C6"/>
    <mergeCell ref="D5:D6"/>
    <mergeCell ref="E5:G5"/>
    <mergeCell ref="H5:H6"/>
  </mergeCells>
  <printOptions horizontalCentered="1" verticalCentered="1"/>
  <pageMargins left="0" right="0" top="0" bottom="0" header="0" footer="0"/>
  <pageSetup paperSize="9" scale="7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F0CB-CD6B-4B9A-9F50-3CF9EE00527C}">
  <sheetPr>
    <pageSetUpPr fitToPage="1"/>
  </sheetPr>
  <dimension ref="D1:O55"/>
  <sheetViews>
    <sheetView showGridLines="0" zoomScale="90" zoomScaleNormal="90" zoomScaleSheetLayoutView="115" workbookViewId="0">
      <selection activeCell="D2" sqref="D2:L2"/>
    </sheetView>
  </sheetViews>
  <sheetFormatPr defaultColWidth="9" defaultRowHeight="14.25" x14ac:dyDescent="0.2"/>
  <cols>
    <col min="1" max="2" width="9" style="1281"/>
    <col min="3" max="3" width="1.5703125" style="1281" customWidth="1"/>
    <col min="4" max="4" width="4.42578125" style="1284" customWidth="1"/>
    <col min="5" max="5" width="42.5703125" style="1281" customWidth="1"/>
    <col min="6" max="6" width="9.5703125" style="1282" customWidth="1"/>
    <col min="7" max="7" width="9" style="1281" customWidth="1"/>
    <col min="8" max="8" width="15.42578125" style="1281" customWidth="1"/>
    <col min="9" max="9" width="15.5703125" style="1281" customWidth="1"/>
    <col min="10" max="10" width="16.42578125" style="1283" customWidth="1"/>
    <col min="11" max="11" width="13.5703125" style="1283" customWidth="1"/>
    <col min="12" max="12" width="14" style="1283" customWidth="1"/>
    <col min="13" max="13" width="9" style="1281"/>
    <col min="14" max="14" width="16.42578125" style="1281" bestFit="1" customWidth="1"/>
    <col min="15" max="16384" width="9" style="1281"/>
  </cols>
  <sheetData>
    <row r="1" spans="4:14" x14ac:dyDescent="0.2">
      <c r="D1" s="1280"/>
    </row>
    <row r="2" spans="4:14" ht="17.100000000000001" customHeight="1" x14ac:dyDescent="0.25">
      <c r="D2" s="2355" t="s">
        <v>779</v>
      </c>
      <c r="E2" s="2355"/>
      <c r="F2" s="2355"/>
      <c r="G2" s="2355"/>
      <c r="H2" s="2355"/>
      <c r="I2" s="2355"/>
      <c r="J2" s="2356"/>
      <c r="K2" s="2355"/>
      <c r="L2" s="2355"/>
    </row>
    <row r="3" spans="4:14" ht="17.100000000000001" customHeight="1" x14ac:dyDescent="0.25">
      <c r="D3" s="2355" t="s">
        <v>730</v>
      </c>
      <c r="E3" s="2355"/>
      <c r="F3" s="2355"/>
      <c r="G3" s="2355"/>
      <c r="H3" s="2355"/>
      <c r="I3" s="2355"/>
      <c r="J3" s="2356"/>
      <c r="K3" s="2355"/>
      <c r="L3" s="2355"/>
    </row>
    <row r="4" spans="4:14" ht="10.5" customHeight="1" x14ac:dyDescent="0.2"/>
    <row r="5" spans="4:14" ht="13.7" customHeight="1" thickBot="1" x14ac:dyDescent="0.25">
      <c r="D5" s="2340" t="s">
        <v>1094</v>
      </c>
      <c r="E5" s="2340"/>
    </row>
    <row r="6" spans="4:14" ht="15" customHeight="1" x14ac:dyDescent="0.25">
      <c r="D6" s="2357" t="s">
        <v>98</v>
      </c>
      <c r="E6" s="2357" t="s">
        <v>731</v>
      </c>
      <c r="F6" s="2358" t="s">
        <v>780</v>
      </c>
      <c r="G6" s="2358" t="s">
        <v>101</v>
      </c>
      <c r="H6" s="2361" t="s">
        <v>733</v>
      </c>
      <c r="I6" s="2361"/>
      <c r="J6" s="2362"/>
      <c r="K6" s="2363" t="s">
        <v>781</v>
      </c>
      <c r="L6" s="2366" t="s">
        <v>734</v>
      </c>
    </row>
    <row r="7" spans="4:14" ht="15" customHeight="1" x14ac:dyDescent="0.2">
      <c r="D7" s="2357"/>
      <c r="E7" s="2357"/>
      <c r="F7" s="2359"/>
      <c r="G7" s="2359"/>
      <c r="H7" s="2369" t="s">
        <v>735</v>
      </c>
      <c r="I7" s="2371" t="s">
        <v>736</v>
      </c>
      <c r="J7" s="2373" t="s">
        <v>737</v>
      </c>
      <c r="K7" s="2364"/>
      <c r="L7" s="2367"/>
    </row>
    <row r="8" spans="4:14" ht="24" customHeight="1" x14ac:dyDescent="0.2">
      <c r="D8" s="2357"/>
      <c r="E8" s="2357"/>
      <c r="F8" s="2360"/>
      <c r="G8" s="2360"/>
      <c r="H8" s="2370"/>
      <c r="I8" s="2372"/>
      <c r="J8" s="2374"/>
      <c r="K8" s="2365"/>
      <c r="L8" s="2368"/>
    </row>
    <row r="9" spans="4:14" ht="20.25" customHeight="1" x14ac:dyDescent="0.2">
      <c r="D9" s="1285"/>
      <c r="E9" s="1285" t="s">
        <v>782</v>
      </c>
      <c r="F9" s="1285"/>
      <c r="G9" s="1285"/>
      <c r="H9" s="1287"/>
      <c r="I9" s="1288"/>
      <c r="J9" s="1289"/>
      <c r="K9" s="1290">
        <v>24046</v>
      </c>
      <c r="L9" s="1286"/>
    </row>
    <row r="10" spans="4:14" ht="15" x14ac:dyDescent="0.25">
      <c r="D10" s="1291" t="s">
        <v>738</v>
      </c>
      <c r="E10" s="1292" t="s">
        <v>24</v>
      </c>
      <c r="F10" s="1293"/>
      <c r="G10" s="1294"/>
      <c r="H10" s="1295"/>
      <c r="I10" s="1295"/>
      <c r="J10" s="1296"/>
      <c r="K10" s="1296"/>
      <c r="L10" s="1297"/>
    </row>
    <row r="11" spans="4:14" ht="15" x14ac:dyDescent="0.25">
      <c r="D11" s="1298"/>
      <c r="E11" s="1299" t="s">
        <v>783</v>
      </c>
      <c r="F11" s="1300"/>
      <c r="G11" s="1301" t="s">
        <v>19</v>
      </c>
      <c r="H11" s="1302"/>
      <c r="I11" s="1303">
        <f>'Februari 2026 PMG 2'!$AJ$244</f>
        <v>31123.867699999992</v>
      </c>
      <c r="J11" s="1304"/>
      <c r="K11" s="1305"/>
      <c r="L11" s="1306"/>
    </row>
    <row r="12" spans="4:14" s="1316" customFormat="1" ht="15" x14ac:dyDescent="0.25">
      <c r="D12" s="1307"/>
      <c r="E12" s="1308" t="s">
        <v>784</v>
      </c>
      <c r="F12" s="1309">
        <v>1460.001</v>
      </c>
      <c r="G12" s="1310" t="s">
        <v>19</v>
      </c>
      <c r="H12" s="1311">
        <v>26051.47</v>
      </c>
      <c r="I12" s="1312">
        <f>'Februari 2026 PMG 2'!$AJ$242</f>
        <v>26890.591961393569</v>
      </c>
      <c r="J12" s="1313">
        <f>I12/H12</f>
        <v>1.0322101578680039</v>
      </c>
      <c r="K12" s="1314">
        <f>I12/K9</f>
        <v>1.1182979273639511</v>
      </c>
      <c r="L12" s="1315"/>
      <c r="N12" s="1317"/>
    </row>
    <row r="13" spans="4:14" x14ac:dyDescent="0.2">
      <c r="D13" s="1307"/>
      <c r="E13" s="1318" t="s">
        <v>17</v>
      </c>
      <c r="F13" s="1319"/>
      <c r="G13" s="1307"/>
      <c r="H13" s="1320"/>
      <c r="I13" s="1321"/>
      <c r="J13" s="1322"/>
      <c r="K13" s="1323"/>
      <c r="L13" s="1324"/>
    </row>
    <row r="14" spans="4:14" x14ac:dyDescent="0.2">
      <c r="D14" s="1307"/>
      <c r="E14" s="1308" t="s">
        <v>21</v>
      </c>
      <c r="F14" s="1309"/>
      <c r="G14" s="1310" t="s">
        <v>19</v>
      </c>
      <c r="H14" s="1320">
        <v>3907.73</v>
      </c>
      <c r="I14" s="1325">
        <f>'Februari 2026 PMG 2'!$AJ$246</f>
        <v>164827</v>
      </c>
      <c r="J14" s="1322">
        <f t="shared" ref="J14:J42" si="0">I14/H14</f>
        <v>42.179730943540115</v>
      </c>
      <c r="K14" s="1323">
        <f>I14/K9</f>
        <v>6.8546535806371125</v>
      </c>
      <c r="L14" s="1324"/>
      <c r="N14" s="1326"/>
    </row>
    <row r="15" spans="4:14" x14ac:dyDescent="0.2">
      <c r="D15" s="1307"/>
      <c r="E15" s="1308" t="s">
        <v>785</v>
      </c>
      <c r="F15" s="1309"/>
      <c r="G15" s="1310" t="s">
        <v>19</v>
      </c>
      <c r="H15" s="1320">
        <v>22143.74</v>
      </c>
      <c r="I15" s="1327">
        <f>I12-$I$14</f>
        <v>-137936.40803860643</v>
      </c>
      <c r="J15" s="1322">
        <f t="shared" si="0"/>
        <v>-6.229137807732859</v>
      </c>
      <c r="K15" s="1323">
        <f>I15/K9</f>
        <v>-5.7363556532731614</v>
      </c>
      <c r="L15" s="1328"/>
      <c r="N15" s="1329"/>
    </row>
    <row r="16" spans="4:14" s="1339" customFormat="1" ht="15" x14ac:dyDescent="0.25">
      <c r="D16" s="1330"/>
      <c r="E16" s="1331" t="s">
        <v>1</v>
      </c>
      <c r="F16" s="1332"/>
      <c r="G16" s="1333" t="s">
        <v>19</v>
      </c>
      <c r="H16" s="1334">
        <v>26051.47</v>
      </c>
      <c r="I16" s="1335">
        <f>$I$12</f>
        <v>26890.591961393569</v>
      </c>
      <c r="J16" s="1336">
        <f t="shared" si="0"/>
        <v>1.0322101578680039</v>
      </c>
      <c r="K16" s="1337">
        <f>SUM(K14+K15)</f>
        <v>1.1182979273639511</v>
      </c>
      <c r="L16" s="1338"/>
    </row>
    <row r="17" spans="4:14" s="1339" customFormat="1" ht="15" x14ac:dyDescent="0.25">
      <c r="D17" s="1340" t="s">
        <v>755</v>
      </c>
      <c r="E17" s="1341" t="s">
        <v>18</v>
      </c>
      <c r="F17" s="1342"/>
      <c r="G17" s="1340"/>
      <c r="H17" s="1343"/>
      <c r="I17" s="1343"/>
      <c r="J17" s="1344"/>
      <c r="K17" s="1345"/>
      <c r="L17" s="1346"/>
    </row>
    <row r="18" spans="4:14" s="1339" customFormat="1" ht="15" x14ac:dyDescent="0.25">
      <c r="D18" s="1347"/>
      <c r="E18" s="1348" t="s">
        <v>4</v>
      </c>
      <c r="F18" s="1349"/>
      <c r="G18" s="1350" t="s">
        <v>14</v>
      </c>
      <c r="H18" s="1351">
        <v>11424000</v>
      </c>
      <c r="I18" s="1351">
        <f>'Februari 2026 PMG 2'!$AJ$253</f>
        <v>966406.68699999992</v>
      </c>
      <c r="J18" s="1322">
        <f t="shared" si="0"/>
        <v>8.4594422881652656E-2</v>
      </c>
      <c r="K18" s="1352">
        <f t="shared" ref="K18:K23" si="1">I18/$K$9</f>
        <v>40.189914621974545</v>
      </c>
      <c r="L18" s="1353"/>
      <c r="N18" s="1317"/>
    </row>
    <row r="19" spans="4:14" s="1339" customFormat="1" ht="15" x14ac:dyDescent="0.25">
      <c r="D19" s="1347"/>
      <c r="E19" s="1354" t="s">
        <v>17</v>
      </c>
      <c r="F19" s="1355"/>
      <c r="G19" s="1347"/>
      <c r="H19" s="1356"/>
      <c r="I19" s="1356"/>
      <c r="J19" s="1322"/>
      <c r="K19" s="1323">
        <f t="shared" si="1"/>
        <v>0</v>
      </c>
      <c r="L19" s="1353"/>
    </row>
    <row r="20" spans="4:14" s="1339" customFormat="1" ht="15" x14ac:dyDescent="0.25">
      <c r="D20" s="1347"/>
      <c r="E20" s="1348" t="s">
        <v>16</v>
      </c>
      <c r="F20" s="1349" t="s">
        <v>786</v>
      </c>
      <c r="G20" s="1350" t="s">
        <v>14</v>
      </c>
      <c r="H20" s="1351">
        <v>3420000</v>
      </c>
      <c r="I20" s="1351">
        <f>'Februari 2026 PMG 2'!$AJ$255</f>
        <v>266188.79999999999</v>
      </c>
      <c r="J20" s="1322">
        <f t="shared" si="0"/>
        <v>7.7832982456140343E-2</v>
      </c>
      <c r="K20" s="1323">
        <f t="shared" si="1"/>
        <v>11.069982533477502</v>
      </c>
      <c r="L20" s="1306"/>
    </row>
    <row r="21" spans="4:14" s="1339" customFormat="1" ht="15" x14ac:dyDescent="0.25">
      <c r="D21" s="1347"/>
      <c r="E21" s="1348" t="s">
        <v>15</v>
      </c>
      <c r="F21" s="1349" t="s">
        <v>787</v>
      </c>
      <c r="G21" s="1350" t="s">
        <v>14</v>
      </c>
      <c r="H21" s="1351">
        <v>2318000</v>
      </c>
      <c r="I21" s="1351">
        <f>'Februari 2026 PMG 2'!$AJ$257</f>
        <v>115661.36999999998</v>
      </c>
      <c r="J21" s="1322">
        <f t="shared" si="0"/>
        <v>4.9897053494391712E-2</v>
      </c>
      <c r="K21" s="1323">
        <f t="shared" si="1"/>
        <v>4.8100045745654159</v>
      </c>
      <c r="L21" s="1306"/>
    </row>
    <row r="22" spans="4:14" s="1339" customFormat="1" ht="15" x14ac:dyDescent="0.25">
      <c r="D22" s="1347"/>
      <c r="E22" s="1348" t="s">
        <v>7</v>
      </c>
      <c r="F22" s="1357">
        <v>106000</v>
      </c>
      <c r="G22" s="1350" t="s">
        <v>14</v>
      </c>
      <c r="H22" s="1358">
        <v>5686000</v>
      </c>
      <c r="I22" s="1302">
        <f>'Februari 2026 PMG 2'!$AJ$259</f>
        <v>584556.51699999988</v>
      </c>
      <c r="J22" s="1322">
        <f>I22/H22</f>
        <v>0.10280628156876537</v>
      </c>
      <c r="K22" s="1323">
        <f t="shared" si="1"/>
        <v>24.309927513931626</v>
      </c>
      <c r="L22" s="1306"/>
    </row>
    <row r="23" spans="4:14" s="1339" customFormat="1" ht="15" x14ac:dyDescent="0.25">
      <c r="D23" s="1298"/>
      <c r="E23" s="1359" t="s">
        <v>1</v>
      </c>
      <c r="F23" s="1360"/>
      <c r="G23" s="1361" t="s">
        <v>14</v>
      </c>
      <c r="H23" s="1362">
        <v>11424000</v>
      </c>
      <c r="I23" s="1362">
        <f>SUM(I20:I22)</f>
        <v>966406.68699999992</v>
      </c>
      <c r="J23" s="1336">
        <f t="shared" si="0"/>
        <v>8.4594422881652656E-2</v>
      </c>
      <c r="K23" s="1352">
        <f t="shared" si="1"/>
        <v>40.189914621974545</v>
      </c>
      <c r="L23" s="1353"/>
    </row>
    <row r="24" spans="4:14" ht="15" x14ac:dyDescent="0.25">
      <c r="D24" s="1291" t="s">
        <v>757</v>
      </c>
      <c r="E24" s="1292" t="s">
        <v>13</v>
      </c>
      <c r="F24" s="1293"/>
      <c r="G24" s="1294"/>
      <c r="H24" s="1295"/>
      <c r="I24" s="1295"/>
      <c r="J24" s="1344"/>
      <c r="K24" s="1363"/>
      <c r="L24" s="1364"/>
    </row>
    <row r="25" spans="4:14" ht="15" x14ac:dyDescent="0.25">
      <c r="D25" s="1307"/>
      <c r="E25" s="1299" t="s">
        <v>788</v>
      </c>
      <c r="F25" s="1300"/>
      <c r="G25" s="1301" t="s">
        <v>123</v>
      </c>
      <c r="H25" s="1365">
        <v>19123.689999999999</v>
      </c>
      <c r="I25" s="1366">
        <f>SUM(I26:$I$27)</f>
        <v>26117</v>
      </c>
      <c r="J25" s="1313">
        <f t="shared" si="0"/>
        <v>1.3656883164284719</v>
      </c>
      <c r="K25" s="1314">
        <f t="shared" ref="K25:K32" si="2">I25/$K$9</f>
        <v>1.0861265907011561</v>
      </c>
      <c r="L25" s="1367"/>
      <c r="N25" s="1317"/>
    </row>
    <row r="26" spans="4:14" ht="15" x14ac:dyDescent="0.25">
      <c r="D26" s="1307"/>
      <c r="E26" s="1299" t="s">
        <v>789</v>
      </c>
      <c r="F26" s="1300"/>
      <c r="G26" s="1301"/>
      <c r="H26" s="1368"/>
      <c r="I26" s="1369">
        <f>'Februari 2026 PMG 2'!$AJ$277</f>
        <v>6549</v>
      </c>
      <c r="J26" s="1322"/>
      <c r="K26" s="1369">
        <f t="shared" si="2"/>
        <v>0.2723529901023039</v>
      </c>
      <c r="L26" s="1370"/>
      <c r="N26" s="1317"/>
    </row>
    <row r="27" spans="4:14" ht="15" x14ac:dyDescent="0.25">
      <c r="D27" s="1307"/>
      <c r="E27" s="1299" t="s">
        <v>790</v>
      </c>
      <c r="F27" s="1300"/>
      <c r="G27" s="1301"/>
      <c r="H27" s="1368"/>
      <c r="I27" s="1369">
        <f>SUM(I29:$I$31)</f>
        <v>19568</v>
      </c>
      <c r="J27" s="1322"/>
      <c r="K27" s="1369">
        <f t="shared" si="2"/>
        <v>0.81377360059885218</v>
      </c>
      <c r="L27" s="1370"/>
      <c r="N27" s="1317"/>
    </row>
    <row r="28" spans="4:14" x14ac:dyDescent="0.2">
      <c r="D28" s="1307"/>
      <c r="E28" s="1318" t="s">
        <v>791</v>
      </c>
      <c r="F28" s="1319"/>
      <c r="G28" s="1307"/>
      <c r="H28" s="1321"/>
      <c r="I28" s="1321"/>
      <c r="J28" s="1322"/>
      <c r="K28" s="1369">
        <f t="shared" si="2"/>
        <v>0</v>
      </c>
      <c r="L28" s="1371"/>
    </row>
    <row r="29" spans="4:14" x14ac:dyDescent="0.2">
      <c r="D29" s="1307"/>
      <c r="E29" s="1308" t="s">
        <v>10</v>
      </c>
      <c r="F29" s="1309" t="s">
        <v>792</v>
      </c>
      <c r="G29" s="1310" t="s">
        <v>123</v>
      </c>
      <c r="H29" s="1321">
        <v>1521.33</v>
      </c>
      <c r="I29" s="1321">
        <f>'Februari 2026 PMG 2'!$AJ$273</f>
        <v>6836</v>
      </c>
      <c r="J29" s="1322">
        <f t="shared" si="0"/>
        <v>4.4934366639716563</v>
      </c>
      <c r="K29" s="1369">
        <f t="shared" si="2"/>
        <v>0.28428844714297596</v>
      </c>
      <c r="L29" s="1371"/>
    </row>
    <row r="30" spans="4:14" x14ac:dyDescent="0.2">
      <c r="D30" s="1307"/>
      <c r="E30" s="1308" t="s">
        <v>9</v>
      </c>
      <c r="F30" s="1309" t="s">
        <v>793</v>
      </c>
      <c r="G30" s="1310" t="s">
        <v>123</v>
      </c>
      <c r="H30" s="1321">
        <v>2622</v>
      </c>
      <c r="I30" s="1321">
        <f>'Februari 2026 PMG 2'!$AJ$275</f>
        <v>2244</v>
      </c>
      <c r="J30" s="1322">
        <f t="shared" si="0"/>
        <v>0.85583524027459956</v>
      </c>
      <c r="K30" s="1369">
        <f t="shared" si="2"/>
        <v>9.3321134492223234E-2</v>
      </c>
      <c r="L30" s="1371"/>
    </row>
    <row r="31" spans="4:14" x14ac:dyDescent="0.2">
      <c r="D31" s="1307"/>
      <c r="E31" s="1308" t="s">
        <v>7</v>
      </c>
      <c r="F31" s="1309"/>
      <c r="G31" s="1310" t="s">
        <v>123</v>
      </c>
      <c r="H31" s="1372">
        <v>2730.2999999999997</v>
      </c>
      <c r="I31" s="1321">
        <f>'Februari 2026 PMG 2'!$AJ$278</f>
        <v>10488</v>
      </c>
      <c r="J31" s="1322">
        <f t="shared" si="0"/>
        <v>3.84133611691023</v>
      </c>
      <c r="K31" s="1369">
        <f t="shared" si="2"/>
        <v>0.43616401896365298</v>
      </c>
      <c r="L31" s="1371"/>
    </row>
    <row r="32" spans="4:14" s="1339" customFormat="1" ht="15" x14ac:dyDescent="0.25">
      <c r="D32" s="1298"/>
      <c r="E32" s="1359" t="s">
        <v>1</v>
      </c>
      <c r="F32" s="1360"/>
      <c r="G32" s="1373" t="s">
        <v>123</v>
      </c>
      <c r="H32" s="1374">
        <v>6873.6299999999992</v>
      </c>
      <c r="I32" s="1374">
        <f>SUM(I26:I27)</f>
        <v>26117</v>
      </c>
      <c r="J32" s="1336">
        <f t="shared" si="0"/>
        <v>3.7995935189994228</v>
      </c>
      <c r="K32" s="1375">
        <f t="shared" si="2"/>
        <v>1.0861265907011561</v>
      </c>
      <c r="L32" s="1370"/>
    </row>
    <row r="33" spans="4:15" ht="15" x14ac:dyDescent="0.25">
      <c r="D33" s="1291">
        <v>4</v>
      </c>
      <c r="E33" s="1292" t="s">
        <v>5</v>
      </c>
      <c r="F33" s="1293"/>
      <c r="G33" s="1294"/>
      <c r="H33" s="1295"/>
      <c r="I33" s="1295"/>
      <c r="J33" s="1344"/>
      <c r="K33" s="1296"/>
      <c r="L33" s="1297"/>
    </row>
    <row r="34" spans="4:15" ht="15" x14ac:dyDescent="0.25">
      <c r="D34" s="1298"/>
      <c r="E34" s="1359" t="s">
        <v>4</v>
      </c>
      <c r="F34" s="1360"/>
      <c r="G34" s="1376"/>
      <c r="H34" s="1302"/>
      <c r="I34" s="1302"/>
      <c r="J34" s="1322"/>
      <c r="K34" s="1305"/>
      <c r="L34" s="1306"/>
    </row>
    <row r="35" spans="4:15" ht="15" x14ac:dyDescent="0.25">
      <c r="D35" s="1377"/>
      <c r="E35" s="1308" t="s">
        <v>794</v>
      </c>
      <c r="F35" s="1309"/>
      <c r="G35" s="1310" t="s">
        <v>2</v>
      </c>
      <c r="H35" s="1365">
        <v>568099</v>
      </c>
      <c r="I35" s="1366">
        <f>'Februari 2026 PMG 2'!$AJ$292</f>
        <v>43.821428571428569</v>
      </c>
      <c r="J35" s="1313">
        <f t="shared" si="0"/>
        <v>7.7136957768678645E-5</v>
      </c>
      <c r="K35" s="1314">
        <f>I35/$K$9</f>
        <v>1.8223999239552762E-3</v>
      </c>
      <c r="L35" s="1378"/>
      <c r="N35" s="1379"/>
    </row>
    <row r="36" spans="4:15" x14ac:dyDescent="0.2">
      <c r="D36" s="1307"/>
      <c r="E36" s="1380" t="s">
        <v>11</v>
      </c>
      <c r="F36" s="1381"/>
      <c r="G36" s="1307"/>
      <c r="H36" s="1321"/>
      <c r="I36" s="1321"/>
      <c r="J36" s="1322"/>
      <c r="K36" s="1369">
        <f>I36/$K$9</f>
        <v>0</v>
      </c>
      <c r="L36" s="1382"/>
    </row>
    <row r="37" spans="4:15" ht="15" x14ac:dyDescent="0.25">
      <c r="D37" s="1383"/>
      <c r="E37" s="1384" t="s">
        <v>795</v>
      </c>
      <c r="F37" s="1300">
        <v>5404.17</v>
      </c>
      <c r="G37" s="1310" t="s">
        <v>2</v>
      </c>
      <c r="H37" s="1321">
        <v>102679</v>
      </c>
      <c r="I37" s="1321">
        <f>'Februari 2026 PMG 2'!$AJ$298</f>
        <v>299431</v>
      </c>
      <c r="J37" s="1322">
        <f t="shared" si="0"/>
        <v>2.9161853933131408</v>
      </c>
      <c r="K37" s="1369">
        <f t="shared" ref="K37:K42" si="3">I37/$K$9*1000</f>
        <v>12452.424519670631</v>
      </c>
      <c r="L37" s="1385"/>
      <c r="N37" s="1386"/>
      <c r="O37" s="1387"/>
    </row>
    <row r="38" spans="4:15" ht="15" x14ac:dyDescent="0.25">
      <c r="D38" s="1383"/>
      <c r="E38" s="1384" t="s">
        <v>796</v>
      </c>
      <c r="F38" s="1300">
        <v>3850.42</v>
      </c>
      <c r="G38" s="1310" t="s">
        <v>2</v>
      </c>
      <c r="H38" s="1321">
        <v>73158</v>
      </c>
      <c r="I38" s="1321">
        <f>'Februari 2026 PMG 2'!$AJ$296</f>
        <v>386255</v>
      </c>
      <c r="J38" s="1322">
        <f t="shared" si="0"/>
        <v>5.2797370075726509</v>
      </c>
      <c r="K38" s="1369">
        <f t="shared" si="3"/>
        <v>16063.17058970307</v>
      </c>
      <c r="L38" s="1385"/>
      <c r="N38" s="1386"/>
      <c r="O38" s="1387"/>
    </row>
    <row r="39" spans="4:15" ht="15" x14ac:dyDescent="0.25">
      <c r="D39" s="1383"/>
      <c r="E39" s="1384" t="s">
        <v>797</v>
      </c>
      <c r="F39" s="1300">
        <v>11.81</v>
      </c>
      <c r="G39" s="1310" t="s">
        <v>2</v>
      </c>
      <c r="H39" s="1321">
        <v>212</v>
      </c>
      <c r="I39" s="1321">
        <f>'Februari 2026 PMG 2'!$AJ$321</f>
        <v>0</v>
      </c>
      <c r="J39" s="1322">
        <f t="shared" si="0"/>
        <v>0</v>
      </c>
      <c r="K39" s="1369">
        <f t="shared" si="3"/>
        <v>0</v>
      </c>
      <c r="L39" s="1385"/>
      <c r="N39" s="1386"/>
      <c r="O39" s="1387"/>
    </row>
    <row r="40" spans="4:15" ht="15" x14ac:dyDescent="0.25">
      <c r="D40" s="1383"/>
      <c r="E40" s="1384" t="s">
        <v>798</v>
      </c>
      <c r="F40" s="1300">
        <v>5759.67</v>
      </c>
      <c r="G40" s="1310" t="s">
        <v>2</v>
      </c>
      <c r="H40" s="1321">
        <v>109440</v>
      </c>
      <c r="I40" s="1321">
        <f>'Februari 2026 PMG 2'!$AJ$303</f>
        <v>177639</v>
      </c>
      <c r="J40" s="1322">
        <f t="shared" si="0"/>
        <v>1.6231633771929825</v>
      </c>
      <c r="K40" s="1369">
        <f t="shared" si="3"/>
        <v>7387.4656907593771</v>
      </c>
      <c r="L40" s="1385"/>
      <c r="N40" s="1386"/>
      <c r="O40" s="1387"/>
    </row>
    <row r="41" spans="4:15" ht="15" x14ac:dyDescent="0.25">
      <c r="D41" s="1383"/>
      <c r="E41" s="1384" t="s">
        <v>799</v>
      </c>
      <c r="F41" s="1300">
        <v>1308.96</v>
      </c>
      <c r="G41" s="1310" t="s">
        <v>2</v>
      </c>
      <c r="H41" s="1321">
        <v>28747</v>
      </c>
      <c r="I41" s="1321">
        <f>'Februari 2026 PMG 2'!$AJ$301</f>
        <v>210336</v>
      </c>
      <c r="J41" s="1322">
        <f t="shared" si="0"/>
        <v>7.3167982746025668</v>
      </c>
      <c r="K41" s="1369">
        <f t="shared" si="3"/>
        <v>8747.2344672710642</v>
      </c>
      <c r="L41" s="1385"/>
      <c r="N41" s="1386"/>
      <c r="O41" s="1387"/>
    </row>
    <row r="42" spans="4:15" ht="15" x14ac:dyDescent="0.25">
      <c r="D42" s="1388"/>
      <c r="E42" s="1389" t="s">
        <v>800</v>
      </c>
      <c r="F42" s="1390">
        <v>241.12</v>
      </c>
      <c r="G42" s="1391" t="s">
        <v>2</v>
      </c>
      <c r="H42" s="1392">
        <v>4581</v>
      </c>
      <c r="I42" s="1392">
        <f>'Februari 2026 PMG 2'!$AJ$322</f>
        <v>0</v>
      </c>
      <c r="J42" s="1336">
        <f t="shared" si="0"/>
        <v>0</v>
      </c>
      <c r="K42" s="1393">
        <f t="shared" si="3"/>
        <v>0</v>
      </c>
      <c r="L42" s="1394"/>
      <c r="N42" s="1386"/>
      <c r="O42" s="1387"/>
    </row>
    <row r="43" spans="4:15" ht="15" x14ac:dyDescent="0.25">
      <c r="D43" s="1395"/>
      <c r="E43" s="1396"/>
      <c r="F43" s="1397"/>
      <c r="G43" s="1398"/>
      <c r="H43" s="1399"/>
      <c r="I43" s="1399"/>
      <c r="J43" s="1400"/>
      <c r="K43" s="1401"/>
      <c r="L43" s="1402"/>
      <c r="N43" s="1386"/>
      <c r="O43" s="1387"/>
    </row>
    <row r="44" spans="4:15" s="1283" customFormat="1" x14ac:dyDescent="0.2">
      <c r="D44" s="1403" t="s">
        <v>801</v>
      </c>
      <c r="F44" s="1274"/>
    </row>
    <row r="45" spans="4:15" s="1283" customFormat="1" x14ac:dyDescent="0.2">
      <c r="D45" s="1283" t="s">
        <v>802</v>
      </c>
      <c r="F45" s="1274"/>
      <c r="H45" s="1404"/>
      <c r="J45" s="1404"/>
      <c r="K45" s="1404"/>
      <c r="L45" s="1404"/>
    </row>
    <row r="46" spans="4:15" s="1283" customFormat="1" hidden="1" x14ac:dyDescent="0.2">
      <c r="D46" s="1405"/>
      <c r="F46" s="1274"/>
      <c r="H46" s="1401"/>
      <c r="J46" s="1401"/>
      <c r="K46" s="1401"/>
      <c r="L46" s="1401"/>
    </row>
    <row r="47" spans="4:15" s="1283" customFormat="1" x14ac:dyDescent="0.2">
      <c r="D47" s="2375" t="s">
        <v>803</v>
      </c>
      <c r="E47" s="2375"/>
      <c r="F47" s="2375"/>
      <c r="G47" s="2375"/>
      <c r="H47" s="2375"/>
      <c r="I47" s="2375"/>
      <c r="J47" s="2375"/>
      <c r="K47" s="2375"/>
      <c r="L47" s="2375"/>
    </row>
    <row r="48" spans="4:15" ht="15" x14ac:dyDescent="0.2">
      <c r="D48" s="2354"/>
      <c r="E48" s="2354"/>
      <c r="F48" s="1406"/>
      <c r="G48" s="1407"/>
      <c r="J48" s="1401"/>
      <c r="K48" s="1401"/>
      <c r="L48" s="1401"/>
    </row>
    <row r="49" spans="4:12" ht="15" x14ac:dyDescent="0.2">
      <c r="D49" s="2354"/>
      <c r="E49" s="2354"/>
      <c r="F49" s="1406"/>
      <c r="G49" s="1407"/>
      <c r="H49" s="1408"/>
      <c r="J49" s="1401"/>
      <c r="K49" s="1401"/>
      <c r="L49" s="1401"/>
    </row>
    <row r="50" spans="4:12" ht="15" x14ac:dyDescent="0.2">
      <c r="D50" s="1281"/>
      <c r="E50" s="1272" t="s">
        <v>768</v>
      </c>
      <c r="F50" s="2339" t="s">
        <v>769</v>
      </c>
      <c r="G50" s="2339"/>
      <c r="H50" s="2339"/>
      <c r="I50" s="2339"/>
      <c r="K50" s="2339" t="s">
        <v>770</v>
      </c>
      <c r="L50" s="2339"/>
    </row>
    <row r="51" spans="4:12" ht="15" x14ac:dyDescent="0.25">
      <c r="D51" s="1281"/>
      <c r="E51" s="1151"/>
      <c r="F51" s="1274"/>
      <c r="G51" s="1274"/>
      <c r="H51" s="1151"/>
      <c r="I51" s="1274"/>
      <c r="L51" s="1274"/>
    </row>
    <row r="52" spans="4:12" ht="15" x14ac:dyDescent="0.25">
      <c r="D52" s="1281"/>
      <c r="E52" s="1151"/>
      <c r="F52" s="1151"/>
      <c r="G52" s="1151"/>
      <c r="H52" s="1151"/>
      <c r="I52" s="1151"/>
      <c r="L52" s="1151"/>
    </row>
    <row r="53" spans="4:12" ht="15" x14ac:dyDescent="0.25">
      <c r="D53" s="1281"/>
      <c r="E53" s="1151"/>
      <c r="F53" s="1151"/>
      <c r="G53" s="1151"/>
      <c r="H53" s="1151"/>
      <c r="I53" s="1151"/>
      <c r="L53" s="1151"/>
    </row>
    <row r="54" spans="4:12" ht="15" x14ac:dyDescent="0.2">
      <c r="D54" s="1281"/>
      <c r="E54" s="1277" t="s">
        <v>771</v>
      </c>
      <c r="F54" s="2350" t="s">
        <v>772</v>
      </c>
      <c r="G54" s="2350"/>
      <c r="I54" s="1276" t="s">
        <v>773</v>
      </c>
      <c r="K54" s="2350" t="s">
        <v>774</v>
      </c>
      <c r="L54" s="2350"/>
    </row>
    <row r="55" spans="4:12" ht="19.5" customHeight="1" x14ac:dyDescent="0.2">
      <c r="E55" s="1279" t="s">
        <v>775</v>
      </c>
      <c r="F55" s="2351" t="s">
        <v>776</v>
      </c>
      <c r="G55" s="2351"/>
      <c r="I55" s="1274" t="s">
        <v>777</v>
      </c>
      <c r="K55" s="2351" t="s">
        <v>778</v>
      </c>
      <c r="L55" s="2351"/>
    </row>
  </sheetData>
  <mergeCells count="22">
    <mergeCell ref="F50:I50"/>
    <mergeCell ref="K50:L50"/>
    <mergeCell ref="F54:G54"/>
    <mergeCell ref="K54:L54"/>
    <mergeCell ref="F55:G55"/>
    <mergeCell ref="K55:L55"/>
    <mergeCell ref="D49:E49"/>
    <mergeCell ref="D2:L2"/>
    <mergeCell ref="D3:L3"/>
    <mergeCell ref="D5:E5"/>
    <mergeCell ref="D6:D8"/>
    <mergeCell ref="E6:E8"/>
    <mergeCell ref="F6:F8"/>
    <mergeCell ref="G6:G8"/>
    <mergeCell ref="H6:J6"/>
    <mergeCell ref="K6:K8"/>
    <mergeCell ref="L6:L8"/>
    <mergeCell ref="H7:H8"/>
    <mergeCell ref="I7:I8"/>
    <mergeCell ref="J7:J8"/>
    <mergeCell ref="D47:L47"/>
    <mergeCell ref="D48:E48"/>
  </mergeCells>
  <printOptions horizontalCentered="1"/>
  <pageMargins left="0.19685039370078741" right="0.19685039370078741" top="0" bottom="0" header="0" footer="0"/>
  <pageSetup paperSize="9" scale="71" fitToHeight="0"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B8462-774B-422D-B2EB-76D106D38417}">
  <dimension ref="C2:K52"/>
  <sheetViews>
    <sheetView showGridLines="0" topLeftCell="A4" zoomScale="90" zoomScaleNormal="90" workbookViewId="0">
      <selection activeCell="D2" sqref="D2:L2"/>
    </sheetView>
  </sheetViews>
  <sheetFormatPr defaultColWidth="9.42578125" defaultRowHeight="15" x14ac:dyDescent="0.25"/>
  <cols>
    <col min="1" max="3" width="9.42578125" style="1409"/>
    <col min="4" max="4" width="33.5703125" style="1409" customWidth="1"/>
    <col min="5" max="5" width="12.42578125" style="1409" customWidth="1"/>
    <col min="6" max="8" width="14.42578125" style="1409" customWidth="1"/>
    <col min="9" max="9" width="55.5703125" style="1409" customWidth="1"/>
    <col min="10" max="10" width="9.42578125" style="1409"/>
    <col min="11" max="11" width="10.42578125" style="1409" bestFit="1" customWidth="1"/>
    <col min="12" max="16384" width="9.42578125" style="1409"/>
  </cols>
  <sheetData>
    <row r="2" spans="4:11" ht="18" x14ac:dyDescent="0.25">
      <c r="D2" s="2377" t="s">
        <v>804</v>
      </c>
      <c r="E2" s="2377"/>
      <c r="F2" s="2377"/>
      <c r="G2" s="2377"/>
      <c r="H2" s="2377"/>
      <c r="I2" s="2377"/>
    </row>
    <row r="3" spans="4:11" ht="18" x14ac:dyDescent="0.25">
      <c r="D3" s="2378" t="s">
        <v>805</v>
      </c>
      <c r="E3" s="2378"/>
      <c r="F3" s="2378"/>
      <c r="G3" s="2378"/>
      <c r="H3" s="2378"/>
      <c r="I3" s="2378"/>
    </row>
    <row r="4" spans="4:11" ht="15.75" thickBot="1" x14ac:dyDescent="0.3">
      <c r="D4" s="2340" t="s">
        <v>1094</v>
      </c>
      <c r="E4" s="2340"/>
      <c r="F4" s="1410"/>
      <c r="G4" s="1411"/>
      <c r="H4" s="1412"/>
      <c r="I4" s="1412"/>
    </row>
    <row r="5" spans="4:11" ht="26.25" thickBot="1" x14ac:dyDescent="0.3">
      <c r="D5" s="1413" t="s">
        <v>806</v>
      </c>
      <c r="E5" s="1414" t="s">
        <v>101</v>
      </c>
      <c r="F5" s="1415" t="s">
        <v>807</v>
      </c>
      <c r="G5" s="1415" t="s">
        <v>736</v>
      </c>
      <c r="H5" s="1416" t="s">
        <v>808</v>
      </c>
      <c r="I5" s="1417" t="s">
        <v>809</v>
      </c>
    </row>
    <row r="6" spans="4:11" ht="17.45" customHeight="1" x14ac:dyDescent="0.25">
      <c r="D6" s="1418" t="s">
        <v>71</v>
      </c>
      <c r="E6" s="1419" t="s">
        <v>14</v>
      </c>
      <c r="F6" s="1420">
        <f>'Februari 2026 PMG 2'!E9</f>
        <v>48093.550532574925</v>
      </c>
      <c r="G6" s="1421">
        <f>'Februari 2026 PMG 2'!$AJ$9</f>
        <v>60737537</v>
      </c>
      <c r="H6" s="1422">
        <f>G6/F6</f>
        <v>1262.903992893205</v>
      </c>
      <c r="I6" s="1423"/>
      <c r="J6" s="1424"/>
      <c r="K6" s="1425"/>
    </row>
    <row r="7" spans="4:11" ht="17.45" customHeight="1" x14ac:dyDescent="0.25">
      <c r="D7" s="1426" t="s">
        <v>810</v>
      </c>
      <c r="E7" s="1427" t="s">
        <v>14</v>
      </c>
      <c r="F7" s="1428">
        <f>'Februari 2026 PMG 2'!E20</f>
        <v>45448.405253283301</v>
      </c>
      <c r="G7" s="1429">
        <f>'Februari 2026 PMG 2'!$AJ$25</f>
        <v>0</v>
      </c>
      <c r="H7" s="1430">
        <f>G7/F7</f>
        <v>0</v>
      </c>
      <c r="I7" s="1431"/>
      <c r="J7" s="1424"/>
      <c r="K7" s="1425"/>
    </row>
    <row r="8" spans="4:11" x14ac:dyDescent="0.25">
      <c r="D8" s="2379" t="s">
        <v>811</v>
      </c>
      <c r="E8" s="2380"/>
      <c r="F8" s="2380"/>
      <c r="G8" s="2380"/>
      <c r="H8" s="2380"/>
      <c r="I8" s="2381"/>
    </row>
    <row r="9" spans="4:11" x14ac:dyDescent="0.25">
      <c r="D9" s="1432" t="s">
        <v>16</v>
      </c>
      <c r="E9" s="1433"/>
      <c r="F9" s="1434"/>
      <c r="G9" s="1435"/>
      <c r="H9" s="1436"/>
      <c r="I9" s="1437"/>
    </row>
    <row r="10" spans="4:11" x14ac:dyDescent="0.25">
      <c r="D10" s="1438" t="s">
        <v>758</v>
      </c>
      <c r="E10" s="1439" t="s">
        <v>14</v>
      </c>
      <c r="F10" s="1440">
        <v>232362</v>
      </c>
      <c r="G10" s="1441">
        <f>'Februari 2026 PMG 2'!$AJ$75</f>
        <v>321914</v>
      </c>
      <c r="H10" s="1442">
        <f>F10-G10</f>
        <v>-89552</v>
      </c>
      <c r="I10" s="1443"/>
    </row>
    <row r="11" spans="4:11" x14ac:dyDescent="0.25">
      <c r="D11" s="1438" t="s">
        <v>759</v>
      </c>
      <c r="E11" s="1439" t="s">
        <v>14</v>
      </c>
      <c r="F11" s="1440">
        <v>106326</v>
      </c>
      <c r="G11" s="1441">
        <f>'Februari 2026 PMG 2'!$AJ$81</f>
        <v>0</v>
      </c>
      <c r="H11" s="1442">
        <f t="shared" ref="H11:H23" si="0">F11-G11</f>
        <v>106326</v>
      </c>
      <c r="I11" s="1444"/>
    </row>
    <row r="12" spans="4:11" x14ac:dyDescent="0.25">
      <c r="D12" s="1438" t="s">
        <v>760</v>
      </c>
      <c r="E12" s="1439" t="s">
        <v>14</v>
      </c>
      <c r="F12" s="1440">
        <v>20971</v>
      </c>
      <c r="G12" s="1441">
        <f>'Februari 2026 PMG 2'!$AJ$86</f>
        <v>32351.146000000008</v>
      </c>
      <c r="H12" s="1442">
        <f t="shared" si="0"/>
        <v>-11380.146000000008</v>
      </c>
      <c r="I12" s="1444"/>
    </row>
    <row r="13" spans="4:11" x14ac:dyDescent="0.25">
      <c r="D13" s="1438" t="s">
        <v>833</v>
      </c>
      <c r="E13" s="1439" t="s">
        <v>19</v>
      </c>
      <c r="F13" s="1440">
        <v>22143.74</v>
      </c>
      <c r="G13" s="1441">
        <f>'Februari 2026 PMG 2'!$AJ$250+'Februari 2026 PMG 2'!$AJ$249</f>
        <v>24132.257677406313</v>
      </c>
      <c r="H13" s="1442">
        <f t="shared" si="0"/>
        <v>-1988.5176774063111</v>
      </c>
      <c r="I13" s="1443"/>
    </row>
    <row r="14" spans="4:11" x14ac:dyDescent="0.25">
      <c r="D14" s="1438" t="s">
        <v>812</v>
      </c>
      <c r="E14" s="1439" t="s">
        <v>19</v>
      </c>
      <c r="F14" s="1440">
        <v>3907.73</v>
      </c>
      <c r="G14" s="1441">
        <f>'Februari 2026 PMG 2'!$AJ$246</f>
        <v>164827</v>
      </c>
      <c r="H14" s="1442">
        <f t="shared" si="0"/>
        <v>-160919.26999999999</v>
      </c>
      <c r="I14" s="1444"/>
    </row>
    <row r="15" spans="4:11" x14ac:dyDescent="0.25">
      <c r="D15" s="1445" t="s">
        <v>813</v>
      </c>
      <c r="E15" s="1446" t="s">
        <v>123</v>
      </c>
      <c r="F15" s="1440">
        <v>1521.33</v>
      </c>
      <c r="G15" s="1441">
        <f>'Februari 2026 PMG 2'!$AJ$273</f>
        <v>6836</v>
      </c>
      <c r="H15" s="1442">
        <f t="shared" si="0"/>
        <v>-5314.67</v>
      </c>
      <c r="I15" s="1444"/>
    </row>
    <row r="16" spans="4:11" x14ac:dyDescent="0.25">
      <c r="D16" s="1438" t="s">
        <v>132</v>
      </c>
      <c r="E16" s="1439" t="s">
        <v>14</v>
      </c>
      <c r="F16" s="1440">
        <v>11424000</v>
      </c>
      <c r="G16" s="1441">
        <f>'Februari 2026 PMG 2'!$AJ$255</f>
        <v>266188.79999999999</v>
      </c>
      <c r="H16" s="1442">
        <f t="shared" si="0"/>
        <v>11157811.199999999</v>
      </c>
      <c r="I16" s="1444"/>
    </row>
    <row r="17" spans="4:10" x14ac:dyDescent="0.25">
      <c r="D17" s="1438" t="s">
        <v>814</v>
      </c>
      <c r="E17" s="1439" t="s">
        <v>2</v>
      </c>
      <c r="F17" s="1440">
        <v>102679</v>
      </c>
      <c r="G17" s="1441">
        <f>'Februari 2026 PMG 2'!$AJ$298</f>
        <v>299431</v>
      </c>
      <c r="H17" s="1442">
        <f t="shared" si="0"/>
        <v>-196752</v>
      </c>
      <c r="I17" s="1444"/>
    </row>
    <row r="18" spans="4:10" x14ac:dyDescent="0.25">
      <c r="D18" s="1438" t="s">
        <v>815</v>
      </c>
      <c r="E18" s="1439" t="s">
        <v>2</v>
      </c>
      <c r="F18" s="1440">
        <v>73158</v>
      </c>
      <c r="G18" s="1441">
        <f>'Februari 2026 PMG 2'!$AJ$296</f>
        <v>386255</v>
      </c>
      <c r="H18" s="1442">
        <f t="shared" si="0"/>
        <v>-313097</v>
      </c>
      <c r="I18" s="1444"/>
    </row>
    <row r="19" spans="4:10" x14ac:dyDescent="0.25">
      <c r="D19" s="1447" t="s">
        <v>15</v>
      </c>
      <c r="E19" s="1448"/>
      <c r="F19" s="1449"/>
      <c r="G19" s="1450"/>
      <c r="H19" s="1451"/>
      <c r="I19" s="1452"/>
    </row>
    <row r="20" spans="4:10" x14ac:dyDescent="0.25">
      <c r="D20" s="1445" t="s">
        <v>813</v>
      </c>
      <c r="E20" s="1446" t="s">
        <v>123</v>
      </c>
      <c r="F20" s="1453">
        <v>2622</v>
      </c>
      <c r="G20" s="1454">
        <f>'Februari 2026 PMG 2'!$AJ$275</f>
        <v>2244</v>
      </c>
      <c r="H20" s="1442">
        <f t="shared" si="0"/>
        <v>378</v>
      </c>
      <c r="I20" s="1455"/>
    </row>
    <row r="21" spans="4:10" x14ac:dyDescent="0.25">
      <c r="D21" s="1445" t="s">
        <v>132</v>
      </c>
      <c r="E21" s="1446" t="s">
        <v>14</v>
      </c>
      <c r="F21" s="1453">
        <v>2318000</v>
      </c>
      <c r="G21" s="1454">
        <f>'Februari 2026 PMG 2'!$AJ$257</f>
        <v>115661.36999999998</v>
      </c>
      <c r="H21" s="1442">
        <f t="shared" si="0"/>
        <v>2202338.63</v>
      </c>
      <c r="I21" s="1455"/>
    </row>
    <row r="22" spans="4:10" x14ac:dyDescent="0.25">
      <c r="D22" s="1445" t="s">
        <v>814</v>
      </c>
      <c r="E22" s="1446" t="s">
        <v>2</v>
      </c>
      <c r="F22" s="1453">
        <v>109440</v>
      </c>
      <c r="G22" s="1454">
        <f>'Februari 2026 PMG 2'!$AJ$303</f>
        <v>177639</v>
      </c>
      <c r="H22" s="1442">
        <f t="shared" si="0"/>
        <v>-68199</v>
      </c>
      <c r="I22" s="1455"/>
    </row>
    <row r="23" spans="4:10" x14ac:dyDescent="0.25">
      <c r="D23" s="1426" t="s">
        <v>815</v>
      </c>
      <c r="E23" s="1427" t="s">
        <v>2</v>
      </c>
      <c r="F23" s="1456">
        <v>28747</v>
      </c>
      <c r="G23" s="1457">
        <f>'Februari 2026 PMG 2'!$AJ$301</f>
        <v>210336</v>
      </c>
      <c r="H23" s="1442">
        <f t="shared" si="0"/>
        <v>-181589</v>
      </c>
      <c r="I23" s="1458"/>
    </row>
    <row r="24" spans="4:10" x14ac:dyDescent="0.25">
      <c r="D24" s="2379" t="s">
        <v>816</v>
      </c>
      <c r="E24" s="2380"/>
      <c r="F24" s="2380"/>
      <c r="G24" s="2380"/>
      <c r="H24" s="2380"/>
      <c r="I24" s="2381"/>
    </row>
    <row r="25" spans="4:10" x14ac:dyDescent="0.25">
      <c r="D25" s="1432" t="s">
        <v>16</v>
      </c>
      <c r="E25" s="1459"/>
      <c r="F25" s="1460"/>
      <c r="G25" s="1461"/>
      <c r="H25" s="1462"/>
      <c r="I25" s="1463"/>
    </row>
    <row r="26" spans="4:10" x14ac:dyDescent="0.25">
      <c r="D26" s="1445" t="s">
        <v>758</v>
      </c>
      <c r="E26" s="1446" t="s">
        <v>321</v>
      </c>
      <c r="F26" s="1464">
        <v>9</v>
      </c>
      <c r="G26" s="1465">
        <f>(G10/$G$6)*1000</f>
        <v>5.3000832088400296</v>
      </c>
      <c r="H26" s="1466">
        <f>F26-G26</f>
        <v>3.6999167911599704</v>
      </c>
      <c r="I26" s="1467"/>
    </row>
    <row r="27" spans="4:10" x14ac:dyDescent="0.25">
      <c r="D27" s="1445" t="s">
        <v>759</v>
      </c>
      <c r="E27" s="1446" t="s">
        <v>321</v>
      </c>
      <c r="F27" s="1464">
        <v>18</v>
      </c>
      <c r="G27" s="1465">
        <f t="shared" ref="G27:G39" si="1">(G11/$G$6)*1000</f>
        <v>0</v>
      </c>
      <c r="H27" s="1466">
        <f t="shared" ref="H27:H39" si="2">F27-G27</f>
        <v>18</v>
      </c>
      <c r="I27" s="1468"/>
      <c r="J27" s="1409" t="s">
        <v>215</v>
      </c>
    </row>
    <row r="28" spans="4:10" x14ac:dyDescent="0.25">
      <c r="D28" s="1445" t="s">
        <v>760</v>
      </c>
      <c r="E28" s="1446" t="s">
        <v>321</v>
      </c>
      <c r="F28" s="1464">
        <v>0.6</v>
      </c>
      <c r="G28" s="1465">
        <f t="shared" si="1"/>
        <v>0.53263842424166807</v>
      </c>
      <c r="H28" s="1466">
        <f t="shared" si="2"/>
        <v>6.7361575758331904E-2</v>
      </c>
      <c r="I28" s="1469"/>
    </row>
    <row r="29" spans="4:10" x14ac:dyDescent="0.25">
      <c r="D29" s="1445" t="s">
        <v>812</v>
      </c>
      <c r="E29" s="1446" t="s">
        <v>817</v>
      </c>
      <c r="F29" s="1470">
        <v>4.2</v>
      </c>
      <c r="G29" s="1465">
        <f t="shared" si="1"/>
        <v>0.39732032066770034</v>
      </c>
      <c r="H29" s="1466">
        <f t="shared" si="2"/>
        <v>3.8026796793322997</v>
      </c>
      <c r="I29" s="2382" t="s">
        <v>818</v>
      </c>
    </row>
    <row r="30" spans="4:10" x14ac:dyDescent="0.25">
      <c r="D30" s="1445" t="s">
        <v>819</v>
      </c>
      <c r="E30" s="1446" t="s">
        <v>820</v>
      </c>
      <c r="F30" s="1470">
        <v>0.2</v>
      </c>
      <c r="G30" s="1465">
        <f t="shared" si="1"/>
        <v>2.7137583797643949</v>
      </c>
      <c r="H30" s="1466">
        <f t="shared" si="2"/>
        <v>-2.5137583797643948</v>
      </c>
      <c r="I30" s="2383"/>
    </row>
    <row r="31" spans="4:10" x14ac:dyDescent="0.25">
      <c r="D31" s="1445" t="s">
        <v>813</v>
      </c>
      <c r="E31" s="1446" t="s">
        <v>821</v>
      </c>
      <c r="F31" s="1470">
        <v>0.04</v>
      </c>
      <c r="G31" s="1465">
        <f t="shared" si="1"/>
        <v>0.11254983882537087</v>
      </c>
      <c r="H31" s="1466">
        <f t="shared" si="2"/>
        <v>-7.254983882537086E-2</v>
      </c>
      <c r="I31" s="1472"/>
    </row>
    <row r="32" spans="4:10" x14ac:dyDescent="0.25">
      <c r="D32" s="1445" t="s">
        <v>822</v>
      </c>
      <c r="E32" s="1446" t="s">
        <v>321</v>
      </c>
      <c r="F32" s="1470">
        <v>28</v>
      </c>
      <c r="G32" s="1465">
        <f t="shared" si="1"/>
        <v>4.3826077438734465</v>
      </c>
      <c r="H32" s="1466">
        <f t="shared" si="2"/>
        <v>23.617392256126553</v>
      </c>
      <c r="I32" s="1471" t="s">
        <v>823</v>
      </c>
    </row>
    <row r="33" spans="3:10" x14ac:dyDescent="0.25">
      <c r="D33" s="1445" t="s">
        <v>814</v>
      </c>
      <c r="E33" s="1446" t="s">
        <v>824</v>
      </c>
      <c r="F33" s="1470">
        <v>4.4000000000000004</v>
      </c>
      <c r="G33" s="1465">
        <f t="shared" si="1"/>
        <v>4.9299167333703373</v>
      </c>
      <c r="H33" s="1466">
        <f t="shared" si="2"/>
        <v>-0.52991673337033696</v>
      </c>
      <c r="I33" s="2384" t="s">
        <v>825</v>
      </c>
    </row>
    <row r="34" spans="3:10" x14ac:dyDescent="0.25">
      <c r="D34" s="1445" t="s">
        <v>1096</v>
      </c>
      <c r="E34" s="1446" t="s">
        <v>824</v>
      </c>
      <c r="F34" s="1470">
        <v>7.3</v>
      </c>
      <c r="G34" s="1465">
        <f t="shared" si="1"/>
        <v>6.3594116435771832</v>
      </c>
      <c r="H34" s="1466">
        <f t="shared" si="2"/>
        <v>0.94058835642281657</v>
      </c>
      <c r="I34" s="2385"/>
    </row>
    <row r="35" spans="3:10" x14ac:dyDescent="0.25">
      <c r="D35" s="1473" t="s">
        <v>15</v>
      </c>
      <c r="E35" s="1474"/>
      <c r="F35" s="1475"/>
      <c r="G35" s="1476"/>
      <c r="H35" s="1477"/>
      <c r="I35" s="1478"/>
    </row>
    <row r="36" spans="3:10" x14ac:dyDescent="0.25">
      <c r="D36" s="1445" t="s">
        <v>813</v>
      </c>
      <c r="E36" s="1446" t="s">
        <v>821</v>
      </c>
      <c r="F36" s="1470">
        <v>0.13</v>
      </c>
      <c r="G36" s="1465">
        <f t="shared" si="1"/>
        <v>3.6945851129919875E-2</v>
      </c>
      <c r="H36" s="1466">
        <f t="shared" si="2"/>
        <v>9.3054148870080122E-2</v>
      </c>
      <c r="I36" s="1472"/>
    </row>
    <row r="37" spans="3:10" x14ac:dyDescent="0.25">
      <c r="D37" s="1445" t="s">
        <v>822</v>
      </c>
      <c r="E37" s="1446" t="s">
        <v>321</v>
      </c>
      <c r="F37" s="1479">
        <v>45</v>
      </c>
      <c r="G37" s="1465">
        <f t="shared" si="1"/>
        <v>1.9042815318638946</v>
      </c>
      <c r="H37" s="1466">
        <f t="shared" si="2"/>
        <v>43.095718468136106</v>
      </c>
      <c r="I37" s="1471" t="s">
        <v>826</v>
      </c>
    </row>
    <row r="38" spans="3:10" x14ac:dyDescent="0.25">
      <c r="D38" s="1445" t="s">
        <v>814</v>
      </c>
      <c r="E38" s="1446" t="s">
        <v>824</v>
      </c>
      <c r="F38" s="1470">
        <v>4.0999999999999996</v>
      </c>
      <c r="G38" s="1465">
        <f t="shared" si="1"/>
        <v>2.9246987740052748</v>
      </c>
      <c r="H38" s="1466">
        <f t="shared" si="2"/>
        <v>1.1753012259947249</v>
      </c>
      <c r="I38" s="2384" t="s">
        <v>825</v>
      </c>
    </row>
    <row r="39" spans="3:10" x14ac:dyDescent="0.25">
      <c r="D39" s="1445" t="s">
        <v>1096</v>
      </c>
      <c r="E39" s="1446" t="s">
        <v>824</v>
      </c>
      <c r="F39" s="1470">
        <v>4.5</v>
      </c>
      <c r="G39" s="1465">
        <f t="shared" si="1"/>
        <v>3.4630314363916339</v>
      </c>
      <c r="H39" s="1466">
        <f t="shared" si="2"/>
        <v>1.0369685636083661</v>
      </c>
      <c r="I39" s="2385"/>
    </row>
    <row r="40" spans="3:10" ht="15.75" thickBot="1" x14ac:dyDescent="0.3">
      <c r="D40" s="1480"/>
      <c r="E40" s="1481"/>
      <c r="F40" s="1482"/>
      <c r="G40" s="1483"/>
      <c r="H40" s="1484"/>
      <c r="I40" s="1485"/>
    </row>
    <row r="41" spans="3:10" x14ac:dyDescent="0.25">
      <c r="E41" s="1486"/>
      <c r="F41" s="1486"/>
      <c r="H41" s="1487"/>
      <c r="I41" s="1487"/>
    </row>
    <row r="42" spans="3:10" x14ac:dyDescent="0.25">
      <c r="D42" s="2386" t="s">
        <v>764</v>
      </c>
      <c r="E42" s="2386"/>
      <c r="F42" s="2386"/>
      <c r="G42" s="2386"/>
    </row>
    <row r="43" spans="3:10" x14ac:dyDescent="0.25">
      <c r="D43" s="2376" t="s">
        <v>827</v>
      </c>
      <c r="E43" s="2376"/>
      <c r="F43" s="2376"/>
    </row>
    <row r="44" spans="3:10" x14ac:dyDescent="0.25">
      <c r="D44" s="2376" t="s">
        <v>828</v>
      </c>
      <c r="E44" s="2376"/>
      <c r="F44" s="2376"/>
      <c r="H44" s="1487"/>
      <c r="I44" s="1487"/>
    </row>
    <row r="45" spans="3:10" x14ac:dyDescent="0.25">
      <c r="D45" s="2376" t="s">
        <v>829</v>
      </c>
      <c r="E45" s="2376"/>
      <c r="F45" s="2376"/>
      <c r="H45" s="1487"/>
      <c r="I45" s="1487"/>
    </row>
    <row r="46" spans="3:10" x14ac:dyDescent="0.25">
      <c r="H46" s="1487"/>
      <c r="I46" s="1487"/>
    </row>
    <row r="47" spans="3:10" s="1281" customFormat="1" x14ac:dyDescent="0.2">
      <c r="D47" s="1154" t="s">
        <v>768</v>
      </c>
      <c r="E47" s="1154"/>
      <c r="F47" s="1154"/>
      <c r="G47" s="1154" t="s">
        <v>769</v>
      </c>
      <c r="H47" s="1283"/>
      <c r="I47" s="1154" t="s">
        <v>830</v>
      </c>
      <c r="J47" s="1272"/>
    </row>
    <row r="48" spans="3:10" s="1281" customFormat="1" x14ac:dyDescent="0.25">
      <c r="C48" s="1151"/>
      <c r="D48" s="1274"/>
      <c r="E48" s="1274"/>
      <c r="F48" s="1151"/>
      <c r="G48" s="1274"/>
      <c r="H48" s="1283"/>
      <c r="I48" s="1283"/>
      <c r="J48" s="1274"/>
    </row>
    <row r="49" spans="3:10" s="1281" customFormat="1" x14ac:dyDescent="0.25">
      <c r="C49" s="1151"/>
      <c r="D49" s="1151"/>
      <c r="E49" s="1151"/>
      <c r="F49" s="1151"/>
      <c r="G49" s="1151"/>
      <c r="H49" s="1283"/>
      <c r="I49" s="1283"/>
      <c r="J49" s="1151"/>
    </row>
    <row r="50" spans="3:10" s="1281" customFormat="1" x14ac:dyDescent="0.25">
      <c r="C50" s="1151"/>
      <c r="D50" s="1151"/>
      <c r="E50" s="1151"/>
      <c r="F50" s="1151"/>
      <c r="G50" s="1151"/>
      <c r="H50" s="1283"/>
      <c r="I50" s="1283"/>
      <c r="J50" s="1151"/>
    </row>
    <row r="51" spans="3:10" s="1281" customFormat="1" x14ac:dyDescent="0.2">
      <c r="D51" s="1276" t="s">
        <v>771</v>
      </c>
      <c r="E51" s="1276"/>
      <c r="F51" s="1276" t="s">
        <v>772</v>
      </c>
      <c r="H51" s="1276" t="s">
        <v>773</v>
      </c>
      <c r="I51" s="1276" t="s">
        <v>831</v>
      </c>
      <c r="J51" s="1277"/>
    </row>
    <row r="52" spans="3:10" s="1281" customFormat="1" ht="15" customHeight="1" x14ac:dyDescent="0.2">
      <c r="D52" s="1274" t="s">
        <v>775</v>
      </c>
      <c r="E52" s="1274"/>
      <c r="F52" s="1274" t="s">
        <v>776</v>
      </c>
      <c r="H52" s="1274" t="s">
        <v>777</v>
      </c>
      <c r="I52" s="1274" t="s">
        <v>832</v>
      </c>
      <c r="J52" s="1279"/>
    </row>
  </sheetData>
  <mergeCells count="12">
    <mergeCell ref="D45:F45"/>
    <mergeCell ref="D2:I2"/>
    <mergeCell ref="D3:I3"/>
    <mergeCell ref="D4:E4"/>
    <mergeCell ref="D8:I8"/>
    <mergeCell ref="D24:I24"/>
    <mergeCell ref="I29:I30"/>
    <mergeCell ref="I33:I34"/>
    <mergeCell ref="I38:I39"/>
    <mergeCell ref="D42:G42"/>
    <mergeCell ref="D43:F43"/>
    <mergeCell ref="D44:F44"/>
  </mergeCells>
  <printOptions horizontalCentered="1" verticalCentered="1"/>
  <pageMargins left="0" right="0" top="0" bottom="0" header="0" footer="0"/>
  <pageSetup paperSize="9" scale="74"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7FAC8-402E-410D-80F9-32FF98688E65}">
  <dimension ref="B2:AP120"/>
  <sheetViews>
    <sheetView workbookViewId="0">
      <selection activeCell="D2" sqref="D2:L2"/>
    </sheetView>
  </sheetViews>
  <sheetFormatPr defaultColWidth="8.5703125" defaultRowHeight="15" x14ac:dyDescent="0.25"/>
  <cols>
    <col min="1" max="1" width="4.42578125" style="877" customWidth="1"/>
    <col min="2" max="2" width="38.42578125" style="877" customWidth="1"/>
    <col min="3" max="3" width="17.42578125" style="877" bestFit="1" customWidth="1"/>
    <col min="4" max="4" width="13.5703125" style="877" customWidth="1"/>
    <col min="5" max="5" width="22" style="877" customWidth="1"/>
    <col min="6" max="6" width="10" style="877" customWidth="1"/>
    <col min="7" max="7" width="16.42578125" style="877" customWidth="1"/>
    <col min="8" max="8" width="17.42578125" style="877" customWidth="1"/>
    <col min="9" max="9" width="16.42578125" style="877" bestFit="1" customWidth="1"/>
    <col min="10" max="10" width="12.42578125" style="877" customWidth="1"/>
    <col min="11" max="11" width="17.42578125" style="877" bestFit="1" customWidth="1"/>
    <col min="12" max="12" width="12.42578125" style="877" customWidth="1"/>
    <col min="13" max="13" width="10.5703125" style="877" bestFit="1" customWidth="1"/>
    <col min="14" max="14" width="20.42578125" style="877" bestFit="1" customWidth="1"/>
    <col min="15" max="15" width="14.42578125" style="877" customWidth="1"/>
    <col min="16" max="28" width="7.5703125" style="877" customWidth="1"/>
    <col min="29" max="29" width="11" style="877" customWidth="1"/>
    <col min="30" max="41" width="13.42578125" style="877" hidden="1" customWidth="1"/>
    <col min="42" max="42" width="15.5703125" style="877" customWidth="1"/>
    <col min="43" max="16384" width="8.5703125" style="877"/>
  </cols>
  <sheetData>
    <row r="2" spans="2:13" ht="20.85" customHeight="1" x14ac:dyDescent="0.25">
      <c r="B2" s="1037" t="s">
        <v>557</v>
      </c>
      <c r="C2" s="1038"/>
      <c r="E2" s="1038"/>
      <c r="F2" s="1038"/>
      <c r="G2" s="877" t="s">
        <v>558</v>
      </c>
      <c r="H2" s="1144">
        <v>16000</v>
      </c>
    </row>
    <row r="3" spans="2:13" ht="23.85" customHeight="1" x14ac:dyDescent="0.25">
      <c r="B3" s="1039" t="s">
        <v>380</v>
      </c>
      <c r="C3" s="2387" t="s">
        <v>218</v>
      </c>
      <c r="D3" s="2388"/>
      <c r="E3" s="1040" t="s">
        <v>559</v>
      </c>
      <c r="F3" s="2389" t="s">
        <v>560</v>
      </c>
      <c r="G3" s="2390"/>
      <c r="H3" s="1041" t="s">
        <v>561</v>
      </c>
    </row>
    <row r="4" spans="2:13" ht="21.2" customHeight="1" x14ac:dyDescent="0.25">
      <c r="B4" s="1042" t="s">
        <v>562</v>
      </c>
      <c r="C4" s="1043">
        <f>408/24</f>
        <v>17</v>
      </c>
      <c r="D4" s="1044" t="s">
        <v>563</v>
      </c>
      <c r="E4" s="1149">
        <f>'Februari 2026 PMG 2'!AJ253</f>
        <v>966406.68699999992</v>
      </c>
      <c r="F4" s="2391"/>
      <c r="G4" s="2392"/>
      <c r="H4" s="1045" t="s">
        <v>270</v>
      </c>
    </row>
    <row r="5" spans="2:13" x14ac:dyDescent="0.25">
      <c r="B5" s="1046" t="s">
        <v>564</v>
      </c>
      <c r="C5" s="1047">
        <v>1000</v>
      </c>
      <c r="D5" s="1048" t="s">
        <v>240</v>
      </c>
      <c r="E5" s="1049">
        <f>'Februari 2026 PMG 2'!$AJ$243</f>
        <v>960.37828433548464</v>
      </c>
      <c r="F5" s="1050">
        <v>11.5</v>
      </c>
      <c r="G5" s="1048" t="s">
        <v>565</v>
      </c>
      <c r="H5" s="1051">
        <f>E5*H2*F5</f>
        <v>176709604.31772918</v>
      </c>
      <c r="I5" s="1052" t="s">
        <v>566</v>
      </c>
      <c r="J5" s="1052"/>
    </row>
    <row r="6" spans="2:13" x14ac:dyDescent="0.25">
      <c r="B6" s="1053" t="s">
        <v>567</v>
      </c>
      <c r="C6" s="1054"/>
      <c r="D6" s="1055"/>
      <c r="E6" s="1056"/>
      <c r="F6" s="1054"/>
      <c r="G6" s="1055"/>
      <c r="H6" s="1057"/>
    </row>
    <row r="7" spans="2:13" x14ac:dyDescent="0.25">
      <c r="B7" s="1058" t="s">
        <v>568</v>
      </c>
      <c r="C7" s="1059">
        <v>7.3</v>
      </c>
      <c r="D7" s="1055" t="s">
        <v>569</v>
      </c>
      <c r="E7" s="1060">
        <f t="shared" ref="E7:E12" si="0">C7</f>
        <v>7.3</v>
      </c>
      <c r="F7" s="1054">
        <v>25340</v>
      </c>
      <c r="G7" s="1055" t="s">
        <v>570</v>
      </c>
      <c r="H7" s="1057">
        <f t="shared" ref="H7:H12" si="1">E7*F7</f>
        <v>184982</v>
      </c>
      <c r="K7" s="1061"/>
    </row>
    <row r="8" spans="2:13" x14ac:dyDescent="0.25">
      <c r="B8" s="1058" t="s">
        <v>571</v>
      </c>
      <c r="C8" s="1059">
        <v>2.4</v>
      </c>
      <c r="D8" s="1055" t="s">
        <v>569</v>
      </c>
      <c r="E8" s="1060">
        <f t="shared" si="0"/>
        <v>2.4</v>
      </c>
      <c r="F8" s="1054">
        <v>110000</v>
      </c>
      <c r="G8" s="1055" t="s">
        <v>570</v>
      </c>
      <c r="H8" s="1057">
        <f t="shared" si="1"/>
        <v>264000</v>
      </c>
      <c r="K8" s="1061"/>
    </row>
    <row r="9" spans="2:13" x14ac:dyDescent="0.25">
      <c r="B9" s="1058" t="s">
        <v>572</v>
      </c>
      <c r="C9" s="1059">
        <v>2.4</v>
      </c>
      <c r="D9" s="1055" t="s">
        <v>569</v>
      </c>
      <c r="E9" s="1060">
        <f t="shared" si="0"/>
        <v>2.4</v>
      </c>
      <c r="F9" s="1054">
        <v>20160</v>
      </c>
      <c r="G9" s="1055" t="s">
        <v>570</v>
      </c>
      <c r="H9" s="1057">
        <f t="shared" si="1"/>
        <v>48384</v>
      </c>
      <c r="K9" s="1061"/>
    </row>
    <row r="10" spans="2:13" x14ac:dyDescent="0.25">
      <c r="B10" s="1058" t="s">
        <v>573</v>
      </c>
      <c r="C10" s="1059">
        <v>5.8</v>
      </c>
      <c r="D10" s="1055" t="s">
        <v>569</v>
      </c>
      <c r="E10" s="1060">
        <f t="shared" si="0"/>
        <v>5.8</v>
      </c>
      <c r="F10" s="1054">
        <v>31800</v>
      </c>
      <c r="G10" s="1055" t="s">
        <v>570</v>
      </c>
      <c r="H10" s="1057">
        <f t="shared" si="1"/>
        <v>184440</v>
      </c>
      <c r="K10" s="1061"/>
    </row>
    <row r="11" spans="2:13" x14ac:dyDescent="0.25">
      <c r="B11" s="1058" t="s">
        <v>574</v>
      </c>
      <c r="C11" s="1059">
        <v>1.4</v>
      </c>
      <c r="D11" s="1055" t="s">
        <v>569</v>
      </c>
      <c r="E11" s="1060">
        <f t="shared" si="0"/>
        <v>1.4</v>
      </c>
      <c r="F11" s="1054">
        <v>39320</v>
      </c>
      <c r="G11" s="1055" t="s">
        <v>570</v>
      </c>
      <c r="H11" s="1057">
        <f>E11*F11</f>
        <v>55048</v>
      </c>
      <c r="K11" s="1061"/>
    </row>
    <row r="12" spans="2:13" x14ac:dyDescent="0.25">
      <c r="B12" s="1053" t="s">
        <v>575</v>
      </c>
      <c r="C12" s="1062">
        <f>[3]L.Water!C12*83%</f>
        <v>408.01969999999994</v>
      </c>
      <c r="D12" s="1055" t="s">
        <v>253</v>
      </c>
      <c r="E12" s="1056">
        <f t="shared" si="0"/>
        <v>408.01969999999994</v>
      </c>
      <c r="F12" s="1054">
        <f>[3]L.Water!F12</f>
        <v>10162</v>
      </c>
      <c r="G12" s="1055" t="s">
        <v>576</v>
      </c>
      <c r="H12" s="1057">
        <f t="shared" si="1"/>
        <v>4146296.1913999994</v>
      </c>
      <c r="K12" s="1061"/>
    </row>
    <row r="13" spans="2:13" x14ac:dyDescent="0.25">
      <c r="B13" s="1053" t="s">
        <v>577</v>
      </c>
      <c r="C13" s="1054"/>
      <c r="D13" s="1055" t="s">
        <v>270</v>
      </c>
      <c r="E13" s="1056"/>
      <c r="F13" s="1054"/>
      <c r="G13" s="1055"/>
      <c r="H13" s="1057">
        <f>C13</f>
        <v>0</v>
      </c>
      <c r="J13" s="1052"/>
    </row>
    <row r="14" spans="2:13" x14ac:dyDescent="0.25">
      <c r="B14" s="1063" t="s">
        <v>578</v>
      </c>
      <c r="C14" s="1064"/>
      <c r="D14" s="1065"/>
      <c r="E14" s="1064"/>
      <c r="F14" s="1064"/>
      <c r="G14" s="1065"/>
      <c r="H14" s="1066">
        <f>SUM(H5:H13)</f>
        <v>181592754.50912917</v>
      </c>
    </row>
    <row r="15" spans="2:13" ht="21.2" customHeight="1" x14ac:dyDescent="0.25">
      <c r="C15" s="1038"/>
      <c r="E15" s="1038"/>
      <c r="F15" s="2393" t="s">
        <v>579</v>
      </c>
      <c r="G15" s="2394"/>
      <c r="H15" s="1067">
        <f>H14/E4</f>
        <v>187.90510967266226</v>
      </c>
    </row>
    <row r="16" spans="2:13" x14ac:dyDescent="0.25">
      <c r="M16" s="1061"/>
    </row>
    <row r="17" spans="2:41" x14ac:dyDescent="0.25">
      <c r="B17" s="877" t="s">
        <v>580</v>
      </c>
      <c r="M17" s="1061"/>
      <c r="O17" s="1061"/>
      <c r="P17" s="1061"/>
      <c r="Q17" s="1061"/>
      <c r="R17" s="1061"/>
      <c r="S17" s="1061"/>
      <c r="T17" s="1061"/>
      <c r="U17" s="1061"/>
      <c r="V17" s="1061"/>
      <c r="W17" s="1061"/>
      <c r="X17" s="1061"/>
      <c r="Y17" s="1061"/>
      <c r="Z17" s="1061"/>
      <c r="AA17" s="1061"/>
      <c r="AB17" s="1061"/>
      <c r="AC17" s="1061"/>
      <c r="AD17" s="1061"/>
      <c r="AE17" s="1061"/>
      <c r="AF17" s="1061"/>
      <c r="AG17" s="1061"/>
      <c r="AH17" s="1061"/>
      <c r="AI17" s="1061"/>
      <c r="AJ17" s="1061"/>
      <c r="AK17" s="1061"/>
      <c r="AL17" s="1061"/>
      <c r="AM17" s="1061"/>
      <c r="AN17" s="1061"/>
      <c r="AO17" s="1061"/>
    </row>
    <row r="18" spans="2:41" x14ac:dyDescent="0.25">
      <c r="B18" s="877" t="s">
        <v>581</v>
      </c>
      <c r="M18" s="1061"/>
      <c r="O18" s="1061"/>
      <c r="P18" s="1061"/>
      <c r="Q18" s="1061"/>
      <c r="R18" s="1061"/>
      <c r="S18" s="1061"/>
      <c r="T18" s="1061"/>
      <c r="U18" s="1061"/>
      <c r="V18" s="1061"/>
      <c r="W18" s="1061"/>
      <c r="X18" s="1061"/>
      <c r="Y18" s="1061"/>
      <c r="Z18" s="1061"/>
      <c r="AA18" s="1061"/>
      <c r="AB18" s="1061"/>
      <c r="AC18" s="1061"/>
      <c r="AD18" s="1061"/>
      <c r="AE18" s="1061"/>
      <c r="AF18" s="1061"/>
      <c r="AG18" s="1061"/>
      <c r="AH18" s="1061"/>
      <c r="AI18" s="1061"/>
      <c r="AJ18" s="1061"/>
      <c r="AK18" s="1061"/>
      <c r="AL18" s="1061"/>
      <c r="AM18" s="1061"/>
      <c r="AN18" s="1061"/>
      <c r="AO18" s="1061"/>
    </row>
    <row r="19" spans="2:41" x14ac:dyDescent="0.25">
      <c r="M19" s="1061"/>
      <c r="N19" s="1061"/>
    </row>
    <row r="20" spans="2:41" x14ac:dyDescent="0.25">
      <c r="M20" s="1061"/>
      <c r="N20" s="1061"/>
    </row>
    <row r="21" spans="2:41" x14ac:dyDescent="0.25">
      <c r="M21" s="1061"/>
    </row>
    <row r="22" spans="2:41" x14ac:dyDescent="0.25">
      <c r="M22" s="1061"/>
    </row>
    <row r="26" spans="2:41" x14ac:dyDescent="0.25">
      <c r="C26" s="877" t="s">
        <v>582</v>
      </c>
    </row>
    <row r="29" spans="2:41" x14ac:dyDescent="0.25">
      <c r="AB29" s="1061"/>
      <c r="AC29" s="1061"/>
      <c r="AD29" s="1061"/>
      <c r="AE29" s="1061"/>
      <c r="AF29" s="1061"/>
      <c r="AG29" s="1061"/>
      <c r="AH29" s="1061"/>
      <c r="AI29" s="1061"/>
      <c r="AJ29" s="1061"/>
      <c r="AK29" s="1061"/>
      <c r="AL29" s="1061"/>
      <c r="AM29" s="1061"/>
      <c r="AN29" s="1061"/>
      <c r="AO29" s="1068"/>
    </row>
    <row r="30" spans="2:41" x14ac:dyDescent="0.25">
      <c r="AB30" s="1061"/>
      <c r="AC30" s="1061"/>
      <c r="AD30" s="1061"/>
      <c r="AE30" s="1061"/>
      <c r="AF30" s="1061"/>
      <c r="AG30" s="1061"/>
      <c r="AH30" s="1061"/>
      <c r="AI30" s="1061"/>
      <c r="AJ30" s="1061"/>
      <c r="AK30" s="1061"/>
      <c r="AL30" s="1061"/>
      <c r="AM30" s="1061"/>
      <c r="AN30" s="1061"/>
      <c r="AO30" s="1068"/>
    </row>
    <row r="31" spans="2:41" x14ac:dyDescent="0.25">
      <c r="AB31" s="1061"/>
      <c r="AC31" s="1061"/>
      <c r="AD31" s="1061"/>
      <c r="AE31" s="1061"/>
      <c r="AF31" s="1061"/>
      <c r="AG31" s="1061"/>
      <c r="AH31" s="1061"/>
      <c r="AI31" s="1061"/>
      <c r="AJ31" s="1061"/>
      <c r="AK31" s="1061"/>
      <c r="AL31" s="1061"/>
      <c r="AM31" s="1061"/>
      <c r="AN31" s="1061"/>
      <c r="AO31" s="1068"/>
    </row>
    <row r="32" spans="2:41" x14ac:dyDescent="0.25">
      <c r="AB32" s="1061"/>
      <c r="AC32" s="1061"/>
      <c r="AD32" s="1061"/>
      <c r="AE32" s="1061"/>
      <c r="AF32" s="1061"/>
      <c r="AG32" s="1061"/>
      <c r="AH32" s="1061"/>
      <c r="AI32" s="1061"/>
      <c r="AJ32" s="1061"/>
      <c r="AK32" s="1061"/>
      <c r="AL32" s="1061"/>
      <c r="AM32" s="1061"/>
      <c r="AN32" s="1061"/>
      <c r="AO32" s="1068"/>
    </row>
    <row r="33" spans="28:41" x14ac:dyDescent="0.25">
      <c r="AB33" s="1061"/>
      <c r="AC33" s="1061"/>
      <c r="AD33" s="1061"/>
      <c r="AE33" s="1061"/>
      <c r="AF33" s="1061"/>
      <c r="AG33" s="1061"/>
      <c r="AH33" s="1061"/>
      <c r="AI33" s="1061"/>
      <c r="AJ33" s="1061"/>
      <c r="AK33" s="1061"/>
      <c r="AL33" s="1061"/>
      <c r="AM33" s="1061"/>
      <c r="AN33" s="1061"/>
      <c r="AO33" s="1068"/>
    </row>
    <row r="34" spans="28:41" x14ac:dyDescent="0.25">
      <c r="AB34" s="1061"/>
      <c r="AC34" s="1061"/>
      <c r="AD34" s="1061"/>
      <c r="AE34" s="1061"/>
      <c r="AF34" s="1061"/>
      <c r="AG34" s="1061"/>
      <c r="AH34" s="1061"/>
      <c r="AI34" s="1061"/>
      <c r="AJ34" s="1061"/>
      <c r="AK34" s="1061"/>
      <c r="AL34" s="1061"/>
      <c r="AM34" s="1061"/>
      <c r="AN34" s="1061"/>
      <c r="AO34" s="1068"/>
    </row>
    <row r="35" spans="28:41" x14ac:dyDescent="0.25">
      <c r="AB35" s="1061"/>
      <c r="AC35" s="1061"/>
      <c r="AD35" s="1061"/>
      <c r="AE35" s="1061"/>
      <c r="AF35" s="1061"/>
      <c r="AG35" s="1061"/>
      <c r="AH35" s="1061"/>
      <c r="AI35" s="1061"/>
      <c r="AJ35" s="1061"/>
      <c r="AK35" s="1061"/>
      <c r="AL35" s="1061"/>
      <c r="AM35" s="1061"/>
      <c r="AN35" s="1061"/>
      <c r="AO35" s="1068"/>
    </row>
    <row r="36" spans="28:41" x14ac:dyDescent="0.25">
      <c r="AB36" s="1061"/>
      <c r="AC36" s="1061"/>
      <c r="AD36" s="1061"/>
      <c r="AE36" s="1061"/>
      <c r="AF36" s="1061"/>
      <c r="AG36" s="1061"/>
      <c r="AH36" s="1061"/>
      <c r="AI36" s="1061"/>
      <c r="AJ36" s="1061"/>
      <c r="AK36" s="1061"/>
      <c r="AL36" s="1061"/>
      <c r="AM36" s="1061"/>
      <c r="AN36" s="1061"/>
      <c r="AO36" s="1068"/>
    </row>
    <row r="37" spans="28:41" x14ac:dyDescent="0.25">
      <c r="AB37" s="1061"/>
      <c r="AC37" s="1061"/>
      <c r="AD37" s="1061"/>
      <c r="AE37" s="1061"/>
      <c r="AF37" s="1061"/>
      <c r="AG37" s="1061"/>
      <c r="AH37" s="1061"/>
      <c r="AI37" s="1061"/>
      <c r="AJ37" s="1061"/>
      <c r="AK37" s="1061"/>
      <c r="AL37" s="1061"/>
      <c r="AM37" s="1061"/>
      <c r="AN37" s="1061"/>
      <c r="AO37" s="1068"/>
    </row>
    <row r="38" spans="28:41" x14ac:dyDescent="0.25">
      <c r="AB38" s="1061"/>
      <c r="AC38" s="1061"/>
      <c r="AD38" s="1061"/>
      <c r="AE38" s="1061"/>
      <c r="AF38" s="1061"/>
      <c r="AG38" s="1061"/>
      <c r="AH38" s="1061"/>
      <c r="AI38" s="1061"/>
      <c r="AJ38" s="1061"/>
      <c r="AK38" s="1061"/>
      <c r="AL38" s="1061"/>
      <c r="AM38" s="1061"/>
      <c r="AN38" s="1061"/>
      <c r="AO38" s="1068"/>
    </row>
    <row r="39" spans="28:41" x14ac:dyDescent="0.25">
      <c r="AB39" s="1061"/>
      <c r="AC39" s="1061"/>
      <c r="AD39" s="1061"/>
      <c r="AE39" s="1061"/>
      <c r="AF39" s="1061"/>
      <c r="AG39" s="1061"/>
      <c r="AH39" s="1061"/>
      <c r="AI39" s="1061"/>
      <c r="AJ39" s="1061"/>
      <c r="AK39" s="1061"/>
      <c r="AL39" s="1061"/>
      <c r="AM39" s="1061"/>
      <c r="AN39" s="1061"/>
      <c r="AO39" s="1068"/>
    </row>
    <row r="40" spans="28:41" x14ac:dyDescent="0.25">
      <c r="AB40" s="1061"/>
      <c r="AC40" s="1061"/>
      <c r="AD40" s="1061"/>
      <c r="AE40" s="1061"/>
      <c r="AF40" s="1061"/>
      <c r="AG40" s="1061"/>
      <c r="AH40" s="1061"/>
      <c r="AI40" s="1061"/>
      <c r="AJ40" s="1061"/>
      <c r="AK40" s="1061"/>
      <c r="AL40" s="1061"/>
      <c r="AM40" s="1061"/>
      <c r="AN40" s="1061"/>
      <c r="AO40" s="1068"/>
    </row>
    <row r="41" spans="28:41" x14ac:dyDescent="0.25">
      <c r="AB41" s="1061"/>
      <c r="AC41" s="1061"/>
      <c r="AD41" s="1061"/>
      <c r="AE41" s="1061"/>
      <c r="AF41" s="1061"/>
      <c r="AG41" s="1061"/>
      <c r="AH41" s="1061"/>
      <c r="AI41" s="1061"/>
      <c r="AJ41" s="1061"/>
      <c r="AK41" s="1061"/>
      <c r="AL41" s="1061"/>
      <c r="AM41" s="1061"/>
      <c r="AN41" s="1061"/>
      <c r="AO41" s="1068"/>
    </row>
    <row r="119" spans="29:42" x14ac:dyDescent="0.25">
      <c r="AC119" s="1061"/>
      <c r="AD119" s="1061"/>
      <c r="AE119" s="1061"/>
      <c r="AF119" s="1061"/>
      <c r="AG119" s="1061"/>
      <c r="AH119" s="1061"/>
      <c r="AI119" s="1061"/>
      <c r="AJ119" s="1061"/>
      <c r="AK119" s="1061"/>
      <c r="AL119" s="1061"/>
      <c r="AM119" s="1061"/>
      <c r="AN119" s="1061"/>
      <c r="AO119" s="1061"/>
      <c r="AP119" s="1068"/>
    </row>
    <row r="120" spans="29:42" x14ac:dyDescent="0.25">
      <c r="AC120" s="1061"/>
      <c r="AD120" s="1061"/>
      <c r="AE120" s="1061"/>
      <c r="AF120" s="1061"/>
      <c r="AG120" s="1061"/>
      <c r="AH120" s="1061"/>
      <c r="AI120" s="1061"/>
      <c r="AJ120" s="1061"/>
      <c r="AK120" s="1061"/>
      <c r="AL120" s="1061"/>
      <c r="AM120" s="1061"/>
      <c r="AN120" s="1061"/>
      <c r="AO120" s="1061"/>
      <c r="AP120" s="1068"/>
    </row>
  </sheetData>
  <mergeCells count="3">
    <mergeCell ref="C3:D3"/>
    <mergeCell ref="F3:G4"/>
    <mergeCell ref="F15:G1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F98D6-ECDC-4C6C-9181-7F0AF6383B6C}">
  <dimension ref="B2:AP123"/>
  <sheetViews>
    <sheetView workbookViewId="0">
      <selection activeCell="F7" sqref="F7:I7"/>
    </sheetView>
  </sheetViews>
  <sheetFormatPr defaultColWidth="8.5703125" defaultRowHeight="15" x14ac:dyDescent="0.25"/>
  <cols>
    <col min="1" max="1" width="4.42578125" style="877" customWidth="1"/>
    <col min="2" max="2" width="38.42578125" style="877" customWidth="1"/>
    <col min="3" max="4" width="13.5703125" style="877" customWidth="1"/>
    <col min="5" max="5" width="21" style="877" customWidth="1"/>
    <col min="6" max="6" width="10" style="877" customWidth="1"/>
    <col min="7" max="7" width="16.42578125" style="877" customWidth="1"/>
    <col min="8" max="8" width="19.42578125" style="877" customWidth="1"/>
    <col min="9" max="9" width="16.42578125" style="877" bestFit="1" customWidth="1"/>
    <col min="10" max="10" width="12.42578125" style="877" customWidth="1"/>
    <col min="11" max="11" width="17.42578125" style="877" bestFit="1" customWidth="1"/>
    <col min="12" max="12" width="12.42578125" style="877" customWidth="1"/>
    <col min="13" max="13" width="10.5703125" style="877" bestFit="1" customWidth="1"/>
    <col min="14" max="14" width="20.42578125" style="877" bestFit="1" customWidth="1"/>
    <col min="15" max="15" width="14.42578125" style="877" customWidth="1"/>
    <col min="16" max="28" width="7.5703125" style="877" customWidth="1"/>
    <col min="29" max="29" width="11" style="877" customWidth="1"/>
    <col min="30" max="41" width="13.42578125" style="877" hidden="1" customWidth="1"/>
    <col min="42" max="42" width="15.5703125" style="877" customWidth="1"/>
    <col min="43" max="16384" width="8.5703125" style="877"/>
  </cols>
  <sheetData>
    <row r="2" spans="2:10" ht="20.85" customHeight="1" x14ac:dyDescent="0.25">
      <c r="B2" s="1069" t="s">
        <v>583</v>
      </c>
      <c r="C2" s="1038"/>
      <c r="E2" s="1038"/>
      <c r="F2" s="1038"/>
      <c r="G2" s="877" t="s">
        <v>558</v>
      </c>
      <c r="H2" s="1144">
        <f>'SUMMARY HPP '!I9</f>
        <v>16000</v>
      </c>
    </row>
    <row r="3" spans="2:10" x14ac:dyDescent="0.25">
      <c r="B3" s="1039" t="s">
        <v>380</v>
      </c>
      <c r="C3" s="2387" t="s">
        <v>218</v>
      </c>
      <c r="D3" s="2388"/>
      <c r="E3" s="1040" t="s">
        <v>584</v>
      </c>
      <c r="F3" s="2389" t="s">
        <v>560</v>
      </c>
      <c r="G3" s="2390"/>
      <c r="H3" s="1041" t="s">
        <v>561</v>
      </c>
    </row>
    <row r="4" spans="2:10" x14ac:dyDescent="0.25">
      <c r="B4" s="1042" t="s">
        <v>585</v>
      </c>
      <c r="C4" s="1043">
        <f>200/24</f>
        <v>8.3333333333333339</v>
      </c>
      <c r="D4" s="1044" t="s">
        <v>586</v>
      </c>
      <c r="E4" s="1149">
        <f>'Februari 2026 PMG 2'!AJ279</f>
        <v>8912</v>
      </c>
      <c r="F4" s="2395"/>
      <c r="G4" s="2396"/>
      <c r="H4" s="1041" t="s">
        <v>270</v>
      </c>
    </row>
    <row r="5" spans="2:10" s="1076" customFormat="1" x14ac:dyDescent="0.25">
      <c r="B5" s="1071" t="s">
        <v>587</v>
      </c>
      <c r="C5" s="1072"/>
      <c r="D5" s="1073"/>
      <c r="E5" s="1074"/>
      <c r="F5" s="1054">
        <v>0</v>
      </c>
      <c r="G5" s="1075" t="s">
        <v>576</v>
      </c>
      <c r="H5" s="1057">
        <v>8700</v>
      </c>
    </row>
    <row r="6" spans="2:10" x14ac:dyDescent="0.25">
      <c r="B6" s="1053" t="s">
        <v>567</v>
      </c>
      <c r="C6" s="1054"/>
      <c r="D6" s="1055"/>
      <c r="E6" s="1056"/>
      <c r="F6" s="1054"/>
      <c r="G6" s="1055"/>
      <c r="H6" s="1057"/>
    </row>
    <row r="7" spans="2:10" x14ac:dyDescent="0.25">
      <c r="B7" s="1058" t="s">
        <v>588</v>
      </c>
      <c r="C7" s="1059">
        <v>0</v>
      </c>
      <c r="D7" s="1055" t="s">
        <v>236</v>
      </c>
      <c r="E7" s="1060">
        <f>C7</f>
        <v>0</v>
      </c>
      <c r="F7" s="1054">
        <v>24890</v>
      </c>
      <c r="G7" s="1055" t="s">
        <v>589</v>
      </c>
      <c r="H7" s="1057">
        <f t="shared" ref="H7:H15" si="0">E7*F7</f>
        <v>0</v>
      </c>
    </row>
    <row r="8" spans="2:10" x14ac:dyDescent="0.25">
      <c r="B8" s="1058" t="s">
        <v>590</v>
      </c>
      <c r="C8" s="1059">
        <f>E8*C4</f>
        <v>0.62305295950155759</v>
      </c>
      <c r="D8" s="1055" t="s">
        <v>236</v>
      </c>
      <c r="E8" s="1060">
        <v>7.476635514018691E-2</v>
      </c>
      <c r="F8" s="1054">
        <v>65340</v>
      </c>
      <c r="G8" s="1055" t="s">
        <v>589</v>
      </c>
      <c r="H8" s="1057">
        <f>E8*F8</f>
        <v>4885.2336448598126</v>
      </c>
    </row>
    <row r="9" spans="2:10" x14ac:dyDescent="0.25">
      <c r="B9" s="1058" t="s">
        <v>591</v>
      </c>
      <c r="C9" s="1059">
        <f>E9*C4</f>
        <v>46.728971962616825</v>
      </c>
      <c r="D9" s="1055" t="s">
        <v>236</v>
      </c>
      <c r="E9" s="1060">
        <v>5.6074766355140184</v>
      </c>
      <c r="F9" s="1054">
        <v>7702</v>
      </c>
      <c r="G9" s="1055" t="s">
        <v>589</v>
      </c>
      <c r="H9" s="1057">
        <f>E9*F9</f>
        <v>43188.785046728968</v>
      </c>
    </row>
    <row r="10" spans="2:10" x14ac:dyDescent="0.25">
      <c r="B10" s="1058" t="s">
        <v>592</v>
      </c>
      <c r="C10" s="1059">
        <f>E10*C4</f>
        <v>6.230529595015577</v>
      </c>
      <c r="D10" s="1055" t="s">
        <v>236</v>
      </c>
      <c r="E10" s="1060">
        <v>0.74766355140186924</v>
      </c>
      <c r="F10" s="1054">
        <v>18634</v>
      </c>
      <c r="G10" s="1055" t="s">
        <v>589</v>
      </c>
      <c r="H10" s="1057">
        <f>E10*F10</f>
        <v>13931.962616822431</v>
      </c>
    </row>
    <row r="11" spans="2:10" x14ac:dyDescent="0.25">
      <c r="B11" s="1058" t="s">
        <v>593</v>
      </c>
      <c r="C11" s="1059">
        <f>E11*C4</f>
        <v>1.2461059190031152</v>
      </c>
      <c r="D11" s="1055" t="s">
        <v>236</v>
      </c>
      <c r="E11" s="1060">
        <v>0.14953271028037382</v>
      </c>
      <c r="F11" s="1054">
        <v>44722</v>
      </c>
      <c r="G11" s="1055" t="s">
        <v>589</v>
      </c>
      <c r="H11" s="1057">
        <f>E11*F11</f>
        <v>6687.4018691588781</v>
      </c>
    </row>
    <row r="12" spans="2:10" x14ac:dyDescent="0.25">
      <c r="B12" s="1058" t="s">
        <v>594</v>
      </c>
      <c r="C12" s="1059">
        <v>0</v>
      </c>
      <c r="D12" s="1055" t="s">
        <v>236</v>
      </c>
      <c r="E12" s="1060">
        <f>C12</f>
        <v>0</v>
      </c>
      <c r="F12" s="1054">
        <v>5700</v>
      </c>
      <c r="G12" s="1055" t="s">
        <v>589</v>
      </c>
      <c r="H12" s="1057">
        <f t="shared" si="0"/>
        <v>0</v>
      </c>
    </row>
    <row r="13" spans="2:10" x14ac:dyDescent="0.25">
      <c r="B13" s="1058" t="s">
        <v>595</v>
      </c>
      <c r="C13" s="1059">
        <v>0</v>
      </c>
      <c r="D13" s="1055" t="s">
        <v>236</v>
      </c>
      <c r="E13" s="1060">
        <f>C13</f>
        <v>0</v>
      </c>
      <c r="F13" s="1054">
        <v>15700</v>
      </c>
      <c r="G13" s="1055" t="s">
        <v>589</v>
      </c>
      <c r="H13" s="1057">
        <f t="shared" si="0"/>
        <v>0</v>
      </c>
    </row>
    <row r="14" spans="2:10" x14ac:dyDescent="0.25">
      <c r="B14" s="1053" t="s">
        <v>134</v>
      </c>
      <c r="C14" s="1077">
        <v>2675</v>
      </c>
      <c r="D14" s="1055" t="s">
        <v>248</v>
      </c>
      <c r="E14" s="1060">
        <f>C14</f>
        <v>2675</v>
      </c>
      <c r="F14" s="1054">
        <f>[4]UP.E!C28</f>
        <v>1550</v>
      </c>
      <c r="G14" s="1055" t="s">
        <v>596</v>
      </c>
      <c r="H14" s="1057">
        <f>E14*F14</f>
        <v>4146250</v>
      </c>
    </row>
    <row r="15" spans="2:10" x14ac:dyDescent="0.25">
      <c r="B15" s="1053" t="s">
        <v>577</v>
      </c>
      <c r="C15" s="1054"/>
      <c r="D15" s="1055" t="s">
        <v>270</v>
      </c>
      <c r="E15" s="1056"/>
      <c r="F15" s="1054"/>
      <c r="G15" s="1055"/>
      <c r="H15" s="1057">
        <f t="shared" si="0"/>
        <v>0</v>
      </c>
      <c r="I15" s="1078"/>
      <c r="J15" s="1052"/>
    </row>
    <row r="16" spans="2:10" x14ac:dyDescent="0.25">
      <c r="B16" s="1063"/>
      <c r="C16" s="1064"/>
      <c r="D16" s="1065"/>
      <c r="E16" s="1064"/>
      <c r="F16" s="1064"/>
      <c r="G16" s="1065"/>
      <c r="H16" s="1079">
        <f>IFERROR(SUM(H5:H15),"")</f>
        <v>4223643.3831775701</v>
      </c>
      <c r="I16" s="1080"/>
      <c r="J16" s="1061"/>
    </row>
    <row r="17" spans="3:41" x14ac:dyDescent="0.25">
      <c r="C17" s="1038"/>
      <c r="E17" s="1038"/>
      <c r="F17" s="2393" t="s">
        <v>597</v>
      </c>
      <c r="G17" s="2394"/>
      <c r="H17" s="1067">
        <f>H16/E4</f>
        <v>473.92766866893737</v>
      </c>
    </row>
    <row r="18" spans="3:41" x14ac:dyDescent="0.25">
      <c r="M18" s="1061"/>
    </row>
    <row r="19" spans="3:41" x14ac:dyDescent="0.25">
      <c r="M19" s="1061"/>
      <c r="O19" s="1061"/>
      <c r="P19" s="1061"/>
      <c r="Q19" s="1061"/>
      <c r="R19" s="1061"/>
      <c r="S19" s="1061"/>
      <c r="T19" s="1061"/>
      <c r="U19" s="1061"/>
      <c r="V19" s="1061"/>
      <c r="W19" s="1061"/>
      <c r="X19" s="1061"/>
      <c r="Y19" s="1061"/>
      <c r="Z19" s="1061"/>
      <c r="AA19" s="1061"/>
      <c r="AB19" s="1061"/>
      <c r="AC19" s="1061"/>
      <c r="AD19" s="1061"/>
      <c r="AE19" s="1061"/>
      <c r="AF19" s="1061"/>
      <c r="AG19" s="1061"/>
      <c r="AH19" s="1061"/>
      <c r="AI19" s="1061"/>
      <c r="AJ19" s="1061"/>
      <c r="AK19" s="1061"/>
      <c r="AL19" s="1061"/>
      <c r="AM19" s="1061"/>
      <c r="AN19" s="1061"/>
      <c r="AO19" s="1061"/>
    </row>
    <row r="20" spans="3:41" x14ac:dyDescent="0.25">
      <c r="M20" s="1061"/>
      <c r="O20" s="1061"/>
      <c r="P20" s="1061"/>
      <c r="Q20" s="1061"/>
      <c r="R20" s="1061"/>
      <c r="S20" s="1061"/>
      <c r="T20" s="1061"/>
      <c r="U20" s="1061"/>
      <c r="V20" s="1061"/>
      <c r="W20" s="1061"/>
      <c r="X20" s="1061"/>
      <c r="Y20" s="1061"/>
      <c r="Z20" s="1061"/>
      <c r="AA20" s="1061"/>
      <c r="AB20" s="1061"/>
      <c r="AC20" s="1061"/>
      <c r="AD20" s="1061"/>
      <c r="AE20" s="1061"/>
      <c r="AF20" s="1061"/>
      <c r="AG20" s="1061"/>
      <c r="AH20" s="1061"/>
      <c r="AI20" s="1061"/>
      <c r="AJ20" s="1061"/>
      <c r="AK20" s="1061"/>
      <c r="AL20" s="1061"/>
      <c r="AM20" s="1061"/>
      <c r="AN20" s="1061"/>
      <c r="AO20" s="1061"/>
    </row>
    <row r="21" spans="3:41" x14ac:dyDescent="0.25">
      <c r="M21" s="1061"/>
    </row>
    <row r="22" spans="3:41" x14ac:dyDescent="0.25">
      <c r="M22" s="1061"/>
      <c r="N22" s="1061"/>
    </row>
    <row r="23" spans="3:41" x14ac:dyDescent="0.25">
      <c r="M23" s="1061"/>
      <c r="N23" s="1061"/>
    </row>
    <row r="24" spans="3:41" x14ac:dyDescent="0.25">
      <c r="M24" s="1061"/>
    </row>
    <row r="25" spans="3:41" x14ac:dyDescent="0.25">
      <c r="M25" s="1061"/>
    </row>
    <row r="29" spans="3:41" x14ac:dyDescent="0.25">
      <c r="C29" s="877" t="s">
        <v>582</v>
      </c>
    </row>
    <row r="32" spans="3:41" x14ac:dyDescent="0.25">
      <c r="AB32" s="1061"/>
      <c r="AC32" s="1061"/>
      <c r="AD32" s="1061"/>
      <c r="AE32" s="1061"/>
      <c r="AF32" s="1061"/>
      <c r="AG32" s="1061"/>
      <c r="AH32" s="1061"/>
      <c r="AI32" s="1061"/>
      <c r="AJ32" s="1061"/>
      <c r="AK32" s="1061"/>
      <c r="AL32" s="1061"/>
      <c r="AM32" s="1061"/>
      <c r="AN32" s="1061"/>
      <c r="AO32" s="1068"/>
    </row>
    <row r="33" spans="28:41" x14ac:dyDescent="0.25">
      <c r="AB33" s="1061"/>
      <c r="AC33" s="1061"/>
      <c r="AD33" s="1061"/>
      <c r="AE33" s="1061"/>
      <c r="AF33" s="1061"/>
      <c r="AG33" s="1061"/>
      <c r="AH33" s="1061"/>
      <c r="AI33" s="1061"/>
      <c r="AJ33" s="1061"/>
      <c r="AK33" s="1061"/>
      <c r="AL33" s="1061"/>
      <c r="AM33" s="1061"/>
      <c r="AN33" s="1061"/>
      <c r="AO33" s="1068"/>
    </row>
    <row r="34" spans="28:41" x14ac:dyDescent="0.25">
      <c r="AB34" s="1061"/>
      <c r="AC34" s="1061"/>
      <c r="AD34" s="1061"/>
      <c r="AE34" s="1061"/>
      <c r="AF34" s="1061"/>
      <c r="AG34" s="1061"/>
      <c r="AH34" s="1061"/>
      <c r="AI34" s="1061"/>
      <c r="AJ34" s="1061"/>
      <c r="AK34" s="1061"/>
      <c r="AL34" s="1061"/>
      <c r="AM34" s="1061"/>
      <c r="AN34" s="1061"/>
      <c r="AO34" s="1068"/>
    </row>
    <row r="35" spans="28:41" x14ac:dyDescent="0.25">
      <c r="AB35" s="1061"/>
      <c r="AC35" s="1061"/>
      <c r="AD35" s="1061"/>
      <c r="AE35" s="1061"/>
      <c r="AF35" s="1061"/>
      <c r="AG35" s="1061"/>
      <c r="AH35" s="1061"/>
      <c r="AI35" s="1061"/>
      <c r="AJ35" s="1061"/>
      <c r="AK35" s="1061"/>
      <c r="AL35" s="1061"/>
      <c r="AM35" s="1061"/>
      <c r="AN35" s="1061"/>
      <c r="AO35" s="1068"/>
    </row>
    <row r="36" spans="28:41" x14ac:dyDescent="0.25">
      <c r="AB36" s="1061"/>
      <c r="AC36" s="1061"/>
      <c r="AD36" s="1061"/>
      <c r="AE36" s="1061"/>
      <c r="AF36" s="1061"/>
      <c r="AG36" s="1061"/>
      <c r="AH36" s="1061"/>
      <c r="AI36" s="1061"/>
      <c r="AJ36" s="1061"/>
      <c r="AK36" s="1061"/>
      <c r="AL36" s="1061"/>
      <c r="AM36" s="1061"/>
      <c r="AN36" s="1061"/>
      <c r="AO36" s="1068"/>
    </row>
    <row r="37" spans="28:41" x14ac:dyDescent="0.25">
      <c r="AB37" s="1061"/>
      <c r="AC37" s="1061"/>
      <c r="AD37" s="1061"/>
      <c r="AE37" s="1061"/>
      <c r="AF37" s="1061"/>
      <c r="AG37" s="1061"/>
      <c r="AH37" s="1061"/>
      <c r="AI37" s="1061"/>
      <c r="AJ37" s="1061"/>
      <c r="AK37" s="1061"/>
      <c r="AL37" s="1061"/>
      <c r="AM37" s="1061"/>
      <c r="AN37" s="1061"/>
      <c r="AO37" s="1068"/>
    </row>
    <row r="38" spans="28:41" x14ac:dyDescent="0.25">
      <c r="AB38" s="1061"/>
      <c r="AC38" s="1061"/>
      <c r="AD38" s="1061"/>
      <c r="AE38" s="1061"/>
      <c r="AF38" s="1061"/>
      <c r="AG38" s="1061"/>
      <c r="AH38" s="1061"/>
      <c r="AI38" s="1061"/>
      <c r="AJ38" s="1061"/>
      <c r="AK38" s="1061"/>
      <c r="AL38" s="1061"/>
      <c r="AM38" s="1061"/>
      <c r="AN38" s="1061"/>
      <c r="AO38" s="1068"/>
    </row>
    <row r="39" spans="28:41" x14ac:dyDescent="0.25">
      <c r="AB39" s="1061"/>
      <c r="AC39" s="1061"/>
      <c r="AD39" s="1061"/>
      <c r="AE39" s="1061"/>
      <c r="AF39" s="1061"/>
      <c r="AG39" s="1061"/>
      <c r="AH39" s="1061"/>
      <c r="AI39" s="1061"/>
      <c r="AJ39" s="1061"/>
      <c r="AK39" s="1061"/>
      <c r="AL39" s="1061"/>
      <c r="AM39" s="1061"/>
      <c r="AN39" s="1061"/>
      <c r="AO39" s="1068"/>
    </row>
    <row r="40" spans="28:41" x14ac:dyDescent="0.25">
      <c r="AB40" s="1061"/>
      <c r="AC40" s="1061"/>
      <c r="AD40" s="1061"/>
      <c r="AE40" s="1061"/>
      <c r="AF40" s="1061"/>
      <c r="AG40" s="1061"/>
      <c r="AH40" s="1061"/>
      <c r="AI40" s="1061"/>
      <c r="AJ40" s="1061"/>
      <c r="AK40" s="1061"/>
      <c r="AL40" s="1061"/>
      <c r="AM40" s="1061"/>
      <c r="AN40" s="1061"/>
      <c r="AO40" s="1068"/>
    </row>
    <row r="41" spans="28:41" x14ac:dyDescent="0.25">
      <c r="AB41" s="1061"/>
      <c r="AC41" s="1061"/>
      <c r="AD41" s="1061"/>
      <c r="AE41" s="1061"/>
      <c r="AF41" s="1061"/>
      <c r="AG41" s="1061"/>
      <c r="AH41" s="1061"/>
      <c r="AI41" s="1061"/>
      <c r="AJ41" s="1061"/>
      <c r="AK41" s="1061"/>
      <c r="AL41" s="1061"/>
      <c r="AM41" s="1061"/>
      <c r="AN41" s="1061"/>
      <c r="AO41" s="1068"/>
    </row>
    <row r="42" spans="28:41" x14ac:dyDescent="0.25">
      <c r="AB42" s="1061"/>
      <c r="AC42" s="1061"/>
      <c r="AD42" s="1061"/>
      <c r="AE42" s="1061"/>
      <c r="AF42" s="1061"/>
      <c r="AG42" s="1061"/>
      <c r="AH42" s="1061"/>
      <c r="AI42" s="1061"/>
      <c r="AJ42" s="1061"/>
      <c r="AK42" s="1061"/>
      <c r="AL42" s="1061"/>
      <c r="AM42" s="1061"/>
      <c r="AN42" s="1061"/>
      <c r="AO42" s="1068"/>
    </row>
    <row r="43" spans="28:41" x14ac:dyDescent="0.25">
      <c r="AB43" s="1061"/>
      <c r="AC43" s="1061"/>
      <c r="AD43" s="1061"/>
      <c r="AE43" s="1061"/>
      <c r="AF43" s="1061"/>
      <c r="AG43" s="1061"/>
      <c r="AH43" s="1061"/>
      <c r="AI43" s="1061"/>
      <c r="AJ43" s="1061"/>
      <c r="AK43" s="1061"/>
      <c r="AL43" s="1061"/>
      <c r="AM43" s="1061"/>
      <c r="AN43" s="1061"/>
      <c r="AO43" s="1068"/>
    </row>
    <row r="44" spans="28:41" x14ac:dyDescent="0.25">
      <c r="AB44" s="1061"/>
      <c r="AC44" s="1061"/>
      <c r="AD44" s="1061"/>
      <c r="AE44" s="1061"/>
      <c r="AF44" s="1061"/>
      <c r="AG44" s="1061"/>
      <c r="AH44" s="1061"/>
      <c r="AI44" s="1061"/>
      <c r="AJ44" s="1061"/>
      <c r="AK44" s="1061"/>
      <c r="AL44" s="1061"/>
      <c r="AM44" s="1061"/>
      <c r="AN44" s="1061"/>
      <c r="AO44" s="1068"/>
    </row>
    <row r="122" spans="29:42" x14ac:dyDescent="0.25">
      <c r="AC122" s="1061"/>
      <c r="AD122" s="1061"/>
      <c r="AE122" s="1061"/>
      <c r="AF122" s="1061"/>
      <c r="AG122" s="1061"/>
      <c r="AH122" s="1061"/>
      <c r="AI122" s="1061"/>
      <c r="AJ122" s="1061"/>
      <c r="AK122" s="1061"/>
      <c r="AL122" s="1061"/>
      <c r="AM122" s="1061"/>
      <c r="AN122" s="1061"/>
      <c r="AO122" s="1061"/>
      <c r="AP122" s="1068"/>
    </row>
    <row r="123" spans="29:42" x14ac:dyDescent="0.25">
      <c r="AC123" s="1061"/>
      <c r="AD123" s="1061"/>
      <c r="AE123" s="1061"/>
      <c r="AF123" s="1061"/>
      <c r="AG123" s="1061"/>
      <c r="AH123" s="1061"/>
      <c r="AI123" s="1061"/>
      <c r="AJ123" s="1061"/>
      <c r="AK123" s="1061"/>
      <c r="AL123" s="1061"/>
      <c r="AM123" s="1061"/>
      <c r="AN123" s="1061"/>
      <c r="AO123" s="1061"/>
      <c r="AP123" s="1068"/>
    </row>
  </sheetData>
  <mergeCells count="3">
    <mergeCell ref="C3:D3"/>
    <mergeCell ref="F3:G4"/>
    <mergeCell ref="F17:G1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B33DA-2831-4A8A-98AD-8A9357F43E65}">
  <dimension ref="B2:AP119"/>
  <sheetViews>
    <sheetView topLeftCell="A4" workbookViewId="0">
      <selection activeCell="F7" sqref="F7:I7"/>
    </sheetView>
  </sheetViews>
  <sheetFormatPr defaultColWidth="8.5703125" defaultRowHeight="15" x14ac:dyDescent="0.25"/>
  <cols>
    <col min="1" max="1" width="4.42578125" style="877" customWidth="1"/>
    <col min="2" max="2" width="38.42578125" style="877" customWidth="1"/>
    <col min="3" max="4" width="13.5703125" style="877" customWidth="1"/>
    <col min="5" max="5" width="21" style="877" customWidth="1"/>
    <col min="6" max="6" width="10" style="877" customWidth="1"/>
    <col min="7" max="7" width="16.42578125" style="877" customWidth="1"/>
    <col min="8" max="8" width="19.42578125" style="877" customWidth="1"/>
    <col min="9" max="9" width="16.42578125" style="877" bestFit="1" customWidth="1"/>
    <col min="10" max="10" width="12.42578125" style="877" customWidth="1"/>
    <col min="11" max="11" width="17.42578125" style="877" bestFit="1" customWidth="1"/>
    <col min="12" max="12" width="12.42578125" style="877" customWidth="1"/>
    <col min="13" max="13" width="10.5703125" style="877" bestFit="1" customWidth="1"/>
    <col min="14" max="14" width="20.42578125" style="877" bestFit="1" customWidth="1"/>
    <col min="15" max="15" width="14.42578125" style="877" customWidth="1"/>
    <col min="16" max="28" width="7.5703125" style="877" customWidth="1"/>
    <col min="29" max="29" width="11" style="877" customWidth="1"/>
    <col min="30" max="41" width="13.42578125" style="877" hidden="1" customWidth="1"/>
    <col min="42" max="42" width="15.5703125" style="877" customWidth="1"/>
    <col min="43" max="16384" width="8.5703125" style="877"/>
  </cols>
  <sheetData>
    <row r="2" spans="2:41" ht="20.85" customHeight="1" x14ac:dyDescent="0.25">
      <c r="B2" s="1069" t="s">
        <v>598</v>
      </c>
      <c r="C2" s="1038"/>
      <c r="E2" s="1038"/>
      <c r="F2" s="1038"/>
      <c r="G2" s="877" t="s">
        <v>558</v>
      </c>
      <c r="H2" s="1144">
        <v>16000</v>
      </c>
    </row>
    <row r="3" spans="2:41" x14ac:dyDescent="0.25">
      <c r="B3" s="1039" t="s">
        <v>380</v>
      </c>
      <c r="C3" s="2387" t="s">
        <v>218</v>
      </c>
      <c r="D3" s="2388"/>
      <c r="E3" s="1040" t="s">
        <v>584</v>
      </c>
      <c r="F3" s="2389" t="s">
        <v>560</v>
      </c>
      <c r="G3" s="2390"/>
      <c r="H3" s="1041" t="s">
        <v>561</v>
      </c>
    </row>
    <row r="4" spans="2:41" x14ac:dyDescent="0.25">
      <c r="B4" s="1042" t="s">
        <v>598</v>
      </c>
      <c r="C4" s="1043">
        <f>1000/24</f>
        <v>41.666666666666664</v>
      </c>
      <c r="D4" s="1044" t="s">
        <v>586</v>
      </c>
      <c r="E4" s="1149">
        <f>'Februari 2026 PMG 2'!AJ271</f>
        <v>932.75</v>
      </c>
      <c r="F4" s="2395"/>
      <c r="G4" s="2396"/>
      <c r="H4" s="1041" t="s">
        <v>270</v>
      </c>
    </row>
    <row r="5" spans="2:41" x14ac:dyDescent="0.25">
      <c r="B5" s="1053" t="s">
        <v>599</v>
      </c>
      <c r="C5" s="1054"/>
      <c r="D5" s="1055"/>
      <c r="E5" s="1056"/>
      <c r="F5" s="1054">
        <v>8700</v>
      </c>
      <c r="G5" s="1055" t="s">
        <v>576</v>
      </c>
      <c r="H5" s="1057">
        <f>F5*E4</f>
        <v>8114925</v>
      </c>
    </row>
    <row r="6" spans="2:41" x14ac:dyDescent="0.25">
      <c r="B6" s="1058" t="s">
        <v>600</v>
      </c>
      <c r="C6" s="1059">
        <v>0.1</v>
      </c>
      <c r="D6" s="1055" t="s">
        <v>236</v>
      </c>
      <c r="E6" s="1060">
        <f>C6</f>
        <v>0.1</v>
      </c>
      <c r="F6" s="1054">
        <v>44500</v>
      </c>
      <c r="G6" s="1055" t="s">
        <v>589</v>
      </c>
      <c r="H6" s="1057">
        <f t="shared" ref="H6:H11" si="0">E6*F6</f>
        <v>4450</v>
      </c>
    </row>
    <row r="7" spans="2:41" x14ac:dyDescent="0.25">
      <c r="B7" s="1058" t="s">
        <v>601</v>
      </c>
      <c r="C7" s="1059">
        <v>0.1</v>
      </c>
      <c r="D7" s="1055" t="s">
        <v>236</v>
      </c>
      <c r="E7" s="1060">
        <f>C7</f>
        <v>0.1</v>
      </c>
      <c r="F7" s="1054">
        <v>65340</v>
      </c>
      <c r="G7" s="1055" t="s">
        <v>589</v>
      </c>
      <c r="H7" s="1057">
        <f t="shared" si="0"/>
        <v>6534</v>
      </c>
    </row>
    <row r="8" spans="2:41" x14ac:dyDescent="0.25">
      <c r="B8" s="1058" t="s">
        <v>602</v>
      </c>
      <c r="C8" s="1059">
        <v>0.1</v>
      </c>
      <c r="D8" s="1055" t="s">
        <v>236</v>
      </c>
      <c r="E8" s="1060">
        <f>C8</f>
        <v>0.1</v>
      </c>
      <c r="F8" s="1054">
        <v>33275</v>
      </c>
      <c r="G8" s="1055" t="s">
        <v>589</v>
      </c>
      <c r="H8" s="1057">
        <f t="shared" si="0"/>
        <v>3327.5</v>
      </c>
    </row>
    <row r="9" spans="2:41" x14ac:dyDescent="0.25">
      <c r="B9" s="1058" t="s">
        <v>603</v>
      </c>
      <c r="C9" s="1059">
        <v>0.1</v>
      </c>
      <c r="D9" s="1055" t="s">
        <v>236</v>
      </c>
      <c r="E9" s="1060">
        <f>C9</f>
        <v>0.1</v>
      </c>
      <c r="F9" s="1054">
        <v>47450</v>
      </c>
      <c r="G9" s="1055" t="s">
        <v>589</v>
      </c>
      <c r="H9" s="1057">
        <f t="shared" si="0"/>
        <v>4745</v>
      </c>
    </row>
    <row r="10" spans="2:41" x14ac:dyDescent="0.25">
      <c r="B10" s="1053" t="s">
        <v>134</v>
      </c>
      <c r="C10" s="1077">
        <v>8896</v>
      </c>
      <c r="D10" s="1055" t="s">
        <v>248</v>
      </c>
      <c r="E10" s="1060">
        <f>C10</f>
        <v>8896</v>
      </c>
      <c r="F10" s="1054">
        <f>[4]UP.E!C28</f>
        <v>1550</v>
      </c>
      <c r="G10" s="1055" t="s">
        <v>596</v>
      </c>
      <c r="H10" s="1057">
        <f t="shared" si="0"/>
        <v>13788800</v>
      </c>
    </row>
    <row r="11" spans="2:41" x14ac:dyDescent="0.25">
      <c r="B11" s="1053" t="s">
        <v>577</v>
      </c>
      <c r="C11" s="1054"/>
      <c r="D11" s="1055" t="s">
        <v>270</v>
      </c>
      <c r="E11" s="1056"/>
      <c r="F11" s="1054"/>
      <c r="G11" s="1055"/>
      <c r="H11" s="1081">
        <f t="shared" si="0"/>
        <v>0</v>
      </c>
      <c r="I11" s="1078"/>
      <c r="J11" s="1052"/>
    </row>
    <row r="12" spans="2:41" x14ac:dyDescent="0.25">
      <c r="B12" s="1063"/>
      <c r="C12" s="1064"/>
      <c r="D12" s="1065"/>
      <c r="E12" s="1064"/>
      <c r="F12" s="1064"/>
      <c r="G12" s="1065"/>
      <c r="H12" s="1079">
        <f>IFERROR(SUM(H5:H11),"")</f>
        <v>21922781.5</v>
      </c>
      <c r="I12" s="1080"/>
      <c r="J12" s="1061"/>
    </row>
    <row r="13" spans="2:41" x14ac:dyDescent="0.25">
      <c r="C13" s="1038"/>
      <c r="E13" s="1038"/>
      <c r="F13" s="2393" t="s">
        <v>597</v>
      </c>
      <c r="G13" s="2394"/>
      <c r="H13" s="1067">
        <f>H12/E4</f>
        <v>23503.384079335297</v>
      </c>
    </row>
    <row r="14" spans="2:41" x14ac:dyDescent="0.25">
      <c r="M14" s="1061"/>
    </row>
    <row r="15" spans="2:41" x14ac:dyDescent="0.25">
      <c r="M15" s="1061"/>
      <c r="O15" s="1061"/>
      <c r="P15" s="1061"/>
      <c r="Q15" s="1061"/>
      <c r="R15" s="1061"/>
      <c r="S15" s="1061"/>
      <c r="T15" s="1061"/>
      <c r="U15" s="1061"/>
      <c r="V15" s="1061"/>
      <c r="W15" s="1061"/>
      <c r="X15" s="1061"/>
      <c r="Y15" s="1061"/>
      <c r="Z15" s="1061"/>
      <c r="AA15" s="1061"/>
      <c r="AB15" s="1061"/>
      <c r="AC15" s="1061"/>
      <c r="AD15" s="1061"/>
      <c r="AE15" s="1061"/>
      <c r="AF15" s="1061"/>
      <c r="AG15" s="1061"/>
      <c r="AH15" s="1061"/>
      <c r="AI15" s="1061"/>
      <c r="AJ15" s="1061"/>
      <c r="AK15" s="1061"/>
      <c r="AL15" s="1061"/>
      <c r="AM15" s="1061"/>
      <c r="AN15" s="1061"/>
      <c r="AO15" s="1061"/>
    </row>
    <row r="16" spans="2:41" x14ac:dyDescent="0.25">
      <c r="M16" s="1061"/>
      <c r="O16" s="1061"/>
      <c r="P16" s="1061"/>
      <c r="Q16" s="1061"/>
      <c r="R16" s="1061"/>
      <c r="S16" s="1061"/>
      <c r="T16" s="1061"/>
      <c r="U16" s="1061"/>
      <c r="V16" s="1061"/>
      <c r="W16" s="1061"/>
      <c r="X16" s="1061"/>
      <c r="Y16" s="1061"/>
      <c r="Z16" s="1061"/>
      <c r="AA16" s="1061"/>
      <c r="AB16" s="1061"/>
      <c r="AC16" s="1061"/>
      <c r="AD16" s="1061"/>
      <c r="AE16" s="1061"/>
      <c r="AF16" s="1061"/>
      <c r="AG16" s="1061"/>
      <c r="AH16" s="1061"/>
      <c r="AI16" s="1061"/>
      <c r="AJ16" s="1061"/>
      <c r="AK16" s="1061"/>
      <c r="AL16" s="1061"/>
      <c r="AM16" s="1061"/>
      <c r="AN16" s="1061"/>
      <c r="AO16" s="1061"/>
    </row>
    <row r="17" spans="3:41" x14ac:dyDescent="0.25">
      <c r="M17" s="1061"/>
    </row>
    <row r="18" spans="3:41" x14ac:dyDescent="0.25">
      <c r="M18" s="1061"/>
      <c r="N18" s="1061"/>
    </row>
    <row r="19" spans="3:41" x14ac:dyDescent="0.25">
      <c r="M19" s="1061"/>
      <c r="N19" s="1061"/>
    </row>
    <row r="20" spans="3:41" x14ac:dyDescent="0.25">
      <c r="M20" s="1061"/>
    </row>
    <row r="21" spans="3:41" x14ac:dyDescent="0.25">
      <c r="M21" s="1061"/>
    </row>
    <row r="25" spans="3:41" x14ac:dyDescent="0.25">
      <c r="C25" s="877" t="s">
        <v>582</v>
      </c>
    </row>
    <row r="28" spans="3:41" x14ac:dyDescent="0.25">
      <c r="AB28" s="1061"/>
      <c r="AC28" s="1061"/>
      <c r="AD28" s="1061"/>
      <c r="AE28" s="1061"/>
      <c r="AF28" s="1061"/>
      <c r="AG28" s="1061"/>
      <c r="AH28" s="1061"/>
      <c r="AI28" s="1061"/>
      <c r="AJ28" s="1061"/>
      <c r="AK28" s="1061"/>
      <c r="AL28" s="1061"/>
      <c r="AM28" s="1061"/>
      <c r="AN28" s="1061"/>
      <c r="AO28" s="1068"/>
    </row>
    <row r="29" spans="3:41" x14ac:dyDescent="0.25">
      <c r="AB29" s="1061"/>
      <c r="AC29" s="1061"/>
      <c r="AD29" s="1061"/>
      <c r="AE29" s="1061"/>
      <c r="AF29" s="1061"/>
      <c r="AG29" s="1061"/>
      <c r="AH29" s="1061"/>
      <c r="AI29" s="1061"/>
      <c r="AJ29" s="1061"/>
      <c r="AK29" s="1061"/>
      <c r="AL29" s="1061"/>
      <c r="AM29" s="1061"/>
      <c r="AN29" s="1061"/>
      <c r="AO29" s="1068"/>
    </row>
    <row r="30" spans="3:41" x14ac:dyDescent="0.25">
      <c r="AB30" s="1061"/>
      <c r="AC30" s="1061"/>
      <c r="AD30" s="1061"/>
      <c r="AE30" s="1061"/>
      <c r="AF30" s="1061"/>
      <c r="AG30" s="1061"/>
      <c r="AH30" s="1061"/>
      <c r="AI30" s="1061"/>
      <c r="AJ30" s="1061"/>
      <c r="AK30" s="1061"/>
      <c r="AL30" s="1061"/>
      <c r="AM30" s="1061"/>
      <c r="AN30" s="1061"/>
      <c r="AO30" s="1068"/>
    </row>
    <row r="31" spans="3:41" x14ac:dyDescent="0.25">
      <c r="AB31" s="1061"/>
      <c r="AC31" s="1061"/>
      <c r="AD31" s="1061"/>
      <c r="AE31" s="1061"/>
      <c r="AF31" s="1061"/>
      <c r="AG31" s="1061"/>
      <c r="AH31" s="1061"/>
      <c r="AI31" s="1061"/>
      <c r="AJ31" s="1061"/>
      <c r="AK31" s="1061"/>
      <c r="AL31" s="1061"/>
      <c r="AM31" s="1061"/>
      <c r="AN31" s="1061"/>
      <c r="AO31" s="1068"/>
    </row>
    <row r="32" spans="3:41" x14ac:dyDescent="0.25">
      <c r="AB32" s="1061"/>
      <c r="AC32" s="1061"/>
      <c r="AD32" s="1061"/>
      <c r="AE32" s="1061"/>
      <c r="AF32" s="1061"/>
      <c r="AG32" s="1061"/>
      <c r="AH32" s="1061"/>
      <c r="AI32" s="1061"/>
      <c r="AJ32" s="1061"/>
      <c r="AK32" s="1061"/>
      <c r="AL32" s="1061"/>
      <c r="AM32" s="1061"/>
      <c r="AN32" s="1061"/>
      <c r="AO32" s="1068"/>
    </row>
    <row r="33" spans="28:41" x14ac:dyDescent="0.25">
      <c r="AB33" s="1061"/>
      <c r="AC33" s="1061"/>
      <c r="AD33" s="1061"/>
      <c r="AE33" s="1061"/>
      <c r="AF33" s="1061"/>
      <c r="AG33" s="1061"/>
      <c r="AH33" s="1061"/>
      <c r="AI33" s="1061"/>
      <c r="AJ33" s="1061"/>
      <c r="AK33" s="1061"/>
      <c r="AL33" s="1061"/>
      <c r="AM33" s="1061"/>
      <c r="AN33" s="1061"/>
      <c r="AO33" s="1068"/>
    </row>
    <row r="34" spans="28:41" x14ac:dyDescent="0.25">
      <c r="AB34" s="1061"/>
      <c r="AC34" s="1061"/>
      <c r="AD34" s="1061"/>
      <c r="AE34" s="1061"/>
      <c r="AF34" s="1061"/>
      <c r="AG34" s="1061"/>
      <c r="AH34" s="1061"/>
      <c r="AI34" s="1061"/>
      <c r="AJ34" s="1061"/>
      <c r="AK34" s="1061"/>
      <c r="AL34" s="1061"/>
      <c r="AM34" s="1061"/>
      <c r="AN34" s="1061"/>
      <c r="AO34" s="1068"/>
    </row>
    <row r="35" spans="28:41" x14ac:dyDescent="0.25">
      <c r="AB35" s="1061"/>
      <c r="AC35" s="1061"/>
      <c r="AD35" s="1061"/>
      <c r="AE35" s="1061"/>
      <c r="AF35" s="1061"/>
      <c r="AG35" s="1061"/>
      <c r="AH35" s="1061"/>
      <c r="AI35" s="1061"/>
      <c r="AJ35" s="1061"/>
      <c r="AK35" s="1061"/>
      <c r="AL35" s="1061"/>
      <c r="AM35" s="1061"/>
      <c r="AN35" s="1061"/>
      <c r="AO35" s="1068"/>
    </row>
    <row r="36" spans="28:41" x14ac:dyDescent="0.25">
      <c r="AB36" s="1061"/>
      <c r="AC36" s="1061"/>
      <c r="AD36" s="1061"/>
      <c r="AE36" s="1061"/>
      <c r="AF36" s="1061"/>
      <c r="AG36" s="1061"/>
      <c r="AH36" s="1061"/>
      <c r="AI36" s="1061"/>
      <c r="AJ36" s="1061"/>
      <c r="AK36" s="1061"/>
      <c r="AL36" s="1061"/>
      <c r="AM36" s="1061"/>
      <c r="AN36" s="1061"/>
      <c r="AO36" s="1068"/>
    </row>
    <row r="37" spans="28:41" x14ac:dyDescent="0.25">
      <c r="AB37" s="1061"/>
      <c r="AC37" s="1061"/>
      <c r="AD37" s="1061"/>
      <c r="AE37" s="1061"/>
      <c r="AF37" s="1061"/>
      <c r="AG37" s="1061"/>
      <c r="AH37" s="1061"/>
      <c r="AI37" s="1061"/>
      <c r="AJ37" s="1061"/>
      <c r="AK37" s="1061"/>
      <c r="AL37" s="1061"/>
      <c r="AM37" s="1061"/>
      <c r="AN37" s="1061"/>
      <c r="AO37" s="1068"/>
    </row>
    <row r="38" spans="28:41" x14ac:dyDescent="0.25">
      <c r="AB38" s="1061"/>
      <c r="AC38" s="1061"/>
      <c r="AD38" s="1061"/>
      <c r="AE38" s="1061"/>
      <c r="AF38" s="1061"/>
      <c r="AG38" s="1061"/>
      <c r="AH38" s="1061"/>
      <c r="AI38" s="1061"/>
      <c r="AJ38" s="1061"/>
      <c r="AK38" s="1061"/>
      <c r="AL38" s="1061"/>
      <c r="AM38" s="1061"/>
      <c r="AN38" s="1061"/>
      <c r="AO38" s="1068"/>
    </row>
    <row r="39" spans="28:41" x14ac:dyDescent="0.25">
      <c r="AB39" s="1061"/>
      <c r="AC39" s="1061"/>
      <c r="AD39" s="1061"/>
      <c r="AE39" s="1061"/>
      <c r="AF39" s="1061"/>
      <c r="AG39" s="1061"/>
      <c r="AH39" s="1061"/>
      <c r="AI39" s="1061"/>
      <c r="AJ39" s="1061"/>
      <c r="AK39" s="1061"/>
      <c r="AL39" s="1061"/>
      <c r="AM39" s="1061"/>
      <c r="AN39" s="1061"/>
      <c r="AO39" s="1068"/>
    </row>
    <row r="40" spans="28:41" x14ac:dyDescent="0.25">
      <c r="AB40" s="1061"/>
      <c r="AC40" s="1061"/>
      <c r="AD40" s="1061"/>
      <c r="AE40" s="1061"/>
      <c r="AF40" s="1061"/>
      <c r="AG40" s="1061"/>
      <c r="AH40" s="1061"/>
      <c r="AI40" s="1061"/>
      <c r="AJ40" s="1061"/>
      <c r="AK40" s="1061"/>
      <c r="AL40" s="1061"/>
      <c r="AM40" s="1061"/>
      <c r="AN40" s="1061"/>
      <c r="AO40" s="1068"/>
    </row>
    <row r="118" spans="29:42" x14ac:dyDescent="0.25">
      <c r="AC118" s="1061"/>
      <c r="AD118" s="1061"/>
      <c r="AE118" s="1061"/>
      <c r="AF118" s="1061"/>
      <c r="AG118" s="1061"/>
      <c r="AH118" s="1061"/>
      <c r="AI118" s="1061"/>
      <c r="AJ118" s="1061"/>
      <c r="AK118" s="1061"/>
      <c r="AL118" s="1061"/>
      <c r="AM118" s="1061"/>
      <c r="AN118" s="1061"/>
      <c r="AO118" s="1061"/>
      <c r="AP118" s="1068"/>
    </row>
    <row r="119" spans="29:42" x14ac:dyDescent="0.25">
      <c r="AC119" s="1061"/>
      <c r="AD119" s="1061"/>
      <c r="AE119" s="1061"/>
      <c r="AF119" s="1061"/>
      <c r="AG119" s="1061"/>
      <c r="AH119" s="1061"/>
      <c r="AI119" s="1061"/>
      <c r="AJ119" s="1061"/>
      <c r="AK119" s="1061"/>
      <c r="AL119" s="1061"/>
      <c r="AM119" s="1061"/>
      <c r="AN119" s="1061"/>
      <c r="AO119" s="1061"/>
      <c r="AP119" s="1068"/>
    </row>
  </sheetData>
  <mergeCells count="3">
    <mergeCell ref="C3:D3"/>
    <mergeCell ref="F3:G4"/>
    <mergeCell ref="F13:G1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9380-6217-48C8-BE44-7523B277626D}">
  <dimension ref="A2:L111"/>
  <sheetViews>
    <sheetView topLeftCell="A19" workbookViewId="0">
      <selection activeCell="F7" sqref="F7:I7"/>
    </sheetView>
  </sheetViews>
  <sheetFormatPr defaultColWidth="8.5703125" defaultRowHeight="15" x14ac:dyDescent="0.25"/>
  <cols>
    <col min="1" max="1" width="11" style="877" customWidth="1"/>
    <col min="2" max="2" width="63.5703125" style="877" customWidth="1"/>
    <col min="3" max="3" width="13.5703125" style="1038" customWidth="1"/>
    <col min="4" max="4" width="7.42578125" style="877" customWidth="1"/>
    <col min="5" max="5" width="18.42578125" style="877" customWidth="1"/>
    <col min="6" max="6" width="14.5703125" style="877" customWidth="1"/>
    <col min="7" max="7" width="11.42578125" style="877" customWidth="1"/>
    <col min="8" max="8" width="15.5703125" style="877" customWidth="1"/>
    <col min="9" max="9" width="13.5703125" style="877" customWidth="1"/>
    <col min="10" max="10" width="24.42578125" style="877" customWidth="1"/>
    <col min="11" max="11" width="12.42578125" style="877" customWidth="1"/>
    <col min="12" max="12" width="22.42578125" style="877" customWidth="1"/>
    <col min="13" max="16384" width="8.5703125" style="877"/>
  </cols>
  <sheetData>
    <row r="2" spans="2:12" ht="21.6" customHeight="1" x14ac:dyDescent="0.25">
      <c r="B2" s="1082" t="s">
        <v>604</v>
      </c>
      <c r="J2" s="1083"/>
      <c r="K2" s="1083"/>
    </row>
    <row r="3" spans="2:12" ht="18.75" customHeight="1" x14ac:dyDescent="0.25">
      <c r="B3" s="2405" t="s">
        <v>380</v>
      </c>
      <c r="C3" s="2405" t="s">
        <v>218</v>
      </c>
      <c r="D3" s="2405"/>
      <c r="E3" s="2407" t="s">
        <v>605</v>
      </c>
      <c r="F3" s="2405" t="s">
        <v>560</v>
      </c>
      <c r="G3" s="2405"/>
      <c r="H3" s="1084" t="s">
        <v>223</v>
      </c>
      <c r="K3" s="1061"/>
      <c r="L3" s="1085"/>
    </row>
    <row r="4" spans="2:12" ht="18.75" customHeight="1" x14ac:dyDescent="0.25">
      <c r="B4" s="2406"/>
      <c r="C4" s="2406"/>
      <c r="D4" s="2406"/>
      <c r="E4" s="2408"/>
      <c r="F4" s="2406"/>
      <c r="G4" s="2406"/>
      <c r="H4" s="1084" t="s">
        <v>606</v>
      </c>
      <c r="K4" s="1061"/>
    </row>
    <row r="5" spans="2:12" ht="18.75" customHeight="1" x14ac:dyDescent="0.25">
      <c r="B5" s="1086" t="s">
        <v>607</v>
      </c>
      <c r="C5" s="1087"/>
      <c r="D5" s="1087"/>
      <c r="E5" s="1088"/>
      <c r="F5" s="1089"/>
      <c r="G5" s="1087"/>
      <c r="H5" s="1089"/>
      <c r="K5" s="1061"/>
    </row>
    <row r="6" spans="2:12" x14ac:dyDescent="0.25">
      <c r="B6" s="1053" t="s">
        <v>608</v>
      </c>
      <c r="C6" s="404">
        <v>50</v>
      </c>
      <c r="D6" s="1090" t="s">
        <v>609</v>
      </c>
      <c r="E6" s="404">
        <f>C6</f>
        <v>50</v>
      </c>
      <c r="F6" s="1054">
        <v>374</v>
      </c>
      <c r="G6" s="1054" t="s">
        <v>609</v>
      </c>
      <c r="H6" s="1091">
        <f>E6*F6</f>
        <v>18700</v>
      </c>
      <c r="I6" s="1092"/>
      <c r="K6" s="1061"/>
    </row>
    <row r="7" spans="2:12" x14ac:dyDescent="0.25">
      <c r="B7" s="1053" t="s">
        <v>610</v>
      </c>
      <c r="C7" s="404">
        <v>2</v>
      </c>
      <c r="D7" s="1090" t="s">
        <v>611</v>
      </c>
      <c r="E7" s="404">
        <f>C7</f>
        <v>2</v>
      </c>
      <c r="F7" s="1054">
        <v>7250</v>
      </c>
      <c r="G7" s="1054" t="s">
        <v>611</v>
      </c>
      <c r="H7" s="1091">
        <f t="shared" ref="H7:H32" si="0">E7*F7</f>
        <v>14500</v>
      </c>
    </row>
    <row r="8" spans="2:12" x14ac:dyDescent="0.25">
      <c r="B8" s="1053" t="s">
        <v>612</v>
      </c>
      <c r="C8" s="404">
        <v>0.5</v>
      </c>
      <c r="D8" s="1090" t="s">
        <v>609</v>
      </c>
      <c r="E8" s="404">
        <f t="shared" ref="E8:E32" si="1">C8</f>
        <v>0.5</v>
      </c>
      <c r="F8" s="1054">
        <v>500</v>
      </c>
      <c r="G8" s="1054" t="s">
        <v>609</v>
      </c>
      <c r="H8" s="1091">
        <f t="shared" si="0"/>
        <v>250</v>
      </c>
    </row>
    <row r="9" spans="2:12" x14ac:dyDescent="0.25">
      <c r="B9" s="1053" t="s">
        <v>613</v>
      </c>
      <c r="C9" s="404">
        <v>70</v>
      </c>
      <c r="D9" s="1090" t="s">
        <v>609</v>
      </c>
      <c r="E9" s="404">
        <f t="shared" si="1"/>
        <v>70</v>
      </c>
      <c r="F9" s="1054">
        <v>388</v>
      </c>
      <c r="G9" s="1054" t="s">
        <v>609</v>
      </c>
      <c r="H9" s="1091">
        <f t="shared" si="0"/>
        <v>27160</v>
      </c>
    </row>
    <row r="10" spans="2:12" x14ac:dyDescent="0.25">
      <c r="B10" s="1053" t="s">
        <v>614</v>
      </c>
      <c r="C10" s="404">
        <v>70</v>
      </c>
      <c r="D10" s="1090" t="s">
        <v>609</v>
      </c>
      <c r="E10" s="404">
        <f t="shared" si="1"/>
        <v>70</v>
      </c>
      <c r="F10" s="1054">
        <v>612</v>
      </c>
      <c r="G10" s="1054" t="s">
        <v>609</v>
      </c>
      <c r="H10" s="1091">
        <f t="shared" si="0"/>
        <v>42840</v>
      </c>
    </row>
    <row r="11" spans="2:12" x14ac:dyDescent="0.25">
      <c r="B11" s="1053" t="s">
        <v>615</v>
      </c>
      <c r="C11" s="404">
        <v>0.05</v>
      </c>
      <c r="D11" s="1090" t="s">
        <v>616</v>
      </c>
      <c r="E11" s="404">
        <f t="shared" si="1"/>
        <v>0.05</v>
      </c>
      <c r="F11" s="1054">
        <v>21000</v>
      </c>
      <c r="G11" s="1054" t="s">
        <v>616</v>
      </c>
      <c r="H11" s="1091">
        <f t="shared" si="0"/>
        <v>1050</v>
      </c>
    </row>
    <row r="12" spans="2:12" x14ac:dyDescent="0.25">
      <c r="B12" s="1053" t="s">
        <v>617</v>
      </c>
      <c r="C12" s="404">
        <v>2.6</v>
      </c>
      <c r="D12" s="1090" t="s">
        <v>609</v>
      </c>
      <c r="E12" s="404">
        <f t="shared" si="1"/>
        <v>2.6</v>
      </c>
      <c r="F12" s="1054">
        <v>236</v>
      </c>
      <c r="G12" s="1054" t="s">
        <v>609</v>
      </c>
      <c r="H12" s="1091">
        <f t="shared" si="0"/>
        <v>613.6</v>
      </c>
    </row>
    <row r="13" spans="2:12" x14ac:dyDescent="0.25">
      <c r="B13" s="1053" t="s">
        <v>618</v>
      </c>
      <c r="C13" s="404">
        <v>5.5</v>
      </c>
      <c r="D13" s="1090" t="s">
        <v>611</v>
      </c>
      <c r="E13" s="404">
        <f t="shared" si="1"/>
        <v>5.5</v>
      </c>
      <c r="F13" s="1054">
        <v>35000</v>
      </c>
      <c r="G13" s="1054" t="s">
        <v>611</v>
      </c>
      <c r="H13" s="1091">
        <f t="shared" si="0"/>
        <v>192500</v>
      </c>
    </row>
    <row r="14" spans="2:12" x14ac:dyDescent="0.25">
      <c r="B14" s="1053" t="s">
        <v>619</v>
      </c>
      <c r="C14" s="404">
        <v>150</v>
      </c>
      <c r="D14" s="1090" t="s">
        <v>609</v>
      </c>
      <c r="E14" s="404">
        <f t="shared" si="1"/>
        <v>150</v>
      </c>
      <c r="F14" s="1054">
        <v>480</v>
      </c>
      <c r="G14" s="1054" t="s">
        <v>609</v>
      </c>
      <c r="H14" s="1091">
        <f t="shared" si="0"/>
        <v>72000</v>
      </c>
    </row>
    <row r="15" spans="2:12" x14ac:dyDescent="0.25">
      <c r="B15" s="1053" t="s">
        <v>620</v>
      </c>
      <c r="C15" s="404">
        <v>0.3</v>
      </c>
      <c r="D15" s="1090" t="s">
        <v>616</v>
      </c>
      <c r="E15" s="404">
        <f t="shared" si="1"/>
        <v>0.3</v>
      </c>
      <c r="F15" s="1054">
        <v>6750</v>
      </c>
      <c r="G15" s="1054" t="s">
        <v>616</v>
      </c>
      <c r="H15" s="1091">
        <f t="shared" si="0"/>
        <v>2025</v>
      </c>
    </row>
    <row r="16" spans="2:12" x14ac:dyDescent="0.25">
      <c r="B16" s="1053" t="s">
        <v>621</v>
      </c>
      <c r="C16" s="404">
        <f>36/357</f>
        <v>0.10084033613445378</v>
      </c>
      <c r="D16" s="1090" t="s">
        <v>616</v>
      </c>
      <c r="E16" s="404">
        <f t="shared" si="1"/>
        <v>0.10084033613445378</v>
      </c>
      <c r="F16" s="1054">
        <v>90000</v>
      </c>
      <c r="G16" s="1054" t="s">
        <v>616</v>
      </c>
      <c r="H16" s="1091">
        <f t="shared" si="0"/>
        <v>9075.6302521008402</v>
      </c>
    </row>
    <row r="17" spans="2:8" x14ac:dyDescent="0.25">
      <c r="B17" s="1053" t="s">
        <v>622</v>
      </c>
      <c r="C17" s="404">
        <f>107/357</f>
        <v>0.29971988795518206</v>
      </c>
      <c r="D17" s="1090" t="s">
        <v>616</v>
      </c>
      <c r="E17" s="404">
        <f t="shared" si="1"/>
        <v>0.29971988795518206</v>
      </c>
      <c r="F17" s="1054">
        <v>3000</v>
      </c>
      <c r="G17" s="1054" t="s">
        <v>616</v>
      </c>
      <c r="H17" s="1091">
        <f t="shared" si="0"/>
        <v>899.15966386554624</v>
      </c>
    </row>
    <row r="18" spans="2:8" x14ac:dyDescent="0.25">
      <c r="B18" s="1053" t="s">
        <v>623</v>
      </c>
      <c r="C18" s="404">
        <v>0.1</v>
      </c>
      <c r="D18" s="1090" t="s">
        <v>609</v>
      </c>
      <c r="E18" s="404">
        <f t="shared" si="1"/>
        <v>0.1</v>
      </c>
      <c r="F18" s="1054">
        <v>70000</v>
      </c>
      <c r="G18" s="1054" t="s">
        <v>609</v>
      </c>
      <c r="H18" s="1091">
        <f t="shared" si="0"/>
        <v>7000</v>
      </c>
    </row>
    <row r="19" spans="2:8" x14ac:dyDescent="0.25">
      <c r="B19" s="1053" t="s">
        <v>624</v>
      </c>
      <c r="C19" s="404">
        <v>0.1</v>
      </c>
      <c r="D19" s="1090" t="s">
        <v>609</v>
      </c>
      <c r="E19" s="404">
        <f t="shared" si="1"/>
        <v>0.1</v>
      </c>
      <c r="F19" s="1054">
        <v>70000</v>
      </c>
      <c r="G19" s="1054" t="s">
        <v>609</v>
      </c>
      <c r="H19" s="1091">
        <f t="shared" si="0"/>
        <v>7000</v>
      </c>
    </row>
    <row r="20" spans="2:8" x14ac:dyDescent="0.25">
      <c r="B20" s="1053" t="s">
        <v>625</v>
      </c>
      <c r="C20" s="404">
        <v>0.5</v>
      </c>
      <c r="D20" s="1090" t="s">
        <v>611</v>
      </c>
      <c r="E20" s="404">
        <f t="shared" si="1"/>
        <v>0.5</v>
      </c>
      <c r="F20" s="1054">
        <v>19300</v>
      </c>
      <c r="G20" s="1054" t="s">
        <v>611</v>
      </c>
      <c r="H20" s="1091">
        <f t="shared" si="0"/>
        <v>9650</v>
      </c>
    </row>
    <row r="21" spans="2:8" x14ac:dyDescent="0.25">
      <c r="B21" s="1053" t="s">
        <v>626</v>
      </c>
      <c r="C21" s="404">
        <f>48/357</f>
        <v>0.13445378151260504</v>
      </c>
      <c r="D21" s="1090" t="s">
        <v>616</v>
      </c>
      <c r="E21" s="404">
        <f t="shared" si="1"/>
        <v>0.13445378151260504</v>
      </c>
      <c r="F21" s="1054">
        <v>7600</v>
      </c>
      <c r="G21" s="1054" t="s">
        <v>616</v>
      </c>
      <c r="H21" s="1091">
        <f t="shared" si="0"/>
        <v>1021.8487394957983</v>
      </c>
    </row>
    <row r="22" spans="2:8" x14ac:dyDescent="0.25">
      <c r="B22" s="1053" t="s">
        <v>627</v>
      </c>
      <c r="C22" s="404">
        <v>120</v>
      </c>
      <c r="D22" s="1090" t="s">
        <v>609</v>
      </c>
      <c r="E22" s="404">
        <f t="shared" si="1"/>
        <v>120</v>
      </c>
      <c r="F22" s="1054">
        <v>502</v>
      </c>
      <c r="G22" s="1054" t="s">
        <v>609</v>
      </c>
      <c r="H22" s="1091">
        <f t="shared" si="0"/>
        <v>60240</v>
      </c>
    </row>
    <row r="23" spans="2:8" x14ac:dyDescent="0.25">
      <c r="B23" s="1053" t="s">
        <v>628</v>
      </c>
      <c r="C23" s="1093">
        <v>0.02</v>
      </c>
      <c r="D23" s="1090" t="s">
        <v>629</v>
      </c>
      <c r="E23" s="1093">
        <f t="shared" si="1"/>
        <v>0.02</v>
      </c>
      <c r="F23" s="1054">
        <v>5000000</v>
      </c>
      <c r="G23" s="1054" t="s">
        <v>629</v>
      </c>
      <c r="H23" s="1091">
        <f t="shared" si="0"/>
        <v>100000</v>
      </c>
    </row>
    <row r="24" spans="2:8" x14ac:dyDescent="0.25">
      <c r="B24" s="1053" t="s">
        <v>630</v>
      </c>
      <c r="C24" s="1093">
        <v>0.03</v>
      </c>
      <c r="D24" s="1090" t="s">
        <v>629</v>
      </c>
      <c r="E24" s="1093">
        <f t="shared" si="1"/>
        <v>0.03</v>
      </c>
      <c r="F24" s="1054">
        <v>2500000</v>
      </c>
      <c r="G24" s="1054" t="s">
        <v>629</v>
      </c>
      <c r="H24" s="1091">
        <f t="shared" si="0"/>
        <v>75000</v>
      </c>
    </row>
    <row r="25" spans="2:8" x14ac:dyDescent="0.25">
      <c r="B25" s="1053" t="s">
        <v>631</v>
      </c>
      <c r="C25" s="1093">
        <v>0.03</v>
      </c>
      <c r="D25" s="1090" t="s">
        <v>629</v>
      </c>
      <c r="E25" s="1093">
        <f t="shared" si="1"/>
        <v>0.03</v>
      </c>
      <c r="F25" s="1054">
        <v>1250000</v>
      </c>
      <c r="G25" s="1054" t="s">
        <v>629</v>
      </c>
      <c r="H25" s="1091">
        <f t="shared" si="0"/>
        <v>37500</v>
      </c>
    </row>
    <row r="26" spans="2:8" x14ac:dyDescent="0.25">
      <c r="B26" s="1053" t="s">
        <v>632</v>
      </c>
      <c r="C26" s="404">
        <f>179/357</f>
        <v>0.50140056022408963</v>
      </c>
      <c r="D26" s="1090" t="s">
        <v>616</v>
      </c>
      <c r="E26" s="404">
        <f t="shared" si="1"/>
        <v>0.50140056022408963</v>
      </c>
      <c r="F26" s="1054">
        <v>2000</v>
      </c>
      <c r="G26" s="1054" t="s">
        <v>616</v>
      </c>
      <c r="H26" s="1091">
        <f t="shared" si="0"/>
        <v>1002.8011204481793</v>
      </c>
    </row>
    <row r="27" spans="2:8" x14ac:dyDescent="0.25">
      <c r="B27" s="1053" t="s">
        <v>633</v>
      </c>
      <c r="C27" s="404">
        <f>250/357</f>
        <v>0.70028011204481788</v>
      </c>
      <c r="D27" s="1090" t="s">
        <v>616</v>
      </c>
      <c r="E27" s="404">
        <f t="shared" si="1"/>
        <v>0.70028011204481788</v>
      </c>
      <c r="F27" s="1054">
        <v>765</v>
      </c>
      <c r="G27" s="1054" t="s">
        <v>616</v>
      </c>
      <c r="H27" s="1091">
        <f t="shared" si="0"/>
        <v>535.71428571428567</v>
      </c>
    </row>
    <row r="28" spans="2:8" x14ac:dyDescent="0.25">
      <c r="B28" s="1053" t="s">
        <v>634</v>
      </c>
      <c r="C28" s="404">
        <f>250/357</f>
        <v>0.70028011204481788</v>
      </c>
      <c r="D28" s="1090" t="s">
        <v>616</v>
      </c>
      <c r="E28" s="404">
        <f t="shared" si="1"/>
        <v>0.70028011204481788</v>
      </c>
      <c r="F28" s="1054">
        <v>5200</v>
      </c>
      <c r="G28" s="1054" t="s">
        <v>616</v>
      </c>
      <c r="H28" s="1091">
        <f t="shared" si="0"/>
        <v>3641.4565826330531</v>
      </c>
    </row>
    <row r="29" spans="2:8" x14ac:dyDescent="0.25">
      <c r="B29" s="1053" t="s">
        <v>635</v>
      </c>
      <c r="C29" s="404">
        <f>6069/357</f>
        <v>17</v>
      </c>
      <c r="D29" s="1090" t="s">
        <v>616</v>
      </c>
      <c r="E29" s="404">
        <f t="shared" si="1"/>
        <v>17</v>
      </c>
      <c r="F29" s="1054">
        <v>950</v>
      </c>
      <c r="G29" s="1054" t="s">
        <v>616</v>
      </c>
      <c r="H29" s="1091">
        <f t="shared" si="0"/>
        <v>16150</v>
      </c>
    </row>
    <row r="30" spans="2:8" x14ac:dyDescent="0.25">
      <c r="B30" s="1053" t="s">
        <v>636</v>
      </c>
      <c r="C30" s="404">
        <v>12</v>
      </c>
      <c r="D30" s="1090" t="s">
        <v>616</v>
      </c>
      <c r="E30" s="404">
        <f t="shared" si="1"/>
        <v>12</v>
      </c>
      <c r="F30" s="1054">
        <v>2400</v>
      </c>
      <c r="G30" s="1054" t="s">
        <v>616</v>
      </c>
      <c r="H30" s="1091">
        <f t="shared" si="0"/>
        <v>28800</v>
      </c>
    </row>
    <row r="31" spans="2:8" x14ac:dyDescent="0.25">
      <c r="B31" s="1053" t="s">
        <v>637</v>
      </c>
      <c r="C31" s="404">
        <f>357/357</f>
        <v>1</v>
      </c>
      <c r="D31" s="1090" t="s">
        <v>616</v>
      </c>
      <c r="E31" s="404">
        <f t="shared" si="1"/>
        <v>1</v>
      </c>
      <c r="F31" s="1054">
        <v>4200</v>
      </c>
      <c r="G31" s="1054" t="s">
        <v>616</v>
      </c>
      <c r="H31" s="1091">
        <f t="shared" si="0"/>
        <v>4200</v>
      </c>
    </row>
    <row r="32" spans="2:8" ht="15.75" thickBot="1" x14ac:dyDescent="0.3">
      <c r="B32" s="1053" t="s">
        <v>638</v>
      </c>
      <c r="C32" s="404">
        <f>6069/357</f>
        <v>17</v>
      </c>
      <c r="D32" s="1090" t="s">
        <v>616</v>
      </c>
      <c r="E32" s="404">
        <f t="shared" si="1"/>
        <v>17</v>
      </c>
      <c r="F32" s="1054">
        <v>700</v>
      </c>
      <c r="G32" s="1054" t="s">
        <v>616</v>
      </c>
      <c r="H32" s="1091">
        <f t="shared" si="0"/>
        <v>11900</v>
      </c>
    </row>
    <row r="33" spans="2:12" ht="21.2" customHeight="1" thickTop="1" thickBot="1" x14ac:dyDescent="0.3">
      <c r="B33" s="2409" t="s">
        <v>639</v>
      </c>
      <c r="C33" s="2410"/>
      <c r="D33" s="2410"/>
      <c r="E33" s="2410"/>
      <c r="F33" s="2410"/>
      <c r="G33" s="2411"/>
      <c r="H33" s="1094">
        <f>SUM(H6:H32)</f>
        <v>745255.21064425772</v>
      </c>
    </row>
    <row r="34" spans="2:12" x14ac:dyDescent="0.25">
      <c r="B34" s="339"/>
      <c r="C34" s="339"/>
      <c r="D34" s="339"/>
      <c r="E34" s="339"/>
      <c r="F34" s="339"/>
      <c r="G34" s="339"/>
      <c r="H34" s="339"/>
    </row>
    <row r="35" spans="2:12" ht="18.75" customHeight="1" x14ac:dyDescent="0.25">
      <c r="B35" s="2405" t="s">
        <v>380</v>
      </c>
      <c r="C35" s="2405" t="s">
        <v>218</v>
      </c>
      <c r="D35" s="2405"/>
      <c r="E35" s="2407" t="s">
        <v>640</v>
      </c>
      <c r="F35" s="2405" t="s">
        <v>560</v>
      </c>
      <c r="G35" s="2405"/>
      <c r="H35" s="1084" t="s">
        <v>381</v>
      </c>
      <c r="K35" s="1061"/>
      <c r="L35" s="1085"/>
    </row>
    <row r="36" spans="2:12" ht="18.75" customHeight="1" x14ac:dyDescent="0.25">
      <c r="B36" s="2406"/>
      <c r="C36" s="2406"/>
      <c r="D36" s="2406"/>
      <c r="E36" s="2408"/>
      <c r="F36" s="2406"/>
      <c r="G36" s="2406"/>
      <c r="H36" s="1084" t="s">
        <v>382</v>
      </c>
      <c r="K36" s="1061"/>
    </row>
    <row r="37" spans="2:12" ht="18.75" customHeight="1" x14ac:dyDescent="0.25">
      <c r="B37" s="1086" t="s">
        <v>641</v>
      </c>
      <c r="C37" s="1087"/>
      <c r="D37" s="1087"/>
      <c r="E37" s="1088"/>
      <c r="F37" s="1087"/>
      <c r="G37" s="1087"/>
      <c r="H37" s="1087"/>
      <c r="K37" s="1061"/>
    </row>
    <row r="38" spans="2:12" x14ac:dyDescent="0.25">
      <c r="B38" s="1053" t="s">
        <v>642</v>
      </c>
      <c r="C38" s="404">
        <f>286/357</f>
        <v>0.80112044817927175</v>
      </c>
      <c r="D38" s="1090" t="s">
        <v>616</v>
      </c>
      <c r="E38" s="404">
        <f t="shared" ref="E38:E53" si="2">C38</f>
        <v>0.80112044817927175</v>
      </c>
      <c r="F38" s="1054">
        <v>4000</v>
      </c>
      <c r="G38" s="1054" t="s">
        <v>616</v>
      </c>
      <c r="H38" s="1095">
        <f t="shared" ref="H38:H53" si="3">E38*F38</f>
        <v>3204.481792717087</v>
      </c>
    </row>
    <row r="39" spans="2:12" x14ac:dyDescent="0.25">
      <c r="B39" s="1053" t="s">
        <v>643</v>
      </c>
      <c r="C39" s="404">
        <f>1785/357</f>
        <v>5</v>
      </c>
      <c r="D39" s="1090" t="s">
        <v>644</v>
      </c>
      <c r="E39" s="404">
        <f t="shared" si="2"/>
        <v>5</v>
      </c>
      <c r="F39" s="1054">
        <v>10100</v>
      </c>
      <c r="G39" s="1054" t="s">
        <v>644</v>
      </c>
      <c r="H39" s="1095">
        <f t="shared" si="3"/>
        <v>50500</v>
      </c>
    </row>
    <row r="40" spans="2:12" x14ac:dyDescent="0.25">
      <c r="B40" s="1053" t="s">
        <v>645</v>
      </c>
      <c r="C40" s="404">
        <f>714/357</f>
        <v>2</v>
      </c>
      <c r="D40" s="1090" t="s">
        <v>646</v>
      </c>
      <c r="E40" s="404">
        <f t="shared" si="2"/>
        <v>2</v>
      </c>
      <c r="F40" s="1054">
        <v>8160</v>
      </c>
      <c r="G40" s="1054" t="s">
        <v>646</v>
      </c>
      <c r="H40" s="1095">
        <f t="shared" si="3"/>
        <v>16320</v>
      </c>
    </row>
    <row r="41" spans="2:12" x14ac:dyDescent="0.25">
      <c r="B41" s="1053" t="s">
        <v>647</v>
      </c>
      <c r="C41" s="404">
        <f>360/357</f>
        <v>1.0084033613445378</v>
      </c>
      <c r="D41" s="1090" t="s">
        <v>648</v>
      </c>
      <c r="E41" s="404">
        <f t="shared" si="2"/>
        <v>1.0084033613445378</v>
      </c>
      <c r="F41" s="1054">
        <v>26550</v>
      </c>
      <c r="G41" s="1054" t="s">
        <v>648</v>
      </c>
      <c r="H41" s="1095">
        <f t="shared" si="3"/>
        <v>26773.10924369748</v>
      </c>
    </row>
    <row r="42" spans="2:12" x14ac:dyDescent="0.25">
      <c r="B42" s="1053" t="s">
        <v>649</v>
      </c>
      <c r="C42" s="404">
        <f>714/357</f>
        <v>2</v>
      </c>
      <c r="D42" s="1090" t="s">
        <v>646</v>
      </c>
      <c r="E42" s="404">
        <f t="shared" si="2"/>
        <v>2</v>
      </c>
      <c r="F42" s="1054">
        <v>31700</v>
      </c>
      <c r="G42" s="1054" t="s">
        <v>646</v>
      </c>
      <c r="H42" s="1095">
        <f t="shared" si="3"/>
        <v>63400</v>
      </c>
    </row>
    <row r="43" spans="2:12" x14ac:dyDescent="0.25">
      <c r="B43" s="1053" t="s">
        <v>650</v>
      </c>
      <c r="C43" s="404">
        <v>2.5</v>
      </c>
      <c r="D43" s="1090" t="s">
        <v>646</v>
      </c>
      <c r="E43" s="404">
        <f t="shared" si="2"/>
        <v>2.5</v>
      </c>
      <c r="F43" s="1054">
        <v>31006</v>
      </c>
      <c r="G43" s="1054" t="s">
        <v>646</v>
      </c>
      <c r="H43" s="1095">
        <f t="shared" si="3"/>
        <v>77515</v>
      </c>
    </row>
    <row r="44" spans="2:12" x14ac:dyDescent="0.25">
      <c r="B44" s="1053" t="s">
        <v>651</v>
      </c>
      <c r="C44" s="404">
        <f>179/357</f>
        <v>0.50140056022408963</v>
      </c>
      <c r="D44" s="1090" t="s">
        <v>616</v>
      </c>
      <c r="E44" s="404">
        <f t="shared" si="2"/>
        <v>0.50140056022408963</v>
      </c>
      <c r="F44" s="1054">
        <v>11950</v>
      </c>
      <c r="G44" s="1054" t="s">
        <v>616</v>
      </c>
      <c r="H44" s="1095">
        <f t="shared" si="3"/>
        <v>5991.7366946778711</v>
      </c>
    </row>
    <row r="45" spans="2:12" x14ac:dyDescent="0.25">
      <c r="B45" s="1053" t="s">
        <v>652</v>
      </c>
      <c r="C45" s="404">
        <f>214/357</f>
        <v>0.59943977591036413</v>
      </c>
      <c r="D45" s="1090" t="s">
        <v>616</v>
      </c>
      <c r="E45" s="404">
        <f t="shared" si="2"/>
        <v>0.59943977591036413</v>
      </c>
      <c r="F45" s="1054">
        <v>2545</v>
      </c>
      <c r="G45" s="1054" t="s">
        <v>616</v>
      </c>
      <c r="H45" s="1095">
        <f t="shared" si="3"/>
        <v>1525.5742296918768</v>
      </c>
    </row>
    <row r="46" spans="2:12" x14ac:dyDescent="0.25">
      <c r="B46" s="1053" t="s">
        <v>653</v>
      </c>
      <c r="C46" s="404">
        <f>1714/357</f>
        <v>4.8011204481792715</v>
      </c>
      <c r="D46" s="1090" t="s">
        <v>654</v>
      </c>
      <c r="E46" s="404">
        <f t="shared" si="2"/>
        <v>4.8011204481792715</v>
      </c>
      <c r="F46" s="1054">
        <v>930</v>
      </c>
      <c r="G46" s="1054" t="s">
        <v>654</v>
      </c>
      <c r="H46" s="1095">
        <f t="shared" si="3"/>
        <v>4465.0420168067221</v>
      </c>
    </row>
    <row r="47" spans="2:12" x14ac:dyDescent="0.25">
      <c r="B47" s="1053" t="s">
        <v>655</v>
      </c>
      <c r="C47" s="404">
        <f>71/357</f>
        <v>0.19887955182072828</v>
      </c>
      <c r="D47" s="1090" t="s">
        <v>616</v>
      </c>
      <c r="E47" s="404">
        <f t="shared" si="2"/>
        <v>0.19887955182072828</v>
      </c>
      <c r="F47" s="1054">
        <v>21050</v>
      </c>
      <c r="G47" s="1054" t="s">
        <v>616</v>
      </c>
      <c r="H47" s="1095">
        <f t="shared" si="3"/>
        <v>4186.4145658263305</v>
      </c>
    </row>
    <row r="48" spans="2:12" x14ac:dyDescent="0.25">
      <c r="B48" s="1053" t="s">
        <v>656</v>
      </c>
      <c r="C48" s="404">
        <f>12/357</f>
        <v>3.3613445378151259E-2</v>
      </c>
      <c r="D48" s="1090" t="s">
        <v>616</v>
      </c>
      <c r="E48" s="404">
        <f t="shared" si="2"/>
        <v>3.3613445378151259E-2</v>
      </c>
      <c r="F48" s="1054">
        <v>12500</v>
      </c>
      <c r="G48" s="1054" t="s">
        <v>616</v>
      </c>
      <c r="H48" s="1095">
        <f t="shared" si="3"/>
        <v>420.16806722689074</v>
      </c>
    </row>
    <row r="49" spans="1:12" x14ac:dyDescent="0.25">
      <c r="B49" s="1053" t="s">
        <v>657</v>
      </c>
      <c r="C49" s="404">
        <v>0.08</v>
      </c>
      <c r="D49" s="1090" t="s">
        <v>654</v>
      </c>
      <c r="E49" s="404">
        <f t="shared" si="2"/>
        <v>0.08</v>
      </c>
      <c r="F49" s="1054">
        <v>8160</v>
      </c>
      <c r="G49" s="1054" t="s">
        <v>654</v>
      </c>
      <c r="H49" s="1095">
        <f t="shared" si="3"/>
        <v>652.80000000000007</v>
      </c>
    </row>
    <row r="50" spans="1:12" x14ac:dyDescent="0.25">
      <c r="B50" s="1053" t="s">
        <v>658</v>
      </c>
      <c r="C50" s="404">
        <f>12/357</f>
        <v>3.3613445378151259E-2</v>
      </c>
      <c r="D50" s="1090" t="s">
        <v>616</v>
      </c>
      <c r="E50" s="404">
        <f t="shared" si="2"/>
        <v>3.3613445378151259E-2</v>
      </c>
      <c r="F50" s="1054">
        <v>23400</v>
      </c>
      <c r="G50" s="1054" t="s">
        <v>616</v>
      </c>
      <c r="H50" s="1095">
        <f t="shared" si="3"/>
        <v>786.55462184873943</v>
      </c>
    </row>
    <row r="51" spans="1:12" x14ac:dyDescent="0.25">
      <c r="B51" s="1053" t="s">
        <v>659</v>
      </c>
      <c r="C51" s="404">
        <f>12/357</f>
        <v>3.3613445378151259E-2</v>
      </c>
      <c r="D51" s="1090" t="s">
        <v>616</v>
      </c>
      <c r="E51" s="404">
        <f t="shared" si="2"/>
        <v>3.3613445378151259E-2</v>
      </c>
      <c r="F51" s="1054">
        <v>50800</v>
      </c>
      <c r="G51" s="1054" t="s">
        <v>616</v>
      </c>
      <c r="H51" s="1095">
        <f t="shared" si="3"/>
        <v>1707.5630252100839</v>
      </c>
    </row>
    <row r="52" spans="1:12" x14ac:dyDescent="0.25">
      <c r="B52" s="1053" t="s">
        <v>660</v>
      </c>
      <c r="C52" s="404">
        <v>0.08</v>
      </c>
      <c r="D52" s="1090" t="s">
        <v>616</v>
      </c>
      <c r="E52" s="404">
        <f t="shared" si="2"/>
        <v>0.08</v>
      </c>
      <c r="F52" s="1054">
        <v>6250</v>
      </c>
      <c r="G52" s="1054" t="s">
        <v>616</v>
      </c>
      <c r="H52" s="1095">
        <f t="shared" si="3"/>
        <v>500</v>
      </c>
    </row>
    <row r="53" spans="1:12" ht="15.75" thickBot="1" x14ac:dyDescent="0.3">
      <c r="B53" s="1053" t="s">
        <v>661</v>
      </c>
      <c r="C53" s="404">
        <v>0.05</v>
      </c>
      <c r="D53" s="1090" t="s">
        <v>616</v>
      </c>
      <c r="E53" s="404">
        <f t="shared" si="2"/>
        <v>0.05</v>
      </c>
      <c r="F53" s="1054">
        <v>24260</v>
      </c>
      <c r="G53" s="1054" t="s">
        <v>616</v>
      </c>
      <c r="H53" s="1095">
        <f t="shared" si="3"/>
        <v>1213</v>
      </c>
    </row>
    <row r="54" spans="1:12" ht="16.5" thickTop="1" thickBot="1" x14ac:dyDescent="0.3">
      <c r="B54" s="2409" t="s">
        <v>639</v>
      </c>
      <c r="C54" s="2410"/>
      <c r="D54" s="2410"/>
      <c r="E54" s="2410"/>
      <c r="F54" s="2410"/>
      <c r="G54" s="2411"/>
      <c r="H54" s="1094">
        <f>SUM(H38:H53)</f>
        <v>259161.44425770309</v>
      </c>
    </row>
    <row r="55" spans="1:12" x14ac:dyDescent="0.25">
      <c r="A55"/>
      <c r="B55"/>
      <c r="C55"/>
      <c r="D55"/>
      <c r="E55"/>
      <c r="F55"/>
      <c r="G55"/>
      <c r="H55"/>
    </row>
    <row r="56" spans="1:12" ht="18.75" customHeight="1" x14ac:dyDescent="0.25">
      <c r="B56" s="2405" t="s">
        <v>380</v>
      </c>
      <c r="C56" s="2405" t="s">
        <v>218</v>
      </c>
      <c r="D56" s="2405"/>
      <c r="E56" s="2407" t="s">
        <v>640</v>
      </c>
      <c r="F56" s="2405" t="s">
        <v>560</v>
      </c>
      <c r="G56" s="2405"/>
      <c r="H56" s="1084" t="s">
        <v>381</v>
      </c>
      <c r="K56" s="1061"/>
      <c r="L56" s="1085"/>
    </row>
    <row r="57" spans="1:12" ht="18.75" customHeight="1" x14ac:dyDescent="0.25">
      <c r="B57" s="2406"/>
      <c r="C57" s="2406"/>
      <c r="D57" s="2406"/>
      <c r="E57" s="2408"/>
      <c r="F57" s="2406"/>
      <c r="G57" s="2406"/>
      <c r="H57" s="1084" t="s">
        <v>382</v>
      </c>
      <c r="K57" s="1061"/>
    </row>
    <row r="58" spans="1:12" ht="18.75" customHeight="1" x14ac:dyDescent="0.25">
      <c r="B58" s="1086" t="s">
        <v>363</v>
      </c>
      <c r="C58" s="1087"/>
      <c r="D58" s="1087"/>
      <c r="E58" s="1088"/>
      <c r="F58" s="1087"/>
      <c r="G58" s="1087"/>
      <c r="H58" s="1096"/>
      <c r="K58" s="1061"/>
    </row>
    <row r="59" spans="1:12" x14ac:dyDescent="0.25">
      <c r="B59" s="1053" t="s">
        <v>662</v>
      </c>
      <c r="C59" s="404">
        <f>59/357</f>
        <v>0.16526610644257703</v>
      </c>
      <c r="D59" s="1090" t="s">
        <v>646</v>
      </c>
      <c r="E59" s="404">
        <f>C59</f>
        <v>0.16526610644257703</v>
      </c>
      <c r="F59" s="1054">
        <v>82000</v>
      </c>
      <c r="G59" s="1054" t="s">
        <v>646</v>
      </c>
      <c r="H59" s="1095">
        <f>E59*F59</f>
        <v>13551.820728291315</v>
      </c>
    </row>
    <row r="60" spans="1:12" ht="15.75" thickBot="1" x14ac:dyDescent="0.3">
      <c r="B60" s="1053" t="s">
        <v>663</v>
      </c>
      <c r="C60" s="404">
        <f>59/357</f>
        <v>0.16526610644257703</v>
      </c>
      <c r="D60" s="1090" t="s">
        <v>646</v>
      </c>
      <c r="E60" s="404">
        <f>C60</f>
        <v>0.16526610644257703</v>
      </c>
      <c r="F60" s="1054">
        <v>82000</v>
      </c>
      <c r="G60" s="1054" t="s">
        <v>646</v>
      </c>
      <c r="H60" s="1095">
        <f>E60*F60</f>
        <v>13551.820728291315</v>
      </c>
    </row>
    <row r="61" spans="1:12" ht="16.5" thickTop="1" thickBot="1" x14ac:dyDescent="0.3">
      <c r="B61" s="2409" t="s">
        <v>639</v>
      </c>
      <c r="C61" s="2410"/>
      <c r="D61" s="2410"/>
      <c r="E61" s="2410"/>
      <c r="F61" s="2410"/>
      <c r="G61" s="2411"/>
      <c r="H61" s="1094">
        <f>SUM(H59:H60)</f>
        <v>27103.641456582631</v>
      </c>
    </row>
    <row r="62" spans="1:12" ht="16.5" thickTop="1" thickBot="1" x14ac:dyDescent="0.3">
      <c r="B62" s="1097"/>
      <c r="C62" s="1097"/>
      <c r="D62" s="1097"/>
      <c r="E62" s="1097"/>
      <c r="F62" s="1097"/>
      <c r="G62" s="1097"/>
      <c r="H62" s="1098"/>
    </row>
    <row r="63" spans="1:12" ht="15.75" thickTop="1" x14ac:dyDescent="0.25">
      <c r="B63" s="2399" t="s">
        <v>664</v>
      </c>
      <c r="C63" s="2400"/>
      <c r="D63" s="2400"/>
      <c r="E63" s="2400"/>
      <c r="F63" s="2400"/>
      <c r="G63" s="2400"/>
      <c r="H63" s="2403">
        <f>H61+H54+H33</f>
        <v>1031520.2963585434</v>
      </c>
    </row>
    <row r="64" spans="1:12" ht="6.6" customHeight="1" thickBot="1" x14ac:dyDescent="0.3">
      <c r="B64" s="2401"/>
      <c r="C64" s="2402"/>
      <c r="D64" s="2402"/>
      <c r="E64" s="2402"/>
      <c r="F64" s="2402"/>
      <c r="G64" s="2402"/>
      <c r="H64" s="2404"/>
    </row>
    <row r="65" spans="2:9" ht="15.75" thickTop="1" x14ac:dyDescent="0.25"/>
    <row r="67" spans="2:9" ht="21" x14ac:dyDescent="0.25">
      <c r="B67" s="933"/>
      <c r="C67" s="1082" t="s">
        <v>665</v>
      </c>
      <c r="D67" s="933"/>
      <c r="E67" s="933"/>
      <c r="F67" s="339"/>
      <c r="G67" s="933"/>
      <c r="H67" s="933"/>
      <c r="I67" s="933"/>
    </row>
    <row r="68" spans="2:9" x14ac:dyDescent="0.25">
      <c r="B68" s="2405" t="s">
        <v>98</v>
      </c>
      <c r="C68" s="2405" t="s">
        <v>380</v>
      </c>
      <c r="D68" s="2405" t="s">
        <v>218</v>
      </c>
      <c r="E68" s="2405"/>
      <c r="F68" s="2407" t="s">
        <v>640</v>
      </c>
      <c r="G68" s="2405" t="s">
        <v>560</v>
      </c>
      <c r="H68" s="2405"/>
      <c r="I68" s="1099" t="s">
        <v>381</v>
      </c>
    </row>
    <row r="69" spans="2:9" ht="15.75" thickBot="1" x14ac:dyDescent="0.3">
      <c r="B69" s="2406"/>
      <c r="C69" s="2406"/>
      <c r="D69" s="2406"/>
      <c r="E69" s="2406"/>
      <c r="F69" s="2408"/>
      <c r="G69" s="2406"/>
      <c r="H69" s="2406"/>
      <c r="I69" s="1099" t="s">
        <v>382</v>
      </c>
    </row>
    <row r="70" spans="2:9" ht="15.75" thickTop="1" x14ac:dyDescent="0.25">
      <c r="B70" s="1100">
        <v>1</v>
      </c>
      <c r="C70" s="1101" t="s">
        <v>666</v>
      </c>
      <c r="D70" s="1102">
        <v>12</v>
      </c>
      <c r="E70" s="1102" t="s">
        <v>667</v>
      </c>
      <c r="F70" s="1103">
        <f>D70/357</f>
        <v>3.3613445378151259E-2</v>
      </c>
      <c r="G70" s="1104">
        <v>35000</v>
      </c>
      <c r="H70" s="1104" t="s">
        <v>668</v>
      </c>
      <c r="I70" s="1105">
        <f>F70*G70</f>
        <v>1176.4705882352941</v>
      </c>
    </row>
    <row r="71" spans="2:9" x14ac:dyDescent="0.25">
      <c r="B71" s="1106">
        <f>B70+1</f>
        <v>2</v>
      </c>
      <c r="C71" s="1107" t="s">
        <v>669</v>
      </c>
      <c r="D71" s="1108">
        <v>72</v>
      </c>
      <c r="E71" s="1108" t="s">
        <v>667</v>
      </c>
      <c r="F71" s="1109">
        <f t="shared" ref="F71:F110" si="4">D71/357</f>
        <v>0.20168067226890757</v>
      </c>
      <c r="G71" s="1110">
        <v>48000</v>
      </c>
      <c r="H71" s="1110" t="s">
        <v>668</v>
      </c>
      <c r="I71" s="1111">
        <f t="shared" ref="I71:I110" si="5">F71*G71</f>
        <v>9680.6722689075632</v>
      </c>
    </row>
    <row r="72" spans="2:9" x14ac:dyDescent="0.25">
      <c r="B72" s="1106">
        <f t="shared" ref="B72:B110" si="6">B71+1</f>
        <v>3</v>
      </c>
      <c r="C72" s="1107" t="s">
        <v>670</v>
      </c>
      <c r="D72" s="1108">
        <v>12</v>
      </c>
      <c r="E72" s="1108" t="s">
        <v>667</v>
      </c>
      <c r="F72" s="1109">
        <f t="shared" si="4"/>
        <v>3.3613445378151259E-2</v>
      </c>
      <c r="G72" s="1110">
        <v>100000</v>
      </c>
      <c r="H72" s="1110" t="s">
        <v>668</v>
      </c>
      <c r="I72" s="1111">
        <f t="shared" si="5"/>
        <v>3361.3445378151259</v>
      </c>
    </row>
    <row r="73" spans="2:9" x14ac:dyDescent="0.25">
      <c r="B73" s="1106">
        <f t="shared" si="6"/>
        <v>4</v>
      </c>
      <c r="C73" s="1107" t="s">
        <v>671</v>
      </c>
      <c r="D73" s="1108">
        <v>6</v>
      </c>
      <c r="E73" s="1108" t="s">
        <v>667</v>
      </c>
      <c r="F73" s="1109">
        <f t="shared" si="4"/>
        <v>1.680672268907563E-2</v>
      </c>
      <c r="G73" s="1110">
        <v>120000</v>
      </c>
      <c r="H73" s="1110" t="s">
        <v>668</v>
      </c>
      <c r="I73" s="1111">
        <f t="shared" si="5"/>
        <v>2016.8067226890755</v>
      </c>
    </row>
    <row r="74" spans="2:9" x14ac:dyDescent="0.25">
      <c r="B74" s="1106">
        <f t="shared" si="6"/>
        <v>5</v>
      </c>
      <c r="C74" s="1107" t="s">
        <v>672</v>
      </c>
      <c r="D74" s="1108">
        <v>6</v>
      </c>
      <c r="E74" s="1108" t="s">
        <v>667</v>
      </c>
      <c r="F74" s="1109">
        <f t="shared" si="4"/>
        <v>1.680672268907563E-2</v>
      </c>
      <c r="G74" s="1110">
        <v>142000</v>
      </c>
      <c r="H74" s="1110" t="s">
        <v>668</v>
      </c>
      <c r="I74" s="1111">
        <f t="shared" si="5"/>
        <v>2386.5546218487393</v>
      </c>
    </row>
    <row r="75" spans="2:9" x14ac:dyDescent="0.25">
      <c r="B75" s="1106">
        <f t="shared" si="6"/>
        <v>6</v>
      </c>
      <c r="C75" s="1107" t="s">
        <v>673</v>
      </c>
      <c r="D75" s="1108">
        <v>6</v>
      </c>
      <c r="E75" s="1108" t="s">
        <v>667</v>
      </c>
      <c r="F75" s="1109">
        <f t="shared" si="4"/>
        <v>1.680672268907563E-2</v>
      </c>
      <c r="G75" s="1110">
        <v>70000</v>
      </c>
      <c r="H75" s="1110" t="s">
        <v>668</v>
      </c>
      <c r="I75" s="1111">
        <f t="shared" si="5"/>
        <v>1176.4705882352941</v>
      </c>
    </row>
    <row r="76" spans="2:9" x14ac:dyDescent="0.25">
      <c r="B76" s="1106">
        <f t="shared" si="6"/>
        <v>7</v>
      </c>
      <c r="C76" s="1107" t="s">
        <v>674</v>
      </c>
      <c r="D76" s="1108">
        <v>6</v>
      </c>
      <c r="E76" s="1108" t="s">
        <v>667</v>
      </c>
      <c r="F76" s="1109">
        <f t="shared" si="4"/>
        <v>1.680672268907563E-2</v>
      </c>
      <c r="G76" s="1110">
        <v>180000</v>
      </c>
      <c r="H76" s="1110" t="s">
        <v>668</v>
      </c>
      <c r="I76" s="1111">
        <f t="shared" si="5"/>
        <v>3025.2100840336134</v>
      </c>
    </row>
    <row r="77" spans="2:9" x14ac:dyDescent="0.25">
      <c r="B77" s="1106">
        <f t="shared" si="6"/>
        <v>8</v>
      </c>
      <c r="C77" s="1107" t="s">
        <v>675</v>
      </c>
      <c r="D77" s="1108">
        <v>2</v>
      </c>
      <c r="E77" s="1108" t="s">
        <v>667</v>
      </c>
      <c r="F77" s="1109">
        <f t="shared" si="4"/>
        <v>5.6022408963585435E-3</v>
      </c>
      <c r="G77" s="1110">
        <v>350000</v>
      </c>
      <c r="H77" s="1110" t="s">
        <v>668</v>
      </c>
      <c r="I77" s="1111">
        <f t="shared" si="5"/>
        <v>1960.7843137254902</v>
      </c>
    </row>
    <row r="78" spans="2:9" x14ac:dyDescent="0.25">
      <c r="B78" s="1106">
        <f t="shared" si="6"/>
        <v>9</v>
      </c>
      <c r="C78" s="1107" t="s">
        <v>676</v>
      </c>
      <c r="D78" s="1108">
        <v>2</v>
      </c>
      <c r="E78" s="1108" t="s">
        <v>667</v>
      </c>
      <c r="F78" s="1109">
        <f t="shared" si="4"/>
        <v>5.6022408963585435E-3</v>
      </c>
      <c r="G78" s="1110">
        <v>350000</v>
      </c>
      <c r="H78" s="1110" t="s">
        <v>668</v>
      </c>
      <c r="I78" s="1111">
        <f t="shared" si="5"/>
        <v>1960.7843137254902</v>
      </c>
    </row>
    <row r="79" spans="2:9" x14ac:dyDescent="0.25">
      <c r="B79" s="1106">
        <f t="shared" si="6"/>
        <v>10</v>
      </c>
      <c r="C79" s="1107" t="s">
        <v>677</v>
      </c>
      <c r="D79" s="1108">
        <v>6</v>
      </c>
      <c r="E79" s="1108" t="s">
        <v>667</v>
      </c>
      <c r="F79" s="1109">
        <f t="shared" si="4"/>
        <v>1.680672268907563E-2</v>
      </c>
      <c r="G79" s="1110">
        <v>75000</v>
      </c>
      <c r="H79" s="1110" t="s">
        <v>668</v>
      </c>
      <c r="I79" s="1111">
        <f t="shared" si="5"/>
        <v>1260.5042016806722</v>
      </c>
    </row>
    <row r="80" spans="2:9" x14ac:dyDescent="0.25">
      <c r="B80" s="1106">
        <f t="shared" si="6"/>
        <v>11</v>
      </c>
      <c r="C80" s="1107" t="s">
        <v>678</v>
      </c>
      <c r="D80" s="1108">
        <v>72</v>
      </c>
      <c r="E80" s="1108" t="s">
        <v>667</v>
      </c>
      <c r="F80" s="1109">
        <f t="shared" si="4"/>
        <v>0.20168067226890757</v>
      </c>
      <c r="G80" s="1110">
        <v>90000</v>
      </c>
      <c r="H80" s="1110" t="s">
        <v>668</v>
      </c>
      <c r="I80" s="1111">
        <f t="shared" si="5"/>
        <v>18151.26050420168</v>
      </c>
    </row>
    <row r="81" spans="2:9" x14ac:dyDescent="0.25">
      <c r="B81" s="1106">
        <f t="shared" si="6"/>
        <v>12</v>
      </c>
      <c r="C81" s="1107" t="s">
        <v>679</v>
      </c>
      <c r="D81" s="1108">
        <v>2</v>
      </c>
      <c r="E81" s="1108" t="s">
        <v>667</v>
      </c>
      <c r="F81" s="1109">
        <f t="shared" si="4"/>
        <v>5.6022408963585435E-3</v>
      </c>
      <c r="G81" s="1110">
        <v>400000</v>
      </c>
      <c r="H81" s="1110" t="s">
        <v>668</v>
      </c>
      <c r="I81" s="1111">
        <f t="shared" si="5"/>
        <v>2240.8963585434176</v>
      </c>
    </row>
    <row r="82" spans="2:9" x14ac:dyDescent="0.25">
      <c r="B82" s="1106">
        <f t="shared" si="6"/>
        <v>13</v>
      </c>
      <c r="C82" s="1107" t="s">
        <v>680</v>
      </c>
      <c r="D82" s="1108">
        <v>2</v>
      </c>
      <c r="E82" s="1108" t="s">
        <v>667</v>
      </c>
      <c r="F82" s="1109">
        <f t="shared" si="4"/>
        <v>5.6022408963585435E-3</v>
      </c>
      <c r="G82" s="1110">
        <v>85000</v>
      </c>
      <c r="H82" s="1110" t="s">
        <v>668</v>
      </c>
      <c r="I82" s="1111">
        <f t="shared" si="5"/>
        <v>476.1904761904762</v>
      </c>
    </row>
    <row r="83" spans="2:9" x14ac:dyDescent="0.25">
      <c r="B83" s="1106">
        <f t="shared" si="6"/>
        <v>14</v>
      </c>
      <c r="C83" s="1107" t="s">
        <v>681</v>
      </c>
      <c r="D83" s="1108">
        <v>2</v>
      </c>
      <c r="E83" s="1108" t="s">
        <v>667</v>
      </c>
      <c r="F83" s="1109">
        <f t="shared" si="4"/>
        <v>5.6022408963585435E-3</v>
      </c>
      <c r="G83" s="1110">
        <v>550000</v>
      </c>
      <c r="H83" s="1110" t="s">
        <v>668</v>
      </c>
      <c r="I83" s="1111">
        <f t="shared" si="5"/>
        <v>3081.2324929971987</v>
      </c>
    </row>
    <row r="84" spans="2:9" x14ac:dyDescent="0.25">
      <c r="B84" s="1106">
        <f t="shared" si="6"/>
        <v>15</v>
      </c>
      <c r="C84" s="1107" t="s">
        <v>682</v>
      </c>
      <c r="D84" s="1108">
        <v>2</v>
      </c>
      <c r="E84" s="1108" t="s">
        <v>667</v>
      </c>
      <c r="F84" s="1109">
        <f t="shared" si="4"/>
        <v>5.6022408963585435E-3</v>
      </c>
      <c r="G84" s="1110">
        <v>600000</v>
      </c>
      <c r="H84" s="1110" t="s">
        <v>668</v>
      </c>
      <c r="I84" s="1111">
        <f t="shared" si="5"/>
        <v>3361.3445378151259</v>
      </c>
    </row>
    <row r="85" spans="2:9" x14ac:dyDescent="0.25">
      <c r="B85" s="1106">
        <f t="shared" si="6"/>
        <v>16</v>
      </c>
      <c r="C85" s="1107" t="s">
        <v>683</v>
      </c>
      <c r="D85" s="1108">
        <v>48</v>
      </c>
      <c r="E85" s="1108" t="s">
        <v>667</v>
      </c>
      <c r="F85" s="1109">
        <f t="shared" si="4"/>
        <v>0.13445378151260504</v>
      </c>
      <c r="G85" s="1110">
        <v>60000</v>
      </c>
      <c r="H85" s="1110" t="s">
        <v>668</v>
      </c>
      <c r="I85" s="1111">
        <f t="shared" si="5"/>
        <v>8067.2268907563021</v>
      </c>
    </row>
    <row r="86" spans="2:9" x14ac:dyDescent="0.25">
      <c r="B86" s="1106">
        <f t="shared" si="6"/>
        <v>17</v>
      </c>
      <c r="C86" s="1107" t="s">
        <v>684</v>
      </c>
      <c r="D86" s="1108">
        <v>2</v>
      </c>
      <c r="E86" s="1108" t="s">
        <v>667</v>
      </c>
      <c r="F86" s="1109">
        <f t="shared" si="4"/>
        <v>5.6022408963585435E-3</v>
      </c>
      <c r="G86" s="1110">
        <v>710000</v>
      </c>
      <c r="H86" s="1110" t="s">
        <v>668</v>
      </c>
      <c r="I86" s="1111">
        <f t="shared" si="5"/>
        <v>3977.5910364145657</v>
      </c>
    </row>
    <row r="87" spans="2:9" x14ac:dyDescent="0.25">
      <c r="B87" s="1106">
        <f t="shared" si="6"/>
        <v>18</v>
      </c>
      <c r="C87" s="1107" t="s">
        <v>685</v>
      </c>
      <c r="D87" s="1108">
        <v>2</v>
      </c>
      <c r="E87" s="1108" t="s">
        <v>667</v>
      </c>
      <c r="F87" s="1109">
        <f t="shared" si="4"/>
        <v>5.6022408963585435E-3</v>
      </c>
      <c r="G87" s="1110">
        <v>135000</v>
      </c>
      <c r="H87" s="1110" t="s">
        <v>668</v>
      </c>
      <c r="I87" s="1111">
        <f t="shared" si="5"/>
        <v>756.30252100840335</v>
      </c>
    </row>
    <row r="88" spans="2:9" x14ac:dyDescent="0.25">
      <c r="B88" s="1106">
        <f t="shared" si="6"/>
        <v>19</v>
      </c>
      <c r="C88" s="1107" t="s">
        <v>686</v>
      </c>
      <c r="D88" s="1108">
        <v>2</v>
      </c>
      <c r="E88" s="1108" t="s">
        <v>667</v>
      </c>
      <c r="F88" s="1109">
        <f t="shared" si="4"/>
        <v>5.6022408963585435E-3</v>
      </c>
      <c r="G88" s="1110">
        <v>520000</v>
      </c>
      <c r="H88" s="1110" t="s">
        <v>668</v>
      </c>
      <c r="I88" s="1111">
        <f t="shared" si="5"/>
        <v>2913.1652661064427</v>
      </c>
    </row>
    <row r="89" spans="2:9" x14ac:dyDescent="0.25">
      <c r="B89" s="1106">
        <f t="shared" si="6"/>
        <v>20</v>
      </c>
      <c r="C89" s="1107" t="s">
        <v>687</v>
      </c>
      <c r="D89" s="1108">
        <v>6</v>
      </c>
      <c r="E89" s="1108" t="s">
        <v>667</v>
      </c>
      <c r="F89" s="1109">
        <f t="shared" si="4"/>
        <v>1.680672268907563E-2</v>
      </c>
      <c r="G89" s="1110">
        <v>60000</v>
      </c>
      <c r="H89" s="1110" t="s">
        <v>668</v>
      </c>
      <c r="I89" s="1111">
        <f t="shared" si="5"/>
        <v>1008.4033613445378</v>
      </c>
    </row>
    <row r="90" spans="2:9" x14ac:dyDescent="0.25">
      <c r="B90" s="1106">
        <f t="shared" si="6"/>
        <v>21</v>
      </c>
      <c r="C90" s="1107" t="s">
        <v>688</v>
      </c>
      <c r="D90" s="1108">
        <v>6</v>
      </c>
      <c r="E90" s="1108" t="s">
        <v>667</v>
      </c>
      <c r="F90" s="1109">
        <f t="shared" si="4"/>
        <v>1.680672268907563E-2</v>
      </c>
      <c r="G90" s="1110">
        <v>65000</v>
      </c>
      <c r="H90" s="1110" t="s">
        <v>668</v>
      </c>
      <c r="I90" s="1111">
        <f t="shared" si="5"/>
        <v>1092.4369747899159</v>
      </c>
    </row>
    <row r="91" spans="2:9" x14ac:dyDescent="0.25">
      <c r="B91" s="1106">
        <f t="shared" si="6"/>
        <v>22</v>
      </c>
      <c r="C91" s="1107" t="s">
        <v>689</v>
      </c>
      <c r="D91" s="1108">
        <v>6</v>
      </c>
      <c r="E91" s="1108" t="s">
        <v>667</v>
      </c>
      <c r="F91" s="1109">
        <f t="shared" si="4"/>
        <v>1.680672268907563E-2</v>
      </c>
      <c r="G91" s="1110">
        <v>80000</v>
      </c>
      <c r="H91" s="1110" t="s">
        <v>668</v>
      </c>
      <c r="I91" s="1111">
        <f t="shared" si="5"/>
        <v>1344.5378151260504</v>
      </c>
    </row>
    <row r="92" spans="2:9" x14ac:dyDescent="0.25">
      <c r="B92" s="1106">
        <f t="shared" si="6"/>
        <v>23</v>
      </c>
      <c r="C92" s="1107" t="s">
        <v>690</v>
      </c>
      <c r="D92" s="1108">
        <v>6</v>
      </c>
      <c r="E92" s="1108" t="s">
        <v>667</v>
      </c>
      <c r="F92" s="1109">
        <f t="shared" si="4"/>
        <v>1.680672268907563E-2</v>
      </c>
      <c r="G92" s="1110">
        <v>130000</v>
      </c>
      <c r="H92" s="1110" t="s">
        <v>668</v>
      </c>
      <c r="I92" s="1111">
        <f t="shared" si="5"/>
        <v>2184.8739495798318</v>
      </c>
    </row>
    <row r="93" spans="2:9" x14ac:dyDescent="0.25">
      <c r="B93" s="1106">
        <f t="shared" si="6"/>
        <v>24</v>
      </c>
      <c r="C93" s="1107" t="s">
        <v>691</v>
      </c>
      <c r="D93" s="1108">
        <v>24</v>
      </c>
      <c r="E93" s="1108" t="s">
        <v>667</v>
      </c>
      <c r="F93" s="1109">
        <f t="shared" si="4"/>
        <v>6.7226890756302518E-2</v>
      </c>
      <c r="G93" s="1110">
        <v>130000</v>
      </c>
      <c r="H93" s="1110" t="s">
        <v>668</v>
      </c>
      <c r="I93" s="1111">
        <f t="shared" si="5"/>
        <v>8739.4957983193272</v>
      </c>
    </row>
    <row r="94" spans="2:9" x14ac:dyDescent="0.25">
      <c r="B94" s="1106">
        <f t="shared" si="6"/>
        <v>25</v>
      </c>
      <c r="C94" s="1107" t="s">
        <v>692</v>
      </c>
      <c r="D94" s="1108">
        <v>6</v>
      </c>
      <c r="E94" s="1108" t="s">
        <v>667</v>
      </c>
      <c r="F94" s="1109">
        <f t="shared" si="4"/>
        <v>1.680672268907563E-2</v>
      </c>
      <c r="G94" s="1110">
        <v>150000</v>
      </c>
      <c r="H94" s="1110" t="s">
        <v>668</v>
      </c>
      <c r="I94" s="1111">
        <f t="shared" si="5"/>
        <v>2521.0084033613443</v>
      </c>
    </row>
    <row r="95" spans="2:9" x14ac:dyDescent="0.25">
      <c r="B95" s="1106">
        <f t="shared" si="6"/>
        <v>26</v>
      </c>
      <c r="C95" s="1107" t="s">
        <v>693</v>
      </c>
      <c r="D95" s="1108">
        <v>6</v>
      </c>
      <c r="E95" s="1108" t="s">
        <v>667</v>
      </c>
      <c r="F95" s="1109">
        <f t="shared" si="4"/>
        <v>1.680672268907563E-2</v>
      </c>
      <c r="G95" s="1110">
        <v>180000</v>
      </c>
      <c r="H95" s="1110" t="s">
        <v>668</v>
      </c>
      <c r="I95" s="1111">
        <f t="shared" si="5"/>
        <v>3025.2100840336134</v>
      </c>
    </row>
    <row r="96" spans="2:9" x14ac:dyDescent="0.25">
      <c r="B96" s="1106">
        <f t="shared" si="6"/>
        <v>27</v>
      </c>
      <c r="C96" s="1107" t="s">
        <v>694</v>
      </c>
      <c r="D96" s="1108">
        <v>3</v>
      </c>
      <c r="E96" s="1108" t="s">
        <v>667</v>
      </c>
      <c r="F96" s="1109">
        <f t="shared" si="4"/>
        <v>8.4033613445378148E-3</v>
      </c>
      <c r="G96" s="1110">
        <v>210000</v>
      </c>
      <c r="H96" s="1110" t="s">
        <v>668</v>
      </c>
      <c r="I96" s="1111">
        <f t="shared" si="5"/>
        <v>1764.705882352941</v>
      </c>
    </row>
    <row r="97" spans="2:9" x14ac:dyDescent="0.25">
      <c r="B97" s="1106">
        <f t="shared" si="6"/>
        <v>28</v>
      </c>
      <c r="C97" s="1107" t="s">
        <v>695</v>
      </c>
      <c r="D97" s="1108">
        <v>3</v>
      </c>
      <c r="E97" s="1108" t="s">
        <v>667</v>
      </c>
      <c r="F97" s="1109">
        <f t="shared" si="4"/>
        <v>8.4033613445378148E-3</v>
      </c>
      <c r="G97" s="1110">
        <v>580000</v>
      </c>
      <c r="H97" s="1110" t="s">
        <v>668</v>
      </c>
      <c r="I97" s="1111">
        <f t="shared" si="5"/>
        <v>4873.9495798319322</v>
      </c>
    </row>
    <row r="98" spans="2:9" x14ac:dyDescent="0.25">
      <c r="B98" s="1106">
        <f t="shared" si="6"/>
        <v>29</v>
      </c>
      <c r="C98" s="1107" t="s">
        <v>696</v>
      </c>
      <c r="D98" s="1108">
        <v>3</v>
      </c>
      <c r="E98" s="1108" t="s">
        <v>667</v>
      </c>
      <c r="F98" s="1109">
        <f t="shared" si="4"/>
        <v>8.4033613445378148E-3</v>
      </c>
      <c r="G98" s="1110">
        <v>580000</v>
      </c>
      <c r="H98" s="1110" t="s">
        <v>668</v>
      </c>
      <c r="I98" s="1111">
        <f t="shared" si="5"/>
        <v>4873.9495798319322</v>
      </c>
    </row>
    <row r="99" spans="2:9" x14ac:dyDescent="0.25">
      <c r="B99" s="1106">
        <f t="shared" si="6"/>
        <v>30</v>
      </c>
      <c r="C99" s="1107" t="s">
        <v>697</v>
      </c>
      <c r="D99" s="1108">
        <v>500</v>
      </c>
      <c r="E99" s="1108" t="s">
        <v>667</v>
      </c>
      <c r="F99" s="1109">
        <f t="shared" si="4"/>
        <v>1.4005602240896358</v>
      </c>
      <c r="G99" s="1110">
        <v>10000</v>
      </c>
      <c r="H99" s="1110" t="s">
        <v>668</v>
      </c>
      <c r="I99" s="1111">
        <f t="shared" si="5"/>
        <v>14005.602240896358</v>
      </c>
    </row>
    <row r="100" spans="2:9" x14ac:dyDescent="0.25">
      <c r="B100" s="1106">
        <f t="shared" si="6"/>
        <v>31</v>
      </c>
      <c r="C100" s="1107" t="s">
        <v>698</v>
      </c>
      <c r="D100" s="1108">
        <v>12</v>
      </c>
      <c r="E100" s="1108" t="s">
        <v>667</v>
      </c>
      <c r="F100" s="1109">
        <f t="shared" si="4"/>
        <v>3.3613445378151259E-2</v>
      </c>
      <c r="G100" s="1110">
        <v>75000</v>
      </c>
      <c r="H100" s="1110" t="s">
        <v>668</v>
      </c>
      <c r="I100" s="1111">
        <f t="shared" si="5"/>
        <v>2521.0084033613443</v>
      </c>
    </row>
    <row r="101" spans="2:9" x14ac:dyDescent="0.25">
      <c r="B101" s="1106">
        <f t="shared" si="6"/>
        <v>32</v>
      </c>
      <c r="C101" s="1107" t="s">
        <v>699</v>
      </c>
      <c r="D101" s="1108">
        <v>4</v>
      </c>
      <c r="E101" s="1108" t="s">
        <v>667</v>
      </c>
      <c r="F101" s="1109">
        <f t="shared" si="4"/>
        <v>1.1204481792717087E-2</v>
      </c>
      <c r="G101" s="1110">
        <v>138000</v>
      </c>
      <c r="H101" s="1110" t="s">
        <v>668</v>
      </c>
      <c r="I101" s="1111">
        <f t="shared" si="5"/>
        <v>1546.2184873949579</v>
      </c>
    </row>
    <row r="102" spans="2:9" x14ac:dyDescent="0.25">
      <c r="B102" s="1106">
        <f t="shared" si="6"/>
        <v>33</v>
      </c>
      <c r="C102" s="1107" t="s">
        <v>700</v>
      </c>
      <c r="D102" s="1108">
        <v>2</v>
      </c>
      <c r="E102" s="1108" t="s">
        <v>667</v>
      </c>
      <c r="F102" s="1109">
        <f t="shared" si="4"/>
        <v>5.6022408963585435E-3</v>
      </c>
      <c r="G102" s="1110">
        <v>110000</v>
      </c>
      <c r="H102" s="1110" t="s">
        <v>668</v>
      </c>
      <c r="I102" s="1111">
        <f t="shared" si="5"/>
        <v>616.24649859943975</v>
      </c>
    </row>
    <row r="103" spans="2:9" x14ac:dyDescent="0.25">
      <c r="B103" s="1106">
        <f t="shared" si="6"/>
        <v>34</v>
      </c>
      <c r="C103" s="1107" t="s">
        <v>701</v>
      </c>
      <c r="D103" s="1108">
        <v>2</v>
      </c>
      <c r="E103" s="1108" t="s">
        <v>667</v>
      </c>
      <c r="F103" s="1109">
        <f t="shared" si="4"/>
        <v>5.6022408963585435E-3</v>
      </c>
      <c r="G103" s="1110">
        <v>125000</v>
      </c>
      <c r="H103" s="1110" t="s">
        <v>668</v>
      </c>
      <c r="I103" s="1111">
        <f t="shared" si="5"/>
        <v>700.28011204481788</v>
      </c>
    </row>
    <row r="104" spans="2:9" x14ac:dyDescent="0.25">
      <c r="B104" s="1106">
        <f t="shared" si="6"/>
        <v>35</v>
      </c>
      <c r="C104" s="1107" t="s">
        <v>702</v>
      </c>
      <c r="D104" s="1108">
        <v>2</v>
      </c>
      <c r="E104" s="1108" t="s">
        <v>667</v>
      </c>
      <c r="F104" s="1109">
        <f t="shared" si="4"/>
        <v>5.6022408963585435E-3</v>
      </c>
      <c r="G104" s="1110">
        <v>70000</v>
      </c>
      <c r="H104" s="1110" t="s">
        <v>668</v>
      </c>
      <c r="I104" s="1111">
        <f t="shared" si="5"/>
        <v>392.15686274509807</v>
      </c>
    </row>
    <row r="105" spans="2:9" x14ac:dyDescent="0.25">
      <c r="B105" s="1106">
        <f t="shared" si="6"/>
        <v>36</v>
      </c>
      <c r="C105" s="1107" t="s">
        <v>703</v>
      </c>
      <c r="D105" s="1108">
        <v>2</v>
      </c>
      <c r="E105" s="1108" t="s">
        <v>667</v>
      </c>
      <c r="F105" s="1109">
        <f t="shared" si="4"/>
        <v>5.6022408963585435E-3</v>
      </c>
      <c r="G105" s="1110">
        <v>210000</v>
      </c>
      <c r="H105" s="1110" t="s">
        <v>668</v>
      </c>
      <c r="I105" s="1111">
        <f t="shared" si="5"/>
        <v>1176.4705882352941</v>
      </c>
    </row>
    <row r="106" spans="2:9" x14ac:dyDescent="0.25">
      <c r="B106" s="1106">
        <f t="shared" si="6"/>
        <v>37</v>
      </c>
      <c r="C106" s="1107" t="s">
        <v>704</v>
      </c>
      <c r="D106" s="1108">
        <v>2</v>
      </c>
      <c r="E106" s="1108" t="s">
        <v>667</v>
      </c>
      <c r="F106" s="1109">
        <f t="shared" si="4"/>
        <v>5.6022408963585435E-3</v>
      </c>
      <c r="G106" s="1110">
        <v>325000</v>
      </c>
      <c r="H106" s="1110" t="s">
        <v>668</v>
      </c>
      <c r="I106" s="1111">
        <f t="shared" si="5"/>
        <v>1820.7282913165266</v>
      </c>
    </row>
    <row r="107" spans="2:9" x14ac:dyDescent="0.25">
      <c r="B107" s="1106">
        <f t="shared" si="6"/>
        <v>38</v>
      </c>
      <c r="C107" s="1107" t="s">
        <v>705</v>
      </c>
      <c r="D107" s="1108">
        <v>2</v>
      </c>
      <c r="E107" s="1108" t="s">
        <v>667</v>
      </c>
      <c r="F107" s="1109">
        <f t="shared" si="4"/>
        <v>5.6022408963585435E-3</v>
      </c>
      <c r="G107" s="1110">
        <v>400000</v>
      </c>
      <c r="H107" s="1110" t="s">
        <v>668</v>
      </c>
      <c r="I107" s="1111">
        <f t="shared" si="5"/>
        <v>2240.8963585434176</v>
      </c>
    </row>
    <row r="108" spans="2:9" x14ac:dyDescent="0.25">
      <c r="B108" s="1106">
        <f t="shared" si="6"/>
        <v>39</v>
      </c>
      <c r="C108" s="1107" t="s">
        <v>706</v>
      </c>
      <c r="D108" s="1108">
        <v>2</v>
      </c>
      <c r="E108" s="1108" t="s">
        <v>667</v>
      </c>
      <c r="F108" s="1109">
        <f t="shared" si="4"/>
        <v>5.6022408963585435E-3</v>
      </c>
      <c r="G108" s="1110">
        <v>520000</v>
      </c>
      <c r="H108" s="1110" t="s">
        <v>668</v>
      </c>
      <c r="I108" s="1111">
        <f t="shared" si="5"/>
        <v>2913.1652661064427</v>
      </c>
    </row>
    <row r="109" spans="2:9" x14ac:dyDescent="0.25">
      <c r="B109" s="1106">
        <f t="shared" si="6"/>
        <v>40</v>
      </c>
      <c r="C109" s="1107" t="s">
        <v>707</v>
      </c>
      <c r="D109" s="1108">
        <v>12</v>
      </c>
      <c r="E109" s="1108" t="s">
        <v>667</v>
      </c>
      <c r="F109" s="1109">
        <f t="shared" si="4"/>
        <v>3.3613445378151259E-2</v>
      </c>
      <c r="G109" s="1110">
        <v>75000</v>
      </c>
      <c r="H109" s="1110" t="s">
        <v>668</v>
      </c>
      <c r="I109" s="1111">
        <f t="shared" si="5"/>
        <v>2521.0084033613443</v>
      </c>
    </row>
    <row r="110" spans="2:9" ht="15.75" thickBot="1" x14ac:dyDescent="0.3">
      <c r="B110" s="1112">
        <f t="shared" si="6"/>
        <v>41</v>
      </c>
      <c r="C110" s="1113" t="s">
        <v>708</v>
      </c>
      <c r="D110" s="1114">
        <v>12</v>
      </c>
      <c r="E110" s="1114" t="s">
        <v>667</v>
      </c>
      <c r="F110" s="1115">
        <f t="shared" si="4"/>
        <v>3.3613445378151259E-2</v>
      </c>
      <c r="G110" s="1116">
        <v>85000</v>
      </c>
      <c r="H110" s="1116" t="s">
        <v>668</v>
      </c>
      <c r="I110" s="1117">
        <f t="shared" si="5"/>
        <v>2857.1428571428569</v>
      </c>
    </row>
    <row r="111" spans="2:9" ht="15.75" x14ac:dyDescent="0.25">
      <c r="B111" s="933"/>
      <c r="C111" s="877"/>
      <c r="D111" s="1038"/>
      <c r="E111" s="1038"/>
      <c r="G111" s="2397" t="s">
        <v>709</v>
      </c>
      <c r="H111" s="2398"/>
      <c r="I111" s="1118">
        <f>SUM(I70:I110)</f>
        <v>135770.30812324933</v>
      </c>
    </row>
  </sheetData>
  <mergeCells count="23">
    <mergeCell ref="B61:G61"/>
    <mergeCell ref="B3:B4"/>
    <mergeCell ref="C3:D4"/>
    <mergeCell ref="E3:E4"/>
    <mergeCell ref="F3:G4"/>
    <mergeCell ref="B33:G33"/>
    <mergeCell ref="B35:B36"/>
    <mergeCell ref="C35:D36"/>
    <mergeCell ref="E35:E36"/>
    <mergeCell ref="F35:G36"/>
    <mergeCell ref="B54:G54"/>
    <mergeCell ref="B56:B57"/>
    <mergeCell ref="C56:D57"/>
    <mergeCell ref="E56:E57"/>
    <mergeCell ref="F56:G57"/>
    <mergeCell ref="G111:H111"/>
    <mergeCell ref="B63:G64"/>
    <mergeCell ref="H63:H64"/>
    <mergeCell ref="B68:B69"/>
    <mergeCell ref="C68:C69"/>
    <mergeCell ref="D68:E69"/>
    <mergeCell ref="F68:F69"/>
    <mergeCell ref="G68:H6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087B3-39BE-4D78-A250-82C6899D3C68}">
  <dimension ref="B2:M25"/>
  <sheetViews>
    <sheetView workbookViewId="0">
      <selection activeCell="F7" sqref="F7:I7"/>
    </sheetView>
  </sheetViews>
  <sheetFormatPr defaultRowHeight="15" x14ac:dyDescent="0.25"/>
  <cols>
    <col min="2" max="2" width="33.42578125" customWidth="1"/>
    <col min="3" max="3" width="9.5703125" customWidth="1"/>
    <col min="5" max="5" width="18.42578125" customWidth="1"/>
    <col min="8" max="8" width="16.42578125" customWidth="1"/>
    <col min="11" max="11" width="23.5703125" customWidth="1"/>
    <col min="12" max="12" width="12.42578125" customWidth="1"/>
    <col min="13" max="13" width="9.5703125" customWidth="1"/>
  </cols>
  <sheetData>
    <row r="2" spans="2:13" ht="18.75" x14ac:dyDescent="0.25">
      <c r="B2" s="1037" t="s">
        <v>710</v>
      </c>
    </row>
    <row r="3" spans="2:13" x14ac:dyDescent="0.25">
      <c r="B3" s="1039" t="s">
        <v>380</v>
      </c>
      <c r="C3" s="2387" t="s">
        <v>218</v>
      </c>
      <c r="D3" s="2388"/>
      <c r="E3" s="1119" t="s">
        <v>640</v>
      </c>
      <c r="F3" s="2389" t="s">
        <v>560</v>
      </c>
      <c r="G3" s="2390"/>
      <c r="H3" s="1045" t="s">
        <v>561</v>
      </c>
      <c r="K3" s="1085" t="s">
        <v>711</v>
      </c>
    </row>
    <row r="4" spans="2:13" ht="21.6" customHeight="1" x14ac:dyDescent="0.25">
      <c r="B4" s="1120" t="s">
        <v>712</v>
      </c>
      <c r="C4" s="1121"/>
      <c r="D4" s="1070" t="s">
        <v>713</v>
      </c>
      <c r="E4" s="1122">
        <v>0</v>
      </c>
      <c r="F4" s="2395"/>
      <c r="G4" s="2396"/>
      <c r="H4" s="1041" t="s">
        <v>270</v>
      </c>
      <c r="K4" s="1123" t="s">
        <v>380</v>
      </c>
      <c r="L4" s="2387" t="s">
        <v>560</v>
      </c>
      <c r="M4" s="2388"/>
    </row>
    <row r="5" spans="2:13" ht="17.850000000000001" customHeight="1" x14ac:dyDescent="0.25">
      <c r="B5" s="1046" t="s">
        <v>273</v>
      </c>
      <c r="C5" s="1050"/>
      <c r="D5" s="1124"/>
      <c r="E5" s="1125"/>
      <c r="F5" s="1047"/>
      <c r="G5" s="1124"/>
      <c r="H5" s="1126">
        <v>0</v>
      </c>
      <c r="K5" s="1127" t="s">
        <v>714</v>
      </c>
      <c r="L5" s="1128">
        <v>1550</v>
      </c>
      <c r="M5" s="1129" t="s">
        <v>715</v>
      </c>
    </row>
    <row r="6" spans="2:13" x14ac:dyDescent="0.25">
      <c r="B6" s="1053" t="s">
        <v>716</v>
      </c>
      <c r="C6" s="1054">
        <v>100</v>
      </c>
      <c r="D6" s="1090" t="s">
        <v>717</v>
      </c>
      <c r="E6" s="404">
        <f>(C6*25%*4)/30</f>
        <v>3.3333333333333335</v>
      </c>
      <c r="F6" s="1054">
        <v>14500</v>
      </c>
      <c r="G6" s="1090" t="s">
        <v>718</v>
      </c>
      <c r="H6" s="1130">
        <f>F6*E6</f>
        <v>48333.333333333336</v>
      </c>
    </row>
    <row r="7" spans="2:13" x14ac:dyDescent="0.25">
      <c r="B7" s="1053" t="s">
        <v>719</v>
      </c>
      <c r="C7" s="1054">
        <v>100</v>
      </c>
      <c r="D7" s="1090" t="s">
        <v>717</v>
      </c>
      <c r="E7" s="404">
        <f>(C7*25%*4)/30</f>
        <v>3.3333333333333335</v>
      </c>
      <c r="F7" s="1054">
        <v>14500</v>
      </c>
      <c r="G7" s="1090" t="s">
        <v>718</v>
      </c>
      <c r="H7" s="1130">
        <f>F7*E7</f>
        <v>48333.333333333336</v>
      </c>
    </row>
    <row r="8" spans="2:13" x14ac:dyDescent="0.25">
      <c r="B8" s="1053" t="s">
        <v>720</v>
      </c>
      <c r="C8" s="1054">
        <v>100</v>
      </c>
      <c r="D8" s="1090" t="s">
        <v>717</v>
      </c>
      <c r="E8" s="404">
        <f>(C8*25%*4)/30</f>
        <v>3.3333333333333335</v>
      </c>
      <c r="F8" s="1054">
        <v>14500</v>
      </c>
      <c r="G8" s="1090" t="s">
        <v>718</v>
      </c>
      <c r="H8" s="1130">
        <f>F8*E8</f>
        <v>48333.333333333336</v>
      </c>
    </row>
    <row r="9" spans="2:13" x14ac:dyDescent="0.25">
      <c r="B9" s="1053" t="s">
        <v>577</v>
      </c>
      <c r="C9" s="1054"/>
      <c r="D9" s="1090" t="s">
        <v>270</v>
      </c>
      <c r="E9" s="1054"/>
      <c r="F9" s="1054"/>
      <c r="G9" s="1090"/>
      <c r="H9" s="1130">
        <v>0</v>
      </c>
      <c r="I9" s="1131"/>
    </row>
    <row r="10" spans="2:13" x14ac:dyDescent="0.25">
      <c r="B10" s="1063" t="s">
        <v>721</v>
      </c>
      <c r="C10" s="1064"/>
      <c r="D10" s="1065"/>
      <c r="E10" s="1064"/>
      <c r="F10" s="1064"/>
      <c r="G10" s="1065"/>
      <c r="H10" s="1132">
        <f>SUM(H5:H9)</f>
        <v>145000</v>
      </c>
    </row>
    <row r="11" spans="2:13" x14ac:dyDescent="0.25">
      <c r="H11" s="1133" t="s">
        <v>722</v>
      </c>
    </row>
    <row r="12" spans="2:13" x14ac:dyDescent="0.25">
      <c r="B12" s="1085" t="s">
        <v>723</v>
      </c>
    </row>
    <row r="13" spans="2:13" ht="23.1" customHeight="1" x14ac:dyDescent="0.25">
      <c r="B13" s="1039" t="s">
        <v>380</v>
      </c>
      <c r="C13" s="2387" t="s">
        <v>218</v>
      </c>
      <c r="D13" s="2388"/>
      <c r="E13" s="1041" t="s">
        <v>724</v>
      </c>
      <c r="F13" s="2389" t="s">
        <v>560</v>
      </c>
      <c r="G13" s="2390"/>
      <c r="H13" s="1045" t="s">
        <v>561</v>
      </c>
    </row>
    <row r="14" spans="2:13" ht="21.2" customHeight="1" x14ac:dyDescent="0.25">
      <c r="B14" s="1120" t="s">
        <v>725</v>
      </c>
      <c r="C14" s="1121">
        <v>2088</v>
      </c>
      <c r="D14" s="1041" t="s">
        <v>713</v>
      </c>
      <c r="E14" s="1122">
        <f>C14*24</f>
        <v>50112</v>
      </c>
      <c r="F14" s="2395"/>
      <c r="G14" s="2396"/>
      <c r="H14" s="1041" t="s">
        <v>270</v>
      </c>
    </row>
    <row r="15" spans="2:13" x14ac:dyDescent="0.25">
      <c r="B15" s="1046" t="s">
        <v>273</v>
      </c>
      <c r="C15" s="1134"/>
      <c r="D15" s="1048"/>
      <c r="E15" s="1125"/>
      <c r="F15" s="1135"/>
      <c r="G15" s="1048"/>
      <c r="H15" s="1136">
        <v>0</v>
      </c>
    </row>
    <row r="16" spans="2:13" x14ac:dyDescent="0.25">
      <c r="B16" s="1053" t="s">
        <v>716</v>
      </c>
      <c r="C16" s="1054">
        <v>800</v>
      </c>
      <c r="D16" s="1090" t="s">
        <v>717</v>
      </c>
      <c r="E16" s="404">
        <f>C16*24</f>
        <v>19200</v>
      </c>
      <c r="F16" s="1054">
        <v>14500</v>
      </c>
      <c r="G16" s="1090" t="s">
        <v>718</v>
      </c>
      <c r="H16" s="1130">
        <f>F16*E16</f>
        <v>278400000</v>
      </c>
    </row>
    <row r="17" spans="2:9" x14ac:dyDescent="0.25">
      <c r="B17" s="1053" t="s">
        <v>719</v>
      </c>
      <c r="C17" s="1054">
        <v>800</v>
      </c>
      <c r="D17" s="1090" t="s">
        <v>717</v>
      </c>
      <c r="E17" s="404">
        <f>C17*24</f>
        <v>19200</v>
      </c>
      <c r="F17" s="1054">
        <v>14500</v>
      </c>
      <c r="G17" s="1090" t="s">
        <v>718</v>
      </c>
      <c r="H17" s="1130">
        <f>F17*E17</f>
        <v>278400000</v>
      </c>
    </row>
    <row r="18" spans="2:9" x14ac:dyDescent="0.25">
      <c r="B18" s="1053" t="s">
        <v>720</v>
      </c>
      <c r="C18" s="1054"/>
      <c r="D18" s="1090" t="s">
        <v>717</v>
      </c>
      <c r="E18" s="404">
        <v>0</v>
      </c>
      <c r="F18" s="1054">
        <v>14500</v>
      </c>
      <c r="G18" s="1090" t="s">
        <v>718</v>
      </c>
      <c r="H18" s="1130">
        <f>F18*E18</f>
        <v>0</v>
      </c>
    </row>
    <row r="19" spans="2:9" x14ac:dyDescent="0.25">
      <c r="B19" s="1053" t="s">
        <v>577</v>
      </c>
      <c r="C19" s="1054"/>
      <c r="D19" s="1090" t="s">
        <v>270</v>
      </c>
      <c r="E19" s="1054"/>
      <c r="F19" s="1054"/>
      <c r="G19" s="1090"/>
      <c r="H19" s="1137">
        <v>0</v>
      </c>
      <c r="I19" s="1131"/>
    </row>
    <row r="20" spans="2:9" x14ac:dyDescent="0.25">
      <c r="B20" s="1063" t="s">
        <v>721</v>
      </c>
      <c r="C20" s="1064"/>
      <c r="D20" s="1065"/>
      <c r="E20" s="1064"/>
      <c r="F20" s="1064"/>
      <c r="G20" s="1065"/>
      <c r="H20" s="1132">
        <f>SUM(H15:H19)</f>
        <v>556800000</v>
      </c>
    </row>
    <row r="21" spans="2:9" x14ac:dyDescent="0.25">
      <c r="B21" s="1138"/>
      <c r="C21" s="1038"/>
      <c r="E21" s="1038"/>
      <c r="F21" s="2412" t="s">
        <v>726</v>
      </c>
      <c r="G21" s="2413"/>
      <c r="H21" s="1139">
        <f>H20/E14</f>
        <v>11111.111111111111</v>
      </c>
      <c r="I21" s="1085" t="s">
        <v>727</v>
      </c>
    </row>
    <row r="22" spans="2:9" x14ac:dyDescent="0.25">
      <c r="H22" s="1140"/>
    </row>
    <row r="23" spans="2:9" x14ac:dyDescent="0.25">
      <c r="B23" s="877" t="s">
        <v>580</v>
      </c>
      <c r="E23" s="1083"/>
    </row>
    <row r="24" spans="2:9" x14ac:dyDescent="0.25">
      <c r="B24" s="877" t="s">
        <v>728</v>
      </c>
      <c r="E24" s="1141"/>
    </row>
    <row r="25" spans="2:9" x14ac:dyDescent="0.25">
      <c r="E25" s="877"/>
      <c r="G25" s="1142"/>
    </row>
  </sheetData>
  <mergeCells count="6">
    <mergeCell ref="F21:G21"/>
    <mergeCell ref="C3:D3"/>
    <mergeCell ref="F3:G4"/>
    <mergeCell ref="L4:M4"/>
    <mergeCell ref="C13:D13"/>
    <mergeCell ref="F13:G1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DCD8-2DE5-4C34-BF46-6DEDA927D849}">
  <dimension ref="B2:J21"/>
  <sheetViews>
    <sheetView workbookViewId="0">
      <selection activeCell="C7" sqref="C7:I7"/>
    </sheetView>
  </sheetViews>
  <sheetFormatPr defaultColWidth="8.5703125" defaultRowHeight="12.75" x14ac:dyDescent="0.25"/>
  <cols>
    <col min="1" max="1" width="8.5703125" style="950"/>
    <col min="2" max="2" width="5.5703125" style="949" customWidth="1"/>
    <col min="3" max="3" width="63.5703125" style="950" customWidth="1"/>
    <col min="4" max="4" width="15.5703125" style="950" customWidth="1"/>
    <col min="5" max="5" width="15" style="950" customWidth="1"/>
    <col min="6" max="6" width="15.42578125" style="950" customWidth="1"/>
    <col min="7" max="7" width="14.5703125" style="950" customWidth="1"/>
    <col min="8" max="8" width="11.42578125" style="950" customWidth="1"/>
    <col min="9" max="9" width="12.42578125" style="950" customWidth="1"/>
    <col min="10" max="10" width="11" style="950" bestFit="1" customWidth="1"/>
    <col min="11" max="16384" width="8.5703125" style="950"/>
  </cols>
  <sheetData>
    <row r="2" spans="2:10" ht="19.5" thickBot="1" x14ac:dyDescent="0.3">
      <c r="B2" s="951" t="s">
        <v>539</v>
      </c>
    </row>
    <row r="3" spans="2:10" x14ac:dyDescent="0.25">
      <c r="B3" s="2418" t="s">
        <v>356</v>
      </c>
      <c r="C3" s="2419"/>
      <c r="D3" s="952"/>
      <c r="E3" s="952"/>
      <c r="F3" s="952"/>
      <c r="G3" s="952"/>
      <c r="H3" s="954" t="s">
        <v>376</v>
      </c>
      <c r="I3" s="955">
        <f>'HPP REF '!N3</f>
        <v>2169.1977499999998</v>
      </c>
    </row>
    <row r="4" spans="2:10" x14ac:dyDescent="0.25">
      <c r="B4" s="2420" t="s">
        <v>408</v>
      </c>
      <c r="C4" s="2421"/>
      <c r="H4" s="956" t="s">
        <v>82</v>
      </c>
      <c r="I4" s="957">
        <f>'HPP REF '!N4</f>
        <v>28</v>
      </c>
    </row>
    <row r="5" spans="2:10" x14ac:dyDescent="0.25">
      <c r="B5" s="2420" t="s">
        <v>409</v>
      </c>
      <c r="C5" s="2421"/>
      <c r="H5" s="956" t="s">
        <v>410</v>
      </c>
      <c r="I5" s="957">
        <f>I4*I3</f>
        <v>60737.536999999997</v>
      </c>
    </row>
    <row r="6" spans="2:10" ht="13.5" thickBot="1" x14ac:dyDescent="0.3">
      <c r="B6" s="928" t="s">
        <v>411</v>
      </c>
      <c r="C6" s="929"/>
      <c r="D6" s="958"/>
      <c r="E6" s="958"/>
      <c r="F6" s="958"/>
      <c r="G6" s="958"/>
      <c r="H6" s="960"/>
      <c r="I6" s="1146">
        <v>16000</v>
      </c>
    </row>
    <row r="7" spans="2:10" ht="15" x14ac:dyDescent="0.25">
      <c r="B7" s="2422" t="s">
        <v>98</v>
      </c>
      <c r="C7" s="2424" t="s">
        <v>284</v>
      </c>
      <c r="D7" s="2414" t="s">
        <v>540</v>
      </c>
      <c r="E7" s="2426"/>
      <c r="F7" s="2414" t="s">
        <v>436</v>
      </c>
      <c r="G7" s="2414"/>
      <c r="H7" s="2414"/>
      <c r="I7" s="2415"/>
    </row>
    <row r="8" spans="2:10" ht="15.75" thickBot="1" x14ac:dyDescent="0.3">
      <c r="B8" s="2423"/>
      <c r="C8" s="2425"/>
      <c r="D8" s="1004" t="s">
        <v>437</v>
      </c>
      <c r="E8" s="1004" t="s">
        <v>438</v>
      </c>
      <c r="F8" s="1004" t="s">
        <v>437</v>
      </c>
      <c r="G8" s="1004" t="s">
        <v>438</v>
      </c>
      <c r="H8" s="1005" t="s">
        <v>413</v>
      </c>
      <c r="I8" s="1016" t="s">
        <v>225</v>
      </c>
    </row>
    <row r="9" spans="2:10" ht="13.5" thickTop="1" x14ac:dyDescent="0.25">
      <c r="B9" s="1006">
        <v>1</v>
      </c>
      <c r="C9" s="1026" t="s">
        <v>541</v>
      </c>
      <c r="D9" s="1022">
        <v>962709313.75999999</v>
      </c>
      <c r="E9" s="1022">
        <f t="shared" ref="E9:E15" si="0">D9/12</f>
        <v>80225776.146666661</v>
      </c>
      <c r="F9" s="1022">
        <f>G9*12</f>
        <v>531927347.99999374</v>
      </c>
      <c r="G9" s="1022">
        <v>44327278.999999478</v>
      </c>
      <c r="H9" s="1023">
        <f>$G$9/($I$5*1000)</f>
        <v>0.7298168676151533</v>
      </c>
      <c r="I9" s="1023">
        <f>($G$9/$I$6)/$I$5</f>
        <v>4.5613554225947088E-2</v>
      </c>
      <c r="J9" s="950">
        <f>D9/12</f>
        <v>80225776.146666661</v>
      </c>
    </row>
    <row r="10" spans="2:10" x14ac:dyDescent="0.25">
      <c r="B10" s="971">
        <f t="shared" ref="B10:B15" si="1">B9+1</f>
        <v>2</v>
      </c>
      <c r="C10" s="1026" t="s">
        <v>542</v>
      </c>
      <c r="D10" s="976">
        <v>269614444.44</v>
      </c>
      <c r="E10" s="976">
        <f t="shared" si="0"/>
        <v>22467870.370000001</v>
      </c>
      <c r="F10" s="976">
        <v>0</v>
      </c>
      <c r="G10" s="976">
        <v>0</v>
      </c>
      <c r="H10" s="977">
        <f>$G$10/($I$5*1000)</f>
        <v>0</v>
      </c>
      <c r="I10" s="977">
        <f>($G$10/$I$6)/$I$5</f>
        <v>0</v>
      </c>
    </row>
    <row r="11" spans="2:10" x14ac:dyDescent="0.25">
      <c r="B11" s="971">
        <f t="shared" si="1"/>
        <v>3</v>
      </c>
      <c r="C11" s="1026" t="s">
        <v>543</v>
      </c>
      <c r="D11" s="976">
        <v>0</v>
      </c>
      <c r="E11" s="976">
        <f t="shared" si="0"/>
        <v>0</v>
      </c>
      <c r="F11" s="976">
        <v>0</v>
      </c>
      <c r="G11" s="976">
        <v>0</v>
      </c>
      <c r="H11" s="977">
        <f>$G$11/($I$5*1000)</f>
        <v>0</v>
      </c>
      <c r="I11" s="977">
        <f>($G$11/$I$6)/$I$5</f>
        <v>0</v>
      </c>
    </row>
    <row r="12" spans="2:10" x14ac:dyDescent="0.25">
      <c r="B12" s="971">
        <f t="shared" si="1"/>
        <v>4</v>
      </c>
      <c r="C12" s="1026" t="s">
        <v>544</v>
      </c>
      <c r="D12" s="976">
        <v>0</v>
      </c>
      <c r="E12" s="976">
        <f t="shared" si="0"/>
        <v>0</v>
      </c>
      <c r="F12" s="976">
        <v>0</v>
      </c>
      <c r="G12" s="976">
        <v>0</v>
      </c>
      <c r="H12" s="977">
        <f>$G$12/($I$5*1000)</f>
        <v>0</v>
      </c>
      <c r="I12" s="977">
        <f>($G$12/$I$6)/$I$5</f>
        <v>0</v>
      </c>
    </row>
    <row r="13" spans="2:10" x14ac:dyDescent="0.25">
      <c r="B13" s="971">
        <f t="shared" si="1"/>
        <v>5</v>
      </c>
      <c r="C13" s="1026" t="s">
        <v>545</v>
      </c>
      <c r="D13" s="976">
        <v>0</v>
      </c>
      <c r="E13" s="976">
        <f t="shared" si="0"/>
        <v>0</v>
      </c>
      <c r="F13" s="976">
        <v>0</v>
      </c>
      <c r="G13" s="976">
        <v>0</v>
      </c>
      <c r="H13" s="977">
        <f>$G$13/($I$5*1000)</f>
        <v>0</v>
      </c>
      <c r="I13" s="977">
        <f>($G$13/$I$6)/$I$5</f>
        <v>0</v>
      </c>
    </row>
    <row r="14" spans="2:10" x14ac:dyDescent="0.25">
      <c r="B14" s="971">
        <f t="shared" si="1"/>
        <v>6</v>
      </c>
      <c r="C14" s="1026" t="s">
        <v>546</v>
      </c>
      <c r="D14" s="976">
        <v>0</v>
      </c>
      <c r="E14" s="976">
        <f t="shared" si="0"/>
        <v>0</v>
      </c>
      <c r="F14" s="1027">
        <v>0</v>
      </c>
      <c r="G14" s="976">
        <v>0</v>
      </c>
      <c r="H14" s="977">
        <f>$G$14/($I$5*1000)</f>
        <v>0</v>
      </c>
      <c r="I14" s="977">
        <f>($G$14/$I$6)/$I$5</f>
        <v>0</v>
      </c>
    </row>
    <row r="15" spans="2:10" x14ac:dyDescent="0.25">
      <c r="B15" s="971">
        <f t="shared" si="1"/>
        <v>7</v>
      </c>
      <c r="C15" s="1026" t="s">
        <v>547</v>
      </c>
      <c r="D15" s="976">
        <v>12576902836.549999</v>
      </c>
      <c r="E15" s="976">
        <f t="shared" si="0"/>
        <v>1048075236.3791666</v>
      </c>
      <c r="F15" s="968">
        <f>G15*12</f>
        <v>12048990312</v>
      </c>
      <c r="G15" s="976">
        <v>1004082526</v>
      </c>
      <c r="H15" s="977">
        <f>$G$15/($I$5*1000)</f>
        <v>16.531498898284269</v>
      </c>
      <c r="I15" s="977">
        <f>($G$15/$I$6)/$I$5</f>
        <v>1.0332186811427668</v>
      </c>
    </row>
    <row r="16" spans="2:10" x14ac:dyDescent="0.25">
      <c r="B16" s="971"/>
      <c r="C16" s="978"/>
      <c r="D16" s="976"/>
      <c r="E16" s="976"/>
      <c r="F16" s="976"/>
      <c r="G16" s="976"/>
      <c r="H16" s="977"/>
      <c r="I16" s="977"/>
    </row>
    <row r="17" spans="2:9" x14ac:dyDescent="0.25">
      <c r="B17" s="971"/>
      <c r="C17" s="978"/>
      <c r="D17" s="976"/>
      <c r="E17" s="976"/>
      <c r="F17" s="976"/>
      <c r="G17" s="976"/>
      <c r="H17" s="977"/>
      <c r="I17" s="977"/>
    </row>
    <row r="18" spans="2:9" x14ac:dyDescent="0.25">
      <c r="B18" s="971"/>
      <c r="C18" s="978"/>
      <c r="D18" s="976"/>
      <c r="E18" s="976"/>
      <c r="F18" s="976"/>
      <c r="G18" s="976"/>
      <c r="H18" s="977"/>
      <c r="I18" s="977"/>
    </row>
    <row r="19" spans="2:9" ht="13.5" thickBot="1" x14ac:dyDescent="0.3">
      <c r="B19" s="1009"/>
      <c r="C19" s="1010"/>
      <c r="D19" s="1011"/>
      <c r="E19" s="1011"/>
      <c r="F19" s="1011"/>
      <c r="G19" s="1011"/>
      <c r="H19" s="1025"/>
      <c r="I19" s="1025"/>
    </row>
    <row r="20" spans="2:9" ht="16.5" thickTop="1" thickBot="1" x14ac:dyDescent="0.3">
      <c r="B20" s="2416" t="s">
        <v>483</v>
      </c>
      <c r="C20" s="2417"/>
      <c r="D20" s="1017">
        <f t="shared" ref="D20:I20" si="2">SUM(D9:D19)</f>
        <v>13809226594.75</v>
      </c>
      <c r="E20" s="1017">
        <f t="shared" si="2"/>
        <v>1150768882.8958333</v>
      </c>
      <c r="F20" s="1018">
        <f t="shared" si="2"/>
        <v>12580917659.999994</v>
      </c>
      <c r="G20" s="1018">
        <f t="shared" si="2"/>
        <v>1048409804.9999995</v>
      </c>
      <c r="H20" s="1019">
        <f t="shared" si="2"/>
        <v>17.261315765899422</v>
      </c>
      <c r="I20" s="1019">
        <f t="shared" si="2"/>
        <v>1.0788322353687139</v>
      </c>
    </row>
    <row r="21" spans="2:9" ht="13.5" thickTop="1" x14ac:dyDescent="0.25"/>
  </sheetData>
  <mergeCells count="8">
    <mergeCell ref="F7:I7"/>
    <mergeCell ref="B20:C20"/>
    <mergeCell ref="B3:C3"/>
    <mergeCell ref="B4:C4"/>
    <mergeCell ref="B5:C5"/>
    <mergeCell ref="B7:B8"/>
    <mergeCell ref="C7:C8"/>
    <mergeCell ref="D7:E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E7776-6610-44AF-BE23-C58FB290211E}">
  <dimension ref="B1:L76"/>
  <sheetViews>
    <sheetView workbookViewId="0">
      <pane ySplit="1" topLeftCell="A2" activePane="bottomLeft" state="frozen"/>
      <selection activeCell="C7" sqref="C7:I7"/>
      <selection pane="bottomLeft" activeCell="C7" sqref="C7:I7"/>
    </sheetView>
  </sheetViews>
  <sheetFormatPr defaultColWidth="8.5703125" defaultRowHeight="12.75" x14ac:dyDescent="0.25"/>
  <cols>
    <col min="1" max="1" width="8.5703125" style="950"/>
    <col min="2" max="2" width="5.5703125" style="949" customWidth="1"/>
    <col min="3" max="3" width="49.42578125" style="950" customWidth="1"/>
    <col min="4" max="4" width="16.5703125" style="950" customWidth="1"/>
    <col min="5" max="5" width="15.5703125" style="950" customWidth="1"/>
    <col min="6" max="7" width="15" style="950" customWidth="1"/>
    <col min="8" max="8" width="15.42578125" style="950" customWidth="1"/>
    <col min="9" max="9" width="14.5703125" style="950" customWidth="1"/>
    <col min="10" max="10" width="11.42578125" style="950" customWidth="1"/>
    <col min="11" max="11" width="12.42578125" style="950" customWidth="1"/>
    <col min="12" max="12" width="17.5703125" style="950" customWidth="1"/>
    <col min="13" max="16384" width="8.5703125" style="950"/>
  </cols>
  <sheetData>
    <row r="1" spans="2:11" ht="5.0999999999999996" customHeight="1" x14ac:dyDescent="0.25"/>
    <row r="2" spans="2:11" ht="23.85" customHeight="1" thickBot="1" x14ac:dyDescent="0.3">
      <c r="B2" s="951" t="s">
        <v>481</v>
      </c>
    </row>
    <row r="3" spans="2:11" ht="14.85" customHeight="1" x14ac:dyDescent="0.25">
      <c r="B3" s="2418" t="s">
        <v>356</v>
      </c>
      <c r="C3" s="2419"/>
      <c r="D3" s="851"/>
      <c r="E3" s="952"/>
      <c r="F3" s="952"/>
      <c r="G3" s="952"/>
      <c r="H3" s="952"/>
      <c r="I3" s="952"/>
      <c r="J3" s="954" t="s">
        <v>376</v>
      </c>
      <c r="K3" s="955">
        <f>'HPP REF '!N3</f>
        <v>2169.1977499999998</v>
      </c>
    </row>
    <row r="4" spans="2:11" ht="14.85" customHeight="1" x14ac:dyDescent="0.25">
      <c r="B4" s="2420" t="s">
        <v>408</v>
      </c>
      <c r="C4" s="2421"/>
      <c r="D4" s="856"/>
      <c r="J4" s="956" t="s">
        <v>82</v>
      </c>
      <c r="K4" s="957">
        <f>'HPP REF '!N4</f>
        <v>28</v>
      </c>
    </row>
    <row r="5" spans="2:11" ht="14.85" customHeight="1" x14ac:dyDescent="0.25">
      <c r="B5" s="2420" t="s">
        <v>409</v>
      </c>
      <c r="C5" s="2421"/>
      <c r="D5" s="856"/>
      <c r="J5" s="956" t="s">
        <v>410</v>
      </c>
      <c r="K5" s="957">
        <f>K4*K3</f>
        <v>60737.536999999997</v>
      </c>
    </row>
    <row r="6" spans="2:11" ht="14.85" customHeight="1" thickBot="1" x14ac:dyDescent="0.3">
      <c r="B6" s="928" t="s">
        <v>411</v>
      </c>
      <c r="C6" s="929"/>
      <c r="D6" s="929"/>
      <c r="E6" s="958"/>
      <c r="F6" s="958"/>
      <c r="G6" s="958"/>
      <c r="H6" s="958"/>
      <c r="I6" s="958"/>
      <c r="J6" s="960"/>
      <c r="K6" s="1146">
        <v>16000</v>
      </c>
    </row>
    <row r="7" spans="2:11" ht="15.6" customHeight="1" x14ac:dyDescent="0.25">
      <c r="B7" s="2422" t="s">
        <v>98</v>
      </c>
      <c r="C7" s="2424" t="s">
        <v>284</v>
      </c>
      <c r="D7" s="2427" t="s">
        <v>435</v>
      </c>
      <c r="E7" s="2414"/>
      <c r="F7" s="2426"/>
      <c r="G7" s="2427" t="s">
        <v>436</v>
      </c>
      <c r="H7" s="2414"/>
      <c r="I7" s="2414"/>
      <c r="J7" s="2414"/>
      <c r="K7" s="2415"/>
    </row>
    <row r="8" spans="2:11" ht="15" customHeight="1" thickBot="1" x14ac:dyDescent="0.3">
      <c r="B8" s="2423"/>
      <c r="C8" s="2425"/>
      <c r="D8" s="1003" t="s">
        <v>482</v>
      </c>
      <c r="E8" s="1004" t="s">
        <v>437</v>
      </c>
      <c r="F8" s="1004" t="s">
        <v>438</v>
      </c>
      <c r="G8" s="1003" t="s">
        <v>482</v>
      </c>
      <c r="H8" s="1004" t="s">
        <v>437</v>
      </c>
      <c r="I8" s="1004" t="s">
        <v>438</v>
      </c>
      <c r="J8" s="1005" t="s">
        <v>413</v>
      </c>
      <c r="K8" s="1016" t="s">
        <v>225</v>
      </c>
    </row>
    <row r="9" spans="2:11" ht="23.85" customHeight="1" thickTop="1" thickBot="1" x14ac:dyDescent="0.3">
      <c r="B9" s="2416" t="s">
        <v>483</v>
      </c>
      <c r="C9" s="2417"/>
      <c r="D9" s="1017">
        <f t="shared" ref="D9:K9" si="0">SUM(D10:D75)</f>
        <v>679712126808.7334</v>
      </c>
      <c r="E9" s="1017">
        <f t="shared" si="0"/>
        <v>41807174181.37001</v>
      </c>
      <c r="F9" s="1017">
        <f t="shared" si="0"/>
        <v>3483931181.7808337</v>
      </c>
      <c r="G9" s="1018">
        <f t="shared" si="0"/>
        <v>775031394297.89551</v>
      </c>
      <c r="H9" s="1018">
        <f t="shared" si="0"/>
        <v>50174217449.730003</v>
      </c>
      <c r="I9" s="1018">
        <f t="shared" si="0"/>
        <v>4181184787.4775009</v>
      </c>
      <c r="J9" s="1019">
        <f t="shared" si="0"/>
        <v>68.840209761510422</v>
      </c>
      <c r="K9" s="1019">
        <f t="shared" si="0"/>
        <v>4.3025131100944014</v>
      </c>
    </row>
    <row r="10" spans="2:11" ht="13.5" thickTop="1" x14ac:dyDescent="0.25">
      <c r="B10" s="1006">
        <v>1</v>
      </c>
      <c r="C10" s="1020" t="s">
        <v>484</v>
      </c>
      <c r="D10" s="1021">
        <v>3844320790</v>
      </c>
      <c r="E10" s="1022">
        <v>192216039.49999997</v>
      </c>
      <c r="F10" s="1022">
        <v>16018003.291666664</v>
      </c>
      <c r="G10" s="1022">
        <v>3844320789.5999999</v>
      </c>
      <c r="H10" s="1022">
        <f>I10*12</f>
        <v>192216039.48000002</v>
      </c>
      <c r="I10" s="1022">
        <v>16018003.290000001</v>
      </c>
      <c r="J10" s="1023">
        <f>$I$10/($K$5*1000)</f>
        <v>0.26372493981769463</v>
      </c>
      <c r="K10" s="1023">
        <f>($I$10/$K$6)/$K$5</f>
        <v>1.6482808738605914E-2</v>
      </c>
    </row>
    <row r="11" spans="2:11" x14ac:dyDescent="0.25">
      <c r="B11" s="971">
        <f>B10+1</f>
        <v>2</v>
      </c>
      <c r="C11" s="1024" t="s">
        <v>485</v>
      </c>
      <c r="D11" s="974">
        <v>247144032</v>
      </c>
      <c r="E11" s="976">
        <v>12357201.600000001</v>
      </c>
      <c r="F11" s="976">
        <v>1029766.8000000002</v>
      </c>
      <c r="G11" s="976">
        <v>247144031.75</v>
      </c>
      <c r="H11" s="976">
        <f>I11*12</f>
        <v>12357201.5875</v>
      </c>
      <c r="I11" s="976">
        <v>1029766.7989583333</v>
      </c>
      <c r="J11" s="977">
        <f>$I$11/($K$5*1000)</f>
        <v>1.6954372037811367E-2</v>
      </c>
      <c r="K11" s="977">
        <f>($I$11/$K$6)/$K$5</f>
        <v>1.0596482523632105E-3</v>
      </c>
    </row>
    <row r="12" spans="2:11" x14ac:dyDescent="0.25">
      <c r="B12" s="971">
        <f t="shared" ref="B12:B71" si="1">B11+1</f>
        <v>3</v>
      </c>
      <c r="C12" s="1024" t="s">
        <v>486</v>
      </c>
      <c r="D12" s="974">
        <v>199088248</v>
      </c>
      <c r="E12" s="976">
        <v>12429395.071824417</v>
      </c>
      <c r="F12" s="976">
        <v>1035782.9226520347</v>
      </c>
      <c r="G12" s="976">
        <v>397086862.12595332</v>
      </c>
      <c r="H12" s="976">
        <f t="shared" ref="H12:H71" si="2">I12*12</f>
        <v>19854343.106297664</v>
      </c>
      <c r="I12" s="976">
        <v>1654528.5921914722</v>
      </c>
      <c r="J12" s="977">
        <f>$I$12/($K$5*1000)</f>
        <v>2.7240627030883261E-2</v>
      </c>
      <c r="K12" s="977">
        <f>($I$12/$K$6)/$K$5</f>
        <v>1.7025391894302038E-3</v>
      </c>
    </row>
    <row r="13" spans="2:11" x14ac:dyDescent="0.25">
      <c r="B13" s="971">
        <f t="shared" si="1"/>
        <v>4</v>
      </c>
      <c r="C13" s="1024" t="s">
        <v>487</v>
      </c>
      <c r="D13" s="974">
        <v>53111657402</v>
      </c>
      <c r="E13" s="976">
        <v>2655582870.099999</v>
      </c>
      <c r="F13" s="976">
        <v>221298572.50833324</v>
      </c>
      <c r="G13" s="976">
        <v>53111657403.529999</v>
      </c>
      <c r="H13" s="976">
        <f t="shared" si="2"/>
        <v>2655582870.1764994</v>
      </c>
      <c r="I13" s="976">
        <v>221298572.51470828</v>
      </c>
      <c r="J13" s="977">
        <f>$I$13/($K$5*1000)</f>
        <v>3.6435223330624731</v>
      </c>
      <c r="K13" s="977">
        <f>($I$13/$K$6)/$K$5</f>
        <v>0.22772014581640457</v>
      </c>
    </row>
    <row r="14" spans="2:11" x14ac:dyDescent="0.25">
      <c r="B14" s="971">
        <f t="shared" si="1"/>
        <v>5</v>
      </c>
      <c r="C14" s="1024" t="s">
        <v>488</v>
      </c>
      <c r="D14" s="974">
        <v>1392076443.1299996</v>
      </c>
      <c r="E14" s="976">
        <v>70956821.50959149</v>
      </c>
      <c r="F14" s="976">
        <v>5913068.4591326239</v>
      </c>
      <c r="G14" s="976">
        <v>1500316391.3773193</v>
      </c>
      <c r="H14" s="976">
        <f t="shared" si="2"/>
        <v>75015819.56886597</v>
      </c>
      <c r="I14" s="976">
        <v>6251318.2974054972</v>
      </c>
      <c r="J14" s="977">
        <f>$I$14/($K$5*1000)</f>
        <v>0.10292347378863086</v>
      </c>
      <c r="K14" s="977">
        <f>($I$14/$K$6)/$K$5</f>
        <v>6.4327171117894294E-3</v>
      </c>
    </row>
    <row r="15" spans="2:11" x14ac:dyDescent="0.25">
      <c r="B15" s="971">
        <f t="shared" si="1"/>
        <v>6</v>
      </c>
      <c r="C15" s="1024" t="s">
        <v>489</v>
      </c>
      <c r="D15" s="974">
        <v>22378266872</v>
      </c>
      <c r="E15" s="976">
        <v>1118913343.5999999</v>
      </c>
      <c r="F15" s="976">
        <v>93242778.633333325</v>
      </c>
      <c r="G15" s="976">
        <v>22378266872.27499</v>
      </c>
      <c r="H15" s="976">
        <f t="shared" si="2"/>
        <v>1118913343.6137495</v>
      </c>
      <c r="I15" s="976">
        <v>93242778.63447912</v>
      </c>
      <c r="J15" s="977">
        <f>$I$15/($K$5*1000)</f>
        <v>1.5351754983821475</v>
      </c>
      <c r="K15" s="977">
        <f>($I$15/$K$6)/$K$5</f>
        <v>9.5948468648884219E-2</v>
      </c>
    </row>
    <row r="16" spans="2:11" x14ac:dyDescent="0.25">
      <c r="B16" s="971">
        <f t="shared" si="1"/>
        <v>7</v>
      </c>
      <c r="C16" s="1024" t="s">
        <v>490</v>
      </c>
      <c r="D16" s="974">
        <v>22378266872</v>
      </c>
      <c r="E16" s="976">
        <v>1118913343.5999999</v>
      </c>
      <c r="F16" s="976">
        <v>93242778.633333325</v>
      </c>
      <c r="G16" s="976">
        <v>22378266872.274998</v>
      </c>
      <c r="H16" s="976">
        <f t="shared" si="2"/>
        <v>1118913343.61375</v>
      </c>
      <c r="I16" s="976">
        <v>93242778.634479165</v>
      </c>
      <c r="J16" s="977">
        <f>$I$16/($K$5*1000)</f>
        <v>1.5351754983821482</v>
      </c>
      <c r="K16" s="977">
        <f>($I$16/$K$6)/$K$5</f>
        <v>9.5948468648884275E-2</v>
      </c>
    </row>
    <row r="17" spans="2:11" x14ac:dyDescent="0.25">
      <c r="B17" s="971">
        <f t="shared" si="1"/>
        <v>8</v>
      </c>
      <c r="C17" s="1024" t="s">
        <v>491</v>
      </c>
      <c r="D17" s="974">
        <v>22548996820</v>
      </c>
      <c r="E17" s="976">
        <v>1127449840.9999998</v>
      </c>
      <c r="F17" s="976">
        <v>93954153.416666642</v>
      </c>
      <c r="G17" s="976">
        <v>22548996819.889999</v>
      </c>
      <c r="H17" s="976">
        <f t="shared" si="2"/>
        <v>1127449840.9944999</v>
      </c>
      <c r="I17" s="976">
        <v>93954153.416208327</v>
      </c>
      <c r="J17" s="977">
        <f>$I$17/($K$5*1000)</f>
        <v>1.5468877741323019</v>
      </c>
      <c r="K17" s="977">
        <f>($I$17/$K$6)/$K$5</f>
        <v>9.6680485883268871E-2</v>
      </c>
    </row>
    <row r="18" spans="2:11" x14ac:dyDescent="0.25">
      <c r="B18" s="971">
        <f t="shared" si="1"/>
        <v>9</v>
      </c>
      <c r="C18" s="1024" t="s">
        <v>492</v>
      </c>
      <c r="D18" s="974">
        <v>3242778116</v>
      </c>
      <c r="E18" s="976">
        <v>166633458.44554368</v>
      </c>
      <c r="F18" s="976">
        <v>13886121.53712864</v>
      </c>
      <c r="G18" s="976">
        <v>3602342327.2934937</v>
      </c>
      <c r="H18" s="976">
        <f t="shared" si="2"/>
        <v>180117116.36467469</v>
      </c>
      <c r="I18" s="976">
        <v>15009759.697056225</v>
      </c>
      <c r="J18" s="977">
        <f>$I$18/($K$5*1000)</f>
        <v>0.2471249319355216</v>
      </c>
      <c r="K18" s="977">
        <f>($I$18/$K$6)/$K$5</f>
        <v>1.54453082459701E-2</v>
      </c>
    </row>
    <row r="19" spans="2:11" x14ac:dyDescent="0.25">
      <c r="B19" s="971">
        <f t="shared" si="1"/>
        <v>10</v>
      </c>
      <c r="C19" s="1024" t="s">
        <v>493</v>
      </c>
      <c r="D19" s="974">
        <v>3088358215.0299997</v>
      </c>
      <c r="E19" s="976">
        <v>167987620.50608689</v>
      </c>
      <c r="F19" s="976">
        <v>13998968.375507241</v>
      </c>
      <c r="G19" s="976">
        <v>4173934995.3969541</v>
      </c>
      <c r="H19" s="976">
        <f t="shared" si="2"/>
        <v>208696749.76984769</v>
      </c>
      <c r="I19" s="976">
        <v>17391395.814153973</v>
      </c>
      <c r="J19" s="977">
        <f>$I$19/($K$5*1000)</f>
        <v>0.28633686305313916</v>
      </c>
      <c r="K19" s="977">
        <f>($I$19/$K$6)/$K$5</f>
        <v>1.7896053940821201E-2</v>
      </c>
    </row>
    <row r="20" spans="2:11" x14ac:dyDescent="0.25">
      <c r="B20" s="971">
        <f t="shared" si="1"/>
        <v>11</v>
      </c>
      <c r="C20" s="1024" t="s">
        <v>494</v>
      </c>
      <c r="D20" s="974">
        <v>1306714556.04</v>
      </c>
      <c r="E20" s="976">
        <v>65335727.801999979</v>
      </c>
      <c r="F20" s="976">
        <v>5444643.9834999982</v>
      </c>
      <c r="G20" s="976">
        <v>1306714556.04</v>
      </c>
      <c r="H20" s="976">
        <f t="shared" si="2"/>
        <v>65335727.801999986</v>
      </c>
      <c r="I20" s="976">
        <v>5444643.9834999992</v>
      </c>
      <c r="J20" s="977">
        <f>$I$20/($K$5*1000)</f>
        <v>8.9642159567649232E-2</v>
      </c>
      <c r="K20" s="977">
        <f>($I$20/$K$6)/$K$5</f>
        <v>5.602634972978077E-3</v>
      </c>
    </row>
    <row r="21" spans="2:11" x14ac:dyDescent="0.25">
      <c r="B21" s="971">
        <f t="shared" si="1"/>
        <v>12</v>
      </c>
      <c r="C21" s="1024" t="s">
        <v>487</v>
      </c>
      <c r="D21" s="974">
        <v>0</v>
      </c>
      <c r="E21" s="976">
        <v>0</v>
      </c>
      <c r="F21" s="976">
        <v>0</v>
      </c>
      <c r="G21" s="976">
        <v>0</v>
      </c>
      <c r="H21" s="976">
        <f t="shared" si="2"/>
        <v>0</v>
      </c>
      <c r="I21" s="976">
        <v>0</v>
      </c>
      <c r="J21" s="977">
        <f>$I$21/($K$5*1000)</f>
        <v>0</v>
      </c>
      <c r="K21" s="977">
        <f>($I$21/$K$6)/$K$5</f>
        <v>0</v>
      </c>
    </row>
    <row r="22" spans="2:11" x14ac:dyDescent="0.25">
      <c r="B22" s="971">
        <f t="shared" si="1"/>
        <v>13</v>
      </c>
      <c r="C22" s="1024" t="s">
        <v>495</v>
      </c>
      <c r="D22" s="974">
        <v>26865966199</v>
      </c>
      <c r="E22" s="976">
        <v>1343298309.95</v>
      </c>
      <c r="F22" s="976">
        <v>111941525.82916667</v>
      </c>
      <c r="G22" s="976">
        <v>26865966198.669998</v>
      </c>
      <c r="H22" s="976">
        <f t="shared" si="2"/>
        <v>1895783032.6504397</v>
      </c>
      <c r="I22" s="976">
        <v>157981919.38753664</v>
      </c>
      <c r="J22" s="977">
        <f>$I$22/($K$5*1000)</f>
        <v>2.6010590351652989</v>
      </c>
      <c r="K22" s="977">
        <f>($I$22/$K$6)/$K$5</f>
        <v>0.16256618969783118</v>
      </c>
    </row>
    <row r="23" spans="2:11" x14ac:dyDescent="0.25">
      <c r="B23" s="971">
        <f t="shared" si="1"/>
        <v>14</v>
      </c>
      <c r="C23" s="1024" t="s">
        <v>496</v>
      </c>
      <c r="D23" s="974">
        <v>808088751</v>
      </c>
      <c r="E23" s="976">
        <v>52164852.670642003</v>
      </c>
      <c r="F23" s="976">
        <v>4347071.0558868339</v>
      </c>
      <c r="G23" s="976">
        <v>1748921960.5313604</v>
      </c>
      <c r="H23" s="976">
        <f t="shared" si="2"/>
        <v>87446098.026568025</v>
      </c>
      <c r="I23" s="976">
        <v>7287174.8355473354</v>
      </c>
      <c r="J23" s="977">
        <f>$I$23/($K$5*1000)</f>
        <v>0.1199781090159671</v>
      </c>
      <c r="K23" s="977">
        <f>($I$23/$K$6)/$K$5</f>
        <v>7.4986318134979447E-3</v>
      </c>
    </row>
    <row r="24" spans="2:11" x14ac:dyDescent="0.25">
      <c r="B24" s="971">
        <f t="shared" si="1"/>
        <v>15</v>
      </c>
      <c r="C24" s="1024" t="s">
        <v>497</v>
      </c>
      <c r="D24" s="974">
        <v>669445527</v>
      </c>
      <c r="E24" s="976">
        <v>33472276.350000005</v>
      </c>
      <c r="F24" s="976">
        <v>2789356.3625000003</v>
      </c>
      <c r="G24" s="976">
        <v>669445526.98000002</v>
      </c>
      <c r="H24" s="976">
        <f t="shared" si="2"/>
        <v>33472276.348999999</v>
      </c>
      <c r="I24" s="976">
        <v>2789356.3624166665</v>
      </c>
      <c r="J24" s="977">
        <f>$I$24/($K$5*1000)</f>
        <v>4.5924752635535193E-2</v>
      </c>
      <c r="K24" s="977">
        <f>($I$24/$K$6)/$K$5</f>
        <v>2.8702970397209496E-3</v>
      </c>
    </row>
    <row r="25" spans="2:11" x14ac:dyDescent="0.25">
      <c r="B25" s="971">
        <f t="shared" si="1"/>
        <v>16</v>
      </c>
      <c r="C25" s="1024" t="s">
        <v>487</v>
      </c>
      <c r="D25" s="974">
        <v>0</v>
      </c>
      <c r="E25" s="976">
        <v>0</v>
      </c>
      <c r="F25" s="976">
        <v>0</v>
      </c>
      <c r="G25" s="976">
        <v>0</v>
      </c>
      <c r="H25" s="976">
        <f t="shared" si="2"/>
        <v>0</v>
      </c>
      <c r="I25" s="976">
        <v>0</v>
      </c>
      <c r="J25" s="977">
        <f>$I$25/($K$5*1000)</f>
        <v>0</v>
      </c>
      <c r="K25" s="977">
        <f>($I$25/$K$6)/$K$5</f>
        <v>0</v>
      </c>
    </row>
    <row r="26" spans="2:11" x14ac:dyDescent="0.25">
      <c r="B26" s="971">
        <f t="shared" si="1"/>
        <v>17</v>
      </c>
      <c r="C26" s="1024" t="s">
        <v>498</v>
      </c>
      <c r="D26" s="974">
        <v>35739000</v>
      </c>
      <c r="E26" s="976">
        <v>3573900</v>
      </c>
      <c r="F26" s="976">
        <v>297825</v>
      </c>
      <c r="G26" s="976">
        <v>35739000</v>
      </c>
      <c r="H26" s="976">
        <f t="shared" si="2"/>
        <v>3573900</v>
      </c>
      <c r="I26" s="976">
        <v>297825</v>
      </c>
      <c r="J26" s="977">
        <f>$I$26/($K$5*1000)</f>
        <v>4.9034750948165713E-3</v>
      </c>
      <c r="K26" s="977">
        <f>($I$26/$K$6)/$K$5</f>
        <v>3.0646719342603571E-4</v>
      </c>
    </row>
    <row r="27" spans="2:11" x14ac:dyDescent="0.25">
      <c r="B27" s="971">
        <f t="shared" si="1"/>
        <v>18</v>
      </c>
      <c r="C27" s="1024" t="s">
        <v>499</v>
      </c>
      <c r="D27" s="974">
        <v>537402145</v>
      </c>
      <c r="E27" s="976">
        <v>26870107.250000004</v>
      </c>
      <c r="F27" s="976">
        <v>2239175.604166667</v>
      </c>
      <c r="G27" s="976">
        <v>537402145</v>
      </c>
      <c r="H27" s="976">
        <f t="shared" si="2"/>
        <v>26870107.25</v>
      </c>
      <c r="I27" s="976">
        <v>2239175.6041666665</v>
      </c>
      <c r="J27" s="977">
        <f>$I$27/($K$5*1000)</f>
        <v>3.686642091144833E-2</v>
      </c>
      <c r="K27" s="977">
        <f>($I$27/$K$6)/$K$5</f>
        <v>2.3041513069655202E-3</v>
      </c>
    </row>
    <row r="28" spans="2:11" x14ac:dyDescent="0.25">
      <c r="B28" s="971">
        <f t="shared" si="1"/>
        <v>19</v>
      </c>
      <c r="C28" s="1024" t="s">
        <v>500</v>
      </c>
      <c r="D28" s="974">
        <v>1071796228</v>
      </c>
      <c r="E28" s="976">
        <v>26794905.699999999</v>
      </c>
      <c r="F28" s="976">
        <v>2232908.8083333331</v>
      </c>
      <c r="G28" s="976">
        <v>1071796228</v>
      </c>
      <c r="H28" s="976">
        <f t="shared" si="2"/>
        <v>53589811.399999991</v>
      </c>
      <c r="I28" s="976">
        <v>4465817.6166666662</v>
      </c>
      <c r="J28" s="977">
        <f>$I$28/($K$5*1000)</f>
        <v>7.3526485222254995E-2</v>
      </c>
      <c r="K28" s="977">
        <f>($I$28/$K$6)/$K$5</f>
        <v>4.595405326390938E-3</v>
      </c>
    </row>
    <row r="29" spans="2:11" x14ac:dyDescent="0.25">
      <c r="B29" s="971">
        <f t="shared" si="1"/>
        <v>20</v>
      </c>
      <c r="C29" s="1024" t="s">
        <v>501</v>
      </c>
      <c r="D29" s="974">
        <v>236594750</v>
      </c>
      <c r="E29" s="976">
        <v>67601093.483989701</v>
      </c>
      <c r="F29" s="976">
        <v>5633424.4569991417</v>
      </c>
      <c r="G29" s="976">
        <v>3751924228.7191768</v>
      </c>
      <c r="H29" s="976">
        <f t="shared" si="2"/>
        <v>199425948.93595883</v>
      </c>
      <c r="I29" s="976">
        <v>16618829.077996569</v>
      </c>
      <c r="J29" s="977">
        <f>$I$29/($K$5*1000)</f>
        <v>0.27361710564583097</v>
      </c>
      <c r="K29" s="977">
        <f>($I$29/$K$6)/$K$5</f>
        <v>1.7101069102864436E-2</v>
      </c>
    </row>
    <row r="30" spans="2:11" x14ac:dyDescent="0.25">
      <c r="B30" s="971">
        <f t="shared" si="1"/>
        <v>21</v>
      </c>
      <c r="C30" s="1024" t="s">
        <v>502</v>
      </c>
      <c r="D30" s="974">
        <v>30414179484</v>
      </c>
      <c r="E30" s="976">
        <v>1612030479.5500002</v>
      </c>
      <c r="F30" s="976">
        <v>134335873.29583335</v>
      </c>
      <c r="G30" s="976">
        <v>30414179484.479996</v>
      </c>
      <c r="H30" s="976">
        <f t="shared" si="2"/>
        <v>1710615892.4508348</v>
      </c>
      <c r="I30" s="976">
        <v>142551324.3709029</v>
      </c>
      <c r="J30" s="977">
        <f>$I$30/($K$5*1000)</f>
        <v>2.3470053514172444</v>
      </c>
      <c r="K30" s="977">
        <f>($I$30/$K$6)/$K$5</f>
        <v>0.1466878344635778</v>
      </c>
    </row>
    <row r="31" spans="2:11" x14ac:dyDescent="0.25">
      <c r="B31" s="971">
        <f t="shared" si="1"/>
        <v>22</v>
      </c>
      <c r="C31" s="1024" t="s">
        <v>503</v>
      </c>
      <c r="D31" s="974">
        <v>15714477178</v>
      </c>
      <c r="E31" s="976">
        <v>1590698081.0625</v>
      </c>
      <c r="F31" s="976">
        <v>132558173.421875</v>
      </c>
      <c r="G31" s="976">
        <v>15714477178.919996</v>
      </c>
      <c r="H31" s="976">
        <f t="shared" si="2"/>
        <v>1689283494.0092032</v>
      </c>
      <c r="I31" s="976">
        <v>140773624.50076693</v>
      </c>
      <c r="J31" s="977">
        <f>$I$31/($K$5*1000)</f>
        <v>2.3177367976045344</v>
      </c>
      <c r="K31" s="977">
        <f>($I$31/$K$6)/$K$5</f>
        <v>0.1448585498502834</v>
      </c>
    </row>
    <row r="32" spans="2:11" x14ac:dyDescent="0.25">
      <c r="B32" s="971">
        <f t="shared" si="1"/>
        <v>23</v>
      </c>
      <c r="C32" s="1024" t="s">
        <v>504</v>
      </c>
      <c r="D32" s="974">
        <v>39160256164.880692</v>
      </c>
      <c r="E32" s="976">
        <v>1815696823.0725431</v>
      </c>
      <c r="F32" s="976">
        <v>151308068.5893786</v>
      </c>
      <c r="G32" s="976">
        <v>39160256163.939995</v>
      </c>
      <c r="H32" s="976">
        <f t="shared" si="2"/>
        <v>1914282235.9513264</v>
      </c>
      <c r="I32" s="976">
        <v>159523519.66261053</v>
      </c>
      <c r="J32" s="977">
        <f>$I$32/($K$5*1000)</f>
        <v>2.626440378420523</v>
      </c>
      <c r="K32" s="977">
        <f>($I$32/$K$6)/$K$5</f>
        <v>0.16415252365128269</v>
      </c>
    </row>
    <row r="33" spans="2:12" x14ac:dyDescent="0.25">
      <c r="B33" s="971">
        <f t="shared" si="1"/>
        <v>24</v>
      </c>
      <c r="C33" s="1024" t="s">
        <v>505</v>
      </c>
      <c r="D33" s="974">
        <v>26158484525</v>
      </c>
      <c r="E33" s="976">
        <v>1546139031.6360409</v>
      </c>
      <c r="F33" s="976">
        <v>128844919.30300342</v>
      </c>
      <c r="G33" s="976">
        <v>26158484522.87001</v>
      </c>
      <c r="H33" s="976">
        <f t="shared" si="2"/>
        <v>2104335894.8711185</v>
      </c>
      <c r="I33" s="976">
        <v>175361324.57259321</v>
      </c>
      <c r="J33" s="977">
        <f>$I$33/($K$5*1000)</f>
        <v>2.8871984811072142</v>
      </c>
      <c r="K33" s="977">
        <f>($I$33/$K$6)/$K$5</f>
        <v>0.18044990506920089</v>
      </c>
    </row>
    <row r="34" spans="2:12" x14ac:dyDescent="0.25">
      <c r="B34" s="971">
        <f t="shared" si="1"/>
        <v>25</v>
      </c>
      <c r="C34" s="1024" t="s">
        <v>506</v>
      </c>
      <c r="D34" s="974">
        <v>44700543389</v>
      </c>
      <c r="E34" s="976">
        <v>2525781268.3374996</v>
      </c>
      <c r="F34" s="976">
        <v>210481772.3614583</v>
      </c>
      <c r="G34" s="976">
        <v>44700543388.480034</v>
      </c>
      <c r="H34" s="976">
        <f t="shared" si="2"/>
        <v>2624366681.1205378</v>
      </c>
      <c r="I34" s="976">
        <v>218697223.4267115</v>
      </c>
      <c r="J34" s="977">
        <f>$I$34/($K$5*1000)</f>
        <v>3.600692985405574</v>
      </c>
      <c r="K34" s="977">
        <f>($I$34/$K$6)/$K$5</f>
        <v>0.22504331158784838</v>
      </c>
    </row>
    <row r="35" spans="2:12" x14ac:dyDescent="0.25">
      <c r="B35" s="971">
        <f t="shared" si="1"/>
        <v>26</v>
      </c>
      <c r="C35" s="1024" t="s">
        <v>507</v>
      </c>
      <c r="D35" s="974">
        <v>12406716786</v>
      </c>
      <c r="E35" s="976">
        <v>697263539.22500026</v>
      </c>
      <c r="F35" s="976">
        <v>58105294.935416691</v>
      </c>
      <c r="G35" s="976">
        <v>12406716785.500004</v>
      </c>
      <c r="H35" s="976">
        <f t="shared" si="2"/>
        <v>697263539.18067789</v>
      </c>
      <c r="I35" s="976">
        <v>58105294.931723163</v>
      </c>
      <c r="J35" s="977">
        <f>$I$35/($K$5*1000)</f>
        <v>0.95666202157198377</v>
      </c>
      <c r="K35" s="977">
        <f>($I$35/$K$6)/$K$5</f>
        <v>5.9791376348248985E-2</v>
      </c>
    </row>
    <row r="36" spans="2:12" x14ac:dyDescent="0.25">
      <c r="B36" s="971">
        <f t="shared" si="1"/>
        <v>27</v>
      </c>
      <c r="C36" s="1024" t="s">
        <v>508</v>
      </c>
      <c r="D36" s="974">
        <v>2279256408</v>
      </c>
      <c r="E36" s="976">
        <v>168443707.171875</v>
      </c>
      <c r="F36" s="976">
        <v>14036975.59765625</v>
      </c>
      <c r="G36" s="976">
        <v>2279256406.4351387</v>
      </c>
      <c r="H36" s="976">
        <f t="shared" si="2"/>
        <v>203668384.116157</v>
      </c>
      <c r="I36" s="976">
        <v>16972365.343013082</v>
      </c>
      <c r="J36" s="977">
        <f>$I$36/($K$5*1000)</f>
        <v>0.27943782677610191</v>
      </c>
      <c r="K36" s="977">
        <f>($I$36/$K$6)/$K$5</f>
        <v>1.7464864173506373E-2</v>
      </c>
    </row>
    <row r="37" spans="2:12" x14ac:dyDescent="0.25">
      <c r="B37" s="971">
        <f t="shared" si="1"/>
        <v>28</v>
      </c>
      <c r="C37" s="1024" t="s">
        <v>509</v>
      </c>
      <c r="D37" s="974">
        <v>8173671310</v>
      </c>
      <c r="E37" s="976">
        <v>501654825.27499992</v>
      </c>
      <c r="F37" s="976">
        <v>41804568.77291666</v>
      </c>
      <c r="G37" s="976">
        <v>8173671308.9999981</v>
      </c>
      <c r="H37" s="976">
        <f t="shared" si="2"/>
        <v>518407225.14050961</v>
      </c>
      <c r="I37" s="976">
        <v>43200602.095042467</v>
      </c>
      <c r="J37" s="977">
        <f>$I$37/($K$5*1000)</f>
        <v>0.71126694016325465</v>
      </c>
      <c r="K37" s="977">
        <f>($I$37/$K$6)/$K$5</f>
        <v>4.4454183760203415E-2</v>
      </c>
    </row>
    <row r="38" spans="2:12" x14ac:dyDescent="0.25">
      <c r="B38" s="971">
        <f t="shared" si="1"/>
        <v>29</v>
      </c>
      <c r="C38" s="1024" t="s">
        <v>510</v>
      </c>
      <c r="D38" s="974">
        <v>8136945794.652689</v>
      </c>
      <c r="E38" s="976">
        <v>469788395.43263459</v>
      </c>
      <c r="F38" s="976">
        <v>39149032.952719547</v>
      </c>
      <c r="G38" s="976">
        <v>8136945802.1199989</v>
      </c>
      <c r="H38" s="976">
        <f t="shared" si="2"/>
        <v>469788395.77994156</v>
      </c>
      <c r="I38" s="976">
        <v>39149032.981661797</v>
      </c>
      <c r="J38" s="977">
        <f>$I$38/($K$5*1000)</f>
        <v>0.64456075954581094</v>
      </c>
      <c r="K38" s="977">
        <f>($I$38/$K$6)/$K$5</f>
        <v>4.0285047471613183E-2</v>
      </c>
    </row>
    <row r="39" spans="2:12" x14ac:dyDescent="0.25">
      <c r="B39" s="971">
        <f t="shared" si="1"/>
        <v>30</v>
      </c>
      <c r="C39" s="1024" t="s">
        <v>511</v>
      </c>
      <c r="D39" s="974">
        <v>5554219736</v>
      </c>
      <c r="E39" s="976">
        <v>370213728.22500008</v>
      </c>
      <c r="F39" s="976">
        <v>30851144.018750008</v>
      </c>
      <c r="G39" s="976">
        <v>5554219736.7600012</v>
      </c>
      <c r="H39" s="976">
        <f t="shared" si="2"/>
        <v>370213728.37244105</v>
      </c>
      <c r="I39" s="976">
        <v>30851144.031036757</v>
      </c>
      <c r="J39" s="977">
        <f>$I$39/($K$5*1000)</f>
        <v>0.50794196727201424</v>
      </c>
      <c r="K39" s="977">
        <f>($I$39/$K$6)/$K$5</f>
        <v>3.1746372954500897E-2</v>
      </c>
    </row>
    <row r="40" spans="2:12" x14ac:dyDescent="0.25">
      <c r="B40" s="971">
        <f t="shared" si="1"/>
        <v>31</v>
      </c>
      <c r="C40" s="1024" t="s">
        <v>512</v>
      </c>
      <c r="D40" s="974">
        <v>28411905935</v>
      </c>
      <c r="E40" s="976">
        <v>1600990284.1625001</v>
      </c>
      <c r="F40" s="976">
        <v>133415857.01354168</v>
      </c>
      <c r="G40" s="976">
        <v>28411905934.010002</v>
      </c>
      <c r="H40" s="976">
        <f t="shared" si="2"/>
        <v>1600990284.0066733</v>
      </c>
      <c r="I40" s="976">
        <v>133415857.00055611</v>
      </c>
      <c r="J40" s="977">
        <f>$I$40/($K$5*1000)</f>
        <v>2.1965964309773724</v>
      </c>
      <c r="K40" s="977">
        <f>($I$40/$K$6)/$K$5</f>
        <v>0.13728727693608578</v>
      </c>
      <c r="L40" s="950">
        <f>H40/12</f>
        <v>133415857.00055611</v>
      </c>
    </row>
    <row r="41" spans="2:12" x14ac:dyDescent="0.25">
      <c r="B41" s="971">
        <f t="shared" si="1"/>
        <v>32</v>
      </c>
      <c r="C41" s="1024" t="s">
        <v>513</v>
      </c>
      <c r="D41" s="974">
        <v>8813632097</v>
      </c>
      <c r="E41" s="976">
        <v>557196884.82499993</v>
      </c>
      <c r="F41" s="976">
        <v>46433073.735416658</v>
      </c>
      <c r="G41" s="976">
        <v>8813632095.9899998</v>
      </c>
      <c r="H41" s="976">
        <f t="shared" si="2"/>
        <v>557196884.7227875</v>
      </c>
      <c r="I41" s="976">
        <v>46433073.726898961</v>
      </c>
      <c r="J41" s="977">
        <f>$I$41/($K$5*1000)</f>
        <v>0.76448726801185507</v>
      </c>
      <c r="K41" s="977">
        <f>($I$41/$K$6)/$K$5</f>
        <v>4.7780454250740942E-2</v>
      </c>
    </row>
    <row r="42" spans="2:12" x14ac:dyDescent="0.25">
      <c r="B42" s="971">
        <f t="shared" si="1"/>
        <v>33</v>
      </c>
      <c r="C42" s="1024" t="s">
        <v>514</v>
      </c>
      <c r="D42" s="974">
        <v>4990631887</v>
      </c>
      <c r="E42" s="976">
        <v>359915737.76250005</v>
      </c>
      <c r="F42" s="976">
        <v>29992978.146875005</v>
      </c>
      <c r="G42" s="976">
        <v>4990631885.8800001</v>
      </c>
      <c r="H42" s="976">
        <f t="shared" si="2"/>
        <v>359915737.56721592</v>
      </c>
      <c r="I42" s="976">
        <v>29992978.130601324</v>
      </c>
      <c r="J42" s="977">
        <f>$I$42/($K$5*1000)</f>
        <v>0.49381288099649684</v>
      </c>
      <c r="K42" s="977">
        <f>($I$42/$K$6)/$K$5</f>
        <v>3.0863305062281056E-2</v>
      </c>
    </row>
    <row r="43" spans="2:12" x14ac:dyDescent="0.25">
      <c r="B43" s="971">
        <f t="shared" si="1"/>
        <v>34</v>
      </c>
      <c r="C43" s="1024" t="s">
        <v>515</v>
      </c>
      <c r="D43" s="974">
        <v>11752092639</v>
      </c>
      <c r="E43" s="976">
        <v>611861933.47500002</v>
      </c>
      <c r="F43" s="976">
        <v>50988494.456250004</v>
      </c>
      <c r="G43" s="976">
        <v>11752092638.839998</v>
      </c>
      <c r="H43" s="976">
        <f t="shared" si="2"/>
        <v>611861933.53528774</v>
      </c>
      <c r="I43" s="976">
        <v>50988494.461273976</v>
      </c>
      <c r="J43" s="977">
        <f>$I$43/($K$5*1000)</f>
        <v>0.83948900432485396</v>
      </c>
      <c r="K43" s="977">
        <f>($I$43/$K$6)/$K$5</f>
        <v>5.2468062770303379E-2</v>
      </c>
    </row>
    <row r="44" spans="2:12" x14ac:dyDescent="0.25">
      <c r="B44" s="971">
        <f t="shared" si="1"/>
        <v>35</v>
      </c>
      <c r="C44" s="1024" t="s">
        <v>516</v>
      </c>
      <c r="D44" s="974">
        <v>9891619567</v>
      </c>
      <c r="E44" s="976">
        <v>899876594.18749964</v>
      </c>
      <c r="F44" s="976">
        <v>74989716.182291642</v>
      </c>
      <c r="G44" s="976">
        <v>9891619567.5300026</v>
      </c>
      <c r="H44" s="976">
        <f t="shared" si="2"/>
        <v>899876594.12820303</v>
      </c>
      <c r="I44" s="976">
        <v>74989716.177350253</v>
      </c>
      <c r="J44" s="977">
        <f>$I$44/($K$5*1000)</f>
        <v>1.2346519118374895</v>
      </c>
      <c r="K44" s="977">
        <f>($I$44/$K$6)/$K$5</f>
        <v>7.7165744489843105E-2</v>
      </c>
    </row>
    <row r="45" spans="2:12" x14ac:dyDescent="0.25">
      <c r="B45" s="971">
        <f t="shared" si="1"/>
        <v>36</v>
      </c>
      <c r="C45" s="1024" t="s">
        <v>517</v>
      </c>
      <c r="D45" s="974">
        <v>4518985787</v>
      </c>
      <c r="E45" s="976">
        <v>244637940.60000005</v>
      </c>
      <c r="F45" s="976">
        <v>20386495.050000004</v>
      </c>
      <c r="G45" s="976">
        <v>4518985787.3899994</v>
      </c>
      <c r="H45" s="976">
        <f t="shared" si="2"/>
        <v>244637940.5848676</v>
      </c>
      <c r="I45" s="976">
        <v>20386495.048738968</v>
      </c>
      <c r="J45" s="977">
        <f>$I$45/($K$5*1000)</f>
        <v>0.33564902456843071</v>
      </c>
      <c r="K45" s="977">
        <f>($I$45/$K$6)/$K$5</f>
        <v>2.0978064035526919E-2</v>
      </c>
    </row>
    <row r="46" spans="2:12" x14ac:dyDescent="0.25">
      <c r="B46" s="971">
        <f t="shared" si="1"/>
        <v>37</v>
      </c>
      <c r="C46" s="1024" t="s">
        <v>518</v>
      </c>
      <c r="D46" s="974">
        <v>34206697993</v>
      </c>
      <c r="E46" s="976">
        <v>3139434562.2500439</v>
      </c>
      <c r="F46" s="976">
        <v>261619546.85417032</v>
      </c>
      <c r="G46" s="976">
        <v>121634364373.43024</v>
      </c>
      <c r="H46" s="976">
        <f t="shared" si="2"/>
        <v>7874623587.8125553</v>
      </c>
      <c r="I46" s="976">
        <v>656218632.3177129</v>
      </c>
      <c r="J46" s="977">
        <f>$I$46/($K$5*1000)</f>
        <v>10.804169295138077</v>
      </c>
      <c r="K46" s="977">
        <f>($I$46/$K$6)/$K$5</f>
        <v>0.67526058094612984</v>
      </c>
    </row>
    <row r="47" spans="2:12" x14ac:dyDescent="0.25">
      <c r="B47" s="971">
        <f t="shared" si="1"/>
        <v>38</v>
      </c>
      <c r="C47" s="1024" t="s">
        <v>519</v>
      </c>
      <c r="D47" s="974">
        <v>93804025615</v>
      </c>
      <c r="E47" s="976">
        <v>6310838834.0541668</v>
      </c>
      <c r="F47" s="976">
        <v>525903236.17118055</v>
      </c>
      <c r="G47" s="976">
        <v>93804025613.289978</v>
      </c>
      <c r="H47" s="976">
        <f t="shared" si="2"/>
        <v>6332772167.2313156</v>
      </c>
      <c r="I47" s="976">
        <v>527731013.93594301</v>
      </c>
      <c r="J47" s="977">
        <f>$I$47/($K$5*1000)</f>
        <v>8.6887127796430565</v>
      </c>
      <c r="K47" s="977">
        <f>($I$47/$K$6)/$K$5</f>
        <v>0.54304454872769103</v>
      </c>
    </row>
    <row r="48" spans="2:12" x14ac:dyDescent="0.25">
      <c r="B48" s="971">
        <f t="shared" si="1"/>
        <v>39</v>
      </c>
      <c r="C48" s="1024" t="s">
        <v>520</v>
      </c>
      <c r="D48" s="974">
        <v>69305898501</v>
      </c>
      <c r="E48" s="976">
        <v>4714142216.8125</v>
      </c>
      <c r="F48" s="976">
        <v>392845184.734375</v>
      </c>
      <c r="G48" s="976">
        <v>69305898500.289993</v>
      </c>
      <c r="H48" s="976">
        <f t="shared" si="2"/>
        <v>4714142216.7859001</v>
      </c>
      <c r="I48" s="976">
        <v>392845184.7321583</v>
      </c>
      <c r="J48" s="977">
        <f>$I$48/($K$5*1000)</f>
        <v>6.4679143102585526</v>
      </c>
      <c r="K48" s="977">
        <f>($I$48/$K$6)/$K$5</f>
        <v>0.40424464439115954</v>
      </c>
    </row>
    <row r="49" spans="2:11" x14ac:dyDescent="0.25">
      <c r="B49" s="971">
        <f t="shared" si="1"/>
        <v>40</v>
      </c>
      <c r="C49" s="1024" t="s">
        <v>521</v>
      </c>
      <c r="D49" s="974">
        <v>1222833568</v>
      </c>
      <c r="E49" s="976">
        <v>76427098</v>
      </c>
      <c r="F49" s="976">
        <v>6368924.833333333</v>
      </c>
      <c r="G49" s="976">
        <v>1222833567.6900001</v>
      </c>
      <c r="H49" s="976">
        <f t="shared" si="2"/>
        <v>76427097.980625004</v>
      </c>
      <c r="I49" s="976">
        <v>6368924.8317187503</v>
      </c>
      <c r="J49" s="977">
        <f>$I$49/($K$5*1000)</f>
        <v>0.1048597810562972</v>
      </c>
      <c r="K49" s="977">
        <f>($I$49/$K$6)/$K$5</f>
        <v>6.5537363160185751E-3</v>
      </c>
    </row>
    <row r="50" spans="2:11" x14ac:dyDescent="0.25">
      <c r="B50" s="971">
        <f t="shared" si="1"/>
        <v>41</v>
      </c>
      <c r="C50" s="1024" t="s">
        <v>522</v>
      </c>
      <c r="D50" s="974">
        <v>2557397646</v>
      </c>
      <c r="E50" s="976">
        <v>127869882.30000001</v>
      </c>
      <c r="F50" s="976">
        <v>10655823.525</v>
      </c>
      <c r="G50" s="976">
        <v>2557397645.6100001</v>
      </c>
      <c r="H50" s="976">
        <f t="shared" si="2"/>
        <v>127869882.28050001</v>
      </c>
      <c r="I50" s="976">
        <v>10655823.523375001</v>
      </c>
      <c r="J50" s="977">
        <f>$I$50/($K$5*1000)</f>
        <v>0.17544049445691223</v>
      </c>
      <c r="K50" s="977">
        <f>($I$50/$K$6)/$K$5</f>
        <v>1.0965030903557013E-2</v>
      </c>
    </row>
    <row r="51" spans="2:11" x14ac:dyDescent="0.25">
      <c r="B51" s="971">
        <f t="shared" si="1"/>
        <v>42</v>
      </c>
      <c r="C51" s="1024" t="s">
        <v>523</v>
      </c>
      <c r="D51" s="974">
        <v>30580769059</v>
      </c>
      <c r="E51" s="976">
        <v>1658149317.4009175</v>
      </c>
      <c r="F51" s="976">
        <v>138179109.7834098</v>
      </c>
      <c r="G51" s="976">
        <v>30797884415.073391</v>
      </c>
      <c r="H51" s="976">
        <f t="shared" si="2"/>
        <v>2888992764.2857904</v>
      </c>
      <c r="I51" s="976">
        <v>240749397.02381587</v>
      </c>
      <c r="J51" s="977">
        <f>$I$51/($K$5*1000)</f>
        <v>3.9637662130391602</v>
      </c>
      <c r="K51" s="977">
        <f>($I$51/$K$6)/$K$5</f>
        <v>0.24773538831494751</v>
      </c>
    </row>
    <row r="52" spans="2:11" x14ac:dyDescent="0.25">
      <c r="B52" s="971">
        <f t="shared" si="1"/>
        <v>43</v>
      </c>
      <c r="C52" s="1024" t="s">
        <v>524</v>
      </c>
      <c r="D52" s="974">
        <v>2460303143</v>
      </c>
      <c r="E52" s="976">
        <v>153768946.4375</v>
      </c>
      <c r="F52" s="976">
        <v>12814078.869791666</v>
      </c>
      <c r="G52" s="976">
        <v>2460303143</v>
      </c>
      <c r="H52" s="976">
        <f t="shared" si="2"/>
        <v>153768946.4375</v>
      </c>
      <c r="I52" s="976">
        <v>12814078.869791666</v>
      </c>
      <c r="J52" s="977">
        <f>$I$52/($K$5*1000)</f>
        <v>0.21097462134152173</v>
      </c>
      <c r="K52" s="977">
        <f>($I$52/$K$6)/$K$5</f>
        <v>1.318591383384511E-2</v>
      </c>
    </row>
    <row r="53" spans="2:11" x14ac:dyDescent="0.25">
      <c r="B53" s="971">
        <f t="shared" si="1"/>
        <v>44</v>
      </c>
      <c r="C53" s="1024" t="s">
        <v>523</v>
      </c>
      <c r="D53" s="974">
        <v>0</v>
      </c>
      <c r="E53" s="976">
        <v>0</v>
      </c>
      <c r="F53" s="976">
        <v>0</v>
      </c>
      <c r="G53" s="976">
        <v>0</v>
      </c>
      <c r="H53" s="976">
        <f t="shared" si="2"/>
        <v>0</v>
      </c>
      <c r="I53" s="976">
        <v>0</v>
      </c>
      <c r="J53" s="977">
        <f>$I$53/($K$5*1000)</f>
        <v>0</v>
      </c>
      <c r="K53" s="977">
        <f>($I$53/$K$6)/$K$5</f>
        <v>0</v>
      </c>
    </row>
    <row r="54" spans="2:11" x14ac:dyDescent="0.25">
      <c r="B54" s="971">
        <f t="shared" si="1"/>
        <v>45</v>
      </c>
      <c r="C54" s="1024" t="s">
        <v>523</v>
      </c>
      <c r="D54" s="974">
        <v>0</v>
      </c>
      <c r="E54" s="976">
        <v>0</v>
      </c>
      <c r="F54" s="976">
        <v>0</v>
      </c>
      <c r="G54" s="976">
        <v>0</v>
      </c>
      <c r="H54" s="976">
        <f t="shared" si="2"/>
        <v>0</v>
      </c>
      <c r="I54" s="976">
        <v>0</v>
      </c>
      <c r="J54" s="977">
        <f>$I$54/($K$5*1000)</f>
        <v>0</v>
      </c>
      <c r="K54" s="977">
        <f>($I$54/$K$6)/$K$5</f>
        <v>0</v>
      </c>
    </row>
    <row r="55" spans="2:11" x14ac:dyDescent="0.25">
      <c r="B55" s="971">
        <f t="shared" si="1"/>
        <v>46</v>
      </c>
      <c r="C55" s="1024" t="s">
        <v>505</v>
      </c>
      <c r="D55" s="974">
        <v>0</v>
      </c>
      <c r="E55" s="976">
        <v>0</v>
      </c>
      <c r="F55" s="976">
        <v>0</v>
      </c>
      <c r="G55" s="976">
        <v>0</v>
      </c>
      <c r="H55" s="976">
        <f t="shared" si="2"/>
        <v>0</v>
      </c>
      <c r="I55" s="976">
        <v>0</v>
      </c>
      <c r="J55" s="977">
        <f>$I$55/($K$5*1000)</f>
        <v>0</v>
      </c>
      <c r="K55" s="977">
        <f>($I$55/$K$6)/$K$5</f>
        <v>0</v>
      </c>
    </row>
    <row r="56" spans="2:11" x14ac:dyDescent="0.25">
      <c r="B56" s="971">
        <f t="shared" si="1"/>
        <v>47</v>
      </c>
      <c r="C56" s="1024" t="s">
        <v>525</v>
      </c>
      <c r="D56" s="974">
        <v>814629325</v>
      </c>
      <c r="E56" s="976">
        <v>138420459.72499999</v>
      </c>
      <c r="F56" s="976">
        <v>11535038.310416667</v>
      </c>
      <c r="G56" s="976">
        <v>814629325</v>
      </c>
      <c r="H56" s="976">
        <f t="shared" si="2"/>
        <v>138420459.72499999</v>
      </c>
      <c r="I56" s="976">
        <v>11535038.310416667</v>
      </c>
      <c r="J56" s="977">
        <f>$I$56/($K$5*1000)</f>
        <v>0.18991613555908049</v>
      </c>
      <c r="K56" s="977">
        <f>($I$56/$K$6)/$K$5</f>
        <v>1.1869758472442531E-2</v>
      </c>
    </row>
    <row r="57" spans="2:11" x14ac:dyDescent="0.25">
      <c r="B57" s="971">
        <f t="shared" si="1"/>
        <v>48</v>
      </c>
      <c r="C57" s="1024" t="s">
        <v>487</v>
      </c>
      <c r="D57" s="974">
        <v>0</v>
      </c>
      <c r="E57" s="976">
        <v>0</v>
      </c>
      <c r="F57" s="976">
        <v>0</v>
      </c>
      <c r="G57" s="976">
        <v>0</v>
      </c>
      <c r="H57" s="976">
        <f t="shared" si="2"/>
        <v>0</v>
      </c>
      <c r="I57" s="976">
        <v>0</v>
      </c>
      <c r="J57" s="977">
        <f>$I$57/($K$5*1000)</f>
        <v>0</v>
      </c>
      <c r="K57" s="977">
        <f>($I$57/$K$6)/$K$5</f>
        <v>0</v>
      </c>
    </row>
    <row r="58" spans="2:11" x14ac:dyDescent="0.25">
      <c r="B58" s="971">
        <f t="shared" si="1"/>
        <v>49</v>
      </c>
      <c r="C58" s="1024" t="s">
        <v>526</v>
      </c>
      <c r="D58" s="974">
        <v>3324550757</v>
      </c>
      <c r="E58" s="976">
        <v>166227537.84999993</v>
      </c>
      <c r="F58" s="976">
        <v>13852294.820833327</v>
      </c>
      <c r="G58" s="976">
        <v>3324550757.3499999</v>
      </c>
      <c r="H58" s="976">
        <f t="shared" si="2"/>
        <v>166227537.86750001</v>
      </c>
      <c r="I58" s="976">
        <v>13852294.822291667</v>
      </c>
      <c r="J58" s="977">
        <f>$I$58/($K$5*1000)</f>
        <v>0.22806810263464694</v>
      </c>
      <c r="K58" s="977">
        <f>($I$58/$K$6)/$K$5</f>
        <v>1.4254256414665436E-2</v>
      </c>
    </row>
    <row r="59" spans="2:11" x14ac:dyDescent="0.25">
      <c r="B59" s="971">
        <f t="shared" si="1"/>
        <v>50</v>
      </c>
      <c r="C59" s="1024" t="s">
        <v>527</v>
      </c>
      <c r="D59" s="974">
        <v>1457273906</v>
      </c>
      <c r="E59" s="976">
        <v>72863695.299999997</v>
      </c>
      <c r="F59" s="976">
        <v>6071974.6083333334</v>
      </c>
      <c r="G59" s="976">
        <v>1457273906</v>
      </c>
      <c r="H59" s="976">
        <f t="shared" si="2"/>
        <v>72863695.299999997</v>
      </c>
      <c r="I59" s="976">
        <v>6071974.6083333334</v>
      </c>
      <c r="J59" s="977">
        <f>$I$59/($K$5*1000)</f>
        <v>9.9970708531255281E-2</v>
      </c>
      <c r="K59" s="977">
        <f>($I$59/$K$6)/$K$5</f>
        <v>6.2481692832034551E-3</v>
      </c>
    </row>
    <row r="60" spans="2:11" x14ac:dyDescent="0.25">
      <c r="B60" s="971">
        <f t="shared" si="1"/>
        <v>51</v>
      </c>
      <c r="C60" s="1024" t="s">
        <v>487</v>
      </c>
      <c r="D60" s="974">
        <v>0</v>
      </c>
      <c r="E60" s="976">
        <v>0</v>
      </c>
      <c r="F60" s="976">
        <v>0</v>
      </c>
      <c r="G60" s="976">
        <v>0</v>
      </c>
      <c r="H60" s="976">
        <f t="shared" si="2"/>
        <v>0</v>
      </c>
      <c r="I60" s="976">
        <v>0</v>
      </c>
      <c r="J60" s="977">
        <f>$I$60/($K$5*1000)</f>
        <v>0</v>
      </c>
      <c r="K60" s="977">
        <f>($I$60/$K$6)/$K$5</f>
        <v>0</v>
      </c>
    </row>
    <row r="61" spans="2:11" x14ac:dyDescent="0.25">
      <c r="B61" s="971">
        <f t="shared" si="1"/>
        <v>52</v>
      </c>
      <c r="C61" s="1024" t="s">
        <v>528</v>
      </c>
      <c r="D61" s="974">
        <v>702420000</v>
      </c>
      <c r="E61" s="976">
        <v>58515250</v>
      </c>
      <c r="F61" s="976">
        <v>4876270.833333333</v>
      </c>
      <c r="G61" s="976">
        <v>702420000</v>
      </c>
      <c r="H61" s="976">
        <f t="shared" si="2"/>
        <v>92109000</v>
      </c>
      <c r="I61" s="976">
        <v>7675750</v>
      </c>
      <c r="J61" s="977">
        <f>$I$61/($K$5*1000)</f>
        <v>0.12637572050378007</v>
      </c>
      <c r="K61" s="977">
        <f>($I$61/$K$6)/$K$5</f>
        <v>7.8984825314862544E-3</v>
      </c>
    </row>
    <row r="62" spans="2:11" x14ac:dyDescent="0.25">
      <c r="B62" s="971">
        <f t="shared" si="1"/>
        <v>53</v>
      </c>
      <c r="C62" s="1024" t="s">
        <v>529</v>
      </c>
      <c r="D62" s="974">
        <v>2093240354</v>
      </c>
      <c r="E62" s="976">
        <v>287495712.54999989</v>
      </c>
      <c r="F62" s="976">
        <v>23957976.045833323</v>
      </c>
      <c r="G62" s="976">
        <v>2093240354</v>
      </c>
      <c r="H62" s="976">
        <f t="shared" si="2"/>
        <v>287495712.54999995</v>
      </c>
      <c r="I62" s="976">
        <v>23957976.045833331</v>
      </c>
      <c r="J62" s="977">
        <f>$I$62/($K$5*1000)</f>
        <v>0.3944508985577293</v>
      </c>
      <c r="K62" s="977">
        <f>($I$62/$K$6)/$K$5</f>
        <v>2.4653181159858081E-2</v>
      </c>
    </row>
    <row r="63" spans="2:11" x14ac:dyDescent="0.25">
      <c r="B63" s="971">
        <f t="shared" si="1"/>
        <v>54</v>
      </c>
      <c r="C63" s="1024" t="s">
        <v>530</v>
      </c>
      <c r="D63" s="974">
        <v>0</v>
      </c>
      <c r="E63" s="976">
        <v>0</v>
      </c>
      <c r="F63" s="976">
        <v>0</v>
      </c>
      <c r="G63" s="976">
        <v>0</v>
      </c>
      <c r="H63" s="976">
        <f t="shared" si="2"/>
        <v>0</v>
      </c>
      <c r="I63" s="976">
        <v>0</v>
      </c>
      <c r="J63" s="977">
        <f>$I$63/($K$5*1000)</f>
        <v>0</v>
      </c>
      <c r="K63" s="977">
        <f>($I$63/$K$6)/$K$5</f>
        <v>0</v>
      </c>
    </row>
    <row r="64" spans="2:11" x14ac:dyDescent="0.25">
      <c r="B64" s="971">
        <f t="shared" si="1"/>
        <v>55</v>
      </c>
      <c r="C64" s="1024" t="s">
        <v>531</v>
      </c>
      <c r="D64" s="974">
        <v>68073000</v>
      </c>
      <c r="E64" s="976">
        <v>13614600</v>
      </c>
      <c r="F64" s="976">
        <v>1134550</v>
      </c>
      <c r="G64" s="976">
        <v>68073000</v>
      </c>
      <c r="H64" s="976">
        <f t="shared" si="2"/>
        <v>13614600</v>
      </c>
      <c r="I64" s="976">
        <v>1134550</v>
      </c>
      <c r="J64" s="977">
        <f>$I$64/($K$5*1000)</f>
        <v>1.8679552317045718E-2</v>
      </c>
      <c r="K64" s="977">
        <f>($I$64/$K$6)/$K$5</f>
        <v>1.1674720198153574E-3</v>
      </c>
    </row>
    <row r="65" spans="2:11" x14ac:dyDescent="0.25">
      <c r="B65" s="971">
        <f t="shared" si="1"/>
        <v>56</v>
      </c>
      <c r="C65" s="1024" t="s">
        <v>532</v>
      </c>
      <c r="D65" s="974">
        <v>140550000</v>
      </c>
      <c r="E65" s="976">
        <v>28110000</v>
      </c>
      <c r="F65" s="976">
        <v>2342500</v>
      </c>
      <c r="G65" s="976">
        <v>140550000</v>
      </c>
      <c r="H65" s="976">
        <f t="shared" si="2"/>
        <v>28110000</v>
      </c>
      <c r="I65" s="976">
        <v>2342500</v>
      </c>
      <c r="J65" s="977">
        <f>$I$65/($K$5*1000)</f>
        <v>3.8567583008840153E-2</v>
      </c>
      <c r="K65" s="977">
        <f>($I$65/$K$6)/$K$5</f>
        <v>2.4104739380525096E-3</v>
      </c>
    </row>
    <row r="66" spans="2:11" x14ac:dyDescent="0.25">
      <c r="B66" s="971">
        <f t="shared" si="1"/>
        <v>57</v>
      </c>
      <c r="C66" s="1024" t="s">
        <v>533</v>
      </c>
      <c r="D66" s="974">
        <v>3453064640</v>
      </c>
      <c r="E66" s="976">
        <v>373988923.72499996</v>
      </c>
      <c r="F66" s="976">
        <v>31165743.643749997</v>
      </c>
      <c r="G66" s="976">
        <v>4405170868</v>
      </c>
      <c r="H66" s="976">
        <f t="shared" si="2"/>
        <v>896034173.60000002</v>
      </c>
      <c r="I66" s="976">
        <v>74669514.466666669</v>
      </c>
      <c r="J66" s="977">
        <f>$I$66/($K$5*1000)</f>
        <v>1.2293800202445921</v>
      </c>
      <c r="K66" s="977">
        <f>($I$66/$K$6)/$K$5</f>
        <v>7.6836251265287023E-2</v>
      </c>
    </row>
    <row r="67" spans="2:11" x14ac:dyDescent="0.25">
      <c r="B67" s="971">
        <f t="shared" si="1"/>
        <v>58</v>
      </c>
      <c r="C67" s="1024" t="s">
        <v>534</v>
      </c>
      <c r="D67" s="974">
        <v>1542535419</v>
      </c>
      <c r="E67" s="976">
        <v>294442763.82414317</v>
      </c>
      <c r="F67" s="976">
        <v>24536896.985345263</v>
      </c>
      <c r="G67" s="976">
        <v>1976060354.2647929</v>
      </c>
      <c r="H67" s="976">
        <f t="shared" si="2"/>
        <v>298253959.59197366</v>
      </c>
      <c r="I67" s="976">
        <v>24854496.632664472</v>
      </c>
      <c r="J67" s="977">
        <f>$I$67/($K$5*1000)</f>
        <v>0.40921146724577379</v>
      </c>
      <c r="K67" s="977">
        <f>($I$67/$K$6)/$K$5</f>
        <v>2.5575716702860862E-2</v>
      </c>
    </row>
    <row r="68" spans="2:11" x14ac:dyDescent="0.25">
      <c r="B68" s="971">
        <f t="shared" si="1"/>
        <v>59</v>
      </c>
      <c r="C68" s="1024" t="s">
        <v>535</v>
      </c>
      <c r="D68" s="974">
        <v>11270000</v>
      </c>
      <c r="E68" s="976">
        <v>2253999.9999999995</v>
      </c>
      <c r="F68" s="976">
        <v>187833.33333333328</v>
      </c>
      <c r="G68" s="976">
        <v>11270000</v>
      </c>
      <c r="H68" s="976">
        <f t="shared" si="2"/>
        <v>2254000</v>
      </c>
      <c r="I68" s="976">
        <v>187833.33333333334</v>
      </c>
      <c r="J68" s="977">
        <f>$I$68/($K$5*1000)</f>
        <v>3.0925411633555924E-3</v>
      </c>
      <c r="K68" s="977">
        <f>($I$68/$K$6)/$K$5</f>
        <v>1.9328382270972455E-4</v>
      </c>
    </row>
    <row r="69" spans="2:11" x14ac:dyDescent="0.25">
      <c r="B69" s="971">
        <f t="shared" si="1"/>
        <v>60</v>
      </c>
      <c r="C69" s="1024" t="s">
        <v>536</v>
      </c>
      <c r="D69" s="974">
        <v>26932688</v>
      </c>
      <c r="E69" s="976">
        <v>5386537.5999999996</v>
      </c>
      <c r="F69" s="976">
        <v>448878.1333333333</v>
      </c>
      <c r="G69" s="976">
        <v>26932688</v>
      </c>
      <c r="H69" s="976">
        <f t="shared" si="2"/>
        <v>5386537.5380002018</v>
      </c>
      <c r="I69" s="976">
        <v>448878.12816668348</v>
      </c>
      <c r="J69" s="977">
        <f>$I$69/($K$5*1000)</f>
        <v>7.390456550233235E-3</v>
      </c>
      <c r="K69" s="977">
        <f>($I$69/$K$6)/$K$5</f>
        <v>4.6190353438957724E-4</v>
      </c>
    </row>
    <row r="70" spans="2:11" x14ac:dyDescent="0.25">
      <c r="B70" s="971">
        <f t="shared" si="1"/>
        <v>61</v>
      </c>
      <c r="C70" s="1024" t="s">
        <v>537</v>
      </c>
      <c r="D70" s="974">
        <v>30000000</v>
      </c>
      <c r="E70" s="976">
        <v>6000000</v>
      </c>
      <c r="F70" s="976">
        <v>500000</v>
      </c>
      <c r="G70" s="976">
        <v>30000000.340209961</v>
      </c>
      <c r="H70" s="976">
        <f t="shared" si="2"/>
        <v>6000000.0680419924</v>
      </c>
      <c r="I70" s="976">
        <v>500000.00567016605</v>
      </c>
      <c r="J70" s="977">
        <f>$I$70/($K$5*1000)</f>
        <v>8.2321416107170448E-3</v>
      </c>
      <c r="K70" s="977">
        <f>($I$70/$K$6)/$K$5</f>
        <v>5.145088506698153E-4</v>
      </c>
    </row>
    <row r="71" spans="2:11" x14ac:dyDescent="0.25">
      <c r="B71" s="971">
        <f t="shared" si="1"/>
        <v>62</v>
      </c>
      <c r="C71" s="1024" t="s">
        <v>538</v>
      </c>
      <c r="D71" s="974">
        <v>6869341541</v>
      </c>
      <c r="E71" s="976">
        <v>344483481.40046716</v>
      </c>
      <c r="F71" s="976">
        <v>28706956.783372264</v>
      </c>
      <c r="G71" s="976">
        <v>6950653888.9573593</v>
      </c>
      <c r="H71" s="976">
        <f t="shared" si="2"/>
        <v>347532694.44786799</v>
      </c>
      <c r="I71" s="976">
        <v>28961057.870655663</v>
      </c>
      <c r="J71" s="977">
        <f>$I$71/($K$5*1000)</f>
        <v>0.4768230537674859</v>
      </c>
      <c r="K71" s="977">
        <f>($I$71/$K$6)/$K$5</f>
        <v>2.9801440860467869E-2</v>
      </c>
    </row>
    <row r="72" spans="2:11" x14ac:dyDescent="0.25">
      <c r="B72" s="971"/>
      <c r="C72" s="978"/>
      <c r="D72" s="978"/>
      <c r="E72" s="976"/>
      <c r="F72" s="976"/>
      <c r="G72" s="976"/>
      <c r="H72" s="976"/>
      <c r="I72" s="976"/>
      <c r="J72" s="977"/>
      <c r="K72" s="977"/>
    </row>
    <row r="73" spans="2:11" x14ac:dyDescent="0.25">
      <c r="B73" s="971"/>
      <c r="C73" s="978"/>
      <c r="D73" s="978"/>
      <c r="E73" s="976"/>
      <c r="F73" s="976"/>
      <c r="G73" s="976"/>
      <c r="H73" s="976"/>
      <c r="I73" s="976"/>
      <c r="J73" s="977"/>
      <c r="K73" s="977"/>
    </row>
    <row r="74" spans="2:11" x14ac:dyDescent="0.25">
      <c r="B74" s="971"/>
      <c r="C74" s="978"/>
      <c r="D74" s="978"/>
      <c r="E74" s="976"/>
      <c r="F74" s="976"/>
      <c r="G74" s="976"/>
      <c r="H74" s="976"/>
      <c r="I74" s="976"/>
      <c r="J74" s="977"/>
      <c r="K74" s="977"/>
    </row>
    <row r="75" spans="2:11" ht="13.5" thickBot="1" x14ac:dyDescent="0.3">
      <c r="B75" s="1009"/>
      <c r="C75" s="1010"/>
      <c r="D75" s="1010"/>
      <c r="E75" s="1011"/>
      <c r="F75" s="1011"/>
      <c r="G75" s="1011"/>
      <c r="H75" s="1011"/>
      <c r="I75" s="1011"/>
      <c r="J75" s="1025"/>
      <c r="K75" s="1025"/>
    </row>
    <row r="76" spans="2:11" ht="19.350000000000001" customHeight="1" x14ac:dyDescent="0.25"/>
  </sheetData>
  <mergeCells count="8">
    <mergeCell ref="G7:K7"/>
    <mergeCell ref="B9:C9"/>
    <mergeCell ref="B3:C3"/>
    <mergeCell ref="B4:C4"/>
    <mergeCell ref="B5:C5"/>
    <mergeCell ref="B7:B8"/>
    <mergeCell ref="C7:C8"/>
    <mergeCell ref="D7:F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95E9A-8415-436C-BC4E-732148FA9A77}">
  <dimension ref="B1:F19"/>
  <sheetViews>
    <sheetView workbookViewId="0">
      <selection activeCell="C7" sqref="C7:I7"/>
    </sheetView>
  </sheetViews>
  <sheetFormatPr defaultColWidth="8.5703125" defaultRowHeight="15" x14ac:dyDescent="0.25"/>
  <cols>
    <col min="1" max="1" width="8.5703125" style="339"/>
    <col min="2" max="2" width="52.5703125" style="339" customWidth="1"/>
    <col min="3" max="4" width="17.5703125" style="933" customWidth="1"/>
    <col min="5" max="5" width="55.42578125" style="339" customWidth="1"/>
    <col min="6" max="6" width="17.5703125" style="933" customWidth="1"/>
    <col min="7" max="16384" width="8.5703125" style="339"/>
  </cols>
  <sheetData>
    <row r="1" spans="2:6" x14ac:dyDescent="0.25">
      <c r="C1" s="933" t="s">
        <v>404</v>
      </c>
      <c r="F1" s="933" t="s">
        <v>404</v>
      </c>
    </row>
    <row r="2" spans="2:6" ht="19.5" thickBot="1" x14ac:dyDescent="0.3">
      <c r="B2" s="932" t="s">
        <v>378</v>
      </c>
      <c r="C2" s="1002">
        <f>'Februari 2026 PMG 2'!AJ6</f>
        <v>28</v>
      </c>
      <c r="E2" s="932" t="s">
        <v>379</v>
      </c>
      <c r="F2" s="1002">
        <f>'Februari 2026 PMG 2'!AJ6</f>
        <v>28</v>
      </c>
    </row>
    <row r="3" spans="2:6" x14ac:dyDescent="0.25">
      <c r="B3" s="2428" t="s">
        <v>380</v>
      </c>
      <c r="C3" s="934" t="s">
        <v>381</v>
      </c>
      <c r="E3" s="2428" t="s">
        <v>380</v>
      </c>
      <c r="F3" s="934" t="s">
        <v>381</v>
      </c>
    </row>
    <row r="4" spans="2:6" ht="15.75" thickBot="1" x14ac:dyDescent="0.3">
      <c r="B4" s="2429"/>
      <c r="C4" s="935" t="s">
        <v>382</v>
      </c>
      <c r="E4" s="2429"/>
      <c r="F4" s="935" t="s">
        <v>382</v>
      </c>
    </row>
    <row r="5" spans="2:6" ht="15.75" thickTop="1" x14ac:dyDescent="0.25">
      <c r="B5" s="936" t="s">
        <v>383</v>
      </c>
      <c r="C5" s="937">
        <v>1648879.5518207287</v>
      </c>
      <c r="E5" s="938" t="s">
        <v>384</v>
      </c>
      <c r="F5" s="939">
        <v>4911824.2689075638</v>
      </c>
    </row>
    <row r="6" spans="2:6" x14ac:dyDescent="0.25">
      <c r="B6" s="936" t="s">
        <v>147</v>
      </c>
      <c r="C6" s="937">
        <v>2678431.3725490198</v>
      </c>
      <c r="E6" s="936" t="s">
        <v>385</v>
      </c>
      <c r="F6" s="937">
        <v>1230672.2689075631</v>
      </c>
    </row>
    <row r="7" spans="2:6" x14ac:dyDescent="0.25">
      <c r="B7" s="936" t="s">
        <v>386</v>
      </c>
      <c r="C7" s="937">
        <v>288459.3837535014</v>
      </c>
      <c r="E7" s="936" t="s">
        <v>387</v>
      </c>
      <c r="F7" s="937">
        <v>1084733.893557423</v>
      </c>
    </row>
    <row r="8" spans="2:6" x14ac:dyDescent="0.25">
      <c r="B8" s="936" t="s">
        <v>388</v>
      </c>
      <c r="C8" s="937">
        <v>404271.70868347352</v>
      </c>
      <c r="E8" s="936" t="s">
        <v>389</v>
      </c>
      <c r="F8" s="937">
        <v>833815.51820728299</v>
      </c>
    </row>
    <row r="9" spans="2:6" x14ac:dyDescent="0.25">
      <c r="B9" s="936" t="s">
        <v>390</v>
      </c>
      <c r="C9" s="937">
        <v>150891.40056022411</v>
      </c>
      <c r="E9" s="936" t="s">
        <v>391</v>
      </c>
      <c r="F9" s="937">
        <v>949299.71988795535</v>
      </c>
    </row>
    <row r="10" spans="2:6" x14ac:dyDescent="0.25">
      <c r="B10" s="936" t="s">
        <v>392</v>
      </c>
      <c r="C10" s="937">
        <v>58543.417366946771</v>
      </c>
      <c r="E10" s="936" t="s">
        <v>393</v>
      </c>
      <c r="F10" s="937">
        <v>1106022.4089635855</v>
      </c>
    </row>
    <row r="11" spans="2:6" x14ac:dyDescent="0.25">
      <c r="B11" s="936" t="s">
        <v>394</v>
      </c>
      <c r="C11" s="937">
        <v>87425.770308123247</v>
      </c>
      <c r="E11" s="936" t="s">
        <v>395</v>
      </c>
      <c r="F11" s="937">
        <v>5634698.8795518195</v>
      </c>
    </row>
    <row r="12" spans="2:6" ht="15.75" thickBot="1" x14ac:dyDescent="0.3">
      <c r="B12" s="936" t="s">
        <v>396</v>
      </c>
      <c r="C12" s="937">
        <v>254341.73669467788</v>
      </c>
      <c r="E12" s="940"/>
      <c r="F12" s="941"/>
    </row>
    <row r="13" spans="2:6" x14ac:dyDescent="0.25">
      <c r="B13" s="936" t="s">
        <v>397</v>
      </c>
      <c r="C13" s="937">
        <v>114733.89355742298</v>
      </c>
      <c r="E13" s="942" t="s">
        <v>1</v>
      </c>
      <c r="F13" s="943">
        <f>SUM(F5:F12)</f>
        <v>15751066.957983192</v>
      </c>
    </row>
    <row r="14" spans="2:6" x14ac:dyDescent="0.25">
      <c r="B14" s="936" t="s">
        <v>398</v>
      </c>
      <c r="C14" s="937">
        <v>203159.6638655462</v>
      </c>
      <c r="E14" s="944" t="s">
        <v>399</v>
      </c>
      <c r="F14" s="945">
        <f>F13*F2</f>
        <v>441029874.82352936</v>
      </c>
    </row>
    <row r="15" spans="2:6" ht="15.75" thickBot="1" x14ac:dyDescent="0.3">
      <c r="B15" s="936" t="s">
        <v>400</v>
      </c>
      <c r="C15" s="937">
        <v>580672.26890756306</v>
      </c>
      <c r="E15" s="946" t="s">
        <v>401</v>
      </c>
      <c r="F15" s="947">
        <f>F14*12</f>
        <v>5292358497.8823528</v>
      </c>
    </row>
    <row r="16" spans="2:6" ht="15.75" thickBot="1" x14ac:dyDescent="0.3">
      <c r="B16" s="940" t="s">
        <v>402</v>
      </c>
      <c r="C16" s="941">
        <v>4089635.8543417375</v>
      </c>
    </row>
    <row r="17" spans="2:6" x14ac:dyDescent="0.25">
      <c r="B17" s="942" t="s">
        <v>403</v>
      </c>
      <c r="C17" s="943">
        <f>SUM(C5:C16)</f>
        <v>10559446.022408964</v>
      </c>
      <c r="E17" s="339" t="s">
        <v>406</v>
      </c>
    </row>
    <row r="18" spans="2:6" x14ac:dyDescent="0.25">
      <c r="B18" s="944" t="s">
        <v>399</v>
      </c>
      <c r="C18" s="945">
        <f>C17*C2</f>
        <v>295664488.627451</v>
      </c>
      <c r="E18" s="339" t="s">
        <v>405</v>
      </c>
      <c r="F18" s="948">
        <f>F14+C18</f>
        <v>736694363.45098042</v>
      </c>
    </row>
    <row r="19" spans="2:6" ht="15.75" thickBot="1" x14ac:dyDescent="0.3">
      <c r="B19" s="946" t="s">
        <v>401</v>
      </c>
      <c r="C19" s="947">
        <f>C18*12</f>
        <v>3547973863.5294123</v>
      </c>
      <c r="E19" s="339" t="s">
        <v>187</v>
      </c>
      <c r="F19" s="948">
        <f>F18*12</f>
        <v>8840332361.4117661</v>
      </c>
    </row>
  </sheetData>
  <mergeCells count="2">
    <mergeCell ref="B3:B4"/>
    <mergeCell ref="E3:E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69682-7098-44FC-BF48-AA04E024AB0E}">
  <dimension ref="B2:L30"/>
  <sheetViews>
    <sheetView workbookViewId="0">
      <selection activeCell="C7" sqref="C7:I7"/>
    </sheetView>
  </sheetViews>
  <sheetFormatPr defaultColWidth="8.5703125" defaultRowHeight="12.75" x14ac:dyDescent="0.25"/>
  <cols>
    <col min="1" max="1" width="8.5703125" style="950"/>
    <col min="2" max="2" width="6.42578125" style="949" customWidth="1"/>
    <col min="3" max="3" width="48.42578125" style="950" customWidth="1"/>
    <col min="4" max="4" width="4.5703125" style="949" customWidth="1"/>
    <col min="5" max="5" width="23.5703125" style="950" customWidth="1"/>
    <col min="6" max="6" width="9.5703125" style="949" customWidth="1"/>
    <col min="7" max="7" width="9.42578125" style="950" customWidth="1"/>
    <col min="8" max="8" width="9.5703125" style="949" customWidth="1"/>
    <col min="9" max="9" width="16.5703125" style="950" customWidth="1"/>
    <col min="10" max="10" width="16.42578125" style="949" customWidth="1"/>
    <col min="11" max="11" width="13.5703125" style="949" customWidth="1"/>
    <col min="12" max="12" width="18.5703125" style="949" customWidth="1"/>
    <col min="13" max="16384" width="8.5703125" style="950"/>
  </cols>
  <sheetData>
    <row r="2" spans="2:12" ht="19.5" thickBot="1" x14ac:dyDescent="0.3">
      <c r="B2" s="951" t="s">
        <v>407</v>
      </c>
    </row>
    <row r="3" spans="2:12" x14ac:dyDescent="0.25">
      <c r="B3" s="2418" t="s">
        <v>356</v>
      </c>
      <c r="C3" s="2419"/>
      <c r="D3" s="853"/>
      <c r="E3" s="952"/>
      <c r="F3" s="953"/>
      <c r="G3" s="952"/>
      <c r="H3" s="953"/>
      <c r="I3" s="952"/>
      <c r="J3" s="954" t="s">
        <v>376</v>
      </c>
      <c r="K3" s="955">
        <f>'HPP REF '!N3</f>
        <v>2169.1977499999998</v>
      </c>
    </row>
    <row r="4" spans="2:12" x14ac:dyDescent="0.25">
      <c r="B4" s="2420" t="s">
        <v>408</v>
      </c>
      <c r="C4" s="2421"/>
      <c r="D4" s="857"/>
      <c r="J4" s="956" t="s">
        <v>82</v>
      </c>
      <c r="K4" s="957">
        <f>'HPP REF '!N4</f>
        <v>28</v>
      </c>
    </row>
    <row r="5" spans="2:12" x14ac:dyDescent="0.25">
      <c r="B5" s="2420" t="s">
        <v>409</v>
      </c>
      <c r="C5" s="2421"/>
      <c r="D5" s="857"/>
      <c r="J5" s="956" t="s">
        <v>410</v>
      </c>
      <c r="K5" s="957">
        <f>K4*K3</f>
        <v>60737.536999999997</v>
      </c>
    </row>
    <row r="6" spans="2:12" ht="13.5" thickBot="1" x14ac:dyDescent="0.3">
      <c r="B6" s="928" t="s">
        <v>411</v>
      </c>
      <c r="C6" s="929"/>
      <c r="D6" s="930"/>
      <c r="E6" s="958"/>
      <c r="F6" s="959"/>
      <c r="G6" s="958"/>
      <c r="H6" s="959"/>
      <c r="I6" s="958"/>
      <c r="J6" s="960"/>
      <c r="K6" s="1146">
        <v>16000</v>
      </c>
    </row>
    <row r="7" spans="2:12" ht="13.5" thickBot="1" x14ac:dyDescent="0.3">
      <c r="B7" s="961" t="s">
        <v>98</v>
      </c>
      <c r="C7" s="2431" t="s">
        <v>284</v>
      </c>
      <c r="D7" s="2431"/>
      <c r="E7" s="2431"/>
      <c r="F7" s="2431"/>
      <c r="G7" s="2432" t="s">
        <v>218</v>
      </c>
      <c r="H7" s="2433"/>
      <c r="I7" s="961" t="s">
        <v>412</v>
      </c>
      <c r="J7" s="961" t="s">
        <v>413</v>
      </c>
      <c r="K7" s="961" t="s">
        <v>225</v>
      </c>
    </row>
    <row r="8" spans="2:12" ht="13.5" thickTop="1" x14ac:dyDescent="0.25">
      <c r="B8" s="962">
        <v>1</v>
      </c>
      <c r="C8" s="963" t="s">
        <v>368</v>
      </c>
      <c r="D8" s="964"/>
      <c r="E8" s="965" t="s">
        <v>414</v>
      </c>
      <c r="F8" s="966">
        <f>(100%-0.8%-1.1*5%)*80%*K5</f>
        <v>45528.857735199999</v>
      </c>
      <c r="G8" s="967" t="s">
        <v>285</v>
      </c>
      <c r="H8" s="967">
        <v>90</v>
      </c>
      <c r="I8" s="968">
        <f>H8*F8*1000</f>
        <v>4097597196.1679997</v>
      </c>
      <c r="J8" s="969">
        <f>I8/($K$5*1000)</f>
        <v>67.463999999999999</v>
      </c>
      <c r="K8" s="969">
        <f t="shared" ref="K8:K21" si="0">(I8/$K$6)/$K$5</f>
        <v>4.2164999999999999</v>
      </c>
      <c r="L8" s="970"/>
    </row>
    <row r="9" spans="2:12" x14ac:dyDescent="0.25">
      <c r="B9" s="971"/>
      <c r="C9" s="972"/>
      <c r="D9" s="401"/>
      <c r="E9" s="973" t="s">
        <v>415</v>
      </c>
      <c r="F9" s="974">
        <f>(100%-0.8%-1.1*5%)*20%*K5</f>
        <v>11382.2144338</v>
      </c>
      <c r="G9" s="975" t="s">
        <v>285</v>
      </c>
      <c r="H9" s="975">
        <v>150</v>
      </c>
      <c r="I9" s="976">
        <f>H9*F9*1000</f>
        <v>1707332165.0699999</v>
      </c>
      <c r="J9" s="977">
        <f t="shared" ref="J9:J21" si="1">I9/($K$5*1000)</f>
        <v>28.11</v>
      </c>
      <c r="K9" s="977">
        <f t="shared" si="0"/>
        <v>1.756875</v>
      </c>
      <c r="L9" s="970"/>
    </row>
    <row r="10" spans="2:12" x14ac:dyDescent="0.25">
      <c r="B10" s="978"/>
      <c r="C10" s="979"/>
      <c r="D10" s="980"/>
      <c r="E10" s="981" t="s">
        <v>416</v>
      </c>
      <c r="F10" s="982">
        <f>1.1*5%*K5</f>
        <v>3340.5645350000004</v>
      </c>
      <c r="G10" s="975" t="s">
        <v>285</v>
      </c>
      <c r="H10" s="971">
        <v>150</v>
      </c>
      <c r="I10" s="976">
        <f>H10*F10*1000</f>
        <v>501084680.25000012</v>
      </c>
      <c r="J10" s="977">
        <f t="shared" si="1"/>
        <v>8.2500000000000018</v>
      </c>
      <c r="K10" s="977">
        <f t="shared" si="0"/>
        <v>0.51562500000000011</v>
      </c>
      <c r="L10" s="970"/>
    </row>
    <row r="11" spans="2:12" x14ac:dyDescent="0.25">
      <c r="B11" s="971">
        <v>2</v>
      </c>
      <c r="C11" s="983" t="s">
        <v>369</v>
      </c>
      <c r="D11" s="984"/>
      <c r="E11" s="981" t="s">
        <v>417</v>
      </c>
      <c r="F11" s="982">
        <v>1</v>
      </c>
      <c r="G11" s="982" t="s">
        <v>285</v>
      </c>
      <c r="H11" s="971">
        <v>77</v>
      </c>
      <c r="I11" s="976">
        <f>H11*8000*F11*1000</f>
        <v>616000000</v>
      </c>
      <c r="J11" s="977">
        <f t="shared" si="1"/>
        <v>10.141998349389768</v>
      </c>
      <c r="K11" s="977">
        <f t="shared" si="0"/>
        <v>0.6338748968368606</v>
      </c>
      <c r="L11" s="970"/>
    </row>
    <row r="12" spans="2:12" x14ac:dyDescent="0.25">
      <c r="B12" s="971"/>
      <c r="C12" s="979"/>
      <c r="D12" s="980"/>
      <c r="E12" s="981" t="s">
        <v>418</v>
      </c>
      <c r="F12" s="971">
        <v>2</v>
      </c>
      <c r="G12" s="982" t="s">
        <v>285</v>
      </c>
      <c r="H12" s="971">
        <v>79</v>
      </c>
      <c r="I12" s="976">
        <f>H12*5000*F12*1000</f>
        <v>790000000</v>
      </c>
      <c r="J12" s="977">
        <f t="shared" si="1"/>
        <v>13.006783597431683</v>
      </c>
      <c r="K12" s="977">
        <f t="shared" si="0"/>
        <v>0.81292397483948031</v>
      </c>
      <c r="L12" s="970"/>
    </row>
    <row r="13" spans="2:12" x14ac:dyDescent="0.25">
      <c r="B13" s="971"/>
      <c r="C13" s="979"/>
      <c r="D13" s="980"/>
      <c r="E13" s="981" t="s">
        <v>419</v>
      </c>
      <c r="F13" s="971">
        <v>1</v>
      </c>
      <c r="G13" s="982" t="s">
        <v>285</v>
      </c>
      <c r="H13" s="971">
        <v>77</v>
      </c>
      <c r="I13" s="976">
        <f>H13*3000*F13*1000</f>
        <v>231000000</v>
      </c>
      <c r="J13" s="977">
        <f t="shared" si="1"/>
        <v>3.8032493810211632</v>
      </c>
      <c r="K13" s="977">
        <f t="shared" si="0"/>
        <v>0.23770308631382273</v>
      </c>
      <c r="L13" s="970"/>
    </row>
    <row r="14" spans="2:12" x14ac:dyDescent="0.25">
      <c r="B14" s="971"/>
      <c r="C14" s="979"/>
      <c r="D14" s="980"/>
      <c r="E14" s="981" t="s">
        <v>420</v>
      </c>
      <c r="F14" s="971">
        <v>1</v>
      </c>
      <c r="G14" s="982" t="s">
        <v>285</v>
      </c>
      <c r="H14" s="971">
        <v>83</v>
      </c>
      <c r="I14" s="976">
        <f>H14*3000*F14*1000</f>
        <v>249000000</v>
      </c>
      <c r="J14" s="977">
        <f t="shared" si="1"/>
        <v>4.0996064756461887</v>
      </c>
      <c r="K14" s="977">
        <f t="shared" si="0"/>
        <v>0.2562254047278868</v>
      </c>
      <c r="L14" s="970"/>
    </row>
    <row r="15" spans="2:12" x14ac:dyDescent="0.25">
      <c r="B15" s="971">
        <v>3</v>
      </c>
      <c r="C15" s="979" t="s">
        <v>421</v>
      </c>
      <c r="D15" s="980">
        <v>0</v>
      </c>
      <c r="E15" s="981" t="s">
        <v>422</v>
      </c>
      <c r="F15" s="976">
        <f>F8-(8000*D15)</f>
        <v>45528.857735199999</v>
      </c>
      <c r="G15" s="982" t="s">
        <v>285</v>
      </c>
      <c r="H15" s="985">
        <v>43</v>
      </c>
      <c r="I15" s="976">
        <f>H15*F15*1000</f>
        <v>1957740882.6136</v>
      </c>
      <c r="J15" s="977">
        <f>I15/($K$5*1000)</f>
        <v>32.232799999999997</v>
      </c>
      <c r="K15" s="977">
        <f>(I15/$K$6)/$K$5</f>
        <v>2.0145500000000003</v>
      </c>
      <c r="L15" s="970"/>
    </row>
    <row r="16" spans="2:12" x14ac:dyDescent="0.25">
      <c r="B16" s="971"/>
      <c r="C16" s="979"/>
      <c r="D16" s="980">
        <v>0</v>
      </c>
      <c r="E16" s="981" t="s">
        <v>423</v>
      </c>
      <c r="F16" s="976">
        <f>F9-(10000*D16)</f>
        <v>11382.2144338</v>
      </c>
      <c r="G16" s="982" t="s">
        <v>285</v>
      </c>
      <c r="H16" s="985">
        <v>43</v>
      </c>
      <c r="I16" s="976">
        <f>H16*F16*1000</f>
        <v>489435220.6534</v>
      </c>
      <c r="J16" s="977">
        <f>I16/($K$5*1000)</f>
        <v>8.0581999999999994</v>
      </c>
      <c r="K16" s="977">
        <f>(I16/$K$6)/$K$5</f>
        <v>0.50363750000000007</v>
      </c>
      <c r="L16" s="970"/>
    </row>
    <row r="17" spans="2:12" x14ac:dyDescent="0.25">
      <c r="B17" s="971"/>
      <c r="C17" s="979"/>
      <c r="D17" s="980">
        <v>0</v>
      </c>
      <c r="E17" s="981" t="s">
        <v>424</v>
      </c>
      <c r="F17" s="976">
        <f>F10-(3000*D17)</f>
        <v>3340.5645350000004</v>
      </c>
      <c r="G17" s="982" t="s">
        <v>285</v>
      </c>
      <c r="H17" s="985">
        <v>43</v>
      </c>
      <c r="I17" s="976">
        <f>H17*F17*1000</f>
        <v>143644275.00500003</v>
      </c>
      <c r="J17" s="977">
        <f>I17/($K$5*1000)</f>
        <v>2.3650000000000002</v>
      </c>
      <c r="K17" s="977">
        <f>(I17/$K$6)/$K$5</f>
        <v>0.14781250000000004</v>
      </c>
      <c r="L17" s="970"/>
    </row>
    <row r="18" spans="2:12" x14ac:dyDescent="0.25">
      <c r="B18" s="971">
        <v>3</v>
      </c>
      <c r="C18" s="983" t="s">
        <v>425</v>
      </c>
      <c r="D18" s="984"/>
      <c r="E18" s="981" t="s">
        <v>426</v>
      </c>
      <c r="F18" s="982">
        <f>SUM(F8:F10)</f>
        <v>60251.636703999997</v>
      </c>
      <c r="G18" s="982" t="s">
        <v>285</v>
      </c>
      <c r="H18" s="971">
        <v>22</v>
      </c>
      <c r="I18" s="976">
        <f>H18*F18*1000</f>
        <v>1325536007.4879999</v>
      </c>
      <c r="J18" s="977">
        <f t="shared" si="1"/>
        <v>21.823999999999998</v>
      </c>
      <c r="K18" s="977">
        <f t="shared" si="0"/>
        <v>1.3640000000000001</v>
      </c>
      <c r="L18" s="970"/>
    </row>
    <row r="19" spans="2:12" x14ac:dyDescent="0.25">
      <c r="B19" s="971">
        <f t="shared" ref="B19:B24" si="2">B18+1</f>
        <v>4</v>
      </c>
      <c r="C19" s="983" t="s">
        <v>427</v>
      </c>
      <c r="D19" s="984"/>
      <c r="E19" s="981" t="s">
        <v>426</v>
      </c>
      <c r="F19" s="976">
        <f>F18</f>
        <v>60251.636703999997</v>
      </c>
      <c r="G19" s="982" t="s">
        <v>285</v>
      </c>
      <c r="H19" s="971">
        <v>26</v>
      </c>
      <c r="I19" s="976">
        <f>H19*F18*1000</f>
        <v>1566542554.3039999</v>
      </c>
      <c r="J19" s="977">
        <f t="shared" si="1"/>
        <v>25.791999999999998</v>
      </c>
      <c r="K19" s="977">
        <f t="shared" si="0"/>
        <v>1.6120000000000001</v>
      </c>
    </row>
    <row r="20" spans="2:12" x14ac:dyDescent="0.25">
      <c r="B20" s="971">
        <f t="shared" si="2"/>
        <v>5</v>
      </c>
      <c r="C20" s="983" t="s">
        <v>428</v>
      </c>
      <c r="D20" s="984"/>
      <c r="E20" s="981" t="s">
        <v>426</v>
      </c>
      <c r="F20" s="982">
        <f>F18</f>
        <v>60251.636703999997</v>
      </c>
      <c r="G20" s="982" t="s">
        <v>285</v>
      </c>
      <c r="H20" s="971">
        <v>3</v>
      </c>
      <c r="I20" s="976">
        <f>H20*F20*1000</f>
        <v>180754910.11199999</v>
      </c>
      <c r="J20" s="977">
        <f t="shared" si="1"/>
        <v>2.976</v>
      </c>
      <c r="K20" s="977">
        <f t="shared" si="0"/>
        <v>0.186</v>
      </c>
    </row>
    <row r="21" spans="2:12" x14ac:dyDescent="0.25">
      <c r="B21" s="971">
        <f t="shared" si="2"/>
        <v>6</v>
      </c>
      <c r="C21" s="983" t="s">
        <v>429</v>
      </c>
      <c r="D21" s="984"/>
      <c r="E21" s="981" t="s">
        <v>426</v>
      </c>
      <c r="F21" s="982">
        <f>F20</f>
        <v>60251.636703999997</v>
      </c>
      <c r="G21" s="982" t="s">
        <v>285</v>
      </c>
      <c r="H21" s="971">
        <v>3</v>
      </c>
      <c r="I21" s="976">
        <f>H21*F21*1000</f>
        <v>180754910.11199999</v>
      </c>
      <c r="J21" s="977">
        <f t="shared" si="1"/>
        <v>2.976</v>
      </c>
      <c r="K21" s="977">
        <f t="shared" si="0"/>
        <v>0.186</v>
      </c>
    </row>
    <row r="22" spans="2:12" x14ac:dyDescent="0.25">
      <c r="B22" s="971">
        <f t="shared" si="2"/>
        <v>7</v>
      </c>
      <c r="C22" s="983" t="s">
        <v>430</v>
      </c>
      <c r="D22" s="984"/>
      <c r="E22" s="978"/>
      <c r="F22" s="978"/>
      <c r="G22" s="978"/>
      <c r="H22" s="978"/>
      <c r="I22" s="976"/>
      <c r="J22" s="977"/>
      <c r="K22" s="977"/>
    </row>
    <row r="23" spans="2:12" x14ac:dyDescent="0.25">
      <c r="B23" s="971">
        <f t="shared" si="2"/>
        <v>8</v>
      </c>
      <c r="C23" s="983" t="s">
        <v>431</v>
      </c>
      <c r="D23" s="984"/>
      <c r="E23" s="978"/>
      <c r="F23" s="978"/>
      <c r="G23" s="978"/>
      <c r="H23" s="971"/>
      <c r="I23" s="976"/>
      <c r="J23" s="977"/>
      <c r="K23" s="977"/>
    </row>
    <row r="24" spans="2:12" ht="13.5" thickBot="1" x14ac:dyDescent="0.3">
      <c r="B24" s="986">
        <f t="shared" si="2"/>
        <v>9</v>
      </c>
      <c r="C24" s="987" t="s">
        <v>432</v>
      </c>
      <c r="D24" s="988"/>
      <c r="E24" s="989"/>
      <c r="F24" s="990"/>
      <c r="G24" s="991"/>
      <c r="H24" s="986"/>
      <c r="I24" s="992"/>
      <c r="J24" s="993"/>
      <c r="K24" s="986"/>
    </row>
    <row r="25" spans="2:12" ht="14.25" thickTop="1" thickBot="1" x14ac:dyDescent="0.3">
      <c r="B25" s="2430" t="s">
        <v>433</v>
      </c>
      <c r="C25" s="2430"/>
      <c r="D25" s="2430"/>
      <c r="E25" s="2430"/>
      <c r="F25" s="2430"/>
      <c r="G25" s="2430"/>
      <c r="H25" s="2430"/>
      <c r="I25" s="994">
        <f>SUM(I8:I24)</f>
        <v>14036422801.776001</v>
      </c>
      <c r="J25" s="995">
        <f>SUM(J8:J24)</f>
        <v>231.09963780348883</v>
      </c>
      <c r="K25" s="995">
        <f>SUM(K8:K24)</f>
        <v>14.443727362718052</v>
      </c>
      <c r="L25" s="996"/>
    </row>
    <row r="26" spans="2:12" x14ac:dyDescent="0.25">
      <c r="C26" s="894"/>
      <c r="D26" s="997"/>
      <c r="E26" s="894"/>
      <c r="F26" s="997"/>
      <c r="G26" s="998"/>
      <c r="J26" s="997"/>
    </row>
    <row r="27" spans="2:12" x14ac:dyDescent="0.25">
      <c r="C27" s="894"/>
      <c r="D27" s="997"/>
      <c r="E27" s="894"/>
      <c r="F27" s="997"/>
      <c r="G27" s="998"/>
      <c r="J27" s="997"/>
    </row>
    <row r="28" spans="2:12" x14ac:dyDescent="0.25">
      <c r="C28" s="894"/>
      <c r="D28" s="997"/>
      <c r="E28" s="894"/>
      <c r="F28" s="999"/>
      <c r="G28" s="1000"/>
      <c r="J28" s="997"/>
    </row>
    <row r="29" spans="2:12" x14ac:dyDescent="0.25">
      <c r="C29" s="1001"/>
      <c r="D29" s="999"/>
      <c r="E29" s="1001"/>
      <c r="F29" s="997"/>
      <c r="G29" s="998"/>
      <c r="J29" s="997"/>
    </row>
    <row r="30" spans="2:12" x14ac:dyDescent="0.25">
      <c r="E30" s="894"/>
      <c r="F30" s="997"/>
      <c r="G30" s="998"/>
      <c r="J30" s="997"/>
    </row>
  </sheetData>
  <mergeCells count="6">
    <mergeCell ref="B25:H25"/>
    <mergeCell ref="B3:C3"/>
    <mergeCell ref="B4:C4"/>
    <mergeCell ref="B5:C5"/>
    <mergeCell ref="C7:F7"/>
    <mergeCell ref="G7:H7"/>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0670-3311-4B14-BC56-5FC7E8655D8D}">
  <dimension ref="B1:I51"/>
  <sheetViews>
    <sheetView workbookViewId="0">
      <selection activeCell="D2" sqref="D2:L2"/>
    </sheetView>
  </sheetViews>
  <sheetFormatPr defaultColWidth="8.5703125" defaultRowHeight="12.75" x14ac:dyDescent="0.25"/>
  <cols>
    <col min="1" max="1" width="8.5703125" style="950"/>
    <col min="2" max="2" width="5.5703125" style="949" customWidth="1"/>
    <col min="3" max="3" width="64.42578125" style="950" customWidth="1"/>
    <col min="4" max="4" width="15.5703125" style="950" customWidth="1"/>
    <col min="5" max="5" width="15" style="950" customWidth="1"/>
    <col min="6" max="6" width="15.42578125" style="950" customWidth="1"/>
    <col min="7" max="7" width="14.5703125" style="950" customWidth="1"/>
    <col min="8" max="8" width="11.42578125" style="950" customWidth="1"/>
    <col min="9" max="9" width="12.42578125" style="950" customWidth="1"/>
    <col min="10" max="16384" width="8.5703125" style="950"/>
  </cols>
  <sheetData>
    <row r="1" spans="2:9" ht="5.0999999999999996" customHeight="1" x14ac:dyDescent="0.25"/>
    <row r="2" spans="2:9" ht="26.85" customHeight="1" thickBot="1" x14ac:dyDescent="0.3">
      <c r="B2" s="951" t="s">
        <v>434</v>
      </c>
    </row>
    <row r="3" spans="2:9" ht="14.85" customHeight="1" x14ac:dyDescent="0.25">
      <c r="B3" s="2418" t="s">
        <v>356</v>
      </c>
      <c r="C3" s="2419"/>
      <c r="D3" s="952"/>
      <c r="E3" s="952"/>
      <c r="F3" s="952"/>
      <c r="G3" s="952"/>
      <c r="H3" s="954" t="s">
        <v>376</v>
      </c>
      <c r="I3" s="955">
        <f>'HPP REF '!N3</f>
        <v>2169.1977499999998</v>
      </c>
    </row>
    <row r="4" spans="2:9" ht="14.85" customHeight="1" x14ac:dyDescent="0.25">
      <c r="B4" s="2420" t="s">
        <v>408</v>
      </c>
      <c r="C4" s="2421"/>
      <c r="H4" s="956" t="s">
        <v>82</v>
      </c>
      <c r="I4" s="957">
        <f>'SUMMARY HPP '!I4</f>
        <v>28</v>
      </c>
    </row>
    <row r="5" spans="2:9" ht="14.85" customHeight="1" x14ac:dyDescent="0.25">
      <c r="B5" s="2420" t="s">
        <v>409</v>
      </c>
      <c r="C5" s="2421"/>
      <c r="H5" s="956" t="s">
        <v>410</v>
      </c>
      <c r="I5" s="957">
        <f>I4*I3</f>
        <v>60737.536999999997</v>
      </c>
    </row>
    <row r="6" spans="2:9" ht="14.85" customHeight="1" thickBot="1" x14ac:dyDescent="0.3">
      <c r="B6" s="928" t="s">
        <v>411</v>
      </c>
      <c r="C6" s="929"/>
      <c r="D6" s="958"/>
      <c r="E6" s="958"/>
      <c r="F6" s="958"/>
      <c r="G6" s="958"/>
      <c r="H6" s="960"/>
      <c r="I6" s="1146">
        <v>16000</v>
      </c>
    </row>
    <row r="7" spans="2:9" ht="15.6" customHeight="1" x14ac:dyDescent="0.25">
      <c r="B7" s="2424" t="s">
        <v>98</v>
      </c>
      <c r="C7" s="2424" t="s">
        <v>284</v>
      </c>
      <c r="D7" s="2434" t="s">
        <v>435</v>
      </c>
      <c r="E7" s="2434"/>
      <c r="F7" s="2434" t="s">
        <v>436</v>
      </c>
      <c r="G7" s="2434"/>
      <c r="H7" s="2434"/>
      <c r="I7" s="2434"/>
    </row>
    <row r="8" spans="2:9" ht="15" customHeight="1" thickBot="1" x14ac:dyDescent="0.3">
      <c r="B8" s="2425"/>
      <c r="C8" s="2425"/>
      <c r="D8" s="1004" t="s">
        <v>437</v>
      </c>
      <c r="E8" s="1004" t="s">
        <v>438</v>
      </c>
      <c r="F8" s="1004" t="s">
        <v>437</v>
      </c>
      <c r="G8" s="1004" t="s">
        <v>438</v>
      </c>
      <c r="H8" s="1005" t="s">
        <v>413</v>
      </c>
      <c r="I8" s="1005" t="s">
        <v>225</v>
      </c>
    </row>
    <row r="9" spans="2:9" ht="13.5" thickTop="1" x14ac:dyDescent="0.25">
      <c r="B9" s="1006">
        <v>1</v>
      </c>
      <c r="C9" s="1007" t="s">
        <v>439</v>
      </c>
      <c r="D9" s="968">
        <v>305458258</v>
      </c>
      <c r="E9" s="968">
        <f>IFERROR(D9/12,0)</f>
        <v>25454854.833333332</v>
      </c>
      <c r="F9" s="1008">
        <f>G9*12</f>
        <v>366549909.59999996</v>
      </c>
      <c r="G9" s="1008">
        <v>30545825.799999997</v>
      </c>
      <c r="H9" s="969">
        <f>G9/($I$5*1000)</f>
        <v>0.50291512150056394</v>
      </c>
      <c r="I9" s="969">
        <f>(G9/$I$6)/$I$5</f>
        <v>3.1432195093785247E-2</v>
      </c>
    </row>
    <row r="10" spans="2:9" x14ac:dyDescent="0.25">
      <c r="B10" s="971">
        <f>B9+1</f>
        <v>2</v>
      </c>
      <c r="C10" s="978" t="s">
        <v>440</v>
      </c>
      <c r="D10" s="976">
        <v>2628729528.8000002</v>
      </c>
      <c r="E10" s="976">
        <f t="shared" ref="E10:E50" si="0">IFERROR(D10/12,0)</f>
        <v>219060794.06666669</v>
      </c>
      <c r="F10" s="1008">
        <f>G10*12</f>
        <v>3548784863.8800001</v>
      </c>
      <c r="G10" s="1008">
        <v>295732071.99000001</v>
      </c>
      <c r="H10" s="969">
        <f t="shared" ref="H10:H50" si="1">G10/($I$5*1000)</f>
        <v>4.8690165356886306</v>
      </c>
      <c r="I10" s="969">
        <f t="shared" ref="I10:I50" si="2">(G10/$I$6)/$I$5</f>
        <v>0.30431353348053941</v>
      </c>
    </row>
    <row r="11" spans="2:9" x14ac:dyDescent="0.25">
      <c r="B11" s="971">
        <f t="shared" ref="B11:B50" si="3">B10+1</f>
        <v>3</v>
      </c>
      <c r="C11" s="978" t="s">
        <v>441</v>
      </c>
      <c r="D11" s="976">
        <v>720175678</v>
      </c>
      <c r="E11" s="976">
        <f t="shared" si="0"/>
        <v>60014639.833333336</v>
      </c>
      <c r="F11" s="1008">
        <f t="shared" ref="F11:F49" si="4">G11*12</f>
        <v>756184461.9000001</v>
      </c>
      <c r="G11" s="1008">
        <v>63015371.825000003</v>
      </c>
      <c r="H11" s="969">
        <f t="shared" si="1"/>
        <v>1.0375029172651502</v>
      </c>
      <c r="I11" s="969">
        <f t="shared" si="2"/>
        <v>6.4843932329071888E-2</v>
      </c>
    </row>
    <row r="12" spans="2:9" x14ac:dyDescent="0.25">
      <c r="B12" s="971">
        <f t="shared" si="3"/>
        <v>4</v>
      </c>
      <c r="C12" s="978" t="s">
        <v>442</v>
      </c>
      <c r="D12" s="976">
        <v>2428347903</v>
      </c>
      <c r="E12" s="976">
        <f t="shared" si="0"/>
        <v>202362325.25</v>
      </c>
      <c r="F12" s="1008">
        <f t="shared" si="4"/>
        <v>2220000000</v>
      </c>
      <c r="G12" s="1008">
        <v>185000000</v>
      </c>
      <c r="H12" s="969">
        <f t="shared" si="1"/>
        <v>3.0458923614238755</v>
      </c>
      <c r="I12" s="969">
        <f t="shared" si="2"/>
        <v>0.19036827258899222</v>
      </c>
    </row>
    <row r="13" spans="2:9" x14ac:dyDescent="0.25">
      <c r="B13" s="971">
        <f t="shared" si="3"/>
        <v>5</v>
      </c>
      <c r="C13" s="978" t="s">
        <v>443</v>
      </c>
      <c r="D13" s="976">
        <v>110862850</v>
      </c>
      <c r="E13" s="976">
        <f t="shared" si="0"/>
        <v>9238570.833333334</v>
      </c>
      <c r="F13" s="1008">
        <f t="shared" si="4"/>
        <v>110862850</v>
      </c>
      <c r="G13" s="1008">
        <v>9238570.833333334</v>
      </c>
      <c r="H13" s="969">
        <f t="shared" si="1"/>
        <v>0.15210644503634274</v>
      </c>
      <c r="I13" s="969">
        <f t="shared" si="2"/>
        <v>9.5066528147714213E-3</v>
      </c>
    </row>
    <row r="14" spans="2:9" x14ac:dyDescent="0.25">
      <c r="B14" s="971">
        <f t="shared" si="3"/>
        <v>6</v>
      </c>
      <c r="C14" s="978" t="s">
        <v>444</v>
      </c>
      <c r="D14" s="976">
        <v>126990400</v>
      </c>
      <c r="E14" s="976">
        <f t="shared" si="0"/>
        <v>10582533.333333334</v>
      </c>
      <c r="F14" s="1008">
        <f t="shared" si="4"/>
        <v>110000400</v>
      </c>
      <c r="G14" s="1008">
        <v>9166700</v>
      </c>
      <c r="H14" s="969">
        <f t="shared" si="1"/>
        <v>0.15092314329440129</v>
      </c>
      <c r="I14" s="969">
        <f t="shared" si="2"/>
        <v>9.4326964559000824E-3</v>
      </c>
    </row>
    <row r="15" spans="2:9" x14ac:dyDescent="0.25">
      <c r="B15" s="971">
        <f t="shared" si="3"/>
        <v>7</v>
      </c>
      <c r="C15" s="978" t="s">
        <v>445</v>
      </c>
      <c r="D15" s="976">
        <v>108868060</v>
      </c>
      <c r="E15" s="976">
        <f t="shared" si="0"/>
        <v>9072338.333333334</v>
      </c>
      <c r="F15" s="1008">
        <f t="shared" si="4"/>
        <v>100000000</v>
      </c>
      <c r="G15" s="1008">
        <v>8333333.333333333</v>
      </c>
      <c r="H15" s="969">
        <f t="shared" si="1"/>
        <v>0.13720235862269708</v>
      </c>
      <c r="I15" s="969">
        <f t="shared" si="2"/>
        <v>8.5751474139185678E-3</v>
      </c>
    </row>
    <row r="16" spans="2:9" x14ac:dyDescent="0.25">
      <c r="B16" s="971">
        <f t="shared" si="3"/>
        <v>8</v>
      </c>
      <c r="C16" s="978" t="s">
        <v>446</v>
      </c>
      <c r="D16" s="976">
        <v>203000</v>
      </c>
      <c r="E16" s="976">
        <f t="shared" si="0"/>
        <v>16916.666666666668</v>
      </c>
      <c r="F16" s="1008">
        <f t="shared" si="4"/>
        <v>0</v>
      </c>
      <c r="G16" s="1008">
        <v>0</v>
      </c>
      <c r="H16" s="969">
        <f t="shared" si="1"/>
        <v>0</v>
      </c>
      <c r="I16" s="969">
        <f t="shared" si="2"/>
        <v>0</v>
      </c>
    </row>
    <row r="17" spans="2:9" x14ac:dyDescent="0.25">
      <c r="B17" s="971">
        <f t="shared" si="3"/>
        <v>9</v>
      </c>
      <c r="C17" s="978" t="s">
        <v>447</v>
      </c>
      <c r="D17" s="976">
        <v>108952486</v>
      </c>
      <c r="E17" s="976">
        <f t="shared" si="0"/>
        <v>9079373.833333334</v>
      </c>
      <c r="F17" s="1008">
        <f t="shared" si="4"/>
        <v>114400110.30000001</v>
      </c>
      <c r="G17" s="1008">
        <v>9533342.5250000004</v>
      </c>
      <c r="H17" s="969">
        <f t="shared" si="1"/>
        <v>0.15695964959856704</v>
      </c>
      <c r="I17" s="969">
        <f t="shared" si="2"/>
        <v>9.8099780999104397E-3</v>
      </c>
    </row>
    <row r="18" spans="2:9" x14ac:dyDescent="0.25">
      <c r="B18" s="971">
        <f t="shared" si="3"/>
        <v>10</v>
      </c>
      <c r="C18" s="978" t="s">
        <v>448</v>
      </c>
      <c r="D18" s="976">
        <v>32369030</v>
      </c>
      <c r="E18" s="976">
        <f t="shared" si="0"/>
        <v>2697419.1666666665</v>
      </c>
      <c r="F18" s="1008">
        <f t="shared" si="4"/>
        <v>33987481.5</v>
      </c>
      <c r="G18" s="1008">
        <v>2832290.125</v>
      </c>
      <c r="H18" s="969">
        <f t="shared" si="1"/>
        <v>4.6631626254452829E-2</v>
      </c>
      <c r="I18" s="969">
        <f t="shared" si="2"/>
        <v>2.9144766409033018E-3</v>
      </c>
    </row>
    <row r="19" spans="2:9" x14ac:dyDescent="0.25">
      <c r="B19" s="971">
        <f t="shared" si="3"/>
        <v>11</v>
      </c>
      <c r="C19" s="978" t="s">
        <v>449</v>
      </c>
      <c r="D19" s="976">
        <v>179265600</v>
      </c>
      <c r="E19" s="976">
        <f t="shared" si="0"/>
        <v>14938800</v>
      </c>
      <c r="F19" s="1008">
        <f t="shared" si="4"/>
        <v>188228880</v>
      </c>
      <c r="G19" s="1008">
        <v>15685740</v>
      </c>
      <c r="H19" s="969">
        <f t="shared" si="1"/>
        <v>0.25825446296908616</v>
      </c>
      <c r="I19" s="969">
        <f t="shared" si="2"/>
        <v>1.6140903935567885E-2</v>
      </c>
    </row>
    <row r="20" spans="2:9" x14ac:dyDescent="0.25">
      <c r="B20" s="971">
        <f t="shared" si="3"/>
        <v>12</v>
      </c>
      <c r="C20" s="978" t="s">
        <v>450</v>
      </c>
      <c r="D20" s="976">
        <v>253700695</v>
      </c>
      <c r="E20" s="976">
        <f t="shared" si="0"/>
        <v>21141724.583333332</v>
      </c>
      <c r="F20" s="1008">
        <f t="shared" si="4"/>
        <v>266385729.75</v>
      </c>
      <c r="G20" s="1008">
        <v>22198810.8125</v>
      </c>
      <c r="H20" s="969">
        <f t="shared" si="1"/>
        <v>0.36548750425128368</v>
      </c>
      <c r="I20" s="969">
        <f t="shared" si="2"/>
        <v>2.284296901570523E-2</v>
      </c>
    </row>
    <row r="21" spans="2:9" x14ac:dyDescent="0.25">
      <c r="B21" s="971">
        <f t="shared" si="3"/>
        <v>13</v>
      </c>
      <c r="C21" s="978" t="s">
        <v>451</v>
      </c>
      <c r="D21" s="976">
        <v>1859843066</v>
      </c>
      <c r="E21" s="976">
        <f t="shared" si="0"/>
        <v>154986922.16666666</v>
      </c>
      <c r="F21" s="1008">
        <f t="shared" si="4"/>
        <v>335473201</v>
      </c>
      <c r="G21" s="1008">
        <v>27956100.083333332</v>
      </c>
      <c r="H21" s="969">
        <f t="shared" si="1"/>
        <v>0.46027714431906142</v>
      </c>
      <c r="I21" s="969">
        <f t="shared" si="2"/>
        <v>2.8767321519941338E-2</v>
      </c>
    </row>
    <row r="22" spans="2:9" x14ac:dyDescent="0.25">
      <c r="B22" s="971">
        <f t="shared" si="3"/>
        <v>14</v>
      </c>
      <c r="C22" s="978" t="s">
        <v>452</v>
      </c>
      <c r="D22" s="976">
        <v>694460474</v>
      </c>
      <c r="E22" s="976">
        <f t="shared" si="0"/>
        <v>57871706.166666664</v>
      </c>
      <c r="F22" s="1008">
        <f t="shared" si="4"/>
        <v>268391053.16000003</v>
      </c>
      <c r="G22" s="1008">
        <v>22365921.096666668</v>
      </c>
      <c r="H22" s="969">
        <f t="shared" si="1"/>
        <v>0.3682388552678168</v>
      </c>
      <c r="I22" s="969">
        <f t="shared" si="2"/>
        <v>2.3014928454238553E-2</v>
      </c>
    </row>
    <row r="23" spans="2:9" x14ac:dyDescent="0.25">
      <c r="B23" s="971">
        <f t="shared" si="3"/>
        <v>15</v>
      </c>
      <c r="C23" s="978" t="s">
        <v>453</v>
      </c>
      <c r="D23" s="976"/>
      <c r="E23" s="976">
        <f t="shared" si="0"/>
        <v>0</v>
      </c>
      <c r="F23" s="1008">
        <f t="shared" si="4"/>
        <v>60000000</v>
      </c>
      <c r="G23" s="1008">
        <v>5000000</v>
      </c>
      <c r="H23" s="969">
        <f t="shared" si="1"/>
        <v>8.2321415173618254E-2</v>
      </c>
      <c r="I23" s="969">
        <f t="shared" si="2"/>
        <v>5.1450884483511409E-3</v>
      </c>
    </row>
    <row r="24" spans="2:9" x14ac:dyDescent="0.25">
      <c r="B24" s="971">
        <f t="shared" si="3"/>
        <v>16</v>
      </c>
      <c r="C24" s="978" t="s">
        <v>454</v>
      </c>
      <c r="D24" s="976">
        <v>659276883</v>
      </c>
      <c r="E24" s="976">
        <f t="shared" si="0"/>
        <v>54939740.25</v>
      </c>
      <c r="F24" s="1008">
        <f t="shared" si="4"/>
        <v>1518332400</v>
      </c>
      <c r="G24" s="1008">
        <v>126527700</v>
      </c>
      <c r="H24" s="969">
        <f t="shared" si="1"/>
        <v>2.0831878645326034</v>
      </c>
      <c r="I24" s="969">
        <f t="shared" si="2"/>
        <v>0.13019924153328774</v>
      </c>
    </row>
    <row r="25" spans="2:9" x14ac:dyDescent="0.25">
      <c r="B25" s="971">
        <f t="shared" si="3"/>
        <v>17</v>
      </c>
      <c r="C25" s="978" t="s">
        <v>455</v>
      </c>
      <c r="D25" s="976"/>
      <c r="E25" s="976">
        <f t="shared" si="0"/>
        <v>0</v>
      </c>
      <c r="F25" s="1008">
        <f t="shared" si="4"/>
        <v>197000000</v>
      </c>
      <c r="G25" s="1008">
        <v>16416666.666666666</v>
      </c>
      <c r="H25" s="969">
        <f t="shared" si="1"/>
        <v>0.27028864648671325</v>
      </c>
      <c r="I25" s="969">
        <f t="shared" si="2"/>
        <v>1.6893040405419578E-2</v>
      </c>
    </row>
    <row r="26" spans="2:9" x14ac:dyDescent="0.25">
      <c r="B26" s="971">
        <f t="shared" si="3"/>
        <v>18</v>
      </c>
      <c r="C26" s="978" t="s">
        <v>456</v>
      </c>
      <c r="D26" s="976">
        <v>62716328</v>
      </c>
      <c r="E26" s="976">
        <f t="shared" si="0"/>
        <v>5226360.666666667</v>
      </c>
      <c r="F26" s="1008">
        <f t="shared" si="4"/>
        <v>80400000</v>
      </c>
      <c r="G26" s="1008">
        <v>6700000</v>
      </c>
      <c r="H26" s="969">
        <f t="shared" si="1"/>
        <v>0.11031069633264846</v>
      </c>
      <c r="I26" s="969">
        <f t="shared" si="2"/>
        <v>6.894418520790529E-3</v>
      </c>
    </row>
    <row r="27" spans="2:9" x14ac:dyDescent="0.25">
      <c r="B27" s="971">
        <f t="shared" si="3"/>
        <v>19</v>
      </c>
      <c r="C27" s="978" t="s">
        <v>457</v>
      </c>
      <c r="D27" s="976">
        <v>1756590</v>
      </c>
      <c r="E27" s="976">
        <f t="shared" si="0"/>
        <v>146382.5</v>
      </c>
      <c r="F27" s="1008">
        <f t="shared" si="4"/>
        <v>6840000</v>
      </c>
      <c r="G27" s="1008">
        <v>570000</v>
      </c>
      <c r="H27" s="969">
        <f t="shared" si="1"/>
        <v>9.3846413297924806E-3</v>
      </c>
      <c r="I27" s="969">
        <f t="shared" si="2"/>
        <v>5.8654008311203004E-4</v>
      </c>
    </row>
    <row r="28" spans="2:9" x14ac:dyDescent="0.25">
      <c r="B28" s="971">
        <f t="shared" si="3"/>
        <v>20</v>
      </c>
      <c r="C28" s="978" t="s">
        <v>458</v>
      </c>
      <c r="D28" s="976">
        <v>1193620819.1700001</v>
      </c>
      <c r="E28" s="976">
        <f t="shared" si="0"/>
        <v>99468401.597500011</v>
      </c>
      <c r="F28" s="1008">
        <f t="shared" si="4"/>
        <v>1193620819.1700001</v>
      </c>
      <c r="G28" s="1008">
        <v>99468401.597500011</v>
      </c>
      <c r="H28" s="969">
        <f t="shared" si="1"/>
        <v>1.6376759169127983</v>
      </c>
      <c r="I28" s="969">
        <f t="shared" si="2"/>
        <v>0.1023547448070499</v>
      </c>
    </row>
    <row r="29" spans="2:9" x14ac:dyDescent="0.25">
      <c r="B29" s="971">
        <f t="shared" si="3"/>
        <v>21</v>
      </c>
      <c r="C29" s="978" t="s">
        <v>459</v>
      </c>
      <c r="D29" s="976">
        <v>488020500</v>
      </c>
      <c r="E29" s="976">
        <f t="shared" si="0"/>
        <v>40668375</v>
      </c>
      <c r="F29" s="1008">
        <f t="shared" si="4"/>
        <v>264000000</v>
      </c>
      <c r="G29" s="1008">
        <v>22000000</v>
      </c>
      <c r="H29" s="969">
        <f t="shared" si="1"/>
        <v>0.36221422676392029</v>
      </c>
      <c r="I29" s="969">
        <f t="shared" si="2"/>
        <v>2.2638389172745021E-2</v>
      </c>
    </row>
    <row r="30" spans="2:9" x14ac:dyDescent="0.25">
      <c r="B30" s="971">
        <f t="shared" si="3"/>
        <v>22</v>
      </c>
      <c r="C30" s="978" t="s">
        <v>460</v>
      </c>
      <c r="D30" s="976">
        <v>68171900</v>
      </c>
      <c r="E30" s="976">
        <f t="shared" si="0"/>
        <v>5680991.666666667</v>
      </c>
      <c r="F30" s="1008">
        <f t="shared" si="4"/>
        <v>258000000</v>
      </c>
      <c r="G30" s="1008">
        <v>21500000</v>
      </c>
      <c r="H30" s="969">
        <f t="shared" si="1"/>
        <v>0.3539820852465585</v>
      </c>
      <c r="I30" s="969">
        <f t="shared" si="2"/>
        <v>2.2123880327909906E-2</v>
      </c>
    </row>
    <row r="31" spans="2:9" x14ac:dyDescent="0.25">
      <c r="B31" s="971">
        <f t="shared" si="3"/>
        <v>23</v>
      </c>
      <c r="C31" s="978" t="s">
        <v>461</v>
      </c>
      <c r="D31" s="976">
        <v>1186354647</v>
      </c>
      <c r="E31" s="976">
        <f t="shared" si="0"/>
        <v>98862887.25</v>
      </c>
      <c r="F31" s="1008">
        <f t="shared" si="4"/>
        <v>10000000</v>
      </c>
      <c r="G31" s="1008">
        <v>833333.33333333337</v>
      </c>
      <c r="H31" s="969">
        <f t="shared" si="1"/>
        <v>1.372023586226971E-2</v>
      </c>
      <c r="I31" s="969">
        <f t="shared" si="2"/>
        <v>8.5751474139185685E-4</v>
      </c>
    </row>
    <row r="32" spans="2:9" x14ac:dyDescent="0.25">
      <c r="B32" s="971">
        <f t="shared" si="3"/>
        <v>24</v>
      </c>
      <c r="C32" s="978" t="s">
        <v>462</v>
      </c>
      <c r="D32" s="976">
        <v>847778298.30999994</v>
      </c>
      <c r="E32" s="976">
        <f t="shared" si="0"/>
        <v>70648191.525833324</v>
      </c>
      <c r="F32" s="1008">
        <f t="shared" si="4"/>
        <v>907122779.19169986</v>
      </c>
      <c r="G32" s="1008">
        <v>75593564.932641655</v>
      </c>
      <c r="H32" s="969">
        <f t="shared" si="1"/>
        <v>1.2445938486547727</v>
      </c>
      <c r="I32" s="969">
        <f t="shared" si="2"/>
        <v>7.7787115540923296E-2</v>
      </c>
    </row>
    <row r="33" spans="2:9" x14ac:dyDescent="0.25">
      <c r="B33" s="971">
        <f t="shared" si="3"/>
        <v>25</v>
      </c>
      <c r="C33" s="978" t="s">
        <v>463</v>
      </c>
      <c r="D33" s="976">
        <v>245454645</v>
      </c>
      <c r="E33" s="976">
        <f t="shared" si="0"/>
        <v>20454553.75</v>
      </c>
      <c r="F33" s="1008">
        <f t="shared" si="4"/>
        <v>270000109.5</v>
      </c>
      <c r="G33" s="1008">
        <v>22500009.125</v>
      </c>
      <c r="H33" s="969">
        <f t="shared" si="1"/>
        <v>0.37044651851786481</v>
      </c>
      <c r="I33" s="969">
        <f t="shared" si="2"/>
        <v>2.3152907407366554E-2</v>
      </c>
    </row>
    <row r="34" spans="2:9" x14ac:dyDescent="0.25">
      <c r="B34" s="971">
        <f t="shared" si="3"/>
        <v>26</v>
      </c>
      <c r="C34" s="978" t="s">
        <v>464</v>
      </c>
      <c r="D34" s="976"/>
      <c r="E34" s="976">
        <f t="shared" si="0"/>
        <v>0</v>
      </c>
      <c r="F34" s="1008">
        <f t="shared" si="4"/>
        <v>0</v>
      </c>
      <c r="G34" s="1008">
        <v>0</v>
      </c>
      <c r="H34" s="969">
        <f t="shared" si="1"/>
        <v>0</v>
      </c>
      <c r="I34" s="969">
        <f t="shared" si="2"/>
        <v>0</v>
      </c>
    </row>
    <row r="35" spans="2:9" x14ac:dyDescent="0.25">
      <c r="B35" s="971">
        <f t="shared" si="3"/>
        <v>27</v>
      </c>
      <c r="C35" s="978" t="s">
        <v>465</v>
      </c>
      <c r="D35" s="976"/>
      <c r="E35" s="976">
        <f t="shared" si="0"/>
        <v>0</v>
      </c>
      <c r="F35" s="1008">
        <f t="shared" si="4"/>
        <v>0</v>
      </c>
      <c r="G35" s="1008">
        <v>0</v>
      </c>
      <c r="H35" s="969">
        <f t="shared" si="1"/>
        <v>0</v>
      </c>
      <c r="I35" s="969">
        <f t="shared" si="2"/>
        <v>0</v>
      </c>
    </row>
    <row r="36" spans="2:9" x14ac:dyDescent="0.25">
      <c r="B36" s="971">
        <f t="shared" si="3"/>
        <v>28</v>
      </c>
      <c r="C36" s="978" t="s">
        <v>466</v>
      </c>
      <c r="D36" s="976">
        <v>188207400</v>
      </c>
      <c r="E36" s="976">
        <f t="shared" si="0"/>
        <v>15683950</v>
      </c>
      <c r="F36" s="1008">
        <f t="shared" si="4"/>
        <v>207028140</v>
      </c>
      <c r="G36" s="1008">
        <v>17252345</v>
      </c>
      <c r="H36" s="969">
        <f t="shared" si="1"/>
        <v>0.28404749109269939</v>
      </c>
      <c r="I36" s="969">
        <f t="shared" si="2"/>
        <v>1.7752968193293715E-2</v>
      </c>
    </row>
    <row r="37" spans="2:9" x14ac:dyDescent="0.25">
      <c r="B37" s="971">
        <f t="shared" si="3"/>
        <v>29</v>
      </c>
      <c r="C37" s="978" t="s">
        <v>467</v>
      </c>
      <c r="D37" s="976">
        <v>4384212523</v>
      </c>
      <c r="E37" s="976">
        <f t="shared" si="0"/>
        <v>365351043.58333331</v>
      </c>
      <c r="F37" s="1008">
        <f t="shared" si="4"/>
        <v>666345107</v>
      </c>
      <c r="G37" s="1008">
        <v>55528758.916666664</v>
      </c>
      <c r="H37" s="969">
        <f t="shared" si="1"/>
        <v>0.91424120337093462</v>
      </c>
      <c r="I37" s="969">
        <f t="shared" si="2"/>
        <v>5.7140075210683414E-2</v>
      </c>
    </row>
    <row r="38" spans="2:9" x14ac:dyDescent="0.25">
      <c r="B38" s="971">
        <f t="shared" si="3"/>
        <v>30</v>
      </c>
      <c r="C38" s="978" t="s">
        <v>468</v>
      </c>
      <c r="D38" s="976">
        <v>108648500</v>
      </c>
      <c r="E38" s="976">
        <f t="shared" si="0"/>
        <v>9054041.666666666</v>
      </c>
      <c r="F38" s="1008">
        <f t="shared" si="4"/>
        <v>114080925</v>
      </c>
      <c r="G38" s="1008">
        <v>9506743.75</v>
      </c>
      <c r="H38" s="969">
        <f t="shared" si="1"/>
        <v>0.15652171983859009</v>
      </c>
      <c r="I38" s="969">
        <f t="shared" si="2"/>
        <v>9.7826074899118806E-3</v>
      </c>
    </row>
    <row r="39" spans="2:9" x14ac:dyDescent="0.25">
      <c r="B39" s="971">
        <f t="shared" si="3"/>
        <v>31</v>
      </c>
      <c r="C39" s="978" t="s">
        <v>469</v>
      </c>
      <c r="D39" s="976">
        <v>80056015</v>
      </c>
      <c r="E39" s="976">
        <f t="shared" si="0"/>
        <v>6671334.583333333</v>
      </c>
      <c r="F39" s="1008">
        <f t="shared" si="4"/>
        <v>0</v>
      </c>
      <c r="G39" s="1008">
        <v>0</v>
      </c>
      <c r="H39" s="969">
        <f t="shared" si="1"/>
        <v>0</v>
      </c>
      <c r="I39" s="969">
        <f t="shared" si="2"/>
        <v>0</v>
      </c>
    </row>
    <row r="40" spans="2:9" x14ac:dyDescent="0.25">
      <c r="B40" s="971">
        <f t="shared" si="3"/>
        <v>32</v>
      </c>
      <c r="C40" s="978" t="s">
        <v>470</v>
      </c>
      <c r="D40" s="976">
        <v>84564877</v>
      </c>
      <c r="E40" s="976">
        <f t="shared" si="0"/>
        <v>7047073.083333333</v>
      </c>
      <c r="F40" s="1008">
        <f t="shared" si="4"/>
        <v>88793120.849999994</v>
      </c>
      <c r="G40" s="1008">
        <v>7399426.7374999998</v>
      </c>
      <c r="H40" s="969">
        <f t="shared" si="1"/>
        <v>0.12182625610090182</v>
      </c>
      <c r="I40" s="969">
        <f t="shared" si="2"/>
        <v>7.6141410063063639E-3</v>
      </c>
    </row>
    <row r="41" spans="2:9" x14ac:dyDescent="0.25">
      <c r="B41" s="971">
        <f t="shared" si="3"/>
        <v>33</v>
      </c>
      <c r="C41" s="978" t="s">
        <v>471</v>
      </c>
      <c r="D41" s="976"/>
      <c r="E41" s="976">
        <f t="shared" si="0"/>
        <v>0</v>
      </c>
      <c r="F41" s="1008">
        <f t="shared" si="4"/>
        <v>0</v>
      </c>
      <c r="G41" s="1008">
        <v>0</v>
      </c>
      <c r="H41" s="969">
        <f t="shared" si="1"/>
        <v>0</v>
      </c>
      <c r="I41" s="969">
        <f t="shared" si="2"/>
        <v>0</v>
      </c>
    </row>
    <row r="42" spans="2:9" x14ac:dyDescent="0.25">
      <c r="B42" s="971">
        <f t="shared" si="3"/>
        <v>34</v>
      </c>
      <c r="C42" s="978" t="s">
        <v>472</v>
      </c>
      <c r="D42" s="976"/>
      <c r="E42" s="976">
        <f t="shared" si="0"/>
        <v>0</v>
      </c>
      <c r="F42" s="1008">
        <f t="shared" si="4"/>
        <v>0</v>
      </c>
      <c r="G42" s="1008">
        <v>0</v>
      </c>
      <c r="H42" s="969">
        <f t="shared" si="1"/>
        <v>0</v>
      </c>
      <c r="I42" s="969">
        <f t="shared" si="2"/>
        <v>0</v>
      </c>
    </row>
    <row r="43" spans="2:9" x14ac:dyDescent="0.25">
      <c r="B43" s="971">
        <f t="shared" si="3"/>
        <v>35</v>
      </c>
      <c r="C43" s="978" t="s">
        <v>473</v>
      </c>
      <c r="D43" s="976">
        <v>3864122096</v>
      </c>
      <c r="E43" s="976">
        <f t="shared" si="0"/>
        <v>322010174.66666669</v>
      </c>
      <c r="F43" s="1008">
        <f t="shared" si="4"/>
        <v>2223000000</v>
      </c>
      <c r="G43" s="1008">
        <v>185250000</v>
      </c>
      <c r="H43" s="969">
        <f t="shared" si="1"/>
        <v>3.050008432182556</v>
      </c>
      <c r="I43" s="969">
        <f t="shared" si="2"/>
        <v>0.19062552701140978</v>
      </c>
    </row>
    <row r="44" spans="2:9" x14ac:dyDescent="0.25">
      <c r="B44" s="971">
        <f t="shared" si="3"/>
        <v>36</v>
      </c>
      <c r="C44" s="978" t="s">
        <v>474</v>
      </c>
      <c r="D44" s="976">
        <v>810000</v>
      </c>
      <c r="E44" s="976">
        <f t="shared" si="0"/>
        <v>67500</v>
      </c>
      <c r="F44" s="1008">
        <f t="shared" si="4"/>
        <v>0</v>
      </c>
      <c r="G44" s="1008">
        <v>0</v>
      </c>
      <c r="H44" s="969">
        <f t="shared" si="1"/>
        <v>0</v>
      </c>
      <c r="I44" s="969">
        <f t="shared" si="2"/>
        <v>0</v>
      </c>
    </row>
    <row r="45" spans="2:9" x14ac:dyDescent="0.25">
      <c r="B45" s="971">
        <f t="shared" si="3"/>
        <v>37</v>
      </c>
      <c r="C45" s="978" t="s">
        <v>475</v>
      </c>
      <c r="D45" s="976">
        <v>185612516</v>
      </c>
      <c r="E45" s="976">
        <f t="shared" si="0"/>
        <v>15467709.666666666</v>
      </c>
      <c r="F45" s="1008">
        <f t="shared" si="4"/>
        <v>41405668</v>
      </c>
      <c r="G45" s="1008">
        <v>3450472.3333333335</v>
      </c>
      <c r="H45" s="969">
        <f t="shared" si="1"/>
        <v>5.680955309948333E-2</v>
      </c>
      <c r="I45" s="969">
        <f t="shared" si="2"/>
        <v>3.5505970687177086E-3</v>
      </c>
    </row>
    <row r="46" spans="2:9" x14ac:dyDescent="0.25">
      <c r="B46" s="971">
        <f t="shared" si="3"/>
        <v>38</v>
      </c>
      <c r="C46" s="978" t="s">
        <v>476</v>
      </c>
      <c r="D46" s="976">
        <v>300000</v>
      </c>
      <c r="E46" s="976">
        <f t="shared" si="0"/>
        <v>25000</v>
      </c>
      <c r="F46" s="1008">
        <f t="shared" si="4"/>
        <v>25000000</v>
      </c>
      <c r="G46" s="1008">
        <v>2083333.3333333333</v>
      </c>
      <c r="H46" s="969">
        <f t="shared" si="1"/>
        <v>3.4300589655674271E-2</v>
      </c>
      <c r="I46" s="969">
        <f t="shared" si="2"/>
        <v>2.143786853479642E-3</v>
      </c>
    </row>
    <row r="47" spans="2:9" x14ac:dyDescent="0.25">
      <c r="B47" s="971">
        <f t="shared" si="3"/>
        <v>39</v>
      </c>
      <c r="C47" s="978" t="s">
        <v>477</v>
      </c>
      <c r="D47" s="976">
        <v>497881607</v>
      </c>
      <c r="E47" s="976">
        <f t="shared" si="0"/>
        <v>41490133.916666664</v>
      </c>
      <c r="F47" s="1008">
        <f t="shared" si="4"/>
        <v>420000000</v>
      </c>
      <c r="G47" s="1008">
        <v>35000000</v>
      </c>
      <c r="H47" s="969">
        <f t="shared" si="1"/>
        <v>0.57624990621532779</v>
      </c>
      <c r="I47" s="969">
        <f t="shared" si="2"/>
        <v>3.6015619138457987E-2</v>
      </c>
    </row>
    <row r="48" spans="2:9" x14ac:dyDescent="0.25">
      <c r="B48" s="971">
        <f t="shared" si="3"/>
        <v>40</v>
      </c>
      <c r="C48" s="978" t="s">
        <v>478</v>
      </c>
      <c r="D48" s="976">
        <v>79298165</v>
      </c>
      <c r="E48" s="976">
        <f t="shared" si="0"/>
        <v>6608180.416666667</v>
      </c>
      <c r="F48" s="1008">
        <f t="shared" si="4"/>
        <v>12458700</v>
      </c>
      <c r="G48" s="1008">
        <v>1038225</v>
      </c>
      <c r="H48" s="969">
        <f t="shared" si="1"/>
        <v>1.7093630253725962E-2</v>
      </c>
      <c r="I48" s="969">
        <f t="shared" si="2"/>
        <v>1.0683518908578726E-3</v>
      </c>
    </row>
    <row r="49" spans="2:9" x14ac:dyDescent="0.25">
      <c r="B49" s="971">
        <f t="shared" si="3"/>
        <v>41</v>
      </c>
      <c r="C49" s="978" t="s">
        <v>479</v>
      </c>
      <c r="D49" s="976"/>
      <c r="E49" s="976">
        <f t="shared" si="0"/>
        <v>0</v>
      </c>
      <c r="F49" s="1008">
        <f t="shared" si="4"/>
        <v>250000000</v>
      </c>
      <c r="G49" s="1008">
        <v>20833333.333333332</v>
      </c>
      <c r="H49" s="969">
        <f t="shared" si="1"/>
        <v>0.34300589655674268</v>
      </c>
      <c r="I49" s="969">
        <f t="shared" si="2"/>
        <v>2.1437868534796421E-2</v>
      </c>
    </row>
    <row r="50" spans="2:9" ht="13.5" thickBot="1" x14ac:dyDescent="0.3">
      <c r="B50" s="1009">
        <f t="shared" si="3"/>
        <v>42</v>
      </c>
      <c r="C50" s="1010" t="s">
        <v>480</v>
      </c>
      <c r="D50" s="1011">
        <v>11059767</v>
      </c>
      <c r="E50" s="1011">
        <f t="shared" si="0"/>
        <v>921647.25</v>
      </c>
      <c r="F50" s="1012">
        <f>G50*12</f>
        <v>0</v>
      </c>
      <c r="G50" s="1012">
        <v>0</v>
      </c>
      <c r="H50" s="969">
        <f t="shared" si="1"/>
        <v>0</v>
      </c>
      <c r="I50" s="969">
        <f t="shared" si="2"/>
        <v>0</v>
      </c>
    </row>
    <row r="51" spans="2:9" ht="19.350000000000001" customHeight="1" thickBot="1" x14ac:dyDescent="0.3">
      <c r="D51" s="1013">
        <f t="shared" ref="D51:I51" si="5">SUM(D9:D50)</f>
        <v>23796151105.279999</v>
      </c>
      <c r="E51" s="1013">
        <f t="shared" si="5"/>
        <v>1983012592.1066668</v>
      </c>
      <c r="F51" s="1014">
        <f t="shared" si="5"/>
        <v>17232676709.801701</v>
      </c>
      <c r="G51" s="1014">
        <f t="shared" si="5"/>
        <v>1436056392.483475</v>
      </c>
      <c r="H51" s="1015">
        <f t="shared" si="5"/>
        <v>23.643638899672133</v>
      </c>
      <c r="I51" s="1015">
        <f t="shared" si="5"/>
        <v>1.4777274312295086</v>
      </c>
    </row>
  </sheetData>
  <mergeCells count="7">
    <mergeCell ref="F7:I7"/>
    <mergeCell ref="B3:C3"/>
    <mergeCell ref="B4:C4"/>
    <mergeCell ref="B5:C5"/>
    <mergeCell ref="B7:B8"/>
    <mergeCell ref="C7:C8"/>
    <mergeCell ref="D7:E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99E37-16AD-4A0C-B298-C57FD023EC09}">
  <dimension ref="A1:E33"/>
  <sheetViews>
    <sheetView workbookViewId="0">
      <selection activeCell="D2" sqref="D2:L2"/>
    </sheetView>
  </sheetViews>
  <sheetFormatPr defaultRowHeight="15" x14ac:dyDescent="0.25"/>
  <cols>
    <col min="1" max="1" width="9.42578125" style="933" bestFit="1" customWidth="1"/>
    <col min="2" max="2" width="13.42578125" style="933" customWidth="1"/>
    <col min="3" max="3" width="49.5703125" style="933" bestFit="1" customWidth="1"/>
    <col min="4" max="4" width="39.42578125" style="933" bestFit="1" customWidth="1"/>
    <col min="5" max="5" width="9.42578125" style="933"/>
  </cols>
  <sheetData>
    <row r="1" spans="1:5" ht="24" customHeight="1" x14ac:dyDescent="0.25">
      <c r="A1" s="2435" t="s">
        <v>550</v>
      </c>
      <c r="B1" s="2435" t="s">
        <v>168</v>
      </c>
      <c r="C1" s="2435" t="s">
        <v>551</v>
      </c>
      <c r="D1" s="2435"/>
      <c r="E1" s="1036"/>
    </row>
    <row r="2" spans="1:5" ht="21.2" customHeight="1" x14ac:dyDescent="0.25">
      <c r="A2" s="2435"/>
      <c r="B2" s="2435"/>
      <c r="C2" s="1036" t="s">
        <v>16</v>
      </c>
      <c r="D2" s="1036" t="s">
        <v>552</v>
      </c>
      <c r="E2" s="1036"/>
    </row>
    <row r="3" spans="1:5" x14ac:dyDescent="0.25">
      <c r="A3" s="1030">
        <v>1</v>
      </c>
      <c r="B3" s="1031">
        <v>45536</v>
      </c>
      <c r="C3" s="1030"/>
      <c r="D3" s="1030"/>
      <c r="E3" s="304"/>
    </row>
    <row r="4" spans="1:5" x14ac:dyDescent="0.25">
      <c r="A4" s="1030">
        <v>2</v>
      </c>
      <c r="B4" s="1031">
        <v>45537</v>
      </c>
      <c r="C4" s="1030"/>
      <c r="D4" s="1030"/>
      <c r="E4" s="304"/>
    </row>
    <row r="5" spans="1:5" x14ac:dyDescent="0.25">
      <c r="A5" s="1030">
        <v>3</v>
      </c>
      <c r="B5" s="1031">
        <v>45538</v>
      </c>
      <c r="C5" s="1030"/>
      <c r="D5" s="1030"/>
      <c r="E5" s="304"/>
    </row>
    <row r="6" spans="1:5" x14ac:dyDescent="0.25">
      <c r="A6" s="1030">
        <v>4</v>
      </c>
      <c r="B6" s="1031">
        <v>45539</v>
      </c>
      <c r="C6" s="1030"/>
      <c r="D6" s="1030"/>
      <c r="E6" s="304"/>
    </row>
    <row r="7" spans="1:5" x14ac:dyDescent="0.25">
      <c r="A7" s="1030">
        <v>5</v>
      </c>
      <c r="B7" s="1031">
        <v>45540</v>
      </c>
      <c r="C7" s="1030"/>
      <c r="D7" s="1030"/>
      <c r="E7" s="304"/>
    </row>
    <row r="8" spans="1:5" x14ac:dyDescent="0.25">
      <c r="A8" s="1030">
        <v>6</v>
      </c>
      <c r="B8" s="1031">
        <v>45541</v>
      </c>
      <c r="C8" s="1030"/>
      <c r="D8" s="1030"/>
      <c r="E8" s="304"/>
    </row>
    <row r="9" spans="1:5" x14ac:dyDescent="0.25">
      <c r="A9" s="1030">
        <v>7</v>
      </c>
      <c r="B9" s="1031">
        <v>45542</v>
      </c>
      <c r="C9" s="1030"/>
      <c r="D9" s="1030"/>
      <c r="E9" s="304"/>
    </row>
    <row r="10" spans="1:5" x14ac:dyDescent="0.25">
      <c r="A10" s="1030">
        <v>8</v>
      </c>
      <c r="B10" s="1031">
        <v>45543</v>
      </c>
      <c r="C10" s="1030"/>
      <c r="D10" s="1030"/>
      <c r="E10" s="304"/>
    </row>
    <row r="11" spans="1:5" x14ac:dyDescent="0.25">
      <c r="A11" s="1030">
        <v>9</v>
      </c>
      <c r="B11" s="1031">
        <v>45544</v>
      </c>
      <c r="C11" s="1030"/>
      <c r="D11" s="1030"/>
      <c r="E11" s="304"/>
    </row>
    <row r="12" spans="1:5" x14ac:dyDescent="0.25">
      <c r="A12" s="1030">
        <v>10</v>
      </c>
      <c r="B12" s="1031">
        <v>45545</v>
      </c>
      <c r="C12" s="1030"/>
      <c r="D12" s="1030"/>
      <c r="E12" s="304"/>
    </row>
    <row r="13" spans="1:5" x14ac:dyDescent="0.25">
      <c r="A13" s="1030">
        <v>11</v>
      </c>
      <c r="B13" s="1031">
        <v>45546</v>
      </c>
      <c r="C13" s="1030"/>
      <c r="D13" s="1030"/>
      <c r="E13" s="304"/>
    </row>
    <row r="14" spans="1:5" x14ac:dyDescent="0.25">
      <c r="A14" s="1030">
        <v>12</v>
      </c>
      <c r="B14" s="1031">
        <v>45547</v>
      </c>
      <c r="C14" s="1030"/>
      <c r="D14" s="1030"/>
      <c r="E14" s="304"/>
    </row>
    <row r="15" spans="1:5" x14ac:dyDescent="0.25">
      <c r="A15" s="1030">
        <v>13</v>
      </c>
      <c r="B15" s="1031">
        <v>45548</v>
      </c>
      <c r="C15" s="1030"/>
      <c r="D15" s="1030"/>
      <c r="E15" s="304"/>
    </row>
    <row r="16" spans="1:5" x14ac:dyDescent="0.25">
      <c r="A16" s="1030">
        <v>14</v>
      </c>
      <c r="B16" s="1031">
        <v>45549</v>
      </c>
      <c r="C16" s="1030"/>
      <c r="D16" s="1030"/>
      <c r="E16" s="304"/>
    </row>
    <row r="17" spans="1:5" x14ac:dyDescent="0.25">
      <c r="A17" s="1030">
        <v>15</v>
      </c>
      <c r="B17" s="1031">
        <v>45550</v>
      </c>
      <c r="C17" s="1030"/>
      <c r="D17" s="1030"/>
      <c r="E17" s="304"/>
    </row>
    <row r="18" spans="1:5" x14ac:dyDescent="0.25">
      <c r="A18" s="1030">
        <v>16</v>
      </c>
      <c r="B18" s="1031">
        <v>45551</v>
      </c>
      <c r="C18" s="1030"/>
      <c r="D18" s="1030"/>
      <c r="E18" s="304"/>
    </row>
    <row r="19" spans="1:5" x14ac:dyDescent="0.25">
      <c r="A19" s="1030">
        <v>17</v>
      </c>
      <c r="B19" s="1031">
        <v>45552</v>
      </c>
      <c r="C19" s="1030"/>
      <c r="D19" s="1030"/>
      <c r="E19" s="304"/>
    </row>
    <row r="20" spans="1:5" x14ac:dyDescent="0.25">
      <c r="A20" s="1030">
        <v>18</v>
      </c>
      <c r="B20" s="1031">
        <v>45553</v>
      </c>
      <c r="C20" s="1030"/>
      <c r="D20" s="1030"/>
      <c r="E20" s="304"/>
    </row>
    <row r="21" spans="1:5" x14ac:dyDescent="0.25">
      <c r="A21" s="1030">
        <v>19</v>
      </c>
      <c r="B21" s="1031">
        <v>45554</v>
      </c>
      <c r="C21" s="1030"/>
      <c r="D21" s="1030"/>
      <c r="E21" s="304"/>
    </row>
    <row r="22" spans="1:5" x14ac:dyDescent="0.25">
      <c r="A22" s="1030">
        <v>20</v>
      </c>
      <c r="B22" s="1031">
        <v>45555</v>
      </c>
      <c r="C22" s="1030"/>
      <c r="D22" s="1030"/>
      <c r="E22" s="304"/>
    </row>
    <row r="23" spans="1:5" x14ac:dyDescent="0.25">
      <c r="A23" s="1030">
        <v>21</v>
      </c>
      <c r="B23" s="1031">
        <v>45556</v>
      </c>
      <c r="C23" s="1030"/>
      <c r="D23" s="1030"/>
      <c r="E23" s="304"/>
    </row>
    <row r="24" spans="1:5" x14ac:dyDescent="0.25">
      <c r="A24" s="1030">
        <v>22</v>
      </c>
      <c r="B24" s="1031">
        <v>45557</v>
      </c>
      <c r="C24" s="1030"/>
      <c r="D24" s="1030"/>
      <c r="E24" s="304"/>
    </row>
    <row r="25" spans="1:5" x14ac:dyDescent="0.25">
      <c r="A25" s="1030">
        <v>23</v>
      </c>
      <c r="B25" s="1031">
        <v>45558</v>
      </c>
      <c r="C25" s="1030"/>
      <c r="D25" s="1030"/>
      <c r="E25" s="304"/>
    </row>
    <row r="26" spans="1:5" ht="120" x14ac:dyDescent="0.25">
      <c r="A26" s="1030">
        <v>24</v>
      </c>
      <c r="B26" s="1031">
        <v>45559</v>
      </c>
      <c r="C26" s="1032" t="s">
        <v>556</v>
      </c>
      <c r="D26" s="1033" t="s">
        <v>553</v>
      </c>
      <c r="E26" s="304"/>
    </row>
    <row r="27" spans="1:5" ht="45" x14ac:dyDescent="0.25">
      <c r="A27" s="1030">
        <v>25</v>
      </c>
      <c r="B27" s="1031">
        <v>45560</v>
      </c>
      <c r="C27" s="1032" t="s">
        <v>554</v>
      </c>
      <c r="D27" s="1034" t="s">
        <v>555</v>
      </c>
      <c r="E27" s="304"/>
    </row>
    <row r="28" spans="1:5" x14ac:dyDescent="0.25">
      <c r="A28" s="1030">
        <v>26</v>
      </c>
      <c r="B28" s="1031">
        <v>45561</v>
      </c>
      <c r="C28" s="1035"/>
      <c r="D28" s="1030"/>
      <c r="E28" s="304"/>
    </row>
    <row r="29" spans="1:5" x14ac:dyDescent="0.25">
      <c r="A29" s="1030">
        <v>27</v>
      </c>
      <c r="B29" s="1031">
        <v>45562</v>
      </c>
      <c r="C29" s="1035"/>
      <c r="D29" s="1030"/>
      <c r="E29" s="304"/>
    </row>
    <row r="30" spans="1:5" x14ac:dyDescent="0.25">
      <c r="A30" s="1030">
        <v>28</v>
      </c>
      <c r="B30" s="1031">
        <v>45563</v>
      </c>
      <c r="C30" s="1035"/>
      <c r="D30" s="1030"/>
      <c r="E30" s="304"/>
    </row>
    <row r="31" spans="1:5" x14ac:dyDescent="0.25">
      <c r="A31" s="1030">
        <v>29</v>
      </c>
      <c r="B31" s="1031">
        <v>45564</v>
      </c>
      <c r="C31" s="1035"/>
      <c r="D31" s="1030"/>
      <c r="E31" s="304"/>
    </row>
    <row r="32" spans="1:5" x14ac:dyDescent="0.25">
      <c r="A32" s="1030">
        <v>30</v>
      </c>
      <c r="B32" s="1031">
        <v>45565</v>
      </c>
      <c r="C32" s="1035"/>
      <c r="D32" s="1030"/>
      <c r="E32" s="304"/>
    </row>
    <row r="33" spans="3:3" x14ac:dyDescent="0.25">
      <c r="C33" s="321"/>
    </row>
  </sheetData>
  <mergeCells count="3">
    <mergeCell ref="C1:D1"/>
    <mergeCell ref="A1:A2"/>
    <mergeCell ref="B1:B2"/>
  </mergeCells>
  <pageMargins left="0.7" right="0.7" top="0.75" bottom="0.75" header="0.3" footer="0.3"/>
  <pageSetup paperSize="9" orientation="portrait" horizontalDpi="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2638E-6851-4BAD-B9BF-EED1317D202D}">
  <dimension ref="A2:W42"/>
  <sheetViews>
    <sheetView zoomScale="90" zoomScaleNormal="90" workbookViewId="0">
      <selection activeCell="X8" sqref="X8"/>
    </sheetView>
  </sheetViews>
  <sheetFormatPr defaultRowHeight="15" x14ac:dyDescent="0.25"/>
  <cols>
    <col min="2" max="2" width="19.42578125" customWidth="1"/>
    <col min="3" max="16" width="11.5703125" customWidth="1"/>
    <col min="17" max="17" width="13.42578125" customWidth="1"/>
    <col min="18" max="19" width="12.5703125" bestFit="1" customWidth="1"/>
    <col min="20" max="20" width="10.5703125" customWidth="1"/>
    <col min="23" max="23" width="10.5703125" hidden="1" customWidth="1"/>
  </cols>
  <sheetData>
    <row r="2" spans="1:23" ht="19.5" x14ac:dyDescent="0.3">
      <c r="A2" s="2437" t="s">
        <v>171</v>
      </c>
      <c r="B2" s="2437"/>
      <c r="C2" s="2437"/>
      <c r="D2" s="2437"/>
      <c r="E2" s="2437"/>
      <c r="F2" s="2437"/>
      <c r="G2" s="2437"/>
      <c r="H2" s="2437"/>
      <c r="I2" s="2437"/>
      <c r="J2" s="2437"/>
      <c r="K2" s="2437"/>
      <c r="L2" s="2437"/>
      <c r="M2" s="2437"/>
      <c r="N2" s="2437"/>
      <c r="O2" s="2437"/>
      <c r="P2" s="2437"/>
      <c r="Q2" s="2437"/>
      <c r="R2" s="2437"/>
      <c r="S2" s="2437"/>
      <c r="T2" s="2437"/>
    </row>
    <row r="3" spans="1:23" ht="19.5" x14ac:dyDescent="0.3">
      <c r="A3" s="2437" t="s">
        <v>172</v>
      </c>
      <c r="B3" s="2437"/>
      <c r="C3" s="311"/>
      <c r="D3" s="311"/>
      <c r="E3" s="311"/>
      <c r="F3" s="311"/>
      <c r="G3" s="311"/>
      <c r="H3" s="311"/>
      <c r="I3" s="311"/>
      <c r="J3" s="311"/>
      <c r="K3" s="311"/>
      <c r="L3" s="311"/>
      <c r="M3" s="311"/>
      <c r="N3" s="311"/>
      <c r="O3" s="311"/>
      <c r="P3" s="311"/>
      <c r="Q3" s="311"/>
      <c r="R3" s="311"/>
    </row>
    <row r="4" spans="1:23" x14ac:dyDescent="0.25">
      <c r="A4" s="346"/>
      <c r="B4" s="347"/>
      <c r="C4" s="348"/>
      <c r="D4" s="349"/>
      <c r="E4" s="349"/>
      <c r="F4" s="349"/>
      <c r="G4" s="349"/>
      <c r="H4" s="349"/>
      <c r="I4" s="349"/>
      <c r="J4" s="349"/>
      <c r="K4" s="349"/>
      <c r="L4" s="349"/>
      <c r="M4" s="349"/>
      <c r="N4" s="349"/>
      <c r="O4" s="349"/>
      <c r="P4" s="349"/>
      <c r="Q4" s="349"/>
      <c r="R4" s="350"/>
      <c r="S4" s="351"/>
      <c r="T4" s="352"/>
      <c r="U4" s="352"/>
    </row>
    <row r="5" spans="1:23" ht="15.75" x14ac:dyDescent="0.25">
      <c r="A5" s="2438" t="s">
        <v>211</v>
      </c>
      <c r="B5" s="2439"/>
      <c r="C5" s="2439"/>
      <c r="D5" s="2439"/>
      <c r="E5" s="2439"/>
      <c r="F5" s="2439"/>
      <c r="G5" s="2439"/>
      <c r="H5" s="2439"/>
      <c r="I5" s="2439"/>
      <c r="J5" s="2439"/>
      <c r="K5" s="2439"/>
      <c r="L5" s="2439"/>
      <c r="M5" s="2439"/>
      <c r="N5" s="2439"/>
      <c r="O5" s="2439"/>
      <c r="P5" s="2439"/>
      <c r="Q5" s="2439"/>
      <c r="R5" s="2439"/>
      <c r="S5" s="2439"/>
      <c r="T5" s="2439"/>
      <c r="U5" s="2439"/>
    </row>
    <row r="6" spans="1:23" s="314" customFormat="1" ht="38.85" customHeight="1" x14ac:dyDescent="0.25">
      <c r="A6" s="312" t="s">
        <v>174</v>
      </c>
      <c r="B6" s="312" t="s">
        <v>175</v>
      </c>
      <c r="C6" s="312" t="s">
        <v>176</v>
      </c>
      <c r="D6" s="312" t="s">
        <v>177</v>
      </c>
      <c r="E6" s="312" t="s">
        <v>178</v>
      </c>
      <c r="F6" s="312" t="s">
        <v>179</v>
      </c>
      <c r="G6" s="312" t="s">
        <v>180</v>
      </c>
      <c r="H6" s="312" t="s">
        <v>181</v>
      </c>
      <c r="I6" s="312" t="s">
        <v>182</v>
      </c>
      <c r="J6" s="312" t="s">
        <v>183</v>
      </c>
      <c r="K6" s="312" t="s">
        <v>184</v>
      </c>
      <c r="L6" s="312" t="s">
        <v>185</v>
      </c>
      <c r="M6" s="312" t="s">
        <v>186</v>
      </c>
      <c r="N6" s="335" t="s">
        <v>196</v>
      </c>
      <c r="O6" s="335" t="s">
        <v>197</v>
      </c>
      <c r="P6" s="335" t="s">
        <v>198</v>
      </c>
      <c r="Q6" s="312" t="s">
        <v>199</v>
      </c>
      <c r="R6" s="313" t="s">
        <v>187</v>
      </c>
      <c r="S6" s="312" t="s">
        <v>188</v>
      </c>
      <c r="T6" s="312" t="s">
        <v>189</v>
      </c>
      <c r="U6" s="312" t="s">
        <v>190</v>
      </c>
    </row>
    <row r="7" spans="1:23" x14ac:dyDescent="0.25">
      <c r="A7" s="315">
        <v>1</v>
      </c>
      <c r="B7" s="315" t="s">
        <v>191</v>
      </c>
      <c r="C7" s="316">
        <f>'[5]01 '!$Q$14</f>
        <v>744924</v>
      </c>
      <c r="D7" s="317">
        <f>'[5]02'!$Q$14</f>
        <v>743972</v>
      </c>
      <c r="E7" s="317">
        <f>'[5]03'!$Q$14</f>
        <v>1048435</v>
      </c>
      <c r="F7" s="317">
        <f>'[5]04'!$Q$14</f>
        <v>1114821</v>
      </c>
      <c r="G7" s="317">
        <v>248126</v>
      </c>
      <c r="H7" s="345">
        <v>389481</v>
      </c>
      <c r="I7" s="345">
        <v>104168</v>
      </c>
      <c r="J7" s="345">
        <v>320907</v>
      </c>
      <c r="K7" s="345">
        <v>100743</v>
      </c>
      <c r="L7" s="317">
        <v>512647</v>
      </c>
      <c r="M7" s="345">
        <v>441064</v>
      </c>
      <c r="N7" s="353">
        <v>524002</v>
      </c>
      <c r="O7" s="317">
        <v>568358</v>
      </c>
      <c r="P7" s="317">
        <v>430750</v>
      </c>
      <c r="Q7" s="317"/>
      <c r="R7" s="318">
        <f>SUM(C7:Q7)</f>
        <v>7292398</v>
      </c>
      <c r="S7" s="344"/>
      <c r="T7" s="2436"/>
      <c r="U7" s="2436"/>
    </row>
    <row r="8" spans="1:23" x14ac:dyDescent="0.25">
      <c r="A8" s="315">
        <v>2</v>
      </c>
      <c r="B8" s="315" t="s">
        <v>192</v>
      </c>
      <c r="C8" s="354">
        <v>713300</v>
      </c>
      <c r="D8" s="345">
        <v>708000</v>
      </c>
      <c r="E8" s="345">
        <v>993100</v>
      </c>
      <c r="F8" s="317">
        <v>1056000</v>
      </c>
      <c r="G8" s="345">
        <v>237021</v>
      </c>
      <c r="H8" s="345">
        <v>365100</v>
      </c>
      <c r="I8" s="345">
        <v>44001</v>
      </c>
      <c r="J8" s="345">
        <v>300010</v>
      </c>
      <c r="K8" s="355">
        <v>94507</v>
      </c>
      <c r="L8" s="356">
        <v>488153</v>
      </c>
      <c r="M8" s="355">
        <v>414337</v>
      </c>
      <c r="N8" s="317">
        <v>492952</v>
      </c>
      <c r="O8" s="317">
        <v>532902</v>
      </c>
      <c r="P8" s="317">
        <v>497845</v>
      </c>
      <c r="Q8" s="317"/>
      <c r="R8" s="318">
        <f>SUM(C8:Q8)</f>
        <v>6937228</v>
      </c>
      <c r="S8" s="345"/>
      <c r="T8" s="319">
        <f>R8/R7</f>
        <v>0.95129585631502833</v>
      </c>
      <c r="U8" s="319" t="e">
        <f>S8/S7</f>
        <v>#DIV/0!</v>
      </c>
      <c r="W8" s="317" t="e">
        <f>4984655+#REF!</f>
        <v>#REF!</v>
      </c>
    </row>
    <row r="9" spans="1:23" x14ac:dyDescent="0.25">
      <c r="A9" s="315">
        <v>3</v>
      </c>
      <c r="B9" s="315" t="s">
        <v>64</v>
      </c>
      <c r="C9" s="316">
        <f>'[5]01 '!$P$25</f>
        <v>25659</v>
      </c>
      <c r="D9" s="345">
        <v>28786</v>
      </c>
      <c r="E9" s="317">
        <f>'[5]03'!$P$25</f>
        <v>46938</v>
      </c>
      <c r="F9" s="317">
        <f>'[5]04'!$P$24</f>
        <v>48667</v>
      </c>
      <c r="G9" s="345">
        <v>8070</v>
      </c>
      <c r="H9" s="345">
        <v>19280</v>
      </c>
      <c r="I9" s="345">
        <v>3234</v>
      </c>
      <c r="J9" s="345">
        <v>18283</v>
      </c>
      <c r="K9" s="345">
        <v>5131</v>
      </c>
      <c r="L9" s="317">
        <v>20426</v>
      </c>
      <c r="M9" s="317">
        <v>23275</v>
      </c>
      <c r="N9" s="317">
        <v>27655</v>
      </c>
      <c r="O9" s="317">
        <v>25803</v>
      </c>
      <c r="P9" s="317">
        <v>20173</v>
      </c>
      <c r="Q9" s="317"/>
      <c r="R9" s="318">
        <f>SUM(C9:Q9)</f>
        <v>321380</v>
      </c>
      <c r="S9" s="345"/>
      <c r="T9" s="319">
        <f>R9/R7</f>
        <v>4.4070551278194085E-2</v>
      </c>
      <c r="U9" s="319" t="e">
        <f>S9/S7</f>
        <v>#DIV/0!</v>
      </c>
    </row>
    <row r="10" spans="1:23" x14ac:dyDescent="0.25">
      <c r="A10" s="346"/>
      <c r="B10" s="347"/>
      <c r="C10" s="343">
        <f>C8/C7</f>
        <v>0.95754734711192013</v>
      </c>
      <c r="D10" s="343">
        <f t="shared" ref="D10:P10" si="0">D8/D7</f>
        <v>0.95164871796250394</v>
      </c>
      <c r="E10" s="343">
        <f t="shared" si="0"/>
        <v>0.94722133465593961</v>
      </c>
      <c r="F10" s="343">
        <f t="shared" si="0"/>
        <v>0.94723726948093012</v>
      </c>
      <c r="G10" s="343">
        <f t="shared" si="0"/>
        <v>0.95524451286846201</v>
      </c>
      <c r="H10" s="343">
        <f t="shared" si="0"/>
        <v>0.93740131097537494</v>
      </c>
      <c r="I10" s="343">
        <f t="shared" si="0"/>
        <v>0.42240419322632672</v>
      </c>
      <c r="J10" s="343">
        <f t="shared" si="0"/>
        <v>0.9348814454031853</v>
      </c>
      <c r="K10" s="343">
        <f t="shared" si="0"/>
        <v>0.93809991761214173</v>
      </c>
      <c r="L10" s="343">
        <f t="shared" si="0"/>
        <v>0.95222053381761718</v>
      </c>
      <c r="M10" s="343">
        <f t="shared" si="0"/>
        <v>0.93940335189450963</v>
      </c>
      <c r="N10" s="343">
        <f t="shared" si="0"/>
        <v>0.94074450097518714</v>
      </c>
      <c r="O10" s="343">
        <f t="shared" si="0"/>
        <v>0.93761678378768309</v>
      </c>
      <c r="P10" s="343">
        <f t="shared" si="0"/>
        <v>1.1557632037144516</v>
      </c>
      <c r="Q10" s="349"/>
      <c r="R10" s="350"/>
      <c r="S10" s="351"/>
      <c r="T10" s="352"/>
      <c r="U10" s="352"/>
    </row>
    <row r="11" spans="1:23" x14ac:dyDescent="0.25">
      <c r="A11" s="346"/>
      <c r="B11" s="347"/>
      <c r="C11" s="343">
        <f>C9/C7*1</f>
        <v>3.4445124603315239E-2</v>
      </c>
      <c r="D11" s="343">
        <f t="shared" ref="D11:P11" si="1">D9/D7*1</f>
        <v>3.8692316377498079E-2</v>
      </c>
      <c r="E11" s="343">
        <f t="shared" si="1"/>
        <v>4.4769585143571135E-2</v>
      </c>
      <c r="F11" s="343">
        <f t="shared" si="1"/>
        <v>4.3654541850216312E-2</v>
      </c>
      <c r="G11" s="343">
        <f t="shared" si="1"/>
        <v>3.2523798392752067E-2</v>
      </c>
      <c r="H11" s="343">
        <f t="shared" si="1"/>
        <v>4.9501772872104159E-2</v>
      </c>
      <c r="I11" s="343">
        <f t="shared" si="1"/>
        <v>3.1046002611166579E-2</v>
      </c>
      <c r="J11" s="343">
        <f t="shared" si="1"/>
        <v>5.6972892457939531E-2</v>
      </c>
      <c r="K11" s="343">
        <f t="shared" si="1"/>
        <v>5.0931578372690904E-2</v>
      </c>
      <c r="L11" s="343">
        <f t="shared" si="1"/>
        <v>3.9844181278735659E-2</v>
      </c>
      <c r="M11" s="343">
        <f t="shared" si="1"/>
        <v>5.2770119529138626E-2</v>
      </c>
      <c r="N11" s="343">
        <f t="shared" si="1"/>
        <v>5.2776516120167483E-2</v>
      </c>
      <c r="O11" s="343">
        <f t="shared" si="1"/>
        <v>4.5399202615253063E-2</v>
      </c>
      <c r="P11" s="343">
        <f t="shared" si="1"/>
        <v>4.6832269297736505E-2</v>
      </c>
      <c r="Q11" s="349"/>
      <c r="R11" s="350"/>
      <c r="S11" s="351"/>
      <c r="T11" s="352"/>
      <c r="U11" s="352"/>
    </row>
    <row r="12" spans="1:23" x14ac:dyDescent="0.25">
      <c r="A12" s="346"/>
      <c r="B12" s="347" t="s">
        <v>212</v>
      </c>
      <c r="C12" s="343">
        <f>(C7-C8-C9)/C7</f>
        <v>8.0075282847646197E-3</v>
      </c>
      <c r="D12" s="343">
        <f t="shared" ref="D12:P12" si="2">(D7-D8-D9)/D7</f>
        <v>9.6589656599979576E-3</v>
      </c>
      <c r="E12" s="343">
        <f t="shared" si="2"/>
        <v>8.0090802004893005E-3</v>
      </c>
      <c r="F12" s="343">
        <f t="shared" si="2"/>
        <v>9.1081886688535642E-3</v>
      </c>
      <c r="G12" s="343">
        <f t="shared" si="2"/>
        <v>1.223168873878594E-2</v>
      </c>
      <c r="H12" s="343">
        <f t="shared" si="2"/>
        <v>1.309691615252092E-2</v>
      </c>
      <c r="I12" s="343">
        <f>(I7-I8-I9)/I7</f>
        <v>0.54654980416250676</v>
      </c>
      <c r="J12" s="343">
        <f t="shared" si="2"/>
        <v>8.1456621388751264E-3</v>
      </c>
      <c r="K12" s="343">
        <f t="shared" si="2"/>
        <v>1.0968504015167307E-2</v>
      </c>
      <c r="L12" s="343">
        <f t="shared" si="2"/>
        <v>7.9352849036471492E-3</v>
      </c>
      <c r="M12" s="343">
        <f t="shared" si="2"/>
        <v>7.8265285763517312E-3</v>
      </c>
      <c r="N12" s="343">
        <f t="shared" si="2"/>
        <v>6.4789829046454023E-3</v>
      </c>
      <c r="O12" s="343">
        <f t="shared" si="2"/>
        <v>1.6984013597063821E-2</v>
      </c>
      <c r="P12" s="343">
        <f t="shared" si="2"/>
        <v>-0.20259547301218805</v>
      </c>
      <c r="Q12" s="349"/>
      <c r="R12" s="350"/>
      <c r="S12" s="351"/>
      <c r="T12" s="352"/>
      <c r="U12" s="352"/>
    </row>
    <row r="13" spans="1:23" x14ac:dyDescent="0.25">
      <c r="A13" s="346"/>
      <c r="B13" s="347"/>
      <c r="C13" s="343"/>
      <c r="D13" s="343"/>
      <c r="E13" s="343"/>
      <c r="F13" s="343"/>
      <c r="G13" s="343"/>
      <c r="H13" s="343"/>
      <c r="I13" s="343"/>
      <c r="J13" s="343"/>
      <c r="K13" s="343"/>
      <c r="L13" s="343"/>
      <c r="M13" s="343"/>
      <c r="N13" s="343"/>
      <c r="O13" s="343"/>
      <c r="P13" s="343"/>
      <c r="Q13" s="349"/>
      <c r="R13" s="350"/>
      <c r="S13" s="351"/>
      <c r="T13" s="352"/>
      <c r="U13" s="352"/>
    </row>
    <row r="14" spans="1:23" ht="15.75" x14ac:dyDescent="0.25">
      <c r="A14" s="2438" t="s">
        <v>213</v>
      </c>
      <c r="B14" s="2439"/>
      <c r="C14" s="2439"/>
      <c r="D14" s="2439"/>
      <c r="E14" s="2439"/>
      <c r="F14" s="2439"/>
      <c r="G14" s="2439"/>
      <c r="H14" s="2439"/>
      <c r="I14" s="2439"/>
      <c r="J14" s="2439"/>
      <c r="K14" s="2439"/>
      <c r="L14" s="2439"/>
      <c r="M14" s="2439"/>
      <c r="N14" s="2439"/>
      <c r="O14" s="2439"/>
      <c r="P14" s="2439"/>
      <c r="Q14" s="2439"/>
      <c r="R14" s="2439"/>
      <c r="S14" s="2439"/>
      <c r="T14" s="2439"/>
      <c r="U14" s="2439"/>
    </row>
    <row r="15" spans="1:23" s="314" customFormat="1" ht="38.85" customHeight="1" x14ac:dyDescent="0.25">
      <c r="A15" s="312" t="s">
        <v>174</v>
      </c>
      <c r="B15" s="312" t="s">
        <v>175</v>
      </c>
      <c r="C15" s="312" t="s">
        <v>176</v>
      </c>
      <c r="D15" s="312" t="s">
        <v>177</v>
      </c>
      <c r="E15" s="312" t="s">
        <v>178</v>
      </c>
      <c r="F15" s="312" t="s">
        <v>179</v>
      </c>
      <c r="G15" s="312" t="s">
        <v>180</v>
      </c>
      <c r="H15" s="312" t="s">
        <v>181</v>
      </c>
      <c r="I15" s="312" t="s">
        <v>182</v>
      </c>
      <c r="J15" s="312" t="s">
        <v>183</v>
      </c>
      <c r="K15" s="312" t="s">
        <v>184</v>
      </c>
      <c r="L15" s="312" t="s">
        <v>185</v>
      </c>
      <c r="M15" s="312" t="s">
        <v>186</v>
      </c>
      <c r="N15" s="335" t="s">
        <v>196</v>
      </c>
      <c r="O15" s="335" t="s">
        <v>197</v>
      </c>
      <c r="P15" s="335" t="s">
        <v>198</v>
      </c>
      <c r="Q15" s="312" t="s">
        <v>199</v>
      </c>
      <c r="R15" s="313" t="s">
        <v>187</v>
      </c>
      <c r="S15" s="312" t="s">
        <v>188</v>
      </c>
      <c r="T15" s="312" t="s">
        <v>189</v>
      </c>
      <c r="U15" s="312" t="s">
        <v>190</v>
      </c>
    </row>
    <row r="16" spans="1:23" x14ac:dyDescent="0.25">
      <c r="A16" s="315">
        <v>1</v>
      </c>
      <c r="B16" s="315" t="s">
        <v>191</v>
      </c>
      <c r="C16" s="316">
        <v>680800</v>
      </c>
      <c r="D16" s="317">
        <v>806400</v>
      </c>
      <c r="E16" s="317">
        <v>858600</v>
      </c>
      <c r="F16" s="317">
        <v>898100</v>
      </c>
      <c r="G16" s="317">
        <v>26100</v>
      </c>
      <c r="H16" s="317">
        <v>513200</v>
      </c>
      <c r="I16" s="317">
        <v>119200</v>
      </c>
      <c r="J16" s="317">
        <v>208900</v>
      </c>
      <c r="K16" s="317">
        <v>147700</v>
      </c>
      <c r="L16" s="317">
        <v>425800</v>
      </c>
      <c r="M16" s="317">
        <v>347900</v>
      </c>
      <c r="N16" s="317">
        <v>459100</v>
      </c>
      <c r="O16" s="317">
        <v>509200</v>
      </c>
      <c r="P16" s="317">
        <v>396700</v>
      </c>
      <c r="Q16" s="317">
        <v>20200</v>
      </c>
      <c r="R16" s="318">
        <f>SUM(C16:Q16)</f>
        <v>6417900</v>
      </c>
      <c r="S16" s="344">
        <f>5745000+14073+R19</f>
        <v>7292813</v>
      </c>
      <c r="T16" s="2436"/>
      <c r="U16" s="2436"/>
    </row>
    <row r="17" spans="1:23" x14ac:dyDescent="0.25">
      <c r="A17" s="315">
        <v>2</v>
      </c>
      <c r="B17" s="315" t="s">
        <v>192</v>
      </c>
      <c r="C17" s="316">
        <v>722400</v>
      </c>
      <c r="D17" s="317">
        <v>826700</v>
      </c>
      <c r="E17" s="317">
        <v>980700</v>
      </c>
      <c r="F17" s="317">
        <v>980600</v>
      </c>
      <c r="G17" s="317">
        <v>19900</v>
      </c>
      <c r="H17" s="317">
        <v>582000</v>
      </c>
      <c r="I17" s="317">
        <v>150500</v>
      </c>
      <c r="J17" s="317">
        <v>215300</v>
      </c>
      <c r="K17" s="340">
        <v>70837</v>
      </c>
      <c r="L17" s="340">
        <v>488153</v>
      </c>
      <c r="M17" s="340">
        <v>379337</v>
      </c>
      <c r="N17" s="317">
        <v>502200</v>
      </c>
      <c r="O17" s="317">
        <v>535800</v>
      </c>
      <c r="P17" s="317">
        <v>412600</v>
      </c>
      <c r="Q17" s="317">
        <v>92100</v>
      </c>
      <c r="R17" s="318">
        <f>SUM(C17:Q17)</f>
        <v>6959127</v>
      </c>
      <c r="S17" s="345">
        <f>SUM(C17:M17)+R20</f>
        <v>6940126</v>
      </c>
      <c r="T17" s="319">
        <f>R17/R16</f>
        <v>1.0843308558874398</v>
      </c>
      <c r="U17" s="319">
        <f>S17/S16</f>
        <v>0.95163910002902863</v>
      </c>
      <c r="W17" s="317">
        <f>4984655+R20</f>
        <v>6508354</v>
      </c>
    </row>
    <row r="18" spans="1:23" x14ac:dyDescent="0.25">
      <c r="A18" s="315">
        <v>3</v>
      </c>
      <c r="B18" s="315" t="s">
        <v>64</v>
      </c>
      <c r="C18" s="316">
        <v>37300</v>
      </c>
      <c r="D18" s="317">
        <v>38700</v>
      </c>
      <c r="E18" s="317">
        <v>49500</v>
      </c>
      <c r="F18" s="317">
        <v>47100</v>
      </c>
      <c r="G18" s="317">
        <v>3800</v>
      </c>
      <c r="H18" s="317">
        <v>30300</v>
      </c>
      <c r="I18" s="317">
        <v>9300</v>
      </c>
      <c r="J18" s="317">
        <v>14000</v>
      </c>
      <c r="K18" s="317">
        <v>14800</v>
      </c>
      <c r="L18" s="317">
        <v>25100</v>
      </c>
      <c r="M18" s="317">
        <v>23400</v>
      </c>
      <c r="N18" s="317">
        <v>23900</v>
      </c>
      <c r="O18" s="317">
        <v>26800</v>
      </c>
      <c r="P18" s="317">
        <v>22200</v>
      </c>
      <c r="Q18" s="317">
        <v>5900</v>
      </c>
      <c r="R18" s="318">
        <f>SUM(C18:Q18)</f>
        <v>372100</v>
      </c>
      <c r="S18" s="345">
        <f>248746+R21</f>
        <v>322377</v>
      </c>
      <c r="T18" s="319">
        <f>R18/R16</f>
        <v>5.7978466476573336E-2</v>
      </c>
      <c r="U18" s="319">
        <f>S18/S16</f>
        <v>4.4204753364716742E-2</v>
      </c>
    </row>
    <row r="19" spans="1:23" x14ac:dyDescent="0.25">
      <c r="A19" s="320"/>
      <c r="B19" s="320"/>
      <c r="C19" s="343">
        <f>C17/C16</f>
        <v>1.0611045828437133</v>
      </c>
      <c r="D19" s="343">
        <f t="shared" ref="D19:K19" si="3">D17/D16</f>
        <v>1.0251736111111112</v>
      </c>
      <c r="E19" s="343">
        <f t="shared" si="3"/>
        <v>1.1422082459818308</v>
      </c>
      <c r="F19" s="343">
        <f t="shared" si="3"/>
        <v>1.091860594588576</v>
      </c>
      <c r="G19" s="343">
        <f t="shared" si="3"/>
        <v>0.76245210727969348</v>
      </c>
      <c r="H19" s="343">
        <f t="shared" si="3"/>
        <v>1.1340607950116914</v>
      </c>
      <c r="I19" s="343">
        <f t="shared" si="3"/>
        <v>1.2625838926174497</v>
      </c>
      <c r="J19" s="343">
        <f t="shared" si="3"/>
        <v>1.0306366682623265</v>
      </c>
      <c r="K19" s="343">
        <f t="shared" si="3"/>
        <v>0.47960054163845633</v>
      </c>
      <c r="L19" s="331">
        <v>269515</v>
      </c>
      <c r="M19" s="321" t="s">
        <v>200</v>
      </c>
      <c r="N19" s="332">
        <v>534002</v>
      </c>
      <c r="O19" s="333">
        <v>568773</v>
      </c>
      <c r="P19" s="333">
        <v>430750</v>
      </c>
      <c r="Q19" s="333">
        <v>269300</v>
      </c>
      <c r="R19" s="322">
        <f>L19+N19+O19+P19-Q19</f>
        <v>1533740</v>
      </c>
      <c r="S19" s="322"/>
      <c r="U19" s="323">
        <f>100%-U17-U18</f>
        <v>4.1561466062546293E-3</v>
      </c>
      <c r="V19" t="s">
        <v>193</v>
      </c>
    </row>
    <row r="20" spans="1:23" x14ac:dyDescent="0.25">
      <c r="A20" s="320"/>
      <c r="B20" s="320"/>
      <c r="C20" s="321"/>
      <c r="M20" s="321" t="s">
        <v>192</v>
      </c>
      <c r="N20" s="332">
        <v>492952</v>
      </c>
      <c r="O20" s="333">
        <v>532902</v>
      </c>
      <c r="P20" s="333">
        <v>497845</v>
      </c>
      <c r="Q20" s="333"/>
      <c r="R20" s="322">
        <f>SUM(N20:P20)</f>
        <v>1523699</v>
      </c>
    </row>
    <row r="21" spans="1:23" x14ac:dyDescent="0.25">
      <c r="A21" s="320"/>
      <c r="B21" s="320"/>
      <c r="C21" s="321"/>
      <c r="M21" s="321"/>
      <c r="N21" s="359">
        <v>27655</v>
      </c>
      <c r="O21" s="333">
        <v>25803</v>
      </c>
      <c r="P21" s="333">
        <v>20173</v>
      </c>
      <c r="Q21" s="333"/>
      <c r="R21" s="322">
        <f>SUM(N21:P21)</f>
        <v>73631</v>
      </c>
    </row>
    <row r="22" spans="1:23" ht="19.5" x14ac:dyDescent="0.3">
      <c r="A22" s="310"/>
      <c r="B22" s="342" t="s">
        <v>207</v>
      </c>
      <c r="C22" s="2440" t="s">
        <v>208</v>
      </c>
      <c r="D22" s="2440"/>
      <c r="E22" s="2440"/>
      <c r="F22" s="2440"/>
      <c r="G22" s="2440"/>
      <c r="H22" s="2440"/>
      <c r="I22" s="2440"/>
      <c r="J22" s="2440"/>
      <c r="K22" s="2440"/>
      <c r="L22" s="2440"/>
      <c r="M22" s="321"/>
      <c r="N22" s="341"/>
      <c r="O22" s="341"/>
      <c r="P22" s="334"/>
      <c r="Q22" s="334"/>
      <c r="R22" s="322"/>
    </row>
    <row r="23" spans="1:23" ht="19.5" x14ac:dyDescent="0.3">
      <c r="A23" s="310"/>
      <c r="B23" s="310"/>
      <c r="C23" s="2441" t="s">
        <v>209</v>
      </c>
      <c r="D23" s="2441"/>
      <c r="E23" s="2441"/>
      <c r="F23" s="2441"/>
      <c r="G23" s="2441"/>
      <c r="H23" s="2441"/>
      <c r="I23" s="2441"/>
      <c r="J23" s="2441"/>
      <c r="K23" s="2441"/>
      <c r="L23" s="2441"/>
      <c r="M23" s="321"/>
      <c r="N23" s="341"/>
      <c r="O23" s="341"/>
      <c r="P23" s="334"/>
      <c r="Q23" s="334"/>
      <c r="R23" s="322"/>
    </row>
    <row r="24" spans="1:23" ht="19.5" x14ac:dyDescent="0.3">
      <c r="A24" s="310"/>
      <c r="B24" s="310"/>
      <c r="C24" s="2441" t="s">
        <v>210</v>
      </c>
      <c r="D24" s="2441"/>
      <c r="E24" s="2441"/>
      <c r="F24" s="2441"/>
      <c r="G24" s="2441"/>
      <c r="H24" s="2441"/>
      <c r="I24" s="2441"/>
      <c r="J24" s="2441"/>
      <c r="K24" s="320"/>
      <c r="L24" s="320"/>
      <c r="M24" s="321"/>
      <c r="N24" s="341"/>
      <c r="O24" s="341"/>
      <c r="P24" s="334"/>
      <c r="Q24" s="334"/>
      <c r="R24" s="322"/>
    </row>
    <row r="25" spans="1:23" ht="19.5" x14ac:dyDescent="0.3">
      <c r="A25" s="2437" t="s">
        <v>194</v>
      </c>
      <c r="B25" s="2437"/>
      <c r="C25" s="311"/>
      <c r="D25" s="311"/>
      <c r="E25" s="311"/>
      <c r="F25" s="311"/>
      <c r="G25" s="311"/>
      <c r="H25" s="310"/>
      <c r="I25" s="311"/>
      <c r="J25" s="311"/>
      <c r="K25" s="311"/>
      <c r="L25" s="311"/>
      <c r="M25" s="321"/>
      <c r="N25" s="334"/>
      <c r="O25" s="334"/>
      <c r="P25" s="334"/>
      <c r="Q25" s="334"/>
      <c r="R25" s="322"/>
    </row>
    <row r="26" spans="1:23" ht="15.75" x14ac:dyDescent="0.25">
      <c r="A26" s="2276" t="s">
        <v>173</v>
      </c>
      <c r="B26" s="2276"/>
      <c r="C26" s="2276"/>
      <c r="D26" s="2276"/>
      <c r="E26" s="2276"/>
      <c r="F26" s="2276"/>
      <c r="G26" s="2276"/>
      <c r="H26" s="2276"/>
      <c r="I26" s="2276"/>
      <c r="J26" s="2276"/>
      <c r="K26" s="2276"/>
      <c r="L26" s="2276"/>
      <c r="M26" s="2276"/>
      <c r="N26" s="2276"/>
      <c r="O26" s="2276"/>
      <c r="P26" s="2276"/>
      <c r="Q26" s="2276"/>
      <c r="R26" s="2276"/>
      <c r="S26" s="2276"/>
      <c r="T26" s="2276"/>
    </row>
    <row r="27" spans="1:23" s="314" customFormat="1" ht="38.85" customHeight="1" x14ac:dyDescent="0.25">
      <c r="A27" s="312" t="s">
        <v>174</v>
      </c>
      <c r="B27" s="312" t="s">
        <v>175</v>
      </c>
      <c r="C27" s="312" t="s">
        <v>176</v>
      </c>
      <c r="D27" s="312" t="s">
        <v>177</v>
      </c>
      <c r="E27" s="312" t="s">
        <v>178</v>
      </c>
      <c r="F27" s="312" t="s">
        <v>179</v>
      </c>
      <c r="G27" s="312" t="s">
        <v>180</v>
      </c>
      <c r="H27" s="312" t="s">
        <v>181</v>
      </c>
      <c r="I27" s="312" t="s">
        <v>182</v>
      </c>
      <c r="J27" s="312" t="s">
        <v>183</v>
      </c>
      <c r="K27" s="312" t="s">
        <v>184</v>
      </c>
      <c r="L27" s="312" t="s">
        <v>185</v>
      </c>
      <c r="M27" s="312" t="s">
        <v>186</v>
      </c>
      <c r="N27" s="312" t="s">
        <v>196</v>
      </c>
      <c r="O27" s="312" t="s">
        <v>197</v>
      </c>
      <c r="P27" s="312" t="s">
        <v>198</v>
      </c>
      <c r="Q27" s="312" t="s">
        <v>199</v>
      </c>
      <c r="R27" s="313" t="s">
        <v>187</v>
      </c>
      <c r="S27" s="312" t="s">
        <v>188</v>
      </c>
      <c r="T27" s="312" t="s">
        <v>127</v>
      </c>
    </row>
    <row r="28" spans="1:23" s="328" customFormat="1" ht="15" customHeight="1" x14ac:dyDescent="0.25">
      <c r="A28" s="312">
        <v>1</v>
      </c>
      <c r="B28" s="324" t="s">
        <v>192</v>
      </c>
      <c r="C28" s="325">
        <v>667300</v>
      </c>
      <c r="D28" s="325">
        <v>695000</v>
      </c>
      <c r="E28" s="325">
        <v>814100</v>
      </c>
      <c r="F28" s="325">
        <v>760000</v>
      </c>
      <c r="G28" s="325">
        <v>620300</v>
      </c>
      <c r="H28" s="325">
        <v>587100</v>
      </c>
      <c r="I28" s="325">
        <v>118500</v>
      </c>
      <c r="J28" s="325">
        <v>0</v>
      </c>
      <c r="K28" s="325">
        <v>253000</v>
      </c>
      <c r="L28" s="325">
        <v>0</v>
      </c>
      <c r="M28" s="325">
        <v>466900</v>
      </c>
      <c r="N28" s="325">
        <v>258400</v>
      </c>
      <c r="O28" s="325">
        <v>584400</v>
      </c>
      <c r="P28" s="325">
        <v>680200</v>
      </c>
      <c r="Q28" s="325"/>
      <c r="R28" s="326">
        <f>SUM(C28:Q28)</f>
        <v>6505200</v>
      </c>
      <c r="S28" s="326"/>
      <c r="T28" s="327"/>
    </row>
    <row r="29" spans="1:23" x14ac:dyDescent="0.25">
      <c r="A29" s="312">
        <v>2</v>
      </c>
      <c r="B29" s="315" t="s">
        <v>195</v>
      </c>
      <c r="C29" s="316">
        <v>518400</v>
      </c>
      <c r="D29" s="329">
        <v>487200</v>
      </c>
      <c r="E29" s="329">
        <v>539100</v>
      </c>
      <c r="F29" s="329">
        <v>571900</v>
      </c>
      <c r="G29" s="329">
        <v>554300</v>
      </c>
      <c r="H29" s="329">
        <v>449900</v>
      </c>
      <c r="I29" s="329">
        <v>209900</v>
      </c>
      <c r="J29" s="329">
        <v>0</v>
      </c>
      <c r="K29" s="329">
        <v>297100</v>
      </c>
      <c r="L29" s="329">
        <v>0</v>
      </c>
      <c r="M29" s="316">
        <v>472500</v>
      </c>
      <c r="N29" s="316">
        <v>207400</v>
      </c>
      <c r="O29" s="316">
        <v>239100</v>
      </c>
      <c r="P29" s="316">
        <v>414100</v>
      </c>
      <c r="Q29" s="316"/>
      <c r="R29" s="326">
        <f>SUM(C29:Q29)</f>
        <v>4960900</v>
      </c>
      <c r="S29" s="330"/>
      <c r="T29" s="330"/>
    </row>
    <row r="30" spans="1:23" x14ac:dyDescent="0.25">
      <c r="A30" s="312">
        <v>3</v>
      </c>
      <c r="B30" s="315" t="s">
        <v>73</v>
      </c>
      <c r="C30" s="316">
        <v>207500</v>
      </c>
      <c r="D30" s="329">
        <v>202900</v>
      </c>
      <c r="E30" s="329">
        <v>215500</v>
      </c>
      <c r="F30" s="329">
        <f>27400+151100+55600</f>
        <v>234100</v>
      </c>
      <c r="G30" s="329">
        <v>213300</v>
      </c>
      <c r="H30" s="329">
        <v>183700</v>
      </c>
      <c r="I30" s="329">
        <v>104800</v>
      </c>
      <c r="J30" s="329">
        <v>0</v>
      </c>
      <c r="K30" s="329">
        <v>93900</v>
      </c>
      <c r="L30" s="329">
        <v>0</v>
      </c>
      <c r="M30" s="316">
        <v>172400</v>
      </c>
      <c r="N30" s="316">
        <v>111100</v>
      </c>
      <c r="O30" s="316">
        <v>81200</v>
      </c>
      <c r="P30" s="316">
        <v>193200</v>
      </c>
      <c r="Q30" s="316"/>
      <c r="R30" s="326">
        <f>SUM(C30:Q30)</f>
        <v>2013600</v>
      </c>
      <c r="S30" s="330"/>
      <c r="T30" s="330"/>
    </row>
    <row r="31" spans="1:23" x14ac:dyDescent="0.25">
      <c r="A31" s="314"/>
      <c r="B31" s="320"/>
      <c r="C31" s="336"/>
      <c r="D31" s="337"/>
      <c r="E31" s="337"/>
      <c r="F31" s="337"/>
      <c r="G31" s="337"/>
      <c r="H31" s="337"/>
      <c r="I31" s="337"/>
      <c r="J31" s="337"/>
      <c r="K31" s="337"/>
      <c r="L31" s="337"/>
      <c r="M31" s="336"/>
      <c r="N31" s="336"/>
      <c r="O31" s="336"/>
      <c r="P31" s="336"/>
      <c r="Q31" s="336"/>
      <c r="R31" s="338"/>
      <c r="S31" s="339"/>
      <c r="T31" s="339"/>
    </row>
    <row r="32" spans="1:23" x14ac:dyDescent="0.25">
      <c r="O32" s="2442" t="s">
        <v>201</v>
      </c>
      <c r="P32" s="2442"/>
      <c r="Q32" s="2442"/>
      <c r="R32" s="331">
        <f>1311190</f>
        <v>1311190</v>
      </c>
      <c r="S32" s="331"/>
    </row>
    <row r="33" spans="2:19" x14ac:dyDescent="0.25">
      <c r="B33" s="315"/>
      <c r="O33" s="2442" t="s">
        <v>202</v>
      </c>
      <c r="P33" s="2442"/>
      <c r="Q33" s="2442"/>
      <c r="R33" s="331">
        <v>3865830</v>
      </c>
      <c r="S33" s="331"/>
    </row>
    <row r="34" spans="2:19" x14ac:dyDescent="0.25">
      <c r="O34" s="2442" t="s">
        <v>203</v>
      </c>
      <c r="P34" s="2442"/>
      <c r="Q34" s="2442"/>
      <c r="R34" s="331">
        <v>1888995</v>
      </c>
      <c r="S34" s="331"/>
    </row>
    <row r="35" spans="2:19" x14ac:dyDescent="0.25">
      <c r="O35" s="2442" t="s">
        <v>204</v>
      </c>
      <c r="P35" s="2442"/>
      <c r="Q35" s="2442"/>
      <c r="R35" s="331">
        <v>1320540.5602713902</v>
      </c>
      <c r="S35" s="331"/>
    </row>
    <row r="36" spans="2:19" x14ac:dyDescent="0.25">
      <c r="O36" s="357"/>
      <c r="P36" s="357"/>
      <c r="Q36" s="357"/>
      <c r="R36" s="331">
        <f>R32+R33+R34-R35</f>
        <v>5745474.4397286102</v>
      </c>
      <c r="S36" s="331"/>
    </row>
    <row r="37" spans="2:19" x14ac:dyDescent="0.25">
      <c r="O37" s="357"/>
      <c r="P37" s="357"/>
      <c r="Q37" s="357"/>
      <c r="R37" s="331"/>
      <c r="S37" s="331"/>
    </row>
    <row r="38" spans="2:19" x14ac:dyDescent="0.25">
      <c r="O38" s="2441" t="s">
        <v>205</v>
      </c>
      <c r="P38" s="2441"/>
      <c r="Q38" s="2441"/>
      <c r="R38" s="331">
        <v>178489.21760545607</v>
      </c>
      <c r="S38" s="331"/>
    </row>
    <row r="39" spans="2:19" x14ac:dyDescent="0.25">
      <c r="O39" s="2441" t="s">
        <v>206</v>
      </c>
      <c r="P39" s="2441"/>
      <c r="Q39" s="2441"/>
      <c r="R39" s="331">
        <f>SUM(C28:M28)</f>
        <v>4982200</v>
      </c>
      <c r="S39" s="331"/>
    </row>
    <row r="40" spans="2:19" x14ac:dyDescent="0.25">
      <c r="O40" s="2441" t="s">
        <v>204</v>
      </c>
      <c r="P40" s="2441"/>
      <c r="Q40" s="2441"/>
      <c r="R40" s="331"/>
      <c r="S40" s="331"/>
    </row>
    <row r="41" spans="2:19" x14ac:dyDescent="0.25">
      <c r="R41" s="331"/>
      <c r="S41" s="331"/>
    </row>
    <row r="42" spans="2:19" x14ac:dyDescent="0.25">
      <c r="R42" s="331"/>
      <c r="S42" s="331"/>
    </row>
  </sheetData>
  <mergeCells count="18">
    <mergeCell ref="O38:Q38"/>
    <mergeCell ref="O39:Q39"/>
    <mergeCell ref="O40:Q40"/>
    <mergeCell ref="O33:Q33"/>
    <mergeCell ref="O32:Q32"/>
    <mergeCell ref="O34:Q34"/>
    <mergeCell ref="O35:Q35"/>
    <mergeCell ref="C22:L22"/>
    <mergeCell ref="C23:L23"/>
    <mergeCell ref="C24:J24"/>
    <mergeCell ref="A25:B25"/>
    <mergeCell ref="A26:T26"/>
    <mergeCell ref="T16:U16"/>
    <mergeCell ref="A2:T2"/>
    <mergeCell ref="A3:B3"/>
    <mergeCell ref="A5:U5"/>
    <mergeCell ref="T7:U7"/>
    <mergeCell ref="A14:U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Lembar kerja</vt:lpstr>
      </vt:variant>
      <vt:variant>
        <vt:i4>32</vt:i4>
      </vt:variant>
      <vt:variant>
        <vt:lpstr>Rentang Bernama</vt:lpstr>
      </vt:variant>
      <vt:variant>
        <vt:i4>4</vt:i4>
      </vt:variant>
    </vt:vector>
  </HeadingPairs>
  <TitlesOfParts>
    <vt:vector size="36" baseType="lpstr">
      <vt:lpstr>Februari 2026 PMG 1</vt:lpstr>
      <vt:lpstr>OIP Ref PMG 1</vt:lpstr>
      <vt:lpstr>Peformance test Fract 1</vt:lpstr>
      <vt:lpstr>Peformance Test REFINERY 1</vt:lpstr>
      <vt:lpstr>peformance  test REFINERY 2</vt:lpstr>
      <vt:lpstr>HPP REF </vt:lpstr>
      <vt:lpstr>HPP FRACT</vt:lpstr>
      <vt:lpstr>SUMMARY HPP </vt:lpstr>
      <vt:lpstr>Lembar1</vt:lpstr>
      <vt:lpstr>OIP Fract PMG 1</vt:lpstr>
      <vt:lpstr>Februari 2026 PMG 2</vt:lpstr>
      <vt:lpstr>Convert Gas</vt:lpstr>
      <vt:lpstr>OIP Ref PMG 2</vt:lpstr>
      <vt:lpstr>OIP Fract PMG 2</vt:lpstr>
      <vt:lpstr>2026</vt:lpstr>
      <vt:lpstr>Downtime Ref Oktober</vt:lpstr>
      <vt:lpstr>Downtime Fract Oktober</vt:lpstr>
      <vt:lpstr>Prod</vt:lpstr>
      <vt:lpstr>Utility</vt:lpstr>
      <vt:lpstr>Qty cons analysis</vt:lpstr>
      <vt:lpstr>Steam</vt:lpstr>
      <vt:lpstr>WWTP</vt:lpstr>
      <vt:lpstr>WTP</vt:lpstr>
      <vt:lpstr>lab</vt:lpstr>
      <vt:lpstr>genset</vt:lpstr>
      <vt:lpstr>AMOR</vt:lpstr>
      <vt:lpstr>DEP</vt:lpstr>
      <vt:lpstr>MTC</vt:lpstr>
      <vt:lpstr>LOG</vt:lpstr>
      <vt:lpstr>OH</vt:lpstr>
      <vt:lpstr>Time Sheet Bulanan</vt:lpstr>
      <vt:lpstr>Flow Meter</vt:lpstr>
      <vt:lpstr>'2026'!Print_Area</vt:lpstr>
      <vt:lpstr>Prod!Print_Area</vt:lpstr>
      <vt:lpstr>'Qty cons analysis'!Print_Area</vt:lpstr>
      <vt:lpstr>Utility!Print_Area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YL01AP9N@outlook.com</cp:lastModifiedBy>
  <cp:lastPrinted>2025-10-27T01:24:05Z</cp:lastPrinted>
  <dcterms:created xsi:type="dcterms:W3CDTF">2022-09-06T08:59:53Z</dcterms:created>
  <dcterms:modified xsi:type="dcterms:W3CDTF">2026-03-30T08:20:47Z</dcterms:modified>
</cp:coreProperties>
</file>